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ustomProperty1.bin" ContentType="application/vnd.openxmlformats-officedocument.spreadsheetml.customProperty"/>
  <Override PartName="/xl/drawings/drawing2.xml" ContentType="application/vnd.openxmlformats-officedocument.drawing+xml"/>
  <Override PartName="/xl/customProperty2.bin" ContentType="application/vnd.openxmlformats-officedocument.spreadsheetml.customProperty"/>
  <Override PartName="/xl/drawings/drawing3.xml" ContentType="application/vnd.openxmlformats-officedocument.drawing+xml"/>
  <Override PartName="/xl/drawings/drawing4.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filterPrivacy="1" updateLinks="never" codeName="ThisWorkbook"/>
  <xr:revisionPtr revIDLastSave="0" documentId="13_ncr:1_{C7A41A3E-73DD-48C8-A5B2-6B8C2059EF78}" xr6:coauthVersionLast="47" xr6:coauthVersionMax="47" xr10:uidLastSave="{00000000-0000-0000-0000-000000000000}"/>
  <workbookProtection workbookAlgorithmName="SHA-512" workbookHashValue="PQu34KqcmaED0rllsp6MzSBGjKMyGXNPrAy2B8Bks9KhPiGYTK5w/ZM+AUqRMKbtnDMXFMXxD2VldpxOiZ+VjA==" workbookSaltValue="YzVvjt5sUu2p+3DIwJGDtQ==" workbookSpinCount="100000" lockStructure="1"/>
  <bookViews>
    <workbookView xWindow="-28920" yWindow="-120" windowWidth="29040" windowHeight="15720" tabRatio="740" xr2:uid="{00000000-000D-0000-FFFF-FFFF00000000}"/>
  </bookViews>
  <sheets>
    <sheet name="はじめにお読みください" sheetId="60" r:id="rId1"/>
    <sheet name="算出シート1（連携前）" sheetId="43" r:id="rId2"/>
    <sheet name="算出シート2（連携後）" sheetId="45" r:id="rId3"/>
    <sheet name="算出シート3（まとめ） " sheetId="58" r:id="rId4"/>
    <sheet name="転記用シート" sheetId="55" r:id="rId5"/>
    <sheet name="参考資料" sheetId="51" r:id="rId6"/>
    <sheet name="エラー判定理由書" sheetId="52" r:id="rId7"/>
    <sheet name="インポート" sheetId="54" state="hidden" r:id="rId8"/>
    <sheet name="参考データ" sheetId="44" state="hidden" r:id="rId9"/>
    <sheet name="日付カウント前" sheetId="49" state="hidden" r:id="rId10"/>
    <sheet name="日付カウント後" sheetId="50" state="hidden" r:id="rId11"/>
    <sheet name="プルダウンリスト" sheetId="59" state="hidden" r:id="rId12"/>
  </sheets>
  <definedNames>
    <definedName name="_xlnm._FilterDatabase" localSheetId="1" hidden="1">'算出シート1（連携前）'!$G$9:$G$1011</definedName>
    <definedName name="_xlnm._FilterDatabase" localSheetId="3" hidden="1">'算出シート3（まとめ） '!$W$13:$X$13</definedName>
    <definedName name="_xlnm.Extract" localSheetId="1">'算出シート1（連携前）'!#REF!</definedName>
    <definedName name="_xlnm.Print_Titles" localSheetId="3">'算出シート3（まとめ） '!$10:$18</definedName>
    <definedName name="モーダル" localSheetId="0">#REF!</definedName>
    <definedName name="モーダル" localSheetId="11">#REF!</definedName>
    <definedName name="モーダル" localSheetId="3">#REF!</definedName>
    <definedName name="モーダル">#REF!</definedName>
    <definedName name="荷姿" localSheetId="0">#REF!</definedName>
    <definedName name="荷姿" localSheetId="11">#REF!</definedName>
    <definedName name="荷姿" localSheetId="3">#REF!</definedName>
    <definedName name="荷姿">#REF!</definedName>
    <definedName name="取得時期" localSheetId="0">#REF!</definedName>
    <definedName name="取得時期" localSheetId="11">#REF!</definedName>
    <definedName name="取得時期" localSheetId="3">#REF!</definedName>
    <definedName name="取得時期">#REF!</definedName>
    <definedName name="天候" localSheetId="0">#REF!</definedName>
    <definedName name="天候" localSheetId="11">#REF!</definedName>
    <definedName name="天候" localSheetId="3">#REF!</definedName>
    <definedName name="天候">#REF!</definedName>
    <definedName name="燃料の種類" localSheetId="0">#REF!</definedName>
    <definedName name="燃料の種類" localSheetId="11">#REF!</definedName>
    <definedName name="燃料の種類" localSheetId="3">#REF!</definedName>
    <definedName name="燃料の種類">#REF!</definedName>
    <definedName name="輸送形態" localSheetId="0">#REF!</definedName>
    <definedName name="輸送形態" localSheetId="11">#REF!</definedName>
    <definedName name="輸送形態" localSheetId="3">#REF!</definedName>
    <definedName name="輸送形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3" i="55" l="1"/>
  <c r="C14" i="55" l="1"/>
  <c r="D14" i="55"/>
  <c r="E14" i="55"/>
  <c r="F14" i="55"/>
  <c r="C15" i="55"/>
  <c r="D15" i="55"/>
  <c r="E15" i="55"/>
  <c r="F15" i="55"/>
  <c r="C16" i="55"/>
  <c r="D16" i="55"/>
  <c r="E16" i="55"/>
  <c r="F16" i="55"/>
  <c r="C17" i="55"/>
  <c r="D17" i="55"/>
  <c r="E17" i="55"/>
  <c r="F17" i="55"/>
  <c r="C18" i="55"/>
  <c r="D18" i="55"/>
  <c r="E18" i="55"/>
  <c r="F18" i="55"/>
  <c r="C19" i="55"/>
  <c r="D19" i="55"/>
  <c r="E19" i="55"/>
  <c r="F19" i="55"/>
  <c r="C20" i="55"/>
  <c r="D20" i="55"/>
  <c r="E20" i="55"/>
  <c r="F20" i="55"/>
  <c r="C21" i="55"/>
  <c r="D21" i="55"/>
  <c r="E21" i="55"/>
  <c r="F21" i="55"/>
  <c r="C22" i="55"/>
  <c r="D22" i="55"/>
  <c r="E22" i="55"/>
  <c r="F22" i="55"/>
  <c r="C23" i="55"/>
  <c r="D23" i="55"/>
  <c r="E23" i="55"/>
  <c r="F23" i="55"/>
  <c r="C24" i="55"/>
  <c r="D24" i="55"/>
  <c r="E24" i="55"/>
  <c r="F24" i="55"/>
  <c r="C25" i="55"/>
  <c r="D25" i="55"/>
  <c r="E25" i="55"/>
  <c r="F25" i="55"/>
  <c r="C26" i="55"/>
  <c r="D26" i="55"/>
  <c r="E26" i="55"/>
  <c r="F26" i="55"/>
  <c r="C27" i="55"/>
  <c r="D27" i="55"/>
  <c r="E27" i="55"/>
  <c r="F27" i="55"/>
  <c r="C28" i="55"/>
  <c r="D28" i="55"/>
  <c r="E28" i="55"/>
  <c r="F28" i="55"/>
  <c r="C29" i="55"/>
  <c r="D29" i="55"/>
  <c r="E29" i="55"/>
  <c r="F29" i="55"/>
  <c r="C30" i="55"/>
  <c r="D30" i="55"/>
  <c r="E30" i="55"/>
  <c r="F30" i="55"/>
  <c r="C31" i="55"/>
  <c r="D31" i="55"/>
  <c r="E31" i="55"/>
  <c r="F31" i="55"/>
  <c r="C32" i="55"/>
  <c r="D32" i="55"/>
  <c r="E32" i="55"/>
  <c r="F32" i="55"/>
  <c r="C33" i="55"/>
  <c r="D33" i="55"/>
  <c r="E33" i="55"/>
  <c r="F33" i="55"/>
  <c r="C34" i="55"/>
  <c r="D34" i="55"/>
  <c r="E34" i="55"/>
  <c r="F34" i="55"/>
  <c r="C35" i="55"/>
  <c r="D35" i="55"/>
  <c r="E35" i="55"/>
  <c r="F35" i="55"/>
  <c r="C36" i="55"/>
  <c r="D36" i="55"/>
  <c r="E36" i="55"/>
  <c r="F36" i="55"/>
  <c r="C37" i="55"/>
  <c r="D37" i="55"/>
  <c r="E37" i="55"/>
  <c r="F37" i="55"/>
  <c r="C38" i="55"/>
  <c r="D38" i="55"/>
  <c r="E38" i="55"/>
  <c r="F38" i="55"/>
  <c r="C39" i="55"/>
  <c r="D39" i="55"/>
  <c r="E39" i="55"/>
  <c r="F39" i="55"/>
  <c r="C40" i="55"/>
  <c r="D40" i="55"/>
  <c r="E40" i="55"/>
  <c r="F40" i="55"/>
  <c r="C41" i="55"/>
  <c r="D41" i="55"/>
  <c r="E41" i="55"/>
  <c r="F41" i="55"/>
  <c r="C42" i="55"/>
  <c r="D42" i="55"/>
  <c r="E42" i="55"/>
  <c r="F42" i="55"/>
  <c r="C43" i="55"/>
  <c r="D43" i="55"/>
  <c r="E43" i="55"/>
  <c r="F43" i="55"/>
  <c r="C44" i="55"/>
  <c r="D44" i="55"/>
  <c r="E44" i="55"/>
  <c r="F44" i="55"/>
  <c r="C45" i="55"/>
  <c r="D45" i="55"/>
  <c r="E45" i="55"/>
  <c r="F45" i="55"/>
  <c r="C46" i="55"/>
  <c r="D46" i="55"/>
  <c r="E46" i="55"/>
  <c r="F46" i="55"/>
  <c r="C47" i="55"/>
  <c r="D47" i="55"/>
  <c r="E47" i="55"/>
  <c r="F47" i="55"/>
  <c r="C48" i="55"/>
  <c r="D48" i="55"/>
  <c r="E48" i="55"/>
  <c r="F48" i="55"/>
  <c r="C49" i="55"/>
  <c r="D49" i="55"/>
  <c r="E49" i="55"/>
  <c r="F49" i="55"/>
  <c r="C50" i="55"/>
  <c r="D50" i="55"/>
  <c r="E50" i="55"/>
  <c r="F50" i="55"/>
  <c r="C51" i="55"/>
  <c r="D51" i="55"/>
  <c r="E51" i="55"/>
  <c r="F51" i="55"/>
  <c r="C52" i="55"/>
  <c r="D52" i="55"/>
  <c r="E52" i="55"/>
  <c r="F52" i="55"/>
  <c r="C53" i="55"/>
  <c r="D53" i="55"/>
  <c r="E53" i="55"/>
  <c r="F53" i="55"/>
  <c r="C54" i="55"/>
  <c r="D54" i="55"/>
  <c r="E54" i="55"/>
  <c r="F54" i="55"/>
  <c r="C55" i="55"/>
  <c r="D55" i="55"/>
  <c r="E55" i="55"/>
  <c r="F55" i="55"/>
  <c r="C56" i="55"/>
  <c r="D56" i="55"/>
  <c r="E56" i="55"/>
  <c r="F56" i="55"/>
  <c r="C57" i="55"/>
  <c r="D57" i="55"/>
  <c r="E57" i="55"/>
  <c r="F57" i="55"/>
  <c r="C58" i="55"/>
  <c r="D58" i="55"/>
  <c r="E58" i="55"/>
  <c r="F58" i="55"/>
  <c r="C59" i="55"/>
  <c r="D59" i="55"/>
  <c r="E59" i="55"/>
  <c r="F59" i="55"/>
  <c r="C60" i="55"/>
  <c r="D60" i="55"/>
  <c r="E60" i="55"/>
  <c r="F60" i="55"/>
  <c r="C61" i="55"/>
  <c r="D61" i="55"/>
  <c r="E61" i="55"/>
  <c r="F61" i="55"/>
  <c r="C62" i="55"/>
  <c r="D62" i="55"/>
  <c r="E62" i="55"/>
  <c r="F62" i="55"/>
  <c r="C63" i="55"/>
  <c r="D63" i="55"/>
  <c r="E63" i="55"/>
  <c r="F63" i="55"/>
  <c r="C64" i="55"/>
  <c r="D64" i="55"/>
  <c r="E64" i="55"/>
  <c r="F64" i="55"/>
  <c r="C65" i="55"/>
  <c r="D65" i="55"/>
  <c r="E65" i="55"/>
  <c r="F65" i="55"/>
  <c r="C66" i="55"/>
  <c r="D66" i="55"/>
  <c r="E66" i="55"/>
  <c r="F66" i="55"/>
  <c r="C67" i="55"/>
  <c r="D67" i="55"/>
  <c r="E67" i="55"/>
  <c r="F67" i="55"/>
  <c r="C68" i="55"/>
  <c r="D68" i="55"/>
  <c r="E68" i="55"/>
  <c r="F68" i="55"/>
  <c r="C69" i="55"/>
  <c r="D69" i="55"/>
  <c r="E69" i="55"/>
  <c r="F69" i="55"/>
  <c r="C70" i="55"/>
  <c r="D70" i="55"/>
  <c r="E70" i="55"/>
  <c r="F70" i="55"/>
  <c r="C71" i="55"/>
  <c r="D71" i="55"/>
  <c r="E71" i="55"/>
  <c r="F71" i="55"/>
  <c r="C72" i="55"/>
  <c r="D72" i="55"/>
  <c r="E72" i="55"/>
  <c r="F72" i="55"/>
  <c r="D13" i="55"/>
  <c r="E13" i="55"/>
  <c r="F13" i="55"/>
  <c r="S22" i="58" l="1"/>
  <c r="T22" i="58"/>
  <c r="U22" i="58"/>
  <c r="V22" i="58"/>
  <c r="W22" i="58"/>
  <c r="X22" i="58"/>
  <c r="S23" i="58"/>
  <c r="T23" i="58"/>
  <c r="U23" i="58"/>
  <c r="V23" i="58"/>
  <c r="W23" i="58"/>
  <c r="X23" i="58"/>
  <c r="S25" i="58"/>
  <c r="T25" i="58"/>
  <c r="U25" i="58"/>
  <c r="V25" i="58"/>
  <c r="W25" i="58"/>
  <c r="X25" i="58"/>
  <c r="S26" i="58"/>
  <c r="T26" i="58"/>
  <c r="U26" i="58"/>
  <c r="V26" i="58"/>
  <c r="W26" i="58"/>
  <c r="X26" i="58"/>
  <c r="S27" i="58"/>
  <c r="T27" i="58"/>
  <c r="U27" i="58"/>
  <c r="V27" i="58"/>
  <c r="W27" i="58"/>
  <c r="X27" i="58"/>
  <c r="S28" i="58"/>
  <c r="T28" i="58"/>
  <c r="U28" i="58"/>
  <c r="V28" i="58"/>
  <c r="W28" i="58"/>
  <c r="X28" i="58"/>
  <c r="S29" i="58"/>
  <c r="T29" i="58"/>
  <c r="U29" i="58"/>
  <c r="V29" i="58"/>
  <c r="W29" i="58"/>
  <c r="X29" i="58"/>
  <c r="S30" i="58"/>
  <c r="T30" i="58"/>
  <c r="U30" i="58"/>
  <c r="V30" i="58"/>
  <c r="W30" i="58"/>
  <c r="X30" i="58"/>
  <c r="S31" i="58"/>
  <c r="T31" i="58"/>
  <c r="U31" i="58"/>
  <c r="V31" i="58"/>
  <c r="W31" i="58"/>
  <c r="X31" i="58"/>
  <c r="S32" i="58"/>
  <c r="T32" i="58"/>
  <c r="U32" i="58"/>
  <c r="V32" i="58"/>
  <c r="W32" i="58"/>
  <c r="X32" i="58"/>
  <c r="S33" i="58"/>
  <c r="T33" i="58"/>
  <c r="U33" i="58"/>
  <c r="V33" i="58"/>
  <c r="W33" i="58"/>
  <c r="X33" i="58"/>
  <c r="S34" i="58"/>
  <c r="T34" i="58"/>
  <c r="U34" i="58"/>
  <c r="V34" i="58"/>
  <c r="W34" i="58"/>
  <c r="X34" i="58"/>
  <c r="S35" i="58"/>
  <c r="T35" i="58"/>
  <c r="U35" i="58"/>
  <c r="V35" i="58"/>
  <c r="W35" i="58"/>
  <c r="X35" i="58"/>
  <c r="S36" i="58"/>
  <c r="T36" i="58"/>
  <c r="U36" i="58"/>
  <c r="V36" i="58"/>
  <c r="W36" i="58"/>
  <c r="X36" i="58"/>
  <c r="S37" i="58"/>
  <c r="T37" i="58"/>
  <c r="U37" i="58"/>
  <c r="V37" i="58"/>
  <c r="W37" i="58"/>
  <c r="X37" i="58"/>
  <c r="S38" i="58"/>
  <c r="T38" i="58"/>
  <c r="U38" i="58"/>
  <c r="V38" i="58"/>
  <c r="W38" i="58"/>
  <c r="X38" i="58"/>
  <c r="S39" i="58"/>
  <c r="T39" i="58"/>
  <c r="U39" i="58"/>
  <c r="V39" i="58"/>
  <c r="W39" i="58"/>
  <c r="X39" i="58"/>
  <c r="S40" i="58"/>
  <c r="T40" i="58"/>
  <c r="U40" i="58"/>
  <c r="V40" i="58"/>
  <c r="W40" i="58"/>
  <c r="X40" i="58"/>
  <c r="S41" i="58"/>
  <c r="T41" i="58"/>
  <c r="U41" i="58"/>
  <c r="V41" i="58"/>
  <c r="W41" i="58"/>
  <c r="X41" i="58"/>
  <c r="S42" i="58"/>
  <c r="T42" i="58"/>
  <c r="U42" i="58"/>
  <c r="V42" i="58"/>
  <c r="W42" i="58"/>
  <c r="X42" i="58"/>
  <c r="S43" i="58"/>
  <c r="T43" i="58"/>
  <c r="U43" i="58"/>
  <c r="V43" i="58"/>
  <c r="W43" i="58"/>
  <c r="X43" i="58"/>
  <c r="S44" i="58"/>
  <c r="T44" i="58"/>
  <c r="U44" i="58"/>
  <c r="V44" i="58"/>
  <c r="W44" i="58"/>
  <c r="X44" i="58"/>
  <c r="S45" i="58"/>
  <c r="T45" i="58"/>
  <c r="U45" i="58"/>
  <c r="V45" i="58"/>
  <c r="W45" i="58"/>
  <c r="X45" i="58"/>
  <c r="S46" i="58"/>
  <c r="T46" i="58"/>
  <c r="U46" i="58"/>
  <c r="V46" i="58"/>
  <c r="W46" i="58"/>
  <c r="X46" i="58"/>
  <c r="S47" i="58"/>
  <c r="T47" i="58"/>
  <c r="U47" i="58"/>
  <c r="V47" i="58"/>
  <c r="W47" i="58"/>
  <c r="X47" i="58"/>
  <c r="S48" i="58"/>
  <c r="T48" i="58"/>
  <c r="U48" i="58"/>
  <c r="V48" i="58"/>
  <c r="W48" i="58"/>
  <c r="X48" i="58"/>
  <c r="S49" i="58"/>
  <c r="T49" i="58"/>
  <c r="U49" i="58"/>
  <c r="V49" i="58"/>
  <c r="W49" i="58"/>
  <c r="X49" i="58"/>
  <c r="S50" i="58"/>
  <c r="T50" i="58"/>
  <c r="U50" i="58"/>
  <c r="V50" i="58"/>
  <c r="W50" i="58"/>
  <c r="X50" i="58"/>
  <c r="S51" i="58"/>
  <c r="T51" i="58"/>
  <c r="U51" i="58"/>
  <c r="V51" i="58"/>
  <c r="W51" i="58"/>
  <c r="X51" i="58"/>
  <c r="S52" i="58"/>
  <c r="T52" i="58"/>
  <c r="U52" i="58"/>
  <c r="V52" i="58"/>
  <c r="W52" i="58"/>
  <c r="X52" i="58"/>
  <c r="S53" i="58"/>
  <c r="T53" i="58"/>
  <c r="U53" i="58"/>
  <c r="V53" i="58"/>
  <c r="W53" i="58"/>
  <c r="X53" i="58"/>
  <c r="S54" i="58"/>
  <c r="T54" i="58"/>
  <c r="U54" i="58"/>
  <c r="V54" i="58"/>
  <c r="W54" i="58"/>
  <c r="X54" i="58"/>
  <c r="S55" i="58"/>
  <c r="T55" i="58"/>
  <c r="U55" i="58"/>
  <c r="V55" i="58"/>
  <c r="W55" i="58"/>
  <c r="X55" i="58"/>
  <c r="S56" i="58"/>
  <c r="T56" i="58"/>
  <c r="U56" i="58"/>
  <c r="V56" i="58"/>
  <c r="W56" i="58"/>
  <c r="X56" i="58"/>
  <c r="S57" i="58"/>
  <c r="T57" i="58"/>
  <c r="U57" i="58"/>
  <c r="V57" i="58"/>
  <c r="W57" i="58"/>
  <c r="X57" i="58"/>
  <c r="S58" i="58"/>
  <c r="T58" i="58"/>
  <c r="U58" i="58"/>
  <c r="V58" i="58"/>
  <c r="W58" i="58"/>
  <c r="X58" i="58"/>
  <c r="S59" i="58"/>
  <c r="T59" i="58"/>
  <c r="U59" i="58"/>
  <c r="V59" i="58"/>
  <c r="W59" i="58"/>
  <c r="X59" i="58"/>
  <c r="S60" i="58"/>
  <c r="T60" i="58"/>
  <c r="U60" i="58"/>
  <c r="V60" i="58"/>
  <c r="W60" i="58"/>
  <c r="X60" i="58"/>
  <c r="S61" i="58"/>
  <c r="T61" i="58"/>
  <c r="U61" i="58"/>
  <c r="V61" i="58"/>
  <c r="W61" i="58"/>
  <c r="X61" i="58"/>
  <c r="S62" i="58"/>
  <c r="T62" i="58"/>
  <c r="U62" i="58"/>
  <c r="V62" i="58"/>
  <c r="W62" i="58"/>
  <c r="X62" i="58"/>
  <c r="S63" i="58"/>
  <c r="T63" i="58"/>
  <c r="U63" i="58"/>
  <c r="V63" i="58"/>
  <c r="W63" i="58"/>
  <c r="X63" i="58"/>
  <c r="S64" i="58"/>
  <c r="T64" i="58"/>
  <c r="U64" i="58"/>
  <c r="V64" i="58"/>
  <c r="W64" i="58"/>
  <c r="X64" i="58"/>
  <c r="S65" i="58"/>
  <c r="T65" i="58"/>
  <c r="U65" i="58"/>
  <c r="V65" i="58"/>
  <c r="W65" i="58"/>
  <c r="X65" i="58"/>
  <c r="S66" i="58"/>
  <c r="T66" i="58"/>
  <c r="U66" i="58"/>
  <c r="V66" i="58"/>
  <c r="W66" i="58"/>
  <c r="X66" i="58"/>
  <c r="S67" i="58"/>
  <c r="T67" i="58"/>
  <c r="U67" i="58"/>
  <c r="V67" i="58"/>
  <c r="W67" i="58"/>
  <c r="X67" i="58"/>
  <c r="S68" i="58"/>
  <c r="T68" i="58"/>
  <c r="U68" i="58"/>
  <c r="V68" i="58"/>
  <c r="W68" i="58"/>
  <c r="X68" i="58"/>
  <c r="S69" i="58"/>
  <c r="T69" i="58"/>
  <c r="U69" i="58"/>
  <c r="V69" i="58"/>
  <c r="W69" i="58"/>
  <c r="X69" i="58"/>
  <c r="S70" i="58"/>
  <c r="T70" i="58"/>
  <c r="U70" i="58"/>
  <c r="V70" i="58"/>
  <c r="W70" i="58"/>
  <c r="X70" i="58"/>
  <c r="S71" i="58"/>
  <c r="T71" i="58"/>
  <c r="U71" i="58"/>
  <c r="V71" i="58"/>
  <c r="W71" i="58"/>
  <c r="X71" i="58"/>
  <c r="S72" i="58"/>
  <c r="T72" i="58"/>
  <c r="U72" i="58"/>
  <c r="V72" i="58"/>
  <c r="W72" i="58"/>
  <c r="X72" i="58"/>
  <c r="S73" i="58"/>
  <c r="T73" i="58"/>
  <c r="U73" i="58"/>
  <c r="V73" i="58"/>
  <c r="W73" i="58"/>
  <c r="X73" i="58"/>
  <c r="S74" i="58"/>
  <c r="T74" i="58"/>
  <c r="U74" i="58"/>
  <c r="V74" i="58"/>
  <c r="W74" i="58"/>
  <c r="X74" i="58"/>
  <c r="S75" i="58"/>
  <c r="T75" i="58"/>
  <c r="U75" i="58"/>
  <c r="V75" i="58"/>
  <c r="W75" i="58"/>
  <c r="X75" i="58"/>
  <c r="S76" i="58"/>
  <c r="T76" i="58"/>
  <c r="U76" i="58"/>
  <c r="V76" i="58"/>
  <c r="W76" i="58"/>
  <c r="X76" i="58"/>
  <c r="S77" i="58"/>
  <c r="T77" i="58"/>
  <c r="U77" i="58"/>
  <c r="V77" i="58"/>
  <c r="W77" i="58"/>
  <c r="X77" i="58"/>
  <c r="S78" i="58"/>
  <c r="T78" i="58"/>
  <c r="U78" i="58"/>
  <c r="V78" i="58"/>
  <c r="W78" i="58"/>
  <c r="X78" i="58"/>
  <c r="R23" i="58"/>
  <c r="R25" i="58"/>
  <c r="R26" i="58"/>
  <c r="R27" i="58"/>
  <c r="R28" i="58"/>
  <c r="R29" i="58"/>
  <c r="R30" i="58"/>
  <c r="R31" i="58"/>
  <c r="R32" i="58"/>
  <c r="R33" i="58"/>
  <c r="R34" i="58"/>
  <c r="R35" i="58"/>
  <c r="R36" i="58"/>
  <c r="R37" i="58"/>
  <c r="R38" i="58"/>
  <c r="R39" i="58"/>
  <c r="R40" i="58"/>
  <c r="R41" i="58"/>
  <c r="R42" i="58"/>
  <c r="R43" i="58"/>
  <c r="R44" i="58"/>
  <c r="R45" i="58"/>
  <c r="R46" i="58"/>
  <c r="R47" i="58"/>
  <c r="R48" i="58"/>
  <c r="R49" i="58"/>
  <c r="R50" i="58"/>
  <c r="R51" i="58"/>
  <c r="R52" i="58"/>
  <c r="R53" i="58"/>
  <c r="R54" i="58"/>
  <c r="R55" i="58"/>
  <c r="R56" i="58"/>
  <c r="R57" i="58"/>
  <c r="R58" i="58"/>
  <c r="R59" i="58"/>
  <c r="R60" i="58"/>
  <c r="R61" i="58"/>
  <c r="R62" i="58"/>
  <c r="R63" i="58"/>
  <c r="R64" i="58"/>
  <c r="R65" i="58"/>
  <c r="R66" i="58"/>
  <c r="R67" i="58"/>
  <c r="R68" i="58"/>
  <c r="R69" i="58"/>
  <c r="R70" i="58"/>
  <c r="R71" i="58"/>
  <c r="R72" i="58"/>
  <c r="R73" i="58"/>
  <c r="R74" i="58"/>
  <c r="R75" i="58"/>
  <c r="R76" i="58"/>
  <c r="R77" i="58"/>
  <c r="R78" i="58"/>
  <c r="R22" i="58"/>
  <c r="AQ31" i="45"/>
  <c r="AQ30" i="45"/>
  <c r="AQ29" i="45"/>
  <c r="AQ28" i="45"/>
  <c r="AQ27" i="45"/>
  <c r="AQ26" i="45"/>
  <c r="AQ25" i="45"/>
  <c r="AQ24" i="45"/>
  <c r="AQ23" i="45"/>
  <c r="AQ22" i="45"/>
  <c r="AQ21" i="45"/>
  <c r="AQ20" i="45"/>
  <c r="AQ19" i="45"/>
  <c r="AQ18" i="45"/>
  <c r="AQ17" i="45"/>
  <c r="AQ16" i="45"/>
  <c r="AQ15" i="45"/>
  <c r="AQ14" i="45"/>
  <c r="AQ13" i="45"/>
  <c r="AQ12" i="45"/>
  <c r="N16" i="55" l="1"/>
  <c r="N17" i="55"/>
  <c r="N19" i="55"/>
  <c r="N20" i="55"/>
  <c r="N21" i="55"/>
  <c r="N22" i="55"/>
  <c r="N23" i="55"/>
  <c r="N24" i="55"/>
  <c r="N25" i="55"/>
  <c r="N26" i="55"/>
  <c r="N27" i="55"/>
  <c r="N28" i="55"/>
  <c r="N29" i="55"/>
  <c r="N30" i="55"/>
  <c r="N31" i="55"/>
  <c r="N32" i="55"/>
  <c r="N33" i="55"/>
  <c r="N34" i="55"/>
  <c r="N35" i="55"/>
  <c r="N36" i="55"/>
  <c r="N37" i="55"/>
  <c r="N38" i="55"/>
  <c r="N39" i="55"/>
  <c r="N40" i="55"/>
  <c r="N41" i="55"/>
  <c r="N42" i="55"/>
  <c r="N43" i="55"/>
  <c r="N44" i="55"/>
  <c r="N45" i="55"/>
  <c r="N46" i="55"/>
  <c r="N47" i="55"/>
  <c r="N48" i="55"/>
  <c r="N49" i="55"/>
  <c r="N50" i="55"/>
  <c r="N51" i="55"/>
  <c r="N52" i="55"/>
  <c r="N53" i="55"/>
  <c r="N54" i="55"/>
  <c r="N55" i="55"/>
  <c r="N56" i="55"/>
  <c r="N57" i="55"/>
  <c r="N58" i="55"/>
  <c r="N59" i="55"/>
  <c r="N60" i="55"/>
  <c r="N61" i="55"/>
  <c r="N62" i="55"/>
  <c r="N63" i="55"/>
  <c r="N64" i="55"/>
  <c r="N65" i="55"/>
  <c r="N66" i="55"/>
  <c r="N67" i="55"/>
  <c r="N68" i="55"/>
  <c r="N69" i="55"/>
  <c r="N70" i="55"/>
  <c r="N71" i="55"/>
  <c r="N72" i="55"/>
  <c r="A1000" i="50" l="1"/>
  <c r="C1000" i="50" s="1" a="1"/>
  <c r="C1000" i="50" s="1"/>
  <c r="X1" i="58"/>
  <c r="M1" i="58"/>
  <c r="AQ22" i="43"/>
  <c r="A12" i="49" s="1"/>
  <c r="R22" i="43"/>
  <c r="S22" i="43"/>
  <c r="U22" i="43"/>
  <c r="T22" i="43" s="1"/>
  <c r="AQ14" i="43"/>
  <c r="A4" i="49" s="1"/>
  <c r="AQ15" i="43"/>
  <c r="A5" i="49" s="1"/>
  <c r="AQ16" i="43"/>
  <c r="A6" i="49" s="1"/>
  <c r="AQ17" i="43"/>
  <c r="A7" i="49" s="1"/>
  <c r="AQ18" i="43"/>
  <c r="A8" i="49" s="1"/>
  <c r="AQ19" i="43"/>
  <c r="A9" i="49" s="1"/>
  <c r="AQ20" i="43"/>
  <c r="A10" i="49" s="1"/>
  <c r="AQ21" i="43"/>
  <c r="A11" i="49" s="1"/>
  <c r="AQ13" i="43"/>
  <c r="A3" i="49" s="1"/>
  <c r="R13" i="43"/>
  <c r="F78" i="58"/>
  <c r="F77" i="58"/>
  <c r="F76" i="58"/>
  <c r="F75" i="58"/>
  <c r="F74" i="58"/>
  <c r="F73" i="58"/>
  <c r="F72" i="58"/>
  <c r="F71" i="58"/>
  <c r="F70" i="58"/>
  <c r="F69" i="58"/>
  <c r="F68" i="58"/>
  <c r="F67" i="58"/>
  <c r="F66" i="58"/>
  <c r="F65" i="58"/>
  <c r="F64" i="58"/>
  <c r="F63" i="58"/>
  <c r="F62" i="58"/>
  <c r="F61" i="58"/>
  <c r="F60" i="58"/>
  <c r="F59" i="58"/>
  <c r="F58" i="58"/>
  <c r="F57" i="58"/>
  <c r="F56" i="58"/>
  <c r="F55" i="58"/>
  <c r="F54" i="58"/>
  <c r="F53" i="58"/>
  <c r="F52" i="58"/>
  <c r="F51" i="58"/>
  <c r="F50" i="58"/>
  <c r="F49" i="58"/>
  <c r="F48" i="58"/>
  <c r="F47" i="58"/>
  <c r="F46" i="58"/>
  <c r="F45" i="58"/>
  <c r="F44" i="58"/>
  <c r="F43" i="58"/>
  <c r="F42" i="58"/>
  <c r="F41" i="58"/>
  <c r="F40" i="58"/>
  <c r="F39" i="58"/>
  <c r="F38" i="58"/>
  <c r="F37" i="58"/>
  <c r="F36" i="58"/>
  <c r="F35" i="58"/>
  <c r="F34" i="58"/>
  <c r="F33" i="58"/>
  <c r="F32" i="58"/>
  <c r="F31" i="58"/>
  <c r="F30" i="58"/>
  <c r="F29" i="58"/>
  <c r="F28" i="58"/>
  <c r="F27" i="58"/>
  <c r="F26" i="58"/>
  <c r="F25" i="58"/>
  <c r="F24" i="58"/>
  <c r="R24" i="58" s="1"/>
  <c r="F23" i="58"/>
  <c r="F22" i="58"/>
  <c r="F21" i="58"/>
  <c r="R21" i="58" s="1"/>
  <c r="F20" i="58"/>
  <c r="F19" i="58"/>
  <c r="AQ1011" i="45"/>
  <c r="A1001" i="50" s="1"/>
  <c r="C1001" i="50" s="1" a="1"/>
  <c r="C1001" i="50" s="1"/>
  <c r="AQ1010" i="45"/>
  <c r="AQ1009" i="45"/>
  <c r="A999" i="50" s="1"/>
  <c r="C999" i="50" s="1" a="1"/>
  <c r="C999" i="50" s="1"/>
  <c r="AQ1008" i="45"/>
  <c r="A998" i="50" s="1"/>
  <c r="C998" i="50" s="1" a="1"/>
  <c r="C998" i="50" s="1"/>
  <c r="AQ1007" i="45"/>
  <c r="A997" i="50" s="1"/>
  <c r="C997" i="50" s="1" a="1"/>
  <c r="C997" i="50" s="1"/>
  <c r="AQ1006" i="45"/>
  <c r="A996" i="50" s="1"/>
  <c r="C996" i="50" s="1" a="1"/>
  <c r="C996" i="50" s="1"/>
  <c r="AQ1005" i="45"/>
  <c r="A995" i="50" s="1"/>
  <c r="C995" i="50" s="1" a="1"/>
  <c r="C995" i="50" s="1"/>
  <c r="AQ1004" i="45"/>
  <c r="A994" i="50" s="1"/>
  <c r="C994" i="50" s="1" a="1"/>
  <c r="C994" i="50" s="1"/>
  <c r="AQ1003" i="45"/>
  <c r="A993" i="50" s="1"/>
  <c r="C993" i="50" s="1" a="1"/>
  <c r="C993" i="50" s="1"/>
  <c r="AQ1002" i="45"/>
  <c r="A992" i="50" s="1"/>
  <c r="C992" i="50" s="1" a="1"/>
  <c r="C992" i="50" s="1"/>
  <c r="AQ1001" i="45"/>
  <c r="A991" i="50" s="1"/>
  <c r="C991" i="50" s="1" a="1"/>
  <c r="C991" i="50" s="1"/>
  <c r="AQ1000" i="45"/>
  <c r="A990" i="50" s="1"/>
  <c r="C990" i="50" s="1" a="1"/>
  <c r="C990" i="50" s="1"/>
  <c r="AQ999" i="45"/>
  <c r="A989" i="50" s="1"/>
  <c r="C989" i="50" s="1" a="1"/>
  <c r="C989" i="50" s="1"/>
  <c r="AQ998" i="45"/>
  <c r="A988" i="50" s="1"/>
  <c r="C988" i="50" s="1" a="1"/>
  <c r="C988" i="50" s="1"/>
  <c r="AQ997" i="45"/>
  <c r="A987" i="50" s="1"/>
  <c r="C987" i="50" s="1" a="1"/>
  <c r="C987" i="50" s="1"/>
  <c r="AQ996" i="45"/>
  <c r="A986" i="50" s="1"/>
  <c r="C986" i="50" s="1" a="1"/>
  <c r="C986" i="50" s="1"/>
  <c r="AQ995" i="45"/>
  <c r="A985" i="50" s="1"/>
  <c r="C985" i="50" s="1" a="1"/>
  <c r="C985" i="50" s="1"/>
  <c r="AQ994" i="45"/>
  <c r="A984" i="50" s="1"/>
  <c r="C984" i="50" s="1" a="1"/>
  <c r="C984" i="50" s="1"/>
  <c r="AQ993" i="45"/>
  <c r="A983" i="50" s="1"/>
  <c r="C983" i="50" s="1" a="1"/>
  <c r="C983" i="50" s="1"/>
  <c r="AQ992" i="45"/>
  <c r="A982" i="50" s="1"/>
  <c r="C982" i="50" s="1" a="1"/>
  <c r="C982" i="50" s="1"/>
  <c r="AQ991" i="45"/>
  <c r="A981" i="50" s="1"/>
  <c r="C981" i="50" s="1" a="1"/>
  <c r="C981" i="50" s="1"/>
  <c r="AQ990" i="45"/>
  <c r="A980" i="50" s="1"/>
  <c r="C980" i="50" s="1" a="1"/>
  <c r="C980" i="50" s="1"/>
  <c r="AQ989" i="45"/>
  <c r="A979" i="50" s="1"/>
  <c r="C979" i="50" s="1" a="1"/>
  <c r="C979" i="50" s="1"/>
  <c r="AQ988" i="45"/>
  <c r="A978" i="50" s="1"/>
  <c r="C978" i="50" s="1" a="1"/>
  <c r="C978" i="50" s="1"/>
  <c r="AQ987" i="45"/>
  <c r="A977" i="50" s="1"/>
  <c r="C977" i="50" s="1" a="1"/>
  <c r="C977" i="50" s="1"/>
  <c r="AQ986" i="45"/>
  <c r="A976" i="50" s="1"/>
  <c r="C976" i="50" s="1" a="1"/>
  <c r="C976" i="50" s="1"/>
  <c r="AQ985" i="45"/>
  <c r="A975" i="50" s="1"/>
  <c r="C975" i="50" s="1" a="1"/>
  <c r="C975" i="50" s="1"/>
  <c r="AQ984" i="45"/>
  <c r="A974" i="50" s="1"/>
  <c r="C974" i="50" s="1" a="1"/>
  <c r="C974" i="50" s="1"/>
  <c r="AQ983" i="45"/>
  <c r="A973" i="50" s="1"/>
  <c r="C973" i="50" s="1" a="1"/>
  <c r="C973" i="50" s="1"/>
  <c r="AQ982" i="45"/>
  <c r="A972" i="50" s="1"/>
  <c r="C972" i="50" s="1" a="1"/>
  <c r="C972" i="50" s="1"/>
  <c r="AQ981" i="45"/>
  <c r="A971" i="50" s="1"/>
  <c r="C971" i="50" s="1" a="1"/>
  <c r="C971" i="50" s="1"/>
  <c r="AQ980" i="45"/>
  <c r="A970" i="50" s="1"/>
  <c r="C970" i="50" s="1" a="1"/>
  <c r="C970" i="50" s="1"/>
  <c r="AQ979" i="45"/>
  <c r="A969" i="50" s="1"/>
  <c r="C969" i="50" s="1" a="1"/>
  <c r="C969" i="50" s="1"/>
  <c r="AQ978" i="45"/>
  <c r="A968" i="50" s="1"/>
  <c r="C968" i="50" s="1" a="1"/>
  <c r="C968" i="50" s="1"/>
  <c r="AQ977" i="45"/>
  <c r="A967" i="50" s="1"/>
  <c r="C967" i="50" s="1" a="1"/>
  <c r="C967" i="50" s="1"/>
  <c r="AQ976" i="45"/>
  <c r="A966" i="50" s="1"/>
  <c r="C966" i="50" s="1" a="1"/>
  <c r="C966" i="50" s="1"/>
  <c r="AQ975" i="45"/>
  <c r="A965" i="50" s="1"/>
  <c r="C965" i="50" s="1" a="1"/>
  <c r="C965" i="50" s="1"/>
  <c r="AQ974" i="45"/>
  <c r="A964" i="50" s="1"/>
  <c r="C964" i="50" s="1" a="1"/>
  <c r="C964" i="50" s="1"/>
  <c r="AQ973" i="45"/>
  <c r="A963" i="50" s="1"/>
  <c r="C963" i="50" s="1" a="1"/>
  <c r="C963" i="50" s="1"/>
  <c r="AQ972" i="45"/>
  <c r="A962" i="50" s="1"/>
  <c r="C962" i="50" s="1" a="1"/>
  <c r="C962" i="50" s="1"/>
  <c r="AQ971" i="45"/>
  <c r="A961" i="50" s="1"/>
  <c r="C961" i="50" s="1" a="1"/>
  <c r="C961" i="50" s="1"/>
  <c r="AQ970" i="45"/>
  <c r="A960" i="50" s="1"/>
  <c r="C960" i="50" s="1" a="1"/>
  <c r="C960" i="50" s="1"/>
  <c r="AQ969" i="45"/>
  <c r="A959" i="50" s="1"/>
  <c r="C959" i="50" s="1" a="1"/>
  <c r="C959" i="50" s="1"/>
  <c r="AQ968" i="45"/>
  <c r="A958" i="50" s="1"/>
  <c r="C958" i="50" s="1" a="1"/>
  <c r="C958" i="50" s="1"/>
  <c r="AQ967" i="45"/>
  <c r="A957" i="50" s="1"/>
  <c r="C957" i="50" s="1" a="1"/>
  <c r="C957" i="50" s="1"/>
  <c r="AQ966" i="45"/>
  <c r="A956" i="50" s="1"/>
  <c r="C956" i="50" s="1" a="1"/>
  <c r="C956" i="50" s="1"/>
  <c r="AQ965" i="45"/>
  <c r="A955" i="50" s="1"/>
  <c r="C955" i="50" s="1" a="1"/>
  <c r="C955" i="50" s="1"/>
  <c r="AQ964" i="45"/>
  <c r="A954" i="50" s="1"/>
  <c r="C954" i="50" s="1" a="1"/>
  <c r="C954" i="50" s="1"/>
  <c r="AQ963" i="45"/>
  <c r="A953" i="50" s="1"/>
  <c r="C953" i="50" s="1" a="1"/>
  <c r="C953" i="50" s="1"/>
  <c r="AQ962" i="45"/>
  <c r="A952" i="50" s="1"/>
  <c r="C952" i="50" s="1" a="1"/>
  <c r="C952" i="50" s="1"/>
  <c r="AQ961" i="45"/>
  <c r="A951" i="50" s="1"/>
  <c r="C951" i="50" s="1" a="1"/>
  <c r="C951" i="50" s="1"/>
  <c r="AQ960" i="45"/>
  <c r="A950" i="50" s="1"/>
  <c r="C950" i="50" s="1" a="1"/>
  <c r="C950" i="50" s="1"/>
  <c r="AQ959" i="45"/>
  <c r="A949" i="50" s="1"/>
  <c r="C949" i="50" s="1" a="1"/>
  <c r="C949" i="50" s="1"/>
  <c r="AQ958" i="45"/>
  <c r="A948" i="50" s="1"/>
  <c r="C948" i="50" s="1" a="1"/>
  <c r="C948" i="50" s="1"/>
  <c r="AQ957" i="45"/>
  <c r="A947" i="50" s="1"/>
  <c r="C947" i="50" s="1" a="1"/>
  <c r="C947" i="50" s="1"/>
  <c r="AQ956" i="45"/>
  <c r="A946" i="50" s="1"/>
  <c r="C946" i="50" s="1" a="1"/>
  <c r="C946" i="50" s="1"/>
  <c r="AQ955" i="45"/>
  <c r="A945" i="50" s="1"/>
  <c r="C945" i="50" s="1" a="1"/>
  <c r="C945" i="50" s="1"/>
  <c r="AQ954" i="45"/>
  <c r="A944" i="50" s="1"/>
  <c r="C944" i="50" s="1" a="1"/>
  <c r="C944" i="50" s="1"/>
  <c r="AQ953" i="45"/>
  <c r="A943" i="50" s="1"/>
  <c r="C943" i="50" s="1" a="1"/>
  <c r="C943" i="50" s="1"/>
  <c r="AQ952" i="45"/>
  <c r="A942" i="50" s="1"/>
  <c r="C942" i="50" s="1" a="1"/>
  <c r="C942" i="50" s="1"/>
  <c r="AQ951" i="45"/>
  <c r="A941" i="50" s="1"/>
  <c r="C941" i="50" s="1" a="1"/>
  <c r="C941" i="50" s="1"/>
  <c r="AQ950" i="45"/>
  <c r="A940" i="50" s="1"/>
  <c r="C940" i="50" s="1" a="1"/>
  <c r="C940" i="50" s="1"/>
  <c r="AQ949" i="45"/>
  <c r="A939" i="50" s="1"/>
  <c r="C939" i="50" s="1" a="1"/>
  <c r="C939" i="50" s="1"/>
  <c r="AQ948" i="45"/>
  <c r="A938" i="50" s="1"/>
  <c r="C938" i="50" s="1" a="1"/>
  <c r="C938" i="50" s="1"/>
  <c r="AQ947" i="45"/>
  <c r="A937" i="50" s="1"/>
  <c r="C937" i="50" s="1" a="1"/>
  <c r="C937" i="50" s="1"/>
  <c r="AQ946" i="45"/>
  <c r="A936" i="50" s="1"/>
  <c r="C936" i="50" s="1" a="1"/>
  <c r="C936" i="50" s="1"/>
  <c r="AQ945" i="45"/>
  <c r="A935" i="50" s="1"/>
  <c r="C935" i="50" s="1" a="1"/>
  <c r="C935" i="50" s="1"/>
  <c r="AQ944" i="45"/>
  <c r="A934" i="50" s="1"/>
  <c r="C934" i="50" s="1" a="1"/>
  <c r="C934" i="50" s="1"/>
  <c r="AQ943" i="45"/>
  <c r="A933" i="50" s="1"/>
  <c r="C933" i="50" s="1" a="1"/>
  <c r="C933" i="50" s="1"/>
  <c r="AQ942" i="45"/>
  <c r="A932" i="50" s="1"/>
  <c r="C932" i="50" s="1" a="1"/>
  <c r="C932" i="50" s="1"/>
  <c r="AQ941" i="45"/>
  <c r="A931" i="50" s="1"/>
  <c r="C931" i="50" s="1" a="1"/>
  <c r="C931" i="50" s="1"/>
  <c r="AQ940" i="45"/>
  <c r="A930" i="50" s="1"/>
  <c r="C930" i="50" s="1" a="1"/>
  <c r="C930" i="50" s="1"/>
  <c r="AQ939" i="45"/>
  <c r="A929" i="50" s="1"/>
  <c r="C929" i="50" s="1" a="1"/>
  <c r="C929" i="50" s="1"/>
  <c r="AQ938" i="45"/>
  <c r="A928" i="50" s="1"/>
  <c r="C928" i="50" s="1" a="1"/>
  <c r="C928" i="50" s="1"/>
  <c r="AQ937" i="45"/>
  <c r="A927" i="50" s="1"/>
  <c r="C927" i="50" s="1" a="1"/>
  <c r="C927" i="50" s="1"/>
  <c r="AQ936" i="45"/>
  <c r="A926" i="50" s="1"/>
  <c r="C926" i="50" s="1" a="1"/>
  <c r="C926" i="50" s="1"/>
  <c r="AQ935" i="45"/>
  <c r="A925" i="50" s="1"/>
  <c r="C925" i="50" s="1" a="1"/>
  <c r="C925" i="50" s="1"/>
  <c r="AQ934" i="45"/>
  <c r="A924" i="50" s="1"/>
  <c r="C924" i="50" s="1" a="1"/>
  <c r="C924" i="50" s="1"/>
  <c r="AQ933" i="45"/>
  <c r="A923" i="50" s="1"/>
  <c r="C923" i="50" s="1" a="1"/>
  <c r="C923" i="50" s="1"/>
  <c r="AQ932" i="45"/>
  <c r="A922" i="50" s="1"/>
  <c r="C922" i="50" s="1" a="1"/>
  <c r="C922" i="50" s="1"/>
  <c r="AQ931" i="45"/>
  <c r="A921" i="50" s="1"/>
  <c r="C921" i="50" s="1" a="1"/>
  <c r="C921" i="50" s="1"/>
  <c r="AQ930" i="45"/>
  <c r="A920" i="50" s="1"/>
  <c r="C920" i="50" s="1" a="1"/>
  <c r="C920" i="50" s="1"/>
  <c r="AQ929" i="45"/>
  <c r="A919" i="50" s="1"/>
  <c r="C919" i="50" s="1" a="1"/>
  <c r="C919" i="50" s="1"/>
  <c r="AQ928" i="45"/>
  <c r="A918" i="50" s="1"/>
  <c r="C918" i="50" s="1" a="1"/>
  <c r="C918" i="50" s="1"/>
  <c r="AQ927" i="45"/>
  <c r="A917" i="50" s="1"/>
  <c r="C917" i="50" s="1" a="1"/>
  <c r="C917" i="50" s="1"/>
  <c r="AQ926" i="45"/>
  <c r="A916" i="50" s="1"/>
  <c r="C916" i="50" s="1" a="1"/>
  <c r="C916" i="50" s="1"/>
  <c r="AQ925" i="45"/>
  <c r="A915" i="50" s="1"/>
  <c r="C915" i="50" s="1" a="1"/>
  <c r="C915" i="50" s="1"/>
  <c r="AQ924" i="45"/>
  <c r="A914" i="50" s="1"/>
  <c r="C914" i="50" s="1" a="1"/>
  <c r="C914" i="50" s="1"/>
  <c r="AQ923" i="45"/>
  <c r="A913" i="50" s="1"/>
  <c r="C913" i="50" s="1" a="1"/>
  <c r="C913" i="50" s="1"/>
  <c r="AQ922" i="45"/>
  <c r="A912" i="50" s="1"/>
  <c r="C912" i="50" s="1" a="1"/>
  <c r="C912" i="50" s="1"/>
  <c r="AQ921" i="45"/>
  <c r="A911" i="50" s="1"/>
  <c r="C911" i="50" s="1" a="1"/>
  <c r="C911" i="50" s="1"/>
  <c r="AQ920" i="45"/>
  <c r="A910" i="50" s="1"/>
  <c r="C910" i="50" s="1" a="1"/>
  <c r="C910" i="50" s="1"/>
  <c r="AQ919" i="45"/>
  <c r="A909" i="50" s="1"/>
  <c r="C909" i="50" s="1" a="1"/>
  <c r="C909" i="50" s="1"/>
  <c r="AQ918" i="45"/>
  <c r="A908" i="50" s="1"/>
  <c r="C908" i="50" s="1" a="1"/>
  <c r="C908" i="50" s="1"/>
  <c r="AQ917" i="45"/>
  <c r="A907" i="50" s="1"/>
  <c r="C907" i="50" s="1" a="1"/>
  <c r="C907" i="50" s="1"/>
  <c r="AQ916" i="45"/>
  <c r="A906" i="50" s="1"/>
  <c r="C906" i="50" s="1" a="1"/>
  <c r="C906" i="50" s="1"/>
  <c r="AQ915" i="45"/>
  <c r="A905" i="50" s="1"/>
  <c r="C905" i="50" s="1" a="1"/>
  <c r="C905" i="50" s="1"/>
  <c r="AQ914" i="45"/>
  <c r="A904" i="50" s="1"/>
  <c r="C904" i="50" s="1" a="1"/>
  <c r="C904" i="50" s="1"/>
  <c r="AQ913" i="45"/>
  <c r="A903" i="50" s="1"/>
  <c r="C903" i="50" s="1" a="1"/>
  <c r="C903" i="50" s="1"/>
  <c r="AQ912" i="45"/>
  <c r="A902" i="50" s="1"/>
  <c r="C902" i="50" s="1" a="1"/>
  <c r="C902" i="50" s="1"/>
  <c r="AQ911" i="45"/>
  <c r="A901" i="50" s="1"/>
  <c r="C901" i="50" s="1" a="1"/>
  <c r="C901" i="50" s="1"/>
  <c r="AQ910" i="45"/>
  <c r="A900" i="50" s="1"/>
  <c r="C900" i="50" s="1" a="1"/>
  <c r="C900" i="50" s="1"/>
  <c r="AQ909" i="45"/>
  <c r="A899" i="50" s="1"/>
  <c r="C899" i="50" s="1" a="1"/>
  <c r="C899" i="50" s="1"/>
  <c r="AQ908" i="45"/>
  <c r="A898" i="50" s="1"/>
  <c r="C898" i="50" s="1" a="1"/>
  <c r="C898" i="50" s="1"/>
  <c r="AQ907" i="45"/>
  <c r="A897" i="50" s="1"/>
  <c r="C897" i="50" s="1" a="1"/>
  <c r="C897" i="50" s="1"/>
  <c r="AQ906" i="45"/>
  <c r="A896" i="50" s="1"/>
  <c r="C896" i="50" s="1" a="1"/>
  <c r="C896" i="50" s="1"/>
  <c r="AQ905" i="45"/>
  <c r="A895" i="50" s="1"/>
  <c r="C895" i="50" s="1" a="1"/>
  <c r="C895" i="50" s="1"/>
  <c r="AQ904" i="45"/>
  <c r="A894" i="50" s="1"/>
  <c r="C894" i="50" s="1" a="1"/>
  <c r="C894" i="50" s="1"/>
  <c r="AQ903" i="45"/>
  <c r="A893" i="50" s="1"/>
  <c r="C893" i="50" s="1" a="1"/>
  <c r="C893" i="50" s="1"/>
  <c r="AQ902" i="45"/>
  <c r="A892" i="50" s="1"/>
  <c r="C892" i="50" s="1" a="1"/>
  <c r="C892" i="50" s="1"/>
  <c r="AQ901" i="45"/>
  <c r="A891" i="50" s="1"/>
  <c r="C891" i="50" s="1" a="1"/>
  <c r="C891" i="50" s="1"/>
  <c r="AQ900" i="45"/>
  <c r="A890" i="50" s="1"/>
  <c r="C890" i="50" s="1" a="1"/>
  <c r="C890" i="50" s="1"/>
  <c r="AQ899" i="45"/>
  <c r="A889" i="50" s="1"/>
  <c r="C889" i="50" s="1" a="1"/>
  <c r="C889" i="50" s="1"/>
  <c r="AQ898" i="45"/>
  <c r="A888" i="50" s="1"/>
  <c r="C888" i="50" s="1" a="1"/>
  <c r="C888" i="50" s="1"/>
  <c r="AQ897" i="45"/>
  <c r="A887" i="50" s="1"/>
  <c r="C887" i="50" s="1" a="1"/>
  <c r="C887" i="50" s="1"/>
  <c r="AQ896" i="45"/>
  <c r="A886" i="50" s="1"/>
  <c r="C886" i="50" s="1" a="1"/>
  <c r="C886" i="50" s="1"/>
  <c r="AQ895" i="45"/>
  <c r="A885" i="50" s="1"/>
  <c r="C885" i="50" s="1" a="1"/>
  <c r="C885" i="50" s="1"/>
  <c r="AQ894" i="45"/>
  <c r="A884" i="50" s="1"/>
  <c r="C884" i="50" s="1" a="1"/>
  <c r="C884" i="50" s="1"/>
  <c r="AQ893" i="45"/>
  <c r="A883" i="50" s="1"/>
  <c r="C883" i="50" s="1" a="1"/>
  <c r="C883" i="50" s="1"/>
  <c r="AQ892" i="45"/>
  <c r="A882" i="50" s="1"/>
  <c r="C882" i="50" s="1" a="1"/>
  <c r="C882" i="50" s="1"/>
  <c r="AQ891" i="45"/>
  <c r="A881" i="50" s="1"/>
  <c r="C881" i="50" s="1" a="1"/>
  <c r="C881" i="50" s="1"/>
  <c r="AQ890" i="45"/>
  <c r="A880" i="50" s="1"/>
  <c r="C880" i="50" s="1" a="1"/>
  <c r="C880" i="50" s="1"/>
  <c r="AQ889" i="45"/>
  <c r="A879" i="50" s="1"/>
  <c r="C879" i="50" s="1" a="1"/>
  <c r="C879" i="50" s="1"/>
  <c r="AQ888" i="45"/>
  <c r="A878" i="50" s="1"/>
  <c r="C878" i="50" s="1" a="1"/>
  <c r="C878" i="50" s="1"/>
  <c r="AQ887" i="45"/>
  <c r="A877" i="50" s="1"/>
  <c r="C877" i="50" s="1" a="1"/>
  <c r="C877" i="50" s="1"/>
  <c r="AQ886" i="45"/>
  <c r="A876" i="50" s="1"/>
  <c r="C876" i="50" s="1" a="1"/>
  <c r="C876" i="50" s="1"/>
  <c r="AQ885" i="45"/>
  <c r="A875" i="50" s="1"/>
  <c r="C875" i="50" s="1" a="1"/>
  <c r="C875" i="50" s="1"/>
  <c r="AQ884" i="45"/>
  <c r="A874" i="50" s="1"/>
  <c r="C874" i="50" s="1" a="1"/>
  <c r="C874" i="50" s="1"/>
  <c r="AQ883" i="45"/>
  <c r="A873" i="50" s="1"/>
  <c r="C873" i="50" s="1" a="1"/>
  <c r="C873" i="50" s="1"/>
  <c r="AQ882" i="45"/>
  <c r="A872" i="50" s="1"/>
  <c r="C872" i="50" s="1" a="1"/>
  <c r="C872" i="50" s="1"/>
  <c r="AQ881" i="45"/>
  <c r="A871" i="50" s="1"/>
  <c r="C871" i="50" s="1" a="1"/>
  <c r="C871" i="50" s="1"/>
  <c r="AQ880" i="45"/>
  <c r="A870" i="50" s="1"/>
  <c r="C870" i="50" s="1" a="1"/>
  <c r="C870" i="50" s="1"/>
  <c r="AQ879" i="45"/>
  <c r="A869" i="50" s="1"/>
  <c r="C869" i="50" s="1" a="1"/>
  <c r="C869" i="50" s="1"/>
  <c r="AQ878" i="45"/>
  <c r="A868" i="50" s="1"/>
  <c r="C868" i="50" s="1" a="1"/>
  <c r="C868" i="50" s="1"/>
  <c r="AQ877" i="45"/>
  <c r="A867" i="50" s="1"/>
  <c r="C867" i="50" s="1" a="1"/>
  <c r="C867" i="50" s="1"/>
  <c r="AQ876" i="45"/>
  <c r="A866" i="50" s="1"/>
  <c r="C866" i="50" s="1" a="1"/>
  <c r="C866" i="50" s="1"/>
  <c r="AQ875" i="45"/>
  <c r="A865" i="50" s="1"/>
  <c r="C865" i="50" s="1" a="1"/>
  <c r="C865" i="50" s="1"/>
  <c r="AQ874" i="45"/>
  <c r="A864" i="50" s="1"/>
  <c r="C864" i="50" s="1" a="1"/>
  <c r="C864" i="50" s="1"/>
  <c r="AQ873" i="45"/>
  <c r="A863" i="50" s="1"/>
  <c r="C863" i="50" s="1" a="1"/>
  <c r="C863" i="50" s="1"/>
  <c r="AQ872" i="45"/>
  <c r="A862" i="50" s="1"/>
  <c r="C862" i="50" s="1" a="1"/>
  <c r="C862" i="50" s="1"/>
  <c r="AQ871" i="45"/>
  <c r="A861" i="50" s="1"/>
  <c r="C861" i="50" s="1" a="1"/>
  <c r="C861" i="50" s="1"/>
  <c r="AQ870" i="45"/>
  <c r="A860" i="50" s="1"/>
  <c r="C860" i="50" s="1" a="1"/>
  <c r="C860" i="50" s="1"/>
  <c r="AQ869" i="45"/>
  <c r="A859" i="50" s="1"/>
  <c r="C859" i="50" s="1" a="1"/>
  <c r="C859" i="50" s="1"/>
  <c r="AQ868" i="45"/>
  <c r="A858" i="50" s="1"/>
  <c r="C858" i="50" s="1" a="1"/>
  <c r="C858" i="50" s="1"/>
  <c r="AQ867" i="45"/>
  <c r="A857" i="50" s="1"/>
  <c r="C857" i="50" s="1" a="1"/>
  <c r="C857" i="50" s="1"/>
  <c r="AQ866" i="45"/>
  <c r="A856" i="50" s="1"/>
  <c r="C856" i="50" s="1" a="1"/>
  <c r="C856" i="50" s="1"/>
  <c r="AQ865" i="45"/>
  <c r="A855" i="50" s="1"/>
  <c r="C855" i="50" s="1" a="1"/>
  <c r="C855" i="50" s="1"/>
  <c r="AQ864" i="45"/>
  <c r="A854" i="50" s="1"/>
  <c r="C854" i="50" s="1" a="1"/>
  <c r="C854" i="50" s="1"/>
  <c r="AQ863" i="45"/>
  <c r="A853" i="50" s="1"/>
  <c r="C853" i="50" s="1" a="1"/>
  <c r="C853" i="50" s="1"/>
  <c r="AQ862" i="45"/>
  <c r="A852" i="50" s="1"/>
  <c r="C852" i="50" s="1" a="1"/>
  <c r="C852" i="50" s="1"/>
  <c r="AQ861" i="45"/>
  <c r="A851" i="50" s="1"/>
  <c r="C851" i="50" s="1" a="1"/>
  <c r="C851" i="50" s="1"/>
  <c r="AQ860" i="45"/>
  <c r="A850" i="50" s="1"/>
  <c r="C850" i="50" s="1" a="1"/>
  <c r="C850" i="50" s="1"/>
  <c r="AQ859" i="45"/>
  <c r="A849" i="50" s="1"/>
  <c r="C849" i="50" s="1" a="1"/>
  <c r="C849" i="50" s="1"/>
  <c r="AQ858" i="45"/>
  <c r="A848" i="50" s="1"/>
  <c r="C848" i="50" s="1" a="1"/>
  <c r="C848" i="50" s="1"/>
  <c r="AQ857" i="45"/>
  <c r="A847" i="50" s="1"/>
  <c r="C847" i="50" s="1" a="1"/>
  <c r="C847" i="50" s="1"/>
  <c r="AQ856" i="45"/>
  <c r="A846" i="50" s="1"/>
  <c r="C846" i="50" s="1" a="1"/>
  <c r="C846" i="50" s="1"/>
  <c r="AQ855" i="45"/>
  <c r="A845" i="50" s="1"/>
  <c r="C845" i="50" s="1" a="1"/>
  <c r="C845" i="50" s="1"/>
  <c r="AQ854" i="45"/>
  <c r="A844" i="50" s="1"/>
  <c r="C844" i="50" s="1" a="1"/>
  <c r="C844" i="50" s="1"/>
  <c r="AQ853" i="45"/>
  <c r="A843" i="50" s="1"/>
  <c r="C843" i="50" s="1" a="1"/>
  <c r="C843" i="50" s="1"/>
  <c r="AQ852" i="45"/>
  <c r="A842" i="50" s="1"/>
  <c r="C842" i="50" s="1" a="1"/>
  <c r="C842" i="50" s="1"/>
  <c r="AQ851" i="45"/>
  <c r="A841" i="50" s="1"/>
  <c r="C841" i="50" s="1" a="1"/>
  <c r="C841" i="50" s="1"/>
  <c r="AQ850" i="45"/>
  <c r="A840" i="50" s="1"/>
  <c r="C840" i="50" s="1" a="1"/>
  <c r="C840" i="50" s="1"/>
  <c r="AQ849" i="45"/>
  <c r="A839" i="50" s="1"/>
  <c r="C839" i="50" s="1" a="1"/>
  <c r="C839" i="50" s="1"/>
  <c r="AQ848" i="45"/>
  <c r="A838" i="50" s="1"/>
  <c r="C838" i="50" s="1" a="1"/>
  <c r="C838" i="50" s="1"/>
  <c r="AQ847" i="45"/>
  <c r="A837" i="50" s="1"/>
  <c r="C837" i="50" s="1" a="1"/>
  <c r="C837" i="50" s="1"/>
  <c r="AQ846" i="45"/>
  <c r="A836" i="50" s="1"/>
  <c r="C836" i="50" s="1" a="1"/>
  <c r="C836" i="50" s="1"/>
  <c r="AQ845" i="45"/>
  <c r="A835" i="50" s="1"/>
  <c r="C835" i="50" s="1" a="1"/>
  <c r="C835" i="50" s="1"/>
  <c r="AQ844" i="45"/>
  <c r="A834" i="50" s="1"/>
  <c r="C834" i="50" s="1" a="1"/>
  <c r="C834" i="50" s="1"/>
  <c r="AQ843" i="45"/>
  <c r="A833" i="50" s="1"/>
  <c r="C833" i="50" s="1" a="1"/>
  <c r="C833" i="50" s="1"/>
  <c r="AQ842" i="45"/>
  <c r="A832" i="50" s="1"/>
  <c r="C832" i="50" s="1" a="1"/>
  <c r="C832" i="50" s="1"/>
  <c r="AQ841" i="45"/>
  <c r="A831" i="50" s="1"/>
  <c r="C831" i="50" s="1" a="1"/>
  <c r="C831" i="50" s="1"/>
  <c r="AQ840" i="45"/>
  <c r="A830" i="50" s="1"/>
  <c r="C830" i="50" s="1" a="1"/>
  <c r="C830" i="50" s="1"/>
  <c r="AQ839" i="45"/>
  <c r="A829" i="50" s="1"/>
  <c r="C829" i="50" s="1" a="1"/>
  <c r="C829" i="50" s="1"/>
  <c r="AQ838" i="45"/>
  <c r="A828" i="50" s="1"/>
  <c r="C828" i="50" s="1" a="1"/>
  <c r="C828" i="50" s="1"/>
  <c r="AQ837" i="45"/>
  <c r="A827" i="50" s="1"/>
  <c r="C827" i="50" s="1" a="1"/>
  <c r="C827" i="50" s="1"/>
  <c r="AQ836" i="45"/>
  <c r="A826" i="50" s="1"/>
  <c r="C826" i="50" s="1" a="1"/>
  <c r="C826" i="50" s="1"/>
  <c r="AQ835" i="45"/>
  <c r="A825" i="50" s="1"/>
  <c r="C825" i="50" s="1" a="1"/>
  <c r="C825" i="50" s="1"/>
  <c r="AQ834" i="45"/>
  <c r="A824" i="50" s="1"/>
  <c r="C824" i="50" s="1" a="1"/>
  <c r="C824" i="50" s="1"/>
  <c r="AQ833" i="45"/>
  <c r="A823" i="50" s="1"/>
  <c r="C823" i="50" s="1" a="1"/>
  <c r="C823" i="50" s="1"/>
  <c r="AQ832" i="45"/>
  <c r="A822" i="50" s="1"/>
  <c r="C822" i="50" s="1" a="1"/>
  <c r="C822" i="50" s="1"/>
  <c r="AQ831" i="45"/>
  <c r="A821" i="50" s="1"/>
  <c r="C821" i="50" s="1" a="1"/>
  <c r="C821" i="50" s="1"/>
  <c r="AQ830" i="45"/>
  <c r="A820" i="50" s="1"/>
  <c r="C820" i="50" s="1" a="1"/>
  <c r="C820" i="50" s="1"/>
  <c r="AQ829" i="45"/>
  <c r="A819" i="50" s="1"/>
  <c r="C819" i="50" s="1" a="1"/>
  <c r="C819" i="50" s="1"/>
  <c r="AQ828" i="45"/>
  <c r="A818" i="50" s="1"/>
  <c r="C818" i="50" s="1" a="1"/>
  <c r="C818" i="50" s="1"/>
  <c r="AQ827" i="45"/>
  <c r="A817" i="50" s="1"/>
  <c r="C817" i="50" s="1" a="1"/>
  <c r="C817" i="50" s="1"/>
  <c r="AQ826" i="45"/>
  <c r="A816" i="50" s="1"/>
  <c r="AQ825" i="45"/>
  <c r="A815" i="50" s="1"/>
  <c r="C815" i="50" s="1" a="1"/>
  <c r="C815" i="50" s="1"/>
  <c r="AQ824" i="45"/>
  <c r="A814" i="50" s="1"/>
  <c r="C814" i="50" s="1" a="1"/>
  <c r="C814" i="50" s="1"/>
  <c r="AQ823" i="45"/>
  <c r="A813" i="50" s="1"/>
  <c r="C813" i="50" s="1" a="1"/>
  <c r="C813" i="50" s="1"/>
  <c r="AQ822" i="45"/>
  <c r="A812" i="50" s="1"/>
  <c r="C812" i="50" s="1" a="1"/>
  <c r="C812" i="50" s="1"/>
  <c r="AQ821" i="45"/>
  <c r="A811" i="50" s="1"/>
  <c r="C811" i="50" s="1" a="1"/>
  <c r="C811" i="50" s="1"/>
  <c r="AQ820" i="45"/>
  <c r="A810" i="50" s="1"/>
  <c r="C810" i="50" s="1" a="1"/>
  <c r="C810" i="50" s="1"/>
  <c r="AQ819" i="45"/>
  <c r="A809" i="50" s="1"/>
  <c r="C809" i="50" s="1" a="1"/>
  <c r="C809" i="50" s="1"/>
  <c r="AQ818" i="45"/>
  <c r="A808" i="50" s="1"/>
  <c r="C808" i="50" s="1" a="1"/>
  <c r="C808" i="50" s="1"/>
  <c r="AQ817" i="45"/>
  <c r="A807" i="50" s="1"/>
  <c r="C807" i="50" s="1" a="1"/>
  <c r="C807" i="50" s="1"/>
  <c r="AQ816" i="45"/>
  <c r="A806" i="50" s="1"/>
  <c r="C806" i="50" s="1" a="1"/>
  <c r="C806" i="50" s="1"/>
  <c r="AQ815" i="45"/>
  <c r="A805" i="50" s="1"/>
  <c r="C805" i="50" s="1" a="1"/>
  <c r="C805" i="50" s="1"/>
  <c r="AQ814" i="45"/>
  <c r="A804" i="50" s="1"/>
  <c r="C804" i="50" s="1" a="1"/>
  <c r="C804" i="50" s="1"/>
  <c r="AQ813" i="45"/>
  <c r="A803" i="50" s="1"/>
  <c r="C803" i="50" s="1" a="1"/>
  <c r="C803" i="50" s="1"/>
  <c r="AQ812" i="45"/>
  <c r="A802" i="50" s="1"/>
  <c r="C802" i="50" s="1" a="1"/>
  <c r="C802" i="50" s="1"/>
  <c r="AQ811" i="45"/>
  <c r="A801" i="50" s="1"/>
  <c r="C801" i="50" s="1" a="1"/>
  <c r="C801" i="50" s="1"/>
  <c r="AQ810" i="45"/>
  <c r="A800" i="50" s="1"/>
  <c r="C800" i="50" s="1" a="1"/>
  <c r="C800" i="50" s="1"/>
  <c r="AQ809" i="45"/>
  <c r="A799" i="50" s="1"/>
  <c r="C799" i="50" s="1" a="1"/>
  <c r="C799" i="50" s="1"/>
  <c r="AQ808" i="45"/>
  <c r="A798" i="50" s="1"/>
  <c r="C798" i="50" s="1" a="1"/>
  <c r="C798" i="50" s="1"/>
  <c r="AQ807" i="45"/>
  <c r="A797" i="50" s="1"/>
  <c r="C797" i="50" s="1" a="1"/>
  <c r="C797" i="50" s="1"/>
  <c r="AQ806" i="45"/>
  <c r="A796" i="50" s="1"/>
  <c r="C796" i="50" s="1" a="1"/>
  <c r="C796" i="50" s="1"/>
  <c r="AQ805" i="45"/>
  <c r="A795" i="50" s="1"/>
  <c r="C795" i="50" s="1" a="1"/>
  <c r="C795" i="50" s="1"/>
  <c r="AQ804" i="45"/>
  <c r="A794" i="50" s="1"/>
  <c r="C794" i="50" s="1" a="1"/>
  <c r="C794" i="50" s="1"/>
  <c r="AQ803" i="45"/>
  <c r="A793" i="50" s="1"/>
  <c r="C793" i="50" s="1" a="1"/>
  <c r="C793" i="50" s="1"/>
  <c r="AQ802" i="45"/>
  <c r="A792" i="50" s="1"/>
  <c r="C792" i="50" s="1" a="1"/>
  <c r="C792" i="50" s="1"/>
  <c r="AQ801" i="45"/>
  <c r="A791" i="50" s="1"/>
  <c r="C791" i="50" s="1" a="1"/>
  <c r="C791" i="50" s="1"/>
  <c r="AQ800" i="45"/>
  <c r="A790" i="50" s="1"/>
  <c r="C790" i="50" s="1" a="1"/>
  <c r="C790" i="50" s="1"/>
  <c r="AQ799" i="45"/>
  <c r="A789" i="50" s="1"/>
  <c r="C789" i="50" s="1" a="1"/>
  <c r="C789" i="50" s="1"/>
  <c r="AQ798" i="45"/>
  <c r="A788" i="50" s="1"/>
  <c r="C788" i="50" s="1" a="1"/>
  <c r="C788" i="50" s="1"/>
  <c r="AQ797" i="45"/>
  <c r="A787" i="50" s="1"/>
  <c r="C787" i="50" s="1" a="1"/>
  <c r="C787" i="50" s="1"/>
  <c r="AQ796" i="45"/>
  <c r="A786" i="50" s="1"/>
  <c r="C786" i="50" s="1" a="1"/>
  <c r="C786" i="50" s="1"/>
  <c r="AQ795" i="45"/>
  <c r="A785" i="50" s="1"/>
  <c r="C785" i="50" s="1" a="1"/>
  <c r="C785" i="50" s="1"/>
  <c r="AQ794" i="45"/>
  <c r="A784" i="50" s="1"/>
  <c r="C784" i="50" s="1" a="1"/>
  <c r="C784" i="50" s="1"/>
  <c r="AQ793" i="45"/>
  <c r="A783" i="50" s="1"/>
  <c r="C783" i="50" s="1" a="1"/>
  <c r="C783" i="50" s="1"/>
  <c r="AQ792" i="45"/>
  <c r="A782" i="50" s="1"/>
  <c r="C782" i="50" s="1" a="1"/>
  <c r="C782" i="50" s="1"/>
  <c r="AQ791" i="45"/>
  <c r="A781" i="50" s="1"/>
  <c r="C781" i="50" s="1" a="1"/>
  <c r="C781" i="50" s="1"/>
  <c r="AQ790" i="45"/>
  <c r="A780" i="50" s="1"/>
  <c r="C780" i="50" s="1" a="1"/>
  <c r="C780" i="50" s="1"/>
  <c r="AQ789" i="45"/>
  <c r="A779" i="50" s="1"/>
  <c r="C779" i="50" s="1" a="1"/>
  <c r="C779" i="50" s="1"/>
  <c r="AQ788" i="45"/>
  <c r="A778" i="50" s="1"/>
  <c r="C778" i="50" s="1" a="1"/>
  <c r="C778" i="50" s="1"/>
  <c r="AQ787" i="45"/>
  <c r="A777" i="50" s="1"/>
  <c r="C777" i="50" s="1" a="1"/>
  <c r="C777" i="50" s="1"/>
  <c r="AQ786" i="45"/>
  <c r="A776" i="50" s="1"/>
  <c r="C776" i="50" s="1" a="1"/>
  <c r="C776" i="50" s="1"/>
  <c r="AQ785" i="45"/>
  <c r="A775" i="50" s="1"/>
  <c r="C775" i="50" s="1" a="1"/>
  <c r="C775" i="50" s="1"/>
  <c r="AQ784" i="45"/>
  <c r="A774" i="50" s="1"/>
  <c r="C774" i="50" s="1" a="1"/>
  <c r="C774" i="50" s="1"/>
  <c r="AQ783" i="45"/>
  <c r="A773" i="50" s="1"/>
  <c r="C773" i="50" s="1" a="1"/>
  <c r="C773" i="50" s="1"/>
  <c r="AQ782" i="45"/>
  <c r="A772" i="50" s="1"/>
  <c r="C772" i="50" s="1" a="1"/>
  <c r="C772" i="50" s="1"/>
  <c r="AQ781" i="45"/>
  <c r="A771" i="50" s="1"/>
  <c r="C771" i="50" s="1" a="1"/>
  <c r="C771" i="50" s="1"/>
  <c r="AQ780" i="45"/>
  <c r="A770" i="50" s="1"/>
  <c r="C770" i="50" s="1" a="1"/>
  <c r="C770" i="50" s="1"/>
  <c r="AQ779" i="45"/>
  <c r="A769" i="50" s="1"/>
  <c r="C769" i="50" s="1" a="1"/>
  <c r="C769" i="50" s="1"/>
  <c r="AQ778" i="45"/>
  <c r="A768" i="50" s="1"/>
  <c r="C768" i="50" s="1" a="1"/>
  <c r="C768" i="50" s="1"/>
  <c r="AQ777" i="45"/>
  <c r="A767" i="50" s="1"/>
  <c r="C767" i="50" s="1" a="1"/>
  <c r="C767" i="50" s="1"/>
  <c r="AQ776" i="45"/>
  <c r="A766" i="50" s="1"/>
  <c r="C766" i="50" s="1" a="1"/>
  <c r="C766" i="50" s="1"/>
  <c r="AQ775" i="45"/>
  <c r="A765" i="50" s="1"/>
  <c r="C765" i="50" s="1" a="1"/>
  <c r="C765" i="50" s="1"/>
  <c r="AQ774" i="45"/>
  <c r="A764" i="50" s="1"/>
  <c r="C764" i="50" s="1" a="1"/>
  <c r="C764" i="50" s="1"/>
  <c r="AQ773" i="45"/>
  <c r="A763" i="50" s="1"/>
  <c r="C763" i="50" s="1" a="1"/>
  <c r="C763" i="50" s="1"/>
  <c r="AQ772" i="45"/>
  <c r="A762" i="50" s="1"/>
  <c r="C762" i="50" s="1" a="1"/>
  <c r="C762" i="50" s="1"/>
  <c r="AQ771" i="45"/>
  <c r="A761" i="50" s="1"/>
  <c r="C761" i="50" s="1" a="1"/>
  <c r="C761" i="50" s="1"/>
  <c r="AQ770" i="45"/>
  <c r="A760" i="50" s="1"/>
  <c r="C760" i="50" s="1" a="1"/>
  <c r="C760" i="50" s="1"/>
  <c r="AQ769" i="45"/>
  <c r="A759" i="50" s="1"/>
  <c r="C759" i="50" s="1" a="1"/>
  <c r="C759" i="50" s="1"/>
  <c r="AQ768" i="45"/>
  <c r="A758" i="50" s="1"/>
  <c r="C758" i="50" s="1" a="1"/>
  <c r="C758" i="50" s="1"/>
  <c r="AQ767" i="45"/>
  <c r="A757" i="50" s="1"/>
  <c r="C757" i="50" s="1" a="1"/>
  <c r="C757" i="50" s="1"/>
  <c r="AQ766" i="45"/>
  <c r="A756" i="50" s="1"/>
  <c r="C756" i="50" s="1" a="1"/>
  <c r="C756" i="50" s="1"/>
  <c r="AQ765" i="45"/>
  <c r="A755" i="50" s="1"/>
  <c r="C755" i="50" s="1" a="1"/>
  <c r="C755" i="50" s="1"/>
  <c r="AQ764" i="45"/>
  <c r="A754" i="50" s="1"/>
  <c r="C754" i="50" s="1" a="1"/>
  <c r="C754" i="50" s="1"/>
  <c r="AQ763" i="45"/>
  <c r="A753" i="50" s="1"/>
  <c r="C753" i="50" s="1" a="1"/>
  <c r="C753" i="50" s="1"/>
  <c r="AQ762" i="45"/>
  <c r="A752" i="50" s="1"/>
  <c r="C752" i="50" s="1" a="1"/>
  <c r="C752" i="50" s="1"/>
  <c r="AQ761" i="45"/>
  <c r="A751" i="50" s="1"/>
  <c r="C751" i="50" s="1" a="1"/>
  <c r="C751" i="50" s="1"/>
  <c r="AQ760" i="45"/>
  <c r="A750" i="50" s="1"/>
  <c r="C750" i="50" s="1" a="1"/>
  <c r="C750" i="50" s="1"/>
  <c r="AQ759" i="45"/>
  <c r="A749" i="50" s="1"/>
  <c r="C749" i="50" s="1" a="1"/>
  <c r="C749" i="50" s="1"/>
  <c r="AQ758" i="45"/>
  <c r="A748" i="50" s="1"/>
  <c r="C748" i="50" s="1" a="1"/>
  <c r="C748" i="50" s="1"/>
  <c r="AQ757" i="45"/>
  <c r="A747" i="50" s="1"/>
  <c r="C747" i="50" s="1" a="1"/>
  <c r="C747" i="50" s="1"/>
  <c r="AQ756" i="45"/>
  <c r="A746" i="50" s="1"/>
  <c r="C746" i="50" s="1" a="1"/>
  <c r="C746" i="50" s="1"/>
  <c r="AQ755" i="45"/>
  <c r="A745" i="50" s="1"/>
  <c r="C745" i="50" s="1" a="1"/>
  <c r="C745" i="50" s="1"/>
  <c r="AQ754" i="45"/>
  <c r="A744" i="50" s="1"/>
  <c r="C744" i="50" s="1" a="1"/>
  <c r="C744" i="50" s="1"/>
  <c r="AQ753" i="45"/>
  <c r="A743" i="50" s="1"/>
  <c r="C743" i="50" s="1" a="1"/>
  <c r="C743" i="50" s="1"/>
  <c r="AQ752" i="45"/>
  <c r="A742" i="50" s="1"/>
  <c r="C742" i="50" s="1" a="1"/>
  <c r="C742" i="50" s="1"/>
  <c r="AQ751" i="45"/>
  <c r="A741" i="50" s="1"/>
  <c r="C741" i="50" s="1" a="1"/>
  <c r="C741" i="50" s="1"/>
  <c r="AQ750" i="45"/>
  <c r="A740" i="50" s="1"/>
  <c r="C740" i="50" s="1" a="1"/>
  <c r="C740" i="50" s="1"/>
  <c r="AQ749" i="45"/>
  <c r="A739" i="50" s="1"/>
  <c r="C739" i="50" s="1" a="1"/>
  <c r="C739" i="50" s="1"/>
  <c r="AQ748" i="45"/>
  <c r="A738" i="50" s="1"/>
  <c r="C738" i="50" s="1" a="1"/>
  <c r="C738" i="50" s="1"/>
  <c r="AQ747" i="45"/>
  <c r="A737" i="50" s="1"/>
  <c r="C737" i="50" s="1" a="1"/>
  <c r="C737" i="50" s="1"/>
  <c r="AQ746" i="45"/>
  <c r="A736" i="50" s="1"/>
  <c r="C736" i="50" s="1" a="1"/>
  <c r="C736" i="50" s="1"/>
  <c r="AQ745" i="45"/>
  <c r="A735" i="50" s="1"/>
  <c r="C735" i="50" s="1" a="1"/>
  <c r="C735" i="50" s="1"/>
  <c r="AQ744" i="45"/>
  <c r="A734" i="50" s="1"/>
  <c r="C734" i="50" s="1" a="1"/>
  <c r="C734" i="50" s="1"/>
  <c r="AQ743" i="45"/>
  <c r="A733" i="50" s="1"/>
  <c r="C733" i="50" s="1" a="1"/>
  <c r="C733" i="50" s="1"/>
  <c r="AQ742" i="45"/>
  <c r="A732" i="50" s="1"/>
  <c r="C732" i="50" s="1" a="1"/>
  <c r="C732" i="50" s="1"/>
  <c r="AQ741" i="45"/>
  <c r="A731" i="50" s="1"/>
  <c r="C731" i="50" s="1" a="1"/>
  <c r="C731" i="50" s="1"/>
  <c r="AQ740" i="45"/>
  <c r="A730" i="50" s="1"/>
  <c r="C730" i="50" s="1" a="1"/>
  <c r="C730" i="50" s="1"/>
  <c r="AQ739" i="45"/>
  <c r="A729" i="50" s="1"/>
  <c r="C729" i="50" s="1" a="1"/>
  <c r="C729" i="50" s="1"/>
  <c r="AQ738" i="45"/>
  <c r="A728" i="50" s="1"/>
  <c r="C728" i="50" s="1" a="1"/>
  <c r="C728" i="50" s="1"/>
  <c r="AQ737" i="45"/>
  <c r="A727" i="50" s="1"/>
  <c r="C727" i="50" s="1" a="1"/>
  <c r="C727" i="50" s="1"/>
  <c r="AQ736" i="45"/>
  <c r="A726" i="50" s="1"/>
  <c r="C726" i="50" s="1" a="1"/>
  <c r="C726" i="50" s="1"/>
  <c r="AQ735" i="45"/>
  <c r="A725" i="50" s="1"/>
  <c r="C725" i="50" s="1" a="1"/>
  <c r="C725" i="50" s="1"/>
  <c r="AQ734" i="45"/>
  <c r="A724" i="50" s="1"/>
  <c r="C724" i="50" s="1" a="1"/>
  <c r="C724" i="50" s="1"/>
  <c r="AQ733" i="45"/>
  <c r="A723" i="50" s="1"/>
  <c r="C723" i="50" s="1" a="1"/>
  <c r="C723" i="50" s="1"/>
  <c r="AQ732" i="45"/>
  <c r="A722" i="50" s="1"/>
  <c r="C722" i="50" s="1" a="1"/>
  <c r="C722" i="50" s="1"/>
  <c r="AQ731" i="45"/>
  <c r="A721" i="50" s="1"/>
  <c r="C721" i="50" s="1" a="1"/>
  <c r="C721" i="50" s="1"/>
  <c r="AQ730" i="45"/>
  <c r="A720" i="50" s="1"/>
  <c r="C720" i="50" s="1" a="1"/>
  <c r="C720" i="50" s="1"/>
  <c r="AQ729" i="45"/>
  <c r="A719" i="50" s="1"/>
  <c r="C719" i="50" s="1" a="1"/>
  <c r="C719" i="50" s="1"/>
  <c r="AQ728" i="45"/>
  <c r="A718" i="50" s="1"/>
  <c r="C718" i="50" s="1" a="1"/>
  <c r="C718" i="50" s="1"/>
  <c r="AQ727" i="45"/>
  <c r="A717" i="50" s="1"/>
  <c r="C717" i="50" s="1" a="1"/>
  <c r="C717" i="50" s="1"/>
  <c r="AQ726" i="45"/>
  <c r="A716" i="50" s="1"/>
  <c r="C716" i="50" s="1" a="1"/>
  <c r="C716" i="50" s="1"/>
  <c r="AQ725" i="45"/>
  <c r="A715" i="50" s="1"/>
  <c r="C715" i="50" s="1" a="1"/>
  <c r="C715" i="50" s="1"/>
  <c r="AQ724" i="45"/>
  <c r="A714" i="50" s="1"/>
  <c r="C714" i="50" s="1" a="1"/>
  <c r="C714" i="50" s="1"/>
  <c r="AQ723" i="45"/>
  <c r="A713" i="50" s="1"/>
  <c r="C713" i="50" s="1" a="1"/>
  <c r="C713" i="50" s="1"/>
  <c r="AQ722" i="45"/>
  <c r="A712" i="50" s="1"/>
  <c r="C712" i="50" s="1" a="1"/>
  <c r="C712" i="50" s="1"/>
  <c r="AQ721" i="45"/>
  <c r="A711" i="50" s="1"/>
  <c r="C711" i="50" s="1" a="1"/>
  <c r="C711" i="50" s="1"/>
  <c r="AQ720" i="45"/>
  <c r="A710" i="50" s="1"/>
  <c r="C710" i="50" s="1" a="1"/>
  <c r="C710" i="50" s="1"/>
  <c r="AQ719" i="45"/>
  <c r="A709" i="50" s="1"/>
  <c r="C709" i="50" s="1" a="1"/>
  <c r="C709" i="50" s="1"/>
  <c r="AQ718" i="45"/>
  <c r="A708" i="50" s="1"/>
  <c r="C708" i="50" s="1" a="1"/>
  <c r="C708" i="50" s="1"/>
  <c r="AQ717" i="45"/>
  <c r="A707" i="50" s="1"/>
  <c r="C707" i="50" s="1" a="1"/>
  <c r="C707" i="50" s="1"/>
  <c r="AQ716" i="45"/>
  <c r="A706" i="50" s="1"/>
  <c r="C706" i="50" s="1" a="1"/>
  <c r="C706" i="50" s="1"/>
  <c r="AQ715" i="45"/>
  <c r="A705" i="50" s="1"/>
  <c r="C705" i="50" s="1" a="1"/>
  <c r="C705" i="50" s="1"/>
  <c r="AQ714" i="45"/>
  <c r="A704" i="50" s="1"/>
  <c r="C704" i="50" s="1" a="1"/>
  <c r="C704" i="50" s="1"/>
  <c r="AQ713" i="45"/>
  <c r="A703" i="50" s="1"/>
  <c r="C703" i="50" s="1" a="1"/>
  <c r="C703" i="50" s="1"/>
  <c r="AQ712" i="45"/>
  <c r="A702" i="50" s="1"/>
  <c r="C702" i="50" s="1" a="1"/>
  <c r="C702" i="50" s="1"/>
  <c r="AQ711" i="45"/>
  <c r="A701" i="50" s="1"/>
  <c r="C701" i="50" s="1" a="1"/>
  <c r="C701" i="50" s="1"/>
  <c r="AQ710" i="45"/>
  <c r="A700" i="50" s="1"/>
  <c r="C700" i="50" s="1" a="1"/>
  <c r="C700" i="50" s="1"/>
  <c r="AQ709" i="45"/>
  <c r="A699" i="50" s="1"/>
  <c r="C699" i="50" s="1" a="1"/>
  <c r="C699" i="50" s="1"/>
  <c r="AQ708" i="45"/>
  <c r="A698" i="50" s="1"/>
  <c r="C698" i="50" s="1" a="1"/>
  <c r="C698" i="50" s="1"/>
  <c r="AQ707" i="45"/>
  <c r="A697" i="50" s="1"/>
  <c r="C697" i="50" s="1" a="1"/>
  <c r="C697" i="50" s="1"/>
  <c r="AQ706" i="45"/>
  <c r="A696" i="50" s="1"/>
  <c r="C696" i="50" s="1" a="1"/>
  <c r="C696" i="50" s="1"/>
  <c r="AQ705" i="45"/>
  <c r="A695" i="50" s="1"/>
  <c r="C695" i="50" s="1" a="1"/>
  <c r="C695" i="50" s="1"/>
  <c r="AQ704" i="45"/>
  <c r="A694" i="50" s="1"/>
  <c r="C694" i="50" s="1" a="1"/>
  <c r="C694" i="50" s="1"/>
  <c r="AQ703" i="45"/>
  <c r="A693" i="50" s="1"/>
  <c r="C693" i="50" s="1" a="1"/>
  <c r="C693" i="50" s="1"/>
  <c r="AQ702" i="45"/>
  <c r="A692" i="50" s="1"/>
  <c r="C692" i="50" s="1" a="1"/>
  <c r="C692" i="50" s="1"/>
  <c r="AQ701" i="45"/>
  <c r="A691" i="50" s="1"/>
  <c r="C691" i="50" s="1" a="1"/>
  <c r="C691" i="50" s="1"/>
  <c r="AQ700" i="45"/>
  <c r="A690" i="50" s="1"/>
  <c r="C690" i="50" s="1" a="1"/>
  <c r="C690" i="50" s="1"/>
  <c r="AQ699" i="45"/>
  <c r="A689" i="50" s="1"/>
  <c r="C689" i="50" s="1" a="1"/>
  <c r="C689" i="50" s="1"/>
  <c r="AQ698" i="45"/>
  <c r="A688" i="50" s="1"/>
  <c r="C688" i="50" s="1" a="1"/>
  <c r="C688" i="50" s="1"/>
  <c r="AQ697" i="45"/>
  <c r="A687" i="50" s="1"/>
  <c r="C687" i="50" s="1" a="1"/>
  <c r="C687" i="50" s="1"/>
  <c r="AQ696" i="45"/>
  <c r="A686" i="50" s="1"/>
  <c r="C686" i="50" s="1" a="1"/>
  <c r="C686" i="50" s="1"/>
  <c r="AQ695" i="45"/>
  <c r="A685" i="50" s="1"/>
  <c r="C685" i="50" s="1" a="1"/>
  <c r="C685" i="50" s="1"/>
  <c r="AQ694" i="45"/>
  <c r="A684" i="50" s="1"/>
  <c r="C684" i="50" s="1" a="1"/>
  <c r="C684" i="50" s="1"/>
  <c r="AQ693" i="45"/>
  <c r="A683" i="50" s="1"/>
  <c r="C683" i="50" s="1" a="1"/>
  <c r="C683" i="50" s="1"/>
  <c r="AQ692" i="45"/>
  <c r="A682" i="50" s="1"/>
  <c r="C682" i="50" s="1" a="1"/>
  <c r="C682" i="50" s="1"/>
  <c r="AQ691" i="45"/>
  <c r="A681" i="50" s="1"/>
  <c r="C681" i="50" s="1" a="1"/>
  <c r="C681" i="50" s="1"/>
  <c r="AQ690" i="45"/>
  <c r="A680" i="50" s="1"/>
  <c r="C680" i="50" s="1" a="1"/>
  <c r="C680" i="50" s="1"/>
  <c r="AQ689" i="45"/>
  <c r="A679" i="50" s="1"/>
  <c r="C679" i="50" s="1" a="1"/>
  <c r="C679" i="50" s="1"/>
  <c r="AQ688" i="45"/>
  <c r="A678" i="50" s="1"/>
  <c r="C678" i="50" s="1" a="1"/>
  <c r="C678" i="50" s="1"/>
  <c r="AQ687" i="45"/>
  <c r="A677" i="50" s="1"/>
  <c r="C677" i="50" s="1" a="1"/>
  <c r="C677" i="50" s="1"/>
  <c r="AQ686" i="45"/>
  <c r="A676" i="50" s="1"/>
  <c r="C676" i="50" s="1" a="1"/>
  <c r="C676" i="50" s="1"/>
  <c r="AQ685" i="45"/>
  <c r="A675" i="50" s="1"/>
  <c r="C675" i="50" s="1" a="1"/>
  <c r="C675" i="50" s="1"/>
  <c r="AQ684" i="45"/>
  <c r="A674" i="50" s="1"/>
  <c r="C674" i="50" s="1" a="1"/>
  <c r="C674" i="50" s="1"/>
  <c r="AQ683" i="45"/>
  <c r="A673" i="50" s="1"/>
  <c r="C673" i="50" s="1" a="1"/>
  <c r="C673" i="50" s="1"/>
  <c r="AQ682" i="45"/>
  <c r="A672" i="50" s="1"/>
  <c r="C672" i="50" s="1" a="1"/>
  <c r="C672" i="50" s="1"/>
  <c r="AQ681" i="45"/>
  <c r="A671" i="50" s="1"/>
  <c r="C671" i="50" s="1" a="1"/>
  <c r="C671" i="50" s="1"/>
  <c r="AQ680" i="45"/>
  <c r="A670" i="50" s="1"/>
  <c r="C670" i="50" s="1" a="1"/>
  <c r="C670" i="50" s="1"/>
  <c r="AQ679" i="45"/>
  <c r="A669" i="50" s="1"/>
  <c r="C669" i="50" s="1" a="1"/>
  <c r="C669" i="50" s="1"/>
  <c r="AQ678" i="45"/>
  <c r="A668" i="50" s="1"/>
  <c r="C668" i="50" s="1" a="1"/>
  <c r="C668" i="50" s="1"/>
  <c r="AQ677" i="45"/>
  <c r="A667" i="50" s="1"/>
  <c r="C667" i="50" s="1" a="1"/>
  <c r="C667" i="50" s="1"/>
  <c r="AQ676" i="45"/>
  <c r="A666" i="50" s="1"/>
  <c r="C666" i="50" s="1" a="1"/>
  <c r="C666" i="50" s="1"/>
  <c r="AQ675" i="45"/>
  <c r="A665" i="50" s="1"/>
  <c r="C665" i="50" s="1" a="1"/>
  <c r="C665" i="50" s="1"/>
  <c r="AQ674" i="45"/>
  <c r="A664" i="50" s="1"/>
  <c r="C664" i="50" s="1" a="1"/>
  <c r="C664" i="50" s="1"/>
  <c r="AQ673" i="45"/>
  <c r="A663" i="50" s="1"/>
  <c r="C663" i="50" s="1" a="1"/>
  <c r="C663" i="50" s="1"/>
  <c r="AQ672" i="45"/>
  <c r="A662" i="50" s="1"/>
  <c r="C662" i="50" s="1" a="1"/>
  <c r="C662" i="50" s="1"/>
  <c r="AQ671" i="45"/>
  <c r="A661" i="50" s="1"/>
  <c r="C661" i="50" s="1" a="1"/>
  <c r="C661" i="50" s="1"/>
  <c r="AQ670" i="45"/>
  <c r="A660" i="50" s="1"/>
  <c r="C660" i="50" s="1" a="1"/>
  <c r="C660" i="50" s="1"/>
  <c r="AQ669" i="45"/>
  <c r="A659" i="50" s="1"/>
  <c r="C659" i="50" s="1" a="1"/>
  <c r="C659" i="50" s="1"/>
  <c r="AQ668" i="45"/>
  <c r="A658" i="50" s="1"/>
  <c r="C658" i="50" s="1" a="1"/>
  <c r="C658" i="50" s="1"/>
  <c r="AQ667" i="45"/>
  <c r="A657" i="50" s="1"/>
  <c r="C657" i="50" s="1" a="1"/>
  <c r="C657" i="50" s="1"/>
  <c r="AQ666" i="45"/>
  <c r="A656" i="50" s="1"/>
  <c r="C656" i="50" s="1" a="1"/>
  <c r="C656" i="50" s="1"/>
  <c r="AQ665" i="45"/>
  <c r="A655" i="50" s="1"/>
  <c r="C655" i="50" s="1" a="1"/>
  <c r="C655" i="50" s="1"/>
  <c r="AQ664" i="45"/>
  <c r="A654" i="50" s="1"/>
  <c r="C654" i="50" s="1" a="1"/>
  <c r="C654" i="50" s="1"/>
  <c r="AQ663" i="45"/>
  <c r="A653" i="50" s="1"/>
  <c r="C653" i="50" s="1" a="1"/>
  <c r="C653" i="50" s="1"/>
  <c r="AQ662" i="45"/>
  <c r="A652" i="50" s="1"/>
  <c r="C652" i="50" s="1" a="1"/>
  <c r="C652" i="50" s="1"/>
  <c r="AQ661" i="45"/>
  <c r="A651" i="50" s="1"/>
  <c r="C651" i="50" s="1" a="1"/>
  <c r="C651" i="50" s="1"/>
  <c r="AQ660" i="45"/>
  <c r="A650" i="50" s="1"/>
  <c r="C650" i="50" s="1" a="1"/>
  <c r="C650" i="50" s="1"/>
  <c r="AQ659" i="45"/>
  <c r="A649" i="50" s="1"/>
  <c r="C649" i="50" s="1" a="1"/>
  <c r="C649" i="50" s="1"/>
  <c r="AQ658" i="45"/>
  <c r="A648" i="50" s="1"/>
  <c r="C648" i="50" s="1" a="1"/>
  <c r="C648" i="50" s="1"/>
  <c r="AQ657" i="45"/>
  <c r="A647" i="50" s="1"/>
  <c r="C647" i="50" s="1" a="1"/>
  <c r="C647" i="50" s="1"/>
  <c r="AQ656" i="45"/>
  <c r="A646" i="50" s="1"/>
  <c r="C646" i="50" s="1" a="1"/>
  <c r="C646" i="50" s="1"/>
  <c r="AQ655" i="45"/>
  <c r="A645" i="50" s="1"/>
  <c r="C645" i="50" s="1" a="1"/>
  <c r="C645" i="50" s="1"/>
  <c r="AQ654" i="45"/>
  <c r="A644" i="50" s="1"/>
  <c r="C644" i="50" s="1" a="1"/>
  <c r="C644" i="50" s="1"/>
  <c r="AQ653" i="45"/>
  <c r="A643" i="50" s="1"/>
  <c r="C643" i="50" s="1" a="1"/>
  <c r="C643" i="50" s="1"/>
  <c r="AQ652" i="45"/>
  <c r="A642" i="50" s="1"/>
  <c r="C642" i="50" s="1" a="1"/>
  <c r="C642" i="50" s="1"/>
  <c r="AQ651" i="45"/>
  <c r="A641" i="50" s="1"/>
  <c r="C641" i="50" s="1" a="1"/>
  <c r="C641" i="50" s="1"/>
  <c r="AQ650" i="45"/>
  <c r="A640" i="50" s="1"/>
  <c r="C640" i="50" s="1" a="1"/>
  <c r="C640" i="50" s="1"/>
  <c r="AQ649" i="45"/>
  <c r="A639" i="50" s="1"/>
  <c r="C639" i="50" s="1" a="1"/>
  <c r="C639" i="50" s="1"/>
  <c r="AQ648" i="45"/>
  <c r="A638" i="50" s="1"/>
  <c r="C638" i="50" s="1" a="1"/>
  <c r="C638" i="50" s="1"/>
  <c r="AQ647" i="45"/>
  <c r="A637" i="50" s="1"/>
  <c r="C637" i="50" s="1" a="1"/>
  <c r="C637" i="50" s="1"/>
  <c r="AQ646" i="45"/>
  <c r="A636" i="50" s="1"/>
  <c r="C636" i="50" s="1" a="1"/>
  <c r="C636" i="50" s="1"/>
  <c r="AQ645" i="45"/>
  <c r="A635" i="50" s="1"/>
  <c r="C635" i="50" s="1" a="1"/>
  <c r="C635" i="50" s="1"/>
  <c r="AQ644" i="45"/>
  <c r="A634" i="50" s="1"/>
  <c r="C634" i="50" s="1" a="1"/>
  <c r="C634" i="50" s="1"/>
  <c r="AQ643" i="45"/>
  <c r="A633" i="50" s="1"/>
  <c r="C633" i="50" s="1" a="1"/>
  <c r="C633" i="50" s="1"/>
  <c r="AQ642" i="45"/>
  <c r="A632" i="50" s="1"/>
  <c r="C632" i="50" s="1" a="1"/>
  <c r="C632" i="50" s="1"/>
  <c r="AQ641" i="45"/>
  <c r="A631" i="50" s="1"/>
  <c r="C631" i="50" s="1" a="1"/>
  <c r="C631" i="50" s="1"/>
  <c r="AQ640" i="45"/>
  <c r="A630" i="50" s="1"/>
  <c r="C630" i="50" s="1" a="1"/>
  <c r="C630" i="50" s="1"/>
  <c r="AQ639" i="45"/>
  <c r="A629" i="50" s="1"/>
  <c r="C629" i="50" s="1" a="1"/>
  <c r="C629" i="50" s="1"/>
  <c r="AQ638" i="45"/>
  <c r="A628" i="50" s="1"/>
  <c r="C628" i="50" s="1" a="1"/>
  <c r="C628" i="50" s="1"/>
  <c r="AQ637" i="45"/>
  <c r="A627" i="50" s="1"/>
  <c r="C627" i="50" s="1" a="1"/>
  <c r="C627" i="50" s="1"/>
  <c r="AQ636" i="45"/>
  <c r="A626" i="50" s="1"/>
  <c r="C626" i="50" s="1" a="1"/>
  <c r="C626" i="50" s="1"/>
  <c r="AQ635" i="45"/>
  <c r="A625" i="50" s="1"/>
  <c r="C625" i="50" s="1" a="1"/>
  <c r="C625" i="50" s="1"/>
  <c r="AQ634" i="45"/>
  <c r="A624" i="50" s="1"/>
  <c r="C624" i="50" s="1" a="1"/>
  <c r="C624" i="50" s="1"/>
  <c r="AQ633" i="45"/>
  <c r="A623" i="50" s="1"/>
  <c r="C623" i="50" s="1" a="1"/>
  <c r="C623" i="50" s="1"/>
  <c r="AQ632" i="45"/>
  <c r="A622" i="50" s="1"/>
  <c r="C622" i="50" s="1" a="1"/>
  <c r="C622" i="50" s="1"/>
  <c r="AQ631" i="45"/>
  <c r="A621" i="50" s="1"/>
  <c r="C621" i="50" s="1" a="1"/>
  <c r="C621" i="50" s="1"/>
  <c r="AQ630" i="45"/>
  <c r="A620" i="50" s="1"/>
  <c r="C620" i="50" s="1" a="1"/>
  <c r="C620" i="50" s="1"/>
  <c r="AQ629" i="45"/>
  <c r="A619" i="50" s="1"/>
  <c r="C619" i="50" s="1" a="1"/>
  <c r="C619" i="50" s="1"/>
  <c r="AQ628" i="45"/>
  <c r="A618" i="50" s="1"/>
  <c r="C618" i="50" s="1" a="1"/>
  <c r="C618" i="50" s="1"/>
  <c r="AQ627" i="45"/>
  <c r="A617" i="50" s="1"/>
  <c r="C617" i="50" s="1" a="1"/>
  <c r="C617" i="50" s="1"/>
  <c r="AQ626" i="45"/>
  <c r="A616" i="50" s="1"/>
  <c r="C616" i="50" s="1" a="1"/>
  <c r="C616" i="50" s="1"/>
  <c r="AQ625" i="45"/>
  <c r="A615" i="50" s="1"/>
  <c r="C615" i="50" s="1" a="1"/>
  <c r="C615" i="50" s="1"/>
  <c r="AQ624" i="45"/>
  <c r="A614" i="50" s="1"/>
  <c r="C614" i="50" s="1" a="1"/>
  <c r="C614" i="50" s="1"/>
  <c r="AQ623" i="45"/>
  <c r="A613" i="50" s="1"/>
  <c r="C613" i="50" s="1" a="1"/>
  <c r="C613" i="50" s="1"/>
  <c r="AQ622" i="45"/>
  <c r="A612" i="50" s="1"/>
  <c r="C612" i="50" s="1" a="1"/>
  <c r="C612" i="50" s="1"/>
  <c r="AQ621" i="45"/>
  <c r="A611" i="50" s="1"/>
  <c r="C611" i="50" s="1" a="1"/>
  <c r="C611" i="50" s="1"/>
  <c r="AQ620" i="45"/>
  <c r="A610" i="50" s="1"/>
  <c r="C610" i="50" s="1" a="1"/>
  <c r="C610" i="50" s="1"/>
  <c r="AQ619" i="45"/>
  <c r="A609" i="50" s="1"/>
  <c r="C609" i="50" s="1" a="1"/>
  <c r="C609" i="50" s="1"/>
  <c r="AQ618" i="45"/>
  <c r="A608" i="50" s="1"/>
  <c r="C608" i="50" s="1" a="1"/>
  <c r="C608" i="50" s="1"/>
  <c r="AQ617" i="45"/>
  <c r="A607" i="50" s="1"/>
  <c r="C607" i="50" s="1" a="1"/>
  <c r="C607" i="50" s="1"/>
  <c r="AQ616" i="45"/>
  <c r="A606" i="50" s="1"/>
  <c r="C606" i="50" s="1" a="1"/>
  <c r="C606" i="50" s="1"/>
  <c r="AQ615" i="45"/>
  <c r="A605" i="50" s="1"/>
  <c r="C605" i="50" s="1" a="1"/>
  <c r="C605" i="50" s="1"/>
  <c r="AQ614" i="45"/>
  <c r="A604" i="50" s="1"/>
  <c r="C604" i="50" s="1" a="1"/>
  <c r="C604" i="50" s="1"/>
  <c r="AQ613" i="45"/>
  <c r="A603" i="50" s="1"/>
  <c r="C603" i="50" s="1" a="1"/>
  <c r="C603" i="50" s="1"/>
  <c r="AQ612" i="45"/>
  <c r="A602" i="50" s="1"/>
  <c r="C602" i="50" s="1" a="1"/>
  <c r="C602" i="50" s="1"/>
  <c r="AQ611" i="45"/>
  <c r="A601" i="50" s="1"/>
  <c r="C601" i="50" s="1" a="1"/>
  <c r="C601" i="50" s="1"/>
  <c r="AQ610" i="45"/>
  <c r="A600" i="50" s="1"/>
  <c r="C600" i="50" s="1" a="1"/>
  <c r="C600" i="50" s="1"/>
  <c r="AQ609" i="45"/>
  <c r="A599" i="50" s="1"/>
  <c r="C599" i="50" s="1" a="1"/>
  <c r="C599" i="50" s="1"/>
  <c r="AQ608" i="45"/>
  <c r="A598" i="50" s="1"/>
  <c r="C598" i="50" s="1" a="1"/>
  <c r="C598" i="50" s="1"/>
  <c r="AQ607" i="45"/>
  <c r="A597" i="50" s="1"/>
  <c r="C597" i="50" s="1" a="1"/>
  <c r="C597" i="50" s="1"/>
  <c r="AQ606" i="45"/>
  <c r="A596" i="50" s="1"/>
  <c r="C596" i="50" s="1" a="1"/>
  <c r="C596" i="50" s="1"/>
  <c r="AQ605" i="45"/>
  <c r="A595" i="50" s="1"/>
  <c r="C595" i="50" s="1" a="1"/>
  <c r="C595" i="50" s="1"/>
  <c r="AQ604" i="45"/>
  <c r="A594" i="50" s="1"/>
  <c r="C594" i="50" s="1" a="1"/>
  <c r="C594" i="50" s="1"/>
  <c r="AQ603" i="45"/>
  <c r="A593" i="50" s="1"/>
  <c r="C593" i="50" s="1" a="1"/>
  <c r="C593" i="50" s="1"/>
  <c r="AQ602" i="45"/>
  <c r="A592" i="50" s="1"/>
  <c r="C592" i="50" s="1" a="1"/>
  <c r="C592" i="50" s="1"/>
  <c r="AQ601" i="45"/>
  <c r="A591" i="50" s="1"/>
  <c r="C591" i="50" s="1" a="1"/>
  <c r="C591" i="50" s="1"/>
  <c r="AQ600" i="45"/>
  <c r="A590" i="50" s="1"/>
  <c r="C590" i="50" s="1" a="1"/>
  <c r="C590" i="50" s="1"/>
  <c r="AQ599" i="45"/>
  <c r="A589" i="50" s="1"/>
  <c r="C589" i="50" s="1" a="1"/>
  <c r="C589" i="50" s="1"/>
  <c r="AQ598" i="45"/>
  <c r="A588" i="50" s="1"/>
  <c r="C588" i="50" s="1" a="1"/>
  <c r="C588" i="50" s="1"/>
  <c r="AQ597" i="45"/>
  <c r="A587" i="50" s="1"/>
  <c r="C587" i="50" s="1" a="1"/>
  <c r="C587" i="50" s="1"/>
  <c r="AQ596" i="45"/>
  <c r="A586" i="50" s="1"/>
  <c r="C586" i="50" s="1" a="1"/>
  <c r="C586" i="50" s="1"/>
  <c r="AQ595" i="45"/>
  <c r="A585" i="50" s="1"/>
  <c r="C585" i="50" s="1" a="1"/>
  <c r="C585" i="50" s="1"/>
  <c r="AQ594" i="45"/>
  <c r="A584" i="50" s="1"/>
  <c r="C584" i="50" s="1" a="1"/>
  <c r="C584" i="50" s="1"/>
  <c r="AQ593" i="45"/>
  <c r="A583" i="50" s="1"/>
  <c r="C583" i="50" s="1" a="1"/>
  <c r="C583" i="50" s="1"/>
  <c r="AQ592" i="45"/>
  <c r="A582" i="50" s="1"/>
  <c r="C582" i="50" s="1" a="1"/>
  <c r="C582" i="50" s="1"/>
  <c r="AQ591" i="45"/>
  <c r="A581" i="50" s="1"/>
  <c r="C581" i="50" s="1" a="1"/>
  <c r="C581" i="50" s="1"/>
  <c r="AQ590" i="45"/>
  <c r="A580" i="50" s="1"/>
  <c r="C580" i="50" s="1" a="1"/>
  <c r="C580" i="50" s="1"/>
  <c r="AQ589" i="45"/>
  <c r="A579" i="50" s="1"/>
  <c r="C579" i="50" s="1" a="1"/>
  <c r="C579" i="50" s="1"/>
  <c r="AQ588" i="45"/>
  <c r="A578" i="50" s="1"/>
  <c r="C578" i="50" s="1" a="1"/>
  <c r="C578" i="50" s="1"/>
  <c r="AQ587" i="45"/>
  <c r="A577" i="50" s="1"/>
  <c r="C577" i="50" s="1" a="1"/>
  <c r="C577" i="50" s="1"/>
  <c r="AQ586" i="45"/>
  <c r="A576" i="50" s="1"/>
  <c r="C576" i="50" s="1" a="1"/>
  <c r="C576" i="50" s="1"/>
  <c r="AQ585" i="45"/>
  <c r="A575" i="50" s="1"/>
  <c r="C575" i="50" s="1" a="1"/>
  <c r="C575" i="50" s="1"/>
  <c r="AQ584" i="45"/>
  <c r="A574" i="50" s="1"/>
  <c r="C574" i="50" s="1" a="1"/>
  <c r="C574" i="50" s="1"/>
  <c r="AQ583" i="45"/>
  <c r="A573" i="50" s="1"/>
  <c r="C573" i="50" s="1" a="1"/>
  <c r="C573" i="50" s="1"/>
  <c r="AQ582" i="45"/>
  <c r="A572" i="50" s="1"/>
  <c r="C572" i="50" s="1" a="1"/>
  <c r="C572" i="50" s="1"/>
  <c r="AQ581" i="45"/>
  <c r="A571" i="50" s="1"/>
  <c r="C571" i="50" s="1" a="1"/>
  <c r="C571" i="50" s="1"/>
  <c r="AQ580" i="45"/>
  <c r="A570" i="50" s="1"/>
  <c r="C570" i="50" s="1" a="1"/>
  <c r="C570" i="50" s="1"/>
  <c r="AQ579" i="45"/>
  <c r="A569" i="50" s="1"/>
  <c r="C569" i="50" s="1" a="1"/>
  <c r="C569" i="50" s="1"/>
  <c r="AQ578" i="45"/>
  <c r="A568" i="50" s="1"/>
  <c r="C568" i="50" s="1" a="1"/>
  <c r="C568" i="50" s="1"/>
  <c r="AQ577" i="45"/>
  <c r="A567" i="50" s="1"/>
  <c r="C567" i="50" s="1" a="1"/>
  <c r="C567" i="50" s="1"/>
  <c r="AQ576" i="45"/>
  <c r="A566" i="50" s="1"/>
  <c r="C566" i="50" s="1" a="1"/>
  <c r="C566" i="50" s="1"/>
  <c r="AQ575" i="45"/>
  <c r="A565" i="50" s="1"/>
  <c r="C565" i="50" s="1" a="1"/>
  <c r="C565" i="50" s="1"/>
  <c r="AQ574" i="45"/>
  <c r="A564" i="50" s="1"/>
  <c r="C564" i="50" s="1" a="1"/>
  <c r="C564" i="50" s="1"/>
  <c r="AQ573" i="45"/>
  <c r="A563" i="50" s="1"/>
  <c r="C563" i="50" s="1" a="1"/>
  <c r="C563" i="50" s="1"/>
  <c r="AQ572" i="45"/>
  <c r="A562" i="50" s="1"/>
  <c r="C562" i="50" s="1" a="1"/>
  <c r="C562" i="50" s="1"/>
  <c r="AQ571" i="45"/>
  <c r="A561" i="50" s="1"/>
  <c r="C561" i="50" s="1" a="1"/>
  <c r="C561" i="50" s="1"/>
  <c r="AQ570" i="45"/>
  <c r="A560" i="50" s="1"/>
  <c r="C560" i="50" s="1" a="1"/>
  <c r="C560" i="50" s="1"/>
  <c r="AQ569" i="45"/>
  <c r="A559" i="50" s="1"/>
  <c r="C559" i="50" s="1" a="1"/>
  <c r="C559" i="50" s="1"/>
  <c r="AQ568" i="45"/>
  <c r="A558" i="50" s="1"/>
  <c r="C558" i="50" s="1" a="1"/>
  <c r="C558" i="50" s="1"/>
  <c r="AQ567" i="45"/>
  <c r="A557" i="50" s="1"/>
  <c r="C557" i="50" s="1" a="1"/>
  <c r="C557" i="50" s="1"/>
  <c r="AQ566" i="45"/>
  <c r="A556" i="50" s="1"/>
  <c r="C556" i="50" s="1" a="1"/>
  <c r="C556" i="50" s="1"/>
  <c r="AQ565" i="45"/>
  <c r="A555" i="50" s="1"/>
  <c r="C555" i="50" s="1" a="1"/>
  <c r="C555" i="50" s="1"/>
  <c r="AQ564" i="45"/>
  <c r="A554" i="50" s="1"/>
  <c r="C554" i="50" s="1" a="1"/>
  <c r="C554" i="50" s="1"/>
  <c r="AQ563" i="45"/>
  <c r="A553" i="50" s="1"/>
  <c r="C553" i="50" s="1" a="1"/>
  <c r="C553" i="50" s="1"/>
  <c r="AQ562" i="45"/>
  <c r="A552" i="50" s="1"/>
  <c r="C552" i="50" s="1" a="1"/>
  <c r="C552" i="50" s="1"/>
  <c r="AQ561" i="45"/>
  <c r="A551" i="50" s="1"/>
  <c r="C551" i="50" s="1" a="1"/>
  <c r="C551" i="50" s="1"/>
  <c r="AQ560" i="45"/>
  <c r="A550" i="50" s="1"/>
  <c r="C550" i="50" s="1" a="1"/>
  <c r="C550" i="50" s="1"/>
  <c r="AQ559" i="45"/>
  <c r="A549" i="50" s="1"/>
  <c r="C549" i="50" s="1" a="1"/>
  <c r="C549" i="50" s="1"/>
  <c r="AQ558" i="45"/>
  <c r="A548" i="50" s="1"/>
  <c r="C548" i="50" s="1" a="1"/>
  <c r="C548" i="50" s="1"/>
  <c r="AQ557" i="45"/>
  <c r="A547" i="50" s="1"/>
  <c r="C547" i="50" s="1" a="1"/>
  <c r="C547" i="50" s="1"/>
  <c r="AQ556" i="45"/>
  <c r="A546" i="50" s="1"/>
  <c r="C546" i="50" s="1" a="1"/>
  <c r="C546" i="50" s="1"/>
  <c r="AQ555" i="45"/>
  <c r="A545" i="50" s="1"/>
  <c r="C545" i="50" s="1" a="1"/>
  <c r="C545" i="50" s="1"/>
  <c r="AQ554" i="45"/>
  <c r="A544" i="50" s="1"/>
  <c r="C544" i="50" s="1" a="1"/>
  <c r="C544" i="50" s="1"/>
  <c r="AQ553" i="45"/>
  <c r="A543" i="50" s="1"/>
  <c r="C543" i="50" s="1" a="1"/>
  <c r="C543" i="50" s="1"/>
  <c r="AQ552" i="45"/>
  <c r="A542" i="50" s="1"/>
  <c r="C542" i="50" s="1" a="1"/>
  <c r="C542" i="50" s="1"/>
  <c r="AQ551" i="45"/>
  <c r="A541" i="50" s="1"/>
  <c r="C541" i="50" s="1" a="1"/>
  <c r="C541" i="50" s="1"/>
  <c r="AQ550" i="45"/>
  <c r="A540" i="50" s="1"/>
  <c r="C540" i="50" s="1" a="1"/>
  <c r="C540" i="50" s="1"/>
  <c r="AQ549" i="45"/>
  <c r="A539" i="50" s="1"/>
  <c r="C539" i="50" s="1" a="1"/>
  <c r="C539" i="50" s="1"/>
  <c r="AQ548" i="45"/>
  <c r="A538" i="50" s="1"/>
  <c r="C538" i="50" s="1" a="1"/>
  <c r="C538" i="50" s="1"/>
  <c r="AQ547" i="45"/>
  <c r="A537" i="50" s="1"/>
  <c r="C537" i="50" s="1" a="1"/>
  <c r="C537" i="50" s="1"/>
  <c r="AQ546" i="45"/>
  <c r="A536" i="50" s="1"/>
  <c r="C536" i="50" s="1" a="1"/>
  <c r="C536" i="50" s="1"/>
  <c r="AQ545" i="45"/>
  <c r="A535" i="50" s="1"/>
  <c r="C535" i="50" s="1" a="1"/>
  <c r="C535" i="50" s="1"/>
  <c r="AQ544" i="45"/>
  <c r="A534" i="50" s="1"/>
  <c r="C534" i="50" s="1" a="1"/>
  <c r="C534" i="50" s="1"/>
  <c r="AQ543" i="45"/>
  <c r="A533" i="50" s="1"/>
  <c r="C533" i="50" s="1" a="1"/>
  <c r="C533" i="50" s="1"/>
  <c r="AQ542" i="45"/>
  <c r="A532" i="50" s="1"/>
  <c r="C532" i="50" s="1" a="1"/>
  <c r="C532" i="50" s="1"/>
  <c r="AQ541" i="45"/>
  <c r="A531" i="50" s="1"/>
  <c r="C531" i="50" s="1" a="1"/>
  <c r="C531" i="50" s="1"/>
  <c r="AQ540" i="45"/>
  <c r="A530" i="50" s="1"/>
  <c r="C530" i="50" s="1" a="1"/>
  <c r="C530" i="50" s="1"/>
  <c r="AQ539" i="45"/>
  <c r="A529" i="50" s="1"/>
  <c r="C529" i="50" s="1" a="1"/>
  <c r="C529" i="50" s="1"/>
  <c r="AQ538" i="45"/>
  <c r="A528" i="50" s="1"/>
  <c r="C528" i="50" s="1" a="1"/>
  <c r="C528" i="50" s="1"/>
  <c r="AQ537" i="45"/>
  <c r="A527" i="50" s="1"/>
  <c r="C527" i="50" s="1" a="1"/>
  <c r="C527" i="50" s="1"/>
  <c r="AQ536" i="45"/>
  <c r="A526" i="50" s="1"/>
  <c r="C526" i="50" s="1" a="1"/>
  <c r="C526" i="50" s="1"/>
  <c r="AQ535" i="45"/>
  <c r="A525" i="50" s="1"/>
  <c r="C525" i="50" s="1" a="1"/>
  <c r="C525" i="50" s="1"/>
  <c r="AQ534" i="45"/>
  <c r="A524" i="50" s="1"/>
  <c r="C524" i="50" s="1" a="1"/>
  <c r="C524" i="50" s="1"/>
  <c r="AQ533" i="45"/>
  <c r="A523" i="50" s="1"/>
  <c r="C523" i="50" s="1" a="1"/>
  <c r="C523" i="50" s="1"/>
  <c r="AQ532" i="45"/>
  <c r="A522" i="50" s="1"/>
  <c r="C522" i="50" s="1" a="1"/>
  <c r="C522" i="50" s="1"/>
  <c r="AQ531" i="45"/>
  <c r="A521" i="50" s="1"/>
  <c r="C521" i="50" s="1" a="1"/>
  <c r="C521" i="50" s="1"/>
  <c r="AQ530" i="45"/>
  <c r="A520" i="50" s="1"/>
  <c r="C520" i="50" s="1" a="1"/>
  <c r="C520" i="50" s="1"/>
  <c r="AQ529" i="45"/>
  <c r="A519" i="50" s="1"/>
  <c r="C519" i="50" s="1" a="1"/>
  <c r="C519" i="50" s="1"/>
  <c r="AQ528" i="45"/>
  <c r="A518" i="50" s="1"/>
  <c r="C518" i="50" s="1" a="1"/>
  <c r="C518" i="50" s="1"/>
  <c r="AQ527" i="45"/>
  <c r="A517" i="50" s="1"/>
  <c r="C517" i="50" s="1" a="1"/>
  <c r="C517" i="50" s="1"/>
  <c r="AQ526" i="45"/>
  <c r="A516" i="50" s="1"/>
  <c r="C516" i="50" s="1" a="1"/>
  <c r="C516" i="50" s="1"/>
  <c r="AQ525" i="45"/>
  <c r="A515" i="50" s="1"/>
  <c r="C515" i="50" s="1" a="1"/>
  <c r="C515" i="50" s="1"/>
  <c r="AQ524" i="45"/>
  <c r="A514" i="50" s="1"/>
  <c r="C514" i="50" s="1" a="1"/>
  <c r="C514" i="50" s="1"/>
  <c r="AQ523" i="45"/>
  <c r="A513" i="50" s="1"/>
  <c r="C513" i="50" s="1" a="1"/>
  <c r="C513" i="50" s="1"/>
  <c r="AQ522" i="45"/>
  <c r="A512" i="50" s="1"/>
  <c r="C512" i="50" s="1" a="1"/>
  <c r="C512" i="50" s="1"/>
  <c r="AQ521" i="45"/>
  <c r="A511" i="50" s="1"/>
  <c r="C511" i="50" s="1" a="1"/>
  <c r="C511" i="50" s="1"/>
  <c r="AQ520" i="45"/>
  <c r="A510" i="50" s="1"/>
  <c r="C510" i="50" s="1" a="1"/>
  <c r="C510" i="50" s="1"/>
  <c r="AQ519" i="45"/>
  <c r="A509" i="50" s="1"/>
  <c r="C509" i="50" s="1" a="1"/>
  <c r="C509" i="50" s="1"/>
  <c r="AQ518" i="45"/>
  <c r="A508" i="50" s="1"/>
  <c r="C508" i="50" s="1" a="1"/>
  <c r="C508" i="50" s="1"/>
  <c r="AQ517" i="45"/>
  <c r="A507" i="50" s="1"/>
  <c r="C507" i="50" s="1" a="1"/>
  <c r="C507" i="50" s="1"/>
  <c r="AQ516" i="45"/>
  <c r="A506" i="50" s="1"/>
  <c r="C506" i="50" s="1" a="1"/>
  <c r="C506" i="50" s="1"/>
  <c r="AQ515" i="45"/>
  <c r="A505" i="50" s="1"/>
  <c r="C505" i="50" s="1" a="1"/>
  <c r="C505" i="50" s="1"/>
  <c r="AQ514" i="45"/>
  <c r="A504" i="50" s="1"/>
  <c r="C504" i="50" s="1" a="1"/>
  <c r="C504" i="50" s="1"/>
  <c r="AQ513" i="45"/>
  <c r="A503" i="50" s="1"/>
  <c r="C503" i="50" s="1" a="1"/>
  <c r="C503" i="50" s="1"/>
  <c r="AQ512" i="45"/>
  <c r="A502" i="50" s="1"/>
  <c r="C502" i="50" s="1" a="1"/>
  <c r="C502" i="50" s="1"/>
  <c r="AQ511" i="45"/>
  <c r="A501" i="50" s="1"/>
  <c r="C501" i="50" s="1" a="1"/>
  <c r="C501" i="50" s="1"/>
  <c r="AQ510" i="45"/>
  <c r="A500" i="50" s="1"/>
  <c r="C500" i="50" s="1" a="1"/>
  <c r="C500" i="50" s="1"/>
  <c r="AQ509" i="45"/>
  <c r="A499" i="50" s="1"/>
  <c r="C499" i="50" s="1" a="1"/>
  <c r="C499" i="50" s="1"/>
  <c r="AQ508" i="45"/>
  <c r="A498" i="50" s="1"/>
  <c r="C498" i="50" s="1" a="1"/>
  <c r="C498" i="50" s="1"/>
  <c r="AQ507" i="45"/>
  <c r="A497" i="50" s="1"/>
  <c r="C497" i="50" s="1" a="1"/>
  <c r="C497" i="50" s="1"/>
  <c r="AQ506" i="45"/>
  <c r="A496" i="50" s="1"/>
  <c r="C496" i="50" s="1" a="1"/>
  <c r="C496" i="50" s="1"/>
  <c r="AQ505" i="45"/>
  <c r="A495" i="50" s="1"/>
  <c r="C495" i="50" s="1" a="1"/>
  <c r="C495" i="50" s="1"/>
  <c r="AQ504" i="45"/>
  <c r="A494" i="50" s="1"/>
  <c r="C494" i="50" s="1" a="1"/>
  <c r="C494" i="50" s="1"/>
  <c r="AQ503" i="45"/>
  <c r="A493" i="50" s="1"/>
  <c r="C493" i="50" s="1" a="1"/>
  <c r="C493" i="50" s="1"/>
  <c r="AQ502" i="45"/>
  <c r="A492" i="50" s="1"/>
  <c r="C492" i="50" s="1" a="1"/>
  <c r="C492" i="50" s="1"/>
  <c r="AQ501" i="45"/>
  <c r="A491" i="50" s="1"/>
  <c r="C491" i="50" s="1" a="1"/>
  <c r="C491" i="50" s="1"/>
  <c r="AQ500" i="45"/>
  <c r="A490" i="50" s="1"/>
  <c r="C490" i="50" s="1" a="1"/>
  <c r="C490" i="50" s="1"/>
  <c r="AQ499" i="45"/>
  <c r="A489" i="50" s="1"/>
  <c r="C489" i="50" s="1" a="1"/>
  <c r="C489" i="50" s="1"/>
  <c r="AQ498" i="45"/>
  <c r="A488" i="50" s="1"/>
  <c r="C488" i="50" s="1" a="1"/>
  <c r="C488" i="50" s="1"/>
  <c r="AQ497" i="45"/>
  <c r="A487" i="50" s="1"/>
  <c r="C487" i="50" s="1" a="1"/>
  <c r="C487" i="50" s="1"/>
  <c r="AQ496" i="45"/>
  <c r="A486" i="50" s="1"/>
  <c r="C486" i="50" s="1" a="1"/>
  <c r="C486" i="50" s="1"/>
  <c r="AQ495" i="45"/>
  <c r="A485" i="50" s="1"/>
  <c r="C485" i="50" s="1" a="1"/>
  <c r="C485" i="50" s="1"/>
  <c r="AQ494" i="45"/>
  <c r="A484" i="50" s="1"/>
  <c r="C484" i="50" s="1" a="1"/>
  <c r="C484" i="50" s="1"/>
  <c r="AQ493" i="45"/>
  <c r="A483" i="50" s="1"/>
  <c r="C483" i="50" s="1" a="1"/>
  <c r="C483" i="50" s="1"/>
  <c r="AQ492" i="45"/>
  <c r="A482" i="50" s="1"/>
  <c r="C482" i="50" s="1" a="1"/>
  <c r="C482" i="50" s="1"/>
  <c r="AQ491" i="45"/>
  <c r="A481" i="50" s="1"/>
  <c r="C481" i="50" s="1" a="1"/>
  <c r="C481" i="50" s="1"/>
  <c r="AQ490" i="45"/>
  <c r="A480" i="50" s="1"/>
  <c r="C480" i="50" s="1" a="1"/>
  <c r="C480" i="50" s="1"/>
  <c r="AQ489" i="45"/>
  <c r="A479" i="50" s="1"/>
  <c r="C479" i="50" s="1" a="1"/>
  <c r="C479" i="50" s="1"/>
  <c r="AQ488" i="45"/>
  <c r="A478" i="50" s="1"/>
  <c r="C478" i="50" s="1" a="1"/>
  <c r="C478" i="50" s="1"/>
  <c r="AQ487" i="45"/>
  <c r="A477" i="50" s="1"/>
  <c r="C477" i="50" s="1" a="1"/>
  <c r="C477" i="50" s="1"/>
  <c r="AQ486" i="45"/>
  <c r="A476" i="50" s="1"/>
  <c r="C476" i="50" s="1" a="1"/>
  <c r="C476" i="50" s="1"/>
  <c r="AQ485" i="45"/>
  <c r="A475" i="50" s="1"/>
  <c r="C475" i="50" s="1" a="1"/>
  <c r="C475" i="50" s="1"/>
  <c r="AQ484" i="45"/>
  <c r="A474" i="50" s="1"/>
  <c r="C474" i="50" s="1" a="1"/>
  <c r="C474" i="50" s="1"/>
  <c r="AQ483" i="45"/>
  <c r="A473" i="50" s="1"/>
  <c r="C473" i="50" s="1" a="1"/>
  <c r="C473" i="50" s="1"/>
  <c r="AQ482" i="45"/>
  <c r="A472" i="50" s="1"/>
  <c r="C472" i="50" s="1" a="1"/>
  <c r="C472" i="50" s="1"/>
  <c r="AQ481" i="45"/>
  <c r="A471" i="50" s="1"/>
  <c r="C471" i="50" s="1" a="1"/>
  <c r="C471" i="50" s="1"/>
  <c r="AQ480" i="45"/>
  <c r="A470" i="50" s="1"/>
  <c r="C470" i="50" s="1" a="1"/>
  <c r="C470" i="50" s="1"/>
  <c r="AQ479" i="45"/>
  <c r="A469" i="50" s="1"/>
  <c r="C469" i="50" s="1" a="1"/>
  <c r="C469" i="50" s="1"/>
  <c r="AQ478" i="45"/>
  <c r="A468" i="50" s="1"/>
  <c r="C468" i="50" s="1" a="1"/>
  <c r="C468" i="50" s="1"/>
  <c r="AQ477" i="45"/>
  <c r="A467" i="50" s="1"/>
  <c r="C467" i="50" s="1" a="1"/>
  <c r="C467" i="50" s="1"/>
  <c r="AQ476" i="45"/>
  <c r="A466" i="50" s="1"/>
  <c r="C466" i="50" s="1" a="1"/>
  <c r="C466" i="50" s="1"/>
  <c r="AQ475" i="45"/>
  <c r="A465" i="50" s="1"/>
  <c r="C465" i="50" s="1" a="1"/>
  <c r="C465" i="50" s="1"/>
  <c r="AQ474" i="45"/>
  <c r="A464" i="50" s="1"/>
  <c r="C464" i="50" s="1" a="1"/>
  <c r="C464" i="50" s="1"/>
  <c r="AQ473" i="45"/>
  <c r="A463" i="50" s="1"/>
  <c r="C463" i="50" s="1" a="1"/>
  <c r="C463" i="50" s="1"/>
  <c r="AQ472" i="45"/>
  <c r="A462" i="50" s="1"/>
  <c r="C462" i="50" s="1" a="1"/>
  <c r="C462" i="50" s="1"/>
  <c r="AQ471" i="45"/>
  <c r="A461" i="50" s="1"/>
  <c r="C461" i="50" s="1" a="1"/>
  <c r="C461" i="50" s="1"/>
  <c r="AQ470" i="45"/>
  <c r="A460" i="50" s="1"/>
  <c r="C460" i="50" s="1" a="1"/>
  <c r="C460" i="50" s="1"/>
  <c r="AQ469" i="45"/>
  <c r="A459" i="50" s="1"/>
  <c r="C459" i="50" s="1" a="1"/>
  <c r="C459" i="50" s="1"/>
  <c r="AQ468" i="45"/>
  <c r="A458" i="50" s="1"/>
  <c r="C458" i="50" s="1" a="1"/>
  <c r="C458" i="50" s="1"/>
  <c r="AQ467" i="45"/>
  <c r="A457" i="50" s="1"/>
  <c r="C457" i="50" s="1" a="1"/>
  <c r="C457" i="50" s="1"/>
  <c r="AQ466" i="45"/>
  <c r="A456" i="50" s="1"/>
  <c r="C456" i="50" s="1" a="1"/>
  <c r="C456" i="50" s="1"/>
  <c r="AQ465" i="45"/>
  <c r="A455" i="50" s="1"/>
  <c r="C455" i="50" s="1" a="1"/>
  <c r="C455" i="50" s="1"/>
  <c r="AQ464" i="45"/>
  <c r="A454" i="50" s="1"/>
  <c r="C454" i="50" s="1" a="1"/>
  <c r="C454" i="50" s="1"/>
  <c r="AQ463" i="45"/>
  <c r="A453" i="50" s="1"/>
  <c r="C453" i="50" s="1" a="1"/>
  <c r="C453" i="50" s="1"/>
  <c r="AQ462" i="45"/>
  <c r="A452" i="50" s="1"/>
  <c r="C452" i="50" s="1" a="1"/>
  <c r="C452" i="50" s="1"/>
  <c r="AQ461" i="45"/>
  <c r="A451" i="50" s="1"/>
  <c r="C451" i="50" s="1" a="1"/>
  <c r="C451" i="50" s="1"/>
  <c r="AQ460" i="45"/>
  <c r="A450" i="50" s="1"/>
  <c r="C450" i="50" s="1" a="1"/>
  <c r="C450" i="50" s="1"/>
  <c r="AQ459" i="45"/>
  <c r="A449" i="50" s="1"/>
  <c r="C449" i="50" s="1" a="1"/>
  <c r="C449" i="50" s="1"/>
  <c r="AQ458" i="45"/>
  <c r="A448" i="50" s="1"/>
  <c r="C448" i="50" s="1" a="1"/>
  <c r="C448" i="50" s="1"/>
  <c r="AQ457" i="45"/>
  <c r="A447" i="50" s="1"/>
  <c r="C447" i="50" s="1" a="1"/>
  <c r="C447" i="50" s="1"/>
  <c r="AQ456" i="45"/>
  <c r="A446" i="50" s="1"/>
  <c r="C446" i="50" s="1" a="1"/>
  <c r="C446" i="50" s="1"/>
  <c r="AQ455" i="45"/>
  <c r="A445" i="50" s="1"/>
  <c r="C445" i="50" s="1" a="1"/>
  <c r="C445" i="50" s="1"/>
  <c r="AQ454" i="45"/>
  <c r="A444" i="50" s="1"/>
  <c r="C444" i="50" s="1" a="1"/>
  <c r="C444" i="50" s="1"/>
  <c r="AQ453" i="45"/>
  <c r="A443" i="50" s="1"/>
  <c r="C443" i="50" s="1" a="1"/>
  <c r="C443" i="50" s="1"/>
  <c r="AQ452" i="45"/>
  <c r="A442" i="50" s="1"/>
  <c r="C442" i="50" s="1" a="1"/>
  <c r="C442" i="50" s="1"/>
  <c r="AQ451" i="45"/>
  <c r="A441" i="50" s="1"/>
  <c r="C441" i="50" s="1" a="1"/>
  <c r="C441" i="50" s="1"/>
  <c r="AQ450" i="45"/>
  <c r="A440" i="50" s="1"/>
  <c r="C440" i="50" s="1" a="1"/>
  <c r="C440" i="50" s="1"/>
  <c r="AQ449" i="45"/>
  <c r="A439" i="50" s="1"/>
  <c r="C439" i="50" s="1" a="1"/>
  <c r="C439" i="50" s="1"/>
  <c r="AQ448" i="45"/>
  <c r="A438" i="50" s="1"/>
  <c r="C438" i="50" s="1" a="1"/>
  <c r="C438" i="50" s="1"/>
  <c r="AQ447" i="45"/>
  <c r="A437" i="50" s="1"/>
  <c r="C437" i="50" s="1" a="1"/>
  <c r="C437" i="50" s="1"/>
  <c r="AQ446" i="45"/>
  <c r="A436" i="50" s="1"/>
  <c r="C436" i="50" s="1" a="1"/>
  <c r="C436" i="50" s="1"/>
  <c r="AQ445" i="45"/>
  <c r="A435" i="50" s="1"/>
  <c r="C435" i="50" s="1" a="1"/>
  <c r="C435" i="50" s="1"/>
  <c r="AQ444" i="45"/>
  <c r="A434" i="50" s="1"/>
  <c r="C434" i="50" s="1" a="1"/>
  <c r="C434" i="50" s="1"/>
  <c r="AQ443" i="45"/>
  <c r="A433" i="50" s="1"/>
  <c r="C433" i="50" s="1" a="1"/>
  <c r="C433" i="50" s="1"/>
  <c r="AQ442" i="45"/>
  <c r="A432" i="50" s="1"/>
  <c r="C432" i="50" s="1" a="1"/>
  <c r="C432" i="50" s="1"/>
  <c r="AQ441" i="45"/>
  <c r="A431" i="50" s="1"/>
  <c r="C431" i="50" s="1" a="1"/>
  <c r="C431" i="50" s="1"/>
  <c r="AQ440" i="45"/>
  <c r="A430" i="50" s="1"/>
  <c r="C430" i="50" s="1" a="1"/>
  <c r="C430" i="50" s="1"/>
  <c r="AQ439" i="45"/>
  <c r="A429" i="50" s="1"/>
  <c r="C429" i="50" s="1" a="1"/>
  <c r="C429" i="50" s="1"/>
  <c r="AQ438" i="45"/>
  <c r="A428" i="50" s="1"/>
  <c r="C428" i="50" s="1" a="1"/>
  <c r="C428" i="50" s="1"/>
  <c r="AQ437" i="45"/>
  <c r="A427" i="50" s="1"/>
  <c r="C427" i="50" s="1" a="1"/>
  <c r="C427" i="50" s="1"/>
  <c r="AQ436" i="45"/>
  <c r="A426" i="50" s="1"/>
  <c r="C426" i="50" s="1" a="1"/>
  <c r="C426" i="50" s="1"/>
  <c r="AQ435" i="45"/>
  <c r="A425" i="50" s="1"/>
  <c r="C425" i="50" s="1" a="1"/>
  <c r="C425" i="50" s="1"/>
  <c r="AQ434" i="45"/>
  <c r="A424" i="50" s="1"/>
  <c r="C424" i="50" s="1" a="1"/>
  <c r="C424" i="50" s="1"/>
  <c r="AQ433" i="45"/>
  <c r="A423" i="50" s="1"/>
  <c r="C423" i="50" s="1" a="1"/>
  <c r="C423" i="50" s="1"/>
  <c r="AQ432" i="45"/>
  <c r="A422" i="50" s="1"/>
  <c r="C422" i="50" s="1" a="1"/>
  <c r="C422" i="50" s="1"/>
  <c r="AQ431" i="45"/>
  <c r="A421" i="50" s="1"/>
  <c r="C421" i="50" s="1" a="1"/>
  <c r="C421" i="50" s="1"/>
  <c r="AQ430" i="45"/>
  <c r="A420" i="50" s="1"/>
  <c r="C420" i="50" s="1" a="1"/>
  <c r="C420" i="50" s="1"/>
  <c r="AQ429" i="45"/>
  <c r="A419" i="50" s="1"/>
  <c r="C419" i="50" s="1" a="1"/>
  <c r="C419" i="50" s="1"/>
  <c r="AQ428" i="45"/>
  <c r="A418" i="50" s="1"/>
  <c r="C418" i="50" s="1" a="1"/>
  <c r="C418" i="50" s="1"/>
  <c r="AQ427" i="45"/>
  <c r="A417" i="50" s="1"/>
  <c r="C417" i="50" s="1" a="1"/>
  <c r="C417" i="50" s="1"/>
  <c r="AQ426" i="45"/>
  <c r="A416" i="50" s="1"/>
  <c r="C416" i="50" s="1" a="1"/>
  <c r="C416" i="50" s="1"/>
  <c r="AQ425" i="45"/>
  <c r="A415" i="50" s="1"/>
  <c r="C415" i="50" s="1" a="1"/>
  <c r="C415" i="50" s="1"/>
  <c r="AQ424" i="45"/>
  <c r="A414" i="50" s="1"/>
  <c r="C414" i="50" s="1" a="1"/>
  <c r="C414" i="50" s="1"/>
  <c r="AQ423" i="45"/>
  <c r="A413" i="50" s="1"/>
  <c r="C413" i="50" s="1" a="1"/>
  <c r="C413" i="50" s="1"/>
  <c r="AQ422" i="45"/>
  <c r="A412" i="50" s="1"/>
  <c r="C412" i="50" s="1" a="1"/>
  <c r="C412" i="50" s="1"/>
  <c r="AQ421" i="45"/>
  <c r="A411" i="50" s="1"/>
  <c r="C411" i="50" s="1" a="1"/>
  <c r="C411" i="50" s="1"/>
  <c r="AQ420" i="45"/>
  <c r="A410" i="50" s="1"/>
  <c r="C410" i="50" s="1" a="1"/>
  <c r="C410" i="50" s="1"/>
  <c r="AQ419" i="45"/>
  <c r="A409" i="50" s="1"/>
  <c r="C409" i="50" s="1" a="1"/>
  <c r="C409" i="50" s="1"/>
  <c r="AQ418" i="45"/>
  <c r="A408" i="50" s="1"/>
  <c r="C408" i="50" s="1" a="1"/>
  <c r="C408" i="50" s="1"/>
  <c r="AQ417" i="45"/>
  <c r="A407" i="50" s="1"/>
  <c r="C407" i="50" s="1" a="1"/>
  <c r="C407" i="50" s="1"/>
  <c r="AQ416" i="45"/>
  <c r="A406" i="50" s="1"/>
  <c r="C406" i="50" s="1" a="1"/>
  <c r="C406" i="50" s="1"/>
  <c r="AQ415" i="45"/>
  <c r="A405" i="50" s="1"/>
  <c r="C405" i="50" s="1" a="1"/>
  <c r="C405" i="50" s="1"/>
  <c r="AQ414" i="45"/>
  <c r="A404" i="50" s="1"/>
  <c r="C404" i="50" s="1" a="1"/>
  <c r="C404" i="50" s="1"/>
  <c r="AQ413" i="45"/>
  <c r="A403" i="50" s="1"/>
  <c r="C403" i="50" s="1" a="1"/>
  <c r="C403" i="50" s="1"/>
  <c r="AQ412" i="45"/>
  <c r="A402" i="50" s="1"/>
  <c r="C402" i="50" s="1" a="1"/>
  <c r="C402" i="50" s="1"/>
  <c r="AQ411" i="45"/>
  <c r="A401" i="50" s="1"/>
  <c r="C401" i="50" s="1" a="1"/>
  <c r="C401" i="50" s="1"/>
  <c r="AQ410" i="45"/>
  <c r="A400" i="50" s="1"/>
  <c r="C400" i="50" s="1" a="1"/>
  <c r="C400" i="50" s="1"/>
  <c r="AQ409" i="45"/>
  <c r="A399" i="50" s="1"/>
  <c r="C399" i="50" s="1" a="1"/>
  <c r="C399" i="50" s="1"/>
  <c r="AQ408" i="45"/>
  <c r="A398" i="50" s="1"/>
  <c r="C398" i="50" s="1" a="1"/>
  <c r="C398" i="50" s="1"/>
  <c r="AQ407" i="45"/>
  <c r="A397" i="50" s="1"/>
  <c r="C397" i="50" s="1" a="1"/>
  <c r="C397" i="50" s="1"/>
  <c r="AQ406" i="45"/>
  <c r="A396" i="50" s="1"/>
  <c r="C396" i="50" s="1" a="1"/>
  <c r="C396" i="50" s="1"/>
  <c r="AQ405" i="45"/>
  <c r="A395" i="50" s="1"/>
  <c r="C395" i="50" s="1" a="1"/>
  <c r="C395" i="50" s="1"/>
  <c r="AQ404" i="45"/>
  <c r="A394" i="50" s="1"/>
  <c r="C394" i="50" s="1" a="1"/>
  <c r="C394" i="50" s="1"/>
  <c r="AQ403" i="45"/>
  <c r="A393" i="50" s="1"/>
  <c r="C393" i="50" s="1" a="1"/>
  <c r="C393" i="50" s="1"/>
  <c r="AQ402" i="45"/>
  <c r="A392" i="50" s="1"/>
  <c r="C392" i="50" s="1" a="1"/>
  <c r="C392" i="50" s="1"/>
  <c r="AQ401" i="45"/>
  <c r="A391" i="50" s="1"/>
  <c r="C391" i="50" s="1" a="1"/>
  <c r="C391" i="50" s="1"/>
  <c r="AQ400" i="45"/>
  <c r="A390" i="50" s="1"/>
  <c r="C390" i="50" s="1" a="1"/>
  <c r="C390" i="50" s="1"/>
  <c r="AQ399" i="45"/>
  <c r="A389" i="50" s="1"/>
  <c r="C389" i="50" s="1" a="1"/>
  <c r="C389" i="50" s="1"/>
  <c r="AQ398" i="45"/>
  <c r="A388" i="50" s="1"/>
  <c r="C388" i="50" s="1" a="1"/>
  <c r="C388" i="50" s="1"/>
  <c r="AQ397" i="45"/>
  <c r="A387" i="50" s="1"/>
  <c r="C387" i="50" s="1" a="1"/>
  <c r="C387" i="50" s="1"/>
  <c r="AQ396" i="45"/>
  <c r="A386" i="50" s="1"/>
  <c r="C386" i="50" s="1" a="1"/>
  <c r="C386" i="50" s="1"/>
  <c r="AQ395" i="45"/>
  <c r="A385" i="50" s="1"/>
  <c r="C385" i="50" s="1" a="1"/>
  <c r="C385" i="50" s="1"/>
  <c r="AQ394" i="45"/>
  <c r="A384" i="50" s="1"/>
  <c r="C384" i="50" s="1" a="1"/>
  <c r="C384" i="50" s="1"/>
  <c r="AQ393" i="45"/>
  <c r="A383" i="50" s="1"/>
  <c r="C383" i="50" s="1" a="1"/>
  <c r="C383" i="50" s="1"/>
  <c r="AQ392" i="45"/>
  <c r="A382" i="50" s="1"/>
  <c r="C382" i="50" s="1" a="1"/>
  <c r="C382" i="50" s="1"/>
  <c r="AQ391" i="45"/>
  <c r="A381" i="50" s="1"/>
  <c r="C381" i="50" s="1" a="1"/>
  <c r="C381" i="50" s="1"/>
  <c r="AQ390" i="45"/>
  <c r="A380" i="50" s="1"/>
  <c r="C380" i="50" s="1" a="1"/>
  <c r="C380" i="50" s="1"/>
  <c r="AQ389" i="45"/>
  <c r="A379" i="50" s="1"/>
  <c r="C379" i="50" s="1" a="1"/>
  <c r="C379" i="50" s="1"/>
  <c r="AQ388" i="45"/>
  <c r="A378" i="50" s="1"/>
  <c r="C378" i="50" s="1" a="1"/>
  <c r="C378" i="50" s="1"/>
  <c r="AQ387" i="45"/>
  <c r="A377" i="50" s="1"/>
  <c r="C377" i="50" s="1" a="1"/>
  <c r="C377" i="50" s="1"/>
  <c r="AQ386" i="45"/>
  <c r="A376" i="50" s="1"/>
  <c r="C376" i="50" s="1" a="1"/>
  <c r="C376" i="50" s="1"/>
  <c r="AQ385" i="45"/>
  <c r="A375" i="50" s="1"/>
  <c r="C375" i="50" s="1" a="1"/>
  <c r="C375" i="50" s="1"/>
  <c r="AQ384" i="45"/>
  <c r="A374" i="50" s="1"/>
  <c r="C374" i="50" s="1" a="1"/>
  <c r="C374" i="50" s="1"/>
  <c r="AQ383" i="45"/>
  <c r="A373" i="50" s="1"/>
  <c r="C373" i="50" s="1" a="1"/>
  <c r="C373" i="50" s="1"/>
  <c r="AQ382" i="45"/>
  <c r="A372" i="50" s="1"/>
  <c r="C372" i="50" s="1" a="1"/>
  <c r="C372" i="50" s="1"/>
  <c r="AQ381" i="45"/>
  <c r="A371" i="50" s="1"/>
  <c r="C371" i="50" s="1" a="1"/>
  <c r="C371" i="50" s="1"/>
  <c r="AQ380" i="45"/>
  <c r="A370" i="50" s="1"/>
  <c r="C370" i="50" s="1" a="1"/>
  <c r="C370" i="50" s="1"/>
  <c r="AQ379" i="45"/>
  <c r="A369" i="50" s="1"/>
  <c r="C369" i="50" s="1" a="1"/>
  <c r="C369" i="50" s="1"/>
  <c r="AQ378" i="45"/>
  <c r="A368" i="50" s="1"/>
  <c r="C368" i="50" s="1" a="1"/>
  <c r="C368" i="50" s="1"/>
  <c r="AQ377" i="45"/>
  <c r="A367" i="50" s="1"/>
  <c r="C367" i="50" s="1" a="1"/>
  <c r="C367" i="50" s="1"/>
  <c r="AQ376" i="45"/>
  <c r="A366" i="50" s="1"/>
  <c r="C366" i="50" s="1" a="1"/>
  <c r="C366" i="50" s="1"/>
  <c r="AQ375" i="45"/>
  <c r="A365" i="50" s="1"/>
  <c r="C365" i="50" s="1" a="1"/>
  <c r="C365" i="50" s="1"/>
  <c r="AQ374" i="45"/>
  <c r="A364" i="50" s="1"/>
  <c r="C364" i="50" s="1" a="1"/>
  <c r="C364" i="50" s="1"/>
  <c r="AQ373" i="45"/>
  <c r="A363" i="50" s="1"/>
  <c r="C363" i="50" s="1" a="1"/>
  <c r="C363" i="50" s="1"/>
  <c r="AQ372" i="45"/>
  <c r="A362" i="50" s="1"/>
  <c r="C362" i="50" s="1" a="1"/>
  <c r="C362" i="50" s="1"/>
  <c r="AQ371" i="45"/>
  <c r="A361" i="50" s="1"/>
  <c r="C361" i="50" s="1" a="1"/>
  <c r="C361" i="50" s="1"/>
  <c r="AQ370" i="45"/>
  <c r="A360" i="50" s="1"/>
  <c r="C360" i="50" s="1" a="1"/>
  <c r="C360" i="50" s="1"/>
  <c r="AQ369" i="45"/>
  <c r="A359" i="50" s="1"/>
  <c r="C359" i="50" s="1" a="1"/>
  <c r="C359" i="50" s="1"/>
  <c r="AQ368" i="45"/>
  <c r="A358" i="50" s="1"/>
  <c r="C358" i="50" s="1" a="1"/>
  <c r="C358" i="50" s="1"/>
  <c r="AQ367" i="45"/>
  <c r="A357" i="50" s="1"/>
  <c r="C357" i="50" s="1" a="1"/>
  <c r="C357" i="50" s="1"/>
  <c r="AQ366" i="45"/>
  <c r="A356" i="50" s="1"/>
  <c r="C356" i="50" s="1" a="1"/>
  <c r="C356" i="50" s="1"/>
  <c r="AQ365" i="45"/>
  <c r="A355" i="50" s="1"/>
  <c r="C355" i="50" s="1" a="1"/>
  <c r="C355" i="50" s="1"/>
  <c r="AQ364" i="45"/>
  <c r="A354" i="50" s="1"/>
  <c r="C354" i="50" s="1" a="1"/>
  <c r="C354" i="50" s="1"/>
  <c r="AQ363" i="45"/>
  <c r="A353" i="50" s="1"/>
  <c r="C353" i="50" s="1" a="1"/>
  <c r="C353" i="50" s="1"/>
  <c r="AQ362" i="45"/>
  <c r="A352" i="50" s="1"/>
  <c r="C352" i="50" s="1" a="1"/>
  <c r="C352" i="50" s="1"/>
  <c r="AQ361" i="45"/>
  <c r="A351" i="50" s="1"/>
  <c r="C351" i="50" s="1" a="1"/>
  <c r="C351" i="50" s="1"/>
  <c r="AQ360" i="45"/>
  <c r="A350" i="50" s="1"/>
  <c r="C350" i="50" s="1" a="1"/>
  <c r="C350" i="50" s="1"/>
  <c r="AQ359" i="45"/>
  <c r="A349" i="50" s="1"/>
  <c r="C349" i="50" s="1" a="1"/>
  <c r="C349" i="50" s="1"/>
  <c r="AQ358" i="45"/>
  <c r="A348" i="50" s="1"/>
  <c r="C348" i="50" s="1" a="1"/>
  <c r="C348" i="50" s="1"/>
  <c r="AQ357" i="45"/>
  <c r="A347" i="50" s="1"/>
  <c r="C347" i="50" s="1" a="1"/>
  <c r="C347" i="50" s="1"/>
  <c r="AQ356" i="45"/>
  <c r="A346" i="50" s="1"/>
  <c r="C346" i="50" s="1" a="1"/>
  <c r="C346" i="50" s="1"/>
  <c r="AQ355" i="45"/>
  <c r="A345" i="50" s="1"/>
  <c r="C345" i="50" s="1" a="1"/>
  <c r="C345" i="50" s="1"/>
  <c r="AQ354" i="45"/>
  <c r="A344" i="50" s="1"/>
  <c r="C344" i="50" s="1" a="1"/>
  <c r="C344" i="50" s="1"/>
  <c r="AQ353" i="45"/>
  <c r="A343" i="50" s="1"/>
  <c r="C343" i="50" s="1" a="1"/>
  <c r="C343" i="50" s="1"/>
  <c r="AQ352" i="45"/>
  <c r="A342" i="50" s="1"/>
  <c r="C342" i="50" s="1" a="1"/>
  <c r="C342" i="50" s="1"/>
  <c r="AQ351" i="45"/>
  <c r="A341" i="50" s="1"/>
  <c r="C341" i="50" s="1" a="1"/>
  <c r="C341" i="50" s="1"/>
  <c r="AQ350" i="45"/>
  <c r="A340" i="50" s="1"/>
  <c r="C340" i="50" s="1" a="1"/>
  <c r="C340" i="50" s="1"/>
  <c r="AQ349" i="45"/>
  <c r="A339" i="50" s="1"/>
  <c r="C339" i="50" s="1" a="1"/>
  <c r="C339" i="50" s="1"/>
  <c r="AQ348" i="45"/>
  <c r="A338" i="50" s="1"/>
  <c r="C338" i="50" s="1" a="1"/>
  <c r="C338" i="50" s="1"/>
  <c r="AQ347" i="45"/>
  <c r="A337" i="50" s="1"/>
  <c r="C337" i="50" s="1" a="1"/>
  <c r="C337" i="50" s="1"/>
  <c r="AQ346" i="45"/>
  <c r="A336" i="50" s="1"/>
  <c r="C336" i="50" s="1" a="1"/>
  <c r="C336" i="50" s="1"/>
  <c r="AQ345" i="45"/>
  <c r="A335" i="50" s="1"/>
  <c r="C335" i="50" s="1" a="1"/>
  <c r="C335" i="50" s="1"/>
  <c r="AQ344" i="45"/>
  <c r="A334" i="50" s="1"/>
  <c r="C334" i="50" s="1" a="1"/>
  <c r="C334" i="50" s="1"/>
  <c r="AQ343" i="45"/>
  <c r="A333" i="50" s="1"/>
  <c r="C333" i="50" s="1" a="1"/>
  <c r="C333" i="50" s="1"/>
  <c r="AQ342" i="45"/>
  <c r="A332" i="50" s="1"/>
  <c r="C332" i="50" s="1" a="1"/>
  <c r="C332" i="50" s="1"/>
  <c r="AQ341" i="45"/>
  <c r="A331" i="50" s="1"/>
  <c r="C331" i="50" s="1" a="1"/>
  <c r="C331" i="50" s="1"/>
  <c r="AQ340" i="45"/>
  <c r="A330" i="50" s="1"/>
  <c r="C330" i="50" s="1" a="1"/>
  <c r="C330" i="50" s="1"/>
  <c r="AQ339" i="45"/>
  <c r="A329" i="50" s="1"/>
  <c r="C329" i="50" s="1" a="1"/>
  <c r="C329" i="50" s="1"/>
  <c r="AQ338" i="45"/>
  <c r="A328" i="50" s="1"/>
  <c r="C328" i="50" s="1" a="1"/>
  <c r="C328" i="50" s="1"/>
  <c r="AQ337" i="45"/>
  <c r="A327" i="50" s="1"/>
  <c r="C327" i="50" s="1" a="1"/>
  <c r="C327" i="50" s="1"/>
  <c r="AQ336" i="45"/>
  <c r="A326" i="50" s="1"/>
  <c r="C326" i="50" s="1" a="1"/>
  <c r="C326" i="50" s="1"/>
  <c r="AQ335" i="45"/>
  <c r="A325" i="50" s="1"/>
  <c r="C325" i="50" s="1" a="1"/>
  <c r="C325" i="50" s="1"/>
  <c r="AQ334" i="45"/>
  <c r="A324" i="50" s="1"/>
  <c r="C324" i="50" s="1" a="1"/>
  <c r="C324" i="50" s="1"/>
  <c r="AQ333" i="45"/>
  <c r="A323" i="50" s="1"/>
  <c r="C323" i="50" s="1" a="1"/>
  <c r="C323" i="50" s="1"/>
  <c r="AQ332" i="45"/>
  <c r="A322" i="50" s="1"/>
  <c r="C322" i="50" s="1" a="1"/>
  <c r="C322" i="50" s="1"/>
  <c r="AQ331" i="45"/>
  <c r="A321" i="50" s="1"/>
  <c r="C321" i="50" s="1" a="1"/>
  <c r="C321" i="50" s="1"/>
  <c r="AQ330" i="45"/>
  <c r="A320" i="50" s="1"/>
  <c r="C320" i="50" s="1" a="1"/>
  <c r="C320" i="50" s="1"/>
  <c r="AQ329" i="45"/>
  <c r="A319" i="50" s="1"/>
  <c r="C319" i="50" s="1" a="1"/>
  <c r="C319" i="50" s="1"/>
  <c r="AQ328" i="45"/>
  <c r="A318" i="50" s="1"/>
  <c r="C318" i="50" s="1" a="1"/>
  <c r="C318" i="50" s="1"/>
  <c r="AQ327" i="45"/>
  <c r="A317" i="50" s="1"/>
  <c r="C317" i="50" s="1" a="1"/>
  <c r="C317" i="50" s="1"/>
  <c r="AQ326" i="45"/>
  <c r="A316" i="50" s="1"/>
  <c r="C316" i="50" s="1" a="1"/>
  <c r="C316" i="50" s="1"/>
  <c r="AQ325" i="45"/>
  <c r="A315" i="50" s="1"/>
  <c r="C315" i="50" s="1" a="1"/>
  <c r="C315" i="50" s="1"/>
  <c r="AQ324" i="45"/>
  <c r="A314" i="50" s="1"/>
  <c r="C314" i="50" s="1" a="1"/>
  <c r="C314" i="50" s="1"/>
  <c r="AQ323" i="45"/>
  <c r="A313" i="50" s="1"/>
  <c r="C313" i="50" s="1" a="1"/>
  <c r="C313" i="50" s="1"/>
  <c r="AQ322" i="45"/>
  <c r="A312" i="50" s="1"/>
  <c r="C312" i="50" s="1" a="1"/>
  <c r="C312" i="50" s="1"/>
  <c r="AQ321" i="45"/>
  <c r="A311" i="50" s="1"/>
  <c r="C311" i="50" s="1" a="1"/>
  <c r="C311" i="50" s="1"/>
  <c r="AQ320" i="45"/>
  <c r="A310" i="50" s="1"/>
  <c r="C310" i="50" s="1" a="1"/>
  <c r="C310" i="50" s="1"/>
  <c r="AQ319" i="45"/>
  <c r="A309" i="50" s="1"/>
  <c r="C309" i="50" s="1" a="1"/>
  <c r="C309" i="50" s="1"/>
  <c r="AQ318" i="45"/>
  <c r="A308" i="50" s="1"/>
  <c r="C308" i="50" s="1" a="1"/>
  <c r="C308" i="50" s="1"/>
  <c r="AQ317" i="45"/>
  <c r="A307" i="50" s="1"/>
  <c r="C307" i="50" s="1" a="1"/>
  <c r="C307" i="50" s="1"/>
  <c r="AQ316" i="45"/>
  <c r="A306" i="50" s="1"/>
  <c r="C306" i="50" s="1" a="1"/>
  <c r="C306" i="50" s="1"/>
  <c r="AQ315" i="45"/>
  <c r="A305" i="50" s="1"/>
  <c r="C305" i="50" s="1" a="1"/>
  <c r="C305" i="50" s="1"/>
  <c r="AQ314" i="45"/>
  <c r="A304" i="50" s="1"/>
  <c r="C304" i="50" s="1" a="1"/>
  <c r="C304" i="50" s="1"/>
  <c r="AQ313" i="45"/>
  <c r="A303" i="50" s="1"/>
  <c r="C303" i="50" s="1" a="1"/>
  <c r="C303" i="50" s="1"/>
  <c r="AQ312" i="45"/>
  <c r="A302" i="50" s="1"/>
  <c r="C302" i="50" s="1" a="1"/>
  <c r="C302" i="50" s="1"/>
  <c r="AQ311" i="45"/>
  <c r="A301" i="50" s="1"/>
  <c r="C301" i="50" s="1" a="1"/>
  <c r="C301" i="50" s="1"/>
  <c r="AQ310" i="45"/>
  <c r="A300" i="50" s="1"/>
  <c r="C300" i="50" s="1" a="1"/>
  <c r="C300" i="50" s="1"/>
  <c r="AQ309" i="45"/>
  <c r="A299" i="50" s="1"/>
  <c r="C299" i="50" s="1" a="1"/>
  <c r="C299" i="50" s="1"/>
  <c r="AQ308" i="45"/>
  <c r="A298" i="50" s="1"/>
  <c r="C298" i="50" s="1" a="1"/>
  <c r="C298" i="50" s="1"/>
  <c r="AQ307" i="45"/>
  <c r="A297" i="50" s="1"/>
  <c r="C297" i="50" s="1" a="1"/>
  <c r="C297" i="50" s="1"/>
  <c r="AQ306" i="45"/>
  <c r="A296" i="50" s="1"/>
  <c r="C296" i="50" s="1" a="1"/>
  <c r="C296" i="50" s="1"/>
  <c r="AQ305" i="45"/>
  <c r="A295" i="50" s="1"/>
  <c r="C295" i="50" s="1" a="1"/>
  <c r="C295" i="50" s="1"/>
  <c r="AQ304" i="45"/>
  <c r="A294" i="50" s="1"/>
  <c r="C294" i="50" s="1" a="1"/>
  <c r="C294" i="50" s="1"/>
  <c r="AQ303" i="45"/>
  <c r="A293" i="50" s="1"/>
  <c r="C293" i="50" s="1" a="1"/>
  <c r="C293" i="50" s="1"/>
  <c r="AQ302" i="45"/>
  <c r="A292" i="50" s="1"/>
  <c r="C292" i="50" s="1" a="1"/>
  <c r="C292" i="50" s="1"/>
  <c r="AQ301" i="45"/>
  <c r="A291" i="50" s="1"/>
  <c r="C291" i="50" s="1" a="1"/>
  <c r="C291" i="50" s="1"/>
  <c r="AQ300" i="45"/>
  <c r="A290" i="50" s="1"/>
  <c r="C290" i="50" s="1" a="1"/>
  <c r="C290" i="50" s="1"/>
  <c r="AQ299" i="45"/>
  <c r="A289" i="50" s="1"/>
  <c r="C289" i="50" s="1" a="1"/>
  <c r="C289" i="50" s="1"/>
  <c r="AQ298" i="45"/>
  <c r="A288" i="50" s="1"/>
  <c r="C288" i="50" s="1" a="1"/>
  <c r="C288" i="50" s="1"/>
  <c r="AQ297" i="45"/>
  <c r="A287" i="50" s="1"/>
  <c r="C287" i="50" s="1" a="1"/>
  <c r="C287" i="50" s="1"/>
  <c r="AQ296" i="45"/>
  <c r="A286" i="50" s="1"/>
  <c r="C286" i="50" s="1" a="1"/>
  <c r="C286" i="50" s="1"/>
  <c r="AQ295" i="45"/>
  <c r="A285" i="50" s="1"/>
  <c r="C285" i="50" s="1" a="1"/>
  <c r="C285" i="50" s="1"/>
  <c r="AQ294" i="45"/>
  <c r="A284" i="50" s="1"/>
  <c r="C284" i="50" s="1" a="1"/>
  <c r="C284" i="50" s="1"/>
  <c r="AQ293" i="45"/>
  <c r="A283" i="50" s="1"/>
  <c r="C283" i="50" s="1" a="1"/>
  <c r="C283" i="50" s="1"/>
  <c r="AQ292" i="45"/>
  <c r="A282" i="50" s="1"/>
  <c r="C282" i="50" s="1" a="1"/>
  <c r="C282" i="50" s="1"/>
  <c r="AQ291" i="45"/>
  <c r="A281" i="50" s="1"/>
  <c r="C281" i="50" s="1" a="1"/>
  <c r="C281" i="50" s="1"/>
  <c r="AQ290" i="45"/>
  <c r="A280" i="50" s="1"/>
  <c r="C280" i="50" s="1" a="1"/>
  <c r="C280" i="50" s="1"/>
  <c r="AQ289" i="45"/>
  <c r="A279" i="50" s="1"/>
  <c r="C279" i="50" s="1" a="1"/>
  <c r="C279" i="50" s="1"/>
  <c r="AQ288" i="45"/>
  <c r="A278" i="50" s="1"/>
  <c r="C278" i="50" s="1" a="1"/>
  <c r="C278" i="50" s="1"/>
  <c r="AQ287" i="45"/>
  <c r="A277" i="50" s="1"/>
  <c r="C277" i="50" s="1" a="1"/>
  <c r="C277" i="50" s="1"/>
  <c r="AQ286" i="45"/>
  <c r="A276" i="50" s="1"/>
  <c r="C276" i="50" s="1" a="1"/>
  <c r="C276" i="50" s="1"/>
  <c r="AQ285" i="45"/>
  <c r="A275" i="50" s="1"/>
  <c r="C275" i="50" s="1" a="1"/>
  <c r="C275" i="50" s="1"/>
  <c r="AQ284" i="45"/>
  <c r="A274" i="50" s="1"/>
  <c r="C274" i="50" s="1" a="1"/>
  <c r="C274" i="50" s="1"/>
  <c r="AQ283" i="45"/>
  <c r="A273" i="50" s="1"/>
  <c r="C273" i="50" s="1" a="1"/>
  <c r="C273" i="50" s="1"/>
  <c r="AQ282" i="45"/>
  <c r="A272" i="50" s="1"/>
  <c r="C272" i="50" s="1" a="1"/>
  <c r="C272" i="50" s="1"/>
  <c r="AQ281" i="45"/>
  <c r="A271" i="50" s="1"/>
  <c r="C271" i="50" s="1" a="1"/>
  <c r="C271" i="50" s="1"/>
  <c r="AQ280" i="45"/>
  <c r="A270" i="50" s="1"/>
  <c r="C270" i="50" s="1" a="1"/>
  <c r="C270" i="50" s="1"/>
  <c r="AQ279" i="45"/>
  <c r="A269" i="50" s="1"/>
  <c r="C269" i="50" s="1" a="1"/>
  <c r="C269" i="50" s="1"/>
  <c r="AQ278" i="45"/>
  <c r="A268" i="50" s="1"/>
  <c r="C268" i="50" s="1" a="1"/>
  <c r="C268" i="50" s="1"/>
  <c r="AQ277" i="45"/>
  <c r="A267" i="50" s="1"/>
  <c r="C267" i="50" s="1" a="1"/>
  <c r="C267" i="50" s="1"/>
  <c r="AQ276" i="45"/>
  <c r="A266" i="50" s="1"/>
  <c r="C266" i="50" s="1" a="1"/>
  <c r="C266" i="50" s="1"/>
  <c r="AQ275" i="45"/>
  <c r="A265" i="50" s="1"/>
  <c r="C265" i="50" s="1" a="1"/>
  <c r="C265" i="50" s="1"/>
  <c r="AQ274" i="45"/>
  <c r="A264" i="50" s="1"/>
  <c r="C264" i="50" s="1" a="1"/>
  <c r="C264" i="50" s="1"/>
  <c r="AQ273" i="45"/>
  <c r="A263" i="50" s="1"/>
  <c r="C263" i="50" s="1" a="1"/>
  <c r="C263" i="50" s="1"/>
  <c r="AQ272" i="45"/>
  <c r="A262" i="50" s="1"/>
  <c r="C262" i="50" s="1" a="1"/>
  <c r="C262" i="50" s="1"/>
  <c r="AQ271" i="45"/>
  <c r="A261" i="50" s="1"/>
  <c r="C261" i="50" s="1" a="1"/>
  <c r="C261" i="50" s="1"/>
  <c r="AQ270" i="45"/>
  <c r="A260" i="50" s="1"/>
  <c r="C260" i="50" s="1" a="1"/>
  <c r="C260" i="50" s="1"/>
  <c r="AQ269" i="45"/>
  <c r="A259" i="50" s="1"/>
  <c r="C259" i="50" s="1" a="1"/>
  <c r="C259" i="50" s="1"/>
  <c r="AQ268" i="45"/>
  <c r="A258" i="50" s="1"/>
  <c r="C258" i="50" s="1" a="1"/>
  <c r="C258" i="50" s="1"/>
  <c r="AQ267" i="45"/>
  <c r="A257" i="50" s="1"/>
  <c r="C257" i="50" s="1" a="1"/>
  <c r="C257" i="50" s="1"/>
  <c r="AQ266" i="45"/>
  <c r="A256" i="50" s="1"/>
  <c r="C256" i="50" s="1" a="1"/>
  <c r="C256" i="50" s="1"/>
  <c r="AQ265" i="45"/>
  <c r="A255" i="50" s="1"/>
  <c r="C255" i="50" s="1" a="1"/>
  <c r="C255" i="50" s="1"/>
  <c r="AQ264" i="45"/>
  <c r="A254" i="50" s="1"/>
  <c r="C254" i="50" s="1" a="1"/>
  <c r="C254" i="50" s="1"/>
  <c r="AQ263" i="45"/>
  <c r="A253" i="50" s="1"/>
  <c r="C253" i="50" s="1" a="1"/>
  <c r="C253" i="50" s="1"/>
  <c r="AQ262" i="45"/>
  <c r="A252" i="50" s="1"/>
  <c r="C252" i="50" s="1" a="1"/>
  <c r="C252" i="50" s="1"/>
  <c r="AQ261" i="45"/>
  <c r="A251" i="50" s="1"/>
  <c r="C251" i="50" s="1" a="1"/>
  <c r="C251" i="50" s="1"/>
  <c r="AQ260" i="45"/>
  <c r="A250" i="50" s="1"/>
  <c r="C250" i="50" s="1" a="1"/>
  <c r="C250" i="50" s="1"/>
  <c r="AQ259" i="45"/>
  <c r="A249" i="50" s="1"/>
  <c r="C249" i="50" s="1" a="1"/>
  <c r="C249" i="50" s="1"/>
  <c r="AQ258" i="45"/>
  <c r="A248" i="50" s="1"/>
  <c r="C248" i="50" s="1" a="1"/>
  <c r="C248" i="50" s="1"/>
  <c r="AQ257" i="45"/>
  <c r="A247" i="50" s="1"/>
  <c r="C247" i="50" s="1" a="1"/>
  <c r="C247" i="50" s="1"/>
  <c r="AQ256" i="45"/>
  <c r="A246" i="50" s="1"/>
  <c r="C246" i="50" s="1" a="1"/>
  <c r="C246" i="50" s="1"/>
  <c r="AQ255" i="45"/>
  <c r="A245" i="50" s="1"/>
  <c r="C245" i="50" s="1" a="1"/>
  <c r="C245" i="50" s="1"/>
  <c r="AQ254" i="45"/>
  <c r="A244" i="50" s="1"/>
  <c r="C244" i="50" s="1" a="1"/>
  <c r="C244" i="50" s="1"/>
  <c r="AQ253" i="45"/>
  <c r="A243" i="50" s="1"/>
  <c r="C243" i="50" s="1" a="1"/>
  <c r="C243" i="50" s="1"/>
  <c r="AQ252" i="45"/>
  <c r="A242" i="50" s="1"/>
  <c r="C242" i="50" s="1" a="1"/>
  <c r="C242" i="50" s="1"/>
  <c r="AQ251" i="45"/>
  <c r="A241" i="50" s="1"/>
  <c r="C241" i="50" s="1" a="1"/>
  <c r="C241" i="50" s="1"/>
  <c r="AQ250" i="45"/>
  <c r="A240" i="50" s="1"/>
  <c r="C240" i="50" s="1" a="1"/>
  <c r="C240" i="50" s="1"/>
  <c r="AQ249" i="45"/>
  <c r="A239" i="50" s="1"/>
  <c r="C239" i="50" s="1" a="1"/>
  <c r="C239" i="50" s="1"/>
  <c r="AQ248" i="45"/>
  <c r="A238" i="50" s="1"/>
  <c r="C238" i="50" s="1" a="1"/>
  <c r="C238" i="50" s="1"/>
  <c r="AQ247" i="45"/>
  <c r="A237" i="50" s="1"/>
  <c r="C237" i="50" s="1" a="1"/>
  <c r="C237" i="50" s="1"/>
  <c r="AQ246" i="45"/>
  <c r="A236" i="50" s="1"/>
  <c r="C236" i="50" s="1" a="1"/>
  <c r="C236" i="50" s="1"/>
  <c r="AQ245" i="45"/>
  <c r="A235" i="50" s="1"/>
  <c r="C235" i="50" s="1" a="1"/>
  <c r="C235" i="50" s="1"/>
  <c r="AQ244" i="45"/>
  <c r="A234" i="50" s="1"/>
  <c r="C234" i="50" s="1" a="1"/>
  <c r="C234" i="50" s="1"/>
  <c r="AQ243" i="45"/>
  <c r="A233" i="50" s="1"/>
  <c r="C233" i="50" s="1" a="1"/>
  <c r="C233" i="50" s="1"/>
  <c r="AQ242" i="45"/>
  <c r="A232" i="50" s="1"/>
  <c r="C232" i="50" s="1" a="1"/>
  <c r="C232" i="50" s="1"/>
  <c r="AQ241" i="45"/>
  <c r="A231" i="50" s="1"/>
  <c r="C231" i="50" s="1" a="1"/>
  <c r="C231" i="50" s="1"/>
  <c r="AQ240" i="45"/>
  <c r="A230" i="50" s="1"/>
  <c r="C230" i="50" s="1" a="1"/>
  <c r="C230" i="50" s="1"/>
  <c r="AQ239" i="45"/>
  <c r="A229" i="50" s="1"/>
  <c r="C229" i="50" s="1" a="1"/>
  <c r="C229" i="50" s="1"/>
  <c r="AQ238" i="45"/>
  <c r="A228" i="50" s="1"/>
  <c r="C228" i="50" s="1" a="1"/>
  <c r="C228" i="50" s="1"/>
  <c r="AQ237" i="45"/>
  <c r="A227" i="50" s="1"/>
  <c r="C227" i="50" s="1" a="1"/>
  <c r="C227" i="50" s="1"/>
  <c r="AQ236" i="45"/>
  <c r="A226" i="50" s="1"/>
  <c r="C226" i="50" s="1" a="1"/>
  <c r="C226" i="50" s="1"/>
  <c r="AQ235" i="45"/>
  <c r="A225" i="50" s="1"/>
  <c r="C225" i="50" s="1" a="1"/>
  <c r="C225" i="50" s="1"/>
  <c r="AQ234" i="45"/>
  <c r="A224" i="50" s="1"/>
  <c r="C224" i="50" s="1" a="1"/>
  <c r="C224" i="50" s="1"/>
  <c r="AQ233" i="45"/>
  <c r="A223" i="50" s="1"/>
  <c r="C223" i="50" s="1" a="1"/>
  <c r="C223" i="50" s="1"/>
  <c r="AQ232" i="45"/>
  <c r="A222" i="50" s="1"/>
  <c r="C222" i="50" s="1" a="1"/>
  <c r="C222" i="50" s="1"/>
  <c r="AQ231" i="45"/>
  <c r="A221" i="50" s="1"/>
  <c r="C221" i="50" s="1" a="1"/>
  <c r="C221" i="50" s="1"/>
  <c r="AQ230" i="45"/>
  <c r="A220" i="50" s="1"/>
  <c r="C220" i="50" s="1" a="1"/>
  <c r="C220" i="50" s="1"/>
  <c r="AQ229" i="45"/>
  <c r="A219" i="50" s="1"/>
  <c r="C219" i="50" s="1" a="1"/>
  <c r="C219" i="50" s="1"/>
  <c r="AQ228" i="45"/>
  <c r="A218" i="50" s="1"/>
  <c r="C218" i="50" s="1" a="1"/>
  <c r="C218" i="50" s="1"/>
  <c r="AQ227" i="45"/>
  <c r="A217" i="50" s="1"/>
  <c r="C217" i="50" s="1" a="1"/>
  <c r="C217" i="50" s="1"/>
  <c r="AQ226" i="45"/>
  <c r="A216" i="50" s="1"/>
  <c r="C216" i="50" s="1" a="1"/>
  <c r="C216" i="50" s="1"/>
  <c r="AQ225" i="45"/>
  <c r="A215" i="50" s="1"/>
  <c r="C215" i="50" s="1" a="1"/>
  <c r="C215" i="50" s="1"/>
  <c r="AQ224" i="45"/>
  <c r="A214" i="50" s="1"/>
  <c r="C214" i="50" s="1" a="1"/>
  <c r="C214" i="50" s="1"/>
  <c r="AQ223" i="45"/>
  <c r="A213" i="50" s="1"/>
  <c r="C213" i="50" s="1" a="1"/>
  <c r="C213" i="50" s="1"/>
  <c r="AQ222" i="45"/>
  <c r="A212" i="50" s="1"/>
  <c r="C212" i="50" s="1" a="1"/>
  <c r="C212" i="50" s="1"/>
  <c r="AQ221" i="45"/>
  <c r="A211" i="50" s="1"/>
  <c r="C211" i="50" s="1" a="1"/>
  <c r="C211" i="50" s="1"/>
  <c r="AQ220" i="45"/>
  <c r="A210" i="50" s="1"/>
  <c r="C210" i="50" s="1" a="1"/>
  <c r="C210" i="50" s="1"/>
  <c r="AQ219" i="45"/>
  <c r="A209" i="50" s="1"/>
  <c r="C209" i="50" s="1" a="1"/>
  <c r="C209" i="50" s="1"/>
  <c r="AQ218" i="45"/>
  <c r="A208" i="50" s="1"/>
  <c r="C208" i="50" s="1" a="1"/>
  <c r="C208" i="50" s="1"/>
  <c r="AQ217" i="45"/>
  <c r="A207" i="50" s="1"/>
  <c r="C207" i="50" s="1" a="1"/>
  <c r="C207" i="50" s="1"/>
  <c r="AQ216" i="45"/>
  <c r="A206" i="50" s="1"/>
  <c r="C206" i="50" s="1" a="1"/>
  <c r="C206" i="50" s="1"/>
  <c r="AQ215" i="45"/>
  <c r="A205" i="50" s="1"/>
  <c r="C205" i="50" s="1" a="1"/>
  <c r="C205" i="50" s="1"/>
  <c r="AQ214" i="45"/>
  <c r="A204" i="50" s="1"/>
  <c r="C204" i="50" s="1" a="1"/>
  <c r="C204" i="50" s="1"/>
  <c r="AQ213" i="45"/>
  <c r="A203" i="50" s="1"/>
  <c r="C203" i="50" s="1" a="1"/>
  <c r="C203" i="50" s="1"/>
  <c r="AQ212" i="45"/>
  <c r="A202" i="50" s="1"/>
  <c r="C202" i="50" s="1" a="1"/>
  <c r="C202" i="50" s="1"/>
  <c r="AQ211" i="45"/>
  <c r="A201" i="50" s="1"/>
  <c r="C201" i="50" s="1" a="1"/>
  <c r="C201" i="50" s="1"/>
  <c r="AQ210" i="45"/>
  <c r="A200" i="50" s="1"/>
  <c r="C200" i="50" s="1" a="1"/>
  <c r="C200" i="50" s="1"/>
  <c r="AQ209" i="45"/>
  <c r="A199" i="50" s="1"/>
  <c r="C199" i="50" s="1" a="1"/>
  <c r="C199" i="50" s="1"/>
  <c r="AQ208" i="45"/>
  <c r="A198" i="50" s="1"/>
  <c r="C198" i="50" s="1" a="1"/>
  <c r="C198" i="50" s="1"/>
  <c r="AQ207" i="45"/>
  <c r="A197" i="50" s="1"/>
  <c r="C197" i="50" s="1" a="1"/>
  <c r="C197" i="50" s="1"/>
  <c r="AQ206" i="45"/>
  <c r="A196" i="50" s="1"/>
  <c r="C196" i="50" s="1" a="1"/>
  <c r="C196" i="50" s="1"/>
  <c r="AQ205" i="45"/>
  <c r="A195" i="50" s="1"/>
  <c r="C195" i="50" s="1" a="1"/>
  <c r="C195" i="50" s="1"/>
  <c r="AQ204" i="45"/>
  <c r="A194" i="50" s="1"/>
  <c r="C194" i="50" s="1" a="1"/>
  <c r="C194" i="50" s="1"/>
  <c r="AQ203" i="45"/>
  <c r="A193" i="50" s="1"/>
  <c r="C193" i="50" s="1" a="1"/>
  <c r="C193" i="50" s="1"/>
  <c r="AQ202" i="45"/>
  <c r="A192" i="50" s="1"/>
  <c r="C192" i="50" s="1" a="1"/>
  <c r="C192" i="50" s="1"/>
  <c r="AQ201" i="45"/>
  <c r="A191" i="50" s="1"/>
  <c r="C191" i="50" s="1" a="1"/>
  <c r="C191" i="50" s="1"/>
  <c r="AQ200" i="45"/>
  <c r="A190" i="50" s="1"/>
  <c r="C190" i="50" s="1" a="1"/>
  <c r="C190" i="50" s="1"/>
  <c r="AQ199" i="45"/>
  <c r="A189" i="50" s="1"/>
  <c r="C189" i="50" s="1" a="1"/>
  <c r="C189" i="50" s="1"/>
  <c r="AQ198" i="45"/>
  <c r="A188" i="50" s="1"/>
  <c r="C188" i="50" s="1" a="1"/>
  <c r="C188" i="50" s="1"/>
  <c r="AQ197" i="45"/>
  <c r="A187" i="50" s="1"/>
  <c r="C187" i="50" s="1" a="1"/>
  <c r="C187" i="50" s="1"/>
  <c r="AQ196" i="45"/>
  <c r="A186" i="50" s="1"/>
  <c r="C186" i="50" s="1" a="1"/>
  <c r="C186" i="50" s="1"/>
  <c r="AQ195" i="45"/>
  <c r="A185" i="50" s="1"/>
  <c r="C185" i="50" s="1" a="1"/>
  <c r="C185" i="50" s="1"/>
  <c r="AQ194" i="45"/>
  <c r="A184" i="50" s="1"/>
  <c r="C184" i="50" s="1" a="1"/>
  <c r="C184" i="50" s="1"/>
  <c r="AQ193" i="45"/>
  <c r="A183" i="50" s="1"/>
  <c r="C183" i="50" s="1" a="1"/>
  <c r="C183" i="50" s="1"/>
  <c r="AQ192" i="45"/>
  <c r="A182" i="50" s="1"/>
  <c r="C182" i="50" s="1" a="1"/>
  <c r="C182" i="50" s="1"/>
  <c r="AQ191" i="45"/>
  <c r="A181" i="50" s="1"/>
  <c r="C181" i="50" s="1" a="1"/>
  <c r="C181" i="50" s="1"/>
  <c r="AQ190" i="45"/>
  <c r="A180" i="50" s="1"/>
  <c r="C180" i="50" s="1" a="1"/>
  <c r="C180" i="50" s="1"/>
  <c r="AQ189" i="45"/>
  <c r="A179" i="50" s="1"/>
  <c r="C179" i="50" s="1" a="1"/>
  <c r="C179" i="50" s="1"/>
  <c r="AQ188" i="45"/>
  <c r="A178" i="50" s="1"/>
  <c r="C178" i="50" s="1" a="1"/>
  <c r="C178" i="50" s="1"/>
  <c r="AQ187" i="45"/>
  <c r="A177" i="50" s="1"/>
  <c r="C177" i="50" s="1" a="1"/>
  <c r="C177" i="50" s="1"/>
  <c r="AQ186" i="45"/>
  <c r="A176" i="50" s="1"/>
  <c r="C176" i="50" s="1" a="1"/>
  <c r="C176" i="50" s="1"/>
  <c r="AQ185" i="45"/>
  <c r="A175" i="50" s="1"/>
  <c r="C175" i="50" s="1" a="1"/>
  <c r="C175" i="50" s="1"/>
  <c r="AQ184" i="45"/>
  <c r="A174" i="50" s="1"/>
  <c r="C174" i="50" s="1" a="1"/>
  <c r="C174" i="50" s="1"/>
  <c r="AQ183" i="45"/>
  <c r="A173" i="50" s="1"/>
  <c r="C173" i="50" s="1" a="1"/>
  <c r="C173" i="50" s="1"/>
  <c r="AQ182" i="45"/>
  <c r="A172" i="50" s="1"/>
  <c r="C172" i="50" s="1" a="1"/>
  <c r="C172" i="50" s="1"/>
  <c r="AQ181" i="45"/>
  <c r="A171" i="50" s="1"/>
  <c r="C171" i="50" s="1" a="1"/>
  <c r="C171" i="50" s="1"/>
  <c r="AQ180" i="45"/>
  <c r="A170" i="50" s="1"/>
  <c r="C170" i="50" s="1" a="1"/>
  <c r="C170" i="50" s="1"/>
  <c r="AQ179" i="45"/>
  <c r="A169" i="50" s="1"/>
  <c r="C169" i="50" s="1" a="1"/>
  <c r="C169" i="50" s="1"/>
  <c r="AQ178" i="45"/>
  <c r="A168" i="50" s="1"/>
  <c r="C168" i="50" s="1" a="1"/>
  <c r="C168" i="50" s="1"/>
  <c r="AQ177" i="45"/>
  <c r="A167" i="50" s="1"/>
  <c r="C167" i="50" s="1" a="1"/>
  <c r="C167" i="50" s="1"/>
  <c r="AQ176" i="45"/>
  <c r="A166" i="50" s="1"/>
  <c r="C166" i="50" s="1" a="1"/>
  <c r="C166" i="50" s="1"/>
  <c r="AQ175" i="45"/>
  <c r="A165" i="50" s="1"/>
  <c r="C165" i="50" s="1" a="1"/>
  <c r="C165" i="50" s="1"/>
  <c r="AQ174" i="45"/>
  <c r="A164" i="50" s="1"/>
  <c r="C164" i="50" s="1" a="1"/>
  <c r="C164" i="50" s="1"/>
  <c r="AQ173" i="45"/>
  <c r="A163" i="50" s="1"/>
  <c r="C163" i="50" s="1" a="1"/>
  <c r="C163" i="50" s="1"/>
  <c r="AQ172" i="45"/>
  <c r="A162" i="50" s="1"/>
  <c r="C162" i="50" s="1" a="1"/>
  <c r="C162" i="50" s="1"/>
  <c r="AQ171" i="45"/>
  <c r="A161" i="50" s="1"/>
  <c r="C161" i="50" s="1" a="1"/>
  <c r="C161" i="50" s="1"/>
  <c r="AQ170" i="45"/>
  <c r="A160" i="50" s="1"/>
  <c r="C160" i="50" s="1" a="1"/>
  <c r="C160" i="50" s="1"/>
  <c r="AQ169" i="45"/>
  <c r="A159" i="50" s="1"/>
  <c r="C159" i="50" s="1" a="1"/>
  <c r="C159" i="50" s="1"/>
  <c r="AQ168" i="45"/>
  <c r="A158" i="50" s="1"/>
  <c r="C158" i="50" s="1" a="1"/>
  <c r="C158" i="50" s="1"/>
  <c r="AQ167" i="45"/>
  <c r="A157" i="50" s="1"/>
  <c r="C157" i="50" s="1" a="1"/>
  <c r="C157" i="50" s="1"/>
  <c r="AQ166" i="45"/>
  <c r="A156" i="50" s="1"/>
  <c r="C156" i="50" s="1" a="1"/>
  <c r="C156" i="50" s="1"/>
  <c r="AQ165" i="45"/>
  <c r="A155" i="50" s="1"/>
  <c r="C155" i="50" s="1" a="1"/>
  <c r="C155" i="50" s="1"/>
  <c r="AQ164" i="45"/>
  <c r="A154" i="50" s="1"/>
  <c r="C154" i="50" s="1" a="1"/>
  <c r="C154" i="50" s="1"/>
  <c r="AQ163" i="45"/>
  <c r="A153" i="50" s="1"/>
  <c r="C153" i="50" s="1" a="1"/>
  <c r="C153" i="50" s="1"/>
  <c r="AQ162" i="45"/>
  <c r="A152" i="50" s="1"/>
  <c r="C152" i="50" s="1" a="1"/>
  <c r="C152" i="50" s="1"/>
  <c r="AQ161" i="45"/>
  <c r="A151" i="50" s="1"/>
  <c r="C151" i="50" s="1" a="1"/>
  <c r="C151" i="50" s="1"/>
  <c r="AQ160" i="45"/>
  <c r="A150" i="50" s="1"/>
  <c r="C150" i="50" s="1" a="1"/>
  <c r="C150" i="50" s="1"/>
  <c r="AQ159" i="45"/>
  <c r="A149" i="50" s="1"/>
  <c r="C149" i="50" s="1" a="1"/>
  <c r="C149" i="50" s="1"/>
  <c r="AQ158" i="45"/>
  <c r="A148" i="50" s="1"/>
  <c r="C148" i="50" s="1" a="1"/>
  <c r="C148" i="50" s="1"/>
  <c r="AQ157" i="45"/>
  <c r="A147" i="50" s="1"/>
  <c r="C147" i="50" s="1" a="1"/>
  <c r="C147" i="50" s="1"/>
  <c r="AQ156" i="45"/>
  <c r="A146" i="50" s="1"/>
  <c r="C146" i="50" s="1" a="1"/>
  <c r="C146" i="50" s="1"/>
  <c r="AQ155" i="45"/>
  <c r="A145" i="50" s="1"/>
  <c r="C145" i="50" s="1" a="1"/>
  <c r="C145" i="50" s="1"/>
  <c r="AQ154" i="45"/>
  <c r="A144" i="50" s="1"/>
  <c r="C144" i="50" s="1" a="1"/>
  <c r="C144" i="50" s="1"/>
  <c r="AQ153" i="45"/>
  <c r="A143" i="50" s="1"/>
  <c r="C143" i="50" s="1" a="1"/>
  <c r="C143" i="50" s="1"/>
  <c r="AQ152" i="45"/>
  <c r="A142" i="50" s="1"/>
  <c r="C142" i="50" s="1" a="1"/>
  <c r="C142" i="50" s="1"/>
  <c r="AQ151" i="45"/>
  <c r="A141" i="50" s="1"/>
  <c r="C141" i="50" s="1" a="1"/>
  <c r="C141" i="50" s="1"/>
  <c r="AQ150" i="45"/>
  <c r="A140" i="50" s="1"/>
  <c r="C140" i="50" s="1" a="1"/>
  <c r="C140" i="50" s="1"/>
  <c r="AQ149" i="45"/>
  <c r="A139" i="50" s="1"/>
  <c r="C139" i="50" s="1" a="1"/>
  <c r="C139" i="50" s="1"/>
  <c r="AQ148" i="45"/>
  <c r="A138" i="50" s="1"/>
  <c r="C138" i="50" s="1" a="1"/>
  <c r="C138" i="50" s="1"/>
  <c r="AQ147" i="45"/>
  <c r="A137" i="50" s="1"/>
  <c r="C137" i="50" s="1" a="1"/>
  <c r="C137" i="50" s="1"/>
  <c r="AQ146" i="45"/>
  <c r="A136" i="50" s="1"/>
  <c r="C136" i="50" s="1" a="1"/>
  <c r="C136" i="50" s="1"/>
  <c r="AQ145" i="45"/>
  <c r="A135" i="50" s="1"/>
  <c r="C135" i="50" s="1" a="1"/>
  <c r="C135" i="50" s="1"/>
  <c r="AQ144" i="45"/>
  <c r="A134" i="50" s="1"/>
  <c r="C134" i="50" s="1" a="1"/>
  <c r="C134" i="50" s="1"/>
  <c r="AQ143" i="45"/>
  <c r="A133" i="50" s="1"/>
  <c r="C133" i="50" s="1" a="1"/>
  <c r="C133" i="50" s="1"/>
  <c r="AQ142" i="45"/>
  <c r="A132" i="50" s="1"/>
  <c r="C132" i="50" s="1" a="1"/>
  <c r="C132" i="50" s="1"/>
  <c r="AQ141" i="45"/>
  <c r="A131" i="50" s="1"/>
  <c r="C131" i="50" s="1" a="1"/>
  <c r="C131" i="50" s="1"/>
  <c r="AQ140" i="45"/>
  <c r="A130" i="50" s="1"/>
  <c r="C130" i="50" s="1" a="1"/>
  <c r="C130" i="50" s="1"/>
  <c r="AQ139" i="45"/>
  <c r="A129" i="50" s="1"/>
  <c r="C129" i="50" s="1" a="1"/>
  <c r="C129" i="50" s="1"/>
  <c r="AQ138" i="45"/>
  <c r="A128" i="50" s="1"/>
  <c r="C128" i="50" s="1" a="1"/>
  <c r="C128" i="50" s="1"/>
  <c r="AQ137" i="45"/>
  <c r="A127" i="50" s="1"/>
  <c r="C127" i="50" s="1" a="1"/>
  <c r="C127" i="50" s="1"/>
  <c r="AQ136" i="45"/>
  <c r="A126" i="50" s="1"/>
  <c r="C126" i="50" s="1" a="1"/>
  <c r="C126" i="50" s="1"/>
  <c r="AQ135" i="45"/>
  <c r="A125" i="50" s="1"/>
  <c r="C125" i="50" s="1" a="1"/>
  <c r="C125" i="50" s="1"/>
  <c r="AQ134" i="45"/>
  <c r="A124" i="50" s="1"/>
  <c r="C124" i="50" s="1" a="1"/>
  <c r="C124" i="50" s="1"/>
  <c r="AQ133" i="45"/>
  <c r="A123" i="50" s="1"/>
  <c r="C123" i="50" s="1" a="1"/>
  <c r="C123" i="50" s="1"/>
  <c r="AQ132" i="45"/>
  <c r="A122" i="50" s="1"/>
  <c r="C122" i="50" s="1" a="1"/>
  <c r="C122" i="50" s="1"/>
  <c r="AQ131" i="45"/>
  <c r="A121" i="50" s="1"/>
  <c r="C121" i="50" s="1" a="1"/>
  <c r="C121" i="50" s="1"/>
  <c r="AQ130" i="45"/>
  <c r="A120" i="50" s="1"/>
  <c r="C120" i="50" s="1" a="1"/>
  <c r="C120" i="50" s="1"/>
  <c r="AQ129" i="45"/>
  <c r="A119" i="50" s="1"/>
  <c r="C119" i="50" s="1" a="1"/>
  <c r="C119" i="50" s="1"/>
  <c r="AQ128" i="45"/>
  <c r="A118" i="50" s="1"/>
  <c r="C118" i="50" s="1" a="1"/>
  <c r="C118" i="50" s="1"/>
  <c r="AQ127" i="45"/>
  <c r="A117" i="50" s="1"/>
  <c r="C117" i="50" s="1" a="1"/>
  <c r="C117" i="50" s="1"/>
  <c r="AQ126" i="45"/>
  <c r="A116" i="50" s="1"/>
  <c r="C116" i="50" s="1" a="1"/>
  <c r="C116" i="50" s="1"/>
  <c r="AQ125" i="45"/>
  <c r="A115" i="50" s="1"/>
  <c r="C115" i="50" s="1" a="1"/>
  <c r="C115" i="50" s="1"/>
  <c r="AQ124" i="45"/>
  <c r="A114" i="50" s="1"/>
  <c r="C114" i="50" s="1" a="1"/>
  <c r="C114" i="50" s="1"/>
  <c r="AQ123" i="45"/>
  <c r="A113" i="50" s="1"/>
  <c r="C113" i="50" s="1" a="1"/>
  <c r="C113" i="50" s="1"/>
  <c r="AQ122" i="45"/>
  <c r="A112" i="50" s="1"/>
  <c r="C112" i="50" s="1" a="1"/>
  <c r="C112" i="50" s="1"/>
  <c r="AQ121" i="45"/>
  <c r="A111" i="50" s="1"/>
  <c r="C111" i="50" s="1" a="1"/>
  <c r="C111" i="50" s="1"/>
  <c r="AQ120" i="45"/>
  <c r="A110" i="50" s="1"/>
  <c r="C110" i="50" s="1" a="1"/>
  <c r="C110" i="50" s="1"/>
  <c r="AQ119" i="45"/>
  <c r="A109" i="50" s="1"/>
  <c r="C109" i="50" s="1" a="1"/>
  <c r="C109" i="50" s="1"/>
  <c r="AQ118" i="45"/>
  <c r="A108" i="50" s="1"/>
  <c r="C108" i="50" s="1" a="1"/>
  <c r="C108" i="50" s="1"/>
  <c r="AQ117" i="45"/>
  <c r="A107" i="50" s="1"/>
  <c r="C107" i="50" s="1" a="1"/>
  <c r="C107" i="50" s="1"/>
  <c r="AQ116" i="45"/>
  <c r="A106" i="50" s="1"/>
  <c r="C106" i="50" s="1" a="1"/>
  <c r="C106" i="50" s="1"/>
  <c r="AQ115" i="45"/>
  <c r="A105" i="50" s="1"/>
  <c r="C105" i="50" s="1" a="1"/>
  <c r="C105" i="50" s="1"/>
  <c r="AQ114" i="45"/>
  <c r="A104" i="50" s="1"/>
  <c r="C104" i="50" s="1" a="1"/>
  <c r="C104" i="50" s="1"/>
  <c r="AQ113" i="45"/>
  <c r="A103" i="50" s="1"/>
  <c r="C103" i="50" s="1" a="1"/>
  <c r="C103" i="50" s="1"/>
  <c r="AQ112" i="45"/>
  <c r="A102" i="50" s="1"/>
  <c r="C102" i="50" s="1" a="1"/>
  <c r="C102" i="50" s="1"/>
  <c r="AQ111" i="45"/>
  <c r="A101" i="50" s="1"/>
  <c r="C101" i="50" s="1" a="1"/>
  <c r="C101" i="50" s="1"/>
  <c r="AQ110" i="45"/>
  <c r="A100" i="50" s="1"/>
  <c r="C100" i="50" s="1" a="1"/>
  <c r="C100" i="50" s="1"/>
  <c r="AQ109" i="45"/>
  <c r="A99" i="50" s="1"/>
  <c r="C99" i="50" s="1" a="1"/>
  <c r="C99" i="50" s="1"/>
  <c r="AQ108" i="45"/>
  <c r="A98" i="50" s="1"/>
  <c r="C98" i="50" s="1" a="1"/>
  <c r="C98" i="50" s="1"/>
  <c r="AQ107" i="45"/>
  <c r="A97" i="50" s="1"/>
  <c r="C97" i="50" s="1" a="1"/>
  <c r="C97" i="50" s="1"/>
  <c r="AQ106" i="45"/>
  <c r="A96" i="50" s="1"/>
  <c r="C96" i="50" s="1" a="1"/>
  <c r="C96" i="50" s="1"/>
  <c r="AQ105" i="45"/>
  <c r="A95" i="50" s="1"/>
  <c r="C95" i="50" s="1" a="1"/>
  <c r="C95" i="50" s="1"/>
  <c r="AQ104" i="45"/>
  <c r="A94" i="50" s="1"/>
  <c r="C94" i="50" s="1" a="1"/>
  <c r="C94" i="50" s="1"/>
  <c r="AQ103" i="45"/>
  <c r="A93" i="50" s="1"/>
  <c r="C93" i="50" s="1" a="1"/>
  <c r="C93" i="50" s="1"/>
  <c r="AQ102" i="45"/>
  <c r="A92" i="50" s="1"/>
  <c r="C92" i="50" s="1" a="1"/>
  <c r="C92" i="50" s="1"/>
  <c r="AQ101" i="45"/>
  <c r="A91" i="50" s="1"/>
  <c r="C91" i="50" s="1" a="1"/>
  <c r="C91" i="50" s="1"/>
  <c r="AQ100" i="45"/>
  <c r="A90" i="50" s="1"/>
  <c r="C90" i="50" s="1" a="1"/>
  <c r="C90" i="50" s="1"/>
  <c r="AQ99" i="45"/>
  <c r="A89" i="50" s="1"/>
  <c r="C89" i="50" s="1" a="1"/>
  <c r="C89" i="50" s="1"/>
  <c r="AQ98" i="45"/>
  <c r="A88" i="50" s="1"/>
  <c r="C88" i="50" s="1" a="1"/>
  <c r="C88" i="50" s="1"/>
  <c r="AQ97" i="45"/>
  <c r="A87" i="50" s="1"/>
  <c r="C87" i="50" s="1" a="1"/>
  <c r="C87" i="50" s="1"/>
  <c r="AQ96" i="45"/>
  <c r="A86" i="50" s="1"/>
  <c r="C86" i="50" s="1" a="1"/>
  <c r="C86" i="50" s="1"/>
  <c r="AQ95" i="45"/>
  <c r="A85" i="50" s="1"/>
  <c r="C85" i="50" s="1" a="1"/>
  <c r="C85" i="50" s="1"/>
  <c r="AQ94" i="45"/>
  <c r="A84" i="50" s="1"/>
  <c r="C84" i="50" s="1" a="1"/>
  <c r="C84" i="50" s="1"/>
  <c r="AQ93" i="45"/>
  <c r="A83" i="50" s="1"/>
  <c r="C83" i="50" s="1" a="1"/>
  <c r="C83" i="50" s="1"/>
  <c r="AQ92" i="45"/>
  <c r="A82" i="50" s="1"/>
  <c r="C82" i="50" s="1" a="1"/>
  <c r="C82" i="50" s="1"/>
  <c r="AQ91" i="45"/>
  <c r="A81" i="50" s="1"/>
  <c r="C81" i="50" s="1" a="1"/>
  <c r="C81" i="50" s="1"/>
  <c r="AQ90" i="45"/>
  <c r="A80" i="50" s="1"/>
  <c r="C80" i="50" s="1" a="1"/>
  <c r="C80" i="50" s="1"/>
  <c r="AQ89" i="45"/>
  <c r="A79" i="50" s="1"/>
  <c r="C79" i="50" s="1" a="1"/>
  <c r="C79" i="50" s="1"/>
  <c r="AQ88" i="45"/>
  <c r="A78" i="50" s="1"/>
  <c r="C78" i="50" s="1" a="1"/>
  <c r="C78" i="50" s="1"/>
  <c r="AQ87" i="45"/>
  <c r="A77" i="50" s="1"/>
  <c r="C77" i="50" s="1" a="1"/>
  <c r="C77" i="50" s="1"/>
  <c r="AQ86" i="45"/>
  <c r="A76" i="50" s="1"/>
  <c r="C76" i="50" s="1" a="1"/>
  <c r="C76" i="50" s="1"/>
  <c r="AQ85" i="45"/>
  <c r="A75" i="50" s="1"/>
  <c r="C75" i="50" s="1" a="1"/>
  <c r="C75" i="50" s="1"/>
  <c r="AQ84" i="45"/>
  <c r="A74" i="50" s="1"/>
  <c r="C74" i="50" s="1" a="1"/>
  <c r="C74" i="50" s="1"/>
  <c r="AQ83" i="45"/>
  <c r="A73" i="50" s="1"/>
  <c r="C73" i="50" s="1" a="1"/>
  <c r="C73" i="50" s="1"/>
  <c r="AQ82" i="45"/>
  <c r="A72" i="50" s="1"/>
  <c r="C72" i="50" s="1" a="1"/>
  <c r="C72" i="50" s="1"/>
  <c r="AQ81" i="45"/>
  <c r="A71" i="50" s="1"/>
  <c r="C71" i="50" s="1" a="1"/>
  <c r="C71" i="50" s="1"/>
  <c r="AQ80" i="45"/>
  <c r="A70" i="50" s="1"/>
  <c r="C70" i="50" s="1" a="1"/>
  <c r="C70" i="50" s="1"/>
  <c r="AQ79" i="45"/>
  <c r="A69" i="50" s="1"/>
  <c r="C69" i="50" s="1" a="1"/>
  <c r="C69" i="50" s="1"/>
  <c r="AQ78" i="45"/>
  <c r="A68" i="50" s="1"/>
  <c r="C68" i="50" s="1" a="1"/>
  <c r="C68" i="50" s="1"/>
  <c r="AQ77" i="45"/>
  <c r="A67" i="50" s="1"/>
  <c r="C67" i="50" s="1" a="1"/>
  <c r="C67" i="50" s="1"/>
  <c r="AQ76" i="45"/>
  <c r="A66" i="50" s="1"/>
  <c r="C66" i="50" s="1" a="1"/>
  <c r="C66" i="50" s="1"/>
  <c r="AQ75" i="45"/>
  <c r="A65" i="50" s="1"/>
  <c r="C65" i="50" s="1" a="1"/>
  <c r="C65" i="50" s="1"/>
  <c r="AQ74" i="45"/>
  <c r="A64" i="50" s="1"/>
  <c r="C64" i="50" s="1" a="1"/>
  <c r="C64" i="50" s="1"/>
  <c r="AQ73" i="45"/>
  <c r="A63" i="50" s="1"/>
  <c r="C63" i="50" s="1" a="1"/>
  <c r="C63" i="50" s="1"/>
  <c r="AQ72" i="45"/>
  <c r="A62" i="50" s="1"/>
  <c r="C62" i="50" s="1" a="1"/>
  <c r="C62" i="50" s="1"/>
  <c r="AQ71" i="45"/>
  <c r="A61" i="50" s="1"/>
  <c r="C61" i="50" s="1" a="1"/>
  <c r="C61" i="50" s="1"/>
  <c r="AQ70" i="45"/>
  <c r="A60" i="50" s="1"/>
  <c r="C60" i="50" s="1" a="1"/>
  <c r="C60" i="50" s="1"/>
  <c r="AQ69" i="45"/>
  <c r="A59" i="50" s="1"/>
  <c r="C59" i="50" s="1" a="1"/>
  <c r="C59" i="50" s="1"/>
  <c r="AQ68" i="45"/>
  <c r="A58" i="50" s="1"/>
  <c r="C58" i="50" s="1" a="1"/>
  <c r="C58" i="50" s="1"/>
  <c r="AQ67" i="45"/>
  <c r="A57" i="50" s="1"/>
  <c r="C57" i="50" s="1" a="1"/>
  <c r="C57" i="50" s="1"/>
  <c r="AQ66" i="45"/>
  <c r="A56" i="50" s="1"/>
  <c r="C56" i="50" s="1" a="1"/>
  <c r="C56" i="50" s="1"/>
  <c r="AQ65" i="45"/>
  <c r="A55" i="50" s="1"/>
  <c r="C55" i="50" s="1" a="1"/>
  <c r="C55" i="50" s="1"/>
  <c r="AQ64" i="45"/>
  <c r="A54" i="50" s="1"/>
  <c r="C54" i="50" s="1" a="1"/>
  <c r="C54" i="50" s="1"/>
  <c r="AQ63" i="45"/>
  <c r="A53" i="50" s="1"/>
  <c r="C53" i="50" s="1" a="1"/>
  <c r="C53" i="50" s="1"/>
  <c r="AQ62" i="45"/>
  <c r="A52" i="50" s="1"/>
  <c r="C52" i="50" s="1" a="1"/>
  <c r="C52" i="50" s="1"/>
  <c r="AQ61" i="45"/>
  <c r="A51" i="50" s="1"/>
  <c r="C51" i="50" s="1" a="1"/>
  <c r="C51" i="50" s="1"/>
  <c r="AQ60" i="45"/>
  <c r="A50" i="50" s="1"/>
  <c r="C50" i="50" s="1" a="1"/>
  <c r="C50" i="50" s="1"/>
  <c r="AQ59" i="45"/>
  <c r="A49" i="50" s="1"/>
  <c r="C49" i="50" s="1" a="1"/>
  <c r="C49" i="50" s="1"/>
  <c r="AQ58" i="45"/>
  <c r="A48" i="50" s="1"/>
  <c r="C48" i="50" s="1" a="1"/>
  <c r="C48" i="50" s="1"/>
  <c r="AQ57" i="45"/>
  <c r="A47" i="50" s="1"/>
  <c r="C47" i="50" s="1" a="1"/>
  <c r="C47" i="50" s="1"/>
  <c r="AQ56" i="45"/>
  <c r="A46" i="50" s="1"/>
  <c r="C46" i="50" s="1" a="1"/>
  <c r="C46" i="50" s="1"/>
  <c r="AQ55" i="45"/>
  <c r="A45" i="50" s="1"/>
  <c r="C45" i="50" s="1" a="1"/>
  <c r="C45" i="50" s="1"/>
  <c r="AQ54" i="45"/>
  <c r="A44" i="50" s="1"/>
  <c r="C44" i="50" s="1" a="1"/>
  <c r="C44" i="50" s="1"/>
  <c r="AQ53" i="45"/>
  <c r="A43" i="50" s="1"/>
  <c r="C43" i="50" s="1" a="1"/>
  <c r="C43" i="50" s="1"/>
  <c r="AQ52" i="45"/>
  <c r="A42" i="50" s="1"/>
  <c r="C42" i="50" s="1" a="1"/>
  <c r="C42" i="50" s="1"/>
  <c r="AQ51" i="45"/>
  <c r="A41" i="50" s="1"/>
  <c r="C41" i="50" s="1" a="1"/>
  <c r="C41" i="50" s="1"/>
  <c r="AQ50" i="45"/>
  <c r="A40" i="50" s="1"/>
  <c r="C40" i="50" s="1" a="1"/>
  <c r="C40" i="50" s="1"/>
  <c r="AQ49" i="45"/>
  <c r="A39" i="50" s="1"/>
  <c r="C39" i="50" s="1" a="1"/>
  <c r="C39" i="50" s="1"/>
  <c r="AQ48" i="45"/>
  <c r="A38" i="50" s="1"/>
  <c r="C38" i="50" s="1" a="1"/>
  <c r="C38" i="50" s="1"/>
  <c r="AQ47" i="45"/>
  <c r="A37" i="50" s="1"/>
  <c r="C37" i="50" s="1" a="1"/>
  <c r="C37" i="50" s="1"/>
  <c r="AQ46" i="45"/>
  <c r="A36" i="50" s="1"/>
  <c r="C36" i="50" s="1" a="1"/>
  <c r="C36" i="50" s="1"/>
  <c r="AQ45" i="45"/>
  <c r="A35" i="50" s="1"/>
  <c r="C35" i="50" s="1" a="1"/>
  <c r="C35" i="50" s="1"/>
  <c r="AQ44" i="45"/>
  <c r="A34" i="50" s="1"/>
  <c r="C34" i="50" s="1" a="1"/>
  <c r="C34" i="50" s="1"/>
  <c r="AQ43" i="45"/>
  <c r="A33" i="50" s="1"/>
  <c r="C33" i="50" s="1" a="1"/>
  <c r="C33" i="50" s="1"/>
  <c r="AQ42" i="45"/>
  <c r="A32" i="50" s="1"/>
  <c r="C32" i="50" s="1" a="1"/>
  <c r="C32" i="50" s="1"/>
  <c r="AQ41" i="45"/>
  <c r="A31" i="50" s="1"/>
  <c r="C31" i="50" s="1" a="1"/>
  <c r="C31" i="50" s="1"/>
  <c r="AQ40" i="45"/>
  <c r="A30" i="50" s="1"/>
  <c r="C30" i="50" s="1" a="1"/>
  <c r="C30" i="50" s="1"/>
  <c r="AQ39" i="45"/>
  <c r="A29" i="50" s="1"/>
  <c r="C29" i="50" s="1" a="1"/>
  <c r="C29" i="50" s="1"/>
  <c r="AQ38" i="45"/>
  <c r="A28" i="50" s="1"/>
  <c r="C28" i="50" s="1" a="1"/>
  <c r="C28" i="50" s="1"/>
  <c r="AQ37" i="45"/>
  <c r="A27" i="50" s="1"/>
  <c r="AQ36" i="45"/>
  <c r="A26" i="50" s="1"/>
  <c r="C26" i="50" s="1" a="1"/>
  <c r="C26" i="50" s="1"/>
  <c r="AQ35" i="45"/>
  <c r="A25" i="50" s="1"/>
  <c r="C25" i="50" s="1" a="1"/>
  <c r="C25" i="50" s="1"/>
  <c r="AQ34" i="45"/>
  <c r="A24" i="50" s="1"/>
  <c r="C24" i="50" s="1" a="1"/>
  <c r="C24" i="50" s="1"/>
  <c r="AQ33" i="45"/>
  <c r="A23" i="50" s="1"/>
  <c r="C23" i="50" s="1" a="1"/>
  <c r="C23" i="50" s="1"/>
  <c r="AQ32" i="45"/>
  <c r="A22" i="50" s="1"/>
  <c r="A21" i="50"/>
  <c r="A20" i="50"/>
  <c r="A19" i="50"/>
  <c r="A18" i="50"/>
  <c r="A17" i="50"/>
  <c r="A16" i="50"/>
  <c r="A15" i="50"/>
  <c r="A14" i="50"/>
  <c r="A13" i="50"/>
  <c r="A12" i="50"/>
  <c r="A11" i="50"/>
  <c r="A10" i="50"/>
  <c r="A9" i="50"/>
  <c r="A8" i="50"/>
  <c r="A7" i="50"/>
  <c r="A6" i="50"/>
  <c r="A5" i="50"/>
  <c r="A4" i="50"/>
  <c r="A3" i="50"/>
  <c r="AQ23" i="43"/>
  <c r="A13" i="49" s="1"/>
  <c r="AQ24" i="43"/>
  <c r="A14" i="49" s="1"/>
  <c r="AQ25" i="43"/>
  <c r="A15" i="49" s="1"/>
  <c r="AQ26" i="43"/>
  <c r="A16" i="49" s="1"/>
  <c r="AQ27" i="43"/>
  <c r="A17" i="49" s="1"/>
  <c r="AQ28" i="43"/>
  <c r="A18" i="49" s="1"/>
  <c r="AQ29" i="43"/>
  <c r="A19" i="49" s="1"/>
  <c r="AQ30" i="43"/>
  <c r="A20" i="49" s="1"/>
  <c r="AQ31" i="43"/>
  <c r="A21" i="49" s="1"/>
  <c r="AQ32" i="43"/>
  <c r="AQ33" i="43"/>
  <c r="A23" i="49" s="1"/>
  <c r="AQ34" i="43"/>
  <c r="AQ35" i="43"/>
  <c r="AQ36" i="43"/>
  <c r="AQ37" i="43"/>
  <c r="A27" i="49" s="1"/>
  <c r="C27" i="49" s="1" a="1"/>
  <c r="C27" i="49" s="1"/>
  <c r="AQ38" i="43"/>
  <c r="A28" i="49" s="1"/>
  <c r="C28" i="49" s="1" a="1"/>
  <c r="C28" i="49" s="1"/>
  <c r="AQ39" i="43"/>
  <c r="A29" i="49" s="1"/>
  <c r="C29" i="49" s="1" a="1"/>
  <c r="C29" i="49" s="1"/>
  <c r="AQ40" i="43"/>
  <c r="A30" i="49" s="1"/>
  <c r="C30" i="49" s="1" a="1"/>
  <c r="C30" i="49" s="1"/>
  <c r="AQ41" i="43"/>
  <c r="A31" i="49" s="1"/>
  <c r="C31" i="49" s="1" a="1"/>
  <c r="C31" i="49" s="1"/>
  <c r="AQ42" i="43"/>
  <c r="A32" i="49" s="1"/>
  <c r="C32" i="49" s="1" a="1"/>
  <c r="C32" i="49" s="1"/>
  <c r="AQ43" i="43"/>
  <c r="A33" i="49" s="1"/>
  <c r="C33" i="49" s="1" a="1"/>
  <c r="C33" i="49" s="1"/>
  <c r="AQ44" i="43"/>
  <c r="A34" i="49" s="1"/>
  <c r="C34" i="49" s="1" a="1"/>
  <c r="C34" i="49" s="1"/>
  <c r="AQ45" i="43"/>
  <c r="A35" i="49" s="1"/>
  <c r="C35" i="49" s="1" a="1"/>
  <c r="C35" i="49" s="1"/>
  <c r="AQ46" i="43"/>
  <c r="A36" i="49" s="1"/>
  <c r="C36" i="49" s="1" a="1"/>
  <c r="C36" i="49" s="1"/>
  <c r="AQ47" i="43"/>
  <c r="A37" i="49" s="1"/>
  <c r="C37" i="49" s="1" a="1"/>
  <c r="C37" i="49" s="1"/>
  <c r="AQ48" i="43"/>
  <c r="A38" i="49" s="1"/>
  <c r="C38" i="49" s="1" a="1"/>
  <c r="C38" i="49" s="1"/>
  <c r="AQ49" i="43"/>
  <c r="A39" i="49" s="1"/>
  <c r="C39" i="49" s="1" a="1"/>
  <c r="C39" i="49" s="1"/>
  <c r="AQ50" i="43"/>
  <c r="A40" i="49" s="1"/>
  <c r="C40" i="49" s="1" a="1"/>
  <c r="C40" i="49" s="1"/>
  <c r="AQ51" i="43"/>
  <c r="A41" i="49" s="1"/>
  <c r="C41" i="49" s="1" a="1"/>
  <c r="C41" i="49" s="1"/>
  <c r="AQ52" i="43"/>
  <c r="A42" i="49" s="1"/>
  <c r="C42" i="49" s="1" a="1"/>
  <c r="C42" i="49" s="1"/>
  <c r="AQ53" i="43"/>
  <c r="A43" i="49" s="1"/>
  <c r="C43" i="49" s="1" a="1"/>
  <c r="C43" i="49" s="1"/>
  <c r="AQ54" i="43"/>
  <c r="A44" i="49" s="1"/>
  <c r="C44" i="49" s="1" a="1"/>
  <c r="C44" i="49" s="1"/>
  <c r="AQ55" i="43"/>
  <c r="A45" i="49" s="1"/>
  <c r="C45" i="49" s="1" a="1"/>
  <c r="C45" i="49" s="1"/>
  <c r="AQ56" i="43"/>
  <c r="A46" i="49" s="1"/>
  <c r="C46" i="49" s="1" a="1"/>
  <c r="C46" i="49" s="1"/>
  <c r="AQ57" i="43"/>
  <c r="A47" i="49" s="1"/>
  <c r="C47" i="49" s="1" a="1"/>
  <c r="C47" i="49" s="1"/>
  <c r="AQ58" i="43"/>
  <c r="A48" i="49" s="1"/>
  <c r="C48" i="49" s="1" a="1"/>
  <c r="C48" i="49" s="1"/>
  <c r="AQ59" i="43"/>
  <c r="A49" i="49" s="1"/>
  <c r="C49" i="49" s="1" a="1"/>
  <c r="C49" i="49" s="1"/>
  <c r="AQ60" i="43"/>
  <c r="A50" i="49" s="1"/>
  <c r="C50" i="49" s="1" a="1"/>
  <c r="C50" i="49" s="1"/>
  <c r="AQ61" i="43"/>
  <c r="A51" i="49" s="1"/>
  <c r="C51" i="49" s="1" a="1"/>
  <c r="C51" i="49" s="1"/>
  <c r="AQ62" i="43"/>
  <c r="A52" i="49" s="1"/>
  <c r="C52" i="49" s="1" a="1"/>
  <c r="C52" i="49" s="1"/>
  <c r="AQ63" i="43"/>
  <c r="A53" i="49" s="1"/>
  <c r="C53" i="49" s="1" a="1"/>
  <c r="C53" i="49" s="1"/>
  <c r="AQ64" i="43"/>
  <c r="A54" i="49" s="1"/>
  <c r="C54" i="49" s="1" a="1"/>
  <c r="C54" i="49" s="1"/>
  <c r="AQ65" i="43"/>
  <c r="A55" i="49" s="1"/>
  <c r="C55" i="49" s="1" a="1"/>
  <c r="C55" i="49" s="1"/>
  <c r="AQ66" i="43"/>
  <c r="A56" i="49" s="1"/>
  <c r="C56" i="49" s="1" a="1"/>
  <c r="C56" i="49" s="1"/>
  <c r="AQ67" i="43"/>
  <c r="A57" i="49" s="1"/>
  <c r="C57" i="49" s="1" a="1"/>
  <c r="C57" i="49" s="1"/>
  <c r="AQ68" i="43"/>
  <c r="A58" i="49" s="1"/>
  <c r="C58" i="49" s="1" a="1"/>
  <c r="C58" i="49" s="1"/>
  <c r="AQ69" i="43"/>
  <c r="A59" i="49" s="1"/>
  <c r="C59" i="49" s="1" a="1"/>
  <c r="C59" i="49" s="1"/>
  <c r="AQ70" i="43"/>
  <c r="A60" i="49" s="1"/>
  <c r="C60" i="49" s="1" a="1"/>
  <c r="C60" i="49" s="1"/>
  <c r="AQ71" i="43"/>
  <c r="A61" i="49" s="1"/>
  <c r="C61" i="49" s="1" a="1"/>
  <c r="C61" i="49" s="1"/>
  <c r="AQ72" i="43"/>
  <c r="A62" i="49" s="1"/>
  <c r="C62" i="49" s="1" a="1"/>
  <c r="C62" i="49" s="1"/>
  <c r="AQ73" i="43"/>
  <c r="A63" i="49" s="1"/>
  <c r="C63" i="49" s="1" a="1"/>
  <c r="C63" i="49" s="1"/>
  <c r="AQ74" i="43"/>
  <c r="A64" i="49" s="1"/>
  <c r="C64" i="49" s="1" a="1"/>
  <c r="C64" i="49" s="1"/>
  <c r="AQ75" i="43"/>
  <c r="A65" i="49" s="1"/>
  <c r="C65" i="49" s="1" a="1"/>
  <c r="C65" i="49" s="1"/>
  <c r="AQ76" i="43"/>
  <c r="A66" i="49" s="1"/>
  <c r="C66" i="49" s="1" a="1"/>
  <c r="C66" i="49" s="1"/>
  <c r="AQ77" i="43"/>
  <c r="A67" i="49" s="1"/>
  <c r="C67" i="49" s="1" a="1"/>
  <c r="C67" i="49" s="1"/>
  <c r="AQ78" i="43"/>
  <c r="A68" i="49" s="1"/>
  <c r="C68" i="49" s="1" a="1"/>
  <c r="C68" i="49" s="1"/>
  <c r="AQ79" i="43"/>
  <c r="A69" i="49" s="1"/>
  <c r="C69" i="49" s="1" a="1"/>
  <c r="C69" i="49" s="1"/>
  <c r="AQ80" i="43"/>
  <c r="A70" i="49" s="1"/>
  <c r="C70" i="49" s="1" a="1"/>
  <c r="C70" i="49" s="1"/>
  <c r="AQ81" i="43"/>
  <c r="A71" i="49" s="1"/>
  <c r="C71" i="49" s="1" a="1"/>
  <c r="C71" i="49" s="1"/>
  <c r="AQ82" i="43"/>
  <c r="A72" i="49" s="1"/>
  <c r="C72" i="49" s="1" a="1"/>
  <c r="C72" i="49" s="1"/>
  <c r="AQ83" i="43"/>
  <c r="A73" i="49" s="1"/>
  <c r="C73" i="49" s="1" a="1"/>
  <c r="C73" i="49" s="1"/>
  <c r="AQ84" i="43"/>
  <c r="A74" i="49" s="1"/>
  <c r="C74" i="49" s="1" a="1"/>
  <c r="C74" i="49" s="1"/>
  <c r="AQ85" i="43"/>
  <c r="A75" i="49" s="1"/>
  <c r="C75" i="49" s="1" a="1"/>
  <c r="C75" i="49" s="1"/>
  <c r="AQ86" i="43"/>
  <c r="A76" i="49" s="1"/>
  <c r="C76" i="49" s="1" a="1"/>
  <c r="C76" i="49" s="1"/>
  <c r="AQ87" i="43"/>
  <c r="A77" i="49" s="1"/>
  <c r="C77" i="49" s="1" a="1"/>
  <c r="C77" i="49" s="1"/>
  <c r="AQ88" i="43"/>
  <c r="A78" i="49" s="1"/>
  <c r="C78" i="49" s="1" a="1"/>
  <c r="C78" i="49" s="1"/>
  <c r="AQ89" i="43"/>
  <c r="A79" i="49" s="1"/>
  <c r="C79" i="49" s="1" a="1"/>
  <c r="C79" i="49" s="1"/>
  <c r="AQ90" i="43"/>
  <c r="A80" i="49" s="1"/>
  <c r="C80" i="49" s="1" a="1"/>
  <c r="C80" i="49" s="1"/>
  <c r="AQ91" i="43"/>
  <c r="A81" i="49" s="1"/>
  <c r="C81" i="49" s="1" a="1"/>
  <c r="C81" i="49" s="1"/>
  <c r="AQ92" i="43"/>
  <c r="A82" i="49" s="1"/>
  <c r="C82" i="49" s="1" a="1"/>
  <c r="C82" i="49" s="1"/>
  <c r="AQ93" i="43"/>
  <c r="A83" i="49" s="1"/>
  <c r="C83" i="49" s="1" a="1"/>
  <c r="C83" i="49" s="1"/>
  <c r="AQ94" i="43"/>
  <c r="A84" i="49" s="1"/>
  <c r="C84" i="49" s="1" a="1"/>
  <c r="C84" i="49" s="1"/>
  <c r="AQ95" i="43"/>
  <c r="A85" i="49" s="1"/>
  <c r="C85" i="49" s="1" a="1"/>
  <c r="C85" i="49" s="1"/>
  <c r="AQ96" i="43"/>
  <c r="A86" i="49" s="1"/>
  <c r="C86" i="49" s="1" a="1"/>
  <c r="C86" i="49" s="1"/>
  <c r="AQ97" i="43"/>
  <c r="A87" i="49" s="1"/>
  <c r="C87" i="49" s="1" a="1"/>
  <c r="C87" i="49" s="1"/>
  <c r="AQ98" i="43"/>
  <c r="A88" i="49" s="1"/>
  <c r="C88" i="49" s="1" a="1"/>
  <c r="C88" i="49" s="1"/>
  <c r="AQ99" i="43"/>
  <c r="A89" i="49" s="1"/>
  <c r="C89" i="49" s="1" a="1"/>
  <c r="C89" i="49" s="1"/>
  <c r="AQ100" i="43"/>
  <c r="A90" i="49" s="1"/>
  <c r="C90" i="49" s="1" a="1"/>
  <c r="C90" i="49" s="1"/>
  <c r="AQ101" i="43"/>
  <c r="A91" i="49" s="1"/>
  <c r="C91" i="49" s="1" a="1"/>
  <c r="C91" i="49" s="1"/>
  <c r="AQ102" i="43"/>
  <c r="A92" i="49" s="1"/>
  <c r="C92" i="49" s="1" a="1"/>
  <c r="C92" i="49" s="1"/>
  <c r="AQ103" i="43"/>
  <c r="A93" i="49" s="1"/>
  <c r="C93" i="49" s="1" a="1"/>
  <c r="C93" i="49" s="1"/>
  <c r="AQ104" i="43"/>
  <c r="A94" i="49" s="1"/>
  <c r="C94" i="49" s="1" a="1"/>
  <c r="C94" i="49" s="1"/>
  <c r="AQ105" i="43"/>
  <c r="A95" i="49" s="1"/>
  <c r="C95" i="49" s="1" a="1"/>
  <c r="C95" i="49" s="1"/>
  <c r="AQ106" i="43"/>
  <c r="A96" i="49" s="1"/>
  <c r="C96" i="49" s="1" a="1"/>
  <c r="C96" i="49" s="1"/>
  <c r="AQ107" i="43"/>
  <c r="A97" i="49" s="1"/>
  <c r="C97" i="49" s="1" a="1"/>
  <c r="C97" i="49" s="1"/>
  <c r="AQ108" i="43"/>
  <c r="A98" i="49" s="1"/>
  <c r="C98" i="49" s="1" a="1"/>
  <c r="C98" i="49" s="1"/>
  <c r="AQ109" i="43"/>
  <c r="A99" i="49" s="1"/>
  <c r="C99" i="49" s="1" a="1"/>
  <c r="C99" i="49" s="1"/>
  <c r="AQ110" i="43"/>
  <c r="A100" i="49" s="1"/>
  <c r="C100" i="49" s="1" a="1"/>
  <c r="C100" i="49" s="1"/>
  <c r="AQ111" i="43"/>
  <c r="A101" i="49" s="1"/>
  <c r="C101" i="49" s="1" a="1"/>
  <c r="C101" i="49" s="1"/>
  <c r="AQ112" i="43"/>
  <c r="A102" i="49" s="1"/>
  <c r="C102" i="49" s="1" a="1"/>
  <c r="C102" i="49" s="1"/>
  <c r="AQ113" i="43"/>
  <c r="A103" i="49" s="1"/>
  <c r="C103" i="49" s="1" a="1"/>
  <c r="C103" i="49" s="1"/>
  <c r="AQ114" i="43"/>
  <c r="A104" i="49" s="1"/>
  <c r="C104" i="49" s="1" a="1"/>
  <c r="C104" i="49" s="1"/>
  <c r="AQ115" i="43"/>
  <c r="A105" i="49" s="1"/>
  <c r="C105" i="49" s="1" a="1"/>
  <c r="C105" i="49" s="1"/>
  <c r="AQ116" i="43"/>
  <c r="A106" i="49" s="1"/>
  <c r="C106" i="49" s="1" a="1"/>
  <c r="C106" i="49" s="1"/>
  <c r="AQ117" i="43"/>
  <c r="A107" i="49" s="1"/>
  <c r="C107" i="49" s="1" a="1"/>
  <c r="C107" i="49" s="1"/>
  <c r="AQ118" i="43"/>
  <c r="A108" i="49" s="1"/>
  <c r="C108" i="49" s="1" a="1"/>
  <c r="C108" i="49" s="1"/>
  <c r="AQ119" i="43"/>
  <c r="A109" i="49" s="1"/>
  <c r="C109" i="49" s="1" a="1"/>
  <c r="C109" i="49" s="1"/>
  <c r="AQ120" i="43"/>
  <c r="A110" i="49" s="1"/>
  <c r="C110" i="49" s="1" a="1"/>
  <c r="C110" i="49" s="1"/>
  <c r="AQ121" i="43"/>
  <c r="A111" i="49" s="1"/>
  <c r="C111" i="49" s="1" a="1"/>
  <c r="C111" i="49" s="1"/>
  <c r="AQ122" i="43"/>
  <c r="A112" i="49" s="1"/>
  <c r="C112" i="49" s="1" a="1"/>
  <c r="C112" i="49" s="1"/>
  <c r="AQ123" i="43"/>
  <c r="A113" i="49" s="1"/>
  <c r="C113" i="49" s="1" a="1"/>
  <c r="C113" i="49" s="1"/>
  <c r="AQ124" i="43"/>
  <c r="A114" i="49" s="1"/>
  <c r="C114" i="49" s="1" a="1"/>
  <c r="C114" i="49" s="1"/>
  <c r="AQ125" i="43"/>
  <c r="A115" i="49" s="1"/>
  <c r="C115" i="49" s="1" a="1"/>
  <c r="C115" i="49" s="1"/>
  <c r="AQ126" i="43"/>
  <c r="A116" i="49" s="1"/>
  <c r="C116" i="49" s="1" a="1"/>
  <c r="C116" i="49" s="1"/>
  <c r="AQ127" i="43"/>
  <c r="A117" i="49" s="1"/>
  <c r="C117" i="49" s="1" a="1"/>
  <c r="C117" i="49" s="1"/>
  <c r="AQ128" i="43"/>
  <c r="A118" i="49" s="1"/>
  <c r="C118" i="49" s="1" a="1"/>
  <c r="C118" i="49" s="1"/>
  <c r="AQ129" i="43"/>
  <c r="A119" i="49" s="1"/>
  <c r="C119" i="49" s="1" a="1"/>
  <c r="C119" i="49" s="1"/>
  <c r="AQ130" i="43"/>
  <c r="A120" i="49" s="1"/>
  <c r="C120" i="49" s="1" a="1"/>
  <c r="C120" i="49" s="1"/>
  <c r="AQ131" i="43"/>
  <c r="A121" i="49" s="1"/>
  <c r="C121" i="49" s="1" a="1"/>
  <c r="C121" i="49" s="1"/>
  <c r="AQ132" i="43"/>
  <c r="A122" i="49" s="1"/>
  <c r="C122" i="49" s="1" a="1"/>
  <c r="C122" i="49" s="1"/>
  <c r="AQ133" i="43"/>
  <c r="A123" i="49" s="1"/>
  <c r="C123" i="49" s="1" a="1"/>
  <c r="C123" i="49" s="1"/>
  <c r="AQ134" i="43"/>
  <c r="A124" i="49" s="1"/>
  <c r="C124" i="49" s="1" a="1"/>
  <c r="C124" i="49" s="1"/>
  <c r="AQ135" i="43"/>
  <c r="A125" i="49" s="1"/>
  <c r="C125" i="49" s="1" a="1"/>
  <c r="C125" i="49" s="1"/>
  <c r="AQ136" i="43"/>
  <c r="A126" i="49" s="1"/>
  <c r="C126" i="49" s="1" a="1"/>
  <c r="C126" i="49" s="1"/>
  <c r="AQ137" i="43"/>
  <c r="A127" i="49" s="1"/>
  <c r="C127" i="49" s="1" a="1"/>
  <c r="C127" i="49" s="1"/>
  <c r="AQ138" i="43"/>
  <c r="A128" i="49" s="1"/>
  <c r="C128" i="49" s="1" a="1"/>
  <c r="C128" i="49" s="1"/>
  <c r="AQ139" i="43"/>
  <c r="A129" i="49" s="1"/>
  <c r="C129" i="49" s="1" a="1"/>
  <c r="C129" i="49" s="1"/>
  <c r="AQ140" i="43"/>
  <c r="A130" i="49" s="1"/>
  <c r="C130" i="49" s="1" a="1"/>
  <c r="C130" i="49" s="1"/>
  <c r="AQ141" i="43"/>
  <c r="A131" i="49" s="1"/>
  <c r="C131" i="49" s="1" a="1"/>
  <c r="C131" i="49" s="1"/>
  <c r="AQ142" i="43"/>
  <c r="A132" i="49" s="1"/>
  <c r="C132" i="49" s="1" a="1"/>
  <c r="C132" i="49" s="1"/>
  <c r="AQ143" i="43"/>
  <c r="A133" i="49" s="1"/>
  <c r="C133" i="49" s="1" a="1"/>
  <c r="C133" i="49" s="1"/>
  <c r="AQ144" i="43"/>
  <c r="A134" i="49" s="1"/>
  <c r="C134" i="49" s="1" a="1"/>
  <c r="C134" i="49" s="1"/>
  <c r="AQ145" i="43"/>
  <c r="A135" i="49" s="1"/>
  <c r="C135" i="49" s="1" a="1"/>
  <c r="C135" i="49" s="1"/>
  <c r="AQ146" i="43"/>
  <c r="A136" i="49" s="1"/>
  <c r="C136" i="49" s="1" a="1"/>
  <c r="C136" i="49" s="1"/>
  <c r="AQ147" i="43"/>
  <c r="A137" i="49" s="1"/>
  <c r="C137" i="49" s="1" a="1"/>
  <c r="C137" i="49" s="1"/>
  <c r="AQ148" i="43"/>
  <c r="A138" i="49" s="1"/>
  <c r="C138" i="49" s="1" a="1"/>
  <c r="C138" i="49" s="1"/>
  <c r="AQ149" i="43"/>
  <c r="A139" i="49" s="1"/>
  <c r="C139" i="49" s="1" a="1"/>
  <c r="C139" i="49" s="1"/>
  <c r="AQ150" i="43"/>
  <c r="A140" i="49" s="1"/>
  <c r="C140" i="49" s="1" a="1"/>
  <c r="C140" i="49" s="1"/>
  <c r="AQ151" i="43"/>
  <c r="A141" i="49" s="1"/>
  <c r="C141" i="49" s="1" a="1"/>
  <c r="C141" i="49" s="1"/>
  <c r="AQ152" i="43"/>
  <c r="A142" i="49" s="1"/>
  <c r="C142" i="49" s="1" a="1"/>
  <c r="C142" i="49" s="1"/>
  <c r="AQ153" i="43"/>
  <c r="A143" i="49" s="1"/>
  <c r="C143" i="49" s="1" a="1"/>
  <c r="C143" i="49" s="1"/>
  <c r="AQ154" i="43"/>
  <c r="A144" i="49" s="1"/>
  <c r="C144" i="49" s="1" a="1"/>
  <c r="C144" i="49" s="1"/>
  <c r="AQ155" i="43"/>
  <c r="A145" i="49" s="1"/>
  <c r="C145" i="49" s="1" a="1"/>
  <c r="C145" i="49" s="1"/>
  <c r="AQ156" i="43"/>
  <c r="A146" i="49" s="1"/>
  <c r="C146" i="49" s="1" a="1"/>
  <c r="C146" i="49" s="1"/>
  <c r="AQ157" i="43"/>
  <c r="A147" i="49" s="1"/>
  <c r="C147" i="49" s="1" a="1"/>
  <c r="C147" i="49" s="1"/>
  <c r="AQ158" i="43"/>
  <c r="A148" i="49" s="1"/>
  <c r="C148" i="49" s="1" a="1"/>
  <c r="C148" i="49" s="1"/>
  <c r="AQ159" i="43"/>
  <c r="A149" i="49" s="1"/>
  <c r="C149" i="49" s="1" a="1"/>
  <c r="C149" i="49" s="1"/>
  <c r="AQ160" i="43"/>
  <c r="A150" i="49" s="1"/>
  <c r="C150" i="49" s="1" a="1"/>
  <c r="C150" i="49" s="1"/>
  <c r="AQ161" i="43"/>
  <c r="A151" i="49" s="1"/>
  <c r="C151" i="49" s="1" a="1"/>
  <c r="C151" i="49" s="1"/>
  <c r="AQ162" i="43"/>
  <c r="A152" i="49" s="1"/>
  <c r="C152" i="49" s="1" a="1"/>
  <c r="C152" i="49" s="1"/>
  <c r="AQ163" i="43"/>
  <c r="A153" i="49" s="1"/>
  <c r="C153" i="49" s="1" a="1"/>
  <c r="C153" i="49" s="1"/>
  <c r="AQ164" i="43"/>
  <c r="A154" i="49" s="1"/>
  <c r="C154" i="49" s="1" a="1"/>
  <c r="C154" i="49" s="1"/>
  <c r="AQ165" i="43"/>
  <c r="A155" i="49" s="1"/>
  <c r="C155" i="49" s="1" a="1"/>
  <c r="C155" i="49" s="1"/>
  <c r="AQ166" i="43"/>
  <c r="A156" i="49" s="1"/>
  <c r="C156" i="49" s="1" a="1"/>
  <c r="C156" i="49" s="1"/>
  <c r="AQ167" i="43"/>
  <c r="A157" i="49" s="1"/>
  <c r="C157" i="49" s="1" a="1"/>
  <c r="C157" i="49" s="1"/>
  <c r="AQ168" i="43"/>
  <c r="A158" i="49" s="1"/>
  <c r="C158" i="49" s="1" a="1"/>
  <c r="C158" i="49" s="1"/>
  <c r="AQ169" i="43"/>
  <c r="A159" i="49" s="1"/>
  <c r="C159" i="49" s="1" a="1"/>
  <c r="C159" i="49" s="1"/>
  <c r="AQ170" i="43"/>
  <c r="A160" i="49" s="1"/>
  <c r="C160" i="49" s="1" a="1"/>
  <c r="C160" i="49" s="1"/>
  <c r="AQ171" i="43"/>
  <c r="A161" i="49" s="1"/>
  <c r="C161" i="49" s="1" a="1"/>
  <c r="C161" i="49" s="1"/>
  <c r="AQ172" i="43"/>
  <c r="A162" i="49" s="1"/>
  <c r="C162" i="49" s="1" a="1"/>
  <c r="C162" i="49" s="1"/>
  <c r="AQ173" i="43"/>
  <c r="A163" i="49" s="1"/>
  <c r="C163" i="49" s="1" a="1"/>
  <c r="C163" i="49" s="1"/>
  <c r="AQ174" i="43"/>
  <c r="A164" i="49" s="1"/>
  <c r="C164" i="49" s="1" a="1"/>
  <c r="C164" i="49" s="1"/>
  <c r="AQ175" i="43"/>
  <c r="A165" i="49" s="1"/>
  <c r="C165" i="49" s="1" a="1"/>
  <c r="C165" i="49" s="1"/>
  <c r="AQ176" i="43"/>
  <c r="A166" i="49" s="1"/>
  <c r="C166" i="49" s="1" a="1"/>
  <c r="C166" i="49" s="1"/>
  <c r="AQ177" i="43"/>
  <c r="A167" i="49" s="1"/>
  <c r="C167" i="49" s="1" a="1"/>
  <c r="C167" i="49" s="1"/>
  <c r="AQ178" i="43"/>
  <c r="A168" i="49" s="1"/>
  <c r="C168" i="49" s="1" a="1"/>
  <c r="C168" i="49" s="1"/>
  <c r="AQ179" i="43"/>
  <c r="A169" i="49" s="1"/>
  <c r="C169" i="49" s="1" a="1"/>
  <c r="C169" i="49" s="1"/>
  <c r="AQ180" i="43"/>
  <c r="A170" i="49" s="1"/>
  <c r="C170" i="49" s="1" a="1"/>
  <c r="C170" i="49" s="1"/>
  <c r="AQ181" i="43"/>
  <c r="A171" i="49" s="1"/>
  <c r="C171" i="49" s="1" a="1"/>
  <c r="C171" i="49" s="1"/>
  <c r="AQ182" i="43"/>
  <c r="A172" i="49" s="1"/>
  <c r="C172" i="49" s="1" a="1"/>
  <c r="C172" i="49" s="1"/>
  <c r="AQ183" i="43"/>
  <c r="A173" i="49" s="1"/>
  <c r="C173" i="49" s="1" a="1"/>
  <c r="C173" i="49" s="1"/>
  <c r="AQ184" i="43"/>
  <c r="A174" i="49" s="1"/>
  <c r="C174" i="49" s="1" a="1"/>
  <c r="C174" i="49" s="1"/>
  <c r="AQ185" i="43"/>
  <c r="A175" i="49" s="1"/>
  <c r="C175" i="49" s="1" a="1"/>
  <c r="C175" i="49" s="1"/>
  <c r="AQ186" i="43"/>
  <c r="A176" i="49" s="1"/>
  <c r="C176" i="49" s="1" a="1"/>
  <c r="C176" i="49" s="1"/>
  <c r="AQ187" i="43"/>
  <c r="A177" i="49" s="1"/>
  <c r="C177" i="49" s="1" a="1"/>
  <c r="C177" i="49" s="1"/>
  <c r="AQ188" i="43"/>
  <c r="A178" i="49" s="1"/>
  <c r="C178" i="49" s="1" a="1"/>
  <c r="C178" i="49" s="1"/>
  <c r="AQ189" i="43"/>
  <c r="A179" i="49" s="1"/>
  <c r="C179" i="49" s="1" a="1"/>
  <c r="C179" i="49" s="1"/>
  <c r="AQ190" i="43"/>
  <c r="A180" i="49" s="1"/>
  <c r="C180" i="49" s="1" a="1"/>
  <c r="C180" i="49" s="1"/>
  <c r="AQ191" i="43"/>
  <c r="A181" i="49" s="1"/>
  <c r="C181" i="49" s="1" a="1"/>
  <c r="C181" i="49" s="1"/>
  <c r="AQ192" i="43"/>
  <c r="A182" i="49" s="1"/>
  <c r="C182" i="49" s="1" a="1"/>
  <c r="C182" i="49" s="1"/>
  <c r="AQ193" i="43"/>
  <c r="A183" i="49" s="1"/>
  <c r="C183" i="49" s="1" a="1"/>
  <c r="C183" i="49" s="1"/>
  <c r="AQ194" i="43"/>
  <c r="A184" i="49" s="1"/>
  <c r="C184" i="49" s="1" a="1"/>
  <c r="C184" i="49" s="1"/>
  <c r="AQ195" i="43"/>
  <c r="A185" i="49" s="1"/>
  <c r="C185" i="49" s="1" a="1"/>
  <c r="C185" i="49" s="1"/>
  <c r="AQ196" i="43"/>
  <c r="A186" i="49" s="1"/>
  <c r="C186" i="49" s="1" a="1"/>
  <c r="C186" i="49" s="1"/>
  <c r="AQ197" i="43"/>
  <c r="A187" i="49" s="1"/>
  <c r="C187" i="49" s="1" a="1"/>
  <c r="C187" i="49" s="1"/>
  <c r="AQ198" i="43"/>
  <c r="A188" i="49" s="1"/>
  <c r="C188" i="49" s="1" a="1"/>
  <c r="C188" i="49" s="1"/>
  <c r="AQ199" i="43"/>
  <c r="A189" i="49" s="1"/>
  <c r="C189" i="49" s="1" a="1"/>
  <c r="C189" i="49" s="1"/>
  <c r="AQ200" i="43"/>
  <c r="A190" i="49" s="1"/>
  <c r="C190" i="49" s="1" a="1"/>
  <c r="C190" i="49" s="1"/>
  <c r="AQ201" i="43"/>
  <c r="A191" i="49" s="1"/>
  <c r="C191" i="49" s="1" a="1"/>
  <c r="C191" i="49" s="1"/>
  <c r="AQ202" i="43"/>
  <c r="A192" i="49" s="1"/>
  <c r="C192" i="49" s="1" a="1"/>
  <c r="C192" i="49" s="1"/>
  <c r="AQ203" i="43"/>
  <c r="A193" i="49" s="1"/>
  <c r="C193" i="49" s="1" a="1"/>
  <c r="C193" i="49" s="1"/>
  <c r="AQ204" i="43"/>
  <c r="A194" i="49" s="1"/>
  <c r="C194" i="49" s="1" a="1"/>
  <c r="C194" i="49" s="1"/>
  <c r="AQ205" i="43"/>
  <c r="A195" i="49" s="1"/>
  <c r="C195" i="49" s="1" a="1"/>
  <c r="C195" i="49" s="1"/>
  <c r="AQ206" i="43"/>
  <c r="A196" i="49" s="1"/>
  <c r="C196" i="49" s="1" a="1"/>
  <c r="C196" i="49" s="1"/>
  <c r="AQ207" i="43"/>
  <c r="A197" i="49" s="1"/>
  <c r="C197" i="49" s="1" a="1"/>
  <c r="C197" i="49" s="1"/>
  <c r="AQ208" i="43"/>
  <c r="A198" i="49" s="1"/>
  <c r="C198" i="49" s="1" a="1"/>
  <c r="C198" i="49" s="1"/>
  <c r="AQ209" i="43"/>
  <c r="A199" i="49" s="1"/>
  <c r="C199" i="49" s="1" a="1"/>
  <c r="C199" i="49" s="1"/>
  <c r="AQ210" i="43"/>
  <c r="A200" i="49" s="1"/>
  <c r="C200" i="49" s="1" a="1"/>
  <c r="C200" i="49" s="1"/>
  <c r="AQ211" i="43"/>
  <c r="A201" i="49" s="1"/>
  <c r="C201" i="49" s="1" a="1"/>
  <c r="C201" i="49" s="1"/>
  <c r="AQ212" i="43"/>
  <c r="A202" i="49" s="1"/>
  <c r="C202" i="49" s="1" a="1"/>
  <c r="C202" i="49" s="1"/>
  <c r="AQ213" i="43"/>
  <c r="A203" i="49" s="1"/>
  <c r="C203" i="49" s="1" a="1"/>
  <c r="C203" i="49" s="1"/>
  <c r="AQ214" i="43"/>
  <c r="A204" i="49" s="1"/>
  <c r="C204" i="49" s="1" a="1"/>
  <c r="C204" i="49" s="1"/>
  <c r="AQ215" i="43"/>
  <c r="A205" i="49" s="1"/>
  <c r="C205" i="49" s="1" a="1"/>
  <c r="C205" i="49" s="1"/>
  <c r="AQ216" i="43"/>
  <c r="A206" i="49" s="1"/>
  <c r="C206" i="49" s="1" a="1"/>
  <c r="C206" i="49" s="1"/>
  <c r="AQ217" i="43"/>
  <c r="A207" i="49" s="1"/>
  <c r="C207" i="49" s="1" a="1"/>
  <c r="C207" i="49" s="1"/>
  <c r="AQ218" i="43"/>
  <c r="A208" i="49" s="1"/>
  <c r="C208" i="49" s="1" a="1"/>
  <c r="C208" i="49" s="1"/>
  <c r="AQ219" i="43"/>
  <c r="A209" i="49" s="1"/>
  <c r="C209" i="49" s="1" a="1"/>
  <c r="C209" i="49" s="1"/>
  <c r="AQ220" i="43"/>
  <c r="A210" i="49" s="1"/>
  <c r="C210" i="49" s="1" a="1"/>
  <c r="C210" i="49" s="1"/>
  <c r="AQ221" i="43"/>
  <c r="A211" i="49" s="1"/>
  <c r="C211" i="49" s="1" a="1"/>
  <c r="C211" i="49" s="1"/>
  <c r="AQ222" i="43"/>
  <c r="A212" i="49" s="1"/>
  <c r="C212" i="49" s="1" a="1"/>
  <c r="C212" i="49" s="1"/>
  <c r="AQ223" i="43"/>
  <c r="A213" i="49" s="1"/>
  <c r="C213" i="49" s="1" a="1"/>
  <c r="C213" i="49" s="1"/>
  <c r="AQ224" i="43"/>
  <c r="A214" i="49" s="1"/>
  <c r="C214" i="49" s="1" a="1"/>
  <c r="C214" i="49" s="1"/>
  <c r="AQ225" i="43"/>
  <c r="A215" i="49" s="1"/>
  <c r="C215" i="49" s="1" a="1"/>
  <c r="C215" i="49" s="1"/>
  <c r="AQ226" i="43"/>
  <c r="A216" i="49" s="1"/>
  <c r="C216" i="49" s="1" a="1"/>
  <c r="C216" i="49" s="1"/>
  <c r="AQ227" i="43"/>
  <c r="A217" i="49" s="1"/>
  <c r="C217" i="49" s="1" a="1"/>
  <c r="C217" i="49" s="1"/>
  <c r="AQ228" i="43"/>
  <c r="A218" i="49" s="1"/>
  <c r="C218" i="49" s="1" a="1"/>
  <c r="C218" i="49" s="1"/>
  <c r="AQ229" i="43"/>
  <c r="A219" i="49" s="1"/>
  <c r="C219" i="49" s="1" a="1"/>
  <c r="C219" i="49" s="1"/>
  <c r="AQ230" i="43"/>
  <c r="A220" i="49" s="1"/>
  <c r="C220" i="49" s="1" a="1"/>
  <c r="C220" i="49" s="1"/>
  <c r="AQ231" i="43"/>
  <c r="A221" i="49" s="1"/>
  <c r="C221" i="49" s="1" a="1"/>
  <c r="C221" i="49" s="1"/>
  <c r="AQ232" i="43"/>
  <c r="A222" i="49" s="1"/>
  <c r="C222" i="49" s="1" a="1"/>
  <c r="C222" i="49" s="1"/>
  <c r="AQ233" i="43"/>
  <c r="A223" i="49" s="1"/>
  <c r="C223" i="49" s="1" a="1"/>
  <c r="C223" i="49" s="1"/>
  <c r="AQ234" i="43"/>
  <c r="A224" i="49" s="1"/>
  <c r="C224" i="49" s="1" a="1"/>
  <c r="C224" i="49" s="1"/>
  <c r="AQ235" i="43"/>
  <c r="A225" i="49" s="1"/>
  <c r="C225" i="49" s="1" a="1"/>
  <c r="C225" i="49" s="1"/>
  <c r="AQ236" i="43"/>
  <c r="A226" i="49" s="1"/>
  <c r="C226" i="49" s="1" a="1"/>
  <c r="C226" i="49" s="1"/>
  <c r="AQ237" i="43"/>
  <c r="A227" i="49" s="1"/>
  <c r="C227" i="49" s="1" a="1"/>
  <c r="C227" i="49" s="1"/>
  <c r="AQ238" i="43"/>
  <c r="A228" i="49" s="1"/>
  <c r="C228" i="49" s="1" a="1"/>
  <c r="C228" i="49" s="1"/>
  <c r="AQ239" i="43"/>
  <c r="A229" i="49" s="1"/>
  <c r="C229" i="49" s="1" a="1"/>
  <c r="C229" i="49" s="1"/>
  <c r="AQ240" i="43"/>
  <c r="A230" i="49" s="1"/>
  <c r="C230" i="49" s="1" a="1"/>
  <c r="C230" i="49" s="1"/>
  <c r="AQ241" i="43"/>
  <c r="A231" i="49" s="1"/>
  <c r="C231" i="49" s="1" a="1"/>
  <c r="C231" i="49" s="1"/>
  <c r="AQ242" i="43"/>
  <c r="A232" i="49" s="1"/>
  <c r="C232" i="49" s="1" a="1"/>
  <c r="C232" i="49" s="1"/>
  <c r="AQ243" i="43"/>
  <c r="A233" i="49" s="1"/>
  <c r="C233" i="49" s="1" a="1"/>
  <c r="C233" i="49" s="1"/>
  <c r="AQ244" i="43"/>
  <c r="A234" i="49" s="1"/>
  <c r="C234" i="49" s="1" a="1"/>
  <c r="C234" i="49" s="1"/>
  <c r="AQ245" i="43"/>
  <c r="A235" i="49" s="1"/>
  <c r="C235" i="49" s="1" a="1"/>
  <c r="C235" i="49" s="1"/>
  <c r="AQ246" i="43"/>
  <c r="A236" i="49" s="1"/>
  <c r="C236" i="49" s="1" a="1"/>
  <c r="C236" i="49" s="1"/>
  <c r="AQ247" i="43"/>
  <c r="A237" i="49" s="1"/>
  <c r="C237" i="49" s="1" a="1"/>
  <c r="C237" i="49" s="1"/>
  <c r="AQ248" i="43"/>
  <c r="A238" i="49" s="1"/>
  <c r="C238" i="49" s="1" a="1"/>
  <c r="C238" i="49" s="1"/>
  <c r="AQ249" i="43"/>
  <c r="A239" i="49" s="1"/>
  <c r="C239" i="49" s="1" a="1"/>
  <c r="C239" i="49" s="1"/>
  <c r="AQ250" i="43"/>
  <c r="A240" i="49" s="1"/>
  <c r="C240" i="49" s="1" a="1"/>
  <c r="C240" i="49" s="1"/>
  <c r="AQ251" i="43"/>
  <c r="A241" i="49" s="1"/>
  <c r="C241" i="49" s="1" a="1"/>
  <c r="C241" i="49" s="1"/>
  <c r="AQ252" i="43"/>
  <c r="A242" i="49" s="1"/>
  <c r="C242" i="49" s="1" a="1"/>
  <c r="C242" i="49" s="1"/>
  <c r="AQ253" i="43"/>
  <c r="A243" i="49" s="1"/>
  <c r="C243" i="49" s="1" a="1"/>
  <c r="C243" i="49" s="1"/>
  <c r="AQ254" i="43"/>
  <c r="A244" i="49" s="1"/>
  <c r="C244" i="49" s="1" a="1"/>
  <c r="C244" i="49" s="1"/>
  <c r="AQ255" i="43"/>
  <c r="A245" i="49" s="1"/>
  <c r="C245" i="49" s="1" a="1"/>
  <c r="C245" i="49" s="1"/>
  <c r="AQ256" i="43"/>
  <c r="A246" i="49" s="1"/>
  <c r="C246" i="49" s="1" a="1"/>
  <c r="C246" i="49" s="1"/>
  <c r="AQ257" i="43"/>
  <c r="A247" i="49" s="1"/>
  <c r="C247" i="49" s="1" a="1"/>
  <c r="C247" i="49" s="1"/>
  <c r="AQ258" i="43"/>
  <c r="A248" i="49" s="1"/>
  <c r="C248" i="49" s="1" a="1"/>
  <c r="C248" i="49" s="1"/>
  <c r="AQ259" i="43"/>
  <c r="A249" i="49" s="1"/>
  <c r="C249" i="49" s="1" a="1"/>
  <c r="C249" i="49" s="1"/>
  <c r="AQ260" i="43"/>
  <c r="A250" i="49" s="1"/>
  <c r="C250" i="49" s="1" a="1"/>
  <c r="C250" i="49" s="1"/>
  <c r="AQ261" i="43"/>
  <c r="A251" i="49" s="1"/>
  <c r="C251" i="49" s="1" a="1"/>
  <c r="C251" i="49" s="1"/>
  <c r="AQ262" i="43"/>
  <c r="A252" i="49" s="1"/>
  <c r="C252" i="49" s="1" a="1"/>
  <c r="C252" i="49" s="1"/>
  <c r="AQ263" i="43"/>
  <c r="A253" i="49" s="1"/>
  <c r="C253" i="49" s="1" a="1"/>
  <c r="C253" i="49" s="1"/>
  <c r="AQ264" i="43"/>
  <c r="A254" i="49" s="1"/>
  <c r="C254" i="49" s="1" a="1"/>
  <c r="C254" i="49" s="1"/>
  <c r="AQ265" i="43"/>
  <c r="A255" i="49" s="1"/>
  <c r="C255" i="49" s="1" a="1"/>
  <c r="C255" i="49" s="1"/>
  <c r="AQ266" i="43"/>
  <c r="A256" i="49" s="1"/>
  <c r="C256" i="49" s="1" a="1"/>
  <c r="C256" i="49" s="1"/>
  <c r="AQ267" i="43"/>
  <c r="A257" i="49" s="1"/>
  <c r="C257" i="49" s="1" a="1"/>
  <c r="C257" i="49" s="1"/>
  <c r="AQ268" i="43"/>
  <c r="A258" i="49" s="1"/>
  <c r="C258" i="49" s="1" a="1"/>
  <c r="C258" i="49" s="1"/>
  <c r="AQ269" i="43"/>
  <c r="A259" i="49" s="1"/>
  <c r="C259" i="49" s="1" a="1"/>
  <c r="C259" i="49" s="1"/>
  <c r="AQ270" i="43"/>
  <c r="A260" i="49" s="1"/>
  <c r="C260" i="49" s="1" a="1"/>
  <c r="C260" i="49" s="1"/>
  <c r="AQ271" i="43"/>
  <c r="A261" i="49" s="1"/>
  <c r="C261" i="49" s="1" a="1"/>
  <c r="C261" i="49" s="1"/>
  <c r="AQ272" i="43"/>
  <c r="A262" i="49" s="1"/>
  <c r="C262" i="49" s="1" a="1"/>
  <c r="C262" i="49" s="1"/>
  <c r="AQ273" i="43"/>
  <c r="A263" i="49" s="1"/>
  <c r="C263" i="49" s="1" a="1"/>
  <c r="C263" i="49" s="1"/>
  <c r="AQ274" i="43"/>
  <c r="A264" i="49" s="1"/>
  <c r="C264" i="49" s="1" a="1"/>
  <c r="C264" i="49" s="1"/>
  <c r="AQ275" i="43"/>
  <c r="A265" i="49" s="1"/>
  <c r="C265" i="49" s="1" a="1"/>
  <c r="C265" i="49" s="1"/>
  <c r="AQ276" i="43"/>
  <c r="A266" i="49" s="1"/>
  <c r="C266" i="49" s="1" a="1"/>
  <c r="C266" i="49" s="1"/>
  <c r="AQ277" i="43"/>
  <c r="A267" i="49" s="1"/>
  <c r="C267" i="49" s="1" a="1"/>
  <c r="C267" i="49" s="1"/>
  <c r="AQ278" i="43"/>
  <c r="A268" i="49" s="1"/>
  <c r="C268" i="49" s="1" a="1"/>
  <c r="C268" i="49" s="1"/>
  <c r="AQ279" i="43"/>
  <c r="A269" i="49" s="1"/>
  <c r="C269" i="49" s="1" a="1"/>
  <c r="C269" i="49" s="1"/>
  <c r="AQ280" i="43"/>
  <c r="A270" i="49" s="1"/>
  <c r="C270" i="49" s="1" a="1"/>
  <c r="C270" i="49" s="1"/>
  <c r="AQ281" i="43"/>
  <c r="A271" i="49" s="1"/>
  <c r="C271" i="49" s="1" a="1"/>
  <c r="C271" i="49" s="1"/>
  <c r="AQ282" i="43"/>
  <c r="A272" i="49" s="1"/>
  <c r="C272" i="49" s="1" a="1"/>
  <c r="C272" i="49" s="1"/>
  <c r="AQ283" i="43"/>
  <c r="A273" i="49" s="1"/>
  <c r="C273" i="49" s="1" a="1"/>
  <c r="C273" i="49" s="1"/>
  <c r="AQ284" i="43"/>
  <c r="A274" i="49" s="1"/>
  <c r="C274" i="49" s="1" a="1"/>
  <c r="C274" i="49" s="1"/>
  <c r="AQ285" i="43"/>
  <c r="A275" i="49" s="1"/>
  <c r="C275" i="49" s="1" a="1"/>
  <c r="C275" i="49" s="1"/>
  <c r="AQ286" i="43"/>
  <c r="A276" i="49" s="1"/>
  <c r="C276" i="49" s="1" a="1"/>
  <c r="C276" i="49" s="1"/>
  <c r="AQ287" i="43"/>
  <c r="A277" i="49" s="1"/>
  <c r="C277" i="49" s="1" a="1"/>
  <c r="C277" i="49" s="1"/>
  <c r="AQ288" i="43"/>
  <c r="A278" i="49" s="1"/>
  <c r="C278" i="49" s="1" a="1"/>
  <c r="C278" i="49" s="1"/>
  <c r="AQ289" i="43"/>
  <c r="A279" i="49" s="1"/>
  <c r="C279" i="49" s="1" a="1"/>
  <c r="C279" i="49" s="1"/>
  <c r="AQ290" i="43"/>
  <c r="A280" i="49" s="1"/>
  <c r="C280" i="49" s="1" a="1"/>
  <c r="C280" i="49" s="1"/>
  <c r="AQ291" i="43"/>
  <c r="A281" i="49" s="1"/>
  <c r="C281" i="49" s="1" a="1"/>
  <c r="C281" i="49" s="1"/>
  <c r="AQ292" i="43"/>
  <c r="A282" i="49" s="1"/>
  <c r="C282" i="49" s="1" a="1"/>
  <c r="C282" i="49" s="1"/>
  <c r="AQ293" i="43"/>
  <c r="A283" i="49" s="1"/>
  <c r="C283" i="49" s="1" a="1"/>
  <c r="C283" i="49" s="1"/>
  <c r="AQ294" i="43"/>
  <c r="A284" i="49" s="1"/>
  <c r="C284" i="49" s="1" a="1"/>
  <c r="C284" i="49" s="1"/>
  <c r="AQ295" i="43"/>
  <c r="A285" i="49" s="1"/>
  <c r="C285" i="49" s="1" a="1"/>
  <c r="C285" i="49" s="1"/>
  <c r="AQ296" i="43"/>
  <c r="A286" i="49" s="1"/>
  <c r="C286" i="49" s="1" a="1"/>
  <c r="C286" i="49" s="1"/>
  <c r="AQ297" i="43"/>
  <c r="A287" i="49" s="1"/>
  <c r="C287" i="49" s="1" a="1"/>
  <c r="C287" i="49" s="1"/>
  <c r="AQ298" i="43"/>
  <c r="A288" i="49" s="1"/>
  <c r="C288" i="49" s="1" a="1"/>
  <c r="C288" i="49" s="1"/>
  <c r="AQ299" i="43"/>
  <c r="A289" i="49" s="1"/>
  <c r="C289" i="49" s="1" a="1"/>
  <c r="C289" i="49" s="1"/>
  <c r="AQ300" i="43"/>
  <c r="A290" i="49" s="1"/>
  <c r="C290" i="49" s="1" a="1"/>
  <c r="C290" i="49" s="1"/>
  <c r="AQ301" i="43"/>
  <c r="A291" i="49" s="1"/>
  <c r="C291" i="49" s="1" a="1"/>
  <c r="C291" i="49" s="1"/>
  <c r="AQ302" i="43"/>
  <c r="A292" i="49" s="1"/>
  <c r="C292" i="49" s="1" a="1"/>
  <c r="C292" i="49" s="1"/>
  <c r="AQ303" i="43"/>
  <c r="A293" i="49" s="1"/>
  <c r="C293" i="49" s="1" a="1"/>
  <c r="C293" i="49" s="1"/>
  <c r="AQ304" i="43"/>
  <c r="A294" i="49" s="1"/>
  <c r="C294" i="49" s="1" a="1"/>
  <c r="C294" i="49" s="1"/>
  <c r="AQ305" i="43"/>
  <c r="A295" i="49" s="1"/>
  <c r="C295" i="49" s="1" a="1"/>
  <c r="C295" i="49" s="1"/>
  <c r="AQ306" i="43"/>
  <c r="A296" i="49" s="1"/>
  <c r="C296" i="49" s="1" a="1"/>
  <c r="C296" i="49" s="1"/>
  <c r="AQ307" i="43"/>
  <c r="A297" i="49" s="1"/>
  <c r="C297" i="49" s="1" a="1"/>
  <c r="C297" i="49" s="1"/>
  <c r="AQ308" i="43"/>
  <c r="A298" i="49" s="1"/>
  <c r="C298" i="49" s="1" a="1"/>
  <c r="C298" i="49" s="1"/>
  <c r="AQ309" i="43"/>
  <c r="A299" i="49" s="1"/>
  <c r="C299" i="49" s="1" a="1"/>
  <c r="C299" i="49" s="1"/>
  <c r="AQ310" i="43"/>
  <c r="A300" i="49" s="1"/>
  <c r="C300" i="49" s="1" a="1"/>
  <c r="C300" i="49" s="1"/>
  <c r="AQ311" i="43"/>
  <c r="A301" i="49" s="1"/>
  <c r="C301" i="49" s="1" a="1"/>
  <c r="C301" i="49" s="1"/>
  <c r="AQ312" i="43"/>
  <c r="A302" i="49" s="1"/>
  <c r="C302" i="49" s="1" a="1"/>
  <c r="C302" i="49" s="1"/>
  <c r="AQ313" i="43"/>
  <c r="A303" i="49" s="1"/>
  <c r="C303" i="49" s="1" a="1"/>
  <c r="C303" i="49" s="1"/>
  <c r="AQ314" i="43"/>
  <c r="A304" i="49" s="1"/>
  <c r="C304" i="49" s="1" a="1"/>
  <c r="C304" i="49" s="1"/>
  <c r="AQ315" i="43"/>
  <c r="A305" i="49" s="1"/>
  <c r="C305" i="49" s="1" a="1"/>
  <c r="C305" i="49" s="1"/>
  <c r="AQ316" i="43"/>
  <c r="A306" i="49" s="1"/>
  <c r="C306" i="49" s="1" a="1"/>
  <c r="C306" i="49" s="1"/>
  <c r="AQ317" i="43"/>
  <c r="A307" i="49" s="1"/>
  <c r="C307" i="49" s="1" a="1"/>
  <c r="C307" i="49" s="1"/>
  <c r="AQ318" i="43"/>
  <c r="A308" i="49" s="1"/>
  <c r="C308" i="49" s="1" a="1"/>
  <c r="C308" i="49" s="1"/>
  <c r="AQ319" i="43"/>
  <c r="A309" i="49" s="1"/>
  <c r="C309" i="49" s="1" a="1"/>
  <c r="C309" i="49" s="1"/>
  <c r="AQ320" i="43"/>
  <c r="A310" i="49" s="1"/>
  <c r="C310" i="49" s="1" a="1"/>
  <c r="C310" i="49" s="1"/>
  <c r="AQ321" i="43"/>
  <c r="A311" i="49" s="1"/>
  <c r="C311" i="49" s="1" a="1"/>
  <c r="C311" i="49" s="1"/>
  <c r="AQ322" i="43"/>
  <c r="A312" i="49" s="1"/>
  <c r="C312" i="49" s="1" a="1"/>
  <c r="C312" i="49" s="1"/>
  <c r="AQ323" i="43"/>
  <c r="A313" i="49" s="1"/>
  <c r="C313" i="49" s="1" a="1"/>
  <c r="C313" i="49" s="1"/>
  <c r="AQ324" i="43"/>
  <c r="A314" i="49" s="1"/>
  <c r="C314" i="49" s="1" a="1"/>
  <c r="C314" i="49" s="1"/>
  <c r="AQ325" i="43"/>
  <c r="A315" i="49" s="1"/>
  <c r="C315" i="49" s="1" a="1"/>
  <c r="C315" i="49" s="1"/>
  <c r="AQ326" i="43"/>
  <c r="A316" i="49" s="1"/>
  <c r="C316" i="49" s="1" a="1"/>
  <c r="C316" i="49" s="1"/>
  <c r="AQ327" i="43"/>
  <c r="A317" i="49" s="1"/>
  <c r="C317" i="49" s="1" a="1"/>
  <c r="C317" i="49" s="1"/>
  <c r="AQ328" i="43"/>
  <c r="A318" i="49" s="1"/>
  <c r="C318" i="49" s="1" a="1"/>
  <c r="C318" i="49" s="1"/>
  <c r="AQ329" i="43"/>
  <c r="A319" i="49" s="1"/>
  <c r="C319" i="49" s="1" a="1"/>
  <c r="C319" i="49" s="1"/>
  <c r="AQ330" i="43"/>
  <c r="A320" i="49" s="1"/>
  <c r="C320" i="49" s="1" a="1"/>
  <c r="C320" i="49" s="1"/>
  <c r="AQ331" i="43"/>
  <c r="A321" i="49" s="1"/>
  <c r="C321" i="49" s="1" a="1"/>
  <c r="C321" i="49" s="1"/>
  <c r="AQ332" i="43"/>
  <c r="A322" i="49" s="1"/>
  <c r="C322" i="49" s="1" a="1"/>
  <c r="C322" i="49" s="1"/>
  <c r="AQ333" i="43"/>
  <c r="A323" i="49" s="1"/>
  <c r="C323" i="49" s="1" a="1"/>
  <c r="C323" i="49" s="1"/>
  <c r="AQ334" i="43"/>
  <c r="A324" i="49" s="1"/>
  <c r="C324" i="49" s="1" a="1"/>
  <c r="C324" i="49" s="1"/>
  <c r="AQ335" i="43"/>
  <c r="A325" i="49" s="1"/>
  <c r="C325" i="49" s="1" a="1"/>
  <c r="C325" i="49" s="1"/>
  <c r="AQ336" i="43"/>
  <c r="A326" i="49" s="1"/>
  <c r="C326" i="49" s="1" a="1"/>
  <c r="C326" i="49" s="1"/>
  <c r="AQ337" i="43"/>
  <c r="A327" i="49" s="1"/>
  <c r="C327" i="49" s="1" a="1"/>
  <c r="C327" i="49" s="1"/>
  <c r="AQ338" i="43"/>
  <c r="A328" i="49" s="1"/>
  <c r="C328" i="49" s="1" a="1"/>
  <c r="C328" i="49" s="1"/>
  <c r="AQ339" i="43"/>
  <c r="A329" i="49" s="1"/>
  <c r="C329" i="49" s="1" a="1"/>
  <c r="C329" i="49" s="1"/>
  <c r="AQ340" i="43"/>
  <c r="A330" i="49" s="1"/>
  <c r="C330" i="49" s="1" a="1"/>
  <c r="C330" i="49" s="1"/>
  <c r="AQ341" i="43"/>
  <c r="A331" i="49" s="1"/>
  <c r="C331" i="49" s="1" a="1"/>
  <c r="C331" i="49" s="1"/>
  <c r="AQ342" i="43"/>
  <c r="A332" i="49" s="1"/>
  <c r="C332" i="49" s="1" a="1"/>
  <c r="C332" i="49" s="1"/>
  <c r="AQ343" i="43"/>
  <c r="A333" i="49" s="1"/>
  <c r="C333" i="49" s="1" a="1"/>
  <c r="C333" i="49" s="1"/>
  <c r="AQ344" i="43"/>
  <c r="A334" i="49" s="1"/>
  <c r="C334" i="49" s="1" a="1"/>
  <c r="C334" i="49" s="1"/>
  <c r="AQ345" i="43"/>
  <c r="A335" i="49" s="1"/>
  <c r="C335" i="49" s="1" a="1"/>
  <c r="C335" i="49" s="1"/>
  <c r="AQ346" i="43"/>
  <c r="A336" i="49" s="1"/>
  <c r="C336" i="49" s="1" a="1"/>
  <c r="C336" i="49" s="1"/>
  <c r="AQ347" i="43"/>
  <c r="A337" i="49" s="1"/>
  <c r="C337" i="49" s="1" a="1"/>
  <c r="C337" i="49" s="1"/>
  <c r="AQ348" i="43"/>
  <c r="A338" i="49" s="1"/>
  <c r="C338" i="49" s="1" a="1"/>
  <c r="C338" i="49" s="1"/>
  <c r="AQ349" i="43"/>
  <c r="A339" i="49" s="1"/>
  <c r="C339" i="49" s="1" a="1"/>
  <c r="C339" i="49" s="1"/>
  <c r="AQ350" i="43"/>
  <c r="A340" i="49" s="1"/>
  <c r="C340" i="49" s="1" a="1"/>
  <c r="C340" i="49" s="1"/>
  <c r="AQ351" i="43"/>
  <c r="A341" i="49" s="1"/>
  <c r="C341" i="49" s="1" a="1"/>
  <c r="C341" i="49" s="1"/>
  <c r="AQ352" i="43"/>
  <c r="A342" i="49" s="1"/>
  <c r="C342" i="49" s="1" a="1"/>
  <c r="C342" i="49" s="1"/>
  <c r="AQ353" i="43"/>
  <c r="A343" i="49" s="1"/>
  <c r="C343" i="49" s="1" a="1"/>
  <c r="C343" i="49" s="1"/>
  <c r="AQ354" i="43"/>
  <c r="A344" i="49" s="1"/>
  <c r="C344" i="49" s="1" a="1"/>
  <c r="C344" i="49" s="1"/>
  <c r="AQ355" i="43"/>
  <c r="A345" i="49" s="1"/>
  <c r="C345" i="49" s="1" a="1"/>
  <c r="C345" i="49" s="1"/>
  <c r="AQ356" i="43"/>
  <c r="A346" i="49" s="1"/>
  <c r="C346" i="49" s="1" a="1"/>
  <c r="C346" i="49" s="1"/>
  <c r="AQ357" i="43"/>
  <c r="A347" i="49" s="1"/>
  <c r="C347" i="49" s="1" a="1"/>
  <c r="C347" i="49" s="1"/>
  <c r="AQ358" i="43"/>
  <c r="A348" i="49" s="1"/>
  <c r="C348" i="49" s="1" a="1"/>
  <c r="C348" i="49" s="1"/>
  <c r="AQ359" i="43"/>
  <c r="A349" i="49" s="1"/>
  <c r="C349" i="49" s="1" a="1"/>
  <c r="C349" i="49" s="1"/>
  <c r="AQ360" i="43"/>
  <c r="A350" i="49" s="1"/>
  <c r="C350" i="49" s="1" a="1"/>
  <c r="C350" i="49" s="1"/>
  <c r="AQ361" i="43"/>
  <c r="A351" i="49" s="1"/>
  <c r="C351" i="49" s="1" a="1"/>
  <c r="C351" i="49" s="1"/>
  <c r="AQ362" i="43"/>
  <c r="A352" i="49" s="1"/>
  <c r="C352" i="49" s="1" a="1"/>
  <c r="C352" i="49" s="1"/>
  <c r="AQ363" i="43"/>
  <c r="A353" i="49" s="1"/>
  <c r="C353" i="49" s="1" a="1"/>
  <c r="C353" i="49" s="1"/>
  <c r="AQ364" i="43"/>
  <c r="A354" i="49" s="1"/>
  <c r="C354" i="49" s="1" a="1"/>
  <c r="C354" i="49" s="1"/>
  <c r="AQ365" i="43"/>
  <c r="A355" i="49" s="1"/>
  <c r="C355" i="49" s="1" a="1"/>
  <c r="C355" i="49" s="1"/>
  <c r="AQ366" i="43"/>
  <c r="A356" i="49" s="1"/>
  <c r="C356" i="49" s="1" a="1"/>
  <c r="C356" i="49" s="1"/>
  <c r="AQ367" i="43"/>
  <c r="A357" i="49" s="1"/>
  <c r="C357" i="49" s="1" a="1"/>
  <c r="C357" i="49" s="1"/>
  <c r="AQ368" i="43"/>
  <c r="A358" i="49" s="1"/>
  <c r="C358" i="49" s="1" a="1"/>
  <c r="C358" i="49" s="1"/>
  <c r="AQ369" i="43"/>
  <c r="A359" i="49" s="1"/>
  <c r="C359" i="49" s="1" a="1"/>
  <c r="C359" i="49" s="1"/>
  <c r="AQ370" i="43"/>
  <c r="A360" i="49" s="1"/>
  <c r="C360" i="49" s="1" a="1"/>
  <c r="C360" i="49" s="1"/>
  <c r="AQ371" i="43"/>
  <c r="A361" i="49" s="1"/>
  <c r="C361" i="49" s="1" a="1"/>
  <c r="C361" i="49" s="1"/>
  <c r="AQ372" i="43"/>
  <c r="A362" i="49" s="1"/>
  <c r="C362" i="49" s="1" a="1"/>
  <c r="C362" i="49" s="1"/>
  <c r="AQ373" i="43"/>
  <c r="A363" i="49" s="1"/>
  <c r="C363" i="49" s="1" a="1"/>
  <c r="C363" i="49" s="1"/>
  <c r="AQ374" i="43"/>
  <c r="A364" i="49" s="1"/>
  <c r="C364" i="49" s="1" a="1"/>
  <c r="C364" i="49" s="1"/>
  <c r="AQ375" i="43"/>
  <c r="A365" i="49" s="1"/>
  <c r="C365" i="49" s="1" a="1"/>
  <c r="C365" i="49" s="1"/>
  <c r="AQ376" i="43"/>
  <c r="A366" i="49" s="1"/>
  <c r="C366" i="49" s="1" a="1"/>
  <c r="C366" i="49" s="1"/>
  <c r="AQ377" i="43"/>
  <c r="A367" i="49" s="1"/>
  <c r="C367" i="49" s="1" a="1"/>
  <c r="C367" i="49" s="1"/>
  <c r="AQ378" i="43"/>
  <c r="A368" i="49" s="1"/>
  <c r="C368" i="49" s="1" a="1"/>
  <c r="C368" i="49" s="1"/>
  <c r="AQ379" i="43"/>
  <c r="A369" i="49" s="1"/>
  <c r="C369" i="49" s="1" a="1"/>
  <c r="C369" i="49" s="1"/>
  <c r="AQ380" i="43"/>
  <c r="A370" i="49" s="1"/>
  <c r="C370" i="49" s="1" a="1"/>
  <c r="C370" i="49" s="1"/>
  <c r="AQ381" i="43"/>
  <c r="A371" i="49" s="1"/>
  <c r="C371" i="49" s="1" a="1"/>
  <c r="C371" i="49" s="1"/>
  <c r="AQ382" i="43"/>
  <c r="A372" i="49" s="1"/>
  <c r="C372" i="49" s="1" a="1"/>
  <c r="C372" i="49" s="1"/>
  <c r="AQ383" i="43"/>
  <c r="A373" i="49" s="1"/>
  <c r="C373" i="49" s="1" a="1"/>
  <c r="C373" i="49" s="1"/>
  <c r="AQ384" i="43"/>
  <c r="A374" i="49" s="1"/>
  <c r="C374" i="49" s="1" a="1"/>
  <c r="C374" i="49" s="1"/>
  <c r="AQ385" i="43"/>
  <c r="A375" i="49" s="1"/>
  <c r="C375" i="49" s="1" a="1"/>
  <c r="C375" i="49" s="1"/>
  <c r="AQ386" i="43"/>
  <c r="A376" i="49" s="1"/>
  <c r="C376" i="49" s="1" a="1"/>
  <c r="C376" i="49" s="1"/>
  <c r="AQ387" i="43"/>
  <c r="A377" i="49" s="1"/>
  <c r="C377" i="49" s="1" a="1"/>
  <c r="C377" i="49" s="1"/>
  <c r="AQ388" i="43"/>
  <c r="A378" i="49" s="1"/>
  <c r="C378" i="49" s="1" a="1"/>
  <c r="C378" i="49" s="1"/>
  <c r="AQ389" i="43"/>
  <c r="A379" i="49" s="1"/>
  <c r="C379" i="49" s="1" a="1"/>
  <c r="C379" i="49" s="1"/>
  <c r="AQ390" i="43"/>
  <c r="A380" i="49" s="1"/>
  <c r="C380" i="49" s="1" a="1"/>
  <c r="C380" i="49" s="1"/>
  <c r="AQ391" i="43"/>
  <c r="A381" i="49" s="1"/>
  <c r="C381" i="49" s="1" a="1"/>
  <c r="C381" i="49" s="1"/>
  <c r="AQ392" i="43"/>
  <c r="A382" i="49" s="1"/>
  <c r="C382" i="49" s="1" a="1"/>
  <c r="C382" i="49" s="1"/>
  <c r="AQ393" i="43"/>
  <c r="A383" i="49" s="1"/>
  <c r="C383" i="49" s="1" a="1"/>
  <c r="C383" i="49" s="1"/>
  <c r="AQ394" i="43"/>
  <c r="A384" i="49" s="1"/>
  <c r="C384" i="49" s="1" a="1"/>
  <c r="C384" i="49" s="1"/>
  <c r="AQ395" i="43"/>
  <c r="A385" i="49" s="1"/>
  <c r="C385" i="49" s="1" a="1"/>
  <c r="C385" i="49" s="1"/>
  <c r="AQ396" i="43"/>
  <c r="A386" i="49" s="1"/>
  <c r="C386" i="49" s="1" a="1"/>
  <c r="C386" i="49" s="1"/>
  <c r="AQ397" i="43"/>
  <c r="A387" i="49" s="1"/>
  <c r="C387" i="49" s="1" a="1"/>
  <c r="C387" i="49" s="1"/>
  <c r="AQ398" i="43"/>
  <c r="A388" i="49" s="1"/>
  <c r="C388" i="49" s="1" a="1"/>
  <c r="C388" i="49" s="1"/>
  <c r="AQ399" i="43"/>
  <c r="A389" i="49" s="1"/>
  <c r="C389" i="49" s="1" a="1"/>
  <c r="C389" i="49" s="1"/>
  <c r="AQ400" i="43"/>
  <c r="A390" i="49" s="1"/>
  <c r="C390" i="49" s="1" a="1"/>
  <c r="C390" i="49" s="1"/>
  <c r="AQ401" i="43"/>
  <c r="A391" i="49" s="1"/>
  <c r="C391" i="49" s="1" a="1"/>
  <c r="C391" i="49" s="1"/>
  <c r="AQ402" i="43"/>
  <c r="A392" i="49" s="1"/>
  <c r="C392" i="49" s="1" a="1"/>
  <c r="C392" i="49" s="1"/>
  <c r="AQ403" i="43"/>
  <c r="A393" i="49" s="1"/>
  <c r="C393" i="49" s="1" a="1"/>
  <c r="C393" i="49" s="1"/>
  <c r="AQ404" i="43"/>
  <c r="A394" i="49" s="1"/>
  <c r="C394" i="49" s="1" a="1"/>
  <c r="C394" i="49" s="1"/>
  <c r="AQ405" i="43"/>
  <c r="A395" i="49" s="1"/>
  <c r="C395" i="49" s="1" a="1"/>
  <c r="C395" i="49" s="1"/>
  <c r="AQ406" i="43"/>
  <c r="A396" i="49" s="1"/>
  <c r="C396" i="49" s="1" a="1"/>
  <c r="C396" i="49" s="1"/>
  <c r="AQ407" i="43"/>
  <c r="A397" i="49" s="1"/>
  <c r="C397" i="49" s="1" a="1"/>
  <c r="C397" i="49" s="1"/>
  <c r="AQ408" i="43"/>
  <c r="A398" i="49" s="1"/>
  <c r="C398" i="49" s="1" a="1"/>
  <c r="C398" i="49" s="1"/>
  <c r="AQ409" i="43"/>
  <c r="A399" i="49" s="1"/>
  <c r="C399" i="49" s="1" a="1"/>
  <c r="C399" i="49" s="1"/>
  <c r="AQ410" i="43"/>
  <c r="A400" i="49" s="1"/>
  <c r="C400" i="49" s="1" a="1"/>
  <c r="C400" i="49" s="1"/>
  <c r="AQ411" i="43"/>
  <c r="A401" i="49" s="1"/>
  <c r="C401" i="49" s="1" a="1"/>
  <c r="C401" i="49" s="1"/>
  <c r="AQ412" i="43"/>
  <c r="A402" i="49" s="1"/>
  <c r="C402" i="49" s="1" a="1"/>
  <c r="C402" i="49" s="1"/>
  <c r="AQ413" i="43"/>
  <c r="A403" i="49" s="1"/>
  <c r="C403" i="49" s="1" a="1"/>
  <c r="C403" i="49" s="1"/>
  <c r="AQ414" i="43"/>
  <c r="A404" i="49" s="1"/>
  <c r="C404" i="49" s="1" a="1"/>
  <c r="C404" i="49" s="1"/>
  <c r="AQ415" i="43"/>
  <c r="A405" i="49" s="1"/>
  <c r="C405" i="49" s="1" a="1"/>
  <c r="C405" i="49" s="1"/>
  <c r="AQ416" i="43"/>
  <c r="A406" i="49" s="1"/>
  <c r="C406" i="49" s="1" a="1"/>
  <c r="C406" i="49" s="1"/>
  <c r="AQ417" i="43"/>
  <c r="A407" i="49" s="1"/>
  <c r="C407" i="49" s="1" a="1"/>
  <c r="C407" i="49" s="1"/>
  <c r="AQ418" i="43"/>
  <c r="A408" i="49" s="1"/>
  <c r="C408" i="49" s="1" a="1"/>
  <c r="C408" i="49" s="1"/>
  <c r="AQ419" i="43"/>
  <c r="A409" i="49" s="1"/>
  <c r="C409" i="49" s="1" a="1"/>
  <c r="C409" i="49" s="1"/>
  <c r="AQ420" i="43"/>
  <c r="A410" i="49" s="1"/>
  <c r="C410" i="49" s="1" a="1"/>
  <c r="C410" i="49" s="1"/>
  <c r="AQ421" i="43"/>
  <c r="A411" i="49" s="1"/>
  <c r="C411" i="49" s="1" a="1"/>
  <c r="C411" i="49" s="1"/>
  <c r="AQ422" i="43"/>
  <c r="A412" i="49" s="1"/>
  <c r="C412" i="49" s="1" a="1"/>
  <c r="C412" i="49" s="1"/>
  <c r="AQ423" i="43"/>
  <c r="A413" i="49" s="1"/>
  <c r="C413" i="49" s="1" a="1"/>
  <c r="C413" i="49" s="1"/>
  <c r="AQ424" i="43"/>
  <c r="A414" i="49" s="1"/>
  <c r="C414" i="49" s="1" a="1"/>
  <c r="C414" i="49" s="1"/>
  <c r="AQ425" i="43"/>
  <c r="A415" i="49" s="1"/>
  <c r="C415" i="49" s="1" a="1"/>
  <c r="C415" i="49" s="1"/>
  <c r="AQ426" i="43"/>
  <c r="A416" i="49" s="1"/>
  <c r="C416" i="49" s="1" a="1"/>
  <c r="C416" i="49" s="1"/>
  <c r="AQ427" i="43"/>
  <c r="A417" i="49" s="1"/>
  <c r="C417" i="49" s="1" a="1"/>
  <c r="C417" i="49" s="1"/>
  <c r="AQ428" i="43"/>
  <c r="A418" i="49" s="1"/>
  <c r="C418" i="49" s="1" a="1"/>
  <c r="C418" i="49" s="1"/>
  <c r="AQ429" i="43"/>
  <c r="A419" i="49" s="1"/>
  <c r="C419" i="49" s="1" a="1"/>
  <c r="C419" i="49" s="1"/>
  <c r="AQ430" i="43"/>
  <c r="A420" i="49" s="1"/>
  <c r="C420" i="49" s="1" a="1"/>
  <c r="C420" i="49" s="1"/>
  <c r="AQ431" i="43"/>
  <c r="A421" i="49" s="1"/>
  <c r="C421" i="49" s="1" a="1"/>
  <c r="C421" i="49" s="1"/>
  <c r="AQ432" i="43"/>
  <c r="A422" i="49" s="1"/>
  <c r="C422" i="49" s="1" a="1"/>
  <c r="C422" i="49" s="1"/>
  <c r="AQ433" i="43"/>
  <c r="A423" i="49" s="1"/>
  <c r="C423" i="49" s="1" a="1"/>
  <c r="C423" i="49" s="1"/>
  <c r="AQ434" i="43"/>
  <c r="A424" i="49" s="1"/>
  <c r="C424" i="49" s="1" a="1"/>
  <c r="C424" i="49" s="1"/>
  <c r="AQ435" i="43"/>
  <c r="A425" i="49" s="1"/>
  <c r="C425" i="49" s="1" a="1"/>
  <c r="C425" i="49" s="1"/>
  <c r="AQ436" i="43"/>
  <c r="A426" i="49" s="1"/>
  <c r="C426" i="49" s="1" a="1"/>
  <c r="C426" i="49" s="1"/>
  <c r="AQ437" i="43"/>
  <c r="A427" i="49" s="1"/>
  <c r="C427" i="49" s="1" a="1"/>
  <c r="C427" i="49" s="1"/>
  <c r="AQ438" i="43"/>
  <c r="A428" i="49" s="1"/>
  <c r="C428" i="49" s="1" a="1"/>
  <c r="C428" i="49" s="1"/>
  <c r="AQ439" i="43"/>
  <c r="A429" i="49" s="1"/>
  <c r="C429" i="49" s="1" a="1"/>
  <c r="C429" i="49" s="1"/>
  <c r="AQ440" i="43"/>
  <c r="A430" i="49" s="1"/>
  <c r="C430" i="49" s="1" a="1"/>
  <c r="C430" i="49" s="1"/>
  <c r="AQ441" i="43"/>
  <c r="A431" i="49" s="1"/>
  <c r="C431" i="49" s="1" a="1"/>
  <c r="C431" i="49" s="1"/>
  <c r="AQ442" i="43"/>
  <c r="A432" i="49" s="1"/>
  <c r="C432" i="49" s="1" a="1"/>
  <c r="C432" i="49" s="1"/>
  <c r="AQ443" i="43"/>
  <c r="A433" i="49" s="1"/>
  <c r="C433" i="49" s="1" a="1"/>
  <c r="C433" i="49" s="1"/>
  <c r="AQ444" i="43"/>
  <c r="A434" i="49" s="1"/>
  <c r="C434" i="49" s="1" a="1"/>
  <c r="C434" i="49" s="1"/>
  <c r="AQ445" i="43"/>
  <c r="A435" i="49" s="1"/>
  <c r="C435" i="49" s="1" a="1"/>
  <c r="C435" i="49" s="1"/>
  <c r="AQ446" i="43"/>
  <c r="A436" i="49" s="1"/>
  <c r="C436" i="49" s="1" a="1"/>
  <c r="C436" i="49" s="1"/>
  <c r="AQ447" i="43"/>
  <c r="A437" i="49" s="1"/>
  <c r="C437" i="49" s="1" a="1"/>
  <c r="C437" i="49" s="1"/>
  <c r="AQ448" i="43"/>
  <c r="A438" i="49" s="1"/>
  <c r="C438" i="49" s="1" a="1"/>
  <c r="C438" i="49" s="1"/>
  <c r="AQ449" i="43"/>
  <c r="A439" i="49" s="1"/>
  <c r="C439" i="49" s="1" a="1"/>
  <c r="C439" i="49" s="1"/>
  <c r="AQ450" i="43"/>
  <c r="A440" i="49" s="1"/>
  <c r="C440" i="49" s="1" a="1"/>
  <c r="C440" i="49" s="1"/>
  <c r="AQ451" i="43"/>
  <c r="A441" i="49" s="1"/>
  <c r="C441" i="49" s="1" a="1"/>
  <c r="C441" i="49" s="1"/>
  <c r="AQ452" i="43"/>
  <c r="A442" i="49" s="1"/>
  <c r="C442" i="49" s="1" a="1"/>
  <c r="C442" i="49" s="1"/>
  <c r="AQ453" i="43"/>
  <c r="A443" i="49" s="1"/>
  <c r="C443" i="49" s="1" a="1"/>
  <c r="C443" i="49" s="1"/>
  <c r="AQ454" i="43"/>
  <c r="A444" i="49" s="1"/>
  <c r="C444" i="49" s="1" a="1"/>
  <c r="C444" i="49" s="1"/>
  <c r="AQ455" i="43"/>
  <c r="A445" i="49" s="1"/>
  <c r="C445" i="49" s="1" a="1"/>
  <c r="C445" i="49" s="1"/>
  <c r="AQ456" i="43"/>
  <c r="A446" i="49" s="1"/>
  <c r="C446" i="49" s="1" a="1"/>
  <c r="C446" i="49" s="1"/>
  <c r="AQ457" i="43"/>
  <c r="A447" i="49" s="1"/>
  <c r="C447" i="49" s="1" a="1"/>
  <c r="C447" i="49" s="1"/>
  <c r="AQ458" i="43"/>
  <c r="A448" i="49" s="1"/>
  <c r="C448" i="49" s="1" a="1"/>
  <c r="C448" i="49" s="1"/>
  <c r="AQ459" i="43"/>
  <c r="A449" i="49" s="1"/>
  <c r="C449" i="49" s="1" a="1"/>
  <c r="C449" i="49" s="1"/>
  <c r="AQ460" i="43"/>
  <c r="A450" i="49" s="1"/>
  <c r="C450" i="49" s="1" a="1"/>
  <c r="C450" i="49" s="1"/>
  <c r="AQ461" i="43"/>
  <c r="A451" i="49" s="1"/>
  <c r="C451" i="49" s="1" a="1"/>
  <c r="C451" i="49" s="1"/>
  <c r="AQ462" i="43"/>
  <c r="A452" i="49" s="1"/>
  <c r="C452" i="49" s="1" a="1"/>
  <c r="C452" i="49" s="1"/>
  <c r="AQ463" i="43"/>
  <c r="A453" i="49" s="1"/>
  <c r="C453" i="49" s="1" a="1"/>
  <c r="C453" i="49" s="1"/>
  <c r="AQ464" i="43"/>
  <c r="A454" i="49" s="1"/>
  <c r="C454" i="49" s="1" a="1"/>
  <c r="C454" i="49" s="1"/>
  <c r="AQ465" i="43"/>
  <c r="A455" i="49" s="1"/>
  <c r="C455" i="49" s="1" a="1"/>
  <c r="C455" i="49" s="1"/>
  <c r="AQ466" i="43"/>
  <c r="A456" i="49" s="1"/>
  <c r="C456" i="49" s="1" a="1"/>
  <c r="C456" i="49" s="1"/>
  <c r="AQ467" i="43"/>
  <c r="A457" i="49" s="1"/>
  <c r="C457" i="49" s="1" a="1"/>
  <c r="C457" i="49" s="1"/>
  <c r="AQ468" i="43"/>
  <c r="A458" i="49" s="1"/>
  <c r="C458" i="49" s="1" a="1"/>
  <c r="C458" i="49" s="1"/>
  <c r="AQ469" i="43"/>
  <c r="A459" i="49" s="1"/>
  <c r="C459" i="49" s="1" a="1"/>
  <c r="C459" i="49" s="1"/>
  <c r="AQ470" i="43"/>
  <c r="A460" i="49" s="1"/>
  <c r="C460" i="49" s="1" a="1"/>
  <c r="C460" i="49" s="1"/>
  <c r="AQ471" i="43"/>
  <c r="A461" i="49" s="1"/>
  <c r="C461" i="49" s="1" a="1"/>
  <c r="C461" i="49" s="1"/>
  <c r="AQ472" i="43"/>
  <c r="A462" i="49" s="1"/>
  <c r="C462" i="49" s="1" a="1"/>
  <c r="C462" i="49" s="1"/>
  <c r="AQ473" i="43"/>
  <c r="A463" i="49" s="1"/>
  <c r="C463" i="49" s="1" a="1"/>
  <c r="C463" i="49" s="1"/>
  <c r="AQ474" i="43"/>
  <c r="A464" i="49" s="1"/>
  <c r="C464" i="49" s="1" a="1"/>
  <c r="C464" i="49" s="1"/>
  <c r="AQ475" i="43"/>
  <c r="A465" i="49" s="1"/>
  <c r="C465" i="49" s="1" a="1"/>
  <c r="C465" i="49" s="1"/>
  <c r="AQ476" i="43"/>
  <c r="A466" i="49" s="1"/>
  <c r="C466" i="49" s="1" a="1"/>
  <c r="C466" i="49" s="1"/>
  <c r="AQ477" i="43"/>
  <c r="A467" i="49" s="1"/>
  <c r="C467" i="49" s="1" a="1"/>
  <c r="C467" i="49" s="1"/>
  <c r="AQ478" i="43"/>
  <c r="A468" i="49" s="1"/>
  <c r="C468" i="49" s="1" a="1"/>
  <c r="C468" i="49" s="1"/>
  <c r="AQ479" i="43"/>
  <c r="A469" i="49" s="1"/>
  <c r="C469" i="49" s="1" a="1"/>
  <c r="C469" i="49" s="1"/>
  <c r="AQ480" i="43"/>
  <c r="A470" i="49" s="1"/>
  <c r="C470" i="49" s="1" a="1"/>
  <c r="C470" i="49" s="1"/>
  <c r="AQ481" i="43"/>
  <c r="A471" i="49" s="1"/>
  <c r="C471" i="49" s="1" a="1"/>
  <c r="C471" i="49" s="1"/>
  <c r="AQ482" i="43"/>
  <c r="A472" i="49" s="1"/>
  <c r="C472" i="49" s="1" a="1"/>
  <c r="C472" i="49" s="1"/>
  <c r="AQ483" i="43"/>
  <c r="A473" i="49" s="1"/>
  <c r="C473" i="49" s="1" a="1"/>
  <c r="C473" i="49" s="1"/>
  <c r="AQ484" i="43"/>
  <c r="A474" i="49" s="1"/>
  <c r="C474" i="49" s="1" a="1"/>
  <c r="C474" i="49" s="1"/>
  <c r="AQ485" i="43"/>
  <c r="A475" i="49" s="1"/>
  <c r="C475" i="49" s="1" a="1"/>
  <c r="C475" i="49" s="1"/>
  <c r="AQ486" i="43"/>
  <c r="A476" i="49" s="1"/>
  <c r="C476" i="49" s="1" a="1"/>
  <c r="C476" i="49" s="1"/>
  <c r="AQ487" i="43"/>
  <c r="A477" i="49" s="1"/>
  <c r="C477" i="49" s="1" a="1"/>
  <c r="C477" i="49" s="1"/>
  <c r="AQ488" i="43"/>
  <c r="A478" i="49" s="1"/>
  <c r="C478" i="49" s="1" a="1"/>
  <c r="C478" i="49" s="1"/>
  <c r="AQ489" i="43"/>
  <c r="A479" i="49" s="1"/>
  <c r="C479" i="49" s="1" a="1"/>
  <c r="C479" i="49" s="1"/>
  <c r="AQ490" i="43"/>
  <c r="A480" i="49" s="1"/>
  <c r="C480" i="49" s="1" a="1"/>
  <c r="C480" i="49" s="1"/>
  <c r="AQ491" i="43"/>
  <c r="A481" i="49" s="1"/>
  <c r="C481" i="49" s="1" a="1"/>
  <c r="C481" i="49" s="1"/>
  <c r="AQ492" i="43"/>
  <c r="A482" i="49" s="1"/>
  <c r="C482" i="49" s="1" a="1"/>
  <c r="C482" i="49" s="1"/>
  <c r="AQ493" i="43"/>
  <c r="A483" i="49" s="1"/>
  <c r="C483" i="49" s="1" a="1"/>
  <c r="C483" i="49" s="1"/>
  <c r="AQ494" i="43"/>
  <c r="A484" i="49" s="1"/>
  <c r="C484" i="49" s="1" a="1"/>
  <c r="C484" i="49" s="1"/>
  <c r="AQ495" i="43"/>
  <c r="A485" i="49" s="1"/>
  <c r="C485" i="49" s="1" a="1"/>
  <c r="C485" i="49" s="1"/>
  <c r="AQ496" i="43"/>
  <c r="A486" i="49" s="1"/>
  <c r="C486" i="49" s="1" a="1"/>
  <c r="C486" i="49" s="1"/>
  <c r="AQ497" i="43"/>
  <c r="A487" i="49" s="1"/>
  <c r="C487" i="49" s="1" a="1"/>
  <c r="C487" i="49" s="1"/>
  <c r="AQ498" i="43"/>
  <c r="A488" i="49" s="1"/>
  <c r="C488" i="49" s="1" a="1"/>
  <c r="C488" i="49" s="1"/>
  <c r="AQ499" i="43"/>
  <c r="A489" i="49" s="1"/>
  <c r="C489" i="49" s="1" a="1"/>
  <c r="C489" i="49" s="1"/>
  <c r="AQ500" i="43"/>
  <c r="A490" i="49" s="1"/>
  <c r="C490" i="49" s="1" a="1"/>
  <c r="C490" i="49" s="1"/>
  <c r="AQ501" i="43"/>
  <c r="A491" i="49" s="1"/>
  <c r="C491" i="49" s="1" a="1"/>
  <c r="C491" i="49" s="1"/>
  <c r="AQ502" i="43"/>
  <c r="A492" i="49" s="1"/>
  <c r="C492" i="49" s="1" a="1"/>
  <c r="C492" i="49" s="1"/>
  <c r="AQ503" i="43"/>
  <c r="A493" i="49" s="1"/>
  <c r="C493" i="49" s="1" a="1"/>
  <c r="C493" i="49" s="1"/>
  <c r="AQ504" i="43"/>
  <c r="A494" i="49" s="1"/>
  <c r="C494" i="49" s="1" a="1"/>
  <c r="C494" i="49" s="1"/>
  <c r="AQ505" i="43"/>
  <c r="A495" i="49" s="1"/>
  <c r="C495" i="49" s="1" a="1"/>
  <c r="C495" i="49" s="1"/>
  <c r="AQ506" i="43"/>
  <c r="A496" i="49" s="1"/>
  <c r="C496" i="49" s="1" a="1"/>
  <c r="C496" i="49" s="1"/>
  <c r="AQ507" i="43"/>
  <c r="A497" i="49" s="1"/>
  <c r="C497" i="49" s="1" a="1"/>
  <c r="C497" i="49" s="1"/>
  <c r="AQ508" i="43"/>
  <c r="A498" i="49" s="1"/>
  <c r="C498" i="49" s="1" a="1"/>
  <c r="C498" i="49" s="1"/>
  <c r="AQ509" i="43"/>
  <c r="A499" i="49" s="1"/>
  <c r="C499" i="49" s="1" a="1"/>
  <c r="C499" i="49" s="1"/>
  <c r="AQ510" i="43"/>
  <c r="A500" i="49" s="1"/>
  <c r="C500" i="49" s="1" a="1"/>
  <c r="C500" i="49" s="1"/>
  <c r="AQ511" i="43"/>
  <c r="A501" i="49" s="1"/>
  <c r="C501" i="49" s="1" a="1"/>
  <c r="C501" i="49" s="1"/>
  <c r="AQ512" i="43"/>
  <c r="A502" i="49" s="1"/>
  <c r="C502" i="49" s="1" a="1"/>
  <c r="C502" i="49" s="1"/>
  <c r="AQ513" i="43"/>
  <c r="A503" i="49" s="1"/>
  <c r="C503" i="49" s="1" a="1"/>
  <c r="C503" i="49" s="1"/>
  <c r="AQ514" i="43"/>
  <c r="A504" i="49" s="1"/>
  <c r="C504" i="49" s="1" a="1"/>
  <c r="C504" i="49" s="1"/>
  <c r="AQ515" i="43"/>
  <c r="A505" i="49" s="1"/>
  <c r="C505" i="49" s="1" a="1"/>
  <c r="C505" i="49" s="1"/>
  <c r="AQ516" i="43"/>
  <c r="A506" i="49" s="1"/>
  <c r="C506" i="49" s="1" a="1"/>
  <c r="C506" i="49" s="1"/>
  <c r="AQ517" i="43"/>
  <c r="A507" i="49" s="1"/>
  <c r="C507" i="49" s="1" a="1"/>
  <c r="C507" i="49" s="1"/>
  <c r="AQ518" i="43"/>
  <c r="A508" i="49" s="1"/>
  <c r="C508" i="49" s="1" a="1"/>
  <c r="C508" i="49" s="1"/>
  <c r="AQ519" i="43"/>
  <c r="A509" i="49" s="1"/>
  <c r="C509" i="49" s="1" a="1"/>
  <c r="C509" i="49" s="1"/>
  <c r="AQ520" i="43"/>
  <c r="A510" i="49" s="1"/>
  <c r="C510" i="49" s="1" a="1"/>
  <c r="C510" i="49" s="1"/>
  <c r="AQ521" i="43"/>
  <c r="A511" i="49" s="1"/>
  <c r="C511" i="49" s="1" a="1"/>
  <c r="C511" i="49" s="1"/>
  <c r="AQ522" i="43"/>
  <c r="A512" i="49" s="1"/>
  <c r="C512" i="49" s="1" a="1"/>
  <c r="C512" i="49" s="1"/>
  <c r="AQ523" i="43"/>
  <c r="A513" i="49" s="1"/>
  <c r="C513" i="49" s="1" a="1"/>
  <c r="C513" i="49" s="1"/>
  <c r="AQ524" i="43"/>
  <c r="A514" i="49" s="1"/>
  <c r="C514" i="49" s="1" a="1"/>
  <c r="C514" i="49" s="1"/>
  <c r="AQ525" i="43"/>
  <c r="A515" i="49" s="1"/>
  <c r="C515" i="49" s="1" a="1"/>
  <c r="C515" i="49" s="1"/>
  <c r="AQ526" i="43"/>
  <c r="A516" i="49" s="1"/>
  <c r="C516" i="49" s="1" a="1"/>
  <c r="C516" i="49" s="1"/>
  <c r="AQ527" i="43"/>
  <c r="A517" i="49" s="1"/>
  <c r="C517" i="49" s="1" a="1"/>
  <c r="C517" i="49" s="1"/>
  <c r="AQ528" i="43"/>
  <c r="A518" i="49" s="1"/>
  <c r="C518" i="49" s="1" a="1"/>
  <c r="C518" i="49" s="1"/>
  <c r="AQ529" i="43"/>
  <c r="A519" i="49" s="1"/>
  <c r="C519" i="49" s="1" a="1"/>
  <c r="C519" i="49" s="1"/>
  <c r="AQ530" i="43"/>
  <c r="A520" i="49" s="1"/>
  <c r="C520" i="49" s="1" a="1"/>
  <c r="C520" i="49" s="1"/>
  <c r="AQ531" i="43"/>
  <c r="A521" i="49" s="1"/>
  <c r="C521" i="49" s="1" a="1"/>
  <c r="C521" i="49" s="1"/>
  <c r="AQ532" i="43"/>
  <c r="A522" i="49" s="1"/>
  <c r="C522" i="49" s="1" a="1"/>
  <c r="C522" i="49" s="1"/>
  <c r="AQ533" i="43"/>
  <c r="A523" i="49" s="1"/>
  <c r="C523" i="49" s="1" a="1"/>
  <c r="C523" i="49" s="1"/>
  <c r="AQ534" i="43"/>
  <c r="A524" i="49" s="1"/>
  <c r="C524" i="49" s="1" a="1"/>
  <c r="C524" i="49" s="1"/>
  <c r="AQ535" i="43"/>
  <c r="A525" i="49" s="1"/>
  <c r="C525" i="49" s="1" a="1"/>
  <c r="C525" i="49" s="1"/>
  <c r="AQ536" i="43"/>
  <c r="A526" i="49" s="1"/>
  <c r="C526" i="49" s="1" a="1"/>
  <c r="C526" i="49" s="1"/>
  <c r="AQ537" i="43"/>
  <c r="A527" i="49" s="1"/>
  <c r="C527" i="49" s="1" a="1"/>
  <c r="C527" i="49" s="1"/>
  <c r="AQ538" i="43"/>
  <c r="A528" i="49" s="1"/>
  <c r="C528" i="49" s="1" a="1"/>
  <c r="C528" i="49" s="1"/>
  <c r="AQ539" i="43"/>
  <c r="A529" i="49" s="1"/>
  <c r="C529" i="49" s="1" a="1"/>
  <c r="C529" i="49" s="1"/>
  <c r="AQ540" i="43"/>
  <c r="A530" i="49" s="1"/>
  <c r="C530" i="49" s="1" a="1"/>
  <c r="C530" i="49" s="1"/>
  <c r="AQ541" i="43"/>
  <c r="A531" i="49" s="1"/>
  <c r="C531" i="49" s="1" a="1"/>
  <c r="C531" i="49" s="1"/>
  <c r="AQ542" i="43"/>
  <c r="A532" i="49" s="1"/>
  <c r="C532" i="49" s="1" a="1"/>
  <c r="C532" i="49" s="1"/>
  <c r="AQ543" i="43"/>
  <c r="A533" i="49" s="1"/>
  <c r="C533" i="49" s="1" a="1"/>
  <c r="C533" i="49" s="1"/>
  <c r="AQ544" i="43"/>
  <c r="A534" i="49" s="1"/>
  <c r="C534" i="49" s="1" a="1"/>
  <c r="C534" i="49" s="1"/>
  <c r="AQ545" i="43"/>
  <c r="A535" i="49" s="1"/>
  <c r="C535" i="49" s="1" a="1"/>
  <c r="C535" i="49" s="1"/>
  <c r="AQ546" i="43"/>
  <c r="A536" i="49" s="1"/>
  <c r="C536" i="49" s="1" a="1"/>
  <c r="C536" i="49" s="1"/>
  <c r="AQ547" i="43"/>
  <c r="A537" i="49" s="1"/>
  <c r="C537" i="49" s="1" a="1"/>
  <c r="C537" i="49" s="1"/>
  <c r="AQ548" i="43"/>
  <c r="A538" i="49" s="1"/>
  <c r="C538" i="49" s="1" a="1"/>
  <c r="C538" i="49" s="1"/>
  <c r="AQ549" i="43"/>
  <c r="A539" i="49" s="1"/>
  <c r="C539" i="49" s="1" a="1"/>
  <c r="C539" i="49" s="1"/>
  <c r="AQ550" i="43"/>
  <c r="A540" i="49" s="1"/>
  <c r="C540" i="49" s="1" a="1"/>
  <c r="C540" i="49" s="1"/>
  <c r="AQ551" i="43"/>
  <c r="A541" i="49" s="1"/>
  <c r="C541" i="49" s="1" a="1"/>
  <c r="C541" i="49" s="1"/>
  <c r="AQ552" i="43"/>
  <c r="A542" i="49" s="1"/>
  <c r="C542" i="49" s="1" a="1"/>
  <c r="C542" i="49" s="1"/>
  <c r="AQ553" i="43"/>
  <c r="A543" i="49" s="1"/>
  <c r="C543" i="49" s="1" a="1"/>
  <c r="C543" i="49" s="1"/>
  <c r="AQ554" i="43"/>
  <c r="A544" i="49" s="1"/>
  <c r="C544" i="49" s="1" a="1"/>
  <c r="C544" i="49" s="1"/>
  <c r="AQ555" i="43"/>
  <c r="A545" i="49" s="1"/>
  <c r="C545" i="49" s="1" a="1"/>
  <c r="C545" i="49" s="1"/>
  <c r="AQ556" i="43"/>
  <c r="A546" i="49" s="1"/>
  <c r="C546" i="49" s="1" a="1"/>
  <c r="C546" i="49" s="1"/>
  <c r="AQ557" i="43"/>
  <c r="A547" i="49" s="1"/>
  <c r="C547" i="49" s="1" a="1"/>
  <c r="C547" i="49" s="1"/>
  <c r="AQ558" i="43"/>
  <c r="A548" i="49" s="1"/>
  <c r="C548" i="49" s="1" a="1"/>
  <c r="C548" i="49" s="1"/>
  <c r="AQ559" i="43"/>
  <c r="A549" i="49" s="1"/>
  <c r="C549" i="49" s="1" a="1"/>
  <c r="C549" i="49" s="1"/>
  <c r="AQ560" i="43"/>
  <c r="A550" i="49" s="1"/>
  <c r="C550" i="49" s="1" a="1"/>
  <c r="C550" i="49" s="1"/>
  <c r="AQ561" i="43"/>
  <c r="A551" i="49" s="1"/>
  <c r="C551" i="49" s="1" a="1"/>
  <c r="C551" i="49" s="1"/>
  <c r="AQ562" i="43"/>
  <c r="A552" i="49" s="1"/>
  <c r="C552" i="49" s="1" a="1"/>
  <c r="C552" i="49" s="1"/>
  <c r="AQ563" i="43"/>
  <c r="A553" i="49" s="1"/>
  <c r="C553" i="49" s="1" a="1"/>
  <c r="C553" i="49" s="1"/>
  <c r="AQ564" i="43"/>
  <c r="A554" i="49" s="1"/>
  <c r="C554" i="49" s="1" a="1"/>
  <c r="C554" i="49" s="1"/>
  <c r="AQ565" i="43"/>
  <c r="A555" i="49" s="1"/>
  <c r="C555" i="49" s="1" a="1"/>
  <c r="C555" i="49" s="1"/>
  <c r="AQ566" i="43"/>
  <c r="A556" i="49" s="1"/>
  <c r="C556" i="49" s="1" a="1"/>
  <c r="C556" i="49" s="1"/>
  <c r="AQ567" i="43"/>
  <c r="A557" i="49" s="1"/>
  <c r="C557" i="49" s="1" a="1"/>
  <c r="C557" i="49" s="1"/>
  <c r="AQ568" i="43"/>
  <c r="A558" i="49" s="1"/>
  <c r="C558" i="49" s="1" a="1"/>
  <c r="C558" i="49" s="1"/>
  <c r="AQ569" i="43"/>
  <c r="A559" i="49" s="1"/>
  <c r="C559" i="49" s="1" a="1"/>
  <c r="C559" i="49" s="1"/>
  <c r="AQ570" i="43"/>
  <c r="A560" i="49" s="1"/>
  <c r="C560" i="49" s="1" a="1"/>
  <c r="C560" i="49" s="1"/>
  <c r="AQ571" i="43"/>
  <c r="A561" i="49" s="1"/>
  <c r="C561" i="49" s="1" a="1"/>
  <c r="C561" i="49" s="1"/>
  <c r="AQ572" i="43"/>
  <c r="A562" i="49" s="1"/>
  <c r="C562" i="49" s="1" a="1"/>
  <c r="C562" i="49" s="1"/>
  <c r="AQ573" i="43"/>
  <c r="A563" i="49" s="1"/>
  <c r="C563" i="49" s="1" a="1"/>
  <c r="C563" i="49" s="1"/>
  <c r="AQ574" i="43"/>
  <c r="A564" i="49" s="1"/>
  <c r="C564" i="49" s="1" a="1"/>
  <c r="C564" i="49" s="1"/>
  <c r="AQ575" i="43"/>
  <c r="A565" i="49" s="1"/>
  <c r="C565" i="49" s="1" a="1"/>
  <c r="C565" i="49" s="1"/>
  <c r="AQ576" i="43"/>
  <c r="A566" i="49" s="1"/>
  <c r="C566" i="49" s="1" a="1"/>
  <c r="C566" i="49" s="1"/>
  <c r="AQ577" i="43"/>
  <c r="A567" i="49" s="1"/>
  <c r="C567" i="49" s="1" a="1"/>
  <c r="C567" i="49" s="1"/>
  <c r="AQ578" i="43"/>
  <c r="A568" i="49" s="1"/>
  <c r="C568" i="49" s="1" a="1"/>
  <c r="C568" i="49" s="1"/>
  <c r="AQ579" i="43"/>
  <c r="A569" i="49" s="1"/>
  <c r="C569" i="49" s="1" a="1"/>
  <c r="C569" i="49" s="1"/>
  <c r="AQ580" i="43"/>
  <c r="A570" i="49" s="1"/>
  <c r="C570" i="49" s="1" a="1"/>
  <c r="C570" i="49" s="1"/>
  <c r="AQ581" i="43"/>
  <c r="A571" i="49" s="1"/>
  <c r="C571" i="49" s="1" a="1"/>
  <c r="C571" i="49" s="1"/>
  <c r="AQ582" i="43"/>
  <c r="A572" i="49" s="1"/>
  <c r="C572" i="49" s="1" a="1"/>
  <c r="C572" i="49" s="1"/>
  <c r="AQ583" i="43"/>
  <c r="A573" i="49" s="1"/>
  <c r="C573" i="49" s="1" a="1"/>
  <c r="C573" i="49" s="1"/>
  <c r="AQ584" i="43"/>
  <c r="A574" i="49" s="1"/>
  <c r="C574" i="49" s="1" a="1"/>
  <c r="C574" i="49" s="1"/>
  <c r="AQ585" i="43"/>
  <c r="A575" i="49" s="1"/>
  <c r="C575" i="49" s="1" a="1"/>
  <c r="C575" i="49" s="1"/>
  <c r="AQ586" i="43"/>
  <c r="A576" i="49" s="1"/>
  <c r="C576" i="49" s="1" a="1"/>
  <c r="C576" i="49" s="1"/>
  <c r="AQ587" i="43"/>
  <c r="A577" i="49" s="1"/>
  <c r="C577" i="49" s="1" a="1"/>
  <c r="C577" i="49" s="1"/>
  <c r="AQ588" i="43"/>
  <c r="A578" i="49" s="1"/>
  <c r="C578" i="49" s="1" a="1"/>
  <c r="C578" i="49" s="1"/>
  <c r="AQ589" i="43"/>
  <c r="A579" i="49" s="1"/>
  <c r="C579" i="49" s="1" a="1"/>
  <c r="C579" i="49" s="1"/>
  <c r="AQ590" i="43"/>
  <c r="A580" i="49" s="1"/>
  <c r="C580" i="49" s="1" a="1"/>
  <c r="C580" i="49" s="1"/>
  <c r="AQ591" i="43"/>
  <c r="A581" i="49" s="1"/>
  <c r="C581" i="49" s="1" a="1"/>
  <c r="C581" i="49" s="1"/>
  <c r="AQ592" i="43"/>
  <c r="A582" i="49" s="1"/>
  <c r="C582" i="49" s="1" a="1"/>
  <c r="C582" i="49" s="1"/>
  <c r="AQ593" i="43"/>
  <c r="A583" i="49" s="1"/>
  <c r="C583" i="49" s="1" a="1"/>
  <c r="C583" i="49" s="1"/>
  <c r="AQ594" i="43"/>
  <c r="A584" i="49" s="1"/>
  <c r="C584" i="49" s="1" a="1"/>
  <c r="C584" i="49" s="1"/>
  <c r="AQ595" i="43"/>
  <c r="A585" i="49" s="1"/>
  <c r="C585" i="49" s="1" a="1"/>
  <c r="C585" i="49" s="1"/>
  <c r="AQ596" i="43"/>
  <c r="A586" i="49" s="1"/>
  <c r="C586" i="49" s="1" a="1"/>
  <c r="C586" i="49" s="1"/>
  <c r="AQ597" i="43"/>
  <c r="A587" i="49" s="1"/>
  <c r="C587" i="49" s="1" a="1"/>
  <c r="C587" i="49" s="1"/>
  <c r="AQ598" i="43"/>
  <c r="A588" i="49" s="1"/>
  <c r="C588" i="49" s="1" a="1"/>
  <c r="C588" i="49" s="1"/>
  <c r="AQ599" i="43"/>
  <c r="A589" i="49" s="1"/>
  <c r="C589" i="49" s="1" a="1"/>
  <c r="C589" i="49" s="1"/>
  <c r="AQ600" i="43"/>
  <c r="A590" i="49" s="1"/>
  <c r="C590" i="49" s="1" a="1"/>
  <c r="C590" i="49" s="1"/>
  <c r="AQ601" i="43"/>
  <c r="A591" i="49" s="1"/>
  <c r="C591" i="49" s="1" a="1"/>
  <c r="C591" i="49" s="1"/>
  <c r="AQ602" i="43"/>
  <c r="A592" i="49" s="1"/>
  <c r="C592" i="49" s="1" a="1"/>
  <c r="C592" i="49" s="1"/>
  <c r="AQ603" i="43"/>
  <c r="A593" i="49" s="1"/>
  <c r="C593" i="49" s="1" a="1"/>
  <c r="C593" i="49" s="1"/>
  <c r="AQ604" i="43"/>
  <c r="A594" i="49" s="1"/>
  <c r="C594" i="49" s="1" a="1"/>
  <c r="C594" i="49" s="1"/>
  <c r="AQ605" i="43"/>
  <c r="A595" i="49" s="1"/>
  <c r="C595" i="49" s="1" a="1"/>
  <c r="C595" i="49" s="1"/>
  <c r="AQ606" i="43"/>
  <c r="A596" i="49" s="1"/>
  <c r="C596" i="49" s="1" a="1"/>
  <c r="C596" i="49" s="1"/>
  <c r="AQ607" i="43"/>
  <c r="A597" i="49" s="1"/>
  <c r="C597" i="49" s="1" a="1"/>
  <c r="C597" i="49" s="1"/>
  <c r="AQ608" i="43"/>
  <c r="A598" i="49" s="1"/>
  <c r="C598" i="49" s="1" a="1"/>
  <c r="C598" i="49" s="1"/>
  <c r="AQ609" i="43"/>
  <c r="A599" i="49" s="1"/>
  <c r="C599" i="49" s="1" a="1"/>
  <c r="C599" i="49" s="1"/>
  <c r="AQ610" i="43"/>
  <c r="A600" i="49" s="1"/>
  <c r="C600" i="49" s="1" a="1"/>
  <c r="C600" i="49" s="1"/>
  <c r="AQ611" i="43"/>
  <c r="A601" i="49" s="1"/>
  <c r="C601" i="49" s="1" a="1"/>
  <c r="C601" i="49" s="1"/>
  <c r="AQ612" i="43"/>
  <c r="A602" i="49" s="1"/>
  <c r="C602" i="49" s="1" a="1"/>
  <c r="C602" i="49" s="1"/>
  <c r="AQ613" i="43"/>
  <c r="A603" i="49" s="1"/>
  <c r="C603" i="49" s="1" a="1"/>
  <c r="C603" i="49" s="1"/>
  <c r="AQ614" i="43"/>
  <c r="A604" i="49" s="1"/>
  <c r="C604" i="49" s="1" a="1"/>
  <c r="C604" i="49" s="1"/>
  <c r="AQ615" i="43"/>
  <c r="A605" i="49" s="1"/>
  <c r="C605" i="49" s="1" a="1"/>
  <c r="C605" i="49" s="1"/>
  <c r="AQ616" i="43"/>
  <c r="A606" i="49" s="1"/>
  <c r="C606" i="49" s="1" a="1"/>
  <c r="C606" i="49" s="1"/>
  <c r="AQ617" i="43"/>
  <c r="A607" i="49" s="1"/>
  <c r="C607" i="49" s="1" a="1"/>
  <c r="C607" i="49" s="1"/>
  <c r="AQ618" i="43"/>
  <c r="A608" i="49" s="1"/>
  <c r="C608" i="49" s="1" a="1"/>
  <c r="C608" i="49" s="1"/>
  <c r="AQ619" i="43"/>
  <c r="A609" i="49" s="1"/>
  <c r="C609" i="49" s="1" a="1"/>
  <c r="C609" i="49" s="1"/>
  <c r="AQ620" i="43"/>
  <c r="A610" i="49" s="1"/>
  <c r="C610" i="49" s="1" a="1"/>
  <c r="C610" i="49" s="1"/>
  <c r="AQ621" i="43"/>
  <c r="A611" i="49" s="1"/>
  <c r="C611" i="49" s="1" a="1"/>
  <c r="C611" i="49" s="1"/>
  <c r="AQ622" i="43"/>
  <c r="A612" i="49" s="1"/>
  <c r="C612" i="49" s="1" a="1"/>
  <c r="C612" i="49" s="1"/>
  <c r="AQ623" i="43"/>
  <c r="A613" i="49" s="1"/>
  <c r="C613" i="49" s="1" a="1"/>
  <c r="C613" i="49" s="1"/>
  <c r="AQ624" i="43"/>
  <c r="A614" i="49" s="1"/>
  <c r="C614" i="49" s="1" a="1"/>
  <c r="C614" i="49" s="1"/>
  <c r="AQ625" i="43"/>
  <c r="A615" i="49" s="1"/>
  <c r="C615" i="49" s="1" a="1"/>
  <c r="C615" i="49" s="1"/>
  <c r="AQ626" i="43"/>
  <c r="A616" i="49" s="1"/>
  <c r="C616" i="49" s="1" a="1"/>
  <c r="C616" i="49" s="1"/>
  <c r="AQ627" i="43"/>
  <c r="A617" i="49" s="1"/>
  <c r="C617" i="49" s="1" a="1"/>
  <c r="C617" i="49" s="1"/>
  <c r="AQ628" i="43"/>
  <c r="A618" i="49" s="1"/>
  <c r="C618" i="49" s="1" a="1"/>
  <c r="C618" i="49" s="1"/>
  <c r="AQ629" i="43"/>
  <c r="A619" i="49" s="1"/>
  <c r="C619" i="49" s="1" a="1"/>
  <c r="C619" i="49" s="1"/>
  <c r="AQ630" i="43"/>
  <c r="A620" i="49" s="1"/>
  <c r="C620" i="49" s="1" a="1"/>
  <c r="C620" i="49" s="1"/>
  <c r="AQ631" i="43"/>
  <c r="A621" i="49" s="1"/>
  <c r="C621" i="49" s="1" a="1"/>
  <c r="C621" i="49" s="1"/>
  <c r="AQ632" i="43"/>
  <c r="A622" i="49" s="1"/>
  <c r="C622" i="49" s="1" a="1"/>
  <c r="C622" i="49" s="1"/>
  <c r="AQ633" i="43"/>
  <c r="A623" i="49" s="1"/>
  <c r="C623" i="49" s="1" a="1"/>
  <c r="C623" i="49" s="1"/>
  <c r="AQ634" i="43"/>
  <c r="A624" i="49" s="1"/>
  <c r="C624" i="49" s="1" a="1"/>
  <c r="C624" i="49" s="1"/>
  <c r="AQ635" i="43"/>
  <c r="A625" i="49" s="1"/>
  <c r="C625" i="49" s="1" a="1"/>
  <c r="C625" i="49" s="1"/>
  <c r="AQ636" i="43"/>
  <c r="A626" i="49" s="1"/>
  <c r="C626" i="49" s="1" a="1"/>
  <c r="C626" i="49" s="1"/>
  <c r="AQ637" i="43"/>
  <c r="A627" i="49" s="1"/>
  <c r="C627" i="49" s="1" a="1"/>
  <c r="C627" i="49" s="1"/>
  <c r="AQ638" i="43"/>
  <c r="A628" i="49" s="1"/>
  <c r="C628" i="49" s="1" a="1"/>
  <c r="C628" i="49" s="1"/>
  <c r="AQ639" i="43"/>
  <c r="A629" i="49" s="1"/>
  <c r="C629" i="49" s="1" a="1"/>
  <c r="C629" i="49" s="1"/>
  <c r="AQ640" i="43"/>
  <c r="A630" i="49" s="1"/>
  <c r="C630" i="49" s="1" a="1"/>
  <c r="C630" i="49" s="1"/>
  <c r="AQ641" i="43"/>
  <c r="A631" i="49" s="1"/>
  <c r="C631" i="49" s="1" a="1"/>
  <c r="C631" i="49" s="1"/>
  <c r="AQ642" i="43"/>
  <c r="A632" i="49" s="1"/>
  <c r="C632" i="49" s="1" a="1"/>
  <c r="C632" i="49" s="1"/>
  <c r="AQ643" i="43"/>
  <c r="A633" i="49" s="1"/>
  <c r="C633" i="49" s="1" a="1"/>
  <c r="C633" i="49" s="1"/>
  <c r="AQ644" i="43"/>
  <c r="A634" i="49" s="1"/>
  <c r="C634" i="49" s="1" a="1"/>
  <c r="C634" i="49" s="1"/>
  <c r="AQ645" i="43"/>
  <c r="A635" i="49" s="1"/>
  <c r="C635" i="49" s="1" a="1"/>
  <c r="C635" i="49" s="1"/>
  <c r="AQ646" i="43"/>
  <c r="A636" i="49" s="1"/>
  <c r="C636" i="49" s="1" a="1"/>
  <c r="C636" i="49" s="1"/>
  <c r="AQ647" i="43"/>
  <c r="A637" i="49" s="1"/>
  <c r="C637" i="49" s="1" a="1"/>
  <c r="C637" i="49" s="1"/>
  <c r="AQ648" i="43"/>
  <c r="A638" i="49" s="1"/>
  <c r="C638" i="49" s="1" a="1"/>
  <c r="C638" i="49" s="1"/>
  <c r="AQ649" i="43"/>
  <c r="A639" i="49" s="1"/>
  <c r="C639" i="49" s="1" a="1"/>
  <c r="C639" i="49" s="1"/>
  <c r="AQ650" i="43"/>
  <c r="A640" i="49" s="1"/>
  <c r="C640" i="49" s="1" a="1"/>
  <c r="C640" i="49" s="1"/>
  <c r="AQ651" i="43"/>
  <c r="A641" i="49" s="1"/>
  <c r="C641" i="49" s="1" a="1"/>
  <c r="C641" i="49" s="1"/>
  <c r="AQ652" i="43"/>
  <c r="A642" i="49" s="1"/>
  <c r="C642" i="49" s="1" a="1"/>
  <c r="C642" i="49" s="1"/>
  <c r="AQ653" i="43"/>
  <c r="A643" i="49" s="1"/>
  <c r="C643" i="49" s="1" a="1"/>
  <c r="C643" i="49" s="1"/>
  <c r="AQ654" i="43"/>
  <c r="A644" i="49" s="1"/>
  <c r="C644" i="49" s="1" a="1"/>
  <c r="C644" i="49" s="1"/>
  <c r="AQ655" i="43"/>
  <c r="A645" i="49" s="1"/>
  <c r="C645" i="49" s="1" a="1"/>
  <c r="C645" i="49" s="1"/>
  <c r="AQ656" i="43"/>
  <c r="A646" i="49" s="1"/>
  <c r="C646" i="49" s="1" a="1"/>
  <c r="C646" i="49" s="1"/>
  <c r="AQ657" i="43"/>
  <c r="A647" i="49" s="1"/>
  <c r="C647" i="49" s="1" a="1"/>
  <c r="C647" i="49" s="1"/>
  <c r="AQ658" i="43"/>
  <c r="A648" i="49" s="1"/>
  <c r="C648" i="49" s="1" a="1"/>
  <c r="C648" i="49" s="1"/>
  <c r="AQ659" i="43"/>
  <c r="A649" i="49" s="1"/>
  <c r="C649" i="49" s="1" a="1"/>
  <c r="C649" i="49" s="1"/>
  <c r="AQ660" i="43"/>
  <c r="A650" i="49" s="1"/>
  <c r="C650" i="49" s="1" a="1"/>
  <c r="C650" i="49" s="1"/>
  <c r="AQ661" i="43"/>
  <c r="A651" i="49" s="1"/>
  <c r="C651" i="49" s="1" a="1"/>
  <c r="C651" i="49" s="1"/>
  <c r="AQ662" i="43"/>
  <c r="A652" i="49" s="1"/>
  <c r="C652" i="49" s="1" a="1"/>
  <c r="C652" i="49" s="1"/>
  <c r="AQ663" i="43"/>
  <c r="A653" i="49" s="1"/>
  <c r="C653" i="49" s="1" a="1"/>
  <c r="C653" i="49" s="1"/>
  <c r="AQ664" i="43"/>
  <c r="A654" i="49" s="1"/>
  <c r="C654" i="49" s="1" a="1"/>
  <c r="C654" i="49" s="1"/>
  <c r="AQ665" i="43"/>
  <c r="A655" i="49" s="1"/>
  <c r="C655" i="49" s="1" a="1"/>
  <c r="C655" i="49" s="1"/>
  <c r="AQ666" i="43"/>
  <c r="A656" i="49" s="1"/>
  <c r="C656" i="49" s="1" a="1"/>
  <c r="C656" i="49" s="1"/>
  <c r="AQ667" i="43"/>
  <c r="A657" i="49" s="1"/>
  <c r="C657" i="49" s="1" a="1"/>
  <c r="C657" i="49" s="1"/>
  <c r="AQ668" i="43"/>
  <c r="A658" i="49" s="1"/>
  <c r="C658" i="49" s="1" a="1"/>
  <c r="C658" i="49" s="1"/>
  <c r="AQ669" i="43"/>
  <c r="A659" i="49" s="1"/>
  <c r="C659" i="49" s="1" a="1"/>
  <c r="C659" i="49" s="1"/>
  <c r="AQ670" i="43"/>
  <c r="A660" i="49" s="1"/>
  <c r="C660" i="49" s="1" a="1"/>
  <c r="C660" i="49" s="1"/>
  <c r="AQ671" i="43"/>
  <c r="A661" i="49" s="1"/>
  <c r="C661" i="49" s="1" a="1"/>
  <c r="C661" i="49" s="1"/>
  <c r="AQ672" i="43"/>
  <c r="A662" i="49" s="1"/>
  <c r="C662" i="49" s="1" a="1"/>
  <c r="C662" i="49" s="1"/>
  <c r="AQ673" i="43"/>
  <c r="A663" i="49" s="1"/>
  <c r="C663" i="49" s="1" a="1"/>
  <c r="C663" i="49" s="1"/>
  <c r="AQ674" i="43"/>
  <c r="A664" i="49" s="1"/>
  <c r="C664" i="49" s="1" a="1"/>
  <c r="C664" i="49" s="1"/>
  <c r="AQ675" i="43"/>
  <c r="A665" i="49" s="1"/>
  <c r="C665" i="49" s="1" a="1"/>
  <c r="C665" i="49" s="1"/>
  <c r="AQ676" i="43"/>
  <c r="A666" i="49" s="1"/>
  <c r="C666" i="49" s="1" a="1"/>
  <c r="C666" i="49" s="1"/>
  <c r="AQ677" i="43"/>
  <c r="A667" i="49" s="1"/>
  <c r="C667" i="49" s="1" a="1"/>
  <c r="C667" i="49" s="1"/>
  <c r="AQ678" i="43"/>
  <c r="A668" i="49" s="1"/>
  <c r="C668" i="49" s="1" a="1"/>
  <c r="C668" i="49" s="1"/>
  <c r="AQ679" i="43"/>
  <c r="A669" i="49" s="1"/>
  <c r="C669" i="49" s="1" a="1"/>
  <c r="C669" i="49" s="1"/>
  <c r="AQ680" i="43"/>
  <c r="A670" i="49" s="1"/>
  <c r="C670" i="49" s="1" a="1"/>
  <c r="C670" i="49" s="1"/>
  <c r="AQ681" i="43"/>
  <c r="A671" i="49" s="1"/>
  <c r="C671" i="49" s="1" a="1"/>
  <c r="C671" i="49" s="1"/>
  <c r="AQ682" i="43"/>
  <c r="A672" i="49" s="1"/>
  <c r="C672" i="49" s="1" a="1"/>
  <c r="C672" i="49" s="1"/>
  <c r="AQ683" i="43"/>
  <c r="A673" i="49" s="1"/>
  <c r="C673" i="49" s="1" a="1"/>
  <c r="C673" i="49" s="1"/>
  <c r="AQ684" i="43"/>
  <c r="A674" i="49" s="1"/>
  <c r="C674" i="49" s="1" a="1"/>
  <c r="C674" i="49" s="1"/>
  <c r="AQ685" i="43"/>
  <c r="A675" i="49" s="1"/>
  <c r="C675" i="49" s="1" a="1"/>
  <c r="C675" i="49" s="1"/>
  <c r="AQ686" i="43"/>
  <c r="A676" i="49" s="1"/>
  <c r="C676" i="49" s="1" a="1"/>
  <c r="C676" i="49" s="1"/>
  <c r="AQ687" i="43"/>
  <c r="A677" i="49" s="1"/>
  <c r="C677" i="49" s="1" a="1"/>
  <c r="C677" i="49" s="1"/>
  <c r="AQ688" i="43"/>
  <c r="A678" i="49" s="1"/>
  <c r="C678" i="49" s="1" a="1"/>
  <c r="C678" i="49" s="1"/>
  <c r="AQ689" i="43"/>
  <c r="A679" i="49" s="1"/>
  <c r="C679" i="49" s="1" a="1"/>
  <c r="C679" i="49" s="1"/>
  <c r="AQ690" i="43"/>
  <c r="A680" i="49" s="1"/>
  <c r="C680" i="49" s="1" a="1"/>
  <c r="C680" i="49" s="1"/>
  <c r="AQ691" i="43"/>
  <c r="A681" i="49" s="1"/>
  <c r="C681" i="49" s="1" a="1"/>
  <c r="C681" i="49" s="1"/>
  <c r="AQ692" i="43"/>
  <c r="A682" i="49" s="1"/>
  <c r="C682" i="49" s="1" a="1"/>
  <c r="C682" i="49" s="1"/>
  <c r="AQ693" i="43"/>
  <c r="A683" i="49" s="1"/>
  <c r="C683" i="49" s="1" a="1"/>
  <c r="C683" i="49" s="1"/>
  <c r="AQ694" i="43"/>
  <c r="A684" i="49" s="1"/>
  <c r="C684" i="49" s="1" a="1"/>
  <c r="C684" i="49" s="1"/>
  <c r="AQ695" i="43"/>
  <c r="A685" i="49" s="1"/>
  <c r="C685" i="49" s="1" a="1"/>
  <c r="C685" i="49" s="1"/>
  <c r="AQ696" i="43"/>
  <c r="A686" i="49" s="1"/>
  <c r="C686" i="49" s="1" a="1"/>
  <c r="C686" i="49" s="1"/>
  <c r="AQ697" i="43"/>
  <c r="A687" i="49" s="1"/>
  <c r="C687" i="49" s="1" a="1"/>
  <c r="C687" i="49" s="1"/>
  <c r="AQ698" i="43"/>
  <c r="A688" i="49" s="1"/>
  <c r="C688" i="49" s="1" a="1"/>
  <c r="C688" i="49" s="1"/>
  <c r="AQ699" i="43"/>
  <c r="A689" i="49" s="1"/>
  <c r="C689" i="49" s="1" a="1"/>
  <c r="C689" i="49" s="1"/>
  <c r="AQ700" i="43"/>
  <c r="A690" i="49" s="1"/>
  <c r="C690" i="49" s="1" a="1"/>
  <c r="C690" i="49" s="1"/>
  <c r="AQ701" i="43"/>
  <c r="A691" i="49" s="1"/>
  <c r="C691" i="49" s="1" a="1"/>
  <c r="C691" i="49" s="1"/>
  <c r="AQ702" i="43"/>
  <c r="A692" i="49" s="1"/>
  <c r="C692" i="49" s="1" a="1"/>
  <c r="C692" i="49" s="1"/>
  <c r="AQ703" i="43"/>
  <c r="A693" i="49" s="1"/>
  <c r="C693" i="49" s="1" a="1"/>
  <c r="C693" i="49" s="1"/>
  <c r="AQ704" i="43"/>
  <c r="A694" i="49" s="1"/>
  <c r="C694" i="49" s="1" a="1"/>
  <c r="C694" i="49" s="1"/>
  <c r="AQ705" i="43"/>
  <c r="A695" i="49" s="1"/>
  <c r="C695" i="49" s="1" a="1"/>
  <c r="C695" i="49" s="1"/>
  <c r="AQ706" i="43"/>
  <c r="A696" i="49" s="1"/>
  <c r="C696" i="49" s="1" a="1"/>
  <c r="C696" i="49" s="1"/>
  <c r="AQ707" i="43"/>
  <c r="A697" i="49" s="1"/>
  <c r="C697" i="49" s="1" a="1"/>
  <c r="C697" i="49" s="1"/>
  <c r="AQ708" i="43"/>
  <c r="A698" i="49" s="1"/>
  <c r="C698" i="49" s="1" a="1"/>
  <c r="C698" i="49" s="1"/>
  <c r="AQ709" i="43"/>
  <c r="A699" i="49" s="1"/>
  <c r="C699" i="49" s="1" a="1"/>
  <c r="C699" i="49" s="1"/>
  <c r="AQ710" i="43"/>
  <c r="A700" i="49" s="1"/>
  <c r="C700" i="49" s="1" a="1"/>
  <c r="C700" i="49" s="1"/>
  <c r="AQ711" i="43"/>
  <c r="A701" i="49" s="1"/>
  <c r="C701" i="49" s="1" a="1"/>
  <c r="C701" i="49" s="1"/>
  <c r="AQ712" i="43"/>
  <c r="A702" i="49" s="1"/>
  <c r="C702" i="49" s="1" a="1"/>
  <c r="C702" i="49" s="1"/>
  <c r="AQ713" i="43"/>
  <c r="A703" i="49" s="1"/>
  <c r="C703" i="49" s="1" a="1"/>
  <c r="C703" i="49" s="1"/>
  <c r="AQ714" i="43"/>
  <c r="A704" i="49" s="1"/>
  <c r="C704" i="49" s="1" a="1"/>
  <c r="C704" i="49" s="1"/>
  <c r="AQ715" i="43"/>
  <c r="A705" i="49" s="1"/>
  <c r="C705" i="49" s="1" a="1"/>
  <c r="C705" i="49" s="1"/>
  <c r="AQ716" i="43"/>
  <c r="A706" i="49" s="1"/>
  <c r="C706" i="49" s="1" a="1"/>
  <c r="C706" i="49" s="1"/>
  <c r="AQ717" i="43"/>
  <c r="A707" i="49" s="1"/>
  <c r="C707" i="49" s="1" a="1"/>
  <c r="C707" i="49" s="1"/>
  <c r="AQ718" i="43"/>
  <c r="A708" i="49" s="1"/>
  <c r="C708" i="49" s="1" a="1"/>
  <c r="C708" i="49" s="1"/>
  <c r="AQ719" i="43"/>
  <c r="A709" i="49" s="1"/>
  <c r="C709" i="49" s="1" a="1"/>
  <c r="C709" i="49" s="1"/>
  <c r="AQ720" i="43"/>
  <c r="A710" i="49" s="1"/>
  <c r="C710" i="49" s="1" a="1"/>
  <c r="C710" i="49" s="1"/>
  <c r="AQ721" i="43"/>
  <c r="A711" i="49" s="1"/>
  <c r="C711" i="49" s="1" a="1"/>
  <c r="C711" i="49" s="1"/>
  <c r="AQ722" i="43"/>
  <c r="A712" i="49" s="1"/>
  <c r="C712" i="49" s="1" a="1"/>
  <c r="C712" i="49" s="1"/>
  <c r="AQ723" i="43"/>
  <c r="A713" i="49" s="1"/>
  <c r="C713" i="49" s="1" a="1"/>
  <c r="C713" i="49" s="1"/>
  <c r="AQ724" i="43"/>
  <c r="A714" i="49" s="1"/>
  <c r="C714" i="49" s="1" a="1"/>
  <c r="C714" i="49" s="1"/>
  <c r="AQ725" i="43"/>
  <c r="A715" i="49" s="1"/>
  <c r="C715" i="49" s="1" a="1"/>
  <c r="C715" i="49" s="1"/>
  <c r="AQ726" i="43"/>
  <c r="A716" i="49" s="1"/>
  <c r="C716" i="49" s="1" a="1"/>
  <c r="C716" i="49" s="1"/>
  <c r="AQ727" i="43"/>
  <c r="A717" i="49" s="1"/>
  <c r="C717" i="49" s="1" a="1"/>
  <c r="C717" i="49" s="1"/>
  <c r="AQ728" i="43"/>
  <c r="A718" i="49" s="1"/>
  <c r="C718" i="49" s="1" a="1"/>
  <c r="C718" i="49" s="1"/>
  <c r="AQ729" i="43"/>
  <c r="A719" i="49" s="1"/>
  <c r="C719" i="49" s="1" a="1"/>
  <c r="C719" i="49" s="1"/>
  <c r="AQ730" i="43"/>
  <c r="A720" i="49" s="1"/>
  <c r="C720" i="49" s="1" a="1"/>
  <c r="C720" i="49" s="1"/>
  <c r="AQ731" i="43"/>
  <c r="A721" i="49" s="1"/>
  <c r="C721" i="49" s="1" a="1"/>
  <c r="C721" i="49" s="1"/>
  <c r="AQ732" i="43"/>
  <c r="A722" i="49" s="1"/>
  <c r="C722" i="49" s="1" a="1"/>
  <c r="C722" i="49" s="1"/>
  <c r="AQ733" i="43"/>
  <c r="A723" i="49" s="1"/>
  <c r="C723" i="49" s="1" a="1"/>
  <c r="C723" i="49" s="1"/>
  <c r="AQ734" i="43"/>
  <c r="A724" i="49" s="1"/>
  <c r="C724" i="49" s="1" a="1"/>
  <c r="C724" i="49" s="1"/>
  <c r="AQ735" i="43"/>
  <c r="A725" i="49" s="1"/>
  <c r="C725" i="49" s="1" a="1"/>
  <c r="C725" i="49" s="1"/>
  <c r="AQ736" i="43"/>
  <c r="A726" i="49" s="1"/>
  <c r="C726" i="49" s="1" a="1"/>
  <c r="C726" i="49" s="1"/>
  <c r="AQ737" i="43"/>
  <c r="A727" i="49" s="1"/>
  <c r="C727" i="49" s="1" a="1"/>
  <c r="C727" i="49" s="1"/>
  <c r="AQ738" i="43"/>
  <c r="A728" i="49" s="1"/>
  <c r="C728" i="49" s="1" a="1"/>
  <c r="C728" i="49" s="1"/>
  <c r="AQ739" i="43"/>
  <c r="A729" i="49" s="1"/>
  <c r="C729" i="49" s="1" a="1"/>
  <c r="C729" i="49" s="1"/>
  <c r="AQ740" i="43"/>
  <c r="A730" i="49" s="1"/>
  <c r="C730" i="49" s="1" a="1"/>
  <c r="C730" i="49" s="1"/>
  <c r="AQ741" i="43"/>
  <c r="A731" i="49" s="1"/>
  <c r="C731" i="49" s="1" a="1"/>
  <c r="C731" i="49" s="1"/>
  <c r="AQ742" i="43"/>
  <c r="A732" i="49" s="1"/>
  <c r="C732" i="49" s="1" a="1"/>
  <c r="C732" i="49" s="1"/>
  <c r="AQ743" i="43"/>
  <c r="A733" i="49" s="1"/>
  <c r="C733" i="49" s="1" a="1"/>
  <c r="C733" i="49" s="1"/>
  <c r="AQ744" i="43"/>
  <c r="A734" i="49" s="1"/>
  <c r="C734" i="49" s="1" a="1"/>
  <c r="C734" i="49" s="1"/>
  <c r="AQ745" i="43"/>
  <c r="A735" i="49" s="1"/>
  <c r="C735" i="49" s="1" a="1"/>
  <c r="C735" i="49" s="1"/>
  <c r="AQ746" i="43"/>
  <c r="A736" i="49" s="1"/>
  <c r="C736" i="49" s="1" a="1"/>
  <c r="C736" i="49" s="1"/>
  <c r="AQ747" i="43"/>
  <c r="A737" i="49" s="1"/>
  <c r="C737" i="49" s="1" a="1"/>
  <c r="C737" i="49" s="1"/>
  <c r="AQ748" i="43"/>
  <c r="A738" i="49" s="1"/>
  <c r="C738" i="49" s="1" a="1"/>
  <c r="C738" i="49" s="1"/>
  <c r="AQ749" i="43"/>
  <c r="A739" i="49" s="1"/>
  <c r="C739" i="49" s="1" a="1"/>
  <c r="C739" i="49" s="1"/>
  <c r="AQ750" i="43"/>
  <c r="A740" i="49" s="1"/>
  <c r="C740" i="49" s="1" a="1"/>
  <c r="C740" i="49" s="1"/>
  <c r="AQ751" i="43"/>
  <c r="A741" i="49" s="1"/>
  <c r="C741" i="49" s="1" a="1"/>
  <c r="C741" i="49" s="1"/>
  <c r="AQ752" i="43"/>
  <c r="A742" i="49" s="1"/>
  <c r="C742" i="49" s="1" a="1"/>
  <c r="C742" i="49" s="1"/>
  <c r="AQ753" i="43"/>
  <c r="A743" i="49" s="1"/>
  <c r="C743" i="49" s="1" a="1"/>
  <c r="C743" i="49" s="1"/>
  <c r="AQ754" i="43"/>
  <c r="A744" i="49" s="1"/>
  <c r="C744" i="49" s="1" a="1"/>
  <c r="C744" i="49" s="1"/>
  <c r="AQ755" i="43"/>
  <c r="A745" i="49" s="1"/>
  <c r="C745" i="49" s="1" a="1"/>
  <c r="C745" i="49" s="1"/>
  <c r="AQ756" i="43"/>
  <c r="A746" i="49" s="1"/>
  <c r="C746" i="49" s="1" a="1"/>
  <c r="C746" i="49" s="1"/>
  <c r="AQ757" i="43"/>
  <c r="A747" i="49" s="1"/>
  <c r="C747" i="49" s="1" a="1"/>
  <c r="C747" i="49" s="1"/>
  <c r="AQ758" i="43"/>
  <c r="A748" i="49" s="1"/>
  <c r="C748" i="49" s="1" a="1"/>
  <c r="C748" i="49" s="1"/>
  <c r="AQ759" i="43"/>
  <c r="A749" i="49" s="1"/>
  <c r="C749" i="49" s="1" a="1"/>
  <c r="C749" i="49" s="1"/>
  <c r="AQ760" i="43"/>
  <c r="A750" i="49" s="1"/>
  <c r="C750" i="49" s="1" a="1"/>
  <c r="C750" i="49" s="1"/>
  <c r="AQ761" i="43"/>
  <c r="A751" i="49" s="1"/>
  <c r="C751" i="49" s="1" a="1"/>
  <c r="C751" i="49" s="1"/>
  <c r="AQ762" i="43"/>
  <c r="A752" i="49" s="1"/>
  <c r="C752" i="49" s="1" a="1"/>
  <c r="C752" i="49" s="1"/>
  <c r="AQ763" i="43"/>
  <c r="A753" i="49" s="1"/>
  <c r="C753" i="49" s="1" a="1"/>
  <c r="C753" i="49" s="1"/>
  <c r="AQ764" i="43"/>
  <c r="A754" i="49" s="1"/>
  <c r="C754" i="49" s="1" a="1"/>
  <c r="C754" i="49" s="1"/>
  <c r="AQ765" i="43"/>
  <c r="A755" i="49" s="1"/>
  <c r="C755" i="49" s="1" a="1"/>
  <c r="C755" i="49" s="1"/>
  <c r="AQ766" i="43"/>
  <c r="A756" i="49" s="1"/>
  <c r="C756" i="49" s="1" a="1"/>
  <c r="C756" i="49" s="1"/>
  <c r="AQ767" i="43"/>
  <c r="A757" i="49" s="1"/>
  <c r="C757" i="49" s="1" a="1"/>
  <c r="C757" i="49" s="1"/>
  <c r="AQ768" i="43"/>
  <c r="A758" i="49" s="1"/>
  <c r="C758" i="49" s="1" a="1"/>
  <c r="C758" i="49" s="1"/>
  <c r="AQ769" i="43"/>
  <c r="A759" i="49" s="1"/>
  <c r="C759" i="49" s="1" a="1"/>
  <c r="C759" i="49" s="1"/>
  <c r="AQ770" i="43"/>
  <c r="A760" i="49" s="1"/>
  <c r="C760" i="49" s="1" a="1"/>
  <c r="C760" i="49" s="1"/>
  <c r="AQ771" i="43"/>
  <c r="A761" i="49" s="1"/>
  <c r="C761" i="49" s="1" a="1"/>
  <c r="C761" i="49" s="1"/>
  <c r="AQ772" i="43"/>
  <c r="A762" i="49" s="1"/>
  <c r="C762" i="49" s="1" a="1"/>
  <c r="C762" i="49" s="1"/>
  <c r="AQ773" i="43"/>
  <c r="A763" i="49" s="1"/>
  <c r="C763" i="49" s="1" a="1"/>
  <c r="C763" i="49" s="1"/>
  <c r="AQ774" i="43"/>
  <c r="A764" i="49" s="1"/>
  <c r="C764" i="49" s="1" a="1"/>
  <c r="C764" i="49" s="1"/>
  <c r="AQ775" i="43"/>
  <c r="A765" i="49" s="1"/>
  <c r="C765" i="49" s="1" a="1"/>
  <c r="C765" i="49" s="1"/>
  <c r="AQ776" i="43"/>
  <c r="A766" i="49" s="1"/>
  <c r="C766" i="49" s="1" a="1"/>
  <c r="C766" i="49" s="1"/>
  <c r="AQ777" i="43"/>
  <c r="A767" i="49" s="1"/>
  <c r="C767" i="49" s="1" a="1"/>
  <c r="C767" i="49" s="1"/>
  <c r="AQ778" i="43"/>
  <c r="A768" i="49" s="1"/>
  <c r="C768" i="49" s="1" a="1"/>
  <c r="C768" i="49" s="1"/>
  <c r="AQ779" i="43"/>
  <c r="A769" i="49" s="1"/>
  <c r="C769" i="49" s="1" a="1"/>
  <c r="C769" i="49" s="1"/>
  <c r="AQ780" i="43"/>
  <c r="A770" i="49" s="1"/>
  <c r="C770" i="49" s="1" a="1"/>
  <c r="C770" i="49" s="1"/>
  <c r="AQ781" i="43"/>
  <c r="A771" i="49" s="1"/>
  <c r="C771" i="49" s="1" a="1"/>
  <c r="C771" i="49" s="1"/>
  <c r="AQ782" i="43"/>
  <c r="A772" i="49" s="1"/>
  <c r="C772" i="49" s="1" a="1"/>
  <c r="C772" i="49" s="1"/>
  <c r="AQ783" i="43"/>
  <c r="A773" i="49" s="1"/>
  <c r="C773" i="49" s="1" a="1"/>
  <c r="C773" i="49" s="1"/>
  <c r="AQ784" i="43"/>
  <c r="A774" i="49" s="1"/>
  <c r="C774" i="49" s="1" a="1"/>
  <c r="C774" i="49" s="1"/>
  <c r="AQ785" i="43"/>
  <c r="A775" i="49" s="1"/>
  <c r="C775" i="49" s="1" a="1"/>
  <c r="C775" i="49" s="1"/>
  <c r="AQ786" i="43"/>
  <c r="A776" i="49" s="1"/>
  <c r="C776" i="49" s="1" a="1"/>
  <c r="C776" i="49" s="1"/>
  <c r="AQ787" i="43"/>
  <c r="A777" i="49" s="1"/>
  <c r="C777" i="49" s="1" a="1"/>
  <c r="C777" i="49" s="1"/>
  <c r="AQ788" i="43"/>
  <c r="A778" i="49" s="1"/>
  <c r="C778" i="49" s="1" a="1"/>
  <c r="C778" i="49" s="1"/>
  <c r="AQ789" i="43"/>
  <c r="A779" i="49" s="1"/>
  <c r="C779" i="49" s="1" a="1"/>
  <c r="C779" i="49" s="1"/>
  <c r="AQ790" i="43"/>
  <c r="A780" i="49" s="1"/>
  <c r="C780" i="49" s="1" a="1"/>
  <c r="C780" i="49" s="1"/>
  <c r="AQ791" i="43"/>
  <c r="A781" i="49" s="1"/>
  <c r="C781" i="49" s="1" a="1"/>
  <c r="C781" i="49" s="1"/>
  <c r="AQ792" i="43"/>
  <c r="A782" i="49" s="1"/>
  <c r="C782" i="49" s="1" a="1"/>
  <c r="C782" i="49" s="1"/>
  <c r="AQ793" i="43"/>
  <c r="A783" i="49" s="1"/>
  <c r="C783" i="49" s="1" a="1"/>
  <c r="C783" i="49" s="1"/>
  <c r="AQ794" i="43"/>
  <c r="A784" i="49" s="1"/>
  <c r="C784" i="49" s="1" a="1"/>
  <c r="C784" i="49" s="1"/>
  <c r="AQ795" i="43"/>
  <c r="A785" i="49" s="1"/>
  <c r="C785" i="49" s="1" a="1"/>
  <c r="C785" i="49" s="1"/>
  <c r="AQ796" i="43"/>
  <c r="A786" i="49" s="1"/>
  <c r="C786" i="49" s="1" a="1"/>
  <c r="C786" i="49" s="1"/>
  <c r="AQ797" i="43"/>
  <c r="A787" i="49" s="1"/>
  <c r="C787" i="49" s="1" a="1"/>
  <c r="C787" i="49" s="1"/>
  <c r="AQ798" i="43"/>
  <c r="A788" i="49" s="1"/>
  <c r="C788" i="49" s="1" a="1"/>
  <c r="C788" i="49" s="1"/>
  <c r="AQ799" i="43"/>
  <c r="A789" i="49" s="1"/>
  <c r="C789" i="49" s="1" a="1"/>
  <c r="C789" i="49" s="1"/>
  <c r="AQ800" i="43"/>
  <c r="A790" i="49" s="1"/>
  <c r="C790" i="49" s="1" a="1"/>
  <c r="C790" i="49" s="1"/>
  <c r="AQ801" i="43"/>
  <c r="A791" i="49" s="1"/>
  <c r="C791" i="49" s="1" a="1"/>
  <c r="C791" i="49" s="1"/>
  <c r="AQ802" i="43"/>
  <c r="A792" i="49" s="1"/>
  <c r="C792" i="49" s="1" a="1"/>
  <c r="C792" i="49" s="1"/>
  <c r="AQ803" i="43"/>
  <c r="A793" i="49" s="1"/>
  <c r="C793" i="49" s="1" a="1"/>
  <c r="C793" i="49" s="1"/>
  <c r="AQ804" i="43"/>
  <c r="A794" i="49" s="1"/>
  <c r="C794" i="49" s="1" a="1"/>
  <c r="C794" i="49" s="1"/>
  <c r="AQ805" i="43"/>
  <c r="A795" i="49" s="1"/>
  <c r="C795" i="49" s="1" a="1"/>
  <c r="C795" i="49" s="1"/>
  <c r="AQ806" i="43"/>
  <c r="A796" i="49" s="1"/>
  <c r="C796" i="49" s="1" a="1"/>
  <c r="C796" i="49" s="1"/>
  <c r="AQ807" i="43"/>
  <c r="A797" i="49" s="1"/>
  <c r="C797" i="49" s="1" a="1"/>
  <c r="C797" i="49" s="1"/>
  <c r="AQ808" i="43"/>
  <c r="A798" i="49" s="1"/>
  <c r="C798" i="49" s="1" a="1"/>
  <c r="C798" i="49" s="1"/>
  <c r="AQ809" i="43"/>
  <c r="A799" i="49" s="1"/>
  <c r="C799" i="49" s="1" a="1"/>
  <c r="C799" i="49" s="1"/>
  <c r="AQ810" i="43"/>
  <c r="A800" i="49" s="1"/>
  <c r="C800" i="49" s="1" a="1"/>
  <c r="C800" i="49" s="1"/>
  <c r="AQ811" i="43"/>
  <c r="A801" i="49" s="1"/>
  <c r="C801" i="49" s="1" a="1"/>
  <c r="C801" i="49" s="1"/>
  <c r="AQ812" i="43"/>
  <c r="A802" i="49" s="1"/>
  <c r="C802" i="49" s="1" a="1"/>
  <c r="C802" i="49" s="1"/>
  <c r="AQ813" i="43"/>
  <c r="A803" i="49" s="1"/>
  <c r="C803" i="49" s="1" a="1"/>
  <c r="C803" i="49" s="1"/>
  <c r="AQ814" i="43"/>
  <c r="A804" i="49" s="1"/>
  <c r="C804" i="49" s="1" a="1"/>
  <c r="C804" i="49" s="1"/>
  <c r="AQ815" i="43"/>
  <c r="A805" i="49" s="1"/>
  <c r="C805" i="49" s="1" a="1"/>
  <c r="C805" i="49" s="1"/>
  <c r="AQ816" i="43"/>
  <c r="A806" i="49" s="1"/>
  <c r="C806" i="49" s="1" a="1"/>
  <c r="C806" i="49" s="1"/>
  <c r="AQ817" i="43"/>
  <c r="A807" i="49" s="1"/>
  <c r="C807" i="49" s="1" a="1"/>
  <c r="C807" i="49" s="1"/>
  <c r="AQ818" i="43"/>
  <c r="A808" i="49" s="1"/>
  <c r="C808" i="49" s="1" a="1"/>
  <c r="C808" i="49" s="1"/>
  <c r="AQ819" i="43"/>
  <c r="A809" i="49" s="1"/>
  <c r="C809" i="49" s="1" a="1"/>
  <c r="C809" i="49" s="1"/>
  <c r="AQ820" i="43"/>
  <c r="A810" i="49" s="1"/>
  <c r="C810" i="49" s="1" a="1"/>
  <c r="C810" i="49" s="1"/>
  <c r="AQ821" i="43"/>
  <c r="A811" i="49" s="1"/>
  <c r="C811" i="49" s="1" a="1"/>
  <c r="C811" i="49" s="1"/>
  <c r="AQ822" i="43"/>
  <c r="A812" i="49" s="1"/>
  <c r="C812" i="49" s="1" a="1"/>
  <c r="C812" i="49" s="1"/>
  <c r="AQ823" i="43"/>
  <c r="A813" i="49" s="1"/>
  <c r="C813" i="49" s="1" a="1"/>
  <c r="C813" i="49" s="1"/>
  <c r="AQ824" i="43"/>
  <c r="A814" i="49" s="1"/>
  <c r="C814" i="49" s="1" a="1"/>
  <c r="C814" i="49" s="1"/>
  <c r="AQ825" i="43"/>
  <c r="A815" i="49" s="1"/>
  <c r="C815" i="49" s="1" a="1"/>
  <c r="C815" i="49" s="1"/>
  <c r="AQ826" i="43"/>
  <c r="A816" i="49" s="1"/>
  <c r="C816" i="49" s="1" a="1"/>
  <c r="C816" i="49" s="1"/>
  <c r="AQ827" i="43"/>
  <c r="A817" i="49" s="1"/>
  <c r="C817" i="49" s="1" a="1"/>
  <c r="C817" i="49" s="1"/>
  <c r="AQ828" i="43"/>
  <c r="A818" i="49" s="1"/>
  <c r="C818" i="49" s="1" a="1"/>
  <c r="C818" i="49" s="1"/>
  <c r="AQ829" i="43"/>
  <c r="A819" i="49" s="1"/>
  <c r="C819" i="49" s="1" a="1"/>
  <c r="C819" i="49" s="1"/>
  <c r="AQ830" i="43"/>
  <c r="A820" i="49" s="1"/>
  <c r="C820" i="49" s="1" a="1"/>
  <c r="C820" i="49" s="1"/>
  <c r="AQ831" i="43"/>
  <c r="A821" i="49" s="1"/>
  <c r="C821" i="49" s="1" a="1"/>
  <c r="C821" i="49" s="1"/>
  <c r="AQ832" i="43"/>
  <c r="A822" i="49" s="1"/>
  <c r="C822" i="49" s="1" a="1"/>
  <c r="C822" i="49" s="1"/>
  <c r="AQ833" i="43"/>
  <c r="A823" i="49" s="1"/>
  <c r="C823" i="49" s="1" a="1"/>
  <c r="C823" i="49" s="1"/>
  <c r="AQ834" i="43"/>
  <c r="A824" i="49" s="1"/>
  <c r="C824" i="49" s="1" a="1"/>
  <c r="C824" i="49" s="1"/>
  <c r="AQ835" i="43"/>
  <c r="A825" i="49" s="1"/>
  <c r="C825" i="49" s="1" a="1"/>
  <c r="C825" i="49" s="1"/>
  <c r="AQ836" i="43"/>
  <c r="A826" i="49" s="1"/>
  <c r="C826" i="49" s="1" a="1"/>
  <c r="C826" i="49" s="1"/>
  <c r="AQ837" i="43"/>
  <c r="A827" i="49" s="1"/>
  <c r="C827" i="49" s="1" a="1"/>
  <c r="C827" i="49" s="1"/>
  <c r="AQ838" i="43"/>
  <c r="A828" i="49" s="1"/>
  <c r="C828" i="49" s="1" a="1"/>
  <c r="C828" i="49" s="1"/>
  <c r="AQ839" i="43"/>
  <c r="A829" i="49" s="1"/>
  <c r="C829" i="49" s="1" a="1"/>
  <c r="C829" i="49" s="1"/>
  <c r="AQ840" i="43"/>
  <c r="A830" i="49" s="1"/>
  <c r="C830" i="49" s="1" a="1"/>
  <c r="C830" i="49" s="1"/>
  <c r="AQ841" i="43"/>
  <c r="A831" i="49" s="1"/>
  <c r="C831" i="49" s="1" a="1"/>
  <c r="C831" i="49" s="1"/>
  <c r="AQ842" i="43"/>
  <c r="A832" i="49" s="1"/>
  <c r="C832" i="49" s="1" a="1"/>
  <c r="C832" i="49" s="1"/>
  <c r="AQ843" i="43"/>
  <c r="A833" i="49" s="1"/>
  <c r="C833" i="49" s="1" a="1"/>
  <c r="C833" i="49" s="1"/>
  <c r="AQ844" i="43"/>
  <c r="A834" i="49" s="1"/>
  <c r="C834" i="49" s="1" a="1"/>
  <c r="C834" i="49" s="1"/>
  <c r="AQ845" i="43"/>
  <c r="A835" i="49" s="1"/>
  <c r="C835" i="49" s="1" a="1"/>
  <c r="C835" i="49" s="1"/>
  <c r="AQ846" i="43"/>
  <c r="A836" i="49" s="1"/>
  <c r="C836" i="49" s="1" a="1"/>
  <c r="C836" i="49" s="1"/>
  <c r="AQ847" i="43"/>
  <c r="A837" i="49" s="1"/>
  <c r="C837" i="49" s="1" a="1"/>
  <c r="C837" i="49" s="1"/>
  <c r="AQ848" i="43"/>
  <c r="A838" i="49" s="1"/>
  <c r="C838" i="49" s="1" a="1"/>
  <c r="C838" i="49" s="1"/>
  <c r="AQ849" i="43"/>
  <c r="A839" i="49" s="1"/>
  <c r="C839" i="49" s="1" a="1"/>
  <c r="C839" i="49" s="1"/>
  <c r="AQ850" i="43"/>
  <c r="A840" i="49" s="1"/>
  <c r="C840" i="49" s="1" a="1"/>
  <c r="C840" i="49" s="1"/>
  <c r="AQ851" i="43"/>
  <c r="A841" i="49" s="1"/>
  <c r="C841" i="49" s="1" a="1"/>
  <c r="C841" i="49" s="1"/>
  <c r="AQ852" i="43"/>
  <c r="A842" i="49" s="1"/>
  <c r="C842" i="49" s="1" a="1"/>
  <c r="C842" i="49" s="1"/>
  <c r="AQ853" i="43"/>
  <c r="A843" i="49" s="1"/>
  <c r="C843" i="49" s="1" a="1"/>
  <c r="C843" i="49" s="1"/>
  <c r="AQ854" i="43"/>
  <c r="A844" i="49" s="1"/>
  <c r="C844" i="49" s="1" a="1"/>
  <c r="C844" i="49" s="1"/>
  <c r="AQ855" i="43"/>
  <c r="A845" i="49" s="1"/>
  <c r="C845" i="49" s="1" a="1"/>
  <c r="C845" i="49" s="1"/>
  <c r="AQ856" i="43"/>
  <c r="A846" i="49" s="1"/>
  <c r="C846" i="49" s="1" a="1"/>
  <c r="C846" i="49" s="1"/>
  <c r="AQ857" i="43"/>
  <c r="A847" i="49" s="1"/>
  <c r="C847" i="49" s="1" a="1"/>
  <c r="C847" i="49" s="1"/>
  <c r="AQ858" i="43"/>
  <c r="A848" i="49" s="1"/>
  <c r="C848" i="49" s="1" a="1"/>
  <c r="C848" i="49" s="1"/>
  <c r="AQ859" i="43"/>
  <c r="A849" i="49" s="1"/>
  <c r="C849" i="49" s="1" a="1"/>
  <c r="C849" i="49" s="1"/>
  <c r="AQ860" i="43"/>
  <c r="A850" i="49" s="1"/>
  <c r="C850" i="49" s="1" a="1"/>
  <c r="C850" i="49" s="1"/>
  <c r="AQ861" i="43"/>
  <c r="A851" i="49" s="1"/>
  <c r="C851" i="49" s="1" a="1"/>
  <c r="C851" i="49" s="1"/>
  <c r="AQ862" i="43"/>
  <c r="A852" i="49" s="1"/>
  <c r="C852" i="49" s="1" a="1"/>
  <c r="C852" i="49" s="1"/>
  <c r="AQ863" i="43"/>
  <c r="A853" i="49" s="1"/>
  <c r="C853" i="49" s="1" a="1"/>
  <c r="C853" i="49" s="1"/>
  <c r="AQ864" i="43"/>
  <c r="A854" i="49" s="1"/>
  <c r="C854" i="49" s="1" a="1"/>
  <c r="C854" i="49" s="1"/>
  <c r="AQ865" i="43"/>
  <c r="A855" i="49" s="1"/>
  <c r="C855" i="49" s="1" a="1"/>
  <c r="C855" i="49" s="1"/>
  <c r="AQ866" i="43"/>
  <c r="A856" i="49" s="1"/>
  <c r="C856" i="49" s="1" a="1"/>
  <c r="C856" i="49" s="1"/>
  <c r="AQ867" i="43"/>
  <c r="A857" i="49" s="1"/>
  <c r="C857" i="49" s="1" a="1"/>
  <c r="C857" i="49" s="1"/>
  <c r="AQ868" i="43"/>
  <c r="A858" i="49" s="1"/>
  <c r="C858" i="49" s="1" a="1"/>
  <c r="C858" i="49" s="1"/>
  <c r="AQ869" i="43"/>
  <c r="A859" i="49" s="1"/>
  <c r="C859" i="49" s="1" a="1"/>
  <c r="C859" i="49" s="1"/>
  <c r="AQ870" i="43"/>
  <c r="A860" i="49" s="1"/>
  <c r="C860" i="49" s="1" a="1"/>
  <c r="C860" i="49" s="1"/>
  <c r="AQ871" i="43"/>
  <c r="A861" i="49" s="1"/>
  <c r="C861" i="49" s="1" a="1"/>
  <c r="C861" i="49" s="1"/>
  <c r="AQ872" i="43"/>
  <c r="A862" i="49" s="1"/>
  <c r="C862" i="49" s="1" a="1"/>
  <c r="C862" i="49" s="1"/>
  <c r="AQ873" i="43"/>
  <c r="A863" i="49" s="1"/>
  <c r="C863" i="49" s="1" a="1"/>
  <c r="C863" i="49" s="1"/>
  <c r="AQ874" i="43"/>
  <c r="A864" i="49" s="1"/>
  <c r="C864" i="49" s="1" a="1"/>
  <c r="C864" i="49" s="1"/>
  <c r="AQ875" i="43"/>
  <c r="A865" i="49" s="1"/>
  <c r="C865" i="49" s="1" a="1"/>
  <c r="C865" i="49" s="1"/>
  <c r="AQ876" i="43"/>
  <c r="A866" i="49" s="1"/>
  <c r="C866" i="49" s="1" a="1"/>
  <c r="C866" i="49" s="1"/>
  <c r="AQ877" i="43"/>
  <c r="A867" i="49" s="1"/>
  <c r="C867" i="49" s="1" a="1"/>
  <c r="C867" i="49" s="1"/>
  <c r="AQ878" i="43"/>
  <c r="A868" i="49" s="1"/>
  <c r="C868" i="49" s="1" a="1"/>
  <c r="C868" i="49" s="1"/>
  <c r="AQ879" i="43"/>
  <c r="A869" i="49" s="1"/>
  <c r="C869" i="49" s="1" a="1"/>
  <c r="C869" i="49" s="1"/>
  <c r="AQ880" i="43"/>
  <c r="A870" i="49" s="1"/>
  <c r="C870" i="49" s="1" a="1"/>
  <c r="C870" i="49" s="1"/>
  <c r="AQ881" i="43"/>
  <c r="A871" i="49" s="1"/>
  <c r="C871" i="49" s="1" a="1"/>
  <c r="C871" i="49" s="1"/>
  <c r="AQ882" i="43"/>
  <c r="A872" i="49" s="1"/>
  <c r="C872" i="49" s="1" a="1"/>
  <c r="C872" i="49" s="1"/>
  <c r="AQ883" i="43"/>
  <c r="A873" i="49" s="1"/>
  <c r="C873" i="49" s="1" a="1"/>
  <c r="C873" i="49" s="1"/>
  <c r="AQ884" i="43"/>
  <c r="A874" i="49" s="1"/>
  <c r="C874" i="49" s="1" a="1"/>
  <c r="C874" i="49" s="1"/>
  <c r="AQ885" i="43"/>
  <c r="A875" i="49" s="1"/>
  <c r="C875" i="49" s="1" a="1"/>
  <c r="C875" i="49" s="1"/>
  <c r="AQ886" i="43"/>
  <c r="A876" i="49" s="1"/>
  <c r="C876" i="49" s="1" a="1"/>
  <c r="C876" i="49" s="1"/>
  <c r="AQ887" i="43"/>
  <c r="A877" i="49" s="1"/>
  <c r="C877" i="49" s="1" a="1"/>
  <c r="C877" i="49" s="1"/>
  <c r="AQ888" i="43"/>
  <c r="A878" i="49" s="1"/>
  <c r="C878" i="49" s="1" a="1"/>
  <c r="C878" i="49" s="1"/>
  <c r="AQ889" i="43"/>
  <c r="A879" i="49" s="1"/>
  <c r="C879" i="49" s="1" a="1"/>
  <c r="C879" i="49" s="1"/>
  <c r="AQ890" i="43"/>
  <c r="A880" i="49" s="1"/>
  <c r="C880" i="49" s="1" a="1"/>
  <c r="C880" i="49" s="1"/>
  <c r="AQ891" i="43"/>
  <c r="A881" i="49" s="1"/>
  <c r="C881" i="49" s="1" a="1"/>
  <c r="C881" i="49" s="1"/>
  <c r="AQ892" i="43"/>
  <c r="A882" i="49" s="1"/>
  <c r="C882" i="49" s="1" a="1"/>
  <c r="C882" i="49" s="1"/>
  <c r="AQ893" i="43"/>
  <c r="A883" i="49" s="1"/>
  <c r="C883" i="49" s="1" a="1"/>
  <c r="C883" i="49" s="1"/>
  <c r="AQ894" i="43"/>
  <c r="A884" i="49" s="1"/>
  <c r="C884" i="49" s="1" a="1"/>
  <c r="C884" i="49" s="1"/>
  <c r="AQ895" i="43"/>
  <c r="A885" i="49" s="1"/>
  <c r="C885" i="49" s="1" a="1"/>
  <c r="C885" i="49" s="1"/>
  <c r="AQ896" i="43"/>
  <c r="A886" i="49" s="1"/>
  <c r="C886" i="49" s="1" a="1"/>
  <c r="C886" i="49" s="1"/>
  <c r="AQ897" i="43"/>
  <c r="A887" i="49" s="1"/>
  <c r="C887" i="49" s="1" a="1"/>
  <c r="C887" i="49" s="1"/>
  <c r="AQ898" i="43"/>
  <c r="A888" i="49" s="1"/>
  <c r="C888" i="49" s="1" a="1"/>
  <c r="C888" i="49" s="1"/>
  <c r="AQ899" i="43"/>
  <c r="A889" i="49" s="1"/>
  <c r="C889" i="49" s="1" a="1"/>
  <c r="C889" i="49" s="1"/>
  <c r="AQ900" i="43"/>
  <c r="A890" i="49" s="1"/>
  <c r="C890" i="49" s="1" a="1"/>
  <c r="C890" i="49" s="1"/>
  <c r="AQ901" i="43"/>
  <c r="A891" i="49" s="1"/>
  <c r="C891" i="49" s="1" a="1"/>
  <c r="C891" i="49" s="1"/>
  <c r="AQ902" i="43"/>
  <c r="A892" i="49" s="1"/>
  <c r="C892" i="49" s="1" a="1"/>
  <c r="C892" i="49" s="1"/>
  <c r="AQ903" i="43"/>
  <c r="A893" i="49" s="1"/>
  <c r="C893" i="49" s="1" a="1"/>
  <c r="C893" i="49" s="1"/>
  <c r="AQ904" i="43"/>
  <c r="A894" i="49" s="1"/>
  <c r="C894" i="49" s="1" a="1"/>
  <c r="C894" i="49" s="1"/>
  <c r="AQ905" i="43"/>
  <c r="A895" i="49" s="1"/>
  <c r="C895" i="49" s="1" a="1"/>
  <c r="C895" i="49" s="1"/>
  <c r="AQ906" i="43"/>
  <c r="A896" i="49" s="1"/>
  <c r="C896" i="49" s="1" a="1"/>
  <c r="C896" i="49" s="1"/>
  <c r="AQ907" i="43"/>
  <c r="A897" i="49" s="1"/>
  <c r="C897" i="49" s="1" a="1"/>
  <c r="C897" i="49" s="1"/>
  <c r="AQ908" i="43"/>
  <c r="A898" i="49" s="1"/>
  <c r="C898" i="49" s="1" a="1"/>
  <c r="C898" i="49" s="1"/>
  <c r="AQ909" i="43"/>
  <c r="A899" i="49" s="1"/>
  <c r="C899" i="49" s="1" a="1"/>
  <c r="C899" i="49" s="1"/>
  <c r="AQ910" i="43"/>
  <c r="A900" i="49" s="1"/>
  <c r="C900" i="49" s="1" a="1"/>
  <c r="C900" i="49" s="1"/>
  <c r="AQ911" i="43"/>
  <c r="A901" i="49" s="1"/>
  <c r="C901" i="49" s="1" a="1"/>
  <c r="C901" i="49" s="1"/>
  <c r="AQ912" i="43"/>
  <c r="A902" i="49" s="1"/>
  <c r="C902" i="49" s="1" a="1"/>
  <c r="C902" i="49" s="1"/>
  <c r="AQ913" i="43"/>
  <c r="A903" i="49" s="1"/>
  <c r="C903" i="49" s="1" a="1"/>
  <c r="C903" i="49" s="1"/>
  <c r="AQ914" i="43"/>
  <c r="A904" i="49" s="1"/>
  <c r="C904" i="49" s="1" a="1"/>
  <c r="C904" i="49" s="1"/>
  <c r="AQ915" i="43"/>
  <c r="A905" i="49" s="1"/>
  <c r="C905" i="49" s="1" a="1"/>
  <c r="C905" i="49" s="1"/>
  <c r="AQ916" i="43"/>
  <c r="A906" i="49" s="1"/>
  <c r="C906" i="49" s="1" a="1"/>
  <c r="C906" i="49" s="1"/>
  <c r="AQ917" i="43"/>
  <c r="A907" i="49" s="1"/>
  <c r="C907" i="49" s="1" a="1"/>
  <c r="C907" i="49" s="1"/>
  <c r="AQ918" i="43"/>
  <c r="A908" i="49" s="1"/>
  <c r="C908" i="49" s="1" a="1"/>
  <c r="C908" i="49" s="1"/>
  <c r="AQ919" i="43"/>
  <c r="A909" i="49" s="1"/>
  <c r="C909" i="49" s="1" a="1"/>
  <c r="C909" i="49" s="1"/>
  <c r="AQ920" i="43"/>
  <c r="A910" i="49" s="1"/>
  <c r="C910" i="49" s="1" a="1"/>
  <c r="C910" i="49" s="1"/>
  <c r="AQ921" i="43"/>
  <c r="A911" i="49" s="1"/>
  <c r="C911" i="49" s="1" a="1"/>
  <c r="C911" i="49" s="1"/>
  <c r="AQ922" i="43"/>
  <c r="A912" i="49" s="1"/>
  <c r="C912" i="49" s="1" a="1"/>
  <c r="C912" i="49" s="1"/>
  <c r="AQ923" i="43"/>
  <c r="A913" i="49" s="1"/>
  <c r="C913" i="49" s="1" a="1"/>
  <c r="C913" i="49" s="1"/>
  <c r="AQ924" i="43"/>
  <c r="A914" i="49" s="1"/>
  <c r="C914" i="49" s="1" a="1"/>
  <c r="C914" i="49" s="1"/>
  <c r="AQ925" i="43"/>
  <c r="A915" i="49" s="1"/>
  <c r="C915" i="49" s="1" a="1"/>
  <c r="C915" i="49" s="1"/>
  <c r="AQ926" i="43"/>
  <c r="A916" i="49" s="1"/>
  <c r="C916" i="49" s="1" a="1"/>
  <c r="C916" i="49" s="1"/>
  <c r="AQ927" i="43"/>
  <c r="A917" i="49" s="1"/>
  <c r="C917" i="49" s="1" a="1"/>
  <c r="C917" i="49" s="1"/>
  <c r="AQ928" i="43"/>
  <c r="A918" i="49" s="1"/>
  <c r="C918" i="49" s="1" a="1"/>
  <c r="C918" i="49" s="1"/>
  <c r="AQ929" i="43"/>
  <c r="A919" i="49" s="1"/>
  <c r="C919" i="49" s="1" a="1"/>
  <c r="C919" i="49" s="1"/>
  <c r="AQ930" i="43"/>
  <c r="A920" i="49" s="1"/>
  <c r="C920" i="49" s="1" a="1"/>
  <c r="C920" i="49" s="1"/>
  <c r="AQ931" i="43"/>
  <c r="A921" i="49" s="1"/>
  <c r="C921" i="49" s="1" a="1"/>
  <c r="C921" i="49" s="1"/>
  <c r="AQ932" i="43"/>
  <c r="A922" i="49" s="1"/>
  <c r="C922" i="49" s="1" a="1"/>
  <c r="C922" i="49" s="1"/>
  <c r="AQ933" i="43"/>
  <c r="A923" i="49" s="1"/>
  <c r="C923" i="49" s="1" a="1"/>
  <c r="C923" i="49" s="1"/>
  <c r="AQ934" i="43"/>
  <c r="A924" i="49" s="1"/>
  <c r="C924" i="49" s="1" a="1"/>
  <c r="C924" i="49" s="1"/>
  <c r="AQ935" i="43"/>
  <c r="A925" i="49" s="1"/>
  <c r="C925" i="49" s="1" a="1"/>
  <c r="C925" i="49" s="1"/>
  <c r="AQ936" i="43"/>
  <c r="A926" i="49" s="1"/>
  <c r="C926" i="49" s="1" a="1"/>
  <c r="C926" i="49" s="1"/>
  <c r="AQ937" i="43"/>
  <c r="A927" i="49" s="1"/>
  <c r="C927" i="49" s="1" a="1"/>
  <c r="C927" i="49" s="1"/>
  <c r="AQ938" i="43"/>
  <c r="A928" i="49" s="1"/>
  <c r="C928" i="49" s="1" a="1"/>
  <c r="C928" i="49" s="1"/>
  <c r="AQ939" i="43"/>
  <c r="A929" i="49" s="1"/>
  <c r="C929" i="49" s="1" a="1"/>
  <c r="C929" i="49" s="1"/>
  <c r="AQ940" i="43"/>
  <c r="A930" i="49" s="1"/>
  <c r="C930" i="49" s="1" a="1"/>
  <c r="C930" i="49" s="1"/>
  <c r="AQ941" i="43"/>
  <c r="A931" i="49" s="1"/>
  <c r="C931" i="49" s="1" a="1"/>
  <c r="C931" i="49" s="1"/>
  <c r="AQ942" i="43"/>
  <c r="A932" i="49" s="1"/>
  <c r="C932" i="49" s="1" a="1"/>
  <c r="C932" i="49" s="1"/>
  <c r="AQ943" i="43"/>
  <c r="A933" i="49" s="1"/>
  <c r="C933" i="49" s="1" a="1"/>
  <c r="C933" i="49" s="1"/>
  <c r="AQ944" i="43"/>
  <c r="A934" i="49" s="1"/>
  <c r="C934" i="49" s="1" a="1"/>
  <c r="C934" i="49" s="1"/>
  <c r="AQ945" i="43"/>
  <c r="A935" i="49" s="1"/>
  <c r="C935" i="49" s="1" a="1"/>
  <c r="C935" i="49" s="1"/>
  <c r="AQ946" i="43"/>
  <c r="A936" i="49" s="1"/>
  <c r="C936" i="49" s="1" a="1"/>
  <c r="C936" i="49" s="1"/>
  <c r="AQ947" i="43"/>
  <c r="A937" i="49" s="1"/>
  <c r="C937" i="49" s="1" a="1"/>
  <c r="C937" i="49" s="1"/>
  <c r="AQ948" i="43"/>
  <c r="A938" i="49" s="1"/>
  <c r="C938" i="49" s="1" a="1"/>
  <c r="C938" i="49" s="1"/>
  <c r="AQ949" i="43"/>
  <c r="A939" i="49" s="1"/>
  <c r="C939" i="49" s="1" a="1"/>
  <c r="C939" i="49" s="1"/>
  <c r="AQ950" i="43"/>
  <c r="A940" i="49" s="1"/>
  <c r="C940" i="49" s="1" a="1"/>
  <c r="C940" i="49" s="1"/>
  <c r="AQ951" i="43"/>
  <c r="A941" i="49" s="1"/>
  <c r="C941" i="49" s="1" a="1"/>
  <c r="C941" i="49" s="1"/>
  <c r="AQ952" i="43"/>
  <c r="A942" i="49" s="1"/>
  <c r="C942" i="49" s="1" a="1"/>
  <c r="C942" i="49" s="1"/>
  <c r="AQ953" i="43"/>
  <c r="A943" i="49" s="1"/>
  <c r="C943" i="49" s="1" a="1"/>
  <c r="C943" i="49" s="1"/>
  <c r="AQ954" i="43"/>
  <c r="A944" i="49" s="1"/>
  <c r="C944" i="49" s="1" a="1"/>
  <c r="C944" i="49" s="1"/>
  <c r="AQ955" i="43"/>
  <c r="A945" i="49" s="1"/>
  <c r="C945" i="49" s="1" a="1"/>
  <c r="C945" i="49" s="1"/>
  <c r="AQ956" i="43"/>
  <c r="A946" i="49" s="1"/>
  <c r="C946" i="49" s="1" a="1"/>
  <c r="C946" i="49" s="1"/>
  <c r="AQ957" i="43"/>
  <c r="A947" i="49" s="1"/>
  <c r="C947" i="49" s="1" a="1"/>
  <c r="C947" i="49" s="1"/>
  <c r="AQ958" i="43"/>
  <c r="A948" i="49" s="1"/>
  <c r="C948" i="49" s="1" a="1"/>
  <c r="C948" i="49" s="1"/>
  <c r="AQ959" i="43"/>
  <c r="A949" i="49" s="1"/>
  <c r="C949" i="49" s="1" a="1"/>
  <c r="C949" i="49" s="1"/>
  <c r="AQ960" i="43"/>
  <c r="A950" i="49" s="1"/>
  <c r="C950" i="49" s="1" a="1"/>
  <c r="C950" i="49" s="1"/>
  <c r="AQ961" i="43"/>
  <c r="A951" i="49" s="1"/>
  <c r="C951" i="49" s="1" a="1"/>
  <c r="C951" i="49" s="1"/>
  <c r="AQ962" i="43"/>
  <c r="A952" i="49" s="1"/>
  <c r="C952" i="49" s="1" a="1"/>
  <c r="C952" i="49" s="1"/>
  <c r="AQ963" i="43"/>
  <c r="A953" i="49" s="1"/>
  <c r="C953" i="49" s="1" a="1"/>
  <c r="C953" i="49" s="1"/>
  <c r="AQ964" i="43"/>
  <c r="A954" i="49" s="1"/>
  <c r="C954" i="49" s="1" a="1"/>
  <c r="C954" i="49" s="1"/>
  <c r="AQ965" i="43"/>
  <c r="A955" i="49" s="1"/>
  <c r="C955" i="49" s="1" a="1"/>
  <c r="C955" i="49" s="1"/>
  <c r="AQ966" i="43"/>
  <c r="A956" i="49" s="1"/>
  <c r="C956" i="49" s="1" a="1"/>
  <c r="C956" i="49" s="1"/>
  <c r="AQ967" i="43"/>
  <c r="A957" i="49" s="1"/>
  <c r="C957" i="49" s="1" a="1"/>
  <c r="C957" i="49" s="1"/>
  <c r="AQ968" i="43"/>
  <c r="A958" i="49" s="1"/>
  <c r="C958" i="49" s="1" a="1"/>
  <c r="C958" i="49" s="1"/>
  <c r="AQ969" i="43"/>
  <c r="A959" i="49" s="1"/>
  <c r="C959" i="49" s="1" a="1"/>
  <c r="C959" i="49" s="1"/>
  <c r="AQ970" i="43"/>
  <c r="A960" i="49" s="1"/>
  <c r="C960" i="49" s="1" a="1"/>
  <c r="C960" i="49" s="1"/>
  <c r="AQ971" i="43"/>
  <c r="A961" i="49" s="1"/>
  <c r="C961" i="49" s="1" a="1"/>
  <c r="C961" i="49" s="1"/>
  <c r="AQ972" i="43"/>
  <c r="A962" i="49" s="1"/>
  <c r="C962" i="49" s="1" a="1"/>
  <c r="C962" i="49" s="1"/>
  <c r="AQ973" i="43"/>
  <c r="A963" i="49" s="1"/>
  <c r="C963" i="49" s="1" a="1"/>
  <c r="C963" i="49" s="1"/>
  <c r="AQ974" i="43"/>
  <c r="A964" i="49" s="1"/>
  <c r="C964" i="49" s="1" a="1"/>
  <c r="C964" i="49" s="1"/>
  <c r="AQ975" i="43"/>
  <c r="A965" i="49" s="1"/>
  <c r="C965" i="49" s="1" a="1"/>
  <c r="C965" i="49" s="1"/>
  <c r="AQ976" i="43"/>
  <c r="A966" i="49" s="1"/>
  <c r="C966" i="49" s="1" a="1"/>
  <c r="C966" i="49" s="1"/>
  <c r="AQ977" i="43"/>
  <c r="A967" i="49" s="1"/>
  <c r="C967" i="49" s="1" a="1"/>
  <c r="C967" i="49" s="1"/>
  <c r="AQ978" i="43"/>
  <c r="A968" i="49" s="1"/>
  <c r="C968" i="49" s="1" a="1"/>
  <c r="C968" i="49" s="1"/>
  <c r="AQ979" i="43"/>
  <c r="A969" i="49" s="1"/>
  <c r="C969" i="49" s="1" a="1"/>
  <c r="C969" i="49" s="1"/>
  <c r="AQ980" i="43"/>
  <c r="A970" i="49" s="1"/>
  <c r="C970" i="49" s="1" a="1"/>
  <c r="C970" i="49" s="1"/>
  <c r="AQ981" i="43"/>
  <c r="A971" i="49" s="1"/>
  <c r="C971" i="49" s="1" a="1"/>
  <c r="C971" i="49" s="1"/>
  <c r="AQ982" i="43"/>
  <c r="A972" i="49" s="1"/>
  <c r="C972" i="49" s="1" a="1"/>
  <c r="C972" i="49" s="1"/>
  <c r="AQ983" i="43"/>
  <c r="A973" i="49" s="1"/>
  <c r="C973" i="49" s="1" a="1"/>
  <c r="C973" i="49" s="1"/>
  <c r="AQ984" i="43"/>
  <c r="A974" i="49" s="1"/>
  <c r="C974" i="49" s="1" a="1"/>
  <c r="C974" i="49" s="1"/>
  <c r="AQ985" i="43"/>
  <c r="A975" i="49" s="1"/>
  <c r="C975" i="49" s="1" a="1"/>
  <c r="C975" i="49" s="1"/>
  <c r="AQ986" i="43"/>
  <c r="A976" i="49" s="1"/>
  <c r="C976" i="49" s="1" a="1"/>
  <c r="C976" i="49" s="1"/>
  <c r="AQ987" i="43"/>
  <c r="A977" i="49" s="1"/>
  <c r="C977" i="49" s="1" a="1"/>
  <c r="C977" i="49" s="1"/>
  <c r="AQ988" i="43"/>
  <c r="A978" i="49" s="1"/>
  <c r="C978" i="49" s="1" a="1"/>
  <c r="C978" i="49" s="1"/>
  <c r="AQ989" i="43"/>
  <c r="A979" i="49" s="1"/>
  <c r="C979" i="49" s="1" a="1"/>
  <c r="C979" i="49" s="1"/>
  <c r="AQ990" i="43"/>
  <c r="A980" i="49" s="1"/>
  <c r="C980" i="49" s="1" a="1"/>
  <c r="C980" i="49" s="1"/>
  <c r="AQ991" i="43"/>
  <c r="A981" i="49" s="1"/>
  <c r="C981" i="49" s="1" a="1"/>
  <c r="C981" i="49" s="1"/>
  <c r="AQ992" i="43"/>
  <c r="A982" i="49" s="1"/>
  <c r="C982" i="49" s="1" a="1"/>
  <c r="C982" i="49" s="1"/>
  <c r="AQ993" i="43"/>
  <c r="A983" i="49" s="1"/>
  <c r="C983" i="49" s="1" a="1"/>
  <c r="C983" i="49" s="1"/>
  <c r="AQ994" i="43"/>
  <c r="A984" i="49" s="1"/>
  <c r="C984" i="49" s="1" a="1"/>
  <c r="C984" i="49" s="1"/>
  <c r="AQ995" i="43"/>
  <c r="A985" i="49" s="1"/>
  <c r="C985" i="49" s="1" a="1"/>
  <c r="C985" i="49" s="1"/>
  <c r="AQ996" i="43"/>
  <c r="A986" i="49" s="1"/>
  <c r="C986" i="49" s="1" a="1"/>
  <c r="C986" i="49" s="1"/>
  <c r="AQ997" i="43"/>
  <c r="A987" i="49" s="1"/>
  <c r="C987" i="49" s="1" a="1"/>
  <c r="C987" i="49" s="1"/>
  <c r="AQ998" i="43"/>
  <c r="A988" i="49" s="1"/>
  <c r="C988" i="49" s="1" a="1"/>
  <c r="C988" i="49" s="1"/>
  <c r="AQ999" i="43"/>
  <c r="A989" i="49" s="1"/>
  <c r="C989" i="49" s="1" a="1"/>
  <c r="C989" i="49" s="1"/>
  <c r="AQ1000" i="43"/>
  <c r="A990" i="49" s="1"/>
  <c r="C990" i="49" s="1" a="1"/>
  <c r="C990" i="49" s="1"/>
  <c r="AQ1001" i="43"/>
  <c r="A991" i="49" s="1"/>
  <c r="C991" i="49" s="1" a="1"/>
  <c r="C991" i="49" s="1"/>
  <c r="AQ1002" i="43"/>
  <c r="A992" i="49" s="1"/>
  <c r="C992" i="49" s="1" a="1"/>
  <c r="C992" i="49" s="1"/>
  <c r="AQ1003" i="43"/>
  <c r="A993" i="49" s="1"/>
  <c r="C993" i="49" s="1" a="1"/>
  <c r="C993" i="49" s="1"/>
  <c r="AQ1004" i="43"/>
  <c r="A994" i="49" s="1"/>
  <c r="C994" i="49" s="1" a="1"/>
  <c r="C994" i="49" s="1"/>
  <c r="AQ1005" i="43"/>
  <c r="A995" i="49" s="1"/>
  <c r="C995" i="49" s="1" a="1"/>
  <c r="C995" i="49" s="1"/>
  <c r="AQ1006" i="43"/>
  <c r="A996" i="49" s="1"/>
  <c r="C996" i="49" s="1" a="1"/>
  <c r="C996" i="49" s="1"/>
  <c r="AQ1007" i="43"/>
  <c r="A997" i="49" s="1"/>
  <c r="C997" i="49" s="1" a="1"/>
  <c r="C997" i="49" s="1"/>
  <c r="AQ1008" i="43"/>
  <c r="A998" i="49" s="1"/>
  <c r="C998" i="49" s="1" a="1"/>
  <c r="C998" i="49" s="1"/>
  <c r="AQ1009" i="43"/>
  <c r="A999" i="49" s="1"/>
  <c r="C999" i="49" s="1" a="1"/>
  <c r="C999" i="49" s="1"/>
  <c r="AQ1010" i="43"/>
  <c r="A1000" i="49" s="1"/>
  <c r="C1000" i="49" s="1" a="1"/>
  <c r="C1000" i="49" s="1"/>
  <c r="AQ1011" i="43"/>
  <c r="A1001" i="49" s="1"/>
  <c r="C1001" i="49" s="1" a="1"/>
  <c r="C1001" i="49" s="1"/>
  <c r="AQ12" i="43"/>
  <c r="X12" i="43" s="1"/>
  <c r="N15" i="55" l="1"/>
  <c r="A25" i="49"/>
  <c r="A24" i="49"/>
  <c r="A22" i="49"/>
  <c r="A26" i="49"/>
  <c r="C26" i="49" s="1" a="1"/>
  <c r="C26" i="49" s="1"/>
  <c r="G13" i="55"/>
  <c r="R19" i="58"/>
  <c r="N13" i="55" s="1"/>
  <c r="S24" i="58"/>
  <c r="T24" i="58"/>
  <c r="U24" i="58"/>
  <c r="V24" i="58"/>
  <c r="W24" i="58"/>
  <c r="X24" i="58"/>
  <c r="N18" i="55"/>
  <c r="G14" i="55"/>
  <c r="R20" i="58"/>
  <c r="N14" i="55" s="1"/>
  <c r="J44" i="58"/>
  <c r="K44" i="58"/>
  <c r="L44" i="58"/>
  <c r="G38" i="55"/>
  <c r="M44" i="58"/>
  <c r="I44" i="58"/>
  <c r="G15" i="55"/>
  <c r="M29" i="58"/>
  <c r="J29" i="58"/>
  <c r="L29" i="58"/>
  <c r="G23" i="55"/>
  <c r="I29" i="58"/>
  <c r="K29" i="58"/>
  <c r="M37" i="58"/>
  <c r="L37" i="58"/>
  <c r="G31" i="55"/>
  <c r="I37" i="58"/>
  <c r="J37" i="58"/>
  <c r="K37" i="58"/>
  <c r="M45" i="58"/>
  <c r="L45" i="58"/>
  <c r="G39" i="55"/>
  <c r="I45" i="58"/>
  <c r="J45" i="58"/>
  <c r="K45" i="58"/>
  <c r="M53" i="58"/>
  <c r="I53" i="58"/>
  <c r="J53" i="58"/>
  <c r="G47" i="55"/>
  <c r="K53" i="58"/>
  <c r="L53" i="58"/>
  <c r="M61" i="58"/>
  <c r="G55" i="55"/>
  <c r="I61" i="58"/>
  <c r="J61" i="58"/>
  <c r="K61" i="58"/>
  <c r="L61" i="58"/>
  <c r="M69" i="58"/>
  <c r="J69" i="58"/>
  <c r="I69" i="58"/>
  <c r="G63" i="55"/>
  <c r="K69" i="58"/>
  <c r="L69" i="58"/>
  <c r="M77" i="58"/>
  <c r="J77" i="58"/>
  <c r="L77" i="58"/>
  <c r="I77" i="58"/>
  <c r="G71" i="55"/>
  <c r="K77" i="58"/>
  <c r="J60" i="58"/>
  <c r="K60" i="58"/>
  <c r="L60" i="58"/>
  <c r="I60" i="58"/>
  <c r="G54" i="55"/>
  <c r="M60" i="58"/>
  <c r="I22" i="58"/>
  <c r="G16" i="55"/>
  <c r="J22" i="58"/>
  <c r="M22" i="58"/>
  <c r="K22" i="58"/>
  <c r="L22" i="58"/>
  <c r="I30" i="58"/>
  <c r="M30" i="58"/>
  <c r="J30" i="58"/>
  <c r="G24" i="55"/>
  <c r="K30" i="58"/>
  <c r="L30" i="58"/>
  <c r="M38" i="58"/>
  <c r="I38" i="58"/>
  <c r="J38" i="58"/>
  <c r="K38" i="58"/>
  <c r="G32" i="55"/>
  <c r="L38" i="58"/>
  <c r="I46" i="58"/>
  <c r="J46" i="58"/>
  <c r="L46" i="58"/>
  <c r="K46" i="58"/>
  <c r="M46" i="58"/>
  <c r="G40" i="55"/>
  <c r="I54" i="58"/>
  <c r="G48" i="55"/>
  <c r="M54" i="58"/>
  <c r="J54" i="58"/>
  <c r="K54" i="58"/>
  <c r="L54" i="58"/>
  <c r="M62" i="58"/>
  <c r="I62" i="58"/>
  <c r="L62" i="58"/>
  <c r="G56" i="55"/>
  <c r="J62" i="58"/>
  <c r="K62" i="58"/>
  <c r="I70" i="58"/>
  <c r="M70" i="58"/>
  <c r="J70" i="58"/>
  <c r="L70" i="58"/>
  <c r="G64" i="55"/>
  <c r="K70" i="58"/>
  <c r="I78" i="58"/>
  <c r="L78" i="58"/>
  <c r="G72" i="55"/>
  <c r="J78" i="58"/>
  <c r="M78" i="58"/>
  <c r="K78" i="58"/>
  <c r="J28" i="58"/>
  <c r="K28" i="58"/>
  <c r="L28" i="58"/>
  <c r="G22" i="55"/>
  <c r="M28" i="58"/>
  <c r="I28" i="58"/>
  <c r="K23" i="58"/>
  <c r="L23" i="58"/>
  <c r="M23" i="58"/>
  <c r="J23" i="58"/>
  <c r="G17" i="55"/>
  <c r="I23" i="58"/>
  <c r="K31" i="58"/>
  <c r="L31" i="58"/>
  <c r="M31" i="58"/>
  <c r="J31" i="58"/>
  <c r="G25" i="55"/>
  <c r="I31" i="58"/>
  <c r="K39" i="58"/>
  <c r="L39" i="58"/>
  <c r="M39" i="58"/>
  <c r="G33" i="55"/>
  <c r="I39" i="58"/>
  <c r="J39" i="58"/>
  <c r="K47" i="58"/>
  <c r="L47" i="58"/>
  <c r="M47" i="58"/>
  <c r="J47" i="58"/>
  <c r="G41" i="55"/>
  <c r="I47" i="58"/>
  <c r="K55" i="58"/>
  <c r="L55" i="58"/>
  <c r="M55" i="58"/>
  <c r="J55" i="58"/>
  <c r="G49" i="55"/>
  <c r="I55" i="58"/>
  <c r="K63" i="58"/>
  <c r="L63" i="58"/>
  <c r="J63" i="58"/>
  <c r="M63" i="58"/>
  <c r="G57" i="55"/>
  <c r="I63" i="58"/>
  <c r="K71" i="58"/>
  <c r="J71" i="58"/>
  <c r="L71" i="58"/>
  <c r="M71" i="58"/>
  <c r="G65" i="55"/>
  <c r="I71" i="58"/>
  <c r="J52" i="58"/>
  <c r="K52" i="58"/>
  <c r="L52" i="58"/>
  <c r="I52" i="58"/>
  <c r="G46" i="55"/>
  <c r="M52" i="58"/>
  <c r="K24" i="58"/>
  <c r="I24" i="58"/>
  <c r="J24" i="58"/>
  <c r="M24" i="58"/>
  <c r="L24" i="58"/>
  <c r="G18" i="55"/>
  <c r="K32" i="58"/>
  <c r="M32" i="58"/>
  <c r="I32" i="58"/>
  <c r="J32" i="58"/>
  <c r="L32" i="58"/>
  <c r="G26" i="55"/>
  <c r="K40" i="58"/>
  <c r="I40" i="58"/>
  <c r="J40" i="58"/>
  <c r="M40" i="58"/>
  <c r="L40" i="58"/>
  <c r="G34" i="55"/>
  <c r="J48" i="58"/>
  <c r="K48" i="58"/>
  <c r="I48" i="58"/>
  <c r="L48" i="58"/>
  <c r="G42" i="55"/>
  <c r="M48" i="58"/>
  <c r="M56" i="58"/>
  <c r="J56" i="58"/>
  <c r="I56" i="58"/>
  <c r="K56" i="58"/>
  <c r="L56" i="58"/>
  <c r="G50" i="55"/>
  <c r="K64" i="58"/>
  <c r="G58" i="55"/>
  <c r="I64" i="58"/>
  <c r="J64" i="58"/>
  <c r="M64" i="58"/>
  <c r="L64" i="58"/>
  <c r="I72" i="58"/>
  <c r="K72" i="58"/>
  <c r="M72" i="58"/>
  <c r="J72" i="58"/>
  <c r="L72" i="58"/>
  <c r="G66" i="55"/>
  <c r="J36" i="58"/>
  <c r="K36" i="58"/>
  <c r="L36" i="58"/>
  <c r="G30" i="55"/>
  <c r="M36" i="58"/>
  <c r="I36" i="58"/>
  <c r="G19" i="55"/>
  <c r="I25" i="58"/>
  <c r="J25" i="58"/>
  <c r="K25" i="58"/>
  <c r="L25" i="58"/>
  <c r="M25" i="58"/>
  <c r="G27" i="55"/>
  <c r="I33" i="58"/>
  <c r="J33" i="58"/>
  <c r="K33" i="58"/>
  <c r="L33" i="58"/>
  <c r="M33" i="58"/>
  <c r="G35" i="55"/>
  <c r="I41" i="58"/>
  <c r="J41" i="58"/>
  <c r="K41" i="58"/>
  <c r="M41" i="58"/>
  <c r="L41" i="58"/>
  <c r="G43" i="55"/>
  <c r="I49" i="58"/>
  <c r="J49" i="58"/>
  <c r="K49" i="58"/>
  <c r="L49" i="58"/>
  <c r="M49" i="58"/>
  <c r="G51" i="55"/>
  <c r="I57" i="58"/>
  <c r="J57" i="58"/>
  <c r="K57" i="58"/>
  <c r="M57" i="58"/>
  <c r="L57" i="58"/>
  <c r="G59" i="55"/>
  <c r="I65" i="58"/>
  <c r="J65" i="58"/>
  <c r="K65" i="58"/>
  <c r="M65" i="58"/>
  <c r="L65" i="58"/>
  <c r="G67" i="55"/>
  <c r="I73" i="58"/>
  <c r="J73" i="58"/>
  <c r="M73" i="58"/>
  <c r="K73" i="58"/>
  <c r="L73" i="58"/>
  <c r="J76" i="58"/>
  <c r="K76" i="58"/>
  <c r="L76" i="58"/>
  <c r="I76" i="58"/>
  <c r="G70" i="55"/>
  <c r="M76" i="58"/>
  <c r="L26" i="58"/>
  <c r="K26" i="58"/>
  <c r="G20" i="55"/>
  <c r="M26" i="58"/>
  <c r="I26" i="58"/>
  <c r="J26" i="58"/>
  <c r="L34" i="58"/>
  <c r="G28" i="55"/>
  <c r="M34" i="58"/>
  <c r="K34" i="58"/>
  <c r="I34" i="58"/>
  <c r="J34" i="58"/>
  <c r="L42" i="58"/>
  <c r="K42" i="58"/>
  <c r="G36" i="55"/>
  <c r="M42" i="58"/>
  <c r="I42" i="58"/>
  <c r="J42" i="58"/>
  <c r="L50" i="58"/>
  <c r="G44" i="55"/>
  <c r="M50" i="58"/>
  <c r="K50" i="58"/>
  <c r="I50" i="58"/>
  <c r="J50" i="58"/>
  <c r="L58" i="58"/>
  <c r="G52" i="55"/>
  <c r="M58" i="58"/>
  <c r="I58" i="58"/>
  <c r="K58" i="58"/>
  <c r="J58" i="58"/>
  <c r="L66" i="58"/>
  <c r="G60" i="55"/>
  <c r="M66" i="58"/>
  <c r="I66" i="58"/>
  <c r="K66" i="58"/>
  <c r="J66" i="58"/>
  <c r="L74" i="58"/>
  <c r="I74" i="58"/>
  <c r="G68" i="55"/>
  <c r="M74" i="58"/>
  <c r="K74" i="58"/>
  <c r="J74" i="58"/>
  <c r="J68" i="58"/>
  <c r="K68" i="58"/>
  <c r="I68" i="58"/>
  <c r="L68" i="58"/>
  <c r="G62" i="55"/>
  <c r="M68" i="58"/>
  <c r="L27" i="58"/>
  <c r="G21" i="55"/>
  <c r="I27" i="58"/>
  <c r="J27" i="58"/>
  <c r="K27" i="58"/>
  <c r="M27" i="58"/>
  <c r="L35" i="58"/>
  <c r="G29" i="55"/>
  <c r="I35" i="58"/>
  <c r="J35" i="58"/>
  <c r="K35" i="58"/>
  <c r="M35" i="58"/>
  <c r="K43" i="58"/>
  <c r="L43" i="58"/>
  <c r="G37" i="55"/>
  <c r="I43" i="58"/>
  <c r="J43" i="58"/>
  <c r="M43" i="58"/>
  <c r="K51" i="58"/>
  <c r="G45" i="55"/>
  <c r="I51" i="58"/>
  <c r="J51" i="58"/>
  <c r="L51" i="58"/>
  <c r="M51" i="58"/>
  <c r="G53" i="55"/>
  <c r="I59" i="58"/>
  <c r="J59" i="58"/>
  <c r="K59" i="58"/>
  <c r="L59" i="58"/>
  <c r="M59" i="58"/>
  <c r="K67" i="58"/>
  <c r="G61" i="55"/>
  <c r="I67" i="58"/>
  <c r="J67" i="58"/>
  <c r="L67" i="58"/>
  <c r="M67" i="58"/>
  <c r="G69" i="55"/>
  <c r="I75" i="58"/>
  <c r="J75" i="58"/>
  <c r="K75" i="58"/>
  <c r="L75" i="58"/>
  <c r="M75" i="58"/>
  <c r="C24" i="49" a="1"/>
  <c r="C24" i="49" s="1"/>
  <c r="AC12" i="43"/>
  <c r="AA12" i="43" a="1"/>
  <c r="AA12" i="43" s="1"/>
  <c r="X13" i="43" a="1"/>
  <c r="X13" i="43" s="1"/>
  <c r="Z12" i="43" a="1"/>
  <c r="Z12" i="43" s="1"/>
  <c r="A2" i="49"/>
  <c r="X13" i="45" a="1"/>
  <c r="X13" i="45" s="1"/>
  <c r="X12" i="45"/>
  <c r="A2" i="50"/>
  <c r="C27" i="50" s="1" a="1"/>
  <c r="C27" i="50" s="1"/>
  <c r="C23" i="49" l="1" a="1"/>
  <c r="C23" i="49" s="1"/>
  <c r="C25" i="49" a="1"/>
  <c r="C25" i="49" s="1"/>
  <c r="Z13" i="43" a="1"/>
  <c r="Z13" i="43" s="1"/>
  <c r="AA13" i="43" a="1"/>
  <c r="AA13" i="43" s="1"/>
  <c r="AC13" i="43"/>
  <c r="X14" i="43" a="1"/>
  <c r="X14" i="43" s="1"/>
  <c r="X15" i="43" s="1" a="1"/>
  <c r="X15" i="43" s="1"/>
  <c r="AA13" i="45" a="1"/>
  <c r="AA13" i="45" s="1"/>
  <c r="X14" i="45" a="1"/>
  <c r="X14" i="45" s="1"/>
  <c r="Z13" i="45" a="1"/>
  <c r="Z13" i="45" s="1"/>
  <c r="AC13" i="45"/>
  <c r="AC12" i="45"/>
  <c r="AA12" i="45" a="1"/>
  <c r="AA12" i="45" s="1"/>
  <c r="Z12" i="45" a="1"/>
  <c r="Z12" i="45" s="1"/>
  <c r="X15" i="45" l="1" a="1"/>
  <c r="X15" i="45" s="1"/>
  <c r="AA14" i="45" a="1"/>
  <c r="AA14" i="45" s="1"/>
  <c r="AC14" i="45"/>
  <c r="AA15" i="43" a="1"/>
  <c r="AA15" i="43" s="1"/>
  <c r="AC15" i="43"/>
  <c r="Z15" i="43" a="1"/>
  <c r="Z15" i="43" s="1"/>
  <c r="Z14" i="43" a="1"/>
  <c r="Z14" i="43" s="1"/>
  <c r="AA14" i="43" a="1"/>
  <c r="AA14" i="43" s="1"/>
  <c r="AC14" i="43"/>
  <c r="X16" i="43" a="1"/>
  <c r="X16" i="43" s="1"/>
  <c r="Z14" i="45" a="1"/>
  <c r="Z14" i="45" s="1"/>
  <c r="AC15" i="45" l="1"/>
  <c r="AA15" i="45" a="1"/>
  <c r="AA15" i="45" s="1"/>
  <c r="Z15" i="45" a="1"/>
  <c r="Z15" i="45" s="1"/>
  <c r="X16" i="45" a="1"/>
  <c r="X16" i="45" s="1"/>
  <c r="X17" i="45" s="1" a="1"/>
  <c r="X17" i="45" s="1"/>
  <c r="AA17" i="45" s="1" a="1"/>
  <c r="AA17" i="45" s="1"/>
  <c r="S34" i="55"/>
  <c r="S50" i="55"/>
  <c r="S48" i="55"/>
  <c r="S70" i="55"/>
  <c r="S27" i="55"/>
  <c r="S60" i="55"/>
  <c r="S59" i="55"/>
  <c r="S54" i="55"/>
  <c r="S37" i="55"/>
  <c r="S18" i="55"/>
  <c r="S28" i="55"/>
  <c r="S52" i="55"/>
  <c r="S56" i="55"/>
  <c r="S26" i="55"/>
  <c r="S69" i="55"/>
  <c r="S67" i="55"/>
  <c r="S44" i="55"/>
  <c r="S63" i="55"/>
  <c r="S57" i="55"/>
  <c r="Q47" i="55"/>
  <c r="S68" i="55"/>
  <c r="S71" i="55"/>
  <c r="S20" i="55"/>
  <c r="S64" i="55"/>
  <c r="S49" i="55"/>
  <c r="S38" i="55"/>
  <c r="S25" i="55"/>
  <c r="S53" i="55"/>
  <c r="S46" i="55"/>
  <c r="S41" i="55"/>
  <c r="S72" i="55"/>
  <c r="S19" i="55"/>
  <c r="S24" i="55"/>
  <c r="S22" i="55"/>
  <c r="S55" i="55"/>
  <c r="S66" i="55"/>
  <c r="S16" i="55"/>
  <c r="S40" i="55"/>
  <c r="S21" i="55"/>
  <c r="S58" i="55"/>
  <c r="S65" i="55"/>
  <c r="Q19" i="55"/>
  <c r="S45" i="55"/>
  <c r="Q16" i="55"/>
  <c r="Q45" i="55"/>
  <c r="Q18" i="55"/>
  <c r="Q55" i="55"/>
  <c r="Q43" i="55"/>
  <c r="Q46" i="55"/>
  <c r="Q39" i="55"/>
  <c r="Q22" i="55"/>
  <c r="Q34" i="55"/>
  <c r="Q23" i="55"/>
  <c r="Q27" i="55"/>
  <c r="Q40" i="55"/>
  <c r="Q67" i="55"/>
  <c r="Q50" i="55"/>
  <c r="Q38" i="55"/>
  <c r="Q53" i="55"/>
  <c r="Q57" i="55"/>
  <c r="P26" i="55"/>
  <c r="Q70" i="55"/>
  <c r="Q59" i="55"/>
  <c r="Q58" i="55"/>
  <c r="Q21" i="55"/>
  <c r="Q20" i="55"/>
  <c r="S29" i="55"/>
  <c r="Q64" i="55"/>
  <c r="Q26" i="55"/>
  <c r="S30" i="55"/>
  <c r="S35" i="55"/>
  <c r="Q32" i="55"/>
  <c r="S17" i="55"/>
  <c r="Q31" i="55"/>
  <c r="S23" i="55"/>
  <c r="Q29" i="55"/>
  <c r="Q35" i="55"/>
  <c r="Q25" i="55"/>
  <c r="Q24" i="55"/>
  <c r="S61" i="55"/>
  <c r="S62" i="55"/>
  <c r="Q72" i="55"/>
  <c r="S42" i="55"/>
  <c r="S47" i="55"/>
  <c r="S36" i="55"/>
  <c r="Q44" i="55"/>
  <c r="S33" i="55"/>
  <c r="S43" i="55"/>
  <c r="Q61" i="55"/>
  <c r="Q65" i="55"/>
  <c r="Q36" i="55"/>
  <c r="Q41" i="55"/>
  <c r="Q69" i="55"/>
  <c r="Q51" i="55"/>
  <c r="Q28" i="55"/>
  <c r="Q33" i="55"/>
  <c r="Q68" i="55"/>
  <c r="Q54" i="55"/>
  <c r="Q48" i="55"/>
  <c r="Q62" i="55"/>
  <c r="Q30" i="55"/>
  <c r="Q60" i="55"/>
  <c r="Q56" i="55"/>
  <c r="Q66" i="55"/>
  <c r="Q37" i="55"/>
  <c r="Q52" i="55"/>
  <c r="Q71" i="55"/>
  <c r="Q17" i="55"/>
  <c r="Q63" i="55"/>
  <c r="S31" i="55"/>
  <c r="S32" i="55"/>
  <c r="Q42" i="55"/>
  <c r="S39" i="55"/>
  <c r="Q49" i="55"/>
  <c r="S51" i="55"/>
  <c r="P65" i="55"/>
  <c r="P66" i="55"/>
  <c r="P36" i="55"/>
  <c r="P56" i="55"/>
  <c r="P17" i="55"/>
  <c r="P51" i="55"/>
  <c r="P30" i="55"/>
  <c r="P18" i="55"/>
  <c r="P23" i="55"/>
  <c r="P71" i="55"/>
  <c r="P62" i="55"/>
  <c r="P70" i="55"/>
  <c r="P22" i="55"/>
  <c r="P39" i="55"/>
  <c r="P49" i="55"/>
  <c r="P60" i="55"/>
  <c r="P43" i="55"/>
  <c r="P41" i="55"/>
  <c r="P24" i="55"/>
  <c r="P19" i="55"/>
  <c r="P53" i="55"/>
  <c r="P34" i="55"/>
  <c r="P21" i="55"/>
  <c r="P55" i="55"/>
  <c r="P33" i="55"/>
  <c r="P35" i="55"/>
  <c r="P59" i="55"/>
  <c r="P45" i="55"/>
  <c r="P38" i="55"/>
  <c r="P72" i="55"/>
  <c r="P31" i="55"/>
  <c r="P63" i="55"/>
  <c r="P54" i="55"/>
  <c r="P28" i="55"/>
  <c r="P27" i="55"/>
  <c r="P52" i="55"/>
  <c r="P61" i="55"/>
  <c r="P29" i="55"/>
  <c r="P68" i="55"/>
  <c r="P44" i="55"/>
  <c r="P37" i="55"/>
  <c r="P42" i="55"/>
  <c r="P32" i="55"/>
  <c r="P40" i="55"/>
  <c r="P25" i="55"/>
  <c r="P67" i="55"/>
  <c r="P46" i="55"/>
  <c r="P16" i="55"/>
  <c r="P57" i="55"/>
  <c r="P20" i="55"/>
  <c r="P48" i="55"/>
  <c r="P69" i="55"/>
  <c r="P50" i="55"/>
  <c r="P58" i="55"/>
  <c r="P47" i="55"/>
  <c r="P64" i="55"/>
  <c r="AC16" i="43"/>
  <c r="Z16" i="43" a="1"/>
  <c r="Z16" i="43" s="1"/>
  <c r="AA16" i="43" a="1"/>
  <c r="AA16" i="43" s="1"/>
  <c r="X17" i="43" a="1"/>
  <c r="X17" i="43" s="1"/>
  <c r="AA16" i="45" l="1" a="1"/>
  <c r="AA16" i="45" s="1"/>
  <c r="Z16" i="45" a="1"/>
  <c r="Z16" i="45" s="1"/>
  <c r="Z17" i="45" a="1"/>
  <c r="Z17" i="45" s="1"/>
  <c r="AC17" i="45"/>
  <c r="AC16" i="45"/>
  <c r="X18" i="45" a="1"/>
  <c r="X18" i="45" s="1"/>
  <c r="X19" i="45" s="1" a="1"/>
  <c r="X19" i="45" s="1"/>
  <c r="AC17" i="43"/>
  <c r="Z17" i="43" a="1"/>
  <c r="Z17" i="43" s="1"/>
  <c r="AA17" i="43" a="1"/>
  <c r="AA17" i="43" s="1"/>
  <c r="X18" i="43" a="1"/>
  <c r="X18" i="43" s="1"/>
  <c r="AA18" i="45" l="1" a="1"/>
  <c r="AA18" i="45" s="1"/>
  <c r="AC18" i="45"/>
  <c r="Z18" i="45" a="1"/>
  <c r="Z18" i="45" s="1"/>
  <c r="X20" i="45" a="1"/>
  <c r="X20" i="45" s="1"/>
  <c r="X21" i="45" s="1" a="1"/>
  <c r="X21" i="45" s="1"/>
  <c r="X19" i="43" a="1"/>
  <c r="X19" i="43" s="1"/>
  <c r="Z18" i="43" a="1"/>
  <c r="Z18" i="43" s="1"/>
  <c r="AA18" i="43" a="1"/>
  <c r="AA18" i="43" s="1"/>
  <c r="AC18" i="43"/>
  <c r="AA19" i="45" a="1"/>
  <c r="AA19" i="45" s="1"/>
  <c r="AC19" i="45"/>
  <c r="Z19" i="45" a="1"/>
  <c r="Z19" i="45" s="1"/>
  <c r="X22" i="45" l="1" a="1"/>
  <c r="X22" i="45" s="1"/>
  <c r="X23" i="45" s="1" a="1"/>
  <c r="X23" i="45" s="1"/>
  <c r="X24" i="45" s="1" a="1"/>
  <c r="X24" i="45" s="1"/>
  <c r="X25" i="45" s="1" a="1"/>
  <c r="X25" i="45" s="1"/>
  <c r="X26" i="45" s="1" a="1"/>
  <c r="X26" i="45" s="1"/>
  <c r="X27" i="45" s="1" a="1"/>
  <c r="X27" i="45" s="1"/>
  <c r="X28" i="45" s="1" a="1"/>
  <c r="X28" i="45" s="1"/>
  <c r="X29" i="45" s="1" a="1"/>
  <c r="X29" i="45" s="1"/>
  <c r="X30" i="45" s="1" a="1"/>
  <c r="X30" i="45" s="1"/>
  <c r="X31" i="45" s="1" a="1"/>
  <c r="X31" i="45" s="1"/>
  <c r="X32" i="45" s="1" a="1"/>
  <c r="X32" i="45" s="1"/>
  <c r="X33" i="45" s="1" a="1"/>
  <c r="X33" i="45" s="1"/>
  <c r="X34" i="45" s="1" a="1"/>
  <c r="X34" i="45" s="1"/>
  <c r="X35" i="45" s="1" a="1"/>
  <c r="X35" i="45" s="1"/>
  <c r="X36" i="45" s="1" a="1"/>
  <c r="X36" i="45" s="1"/>
  <c r="X37" i="45" s="1" a="1"/>
  <c r="X37" i="45" s="1"/>
  <c r="X38" i="45" s="1" a="1"/>
  <c r="X38" i="45" s="1"/>
  <c r="X39" i="45" s="1" a="1"/>
  <c r="X39" i="45" s="1"/>
  <c r="X40" i="45" s="1" a="1"/>
  <c r="X40" i="45" s="1"/>
  <c r="X41" i="45" s="1" a="1"/>
  <c r="X41" i="45" s="1"/>
  <c r="X42" i="45" s="1" a="1"/>
  <c r="X42" i="45" s="1"/>
  <c r="X43" i="45" s="1" a="1"/>
  <c r="X43" i="45" s="1"/>
  <c r="X44" i="45" s="1" a="1"/>
  <c r="X44" i="45" s="1"/>
  <c r="X45" i="45" s="1" a="1"/>
  <c r="X45" i="45" s="1"/>
  <c r="X46" i="45" s="1" a="1"/>
  <c r="X46" i="45" s="1"/>
  <c r="X47" i="45" s="1" a="1"/>
  <c r="X47" i="45" s="1"/>
  <c r="X48" i="45" s="1" a="1"/>
  <c r="X48" i="45" s="1"/>
  <c r="X49" i="45" s="1" a="1"/>
  <c r="X49" i="45" s="1"/>
  <c r="X50" i="45" s="1" a="1"/>
  <c r="X50" i="45" s="1"/>
  <c r="X51" i="45" s="1" a="1"/>
  <c r="X51" i="45" s="1"/>
  <c r="X52" i="45" s="1" a="1"/>
  <c r="X52" i="45" s="1"/>
  <c r="X53" i="45" s="1" a="1"/>
  <c r="X53" i="45" s="1"/>
  <c r="X54" i="45" s="1" a="1"/>
  <c r="X54" i="45" s="1"/>
  <c r="X55" i="45" s="1" a="1"/>
  <c r="X55" i="45" s="1"/>
  <c r="X56" i="45" s="1" a="1"/>
  <c r="X56" i="45" s="1"/>
  <c r="X57" i="45" s="1" a="1"/>
  <c r="X57" i="45" s="1"/>
  <c r="X58" i="45" s="1" a="1"/>
  <c r="X58" i="45" s="1"/>
  <c r="X59" i="45" s="1" a="1"/>
  <c r="X59" i="45" s="1"/>
  <c r="X60" i="45" s="1" a="1"/>
  <c r="X60" i="45" s="1"/>
  <c r="X61" i="45" s="1" a="1"/>
  <c r="X61" i="45" s="1"/>
  <c r="X62" i="45" s="1" a="1"/>
  <c r="X62" i="45" s="1"/>
  <c r="X63" i="45" s="1" a="1"/>
  <c r="X63" i="45" s="1"/>
  <c r="X64" i="45" s="1" a="1"/>
  <c r="X64" i="45" s="1"/>
  <c r="X65" i="45" s="1" a="1"/>
  <c r="X65" i="45" s="1"/>
  <c r="X66" i="45" s="1" a="1"/>
  <c r="X66" i="45" s="1"/>
  <c r="X67" i="45" s="1" a="1"/>
  <c r="X67" i="45" s="1"/>
  <c r="X68" i="45" s="1" a="1"/>
  <c r="X68" i="45" s="1"/>
  <c r="Z19" i="43" a="1"/>
  <c r="Z19" i="43" s="1"/>
  <c r="AA19" i="43" a="1"/>
  <c r="AA19" i="43" s="1"/>
  <c r="AC19" i="43"/>
  <c r="X20" i="43" a="1"/>
  <c r="X20" i="43" s="1"/>
  <c r="AC21" i="45"/>
  <c r="Z21" i="45" a="1"/>
  <c r="Z21" i="45" s="1"/>
  <c r="AA21" i="45" a="1"/>
  <c r="AA21" i="45" s="1"/>
  <c r="AC20" i="45"/>
  <c r="Z20" i="45" a="1"/>
  <c r="Z20" i="45" s="1"/>
  <c r="AA20" i="45" a="1"/>
  <c r="AA20" i="45" s="1"/>
  <c r="X69" i="45" l="1" a="1"/>
  <c r="X69" i="45" s="1"/>
  <c r="X70" i="45" s="1" a="1"/>
  <c r="X70" i="45" s="1"/>
  <c r="X71" i="45" s="1" a="1"/>
  <c r="X71" i="45" s="1"/>
  <c r="Z20" i="43" a="1"/>
  <c r="Z20" i="43" s="1"/>
  <c r="AA20" i="43" a="1"/>
  <c r="AA20" i="43" s="1"/>
  <c r="AC20" i="43"/>
  <c r="X21" i="43" a="1"/>
  <c r="X21" i="43" s="1"/>
  <c r="Z22" i="45" a="1"/>
  <c r="Z22" i="45" s="1"/>
  <c r="AA22" i="45" a="1"/>
  <c r="AA22" i="45" s="1"/>
  <c r="AC22" i="45"/>
  <c r="P15" i="55" l="1"/>
  <c r="P14" i="55"/>
  <c r="Q15" i="55"/>
  <c r="S15" i="55"/>
  <c r="S14" i="55"/>
  <c r="X22" i="43" a="1"/>
  <c r="X22" i="43" s="1"/>
  <c r="AA21" i="43" a="1"/>
  <c r="AA21" i="43" s="1"/>
  <c r="AC21" i="43"/>
  <c r="Z21" i="43" a="1"/>
  <c r="Z21" i="43" s="1"/>
  <c r="Z23" i="45" a="1"/>
  <c r="Z23" i="45" s="1"/>
  <c r="AA23" i="45" a="1"/>
  <c r="AA23" i="45" s="1"/>
  <c r="AC23" i="45"/>
  <c r="X23" i="43" l="1" a="1"/>
  <c r="X23" i="43" s="1"/>
  <c r="AC22" i="43"/>
  <c r="Z22" i="43" a="1"/>
  <c r="Z22" i="43" s="1"/>
  <c r="AA22" i="43" a="1"/>
  <c r="AA22" i="43" s="1"/>
  <c r="Z24" i="45" a="1"/>
  <c r="Z24" i="45" s="1"/>
  <c r="AA24" i="45" a="1"/>
  <c r="AA24" i="45" s="1"/>
  <c r="AC24" i="45"/>
  <c r="X24" i="43" l="1" a="1"/>
  <c r="X24" i="43" s="1"/>
  <c r="Z23" i="43" a="1"/>
  <c r="Z23" i="43" s="1"/>
  <c r="AA23" i="43" a="1"/>
  <c r="AA23" i="43" s="1"/>
  <c r="AC23" i="43"/>
  <c r="Z25" i="45" a="1"/>
  <c r="Z25" i="45" s="1"/>
  <c r="AA25" i="45" a="1"/>
  <c r="AA25" i="45" s="1"/>
  <c r="AC25" i="45"/>
  <c r="Z24" i="43" l="1" a="1"/>
  <c r="Z24" i="43" s="1"/>
  <c r="AA24" i="43" a="1"/>
  <c r="AA24" i="43" s="1"/>
  <c r="AC24" i="43"/>
  <c r="X25" i="43" a="1"/>
  <c r="X25" i="43" s="1"/>
  <c r="Z26" i="45" a="1"/>
  <c r="Z26" i="45" s="1"/>
  <c r="AA26" i="45" a="1"/>
  <c r="AA26" i="45" s="1"/>
  <c r="AC26" i="45"/>
  <c r="Z25" i="43" l="1" a="1"/>
  <c r="Z25" i="43" s="1"/>
  <c r="AA25" i="43" a="1"/>
  <c r="AA25" i="43" s="1"/>
  <c r="AC25" i="43"/>
  <c r="X26" i="43" a="1"/>
  <c r="X26" i="43" s="1"/>
  <c r="Z27" i="45" a="1"/>
  <c r="Z27" i="45" s="1"/>
  <c r="AA27" i="45" a="1"/>
  <c r="AA27" i="45" s="1"/>
  <c r="AC27" i="45"/>
  <c r="AA26" i="43" l="1" a="1"/>
  <c r="AA26" i="43" s="1"/>
  <c r="AC26" i="43"/>
  <c r="Z26" i="43" a="1"/>
  <c r="Z26" i="43" s="1"/>
  <c r="X27" i="43" a="1"/>
  <c r="X27" i="43" s="1"/>
  <c r="AA28" i="45" a="1"/>
  <c r="AA28" i="45" s="1"/>
  <c r="AC28" i="45"/>
  <c r="Z28" i="45" a="1"/>
  <c r="Z28" i="45" s="1"/>
  <c r="X28" i="43" l="1" a="1"/>
  <c r="X28" i="43" s="1"/>
  <c r="AC27" i="43"/>
  <c r="Z27" i="43" a="1"/>
  <c r="Z27" i="43" s="1"/>
  <c r="AA27" i="43" a="1"/>
  <c r="AA27" i="43" s="1"/>
  <c r="AA29" i="45" a="1"/>
  <c r="AA29" i="45" s="1"/>
  <c r="Z29" i="45" a="1"/>
  <c r="Z29" i="45" s="1"/>
  <c r="AC29" i="45"/>
  <c r="X29" i="43" l="1" a="1"/>
  <c r="X29" i="43" s="1"/>
  <c r="Z28" i="43" a="1"/>
  <c r="Z28" i="43" s="1"/>
  <c r="AA28" i="43" a="1"/>
  <c r="AA28" i="43" s="1"/>
  <c r="AC28" i="43"/>
  <c r="AA30" i="45" a="1"/>
  <c r="AA30" i="45" s="1"/>
  <c r="AC30" i="45"/>
  <c r="Z30" i="45" a="1"/>
  <c r="Z30" i="45" s="1"/>
  <c r="X30" i="43" l="1" a="1"/>
  <c r="X30" i="43" s="1"/>
  <c r="Z29" i="43" a="1"/>
  <c r="Z29" i="43" s="1"/>
  <c r="AA29" i="43" a="1"/>
  <c r="AA29" i="43" s="1"/>
  <c r="AC29" i="43"/>
  <c r="AC31" i="45"/>
  <c r="AA31" i="45" a="1"/>
  <c r="AA31" i="45" s="1"/>
  <c r="Z31" i="45" a="1"/>
  <c r="Z31" i="45" s="1"/>
  <c r="X31" i="43" l="1" a="1"/>
  <c r="X31" i="43" s="1"/>
  <c r="Z30" i="43" a="1"/>
  <c r="Z30" i="43" s="1"/>
  <c r="AA30" i="43" a="1"/>
  <c r="AA30" i="43" s="1"/>
  <c r="AC30" i="43"/>
  <c r="AC32" i="45"/>
  <c r="Z32" i="45" a="1"/>
  <c r="Z32" i="45" s="1"/>
  <c r="AA32" i="45" a="1"/>
  <c r="AA32" i="45" s="1"/>
  <c r="X32" i="43" l="1" a="1"/>
  <c r="X32" i="43" s="1"/>
  <c r="AA31" i="43" a="1"/>
  <c r="AA31" i="43" s="1"/>
  <c r="AC31" i="43"/>
  <c r="Z31" i="43" a="1"/>
  <c r="Z31" i="43" s="1"/>
  <c r="Z33" i="45" a="1"/>
  <c r="Z33" i="45" s="1"/>
  <c r="AA33" i="45" a="1"/>
  <c r="AA33" i="45" s="1"/>
  <c r="AC33" i="45"/>
  <c r="X33" i="43" l="1" a="1"/>
  <c r="X33" i="43" s="1"/>
  <c r="AC32" i="43"/>
  <c r="Z32" i="43" a="1"/>
  <c r="Z32" i="43" s="1"/>
  <c r="AA32" i="43" a="1"/>
  <c r="AA32" i="43" s="1"/>
  <c r="AC34" i="45"/>
  <c r="Z34" i="45" a="1"/>
  <c r="Z34" i="45" s="1"/>
  <c r="AA34" i="45" a="1"/>
  <c r="AA34" i="45" s="1"/>
  <c r="X34" i="43" l="1" a="1"/>
  <c r="X34" i="43" s="1"/>
  <c r="AC33" i="43"/>
  <c r="Z33" i="43" a="1"/>
  <c r="Z33" i="43" s="1"/>
  <c r="AA33" i="43" a="1"/>
  <c r="AA33" i="43" s="1"/>
  <c r="Z35" i="45" a="1"/>
  <c r="Z35" i="45" s="1"/>
  <c r="AA35" i="45" a="1"/>
  <c r="AA35" i="45" s="1"/>
  <c r="AC35" i="45"/>
  <c r="X35" i="43" l="1" a="1"/>
  <c r="X35" i="43" s="1"/>
  <c r="Z34" i="43" a="1"/>
  <c r="Z34" i="43" s="1"/>
  <c r="AA34" i="43" a="1"/>
  <c r="AA34" i="43" s="1"/>
  <c r="AC34" i="43"/>
  <c r="Z36" i="45" a="1"/>
  <c r="Z36" i="45" s="1"/>
  <c r="AA36" i="45" a="1"/>
  <c r="AA36" i="45" s="1"/>
  <c r="AC36" i="45"/>
  <c r="X36" i="43" l="1" a="1"/>
  <c r="X36" i="43" s="1"/>
  <c r="Z35" i="43" a="1"/>
  <c r="Z35" i="43" s="1"/>
  <c r="AA35" i="43" a="1"/>
  <c r="AA35" i="43" s="1"/>
  <c r="AC35" i="43"/>
  <c r="Z37" i="45" a="1"/>
  <c r="Z37" i="45" s="1"/>
  <c r="AA37" i="45" a="1"/>
  <c r="AA37" i="45" s="1"/>
  <c r="AC37" i="45"/>
  <c r="X37" i="43" l="1" a="1"/>
  <c r="X37" i="43" s="1"/>
  <c r="Z36" i="43" a="1"/>
  <c r="Z36" i="43" s="1"/>
  <c r="AA36" i="43" a="1"/>
  <c r="AA36" i="43" s="1"/>
  <c r="AC36" i="43"/>
  <c r="Z38" i="45" a="1"/>
  <c r="Z38" i="45" s="1"/>
  <c r="AA38" i="45" a="1"/>
  <c r="AA38" i="45" s="1"/>
  <c r="AC38" i="45"/>
  <c r="X38" i="43" l="1" a="1"/>
  <c r="X38" i="43" s="1"/>
  <c r="AA37" i="43" a="1"/>
  <c r="AA37" i="43" s="1"/>
  <c r="AC37" i="43"/>
  <c r="Z37" i="43" a="1"/>
  <c r="Z37" i="43" s="1"/>
  <c r="Z39" i="45" a="1"/>
  <c r="Z39" i="45" s="1"/>
  <c r="AA39" i="45" a="1"/>
  <c r="AA39" i="45" s="1"/>
  <c r="AC39" i="45"/>
  <c r="X39" i="43" l="1" a="1"/>
  <c r="X39" i="43" s="1"/>
  <c r="AC38" i="43"/>
  <c r="Z38" i="43" a="1"/>
  <c r="Z38" i="43" s="1"/>
  <c r="AA38" i="43" a="1"/>
  <c r="AA38" i="43" s="1"/>
  <c r="AA40" i="45" a="1"/>
  <c r="AA40" i="45" s="1"/>
  <c r="AC40" i="45"/>
  <c r="Z40" i="45" a="1"/>
  <c r="Z40" i="45" s="1"/>
  <c r="X40" i="43" l="1" a="1"/>
  <c r="X40" i="43" s="1"/>
  <c r="Z39" i="43" a="1"/>
  <c r="Z39" i="43" s="1"/>
  <c r="AA39" i="43" a="1"/>
  <c r="AA39" i="43" s="1"/>
  <c r="AC39" i="43"/>
  <c r="AA41" i="45" a="1"/>
  <c r="AA41" i="45" s="1"/>
  <c r="Z41" i="45" a="1"/>
  <c r="Z41" i="45" s="1"/>
  <c r="AC41" i="45"/>
  <c r="X41" i="43" l="1" a="1"/>
  <c r="X41" i="43" s="1"/>
  <c r="Z40" i="43" a="1"/>
  <c r="Z40" i="43" s="1"/>
  <c r="AA40" i="43" a="1"/>
  <c r="AA40" i="43" s="1"/>
  <c r="AC40" i="43"/>
  <c r="AA42" i="45" a="1"/>
  <c r="AA42" i="45" s="1"/>
  <c r="AC42" i="45"/>
  <c r="Z42" i="45" a="1"/>
  <c r="Z42" i="45" s="1"/>
  <c r="X42" i="43" l="1" a="1"/>
  <c r="X42" i="43" s="1"/>
  <c r="Z41" i="43" a="1"/>
  <c r="Z41" i="43" s="1"/>
  <c r="AA41" i="43" a="1"/>
  <c r="AA41" i="43" s="1"/>
  <c r="AC41" i="43"/>
  <c r="AC43" i="45"/>
  <c r="Z43" i="45" a="1"/>
  <c r="Z43" i="45" s="1"/>
  <c r="AA43" i="45" a="1"/>
  <c r="AA43" i="45" s="1"/>
  <c r="X43" i="43" l="1" a="1"/>
  <c r="X43" i="43" s="1"/>
  <c r="AA42" i="43" a="1"/>
  <c r="AA42" i="43" s="1"/>
  <c r="AC42" i="43"/>
  <c r="Z42" i="43" a="1"/>
  <c r="Z42" i="43" s="1"/>
  <c r="AC44" i="45"/>
  <c r="AA44" i="45" a="1"/>
  <c r="AA44" i="45" s="1"/>
  <c r="Z44" i="45" a="1"/>
  <c r="Z44" i="45" s="1"/>
  <c r="X44" i="43" l="1" a="1"/>
  <c r="X44" i="43" s="1"/>
  <c r="AC43" i="43"/>
  <c r="AA43" i="43" a="1"/>
  <c r="AA43" i="43" s="1"/>
  <c r="Z43" i="43" a="1"/>
  <c r="Z43" i="43" s="1"/>
  <c r="AC45" i="45"/>
  <c r="Z45" i="45" a="1"/>
  <c r="Z45" i="45" s="1"/>
  <c r="AA45" i="45" a="1"/>
  <c r="AA45" i="45" s="1"/>
  <c r="X45" i="43" l="1" a="1"/>
  <c r="X45" i="43" s="1"/>
  <c r="Z44" i="43" a="1"/>
  <c r="Z44" i="43" s="1"/>
  <c r="AA44" i="43" a="1"/>
  <c r="AA44" i="43" s="1"/>
  <c r="AC44" i="43"/>
  <c r="Z46" i="45" a="1"/>
  <c r="Z46" i="45" s="1"/>
  <c r="AC46" i="45"/>
  <c r="AA46" i="45" a="1"/>
  <c r="AA46" i="45" s="1"/>
  <c r="X46" i="43" l="1" a="1"/>
  <c r="X46" i="43" s="1"/>
  <c r="Z45" i="43" a="1"/>
  <c r="Z45" i="43" s="1"/>
  <c r="AA45" i="43" a="1"/>
  <c r="AA45" i="43" s="1"/>
  <c r="AC45" i="43"/>
  <c r="Z47" i="45" a="1"/>
  <c r="Z47" i="45" s="1"/>
  <c r="AA47" i="45" a="1"/>
  <c r="AA47" i="45" s="1"/>
  <c r="AC47" i="45"/>
  <c r="X47" i="43" l="1" a="1"/>
  <c r="X47" i="43" s="1"/>
  <c r="Z46" i="43" a="1"/>
  <c r="Z46" i="43" s="1"/>
  <c r="AA46" i="43" a="1"/>
  <c r="AA46" i="43" s="1"/>
  <c r="AC46" i="43"/>
  <c r="Z48" i="45" a="1"/>
  <c r="Z48" i="45" s="1"/>
  <c r="AA48" i="45" a="1"/>
  <c r="AA48" i="45" s="1"/>
  <c r="AC48" i="45"/>
  <c r="X48" i="43" l="1" a="1"/>
  <c r="X48" i="43" s="1"/>
  <c r="AA47" i="43" a="1"/>
  <c r="AA47" i="43" s="1"/>
  <c r="AC47" i="43"/>
  <c r="Z47" i="43" a="1"/>
  <c r="Z47" i="43" s="1"/>
  <c r="Z49" i="45" a="1"/>
  <c r="Z49" i="45" s="1"/>
  <c r="AA49" i="45" a="1"/>
  <c r="AA49" i="45" s="1"/>
  <c r="AC49" i="45"/>
  <c r="X49" i="43" l="1" a="1"/>
  <c r="X49" i="43" s="1"/>
  <c r="AC48" i="43"/>
  <c r="Z48" i="43" a="1"/>
  <c r="Z48" i="43" s="1"/>
  <c r="AA48" i="43" a="1"/>
  <c r="AA48" i="43" s="1"/>
  <c r="Z50" i="45" a="1"/>
  <c r="Z50" i="45" s="1"/>
  <c r="AA50" i="45" a="1"/>
  <c r="AA50" i="45" s="1"/>
  <c r="AC50" i="45"/>
  <c r="X50" i="43" l="1" a="1"/>
  <c r="X50" i="43" s="1"/>
  <c r="AC49" i="43"/>
  <c r="AA49" i="43" a="1"/>
  <c r="AA49" i="43" s="1"/>
  <c r="Z49" i="43" a="1"/>
  <c r="Z49" i="43" s="1"/>
  <c r="Z51" i="45" a="1"/>
  <c r="Z51" i="45" s="1"/>
  <c r="AA51" i="45" a="1"/>
  <c r="AA51" i="45" s="1"/>
  <c r="AC51" i="45"/>
  <c r="X51" i="43" l="1" a="1"/>
  <c r="X51" i="43" s="1"/>
  <c r="Z50" i="43" a="1"/>
  <c r="Z50" i="43" s="1"/>
  <c r="AA50" i="43" a="1"/>
  <c r="AA50" i="43" s="1"/>
  <c r="AC50" i="43"/>
  <c r="Z52" i="45" a="1"/>
  <c r="Z52" i="45" s="1"/>
  <c r="AA52" i="45" a="1"/>
  <c r="AA52" i="45" s="1"/>
  <c r="AC52" i="45"/>
  <c r="X52" i="43" l="1" a="1"/>
  <c r="X52" i="43" s="1"/>
  <c r="Z51" i="43" a="1"/>
  <c r="Z51" i="43" s="1"/>
  <c r="AA51" i="43" a="1"/>
  <c r="AA51" i="43" s="1"/>
  <c r="AC51" i="43"/>
  <c r="Z53" i="45" a="1"/>
  <c r="Z53" i="45" s="1"/>
  <c r="AA53" i="45" a="1"/>
  <c r="AA53" i="45" s="1"/>
  <c r="AC53" i="45"/>
  <c r="Z52" i="43" l="1" a="1"/>
  <c r="Z52" i="43" s="1"/>
  <c r="AA52" i="43" a="1"/>
  <c r="AA52" i="43" s="1"/>
  <c r="AC52" i="43"/>
  <c r="X53" i="43" a="1"/>
  <c r="X53" i="43" s="1"/>
  <c r="AC54" i="45"/>
  <c r="AA54" i="45" a="1"/>
  <c r="AA54" i="45" s="1"/>
  <c r="Z54" i="45" a="1"/>
  <c r="Z54" i="45" s="1"/>
  <c r="X54" i="43" l="1" a="1"/>
  <c r="X54" i="43" s="1"/>
  <c r="AA53" i="43" a="1"/>
  <c r="AA53" i="43" s="1"/>
  <c r="AC53" i="43"/>
  <c r="Z53" i="43" a="1"/>
  <c r="Z53" i="43" s="1"/>
  <c r="AC55" i="45"/>
  <c r="Z55" i="45" a="1"/>
  <c r="Z55" i="45" s="1"/>
  <c r="AA55" i="45" a="1"/>
  <c r="AA55" i="45" s="1"/>
  <c r="X55" i="43" l="1" a="1"/>
  <c r="X55" i="43" s="1"/>
  <c r="AC54" i="43"/>
  <c r="Z54" i="43" a="1"/>
  <c r="Z54" i="43" s="1"/>
  <c r="AA54" i="43" a="1"/>
  <c r="AA54" i="43" s="1"/>
  <c r="AC56" i="45"/>
  <c r="Z56" i="45" a="1"/>
  <c r="Z56" i="45" s="1"/>
  <c r="AA56" i="45" a="1"/>
  <c r="AA56" i="45" s="1"/>
  <c r="X56" i="43" l="1" a="1"/>
  <c r="X56" i="43" s="1"/>
  <c r="Z55" i="43" a="1"/>
  <c r="Z55" i="43" s="1"/>
  <c r="AA55" i="43" a="1"/>
  <c r="AA55" i="43" s="1"/>
  <c r="AC55" i="43"/>
  <c r="AC57" i="45"/>
  <c r="Z57" i="45" a="1"/>
  <c r="Z57" i="45" s="1"/>
  <c r="AA57" i="45" a="1"/>
  <c r="AA57" i="45" s="1"/>
  <c r="X57" i="43" l="1" a="1"/>
  <c r="X57" i="43" s="1"/>
  <c r="Z56" i="43" a="1"/>
  <c r="Z56" i="43" s="1"/>
  <c r="AA56" i="43" a="1"/>
  <c r="AA56" i="43" s="1"/>
  <c r="AC56" i="43"/>
  <c r="AC58" i="45"/>
  <c r="Z58" i="45" a="1"/>
  <c r="Z58" i="45" s="1"/>
  <c r="AA58" i="45" a="1"/>
  <c r="AA58" i="45" s="1"/>
  <c r="X58" i="43" l="1" a="1"/>
  <c r="X58" i="43" s="1"/>
  <c r="Z57" i="43" a="1"/>
  <c r="Z57" i="43" s="1"/>
  <c r="AA57" i="43" a="1"/>
  <c r="AA57" i="43" s="1"/>
  <c r="AC57" i="43"/>
  <c r="AC59" i="45"/>
  <c r="Z59" i="45" a="1"/>
  <c r="Z59" i="45" s="1"/>
  <c r="AA59" i="45" a="1"/>
  <c r="AA59" i="45" s="1"/>
  <c r="X59" i="43" l="1" a="1"/>
  <c r="X59" i="43" s="1"/>
  <c r="AA58" i="43" a="1"/>
  <c r="AA58" i="43" s="1"/>
  <c r="AC58" i="43"/>
  <c r="Z58" i="43" a="1"/>
  <c r="Z58" i="43" s="1"/>
  <c r="Z60" i="45" a="1"/>
  <c r="Z60" i="45" s="1"/>
  <c r="AC60" i="45"/>
  <c r="AA60" i="45" a="1"/>
  <c r="AA60" i="45" s="1"/>
  <c r="X60" i="43" l="1" a="1"/>
  <c r="X60" i="43" s="1"/>
  <c r="AC59" i="43"/>
  <c r="AA59" i="43" a="1"/>
  <c r="AA59" i="43" s="1"/>
  <c r="Z59" i="43" a="1"/>
  <c r="Z59" i="43" s="1"/>
  <c r="Z61" i="45" a="1"/>
  <c r="Z61" i="45" s="1"/>
  <c r="AA61" i="45" a="1"/>
  <c r="AA61" i="45" s="1"/>
  <c r="AC61" i="45"/>
  <c r="X61" i="43" l="1" a="1"/>
  <c r="X61" i="43" s="1"/>
  <c r="Z60" i="43" a="1"/>
  <c r="Z60" i="43" s="1"/>
  <c r="AA60" i="43" a="1"/>
  <c r="AA60" i="43" s="1"/>
  <c r="AC60" i="43"/>
  <c r="Z62" i="45" a="1"/>
  <c r="Z62" i="45" s="1"/>
  <c r="AA62" i="45" a="1"/>
  <c r="AA62" i="45" s="1"/>
  <c r="AC62" i="45"/>
  <c r="X62" i="43" l="1" a="1"/>
  <c r="X62" i="43" s="1"/>
  <c r="Z61" i="43" a="1"/>
  <c r="Z61" i="43" s="1"/>
  <c r="AA61" i="43" a="1"/>
  <c r="AA61" i="43" s="1"/>
  <c r="AC61" i="43"/>
  <c r="Z63" i="45" a="1"/>
  <c r="Z63" i="45" s="1"/>
  <c r="AA63" i="45" a="1"/>
  <c r="AA63" i="45" s="1"/>
  <c r="AC63" i="45"/>
  <c r="X63" i="43" l="1" a="1"/>
  <c r="X63" i="43" s="1"/>
  <c r="Z62" i="43" a="1"/>
  <c r="Z62" i="43" s="1"/>
  <c r="AA62" i="43" a="1"/>
  <c r="AA62" i="43" s="1"/>
  <c r="AC62" i="43"/>
  <c r="Z64" i="45" a="1"/>
  <c r="Z64" i="45" s="1"/>
  <c r="AA64" i="45" a="1"/>
  <c r="AA64" i="45" s="1"/>
  <c r="AC64" i="45"/>
  <c r="X64" i="43" l="1" a="1"/>
  <c r="X64" i="43" s="1"/>
  <c r="AA63" i="43" a="1"/>
  <c r="AA63" i="43" s="1"/>
  <c r="AC63" i="43"/>
  <c r="Z63" i="43" a="1"/>
  <c r="Z63" i="43" s="1"/>
  <c r="AA65" i="45" a="1"/>
  <c r="AA65" i="45" s="1"/>
  <c r="AC65" i="45"/>
  <c r="Z65" i="45" a="1"/>
  <c r="Z65" i="45" s="1"/>
  <c r="X65" i="43" l="1" a="1"/>
  <c r="X65" i="43" s="1"/>
  <c r="AC64" i="43"/>
  <c r="Z64" i="43" a="1"/>
  <c r="Z64" i="43" s="1"/>
  <c r="AA64" i="43" a="1"/>
  <c r="AA64" i="43" s="1"/>
  <c r="AA66" i="45" a="1"/>
  <c r="AA66" i="45" s="1"/>
  <c r="AC66" i="45"/>
  <c r="Z66" i="45" a="1"/>
  <c r="Z66" i="45" s="1"/>
  <c r="X66" i="43" l="1" a="1"/>
  <c r="X66" i="43" s="1"/>
  <c r="AC65" i="43"/>
  <c r="Z65" i="43" a="1"/>
  <c r="Z65" i="43" s="1"/>
  <c r="AA65" i="43" a="1"/>
  <c r="AA65" i="43" s="1"/>
  <c r="Z67" i="45" a="1"/>
  <c r="Z67" i="45" s="1"/>
  <c r="AA67" i="45" a="1"/>
  <c r="AA67" i="45" s="1"/>
  <c r="AC67" i="45"/>
  <c r="X67" i="43" l="1" a="1"/>
  <c r="X67" i="43" s="1"/>
  <c r="Z66" i="43" a="1"/>
  <c r="Z66" i="43" s="1"/>
  <c r="AA66" i="43" a="1"/>
  <c r="AA66" i="43" s="1"/>
  <c r="AC66" i="43"/>
  <c r="AC68" i="45"/>
  <c r="AA68" i="45" a="1"/>
  <c r="AA68" i="45" s="1"/>
  <c r="Z68" i="45" a="1"/>
  <c r="Z68" i="45" s="1"/>
  <c r="X68" i="43" l="1" a="1"/>
  <c r="X68" i="43" s="1"/>
  <c r="Z67" i="43" a="1"/>
  <c r="Z67" i="43" s="1"/>
  <c r="AA67" i="43" a="1"/>
  <c r="AA67" i="43" s="1"/>
  <c r="AC67" i="43"/>
  <c r="AC69" i="45"/>
  <c r="AA69" i="45" a="1"/>
  <c r="AA69" i="45" s="1"/>
  <c r="Z69" i="45" a="1"/>
  <c r="Z69" i="45" s="1"/>
  <c r="X69" i="43" l="1" a="1"/>
  <c r="X69" i="43" s="1"/>
  <c r="Z68" i="43" a="1"/>
  <c r="Z68" i="43" s="1"/>
  <c r="AA68" i="43" a="1"/>
  <c r="AA68" i="43" s="1"/>
  <c r="AC68" i="43"/>
  <c r="AC70" i="45"/>
  <c r="Z70" i="45" a="1"/>
  <c r="Z70" i="45" s="1"/>
  <c r="AA70" i="45" a="1"/>
  <c r="AA70" i="45" s="1"/>
  <c r="X70" i="43" l="1" a="1"/>
  <c r="X70" i="43" s="1"/>
  <c r="AA69" i="43" a="1"/>
  <c r="AA69" i="43" s="1"/>
  <c r="AC69" i="43"/>
  <c r="Z69" i="43" a="1"/>
  <c r="Z69" i="43" s="1"/>
  <c r="Z71" i="45" a="1"/>
  <c r="Z71" i="45" s="1"/>
  <c r="AC71" i="45"/>
  <c r="AA71" i="45" a="1"/>
  <c r="AA71" i="45" s="1"/>
  <c r="X71" i="43" l="1" a="1"/>
  <c r="X71" i="43" s="1"/>
  <c r="AC70" i="43"/>
  <c r="Z70" i="43" a="1"/>
  <c r="Z70" i="43" s="1"/>
  <c r="AA70" i="43" a="1"/>
  <c r="AA70" i="43" s="1"/>
  <c r="Z71" i="43" l="1" a="1"/>
  <c r="Z71" i="43" s="1"/>
  <c r="AA71" i="43" a="1"/>
  <c r="AA71" i="43" s="1"/>
  <c r="AC71" i="43"/>
  <c r="G13" i="58"/>
  <c r="G20" i="58"/>
  <c r="G21" i="58" s="1"/>
  <c r="G22" i="58" s="1"/>
  <c r="G23" i="58" s="1"/>
  <c r="G24" i="58" s="1"/>
  <c r="G25" i="58" s="1"/>
  <c r="G26" i="58" s="1"/>
  <c r="G27" i="58" s="1"/>
  <c r="G28" i="58" s="1"/>
  <c r="G29" i="58" s="1"/>
  <c r="G30" i="58" s="1"/>
  <c r="G31" i="58" s="1"/>
  <c r="G32" i="58" s="1"/>
  <c r="G33" i="58" s="1"/>
  <c r="G34" i="58" s="1"/>
  <c r="G35" i="58" s="1"/>
  <c r="G36" i="58" s="1"/>
  <c r="G37" i="58" s="1"/>
  <c r="G38" i="58" s="1"/>
  <c r="G39" i="58" s="1"/>
  <c r="G40" i="58" s="1"/>
  <c r="G41" i="58" s="1"/>
  <c r="G42" i="58" s="1"/>
  <c r="G43" i="58" s="1"/>
  <c r="G44" i="58" s="1"/>
  <c r="G45" i="58" s="1"/>
  <c r="G46" i="58" s="1"/>
  <c r="G47" i="58" s="1"/>
  <c r="G48" i="58" s="1"/>
  <c r="G49" i="58" s="1"/>
  <c r="G50" i="58" s="1"/>
  <c r="G51" i="58" s="1"/>
  <c r="G52" i="58" s="1"/>
  <c r="G53" i="58" s="1"/>
  <c r="G54" i="58" s="1"/>
  <c r="G55" i="58" s="1"/>
  <c r="G56" i="58" s="1"/>
  <c r="G57" i="58" s="1"/>
  <c r="G58" i="58" s="1"/>
  <c r="G59" i="58" s="1"/>
  <c r="G60" i="58" s="1"/>
  <c r="G61" i="58" s="1"/>
  <c r="G62" i="58" s="1"/>
  <c r="G63" i="58" s="1"/>
  <c r="G64" i="58" s="1"/>
  <c r="G65" i="58" s="1"/>
  <c r="G66" i="58" s="1"/>
  <c r="G67" i="58" s="1"/>
  <c r="G68" i="58" s="1"/>
  <c r="G69" i="58" s="1"/>
  <c r="G70" i="58" s="1"/>
  <c r="G71" i="58" s="1"/>
  <c r="G72" i="58" s="1"/>
  <c r="G73" i="58" s="1"/>
  <c r="G74" i="58" s="1"/>
  <c r="G75" i="58" s="1"/>
  <c r="G76" i="58" s="1"/>
  <c r="G77" i="58" s="1"/>
  <c r="G78" i="58" s="1"/>
  <c r="L31" i="55" l="1"/>
  <c r="L51" i="55"/>
  <c r="L61" i="55"/>
  <c r="L52" i="55"/>
  <c r="L23" i="55"/>
  <c r="L17" i="55"/>
  <c r="J42" i="55"/>
  <c r="L38" i="55"/>
  <c r="L65" i="55"/>
  <c r="L21" i="55"/>
  <c r="L72" i="55"/>
  <c r="L18" i="55"/>
  <c r="L37" i="55"/>
  <c r="L60" i="55"/>
  <c r="L53" i="55"/>
  <c r="L40" i="55"/>
  <c r="L71" i="55"/>
  <c r="L62" i="55"/>
  <c r="L26" i="55"/>
  <c r="L46" i="55"/>
  <c r="L50" i="55"/>
  <c r="L33" i="55"/>
  <c r="J14" i="55"/>
  <c r="L63" i="55"/>
  <c r="L44" i="55"/>
  <c r="L43" i="55"/>
  <c r="L41" i="55"/>
  <c r="L28" i="55"/>
  <c r="L29" i="55"/>
  <c r="L32" i="55"/>
  <c r="I14" i="55"/>
  <c r="I15" i="55"/>
  <c r="I60" i="55"/>
  <c r="I55" i="55"/>
  <c r="I31" i="55"/>
  <c r="L16" i="55"/>
  <c r="L69" i="55"/>
  <c r="I66" i="55"/>
  <c r="J24" i="55"/>
  <c r="J21" i="55"/>
  <c r="J20" i="55"/>
  <c r="J30" i="55"/>
  <c r="I49" i="55"/>
  <c r="L20" i="55"/>
  <c r="L47" i="55"/>
  <c r="J67" i="55"/>
  <c r="J33" i="55"/>
  <c r="I65" i="55"/>
  <c r="I68" i="55"/>
  <c r="J57" i="55"/>
  <c r="J49" i="55"/>
  <c r="I48" i="55"/>
  <c r="L70" i="55"/>
  <c r="J45" i="55"/>
  <c r="J72" i="55"/>
  <c r="L64" i="55"/>
  <c r="I41" i="55"/>
  <c r="I35" i="55"/>
  <c r="I52" i="55"/>
  <c r="I70" i="55"/>
  <c r="I59" i="55"/>
  <c r="J69" i="55"/>
  <c r="J28" i="55"/>
  <c r="L39" i="55"/>
  <c r="I53" i="55"/>
  <c r="I63" i="55"/>
  <c r="I29" i="55"/>
  <c r="J66" i="55"/>
  <c r="L19" i="55"/>
  <c r="J15" i="55"/>
  <c r="L54" i="55"/>
  <c r="I54" i="55"/>
  <c r="J47" i="55"/>
  <c r="J46" i="55"/>
  <c r="I47" i="55"/>
  <c r="J36" i="55"/>
  <c r="J44" i="55"/>
  <c r="I71" i="55"/>
  <c r="L49" i="55"/>
  <c r="L56" i="55"/>
  <c r="J43" i="55"/>
  <c r="I27" i="55"/>
  <c r="J54" i="55"/>
  <c r="I56" i="55"/>
  <c r="J53" i="55"/>
  <c r="I61" i="55"/>
  <c r="L15" i="55"/>
  <c r="I18" i="55"/>
  <c r="I32" i="55"/>
  <c r="J59" i="55"/>
  <c r="J38" i="55"/>
  <c r="J29" i="55"/>
  <c r="I16" i="55"/>
  <c r="I62" i="55"/>
  <c r="I37" i="55"/>
  <c r="J65" i="55"/>
  <c r="L42" i="55"/>
  <c r="I17" i="55"/>
  <c r="I26" i="55"/>
  <c r="J71" i="55"/>
  <c r="L36" i="55"/>
  <c r="L22" i="55"/>
  <c r="J26" i="55"/>
  <c r="L14" i="55"/>
  <c r="J52" i="55"/>
  <c r="L45" i="55"/>
  <c r="I57" i="55"/>
  <c r="J31" i="55"/>
  <c r="I46" i="55"/>
  <c r="J50" i="55"/>
  <c r="I45" i="55"/>
  <c r="I67" i="55"/>
  <c r="L59" i="55"/>
  <c r="I39" i="55"/>
  <c r="J18" i="55"/>
  <c r="J25" i="55"/>
  <c r="I21" i="55"/>
  <c r="I22" i="55"/>
  <c r="J68" i="55"/>
  <c r="J27" i="55"/>
  <c r="I44" i="55"/>
  <c r="I20" i="55"/>
  <c r="J23" i="55"/>
  <c r="J16" i="55"/>
  <c r="L57" i="55"/>
  <c r="J34" i="55"/>
  <c r="J48" i="55"/>
  <c r="L24" i="55"/>
  <c r="I19" i="55"/>
  <c r="J70" i="55"/>
  <c r="I43" i="55"/>
  <c r="I33" i="55"/>
  <c r="L58" i="55"/>
  <c r="J39" i="55"/>
  <c r="L34" i="55"/>
  <c r="I23" i="55"/>
  <c r="J56" i="55"/>
  <c r="L27" i="55"/>
  <c r="L35" i="55"/>
  <c r="I25" i="55"/>
  <c r="J17" i="55"/>
  <c r="L30" i="55"/>
  <c r="I34" i="55"/>
  <c r="J58" i="55"/>
  <c r="I50" i="55"/>
  <c r="I24" i="55"/>
  <c r="J35" i="55"/>
  <c r="J32" i="55"/>
  <c r="I40" i="55"/>
  <c r="L67" i="55"/>
  <c r="J19" i="55"/>
  <c r="I51" i="55"/>
  <c r="L68" i="55"/>
  <c r="J22" i="55"/>
  <c r="J63" i="55"/>
  <c r="L66" i="55"/>
  <c r="J41" i="55"/>
  <c r="J51" i="55"/>
  <c r="I38" i="55"/>
  <c r="L25" i="55"/>
  <c r="J40" i="55"/>
  <c r="J55" i="55"/>
  <c r="I64" i="55"/>
  <c r="J62" i="55"/>
  <c r="J61" i="55"/>
  <c r="I72" i="55"/>
  <c r="I58" i="55"/>
  <c r="I28" i="55"/>
  <c r="I30" i="55"/>
  <c r="I69" i="55"/>
  <c r="L48" i="55"/>
  <c r="I42" i="55"/>
  <c r="J37" i="55"/>
  <c r="J64" i="55"/>
  <c r="L55" i="55"/>
  <c r="I36" i="55"/>
  <c r="J60" i="55"/>
  <c r="AO70" i="45" l="1"/>
  <c r="AO71" i="45"/>
  <c r="AP71" i="45"/>
  <c r="AO62" i="45"/>
  <c r="AP62" i="45"/>
  <c r="AO63" i="45"/>
  <c r="AP63" i="45"/>
  <c r="AO64" i="45"/>
  <c r="AP64" i="45"/>
  <c r="AO65" i="45"/>
  <c r="AP65" i="45"/>
  <c r="AO66" i="45"/>
  <c r="AP66" i="45"/>
  <c r="AO67" i="45"/>
  <c r="AP67" i="45"/>
  <c r="AO68" i="45"/>
  <c r="AP68" i="45"/>
  <c r="AO69" i="45"/>
  <c r="AP69" i="45"/>
  <c r="AP70" i="45"/>
  <c r="AO69" i="43"/>
  <c r="AP69" i="43"/>
  <c r="AO70" i="43"/>
  <c r="AP70" i="43"/>
  <c r="AO71" i="43"/>
  <c r="AP71" i="43"/>
  <c r="AO62" i="43"/>
  <c r="AP62" i="43"/>
  <c r="AO63" i="43"/>
  <c r="AP63" i="43"/>
  <c r="AO64" i="43"/>
  <c r="AP64" i="43"/>
  <c r="AO65" i="43"/>
  <c r="AP65" i="43"/>
  <c r="AO66" i="43"/>
  <c r="AP66" i="43"/>
  <c r="AO67" i="43"/>
  <c r="AP67" i="43"/>
  <c r="AO68" i="43"/>
  <c r="AP68" i="43"/>
  <c r="S12" i="43" l="1"/>
  <c r="R12" i="43"/>
  <c r="P1" i="45"/>
  <c r="F35" i="44" l="1"/>
  <c r="E35" i="44"/>
  <c r="D35" i="44"/>
  <c r="G71" i="51"/>
  <c r="G70" i="51"/>
  <c r="G69" i="51"/>
  <c r="G68" i="51"/>
  <c r="G67" i="51"/>
  <c r="G66" i="51"/>
  <c r="G65" i="51"/>
  <c r="F63" i="51"/>
  <c r="F62" i="51"/>
  <c r="F61" i="51"/>
  <c r="F60" i="51"/>
  <c r="G59" i="51"/>
  <c r="G58" i="51"/>
  <c r="G57" i="51"/>
  <c r="G56" i="51"/>
  <c r="G55" i="51"/>
  <c r="G54" i="51"/>
  <c r="G53" i="51"/>
  <c r="F51" i="51"/>
  <c r="F50" i="51"/>
  <c r="F49" i="51"/>
  <c r="F48" i="51"/>
  <c r="V42" i="45"/>
  <c r="V43" i="45"/>
  <c r="V44" i="45"/>
  <c r="V45" i="45"/>
  <c r="V46" i="45"/>
  <c r="V47" i="45"/>
  <c r="V48" i="45"/>
  <c r="V49" i="45"/>
  <c r="V50" i="45"/>
  <c r="V51" i="45"/>
  <c r="V52" i="45"/>
  <c r="V53" i="45"/>
  <c r="V54" i="45"/>
  <c r="V55" i="45"/>
  <c r="V56" i="45"/>
  <c r="V57" i="45"/>
  <c r="V58" i="45"/>
  <c r="V59" i="45"/>
  <c r="V60" i="45"/>
  <c r="V61" i="45"/>
  <c r="V62" i="45"/>
  <c r="V63" i="45"/>
  <c r="V64" i="45"/>
  <c r="V65" i="45"/>
  <c r="V66" i="45"/>
  <c r="V67" i="45"/>
  <c r="V68" i="45"/>
  <c r="V69" i="45"/>
  <c r="V70" i="45"/>
  <c r="V71" i="45"/>
  <c r="V72" i="45"/>
  <c r="V73" i="45"/>
  <c r="V74" i="45"/>
  <c r="V75" i="45"/>
  <c r="V76" i="45"/>
  <c r="V77" i="45"/>
  <c r="V78" i="45"/>
  <c r="V79" i="45"/>
  <c r="V80" i="45"/>
  <c r="V81" i="45"/>
  <c r="V82" i="45"/>
  <c r="V83" i="45"/>
  <c r="V84" i="45"/>
  <c r="V85" i="45"/>
  <c r="V86" i="45"/>
  <c r="V87" i="45"/>
  <c r="V88" i="45"/>
  <c r="V89" i="45"/>
  <c r="V90" i="45"/>
  <c r="V91" i="45"/>
  <c r="V92" i="45"/>
  <c r="V93" i="45"/>
  <c r="V94" i="45"/>
  <c r="V95" i="45"/>
  <c r="V96" i="45"/>
  <c r="V97" i="45"/>
  <c r="V98" i="45"/>
  <c r="V99" i="45"/>
  <c r="V100" i="45"/>
  <c r="V101" i="45"/>
  <c r="V102" i="45"/>
  <c r="V103" i="45"/>
  <c r="V104" i="45"/>
  <c r="V105" i="45"/>
  <c r="V106" i="45"/>
  <c r="V107" i="45"/>
  <c r="V108" i="45"/>
  <c r="V109" i="45"/>
  <c r="V110" i="45"/>
  <c r="V111" i="45"/>
  <c r="V112" i="45"/>
  <c r="V113" i="45"/>
  <c r="V114" i="45"/>
  <c r="V115" i="45"/>
  <c r="V116" i="45"/>
  <c r="V117" i="45"/>
  <c r="V118" i="45"/>
  <c r="V119" i="45"/>
  <c r="V120" i="45"/>
  <c r="V121" i="45"/>
  <c r="V122" i="45"/>
  <c r="V123" i="45"/>
  <c r="V124" i="45"/>
  <c r="V125" i="45"/>
  <c r="V126" i="45"/>
  <c r="V127" i="45"/>
  <c r="V128" i="45"/>
  <c r="V129" i="45"/>
  <c r="V130" i="45"/>
  <c r="V131" i="45"/>
  <c r="V132" i="45"/>
  <c r="V133" i="45"/>
  <c r="V134" i="45"/>
  <c r="V135" i="45"/>
  <c r="V136" i="45"/>
  <c r="V137" i="45"/>
  <c r="V138" i="45"/>
  <c r="V139" i="45"/>
  <c r="V140" i="45"/>
  <c r="V141" i="45"/>
  <c r="V142" i="45"/>
  <c r="V143" i="45"/>
  <c r="V144" i="45"/>
  <c r="V145" i="45"/>
  <c r="V146" i="45"/>
  <c r="V147" i="45"/>
  <c r="V148" i="45"/>
  <c r="V149" i="45"/>
  <c r="V150" i="45"/>
  <c r="V151" i="45"/>
  <c r="V152" i="45"/>
  <c r="V153" i="45"/>
  <c r="V154" i="45"/>
  <c r="V155" i="45"/>
  <c r="V156" i="45"/>
  <c r="V157" i="45"/>
  <c r="V158" i="45"/>
  <c r="V159" i="45"/>
  <c r="V160" i="45"/>
  <c r="V161" i="45"/>
  <c r="V162" i="45"/>
  <c r="V163" i="45"/>
  <c r="V164" i="45"/>
  <c r="V165" i="45"/>
  <c r="V166" i="45"/>
  <c r="V167" i="45"/>
  <c r="V168" i="45"/>
  <c r="V169" i="45"/>
  <c r="V170" i="45"/>
  <c r="V171" i="45"/>
  <c r="V172" i="45"/>
  <c r="V173" i="45"/>
  <c r="V174" i="45"/>
  <c r="V175" i="45"/>
  <c r="V176" i="45"/>
  <c r="V177" i="45"/>
  <c r="V178" i="45"/>
  <c r="V179" i="45"/>
  <c r="V180" i="45"/>
  <c r="V181" i="45"/>
  <c r="V182" i="45"/>
  <c r="V183" i="45"/>
  <c r="V184" i="45"/>
  <c r="V185" i="45"/>
  <c r="V186" i="45"/>
  <c r="V187" i="45"/>
  <c r="V188" i="45"/>
  <c r="V189" i="45"/>
  <c r="V190" i="45"/>
  <c r="V191" i="45"/>
  <c r="V192" i="45"/>
  <c r="V193" i="45"/>
  <c r="V194" i="45"/>
  <c r="V195" i="45"/>
  <c r="V196" i="45"/>
  <c r="V197" i="45"/>
  <c r="V198" i="45"/>
  <c r="V199" i="45"/>
  <c r="V200" i="45"/>
  <c r="V201" i="45"/>
  <c r="V202" i="45"/>
  <c r="V203" i="45"/>
  <c r="V204" i="45"/>
  <c r="V205" i="45"/>
  <c r="V206" i="45"/>
  <c r="V207" i="45"/>
  <c r="V208" i="45"/>
  <c r="V209" i="45"/>
  <c r="V210" i="45"/>
  <c r="V211" i="45"/>
  <c r="V212" i="45"/>
  <c r="V213" i="45"/>
  <c r="V214" i="45"/>
  <c r="V215" i="45"/>
  <c r="V216" i="45"/>
  <c r="V217" i="45"/>
  <c r="V218" i="45"/>
  <c r="V219" i="45"/>
  <c r="V220" i="45"/>
  <c r="V221" i="45"/>
  <c r="V222" i="45"/>
  <c r="V223" i="45"/>
  <c r="V224" i="45"/>
  <c r="V225" i="45"/>
  <c r="V226" i="45"/>
  <c r="V227" i="45"/>
  <c r="V228" i="45"/>
  <c r="V229" i="45"/>
  <c r="V230" i="45"/>
  <c r="V231" i="45"/>
  <c r="V232" i="45"/>
  <c r="V233" i="45"/>
  <c r="V234" i="45"/>
  <c r="V235" i="45"/>
  <c r="V236" i="45"/>
  <c r="V237" i="45"/>
  <c r="V238" i="45"/>
  <c r="V239" i="45"/>
  <c r="V240" i="45"/>
  <c r="V241" i="45"/>
  <c r="V242" i="45"/>
  <c r="V243" i="45"/>
  <c r="V244" i="45"/>
  <c r="V245" i="45"/>
  <c r="V246" i="45"/>
  <c r="V247" i="45"/>
  <c r="V248" i="45"/>
  <c r="V249" i="45"/>
  <c r="V250" i="45"/>
  <c r="V251" i="45"/>
  <c r="V252" i="45"/>
  <c r="V253" i="45"/>
  <c r="V254" i="45"/>
  <c r="V255" i="45"/>
  <c r="V256" i="45"/>
  <c r="V257" i="45"/>
  <c r="V258" i="45"/>
  <c r="V259" i="45"/>
  <c r="V260" i="45"/>
  <c r="V261" i="45"/>
  <c r="V262" i="45"/>
  <c r="V263" i="45"/>
  <c r="V264" i="45"/>
  <c r="V265" i="45"/>
  <c r="V266" i="45"/>
  <c r="V267" i="45"/>
  <c r="V268" i="45"/>
  <c r="V269" i="45"/>
  <c r="V270" i="45"/>
  <c r="V271" i="45"/>
  <c r="V272" i="45"/>
  <c r="V273" i="45"/>
  <c r="V274" i="45"/>
  <c r="V275" i="45"/>
  <c r="V276" i="45"/>
  <c r="V277" i="45"/>
  <c r="V278" i="45"/>
  <c r="V279" i="45"/>
  <c r="V280" i="45"/>
  <c r="V281" i="45"/>
  <c r="V282" i="45"/>
  <c r="V283" i="45"/>
  <c r="V284" i="45"/>
  <c r="V285" i="45"/>
  <c r="V286" i="45"/>
  <c r="V287" i="45"/>
  <c r="V288" i="45"/>
  <c r="V289" i="45"/>
  <c r="V290" i="45"/>
  <c r="V291" i="45"/>
  <c r="V292" i="45"/>
  <c r="V293" i="45"/>
  <c r="V294" i="45"/>
  <c r="V295" i="45"/>
  <c r="V296" i="45"/>
  <c r="V297" i="45"/>
  <c r="V298" i="45"/>
  <c r="V299" i="45"/>
  <c r="V300" i="45"/>
  <c r="V301" i="45"/>
  <c r="V302" i="45"/>
  <c r="V303" i="45"/>
  <c r="V304" i="45"/>
  <c r="V305" i="45"/>
  <c r="V306" i="45"/>
  <c r="V307" i="45"/>
  <c r="V308" i="45"/>
  <c r="V309" i="45"/>
  <c r="V310" i="45"/>
  <c r="V311" i="45"/>
  <c r="V312" i="45"/>
  <c r="V313" i="45"/>
  <c r="V314" i="45"/>
  <c r="V315" i="45"/>
  <c r="V316" i="45"/>
  <c r="V317" i="45"/>
  <c r="V318" i="45"/>
  <c r="V319" i="45"/>
  <c r="V320" i="45"/>
  <c r="V321" i="45"/>
  <c r="V322" i="45"/>
  <c r="V323" i="45"/>
  <c r="V324" i="45"/>
  <c r="V325" i="45"/>
  <c r="V326" i="45"/>
  <c r="V327" i="45"/>
  <c r="V328" i="45"/>
  <c r="V329" i="45"/>
  <c r="V330" i="45"/>
  <c r="V331" i="45"/>
  <c r="V332" i="45"/>
  <c r="V333" i="45"/>
  <c r="V334" i="45"/>
  <c r="V335" i="45"/>
  <c r="V336" i="45"/>
  <c r="V337" i="45"/>
  <c r="V338" i="45"/>
  <c r="V339" i="45"/>
  <c r="V340" i="45"/>
  <c r="V341" i="45"/>
  <c r="V342" i="45"/>
  <c r="V343" i="45"/>
  <c r="V344" i="45"/>
  <c r="V345" i="45"/>
  <c r="V346" i="45"/>
  <c r="V347" i="45"/>
  <c r="V348" i="45"/>
  <c r="V349" i="45"/>
  <c r="V350" i="45"/>
  <c r="V351" i="45"/>
  <c r="V352" i="45"/>
  <c r="V353" i="45"/>
  <c r="V354" i="45"/>
  <c r="V355" i="45"/>
  <c r="V356" i="45"/>
  <c r="V357" i="45"/>
  <c r="V358" i="45"/>
  <c r="V359" i="45"/>
  <c r="V360" i="45"/>
  <c r="V361" i="45"/>
  <c r="V362" i="45"/>
  <c r="V363" i="45"/>
  <c r="V364" i="45"/>
  <c r="V365" i="45"/>
  <c r="V366" i="45"/>
  <c r="V367" i="45"/>
  <c r="V368" i="45"/>
  <c r="V369" i="45"/>
  <c r="V370" i="45"/>
  <c r="V371" i="45"/>
  <c r="V372" i="45"/>
  <c r="V373" i="45"/>
  <c r="V374" i="45"/>
  <c r="V375" i="45"/>
  <c r="V376" i="45"/>
  <c r="V377" i="45"/>
  <c r="V378" i="45"/>
  <c r="V379" i="45"/>
  <c r="V380" i="45"/>
  <c r="V381" i="45"/>
  <c r="V382" i="45"/>
  <c r="V383" i="45"/>
  <c r="V384" i="45"/>
  <c r="V385" i="45"/>
  <c r="V386" i="45"/>
  <c r="V387" i="45"/>
  <c r="V388" i="45"/>
  <c r="V389" i="45"/>
  <c r="V390" i="45"/>
  <c r="V391" i="45"/>
  <c r="V392" i="45"/>
  <c r="V393" i="45"/>
  <c r="V394" i="45"/>
  <c r="V395" i="45"/>
  <c r="V396" i="45"/>
  <c r="V397" i="45"/>
  <c r="V398" i="45"/>
  <c r="V399" i="45"/>
  <c r="V400" i="45"/>
  <c r="V401" i="45"/>
  <c r="V402" i="45"/>
  <c r="V403" i="45"/>
  <c r="V404" i="45"/>
  <c r="V405" i="45"/>
  <c r="V406" i="45"/>
  <c r="V407" i="45"/>
  <c r="V408" i="45"/>
  <c r="V409" i="45"/>
  <c r="V410" i="45"/>
  <c r="V411" i="45"/>
  <c r="V412" i="45"/>
  <c r="V413" i="45"/>
  <c r="V414" i="45"/>
  <c r="V415" i="45"/>
  <c r="V416" i="45"/>
  <c r="V417" i="45"/>
  <c r="V418" i="45"/>
  <c r="V419" i="45"/>
  <c r="V420" i="45"/>
  <c r="V421" i="45"/>
  <c r="V422" i="45"/>
  <c r="V423" i="45"/>
  <c r="V424" i="45"/>
  <c r="V425" i="45"/>
  <c r="V426" i="45"/>
  <c r="V427" i="45"/>
  <c r="V428" i="45"/>
  <c r="V429" i="45"/>
  <c r="V430" i="45"/>
  <c r="V431" i="45"/>
  <c r="V432" i="45"/>
  <c r="V433" i="45"/>
  <c r="V434" i="45"/>
  <c r="V435" i="45"/>
  <c r="V436" i="45"/>
  <c r="V437" i="45"/>
  <c r="V438" i="45"/>
  <c r="V439" i="45"/>
  <c r="V440" i="45"/>
  <c r="V441" i="45"/>
  <c r="V442" i="45"/>
  <c r="V443" i="45"/>
  <c r="V444" i="45"/>
  <c r="V445" i="45"/>
  <c r="V446" i="45"/>
  <c r="V447" i="45"/>
  <c r="V448" i="45"/>
  <c r="V449" i="45"/>
  <c r="V450" i="45"/>
  <c r="V451" i="45"/>
  <c r="V452" i="45"/>
  <c r="V453" i="45"/>
  <c r="V454" i="45"/>
  <c r="V455" i="45"/>
  <c r="V456" i="45"/>
  <c r="V457" i="45"/>
  <c r="V458" i="45"/>
  <c r="V459" i="45"/>
  <c r="V460" i="45"/>
  <c r="V461" i="45"/>
  <c r="V462" i="45"/>
  <c r="V463" i="45"/>
  <c r="V464" i="45"/>
  <c r="V465" i="45"/>
  <c r="V466" i="45"/>
  <c r="V467" i="45"/>
  <c r="V468" i="45"/>
  <c r="V469" i="45"/>
  <c r="V470" i="45"/>
  <c r="V471" i="45"/>
  <c r="V472" i="45"/>
  <c r="V473" i="45"/>
  <c r="V474" i="45"/>
  <c r="V475" i="45"/>
  <c r="V476" i="45"/>
  <c r="V477" i="45"/>
  <c r="V478" i="45"/>
  <c r="V479" i="45"/>
  <c r="V480" i="45"/>
  <c r="V481" i="45"/>
  <c r="V482" i="45"/>
  <c r="V483" i="45"/>
  <c r="V484" i="45"/>
  <c r="V485" i="45"/>
  <c r="V486" i="45"/>
  <c r="V487" i="45"/>
  <c r="V488" i="45"/>
  <c r="V489" i="45"/>
  <c r="V490" i="45"/>
  <c r="V491" i="45"/>
  <c r="V492" i="45"/>
  <c r="V493" i="45"/>
  <c r="V494" i="45"/>
  <c r="V495" i="45"/>
  <c r="V496" i="45"/>
  <c r="V497" i="45"/>
  <c r="V498" i="45"/>
  <c r="V499" i="45"/>
  <c r="V500" i="45"/>
  <c r="V501" i="45"/>
  <c r="V502" i="45"/>
  <c r="V503" i="45"/>
  <c r="V504" i="45"/>
  <c r="V505" i="45"/>
  <c r="V506" i="45"/>
  <c r="V507" i="45"/>
  <c r="V508" i="45"/>
  <c r="V509" i="45"/>
  <c r="V510" i="45"/>
  <c r="V511" i="45"/>
  <c r="V512" i="45"/>
  <c r="V513" i="45"/>
  <c r="V514" i="45"/>
  <c r="V515" i="45"/>
  <c r="V516" i="45"/>
  <c r="V517" i="45"/>
  <c r="V518" i="45"/>
  <c r="V519" i="45"/>
  <c r="V520" i="45"/>
  <c r="V521" i="45"/>
  <c r="V522" i="45"/>
  <c r="V523" i="45"/>
  <c r="V524" i="45"/>
  <c r="V525" i="45"/>
  <c r="V526" i="45"/>
  <c r="V527" i="45"/>
  <c r="V528" i="45"/>
  <c r="V529" i="45"/>
  <c r="V530" i="45"/>
  <c r="V531" i="45"/>
  <c r="V532" i="45"/>
  <c r="V533" i="45"/>
  <c r="V534" i="45"/>
  <c r="V535" i="45"/>
  <c r="V536" i="45"/>
  <c r="V537" i="45"/>
  <c r="V538" i="45"/>
  <c r="V539" i="45"/>
  <c r="V540" i="45"/>
  <c r="V541" i="45"/>
  <c r="V542" i="45"/>
  <c r="V543" i="45"/>
  <c r="V544" i="45"/>
  <c r="V545" i="45"/>
  <c r="V546" i="45"/>
  <c r="V547" i="45"/>
  <c r="V548" i="45"/>
  <c r="V549" i="45"/>
  <c r="V550" i="45"/>
  <c r="V551" i="45"/>
  <c r="V552" i="45"/>
  <c r="V553" i="45"/>
  <c r="V554" i="45"/>
  <c r="V555" i="45"/>
  <c r="V556" i="45"/>
  <c r="V557" i="45"/>
  <c r="V558" i="45"/>
  <c r="V559" i="45"/>
  <c r="V560" i="45"/>
  <c r="V561" i="45"/>
  <c r="V562" i="45"/>
  <c r="V563" i="45"/>
  <c r="V564" i="45"/>
  <c r="V565" i="45"/>
  <c r="V566" i="45"/>
  <c r="V567" i="45"/>
  <c r="V568" i="45"/>
  <c r="V569" i="45"/>
  <c r="V570" i="45"/>
  <c r="V571" i="45"/>
  <c r="V572" i="45"/>
  <c r="V573" i="45"/>
  <c r="V574" i="45"/>
  <c r="V575" i="45"/>
  <c r="V576" i="45"/>
  <c r="V577" i="45"/>
  <c r="V578" i="45"/>
  <c r="V579" i="45"/>
  <c r="V580" i="45"/>
  <c r="V581" i="45"/>
  <c r="V582" i="45"/>
  <c r="V583" i="45"/>
  <c r="V584" i="45"/>
  <c r="V585" i="45"/>
  <c r="V586" i="45"/>
  <c r="V587" i="45"/>
  <c r="V588" i="45"/>
  <c r="V589" i="45"/>
  <c r="V590" i="45"/>
  <c r="V591" i="45"/>
  <c r="V592" i="45"/>
  <c r="V593" i="45"/>
  <c r="V594" i="45"/>
  <c r="V595" i="45"/>
  <c r="V596" i="45"/>
  <c r="V597" i="45"/>
  <c r="V598" i="45"/>
  <c r="V599" i="45"/>
  <c r="V600" i="45"/>
  <c r="V601" i="45"/>
  <c r="V602" i="45"/>
  <c r="V603" i="45"/>
  <c r="V604" i="45"/>
  <c r="V605" i="45"/>
  <c r="V606" i="45"/>
  <c r="V607" i="45"/>
  <c r="V608" i="45"/>
  <c r="V609" i="45"/>
  <c r="V610" i="45"/>
  <c r="V611" i="45"/>
  <c r="V612" i="45"/>
  <c r="V613" i="45"/>
  <c r="V614" i="45"/>
  <c r="V615" i="45"/>
  <c r="V616" i="45"/>
  <c r="V617" i="45"/>
  <c r="V618" i="45"/>
  <c r="V619" i="45"/>
  <c r="V620" i="45"/>
  <c r="V621" i="45"/>
  <c r="V622" i="45"/>
  <c r="V623" i="45"/>
  <c r="V624" i="45"/>
  <c r="V625" i="45"/>
  <c r="V626" i="45"/>
  <c r="V627" i="45"/>
  <c r="V628" i="45"/>
  <c r="V629" i="45"/>
  <c r="V630" i="45"/>
  <c r="V631" i="45"/>
  <c r="V632" i="45"/>
  <c r="V633" i="45"/>
  <c r="V634" i="45"/>
  <c r="V635" i="45"/>
  <c r="V636" i="45"/>
  <c r="V637" i="45"/>
  <c r="V638" i="45"/>
  <c r="V639" i="45"/>
  <c r="V640" i="45"/>
  <c r="V641" i="45"/>
  <c r="V642" i="45"/>
  <c r="V643" i="45"/>
  <c r="V644" i="45"/>
  <c r="V645" i="45"/>
  <c r="V646" i="45"/>
  <c r="V647" i="45"/>
  <c r="V648" i="45"/>
  <c r="V649" i="45"/>
  <c r="V650" i="45"/>
  <c r="V651" i="45"/>
  <c r="V652" i="45"/>
  <c r="V653" i="45"/>
  <c r="V654" i="45"/>
  <c r="V655" i="45"/>
  <c r="V656" i="45"/>
  <c r="V657" i="45"/>
  <c r="V658" i="45"/>
  <c r="V659" i="45"/>
  <c r="V660" i="45"/>
  <c r="V661" i="45"/>
  <c r="V662" i="45"/>
  <c r="V663" i="45"/>
  <c r="V664" i="45"/>
  <c r="V665" i="45"/>
  <c r="V666" i="45"/>
  <c r="V667" i="45"/>
  <c r="V668" i="45"/>
  <c r="V669" i="45"/>
  <c r="V670" i="45"/>
  <c r="V671" i="45"/>
  <c r="V672" i="45"/>
  <c r="V673" i="45"/>
  <c r="V674" i="45"/>
  <c r="V675" i="45"/>
  <c r="V676" i="45"/>
  <c r="V677" i="45"/>
  <c r="V678" i="45"/>
  <c r="V679" i="45"/>
  <c r="V680" i="45"/>
  <c r="V681" i="45"/>
  <c r="V682" i="45"/>
  <c r="V683" i="45"/>
  <c r="V684" i="45"/>
  <c r="V685" i="45"/>
  <c r="V686" i="45"/>
  <c r="V687" i="45"/>
  <c r="V688" i="45"/>
  <c r="V689" i="45"/>
  <c r="V690" i="45"/>
  <c r="V691" i="45"/>
  <c r="V692" i="45"/>
  <c r="V693" i="45"/>
  <c r="V694" i="45"/>
  <c r="V695" i="45"/>
  <c r="V696" i="45"/>
  <c r="V697" i="45"/>
  <c r="V698" i="45"/>
  <c r="V699" i="45"/>
  <c r="V700" i="45"/>
  <c r="V701" i="45"/>
  <c r="V702" i="45"/>
  <c r="V703" i="45"/>
  <c r="V704" i="45"/>
  <c r="V705" i="45"/>
  <c r="V706" i="45"/>
  <c r="V707" i="45"/>
  <c r="V708" i="45"/>
  <c r="V709" i="45"/>
  <c r="V710" i="45"/>
  <c r="V711" i="45"/>
  <c r="V712" i="45"/>
  <c r="V713" i="45"/>
  <c r="V714" i="45"/>
  <c r="V715" i="45"/>
  <c r="V716" i="45"/>
  <c r="V717" i="45"/>
  <c r="V718" i="45"/>
  <c r="V719" i="45"/>
  <c r="V720" i="45"/>
  <c r="V721" i="45"/>
  <c r="V722" i="45"/>
  <c r="V723" i="45"/>
  <c r="V724" i="45"/>
  <c r="V725" i="45"/>
  <c r="V726" i="45"/>
  <c r="V727" i="45"/>
  <c r="V728" i="45"/>
  <c r="V729" i="45"/>
  <c r="V730" i="45"/>
  <c r="V731" i="45"/>
  <c r="V732" i="45"/>
  <c r="V733" i="45"/>
  <c r="V734" i="45"/>
  <c r="V735" i="45"/>
  <c r="V736" i="45"/>
  <c r="V737" i="45"/>
  <c r="V738" i="45"/>
  <c r="V739" i="45"/>
  <c r="V740" i="45"/>
  <c r="V741" i="45"/>
  <c r="V742" i="45"/>
  <c r="V743" i="45"/>
  <c r="V744" i="45"/>
  <c r="V745" i="45"/>
  <c r="V746" i="45"/>
  <c r="V747" i="45"/>
  <c r="V748" i="45"/>
  <c r="V749" i="45"/>
  <c r="V750" i="45"/>
  <c r="V751" i="45"/>
  <c r="V752" i="45"/>
  <c r="V753" i="45"/>
  <c r="V754" i="45"/>
  <c r="V755" i="45"/>
  <c r="V756" i="45"/>
  <c r="V757" i="45"/>
  <c r="V758" i="45"/>
  <c r="V759" i="45"/>
  <c r="V760" i="45"/>
  <c r="V761" i="45"/>
  <c r="V762" i="45"/>
  <c r="V763" i="45"/>
  <c r="V764" i="45"/>
  <c r="V765" i="45"/>
  <c r="V766" i="45"/>
  <c r="V767" i="45"/>
  <c r="V768" i="45"/>
  <c r="V769" i="45"/>
  <c r="V770" i="45"/>
  <c r="V771" i="45"/>
  <c r="V772" i="45"/>
  <c r="V773" i="45"/>
  <c r="V774" i="45"/>
  <c r="V775" i="45"/>
  <c r="V776" i="45"/>
  <c r="V777" i="45"/>
  <c r="V778" i="45"/>
  <c r="V779" i="45"/>
  <c r="V780" i="45"/>
  <c r="V781" i="45"/>
  <c r="V782" i="45"/>
  <c r="V783" i="45"/>
  <c r="V784" i="45"/>
  <c r="V785" i="45"/>
  <c r="V786" i="45"/>
  <c r="V787" i="45"/>
  <c r="V788" i="45"/>
  <c r="V789" i="45"/>
  <c r="V790" i="45"/>
  <c r="V791" i="45"/>
  <c r="V792" i="45"/>
  <c r="V793" i="45"/>
  <c r="V794" i="45"/>
  <c r="V795" i="45"/>
  <c r="V796" i="45"/>
  <c r="V797" i="45"/>
  <c r="V798" i="45"/>
  <c r="V799" i="45"/>
  <c r="V800" i="45"/>
  <c r="V801" i="45"/>
  <c r="V802" i="45"/>
  <c r="V803" i="45"/>
  <c r="V804" i="45"/>
  <c r="V805" i="45"/>
  <c r="V806" i="45"/>
  <c r="V807" i="45"/>
  <c r="V808" i="45"/>
  <c r="V809" i="45"/>
  <c r="V810" i="45"/>
  <c r="V811" i="45"/>
  <c r="V812" i="45"/>
  <c r="V813" i="45"/>
  <c r="V814" i="45"/>
  <c r="V815" i="45"/>
  <c r="V816" i="45"/>
  <c r="V817" i="45"/>
  <c r="V818" i="45"/>
  <c r="V819" i="45"/>
  <c r="V820" i="45"/>
  <c r="V821" i="45"/>
  <c r="V822" i="45"/>
  <c r="V823" i="45"/>
  <c r="V824" i="45"/>
  <c r="V825" i="45"/>
  <c r="V827" i="45"/>
  <c r="V828" i="45"/>
  <c r="V829" i="45"/>
  <c r="V830" i="45"/>
  <c r="V831" i="45"/>
  <c r="V832" i="45"/>
  <c r="V833" i="45"/>
  <c r="V834" i="45"/>
  <c r="V835" i="45"/>
  <c r="V836" i="45"/>
  <c r="V837" i="45"/>
  <c r="V838" i="45"/>
  <c r="V839" i="45"/>
  <c r="V840" i="45"/>
  <c r="V841" i="45"/>
  <c r="V842" i="45"/>
  <c r="V843" i="45"/>
  <c r="V844" i="45"/>
  <c r="V845" i="45"/>
  <c r="V846" i="45"/>
  <c r="V847" i="45"/>
  <c r="V848" i="45"/>
  <c r="V849" i="45"/>
  <c r="V850" i="45"/>
  <c r="V851" i="45"/>
  <c r="V852" i="45"/>
  <c r="V853" i="45"/>
  <c r="V854" i="45"/>
  <c r="V855" i="45"/>
  <c r="V856" i="45"/>
  <c r="V857" i="45"/>
  <c r="V858" i="45"/>
  <c r="V859" i="45"/>
  <c r="V860" i="45"/>
  <c r="V861" i="45"/>
  <c r="V862" i="45"/>
  <c r="V863" i="45"/>
  <c r="V864" i="45"/>
  <c r="V865" i="45"/>
  <c r="V866" i="45"/>
  <c r="V867" i="45"/>
  <c r="V868" i="45"/>
  <c r="V869" i="45"/>
  <c r="V870" i="45"/>
  <c r="V871" i="45"/>
  <c r="V872" i="45"/>
  <c r="V873" i="45"/>
  <c r="V874" i="45"/>
  <c r="V875" i="45"/>
  <c r="V876" i="45"/>
  <c r="V877" i="45"/>
  <c r="V878" i="45"/>
  <c r="V879" i="45"/>
  <c r="V880" i="45"/>
  <c r="V881" i="45"/>
  <c r="V882" i="45"/>
  <c r="V883" i="45"/>
  <c r="V884" i="45"/>
  <c r="V885" i="45"/>
  <c r="V886" i="45"/>
  <c r="V887" i="45"/>
  <c r="V888" i="45"/>
  <c r="V889" i="45"/>
  <c r="V890" i="45"/>
  <c r="V891" i="45"/>
  <c r="V892" i="45"/>
  <c r="V893" i="45"/>
  <c r="V894" i="45"/>
  <c r="V895" i="45"/>
  <c r="V896" i="45"/>
  <c r="V897" i="45"/>
  <c r="V898" i="45"/>
  <c r="V899" i="45"/>
  <c r="V900" i="45"/>
  <c r="V901" i="45"/>
  <c r="V902" i="45"/>
  <c r="V903" i="45"/>
  <c r="V904" i="45"/>
  <c r="V905" i="45"/>
  <c r="V906" i="45"/>
  <c r="V907" i="45"/>
  <c r="V908" i="45"/>
  <c r="V909" i="45"/>
  <c r="V910" i="45"/>
  <c r="V911" i="45"/>
  <c r="V912" i="45"/>
  <c r="V913" i="45"/>
  <c r="V914" i="45"/>
  <c r="V915" i="45"/>
  <c r="V916" i="45"/>
  <c r="V917" i="45"/>
  <c r="V918" i="45"/>
  <c r="V919" i="45"/>
  <c r="V920" i="45"/>
  <c r="V921" i="45"/>
  <c r="V922" i="45"/>
  <c r="V923" i="45"/>
  <c r="V924" i="45"/>
  <c r="V925" i="45"/>
  <c r="V926" i="45"/>
  <c r="V927" i="45"/>
  <c r="V928" i="45"/>
  <c r="V929" i="45"/>
  <c r="V930" i="45"/>
  <c r="V931" i="45"/>
  <c r="V932" i="45"/>
  <c r="V933" i="45"/>
  <c r="V934" i="45"/>
  <c r="V935" i="45"/>
  <c r="V936" i="45"/>
  <c r="V937" i="45"/>
  <c r="V938" i="45"/>
  <c r="V939" i="45"/>
  <c r="V940" i="45"/>
  <c r="V941" i="45"/>
  <c r="V942" i="45"/>
  <c r="V943" i="45"/>
  <c r="V944" i="45"/>
  <c r="V945" i="45"/>
  <c r="V946" i="45"/>
  <c r="V947" i="45"/>
  <c r="V948" i="45"/>
  <c r="V949" i="45"/>
  <c r="V950" i="45"/>
  <c r="V951" i="45"/>
  <c r="V952" i="45"/>
  <c r="V953" i="45"/>
  <c r="V954" i="45"/>
  <c r="V955" i="45"/>
  <c r="V956" i="45"/>
  <c r="V957" i="45"/>
  <c r="V958" i="45"/>
  <c r="V959" i="45"/>
  <c r="V960" i="45"/>
  <c r="V961" i="45"/>
  <c r="V962" i="45"/>
  <c r="V963" i="45"/>
  <c r="V964" i="45"/>
  <c r="V965" i="45"/>
  <c r="V966" i="45"/>
  <c r="V967" i="45"/>
  <c r="V968" i="45"/>
  <c r="V969" i="45"/>
  <c r="V970" i="45"/>
  <c r="V971" i="45"/>
  <c r="V972" i="45"/>
  <c r="V973" i="45"/>
  <c r="V974" i="45"/>
  <c r="V975" i="45"/>
  <c r="V976" i="45"/>
  <c r="V977" i="45"/>
  <c r="V978" i="45"/>
  <c r="V979" i="45"/>
  <c r="V980" i="45"/>
  <c r="V981" i="45"/>
  <c r="V982" i="45"/>
  <c r="V983" i="45"/>
  <c r="V984" i="45"/>
  <c r="V985" i="45"/>
  <c r="V986" i="45"/>
  <c r="V987" i="45"/>
  <c r="V988" i="45"/>
  <c r="V989" i="45"/>
  <c r="V990" i="45"/>
  <c r="V991" i="45"/>
  <c r="V992" i="45"/>
  <c r="V993" i="45"/>
  <c r="V994" i="45"/>
  <c r="V995" i="45"/>
  <c r="V996" i="45"/>
  <c r="V997" i="45"/>
  <c r="V998" i="45"/>
  <c r="V999" i="45"/>
  <c r="V1000" i="45"/>
  <c r="V1001" i="45"/>
  <c r="V1002" i="45"/>
  <c r="V1003" i="45"/>
  <c r="V1004" i="45"/>
  <c r="V1005" i="45"/>
  <c r="V1006" i="45"/>
  <c r="V1007" i="45"/>
  <c r="V1008" i="45"/>
  <c r="V1009" i="45"/>
  <c r="V1010" i="45"/>
  <c r="V1011" i="45"/>
  <c r="S13" i="45"/>
  <c r="S12" i="45"/>
  <c r="L1" i="45"/>
  <c r="V61" i="43" l="1"/>
  <c r="V62" i="43"/>
  <c r="V63" i="43"/>
  <c r="V64" i="43"/>
  <c r="V65" i="43"/>
  <c r="V66" i="43"/>
  <c r="V67" i="43"/>
  <c r="V68" i="43"/>
  <c r="V69" i="43"/>
  <c r="V70" i="43"/>
  <c r="V71" i="43"/>
  <c r="V72" i="43"/>
  <c r="V73" i="43"/>
  <c r="V74" i="43"/>
  <c r="V75" i="43"/>
  <c r="V76" i="43"/>
  <c r="V77" i="43"/>
  <c r="V78" i="43"/>
  <c r="V79" i="43"/>
  <c r="V80" i="43"/>
  <c r="V81" i="43"/>
  <c r="V82" i="43"/>
  <c r="V83" i="43"/>
  <c r="V84" i="43"/>
  <c r="V85" i="43"/>
  <c r="V86" i="43"/>
  <c r="V87" i="43"/>
  <c r="V88" i="43"/>
  <c r="V89" i="43"/>
  <c r="V90" i="43"/>
  <c r="V91" i="43"/>
  <c r="V92" i="43"/>
  <c r="V93" i="43"/>
  <c r="V94" i="43"/>
  <c r="V95" i="43"/>
  <c r="V96" i="43"/>
  <c r="V97" i="43"/>
  <c r="V98" i="43"/>
  <c r="V99" i="43"/>
  <c r="V100" i="43"/>
  <c r="V101" i="43"/>
  <c r="V102" i="43"/>
  <c r="V103" i="43"/>
  <c r="V104" i="43"/>
  <c r="V105" i="43"/>
  <c r="V106" i="43"/>
  <c r="V107" i="43"/>
  <c r="V108" i="43"/>
  <c r="V109" i="43"/>
  <c r="V110" i="43"/>
  <c r="V111" i="43"/>
  <c r="V112" i="43"/>
  <c r="V113" i="43"/>
  <c r="V114" i="43"/>
  <c r="V115" i="43"/>
  <c r="V116" i="43"/>
  <c r="V117" i="43"/>
  <c r="V118" i="43"/>
  <c r="V119" i="43"/>
  <c r="V120" i="43"/>
  <c r="V121" i="43"/>
  <c r="V122" i="43"/>
  <c r="V123" i="43"/>
  <c r="V124" i="43"/>
  <c r="V125" i="43"/>
  <c r="V126" i="43"/>
  <c r="V127" i="43"/>
  <c r="V128" i="43"/>
  <c r="V129" i="43"/>
  <c r="V130" i="43"/>
  <c r="V131" i="43"/>
  <c r="V132" i="43"/>
  <c r="V133" i="43"/>
  <c r="V134" i="43"/>
  <c r="V135" i="43"/>
  <c r="V136" i="43"/>
  <c r="V137" i="43"/>
  <c r="V138" i="43"/>
  <c r="V139" i="43"/>
  <c r="V140" i="43"/>
  <c r="V141" i="43"/>
  <c r="V142" i="43"/>
  <c r="V143" i="43"/>
  <c r="V144" i="43"/>
  <c r="V145" i="43"/>
  <c r="V146" i="43"/>
  <c r="V147" i="43"/>
  <c r="V148" i="43"/>
  <c r="V149" i="43"/>
  <c r="V150" i="43"/>
  <c r="V151" i="43"/>
  <c r="V152" i="43"/>
  <c r="V153" i="43"/>
  <c r="V154" i="43"/>
  <c r="V155" i="43"/>
  <c r="V156" i="43"/>
  <c r="V157" i="43"/>
  <c r="V158" i="43"/>
  <c r="V159" i="43"/>
  <c r="V160" i="43"/>
  <c r="V161" i="43"/>
  <c r="V162" i="43"/>
  <c r="V163" i="43"/>
  <c r="V164" i="43"/>
  <c r="V165" i="43"/>
  <c r="V166" i="43"/>
  <c r="V167" i="43"/>
  <c r="V168" i="43"/>
  <c r="V169" i="43"/>
  <c r="V170" i="43"/>
  <c r="V171" i="43"/>
  <c r="V172" i="43"/>
  <c r="V173" i="43"/>
  <c r="V174" i="43"/>
  <c r="V175" i="43"/>
  <c r="V176" i="43"/>
  <c r="V177" i="43"/>
  <c r="V178" i="43"/>
  <c r="V179" i="43"/>
  <c r="V180" i="43"/>
  <c r="V181" i="43"/>
  <c r="V182" i="43"/>
  <c r="V183" i="43"/>
  <c r="V184" i="43"/>
  <c r="V185" i="43"/>
  <c r="V186" i="43"/>
  <c r="V187" i="43"/>
  <c r="V188" i="43"/>
  <c r="V189" i="43"/>
  <c r="V190" i="43"/>
  <c r="V191" i="43"/>
  <c r="V192" i="43"/>
  <c r="V193" i="43"/>
  <c r="V194" i="43"/>
  <c r="V195" i="43"/>
  <c r="V196" i="43"/>
  <c r="V197" i="43"/>
  <c r="V198" i="43"/>
  <c r="V199" i="43"/>
  <c r="V200" i="43"/>
  <c r="V201" i="43"/>
  <c r="V202" i="43"/>
  <c r="V203" i="43"/>
  <c r="V204" i="43"/>
  <c r="V205" i="43"/>
  <c r="V206" i="43"/>
  <c r="V207" i="43"/>
  <c r="V208" i="43"/>
  <c r="V209" i="43"/>
  <c r="V210" i="43"/>
  <c r="V211" i="43"/>
  <c r="V212" i="43"/>
  <c r="V213" i="43"/>
  <c r="V214" i="43"/>
  <c r="V215" i="43"/>
  <c r="V216" i="43"/>
  <c r="V217" i="43"/>
  <c r="V218" i="43"/>
  <c r="V219" i="43"/>
  <c r="V220" i="43"/>
  <c r="V221" i="43"/>
  <c r="V222" i="43"/>
  <c r="V223" i="43"/>
  <c r="V224" i="43"/>
  <c r="V225" i="43"/>
  <c r="V226" i="43"/>
  <c r="V227" i="43"/>
  <c r="V228" i="43"/>
  <c r="V229" i="43"/>
  <c r="V230" i="43"/>
  <c r="V231" i="43"/>
  <c r="V232" i="43"/>
  <c r="V233" i="43"/>
  <c r="V234" i="43"/>
  <c r="V235" i="43"/>
  <c r="V236" i="43"/>
  <c r="V237" i="43"/>
  <c r="V238" i="43"/>
  <c r="V239" i="43"/>
  <c r="V240" i="43"/>
  <c r="V241" i="43"/>
  <c r="V242" i="43"/>
  <c r="V243" i="43"/>
  <c r="V244" i="43"/>
  <c r="V245" i="43"/>
  <c r="V246" i="43"/>
  <c r="V247" i="43"/>
  <c r="V248" i="43"/>
  <c r="V249" i="43"/>
  <c r="V250" i="43"/>
  <c r="V251" i="43"/>
  <c r="V252" i="43"/>
  <c r="V253" i="43"/>
  <c r="V254" i="43"/>
  <c r="V255" i="43"/>
  <c r="V256" i="43"/>
  <c r="V257" i="43"/>
  <c r="V258" i="43"/>
  <c r="V259" i="43"/>
  <c r="V260" i="43"/>
  <c r="V261" i="43"/>
  <c r="V262" i="43"/>
  <c r="V263" i="43"/>
  <c r="V264" i="43"/>
  <c r="V265" i="43"/>
  <c r="V266" i="43"/>
  <c r="V267" i="43"/>
  <c r="V268" i="43"/>
  <c r="V269" i="43"/>
  <c r="V270" i="43"/>
  <c r="V271" i="43"/>
  <c r="V272" i="43"/>
  <c r="V273" i="43"/>
  <c r="V274" i="43"/>
  <c r="V275" i="43"/>
  <c r="V276" i="43"/>
  <c r="V277" i="43"/>
  <c r="V278" i="43"/>
  <c r="V279" i="43"/>
  <c r="V280" i="43"/>
  <c r="V281" i="43"/>
  <c r="V282" i="43"/>
  <c r="V283" i="43"/>
  <c r="V284" i="43"/>
  <c r="V285" i="43"/>
  <c r="V286" i="43"/>
  <c r="V287" i="43"/>
  <c r="V288" i="43"/>
  <c r="V289" i="43"/>
  <c r="V290" i="43"/>
  <c r="V291" i="43"/>
  <c r="V292" i="43"/>
  <c r="V293" i="43"/>
  <c r="V294" i="43"/>
  <c r="V295" i="43"/>
  <c r="V296" i="43"/>
  <c r="V297" i="43"/>
  <c r="V298" i="43"/>
  <c r="V299" i="43"/>
  <c r="V300" i="43"/>
  <c r="V301" i="43"/>
  <c r="V302" i="43"/>
  <c r="V303" i="43"/>
  <c r="V304" i="43"/>
  <c r="V305" i="43"/>
  <c r="V306" i="43"/>
  <c r="V307" i="43"/>
  <c r="V308" i="43"/>
  <c r="V309" i="43"/>
  <c r="V310" i="43"/>
  <c r="V311" i="43"/>
  <c r="V312" i="43"/>
  <c r="V313" i="43"/>
  <c r="V314" i="43"/>
  <c r="V315" i="43"/>
  <c r="V316" i="43"/>
  <c r="V317" i="43"/>
  <c r="V318" i="43"/>
  <c r="V319" i="43"/>
  <c r="V320" i="43"/>
  <c r="V321" i="43"/>
  <c r="V322" i="43"/>
  <c r="V323" i="43"/>
  <c r="V324" i="43"/>
  <c r="V325" i="43"/>
  <c r="V326" i="43"/>
  <c r="V327" i="43"/>
  <c r="V328" i="43"/>
  <c r="V329" i="43"/>
  <c r="V330" i="43"/>
  <c r="V331" i="43"/>
  <c r="V332" i="43"/>
  <c r="V333" i="43"/>
  <c r="V334" i="43"/>
  <c r="V335" i="43"/>
  <c r="V336" i="43"/>
  <c r="V337" i="43"/>
  <c r="V338" i="43"/>
  <c r="V339" i="43"/>
  <c r="V340" i="43"/>
  <c r="V341" i="43"/>
  <c r="V342" i="43"/>
  <c r="V343" i="43"/>
  <c r="V344" i="43"/>
  <c r="V345" i="43"/>
  <c r="V346" i="43"/>
  <c r="V347" i="43"/>
  <c r="V348" i="43"/>
  <c r="V349" i="43"/>
  <c r="V350" i="43"/>
  <c r="V351" i="43"/>
  <c r="V352" i="43"/>
  <c r="V353" i="43"/>
  <c r="V354" i="43"/>
  <c r="V355" i="43"/>
  <c r="V356" i="43"/>
  <c r="V357" i="43"/>
  <c r="V358" i="43"/>
  <c r="V359" i="43"/>
  <c r="V360" i="43"/>
  <c r="V361" i="43"/>
  <c r="V362" i="43"/>
  <c r="V363" i="43"/>
  <c r="V364" i="43"/>
  <c r="V365" i="43"/>
  <c r="V366" i="43"/>
  <c r="V367" i="43"/>
  <c r="V368" i="43"/>
  <c r="V369" i="43"/>
  <c r="V370" i="43"/>
  <c r="V371" i="43"/>
  <c r="V372" i="43"/>
  <c r="V373" i="43"/>
  <c r="V374" i="43"/>
  <c r="V375" i="43"/>
  <c r="V376" i="43"/>
  <c r="V377" i="43"/>
  <c r="V378" i="43"/>
  <c r="V379" i="43"/>
  <c r="V380" i="43"/>
  <c r="V381" i="43"/>
  <c r="V382" i="43"/>
  <c r="V383" i="43"/>
  <c r="V384" i="43"/>
  <c r="V385" i="43"/>
  <c r="V386" i="43"/>
  <c r="V387" i="43"/>
  <c r="V388" i="43"/>
  <c r="V389" i="43"/>
  <c r="V390" i="43"/>
  <c r="V391" i="43"/>
  <c r="V392" i="43"/>
  <c r="V393" i="43"/>
  <c r="V394" i="43"/>
  <c r="V395" i="43"/>
  <c r="V396" i="43"/>
  <c r="V397" i="43"/>
  <c r="V398" i="43"/>
  <c r="V399" i="43"/>
  <c r="V400" i="43"/>
  <c r="V401" i="43"/>
  <c r="V402" i="43"/>
  <c r="V403" i="43"/>
  <c r="V404" i="43"/>
  <c r="V405" i="43"/>
  <c r="V406" i="43"/>
  <c r="V407" i="43"/>
  <c r="V408" i="43"/>
  <c r="V409" i="43"/>
  <c r="V410" i="43"/>
  <c r="V411" i="43"/>
  <c r="V412" i="43"/>
  <c r="V413" i="43"/>
  <c r="V414" i="43"/>
  <c r="V415" i="43"/>
  <c r="V416" i="43"/>
  <c r="V417" i="43"/>
  <c r="V418" i="43"/>
  <c r="V419" i="43"/>
  <c r="V420" i="43"/>
  <c r="V421" i="43"/>
  <c r="V422" i="43"/>
  <c r="V423" i="43"/>
  <c r="V424" i="43"/>
  <c r="V425" i="43"/>
  <c r="V426" i="43"/>
  <c r="V427" i="43"/>
  <c r="V428" i="43"/>
  <c r="V429" i="43"/>
  <c r="V430" i="43"/>
  <c r="V431" i="43"/>
  <c r="V432" i="43"/>
  <c r="V433" i="43"/>
  <c r="V434" i="43"/>
  <c r="V435" i="43"/>
  <c r="V436" i="43"/>
  <c r="V437" i="43"/>
  <c r="V438" i="43"/>
  <c r="V439" i="43"/>
  <c r="V440" i="43"/>
  <c r="V441" i="43"/>
  <c r="V442" i="43"/>
  <c r="V443" i="43"/>
  <c r="V444" i="43"/>
  <c r="V445" i="43"/>
  <c r="V446" i="43"/>
  <c r="V447" i="43"/>
  <c r="V448" i="43"/>
  <c r="V449" i="43"/>
  <c r="V450" i="43"/>
  <c r="V451" i="43"/>
  <c r="V452" i="43"/>
  <c r="V453" i="43"/>
  <c r="V454" i="43"/>
  <c r="V455" i="43"/>
  <c r="V456" i="43"/>
  <c r="V457" i="43"/>
  <c r="V458" i="43"/>
  <c r="V459" i="43"/>
  <c r="V460" i="43"/>
  <c r="V461" i="43"/>
  <c r="V462" i="43"/>
  <c r="V463" i="43"/>
  <c r="V464" i="43"/>
  <c r="V465" i="43"/>
  <c r="V466" i="43"/>
  <c r="V467" i="43"/>
  <c r="V468" i="43"/>
  <c r="V469" i="43"/>
  <c r="V470" i="43"/>
  <c r="V471" i="43"/>
  <c r="V472" i="43"/>
  <c r="V473" i="43"/>
  <c r="V474" i="43"/>
  <c r="V475" i="43"/>
  <c r="V476" i="43"/>
  <c r="V477" i="43"/>
  <c r="V478" i="43"/>
  <c r="V479" i="43"/>
  <c r="V480" i="43"/>
  <c r="V481" i="43"/>
  <c r="V482" i="43"/>
  <c r="V483" i="43"/>
  <c r="V484" i="43"/>
  <c r="V485" i="43"/>
  <c r="V486" i="43"/>
  <c r="V487" i="43"/>
  <c r="V488" i="43"/>
  <c r="V489" i="43"/>
  <c r="V490" i="43"/>
  <c r="V491" i="43"/>
  <c r="V492" i="43"/>
  <c r="V493" i="43"/>
  <c r="V494" i="43"/>
  <c r="V495" i="43"/>
  <c r="V496" i="43"/>
  <c r="V497" i="43"/>
  <c r="V498" i="43"/>
  <c r="V499" i="43"/>
  <c r="V500" i="43"/>
  <c r="V501" i="43"/>
  <c r="V502" i="43"/>
  <c r="V503" i="43"/>
  <c r="V504" i="43"/>
  <c r="V505" i="43"/>
  <c r="V506" i="43"/>
  <c r="V507" i="43"/>
  <c r="V508" i="43"/>
  <c r="V509" i="43"/>
  <c r="V510" i="43"/>
  <c r="V511" i="43"/>
  <c r="V512" i="43"/>
  <c r="V513" i="43"/>
  <c r="V514" i="43"/>
  <c r="V515" i="43"/>
  <c r="V516" i="43"/>
  <c r="V517" i="43"/>
  <c r="V518" i="43"/>
  <c r="V519" i="43"/>
  <c r="V520" i="43"/>
  <c r="V521" i="43"/>
  <c r="V522" i="43"/>
  <c r="V523" i="43"/>
  <c r="V524" i="43"/>
  <c r="V525" i="43"/>
  <c r="V526" i="43"/>
  <c r="V527" i="43"/>
  <c r="V528" i="43"/>
  <c r="V529" i="43"/>
  <c r="V530" i="43"/>
  <c r="V531" i="43"/>
  <c r="V532" i="43"/>
  <c r="V533" i="43"/>
  <c r="V534" i="43"/>
  <c r="V535" i="43"/>
  <c r="V536" i="43"/>
  <c r="V537" i="43"/>
  <c r="V538" i="43"/>
  <c r="V539" i="43"/>
  <c r="V540" i="43"/>
  <c r="V541" i="43"/>
  <c r="V542" i="43"/>
  <c r="V543" i="43"/>
  <c r="V544" i="43"/>
  <c r="V545" i="43"/>
  <c r="V546" i="43"/>
  <c r="V547" i="43"/>
  <c r="V548" i="43"/>
  <c r="V549" i="43"/>
  <c r="V550" i="43"/>
  <c r="V551" i="43"/>
  <c r="V552" i="43"/>
  <c r="V553" i="43"/>
  <c r="V554" i="43"/>
  <c r="V555" i="43"/>
  <c r="V556" i="43"/>
  <c r="V557" i="43"/>
  <c r="V558" i="43"/>
  <c r="V559" i="43"/>
  <c r="V560" i="43"/>
  <c r="V561" i="43"/>
  <c r="V562" i="43"/>
  <c r="V563" i="43"/>
  <c r="V564" i="43"/>
  <c r="V565" i="43"/>
  <c r="V566" i="43"/>
  <c r="V567" i="43"/>
  <c r="V568" i="43"/>
  <c r="V569" i="43"/>
  <c r="V570" i="43"/>
  <c r="V571" i="43"/>
  <c r="V572" i="43"/>
  <c r="V573" i="43"/>
  <c r="V574" i="43"/>
  <c r="V575" i="43"/>
  <c r="V576" i="43"/>
  <c r="V577" i="43"/>
  <c r="V578" i="43"/>
  <c r="V579" i="43"/>
  <c r="V580" i="43"/>
  <c r="V581" i="43"/>
  <c r="V582" i="43"/>
  <c r="V583" i="43"/>
  <c r="V584" i="43"/>
  <c r="V585" i="43"/>
  <c r="V586" i="43"/>
  <c r="V587" i="43"/>
  <c r="V588" i="43"/>
  <c r="V589" i="43"/>
  <c r="V590" i="43"/>
  <c r="V591" i="43"/>
  <c r="V592" i="43"/>
  <c r="V593" i="43"/>
  <c r="V594" i="43"/>
  <c r="V595" i="43"/>
  <c r="V596" i="43"/>
  <c r="V597" i="43"/>
  <c r="V598" i="43"/>
  <c r="V599" i="43"/>
  <c r="V600" i="43"/>
  <c r="V601" i="43"/>
  <c r="V602" i="43"/>
  <c r="V603" i="43"/>
  <c r="V604" i="43"/>
  <c r="V605" i="43"/>
  <c r="V606" i="43"/>
  <c r="V607" i="43"/>
  <c r="V608" i="43"/>
  <c r="V609" i="43"/>
  <c r="V610" i="43"/>
  <c r="V611" i="43"/>
  <c r="V612" i="43"/>
  <c r="V613" i="43"/>
  <c r="V614" i="43"/>
  <c r="V615" i="43"/>
  <c r="V616" i="43"/>
  <c r="V617" i="43"/>
  <c r="V618" i="43"/>
  <c r="V619" i="43"/>
  <c r="V620" i="43"/>
  <c r="V621" i="43"/>
  <c r="V622" i="43"/>
  <c r="V623" i="43"/>
  <c r="V624" i="43"/>
  <c r="V625" i="43"/>
  <c r="V626" i="43"/>
  <c r="V627" i="43"/>
  <c r="V628" i="43"/>
  <c r="V629" i="43"/>
  <c r="V630" i="43"/>
  <c r="V631" i="43"/>
  <c r="V632" i="43"/>
  <c r="V633" i="43"/>
  <c r="V634" i="43"/>
  <c r="V635" i="43"/>
  <c r="V636" i="43"/>
  <c r="V637" i="43"/>
  <c r="V638" i="43"/>
  <c r="V639" i="43"/>
  <c r="V640" i="43"/>
  <c r="V641" i="43"/>
  <c r="V642" i="43"/>
  <c r="V643" i="43"/>
  <c r="V644" i="43"/>
  <c r="V645" i="43"/>
  <c r="V646" i="43"/>
  <c r="V647" i="43"/>
  <c r="V648" i="43"/>
  <c r="V649" i="43"/>
  <c r="V650" i="43"/>
  <c r="V651" i="43"/>
  <c r="V652" i="43"/>
  <c r="V653" i="43"/>
  <c r="V654" i="43"/>
  <c r="V655" i="43"/>
  <c r="V656" i="43"/>
  <c r="V657" i="43"/>
  <c r="V658" i="43"/>
  <c r="V659" i="43"/>
  <c r="V660" i="43"/>
  <c r="V661" i="43"/>
  <c r="V662" i="43"/>
  <c r="V663" i="43"/>
  <c r="V664" i="43"/>
  <c r="V665" i="43"/>
  <c r="V666" i="43"/>
  <c r="V667" i="43"/>
  <c r="V668" i="43"/>
  <c r="V669" i="43"/>
  <c r="V670" i="43"/>
  <c r="V671" i="43"/>
  <c r="V672" i="43"/>
  <c r="V673" i="43"/>
  <c r="V674" i="43"/>
  <c r="V675" i="43"/>
  <c r="V676" i="43"/>
  <c r="V677" i="43"/>
  <c r="V678" i="43"/>
  <c r="V679" i="43"/>
  <c r="V680" i="43"/>
  <c r="V681" i="43"/>
  <c r="V682" i="43"/>
  <c r="V683" i="43"/>
  <c r="V684" i="43"/>
  <c r="V685" i="43"/>
  <c r="V686" i="43"/>
  <c r="V687" i="43"/>
  <c r="V688" i="43"/>
  <c r="V689" i="43"/>
  <c r="V690" i="43"/>
  <c r="V691" i="43"/>
  <c r="V692" i="43"/>
  <c r="V693" i="43"/>
  <c r="V694" i="43"/>
  <c r="V695" i="43"/>
  <c r="V696" i="43"/>
  <c r="V697" i="43"/>
  <c r="V698" i="43"/>
  <c r="V699" i="43"/>
  <c r="V700" i="43"/>
  <c r="V701" i="43"/>
  <c r="V702" i="43"/>
  <c r="V703" i="43"/>
  <c r="V704" i="43"/>
  <c r="V705" i="43"/>
  <c r="V706" i="43"/>
  <c r="V707" i="43"/>
  <c r="V708" i="43"/>
  <c r="V709" i="43"/>
  <c r="V710" i="43"/>
  <c r="V711" i="43"/>
  <c r="V712" i="43"/>
  <c r="V713" i="43"/>
  <c r="V714" i="43"/>
  <c r="V715" i="43"/>
  <c r="V716" i="43"/>
  <c r="V717" i="43"/>
  <c r="V718" i="43"/>
  <c r="V719" i="43"/>
  <c r="V720" i="43"/>
  <c r="V721" i="43"/>
  <c r="V722" i="43"/>
  <c r="V723" i="43"/>
  <c r="V724" i="43"/>
  <c r="V725" i="43"/>
  <c r="V726" i="43"/>
  <c r="V727" i="43"/>
  <c r="V728" i="43"/>
  <c r="V729" i="43"/>
  <c r="V730" i="43"/>
  <c r="V731" i="43"/>
  <c r="V732" i="43"/>
  <c r="V733" i="43"/>
  <c r="V734" i="43"/>
  <c r="V735" i="43"/>
  <c r="V736" i="43"/>
  <c r="V737" i="43"/>
  <c r="V738" i="43"/>
  <c r="V739" i="43"/>
  <c r="V740" i="43"/>
  <c r="V741" i="43"/>
  <c r="V742" i="43"/>
  <c r="V743" i="43"/>
  <c r="V744" i="43"/>
  <c r="V745" i="43"/>
  <c r="V746" i="43"/>
  <c r="V747" i="43"/>
  <c r="V748" i="43"/>
  <c r="V749" i="43"/>
  <c r="V750" i="43"/>
  <c r="V751" i="43"/>
  <c r="V752" i="43"/>
  <c r="V753" i="43"/>
  <c r="V754" i="43"/>
  <c r="V755" i="43"/>
  <c r="V756" i="43"/>
  <c r="V757" i="43"/>
  <c r="V758" i="43"/>
  <c r="V759" i="43"/>
  <c r="V760" i="43"/>
  <c r="V761" i="43"/>
  <c r="V762" i="43"/>
  <c r="V763" i="43"/>
  <c r="V764" i="43"/>
  <c r="V765" i="43"/>
  <c r="V766" i="43"/>
  <c r="V767" i="43"/>
  <c r="V768" i="43"/>
  <c r="V769" i="43"/>
  <c r="V770" i="43"/>
  <c r="V771" i="43"/>
  <c r="V772" i="43"/>
  <c r="V773" i="43"/>
  <c r="V774" i="43"/>
  <c r="V775" i="43"/>
  <c r="V776" i="43"/>
  <c r="V777" i="43"/>
  <c r="V778" i="43"/>
  <c r="V779" i="43"/>
  <c r="V780" i="43"/>
  <c r="V781" i="43"/>
  <c r="V782" i="43"/>
  <c r="V783" i="43"/>
  <c r="V784" i="43"/>
  <c r="V785" i="43"/>
  <c r="V786" i="43"/>
  <c r="V787" i="43"/>
  <c r="V788" i="43"/>
  <c r="V789" i="43"/>
  <c r="V790" i="43"/>
  <c r="V791" i="43"/>
  <c r="V792" i="43"/>
  <c r="V793" i="43"/>
  <c r="V794" i="43"/>
  <c r="V795" i="43"/>
  <c r="V796" i="43"/>
  <c r="V797" i="43"/>
  <c r="V798" i="43"/>
  <c r="V799" i="43"/>
  <c r="V800" i="43"/>
  <c r="V801" i="43"/>
  <c r="V802" i="43"/>
  <c r="V803" i="43"/>
  <c r="V804" i="43"/>
  <c r="V805" i="43"/>
  <c r="V806" i="43"/>
  <c r="V807" i="43"/>
  <c r="V808" i="43"/>
  <c r="V809" i="43"/>
  <c r="V810" i="43"/>
  <c r="V811" i="43"/>
  <c r="V812" i="43"/>
  <c r="V813" i="43"/>
  <c r="V814" i="43"/>
  <c r="V815" i="43"/>
  <c r="V816" i="43"/>
  <c r="V817" i="43"/>
  <c r="V818" i="43"/>
  <c r="V819" i="43"/>
  <c r="V820" i="43"/>
  <c r="V821" i="43"/>
  <c r="V822" i="43"/>
  <c r="V823" i="43"/>
  <c r="V824" i="43"/>
  <c r="V825" i="43"/>
  <c r="V826" i="43"/>
  <c r="V827" i="43"/>
  <c r="V828" i="43"/>
  <c r="V829" i="43"/>
  <c r="V830" i="43"/>
  <c r="V831" i="43"/>
  <c r="V832" i="43"/>
  <c r="V833" i="43"/>
  <c r="V834" i="43"/>
  <c r="V835" i="43"/>
  <c r="V836" i="43"/>
  <c r="V837" i="43"/>
  <c r="V838" i="43"/>
  <c r="V839" i="43"/>
  <c r="V840" i="43"/>
  <c r="V841" i="43"/>
  <c r="V842" i="43"/>
  <c r="V843" i="43"/>
  <c r="V844" i="43"/>
  <c r="V845" i="43"/>
  <c r="V846" i="43"/>
  <c r="V847" i="43"/>
  <c r="V848" i="43"/>
  <c r="V849" i="43"/>
  <c r="V850" i="43"/>
  <c r="V851" i="43"/>
  <c r="V852" i="43"/>
  <c r="V853" i="43"/>
  <c r="V854" i="43"/>
  <c r="V855" i="43"/>
  <c r="V856" i="43"/>
  <c r="V857" i="43"/>
  <c r="V858" i="43"/>
  <c r="V859" i="43"/>
  <c r="V860" i="43"/>
  <c r="V861" i="43"/>
  <c r="V862" i="43"/>
  <c r="V863" i="43"/>
  <c r="V864" i="43"/>
  <c r="V865" i="43"/>
  <c r="V866" i="43"/>
  <c r="V867" i="43"/>
  <c r="V868" i="43"/>
  <c r="V869" i="43"/>
  <c r="V870" i="43"/>
  <c r="V871" i="43"/>
  <c r="V872" i="43"/>
  <c r="V873" i="43"/>
  <c r="V874" i="43"/>
  <c r="V875" i="43"/>
  <c r="V876" i="43"/>
  <c r="V877" i="43"/>
  <c r="V878" i="43"/>
  <c r="V879" i="43"/>
  <c r="V880" i="43"/>
  <c r="V881" i="43"/>
  <c r="V882" i="43"/>
  <c r="V883" i="43"/>
  <c r="V884" i="43"/>
  <c r="V885" i="43"/>
  <c r="V886" i="43"/>
  <c r="V887" i="43"/>
  <c r="V888" i="43"/>
  <c r="V889" i="43"/>
  <c r="V890" i="43"/>
  <c r="V891" i="43"/>
  <c r="V892" i="43"/>
  <c r="V893" i="43"/>
  <c r="V894" i="43"/>
  <c r="V895" i="43"/>
  <c r="V896" i="43"/>
  <c r="V897" i="43"/>
  <c r="V898" i="43"/>
  <c r="V899" i="43"/>
  <c r="V900" i="43"/>
  <c r="V901" i="43"/>
  <c r="V902" i="43"/>
  <c r="V903" i="43"/>
  <c r="V904" i="43"/>
  <c r="V905" i="43"/>
  <c r="V906" i="43"/>
  <c r="V907" i="43"/>
  <c r="V908" i="43"/>
  <c r="V909" i="43"/>
  <c r="V910" i="43"/>
  <c r="V911" i="43"/>
  <c r="V912" i="43"/>
  <c r="V913" i="43"/>
  <c r="V914" i="43"/>
  <c r="V915" i="43"/>
  <c r="V916" i="43"/>
  <c r="V917" i="43"/>
  <c r="V918" i="43"/>
  <c r="V919" i="43"/>
  <c r="V920" i="43"/>
  <c r="V921" i="43"/>
  <c r="V922" i="43"/>
  <c r="V923" i="43"/>
  <c r="V924" i="43"/>
  <c r="V925" i="43"/>
  <c r="V926" i="43"/>
  <c r="V927" i="43"/>
  <c r="V928" i="43"/>
  <c r="V929" i="43"/>
  <c r="V930" i="43"/>
  <c r="V931" i="43"/>
  <c r="V932" i="43"/>
  <c r="V933" i="43"/>
  <c r="V934" i="43"/>
  <c r="V935" i="43"/>
  <c r="V936" i="43"/>
  <c r="V937" i="43"/>
  <c r="V938" i="43"/>
  <c r="V939" i="43"/>
  <c r="V940" i="43"/>
  <c r="V941" i="43"/>
  <c r="V942" i="43"/>
  <c r="V943" i="43"/>
  <c r="V944" i="43"/>
  <c r="V945" i="43"/>
  <c r="V946" i="43"/>
  <c r="V947" i="43"/>
  <c r="V948" i="43"/>
  <c r="V949" i="43"/>
  <c r="V950" i="43"/>
  <c r="V951" i="43"/>
  <c r="V952" i="43"/>
  <c r="V953" i="43"/>
  <c r="V954" i="43"/>
  <c r="V955" i="43"/>
  <c r="V956" i="43"/>
  <c r="V957" i="43"/>
  <c r="V958" i="43"/>
  <c r="V959" i="43"/>
  <c r="V960" i="43"/>
  <c r="V961" i="43"/>
  <c r="V962" i="43"/>
  <c r="V963" i="43"/>
  <c r="V964" i="43"/>
  <c r="V965" i="43"/>
  <c r="V966" i="43"/>
  <c r="V967" i="43"/>
  <c r="V968" i="43"/>
  <c r="V969" i="43"/>
  <c r="V970" i="43"/>
  <c r="V971" i="43"/>
  <c r="V972" i="43"/>
  <c r="V973" i="43"/>
  <c r="V974" i="43"/>
  <c r="V975" i="43"/>
  <c r="V976" i="43"/>
  <c r="V977" i="43"/>
  <c r="V978" i="43"/>
  <c r="V979" i="43"/>
  <c r="V980" i="43"/>
  <c r="V981" i="43"/>
  <c r="V982" i="43"/>
  <c r="V983" i="43"/>
  <c r="V984" i="43"/>
  <c r="V985" i="43"/>
  <c r="V986" i="43"/>
  <c r="V987" i="43"/>
  <c r="V988" i="43"/>
  <c r="V989" i="43"/>
  <c r="V990" i="43"/>
  <c r="V991" i="43"/>
  <c r="V992" i="43"/>
  <c r="V993" i="43"/>
  <c r="V994" i="43"/>
  <c r="V995" i="43"/>
  <c r="V996" i="43"/>
  <c r="V997" i="43"/>
  <c r="V998" i="43"/>
  <c r="V999" i="43"/>
  <c r="V1000" i="43"/>
  <c r="V1001" i="43"/>
  <c r="V1002" i="43"/>
  <c r="V1003" i="43"/>
  <c r="V1004" i="43"/>
  <c r="V1005" i="43"/>
  <c r="V1006" i="43"/>
  <c r="V1007" i="43"/>
  <c r="V1008" i="43"/>
  <c r="V1009" i="43"/>
  <c r="V1010" i="43"/>
  <c r="V1011" i="43"/>
  <c r="T33" i="43"/>
  <c r="V33" i="43" s="1"/>
  <c r="T34" i="43"/>
  <c r="V34" i="43" s="1"/>
  <c r="T35" i="43"/>
  <c r="V35" i="43" s="1"/>
  <c r="T36" i="43"/>
  <c r="V36" i="43" s="1"/>
  <c r="T37" i="43"/>
  <c r="V37" i="43" s="1"/>
  <c r="T38" i="43"/>
  <c r="V38" i="43" s="1"/>
  <c r="T39" i="43"/>
  <c r="V39" i="43" s="1"/>
  <c r="T40" i="43"/>
  <c r="V40" i="43" s="1"/>
  <c r="T41" i="43"/>
  <c r="V41" i="43" s="1"/>
  <c r="T42" i="43"/>
  <c r="V42" i="43" s="1"/>
  <c r="T43" i="43"/>
  <c r="V43" i="43" s="1"/>
  <c r="T44" i="43"/>
  <c r="V44" i="43" s="1"/>
  <c r="T45" i="43"/>
  <c r="V45" i="43" s="1"/>
  <c r="T46" i="43"/>
  <c r="V46" i="43" s="1"/>
  <c r="T47" i="43"/>
  <c r="V47" i="43" s="1"/>
  <c r="T48" i="43"/>
  <c r="V48" i="43" s="1"/>
  <c r="T49" i="43"/>
  <c r="V49" i="43" s="1"/>
  <c r="T50" i="43"/>
  <c r="V50" i="43" s="1"/>
  <c r="T51" i="43"/>
  <c r="V51" i="43" s="1"/>
  <c r="T52" i="43"/>
  <c r="V52" i="43" s="1"/>
  <c r="T53" i="43"/>
  <c r="V53" i="43" s="1"/>
  <c r="T54" i="43"/>
  <c r="V54" i="43" s="1"/>
  <c r="T55" i="43"/>
  <c r="V55" i="43" s="1"/>
  <c r="T56" i="43"/>
  <c r="V56" i="43" s="1"/>
  <c r="T57" i="43"/>
  <c r="V57" i="43" s="1"/>
  <c r="T58" i="43"/>
  <c r="V58" i="43" s="1"/>
  <c r="T59" i="43"/>
  <c r="V59" i="43" s="1"/>
  <c r="T60" i="43"/>
  <c r="V60" i="43" s="1"/>
  <c r="T61" i="43"/>
  <c r="T62" i="43"/>
  <c r="T63" i="43"/>
  <c r="T64" i="43"/>
  <c r="T65" i="43"/>
  <c r="T66" i="43"/>
  <c r="T67" i="43"/>
  <c r="T68" i="43"/>
  <c r="T69" i="43"/>
  <c r="T70" i="43"/>
  <c r="T71" i="43"/>
  <c r="T72" i="43"/>
  <c r="T73" i="43"/>
  <c r="T74" i="43"/>
  <c r="T75" i="43"/>
  <c r="T76" i="43"/>
  <c r="T77" i="43"/>
  <c r="T78" i="43"/>
  <c r="T79" i="43"/>
  <c r="T80" i="43"/>
  <c r="T81" i="43"/>
  <c r="T82" i="43"/>
  <c r="T83" i="43"/>
  <c r="T84" i="43"/>
  <c r="T85" i="43"/>
  <c r="T86" i="43"/>
  <c r="T87" i="43"/>
  <c r="T88" i="43"/>
  <c r="T89" i="43"/>
  <c r="T90" i="43"/>
  <c r="T91" i="43"/>
  <c r="T92" i="43"/>
  <c r="T93" i="43"/>
  <c r="T94" i="43"/>
  <c r="T95" i="43"/>
  <c r="T96" i="43"/>
  <c r="T97" i="43"/>
  <c r="T98" i="43"/>
  <c r="T99" i="43"/>
  <c r="T100" i="43"/>
  <c r="T101" i="43"/>
  <c r="T102" i="43"/>
  <c r="T103" i="43"/>
  <c r="T104" i="43"/>
  <c r="T105" i="43"/>
  <c r="T106" i="43"/>
  <c r="T107" i="43"/>
  <c r="T108" i="43"/>
  <c r="T109" i="43"/>
  <c r="T110" i="43"/>
  <c r="T111" i="43"/>
  <c r="T112" i="43"/>
  <c r="T113" i="43"/>
  <c r="T114" i="43"/>
  <c r="T115" i="43"/>
  <c r="T116" i="43"/>
  <c r="T117" i="43"/>
  <c r="T118" i="43"/>
  <c r="T119" i="43"/>
  <c r="T120" i="43"/>
  <c r="T121" i="43"/>
  <c r="T122" i="43"/>
  <c r="T123" i="43"/>
  <c r="T124" i="43"/>
  <c r="T125" i="43"/>
  <c r="T126" i="43"/>
  <c r="T127" i="43"/>
  <c r="T128" i="43"/>
  <c r="T129" i="43"/>
  <c r="T130" i="43"/>
  <c r="T131" i="43"/>
  <c r="T132" i="43"/>
  <c r="T133" i="43"/>
  <c r="T134" i="43"/>
  <c r="T135" i="43"/>
  <c r="T136" i="43"/>
  <c r="T137" i="43"/>
  <c r="T138" i="43"/>
  <c r="T139" i="43"/>
  <c r="T140" i="43"/>
  <c r="T141" i="43"/>
  <c r="T142" i="43"/>
  <c r="T143" i="43"/>
  <c r="T144" i="43"/>
  <c r="T145" i="43"/>
  <c r="T146" i="43"/>
  <c r="T147" i="43"/>
  <c r="T148" i="43"/>
  <c r="T149" i="43"/>
  <c r="T150" i="43"/>
  <c r="T151" i="43"/>
  <c r="T152" i="43"/>
  <c r="T153" i="43"/>
  <c r="T154" i="43"/>
  <c r="T155" i="43"/>
  <c r="T156" i="43"/>
  <c r="T157" i="43"/>
  <c r="T158" i="43"/>
  <c r="T159" i="43"/>
  <c r="T160" i="43"/>
  <c r="T161" i="43"/>
  <c r="T162" i="43"/>
  <c r="T163" i="43"/>
  <c r="T164" i="43"/>
  <c r="T165" i="43"/>
  <c r="T166" i="43"/>
  <c r="T167" i="43"/>
  <c r="T168" i="43"/>
  <c r="T169" i="43"/>
  <c r="T170" i="43"/>
  <c r="T171" i="43"/>
  <c r="T172" i="43"/>
  <c r="T173" i="43"/>
  <c r="T174" i="43"/>
  <c r="T175" i="43"/>
  <c r="T176" i="43"/>
  <c r="T177" i="43"/>
  <c r="T178" i="43"/>
  <c r="T179" i="43"/>
  <c r="T180" i="43"/>
  <c r="T181" i="43"/>
  <c r="T182" i="43"/>
  <c r="T183" i="43"/>
  <c r="T184" i="43"/>
  <c r="T185" i="43"/>
  <c r="T186" i="43"/>
  <c r="T187" i="43"/>
  <c r="T188" i="43"/>
  <c r="T189" i="43"/>
  <c r="T190" i="43"/>
  <c r="T191" i="43"/>
  <c r="T192" i="43"/>
  <c r="T193" i="43"/>
  <c r="T194" i="43"/>
  <c r="T195" i="43"/>
  <c r="T196" i="43"/>
  <c r="T197" i="43"/>
  <c r="T198" i="43"/>
  <c r="T199" i="43"/>
  <c r="T200" i="43"/>
  <c r="T201" i="43"/>
  <c r="T202" i="43"/>
  <c r="T203" i="43"/>
  <c r="T204" i="43"/>
  <c r="T205" i="43"/>
  <c r="T206" i="43"/>
  <c r="T207" i="43"/>
  <c r="T208" i="43"/>
  <c r="T209" i="43"/>
  <c r="T210" i="43"/>
  <c r="T211" i="43"/>
  <c r="T212" i="43"/>
  <c r="T213" i="43"/>
  <c r="T214" i="43"/>
  <c r="T215" i="43"/>
  <c r="T216" i="43"/>
  <c r="T217" i="43"/>
  <c r="T218" i="43"/>
  <c r="T219" i="43"/>
  <c r="T220" i="43"/>
  <c r="T221" i="43"/>
  <c r="T222" i="43"/>
  <c r="T223" i="43"/>
  <c r="T224" i="43"/>
  <c r="T225" i="43"/>
  <c r="T226" i="43"/>
  <c r="T227" i="43"/>
  <c r="T228" i="43"/>
  <c r="T229" i="43"/>
  <c r="T230" i="43"/>
  <c r="T231" i="43"/>
  <c r="T232" i="43"/>
  <c r="T233" i="43"/>
  <c r="T234" i="43"/>
  <c r="T235" i="43"/>
  <c r="T236" i="43"/>
  <c r="T237" i="43"/>
  <c r="T238" i="43"/>
  <c r="T239" i="43"/>
  <c r="T240" i="43"/>
  <c r="T241" i="43"/>
  <c r="T242" i="43"/>
  <c r="T243" i="43"/>
  <c r="T244" i="43"/>
  <c r="T245" i="43"/>
  <c r="T246" i="43"/>
  <c r="T247" i="43"/>
  <c r="T248" i="43"/>
  <c r="T249" i="43"/>
  <c r="T250" i="43"/>
  <c r="T251" i="43"/>
  <c r="T252" i="43"/>
  <c r="T253" i="43"/>
  <c r="T254" i="43"/>
  <c r="T255" i="43"/>
  <c r="T256" i="43"/>
  <c r="T257" i="43"/>
  <c r="T258" i="43"/>
  <c r="T259" i="43"/>
  <c r="T260" i="43"/>
  <c r="T261" i="43"/>
  <c r="T262" i="43"/>
  <c r="T263" i="43"/>
  <c r="T264" i="43"/>
  <c r="T265" i="43"/>
  <c r="T266" i="43"/>
  <c r="T267" i="43"/>
  <c r="T268" i="43"/>
  <c r="T269" i="43"/>
  <c r="T270" i="43"/>
  <c r="T271" i="43"/>
  <c r="T272" i="43"/>
  <c r="T273" i="43"/>
  <c r="T274" i="43"/>
  <c r="T275" i="43"/>
  <c r="T276" i="43"/>
  <c r="T277" i="43"/>
  <c r="T278" i="43"/>
  <c r="T279" i="43"/>
  <c r="T280" i="43"/>
  <c r="T281" i="43"/>
  <c r="T282" i="43"/>
  <c r="T283" i="43"/>
  <c r="T284" i="43"/>
  <c r="T285" i="43"/>
  <c r="T286" i="43"/>
  <c r="T287" i="43"/>
  <c r="T288" i="43"/>
  <c r="T289" i="43"/>
  <c r="T290" i="43"/>
  <c r="T291" i="43"/>
  <c r="T292" i="43"/>
  <c r="T293" i="43"/>
  <c r="T294" i="43"/>
  <c r="T295" i="43"/>
  <c r="T296" i="43"/>
  <c r="T297" i="43"/>
  <c r="T298" i="43"/>
  <c r="T299" i="43"/>
  <c r="T300" i="43"/>
  <c r="T301" i="43"/>
  <c r="T302" i="43"/>
  <c r="T303" i="43"/>
  <c r="T304" i="43"/>
  <c r="T305" i="43"/>
  <c r="T306" i="43"/>
  <c r="T307" i="43"/>
  <c r="T308" i="43"/>
  <c r="T309" i="43"/>
  <c r="T310" i="43"/>
  <c r="T311" i="43"/>
  <c r="T312" i="43"/>
  <c r="T313" i="43"/>
  <c r="T314" i="43"/>
  <c r="T315" i="43"/>
  <c r="T316" i="43"/>
  <c r="T317" i="43"/>
  <c r="T318" i="43"/>
  <c r="T319" i="43"/>
  <c r="T320" i="43"/>
  <c r="T321" i="43"/>
  <c r="T322" i="43"/>
  <c r="T323" i="43"/>
  <c r="T324" i="43"/>
  <c r="T325" i="43"/>
  <c r="T326" i="43"/>
  <c r="T327" i="43"/>
  <c r="T328" i="43"/>
  <c r="T329" i="43"/>
  <c r="T330" i="43"/>
  <c r="T331" i="43"/>
  <c r="T332" i="43"/>
  <c r="T333" i="43"/>
  <c r="T334" i="43"/>
  <c r="T335" i="43"/>
  <c r="T336" i="43"/>
  <c r="T337" i="43"/>
  <c r="T338" i="43"/>
  <c r="T339" i="43"/>
  <c r="T340" i="43"/>
  <c r="T341" i="43"/>
  <c r="T342" i="43"/>
  <c r="T343" i="43"/>
  <c r="T344" i="43"/>
  <c r="T345" i="43"/>
  <c r="T346" i="43"/>
  <c r="T347" i="43"/>
  <c r="T348" i="43"/>
  <c r="T349" i="43"/>
  <c r="T350" i="43"/>
  <c r="T351" i="43"/>
  <c r="T352" i="43"/>
  <c r="T353" i="43"/>
  <c r="T354" i="43"/>
  <c r="T355" i="43"/>
  <c r="T356" i="43"/>
  <c r="T357" i="43"/>
  <c r="T358" i="43"/>
  <c r="T359" i="43"/>
  <c r="T360" i="43"/>
  <c r="T361" i="43"/>
  <c r="T362" i="43"/>
  <c r="T363" i="43"/>
  <c r="T364" i="43"/>
  <c r="T365" i="43"/>
  <c r="T366" i="43"/>
  <c r="T367" i="43"/>
  <c r="T368" i="43"/>
  <c r="T369" i="43"/>
  <c r="T370" i="43"/>
  <c r="T371" i="43"/>
  <c r="T372" i="43"/>
  <c r="T373" i="43"/>
  <c r="T374" i="43"/>
  <c r="T375" i="43"/>
  <c r="T376" i="43"/>
  <c r="T377" i="43"/>
  <c r="T378" i="43"/>
  <c r="T379" i="43"/>
  <c r="T380" i="43"/>
  <c r="T381" i="43"/>
  <c r="T382" i="43"/>
  <c r="T383" i="43"/>
  <c r="T384" i="43"/>
  <c r="T385" i="43"/>
  <c r="T386" i="43"/>
  <c r="T387" i="43"/>
  <c r="T388" i="43"/>
  <c r="T389" i="43"/>
  <c r="T390" i="43"/>
  <c r="T391" i="43"/>
  <c r="T392" i="43"/>
  <c r="T393" i="43"/>
  <c r="T394" i="43"/>
  <c r="T395" i="43"/>
  <c r="T396" i="43"/>
  <c r="T397" i="43"/>
  <c r="T398" i="43"/>
  <c r="T399" i="43"/>
  <c r="T400" i="43"/>
  <c r="T401" i="43"/>
  <c r="T402" i="43"/>
  <c r="T403" i="43"/>
  <c r="T404" i="43"/>
  <c r="T405" i="43"/>
  <c r="T406" i="43"/>
  <c r="T407" i="43"/>
  <c r="T408" i="43"/>
  <c r="T409" i="43"/>
  <c r="T410" i="43"/>
  <c r="T411" i="43"/>
  <c r="T412" i="43"/>
  <c r="T413" i="43"/>
  <c r="T414" i="43"/>
  <c r="T415" i="43"/>
  <c r="T416" i="43"/>
  <c r="T417" i="43"/>
  <c r="T418" i="43"/>
  <c r="T419" i="43"/>
  <c r="T420" i="43"/>
  <c r="T421" i="43"/>
  <c r="T422" i="43"/>
  <c r="T423" i="43"/>
  <c r="T424" i="43"/>
  <c r="T425" i="43"/>
  <c r="T426" i="43"/>
  <c r="T427" i="43"/>
  <c r="T428" i="43"/>
  <c r="T429" i="43"/>
  <c r="T430" i="43"/>
  <c r="T431" i="43"/>
  <c r="T432" i="43"/>
  <c r="T433" i="43"/>
  <c r="T434" i="43"/>
  <c r="T435" i="43"/>
  <c r="T436" i="43"/>
  <c r="T437" i="43"/>
  <c r="T438" i="43"/>
  <c r="T439" i="43"/>
  <c r="T440" i="43"/>
  <c r="T441" i="43"/>
  <c r="T442" i="43"/>
  <c r="T443" i="43"/>
  <c r="T444" i="43"/>
  <c r="T445" i="43"/>
  <c r="T446" i="43"/>
  <c r="T447" i="43"/>
  <c r="T448" i="43"/>
  <c r="T449" i="43"/>
  <c r="T450" i="43"/>
  <c r="T451" i="43"/>
  <c r="T452" i="43"/>
  <c r="T453" i="43"/>
  <c r="T454" i="43"/>
  <c r="T455" i="43"/>
  <c r="T456" i="43"/>
  <c r="T457" i="43"/>
  <c r="T458" i="43"/>
  <c r="T459" i="43"/>
  <c r="T460" i="43"/>
  <c r="T461" i="43"/>
  <c r="T462" i="43"/>
  <c r="T463" i="43"/>
  <c r="T464" i="43"/>
  <c r="T465" i="43"/>
  <c r="T466" i="43"/>
  <c r="T467" i="43"/>
  <c r="T468" i="43"/>
  <c r="T469" i="43"/>
  <c r="T470" i="43"/>
  <c r="T471" i="43"/>
  <c r="T472" i="43"/>
  <c r="T473" i="43"/>
  <c r="T474" i="43"/>
  <c r="T475" i="43"/>
  <c r="T476" i="43"/>
  <c r="T477" i="43"/>
  <c r="T478" i="43"/>
  <c r="T479" i="43"/>
  <c r="T480" i="43"/>
  <c r="T481" i="43"/>
  <c r="T482" i="43"/>
  <c r="T483" i="43"/>
  <c r="T484" i="43"/>
  <c r="T485" i="43"/>
  <c r="T486" i="43"/>
  <c r="T487" i="43"/>
  <c r="T488" i="43"/>
  <c r="T489" i="43"/>
  <c r="T490" i="43"/>
  <c r="T491" i="43"/>
  <c r="T492" i="43"/>
  <c r="T493" i="43"/>
  <c r="T494" i="43"/>
  <c r="T495" i="43"/>
  <c r="T496" i="43"/>
  <c r="T497" i="43"/>
  <c r="T498" i="43"/>
  <c r="T499" i="43"/>
  <c r="T500" i="43"/>
  <c r="T501" i="43"/>
  <c r="T502" i="43"/>
  <c r="T503" i="43"/>
  <c r="T504" i="43"/>
  <c r="T505" i="43"/>
  <c r="T506" i="43"/>
  <c r="T507" i="43"/>
  <c r="T508" i="43"/>
  <c r="T509" i="43"/>
  <c r="T510" i="43"/>
  <c r="T511" i="43"/>
  <c r="T512" i="43"/>
  <c r="T513" i="43"/>
  <c r="T514" i="43"/>
  <c r="T515" i="43"/>
  <c r="T516" i="43"/>
  <c r="T517" i="43"/>
  <c r="T518" i="43"/>
  <c r="T519" i="43"/>
  <c r="T520" i="43"/>
  <c r="T521" i="43"/>
  <c r="T522" i="43"/>
  <c r="T523" i="43"/>
  <c r="T524" i="43"/>
  <c r="T525" i="43"/>
  <c r="T526" i="43"/>
  <c r="T527" i="43"/>
  <c r="T528" i="43"/>
  <c r="T529" i="43"/>
  <c r="T530" i="43"/>
  <c r="T531" i="43"/>
  <c r="T532" i="43"/>
  <c r="T533" i="43"/>
  <c r="T534" i="43"/>
  <c r="T535" i="43"/>
  <c r="T536" i="43"/>
  <c r="T537" i="43"/>
  <c r="T538" i="43"/>
  <c r="T539" i="43"/>
  <c r="T540" i="43"/>
  <c r="T541" i="43"/>
  <c r="T542" i="43"/>
  <c r="T543" i="43"/>
  <c r="T544" i="43"/>
  <c r="T545" i="43"/>
  <c r="T546" i="43"/>
  <c r="T547" i="43"/>
  <c r="T548" i="43"/>
  <c r="T549" i="43"/>
  <c r="T550" i="43"/>
  <c r="T551" i="43"/>
  <c r="T552" i="43"/>
  <c r="T553" i="43"/>
  <c r="T554" i="43"/>
  <c r="T555" i="43"/>
  <c r="T556" i="43"/>
  <c r="T557" i="43"/>
  <c r="T558" i="43"/>
  <c r="T559" i="43"/>
  <c r="T560" i="43"/>
  <c r="T561" i="43"/>
  <c r="T562" i="43"/>
  <c r="T563" i="43"/>
  <c r="T564" i="43"/>
  <c r="T565" i="43"/>
  <c r="T566" i="43"/>
  <c r="T567" i="43"/>
  <c r="T568" i="43"/>
  <c r="T569" i="43"/>
  <c r="T570" i="43"/>
  <c r="T571" i="43"/>
  <c r="T572" i="43"/>
  <c r="T573" i="43"/>
  <c r="T574" i="43"/>
  <c r="T575" i="43"/>
  <c r="T576" i="43"/>
  <c r="T577" i="43"/>
  <c r="T578" i="43"/>
  <c r="T579" i="43"/>
  <c r="T580" i="43"/>
  <c r="T581" i="43"/>
  <c r="T582" i="43"/>
  <c r="T583" i="43"/>
  <c r="T584" i="43"/>
  <c r="T585" i="43"/>
  <c r="T586" i="43"/>
  <c r="T587" i="43"/>
  <c r="T588" i="43"/>
  <c r="T589" i="43"/>
  <c r="T590" i="43"/>
  <c r="T591" i="43"/>
  <c r="T592" i="43"/>
  <c r="T593" i="43"/>
  <c r="T594" i="43"/>
  <c r="T595" i="43"/>
  <c r="T596" i="43"/>
  <c r="T597" i="43"/>
  <c r="T598" i="43"/>
  <c r="T599" i="43"/>
  <c r="T600" i="43"/>
  <c r="T601" i="43"/>
  <c r="T602" i="43"/>
  <c r="T603" i="43"/>
  <c r="T604" i="43"/>
  <c r="T605" i="43"/>
  <c r="T606" i="43"/>
  <c r="T607" i="43"/>
  <c r="T608" i="43"/>
  <c r="T609" i="43"/>
  <c r="T610" i="43"/>
  <c r="T611" i="43"/>
  <c r="T612" i="43"/>
  <c r="T613" i="43"/>
  <c r="T614" i="43"/>
  <c r="T615" i="43"/>
  <c r="T616" i="43"/>
  <c r="T617" i="43"/>
  <c r="T618" i="43"/>
  <c r="T619" i="43"/>
  <c r="T620" i="43"/>
  <c r="T621" i="43"/>
  <c r="T622" i="43"/>
  <c r="T623" i="43"/>
  <c r="T624" i="43"/>
  <c r="T625" i="43"/>
  <c r="T626" i="43"/>
  <c r="T627" i="43"/>
  <c r="T628" i="43"/>
  <c r="T629" i="43"/>
  <c r="T630" i="43"/>
  <c r="T631" i="43"/>
  <c r="T632" i="43"/>
  <c r="T633" i="43"/>
  <c r="T634" i="43"/>
  <c r="T635" i="43"/>
  <c r="T636" i="43"/>
  <c r="T637" i="43"/>
  <c r="T638" i="43"/>
  <c r="T639" i="43"/>
  <c r="T640" i="43"/>
  <c r="T641" i="43"/>
  <c r="T642" i="43"/>
  <c r="T643" i="43"/>
  <c r="T644" i="43"/>
  <c r="T645" i="43"/>
  <c r="T646" i="43"/>
  <c r="T647" i="43"/>
  <c r="T648" i="43"/>
  <c r="T649" i="43"/>
  <c r="T650" i="43"/>
  <c r="T651" i="43"/>
  <c r="T652" i="43"/>
  <c r="T653" i="43"/>
  <c r="T654" i="43"/>
  <c r="T655" i="43"/>
  <c r="T656" i="43"/>
  <c r="T657" i="43"/>
  <c r="T658" i="43"/>
  <c r="T659" i="43"/>
  <c r="T660" i="43"/>
  <c r="T661" i="43"/>
  <c r="T662" i="43"/>
  <c r="T663" i="43"/>
  <c r="T664" i="43"/>
  <c r="T665" i="43"/>
  <c r="T666" i="43"/>
  <c r="T667" i="43"/>
  <c r="T668" i="43"/>
  <c r="T669" i="43"/>
  <c r="T670" i="43"/>
  <c r="T671" i="43"/>
  <c r="T672" i="43"/>
  <c r="T673" i="43"/>
  <c r="T674" i="43"/>
  <c r="T675" i="43"/>
  <c r="T676" i="43"/>
  <c r="T677" i="43"/>
  <c r="T678" i="43"/>
  <c r="T679" i="43"/>
  <c r="T680" i="43"/>
  <c r="T681" i="43"/>
  <c r="T682" i="43"/>
  <c r="T683" i="43"/>
  <c r="T684" i="43"/>
  <c r="T685" i="43"/>
  <c r="T686" i="43"/>
  <c r="T687" i="43"/>
  <c r="T688" i="43"/>
  <c r="T689" i="43"/>
  <c r="T690" i="43"/>
  <c r="T691" i="43"/>
  <c r="T692" i="43"/>
  <c r="T693" i="43"/>
  <c r="T694" i="43"/>
  <c r="T695" i="43"/>
  <c r="T696" i="43"/>
  <c r="T697" i="43"/>
  <c r="T698" i="43"/>
  <c r="T699" i="43"/>
  <c r="T700" i="43"/>
  <c r="T701" i="43"/>
  <c r="T702" i="43"/>
  <c r="T703" i="43"/>
  <c r="T704" i="43"/>
  <c r="T705" i="43"/>
  <c r="T706" i="43"/>
  <c r="T707" i="43"/>
  <c r="T708" i="43"/>
  <c r="T709" i="43"/>
  <c r="T710" i="43"/>
  <c r="T711" i="43"/>
  <c r="T712" i="43"/>
  <c r="T713" i="43"/>
  <c r="T714" i="43"/>
  <c r="T715" i="43"/>
  <c r="T716" i="43"/>
  <c r="T717" i="43"/>
  <c r="T718" i="43"/>
  <c r="T719" i="43"/>
  <c r="T720" i="43"/>
  <c r="T721" i="43"/>
  <c r="T722" i="43"/>
  <c r="T723" i="43"/>
  <c r="T724" i="43"/>
  <c r="T725" i="43"/>
  <c r="T726" i="43"/>
  <c r="T727" i="43"/>
  <c r="T728" i="43"/>
  <c r="T729" i="43"/>
  <c r="T730" i="43"/>
  <c r="T731" i="43"/>
  <c r="T732" i="43"/>
  <c r="T733" i="43"/>
  <c r="T734" i="43"/>
  <c r="T735" i="43"/>
  <c r="T736" i="43"/>
  <c r="T737" i="43"/>
  <c r="T738" i="43"/>
  <c r="T739" i="43"/>
  <c r="T740" i="43"/>
  <c r="T741" i="43"/>
  <c r="T742" i="43"/>
  <c r="T743" i="43"/>
  <c r="T744" i="43"/>
  <c r="T745" i="43"/>
  <c r="T746" i="43"/>
  <c r="T747" i="43"/>
  <c r="T748" i="43"/>
  <c r="T749" i="43"/>
  <c r="T750" i="43"/>
  <c r="T751" i="43"/>
  <c r="T752" i="43"/>
  <c r="T753" i="43"/>
  <c r="T754" i="43"/>
  <c r="T755" i="43"/>
  <c r="T756" i="43"/>
  <c r="T757" i="43"/>
  <c r="T758" i="43"/>
  <c r="T759" i="43"/>
  <c r="T760" i="43"/>
  <c r="T761" i="43"/>
  <c r="T762" i="43"/>
  <c r="T763" i="43"/>
  <c r="T764" i="43"/>
  <c r="T765" i="43"/>
  <c r="T766" i="43"/>
  <c r="T767" i="43"/>
  <c r="T768" i="43"/>
  <c r="T769" i="43"/>
  <c r="T770" i="43"/>
  <c r="T771" i="43"/>
  <c r="T772" i="43"/>
  <c r="T773" i="43"/>
  <c r="T774" i="43"/>
  <c r="T775" i="43"/>
  <c r="T776" i="43"/>
  <c r="T777" i="43"/>
  <c r="T778" i="43"/>
  <c r="T779" i="43"/>
  <c r="T780" i="43"/>
  <c r="T781" i="43"/>
  <c r="T782" i="43"/>
  <c r="T783" i="43"/>
  <c r="T784" i="43"/>
  <c r="T785" i="43"/>
  <c r="T786" i="43"/>
  <c r="T787" i="43"/>
  <c r="T788" i="43"/>
  <c r="T789" i="43"/>
  <c r="T790" i="43"/>
  <c r="T791" i="43"/>
  <c r="T792" i="43"/>
  <c r="T793" i="43"/>
  <c r="T794" i="43"/>
  <c r="T795" i="43"/>
  <c r="T796" i="43"/>
  <c r="T797" i="43"/>
  <c r="T798" i="43"/>
  <c r="T799" i="43"/>
  <c r="T800" i="43"/>
  <c r="T801" i="43"/>
  <c r="T802" i="43"/>
  <c r="T803" i="43"/>
  <c r="T804" i="43"/>
  <c r="T805" i="43"/>
  <c r="T806" i="43"/>
  <c r="T807" i="43"/>
  <c r="T808" i="43"/>
  <c r="T809" i="43"/>
  <c r="T810" i="43"/>
  <c r="T811" i="43"/>
  <c r="T812" i="43"/>
  <c r="T813" i="43"/>
  <c r="T814" i="43"/>
  <c r="T815" i="43"/>
  <c r="T816" i="43"/>
  <c r="T817" i="43"/>
  <c r="T818" i="43"/>
  <c r="T819" i="43"/>
  <c r="T820" i="43"/>
  <c r="T821" i="43"/>
  <c r="T822" i="43"/>
  <c r="T823" i="43"/>
  <c r="T824" i="43"/>
  <c r="T825" i="43"/>
  <c r="T826" i="43"/>
  <c r="T827" i="43"/>
  <c r="T828" i="43"/>
  <c r="T829" i="43"/>
  <c r="T830" i="43"/>
  <c r="T831" i="43"/>
  <c r="T832" i="43"/>
  <c r="T833" i="43"/>
  <c r="T834" i="43"/>
  <c r="T835" i="43"/>
  <c r="T836" i="43"/>
  <c r="T837" i="43"/>
  <c r="T838" i="43"/>
  <c r="T839" i="43"/>
  <c r="T840" i="43"/>
  <c r="T841" i="43"/>
  <c r="T842" i="43"/>
  <c r="T843" i="43"/>
  <c r="T844" i="43"/>
  <c r="T845" i="43"/>
  <c r="T846" i="43"/>
  <c r="T847" i="43"/>
  <c r="T848" i="43"/>
  <c r="T849" i="43"/>
  <c r="T850" i="43"/>
  <c r="T851" i="43"/>
  <c r="T852" i="43"/>
  <c r="T853" i="43"/>
  <c r="T854" i="43"/>
  <c r="T855" i="43"/>
  <c r="T856" i="43"/>
  <c r="T857" i="43"/>
  <c r="T858" i="43"/>
  <c r="T859" i="43"/>
  <c r="T860" i="43"/>
  <c r="T861" i="43"/>
  <c r="T862" i="43"/>
  <c r="T863" i="43"/>
  <c r="T864" i="43"/>
  <c r="T865" i="43"/>
  <c r="T866" i="43"/>
  <c r="T867" i="43"/>
  <c r="T868" i="43"/>
  <c r="T869" i="43"/>
  <c r="T870" i="43"/>
  <c r="T871" i="43"/>
  <c r="T872" i="43"/>
  <c r="T873" i="43"/>
  <c r="T874" i="43"/>
  <c r="T875" i="43"/>
  <c r="T876" i="43"/>
  <c r="T877" i="43"/>
  <c r="T878" i="43"/>
  <c r="T879" i="43"/>
  <c r="T880" i="43"/>
  <c r="T881" i="43"/>
  <c r="T882" i="43"/>
  <c r="T883" i="43"/>
  <c r="T884" i="43"/>
  <c r="T885" i="43"/>
  <c r="T886" i="43"/>
  <c r="T887" i="43"/>
  <c r="T888" i="43"/>
  <c r="T889" i="43"/>
  <c r="T890" i="43"/>
  <c r="T891" i="43"/>
  <c r="T892" i="43"/>
  <c r="T893" i="43"/>
  <c r="T894" i="43"/>
  <c r="T895" i="43"/>
  <c r="T896" i="43"/>
  <c r="T897" i="43"/>
  <c r="T898" i="43"/>
  <c r="T899" i="43"/>
  <c r="T900" i="43"/>
  <c r="T901" i="43"/>
  <c r="T902" i="43"/>
  <c r="T903" i="43"/>
  <c r="T904" i="43"/>
  <c r="T905" i="43"/>
  <c r="T906" i="43"/>
  <c r="T907" i="43"/>
  <c r="T908" i="43"/>
  <c r="T909" i="43"/>
  <c r="T910" i="43"/>
  <c r="T911" i="43"/>
  <c r="T912" i="43"/>
  <c r="T913" i="43"/>
  <c r="T914" i="43"/>
  <c r="T915" i="43"/>
  <c r="T916" i="43"/>
  <c r="T917" i="43"/>
  <c r="T918" i="43"/>
  <c r="T919" i="43"/>
  <c r="T920" i="43"/>
  <c r="T921" i="43"/>
  <c r="T922" i="43"/>
  <c r="T923" i="43"/>
  <c r="T924" i="43"/>
  <c r="T925" i="43"/>
  <c r="T926" i="43"/>
  <c r="T927" i="43"/>
  <c r="T928" i="43"/>
  <c r="T929" i="43"/>
  <c r="T930" i="43"/>
  <c r="T931" i="43"/>
  <c r="T932" i="43"/>
  <c r="T933" i="43"/>
  <c r="T934" i="43"/>
  <c r="T935" i="43"/>
  <c r="T936" i="43"/>
  <c r="T937" i="43"/>
  <c r="T938" i="43"/>
  <c r="T939" i="43"/>
  <c r="T940" i="43"/>
  <c r="T941" i="43"/>
  <c r="T942" i="43"/>
  <c r="T943" i="43"/>
  <c r="T944" i="43"/>
  <c r="T945" i="43"/>
  <c r="T946" i="43"/>
  <c r="T947" i="43"/>
  <c r="T948" i="43"/>
  <c r="T949" i="43"/>
  <c r="T950" i="43"/>
  <c r="T951" i="43"/>
  <c r="T952" i="43"/>
  <c r="T953" i="43"/>
  <c r="T954" i="43"/>
  <c r="T955" i="43"/>
  <c r="T956" i="43"/>
  <c r="T957" i="43"/>
  <c r="T958" i="43"/>
  <c r="T959" i="43"/>
  <c r="T960" i="43"/>
  <c r="T961" i="43"/>
  <c r="T962" i="43"/>
  <c r="T963" i="43"/>
  <c r="T964" i="43"/>
  <c r="T965" i="43"/>
  <c r="T966" i="43"/>
  <c r="T967" i="43"/>
  <c r="T968" i="43"/>
  <c r="T969" i="43"/>
  <c r="T970" i="43"/>
  <c r="T971" i="43"/>
  <c r="T972" i="43"/>
  <c r="T973" i="43"/>
  <c r="T974" i="43"/>
  <c r="T975" i="43"/>
  <c r="T976" i="43"/>
  <c r="T977" i="43"/>
  <c r="T978" i="43"/>
  <c r="T979" i="43"/>
  <c r="T980" i="43"/>
  <c r="T981" i="43"/>
  <c r="T982" i="43"/>
  <c r="T983" i="43"/>
  <c r="T984" i="43"/>
  <c r="T985" i="43"/>
  <c r="T986" i="43"/>
  <c r="T987" i="43"/>
  <c r="T988" i="43"/>
  <c r="T989" i="43"/>
  <c r="T990" i="43"/>
  <c r="T991" i="43"/>
  <c r="T992" i="43"/>
  <c r="T993" i="43"/>
  <c r="T994" i="43"/>
  <c r="T995" i="43"/>
  <c r="T996" i="43"/>
  <c r="T997" i="43"/>
  <c r="T998" i="43"/>
  <c r="T999" i="43"/>
  <c r="T1000" i="43"/>
  <c r="T1001" i="43"/>
  <c r="T1002" i="43"/>
  <c r="T1003" i="43"/>
  <c r="T1004" i="43"/>
  <c r="T1005" i="43"/>
  <c r="T1006" i="43"/>
  <c r="T1007" i="43"/>
  <c r="T1008" i="43"/>
  <c r="T1009" i="43"/>
  <c r="T1010" i="43"/>
  <c r="T1011" i="43"/>
  <c r="T42" i="45"/>
  <c r="T43" i="45"/>
  <c r="T44" i="45"/>
  <c r="T45" i="45"/>
  <c r="T46" i="45"/>
  <c r="T47" i="45"/>
  <c r="T48" i="45"/>
  <c r="T49" i="45"/>
  <c r="T50" i="45"/>
  <c r="T51" i="45"/>
  <c r="T52" i="45"/>
  <c r="T53" i="45"/>
  <c r="T54" i="45"/>
  <c r="T55" i="45"/>
  <c r="T56" i="45"/>
  <c r="T57" i="45"/>
  <c r="T58" i="45"/>
  <c r="T59" i="45"/>
  <c r="T60" i="45"/>
  <c r="T61" i="45"/>
  <c r="T62" i="45"/>
  <c r="T63" i="45"/>
  <c r="T64" i="45"/>
  <c r="T65" i="45"/>
  <c r="T66" i="45"/>
  <c r="T67" i="45"/>
  <c r="T68" i="45"/>
  <c r="T69" i="45"/>
  <c r="T70" i="45"/>
  <c r="T71" i="45"/>
  <c r="T72" i="45"/>
  <c r="T73" i="45"/>
  <c r="T74" i="45"/>
  <c r="T75" i="45"/>
  <c r="T76" i="45"/>
  <c r="T77" i="45"/>
  <c r="T78" i="45"/>
  <c r="T79" i="45"/>
  <c r="T80" i="45"/>
  <c r="T81" i="45"/>
  <c r="T82" i="45"/>
  <c r="T83" i="45"/>
  <c r="T84" i="45"/>
  <c r="T85" i="45"/>
  <c r="T86" i="45"/>
  <c r="T87" i="45"/>
  <c r="T88" i="45"/>
  <c r="T89" i="45"/>
  <c r="T90" i="45"/>
  <c r="T91" i="45"/>
  <c r="T92" i="45"/>
  <c r="T93" i="45"/>
  <c r="T94" i="45"/>
  <c r="T95" i="45"/>
  <c r="T96" i="45"/>
  <c r="T97" i="45"/>
  <c r="T98" i="45"/>
  <c r="T99" i="45"/>
  <c r="T100" i="45"/>
  <c r="T101" i="45"/>
  <c r="T102" i="45"/>
  <c r="T103" i="45"/>
  <c r="T104" i="45"/>
  <c r="T105" i="45"/>
  <c r="T106" i="45"/>
  <c r="T107" i="45"/>
  <c r="T108" i="45"/>
  <c r="T109" i="45"/>
  <c r="T110" i="45"/>
  <c r="T111" i="45"/>
  <c r="T112" i="45"/>
  <c r="T113" i="45"/>
  <c r="T114" i="45"/>
  <c r="T115" i="45"/>
  <c r="T116" i="45"/>
  <c r="T117" i="45"/>
  <c r="T118" i="45"/>
  <c r="T119" i="45"/>
  <c r="T120" i="45"/>
  <c r="T121" i="45"/>
  <c r="T122" i="45"/>
  <c r="T123" i="45"/>
  <c r="T124" i="45"/>
  <c r="T125" i="45"/>
  <c r="T126" i="45"/>
  <c r="T127" i="45"/>
  <c r="T128" i="45"/>
  <c r="T129" i="45"/>
  <c r="T130" i="45"/>
  <c r="T131" i="45"/>
  <c r="T132" i="45"/>
  <c r="T133" i="45"/>
  <c r="T134" i="45"/>
  <c r="T135" i="45"/>
  <c r="T136" i="45"/>
  <c r="T137" i="45"/>
  <c r="T138" i="45"/>
  <c r="T139" i="45"/>
  <c r="T140" i="45"/>
  <c r="T141" i="45"/>
  <c r="T142" i="45"/>
  <c r="T143" i="45"/>
  <c r="T144" i="45"/>
  <c r="T145" i="45"/>
  <c r="T146" i="45"/>
  <c r="T147" i="45"/>
  <c r="T148" i="45"/>
  <c r="T149" i="45"/>
  <c r="T150" i="45"/>
  <c r="T151" i="45"/>
  <c r="T152" i="45"/>
  <c r="T153" i="45"/>
  <c r="T154" i="45"/>
  <c r="T155" i="45"/>
  <c r="T156" i="45"/>
  <c r="T157" i="45"/>
  <c r="T158" i="45"/>
  <c r="T159" i="45"/>
  <c r="T160" i="45"/>
  <c r="T161" i="45"/>
  <c r="T162" i="45"/>
  <c r="T163" i="45"/>
  <c r="T164" i="45"/>
  <c r="T165" i="45"/>
  <c r="T166" i="45"/>
  <c r="T167" i="45"/>
  <c r="T168" i="45"/>
  <c r="T169" i="45"/>
  <c r="T170" i="45"/>
  <c r="T171" i="45"/>
  <c r="T172" i="45"/>
  <c r="T173" i="45"/>
  <c r="T174" i="45"/>
  <c r="T175" i="45"/>
  <c r="T176" i="45"/>
  <c r="T177" i="45"/>
  <c r="T178" i="45"/>
  <c r="T179" i="45"/>
  <c r="T180" i="45"/>
  <c r="T181" i="45"/>
  <c r="T182" i="45"/>
  <c r="T183" i="45"/>
  <c r="T184" i="45"/>
  <c r="T185" i="45"/>
  <c r="T186" i="45"/>
  <c r="T187" i="45"/>
  <c r="T188" i="45"/>
  <c r="T189" i="45"/>
  <c r="T190" i="45"/>
  <c r="T191" i="45"/>
  <c r="T192" i="45"/>
  <c r="T193" i="45"/>
  <c r="T194" i="45"/>
  <c r="T195" i="45"/>
  <c r="T196" i="45"/>
  <c r="T197" i="45"/>
  <c r="T198" i="45"/>
  <c r="T199" i="45"/>
  <c r="T200" i="45"/>
  <c r="T201" i="45"/>
  <c r="T202" i="45"/>
  <c r="T203" i="45"/>
  <c r="T204" i="45"/>
  <c r="T205" i="45"/>
  <c r="T206" i="45"/>
  <c r="T207" i="45"/>
  <c r="T208" i="45"/>
  <c r="T209" i="45"/>
  <c r="T210" i="45"/>
  <c r="T211" i="45"/>
  <c r="T212" i="45"/>
  <c r="T213" i="45"/>
  <c r="T214" i="45"/>
  <c r="T215" i="45"/>
  <c r="T216" i="45"/>
  <c r="T217" i="45"/>
  <c r="T218" i="45"/>
  <c r="T219" i="45"/>
  <c r="T220" i="45"/>
  <c r="T221" i="45"/>
  <c r="T222" i="45"/>
  <c r="T223" i="45"/>
  <c r="T224" i="45"/>
  <c r="T225" i="45"/>
  <c r="T226" i="45"/>
  <c r="T227" i="45"/>
  <c r="T228" i="45"/>
  <c r="T229" i="45"/>
  <c r="T230" i="45"/>
  <c r="T231" i="45"/>
  <c r="T232" i="45"/>
  <c r="T233" i="45"/>
  <c r="T234" i="45"/>
  <c r="T235" i="45"/>
  <c r="T236" i="45"/>
  <c r="T237" i="45"/>
  <c r="T238" i="45"/>
  <c r="T239" i="45"/>
  <c r="T240" i="45"/>
  <c r="T241" i="45"/>
  <c r="T242" i="45"/>
  <c r="T243" i="45"/>
  <c r="T244" i="45"/>
  <c r="T245" i="45"/>
  <c r="T246" i="45"/>
  <c r="T247" i="45"/>
  <c r="T248" i="45"/>
  <c r="T249" i="45"/>
  <c r="T250" i="45"/>
  <c r="T251" i="45"/>
  <c r="T252" i="45"/>
  <c r="T253" i="45"/>
  <c r="T254" i="45"/>
  <c r="T255" i="45"/>
  <c r="T256" i="45"/>
  <c r="T257" i="45"/>
  <c r="T258" i="45"/>
  <c r="T259" i="45"/>
  <c r="T260" i="45"/>
  <c r="T261" i="45"/>
  <c r="T262" i="45"/>
  <c r="T263" i="45"/>
  <c r="T264" i="45"/>
  <c r="T265" i="45"/>
  <c r="T266" i="45"/>
  <c r="T267" i="45"/>
  <c r="T268" i="45"/>
  <c r="T269" i="45"/>
  <c r="T270" i="45"/>
  <c r="T271" i="45"/>
  <c r="T272" i="45"/>
  <c r="T273" i="45"/>
  <c r="T274" i="45"/>
  <c r="T275" i="45"/>
  <c r="T276" i="45"/>
  <c r="T277" i="45"/>
  <c r="T278" i="45"/>
  <c r="T279" i="45"/>
  <c r="T280" i="45"/>
  <c r="T281" i="45"/>
  <c r="T282" i="45"/>
  <c r="T283" i="45"/>
  <c r="T284" i="45"/>
  <c r="T285" i="45"/>
  <c r="T286" i="45"/>
  <c r="T287" i="45"/>
  <c r="T288" i="45"/>
  <c r="T289" i="45"/>
  <c r="T290" i="45"/>
  <c r="T291" i="45"/>
  <c r="T292" i="45"/>
  <c r="T293" i="45"/>
  <c r="T294" i="45"/>
  <c r="T295" i="45"/>
  <c r="T296" i="45"/>
  <c r="T297" i="45"/>
  <c r="T298" i="45"/>
  <c r="T299" i="45"/>
  <c r="T300" i="45"/>
  <c r="T301" i="45"/>
  <c r="T302" i="45"/>
  <c r="T303" i="45"/>
  <c r="T304" i="45"/>
  <c r="T305" i="45"/>
  <c r="T306" i="45"/>
  <c r="T307" i="45"/>
  <c r="T308" i="45"/>
  <c r="T309" i="45"/>
  <c r="T310" i="45"/>
  <c r="T311" i="45"/>
  <c r="T312" i="45"/>
  <c r="T313" i="45"/>
  <c r="T314" i="45"/>
  <c r="T315" i="45"/>
  <c r="T316" i="45"/>
  <c r="T317" i="45"/>
  <c r="T318" i="45"/>
  <c r="T319" i="45"/>
  <c r="T320" i="45"/>
  <c r="T321" i="45"/>
  <c r="T322" i="45"/>
  <c r="T323" i="45"/>
  <c r="T324" i="45"/>
  <c r="T325" i="45"/>
  <c r="T326" i="45"/>
  <c r="T327" i="45"/>
  <c r="T328" i="45"/>
  <c r="T329" i="45"/>
  <c r="T330" i="45"/>
  <c r="T331" i="45"/>
  <c r="T332" i="45"/>
  <c r="T333" i="45"/>
  <c r="T334" i="45"/>
  <c r="T335" i="45"/>
  <c r="T336" i="45"/>
  <c r="T337" i="45"/>
  <c r="T338" i="45"/>
  <c r="T339" i="45"/>
  <c r="T340" i="45"/>
  <c r="T341" i="45"/>
  <c r="T342" i="45"/>
  <c r="T343" i="45"/>
  <c r="T344" i="45"/>
  <c r="T345" i="45"/>
  <c r="T346" i="45"/>
  <c r="T347" i="45"/>
  <c r="T348" i="45"/>
  <c r="T349" i="45"/>
  <c r="T350" i="45"/>
  <c r="T351" i="45"/>
  <c r="T352" i="45"/>
  <c r="T353" i="45"/>
  <c r="T354" i="45"/>
  <c r="T355" i="45"/>
  <c r="T356" i="45"/>
  <c r="T357" i="45"/>
  <c r="T358" i="45"/>
  <c r="T359" i="45"/>
  <c r="T360" i="45"/>
  <c r="T361" i="45"/>
  <c r="T362" i="45"/>
  <c r="T363" i="45"/>
  <c r="T364" i="45"/>
  <c r="T365" i="45"/>
  <c r="T366" i="45"/>
  <c r="T367" i="45"/>
  <c r="T368" i="45"/>
  <c r="T369" i="45"/>
  <c r="T370" i="45"/>
  <c r="T371" i="45"/>
  <c r="T372" i="45"/>
  <c r="T373" i="45"/>
  <c r="T374" i="45"/>
  <c r="T375" i="45"/>
  <c r="T376" i="45"/>
  <c r="T377" i="45"/>
  <c r="T378" i="45"/>
  <c r="T379" i="45"/>
  <c r="T380" i="45"/>
  <c r="T381" i="45"/>
  <c r="T382" i="45"/>
  <c r="T383" i="45"/>
  <c r="T384" i="45"/>
  <c r="T385" i="45"/>
  <c r="T386" i="45"/>
  <c r="T387" i="45"/>
  <c r="T388" i="45"/>
  <c r="T389" i="45"/>
  <c r="T390" i="45"/>
  <c r="T391" i="45"/>
  <c r="T392" i="45"/>
  <c r="T393" i="45"/>
  <c r="T394" i="45"/>
  <c r="T395" i="45"/>
  <c r="T396" i="45"/>
  <c r="T397" i="45"/>
  <c r="T398" i="45"/>
  <c r="T399" i="45"/>
  <c r="T400" i="45"/>
  <c r="T401" i="45"/>
  <c r="T402" i="45"/>
  <c r="T403" i="45"/>
  <c r="T404" i="45"/>
  <c r="T405" i="45"/>
  <c r="T406" i="45"/>
  <c r="T407" i="45"/>
  <c r="T408" i="45"/>
  <c r="T409" i="45"/>
  <c r="T410" i="45"/>
  <c r="T411" i="45"/>
  <c r="T412" i="45"/>
  <c r="T413" i="45"/>
  <c r="T414" i="45"/>
  <c r="T415" i="45"/>
  <c r="T416" i="45"/>
  <c r="T417" i="45"/>
  <c r="T418" i="45"/>
  <c r="T419" i="45"/>
  <c r="T420" i="45"/>
  <c r="T421" i="45"/>
  <c r="T422" i="45"/>
  <c r="T423" i="45"/>
  <c r="T424" i="45"/>
  <c r="T425" i="45"/>
  <c r="T426" i="45"/>
  <c r="T427" i="45"/>
  <c r="T428" i="45"/>
  <c r="T429" i="45"/>
  <c r="T430" i="45"/>
  <c r="T431" i="45"/>
  <c r="T432" i="45"/>
  <c r="T433" i="45"/>
  <c r="T434" i="45"/>
  <c r="T435" i="45"/>
  <c r="T436" i="45"/>
  <c r="T437" i="45"/>
  <c r="T438" i="45"/>
  <c r="T439" i="45"/>
  <c r="T440" i="45"/>
  <c r="T441" i="45"/>
  <c r="T442" i="45"/>
  <c r="T443" i="45"/>
  <c r="T444" i="45"/>
  <c r="T445" i="45"/>
  <c r="T446" i="45"/>
  <c r="T447" i="45"/>
  <c r="T448" i="45"/>
  <c r="T449" i="45"/>
  <c r="T450" i="45"/>
  <c r="T451" i="45"/>
  <c r="T452" i="45"/>
  <c r="T453" i="45"/>
  <c r="T454" i="45"/>
  <c r="T455" i="45"/>
  <c r="T456" i="45"/>
  <c r="T457" i="45"/>
  <c r="T458" i="45"/>
  <c r="T459" i="45"/>
  <c r="T460" i="45"/>
  <c r="T461" i="45"/>
  <c r="T462" i="45"/>
  <c r="T463" i="45"/>
  <c r="T464" i="45"/>
  <c r="T465" i="45"/>
  <c r="T466" i="45"/>
  <c r="T467" i="45"/>
  <c r="T468" i="45"/>
  <c r="T469" i="45"/>
  <c r="T470" i="45"/>
  <c r="T471" i="45"/>
  <c r="T472" i="45"/>
  <c r="T473" i="45"/>
  <c r="T474" i="45"/>
  <c r="T475" i="45"/>
  <c r="T476" i="45"/>
  <c r="T477" i="45"/>
  <c r="T478" i="45"/>
  <c r="T479" i="45"/>
  <c r="T480" i="45"/>
  <c r="T481" i="45"/>
  <c r="T482" i="45"/>
  <c r="T483" i="45"/>
  <c r="T484" i="45"/>
  <c r="T485" i="45"/>
  <c r="T486" i="45"/>
  <c r="T487" i="45"/>
  <c r="T488" i="45"/>
  <c r="T489" i="45"/>
  <c r="T490" i="45"/>
  <c r="T491" i="45"/>
  <c r="T492" i="45"/>
  <c r="T493" i="45"/>
  <c r="T494" i="45"/>
  <c r="T495" i="45"/>
  <c r="T496" i="45"/>
  <c r="T497" i="45"/>
  <c r="T498" i="45"/>
  <c r="T499" i="45"/>
  <c r="T500" i="45"/>
  <c r="T501" i="45"/>
  <c r="T502" i="45"/>
  <c r="T503" i="45"/>
  <c r="T504" i="45"/>
  <c r="T505" i="45"/>
  <c r="T506" i="45"/>
  <c r="T507" i="45"/>
  <c r="T508" i="45"/>
  <c r="T509" i="45"/>
  <c r="T510" i="45"/>
  <c r="T511" i="45"/>
  <c r="T512" i="45"/>
  <c r="T513" i="45"/>
  <c r="T514" i="45"/>
  <c r="T515" i="45"/>
  <c r="T516" i="45"/>
  <c r="T517" i="45"/>
  <c r="T518" i="45"/>
  <c r="T519" i="45"/>
  <c r="T520" i="45"/>
  <c r="T521" i="45"/>
  <c r="T522" i="45"/>
  <c r="T523" i="45"/>
  <c r="T524" i="45"/>
  <c r="T525" i="45"/>
  <c r="T526" i="45"/>
  <c r="T527" i="45"/>
  <c r="T528" i="45"/>
  <c r="T529" i="45"/>
  <c r="T530" i="45"/>
  <c r="T531" i="45"/>
  <c r="T532" i="45"/>
  <c r="T533" i="45"/>
  <c r="T534" i="45"/>
  <c r="T535" i="45"/>
  <c r="T536" i="45"/>
  <c r="T537" i="45"/>
  <c r="T538" i="45"/>
  <c r="T539" i="45"/>
  <c r="T540" i="45"/>
  <c r="T541" i="45"/>
  <c r="T542" i="45"/>
  <c r="T543" i="45"/>
  <c r="T544" i="45"/>
  <c r="T545" i="45"/>
  <c r="T546" i="45"/>
  <c r="T547" i="45"/>
  <c r="T548" i="45"/>
  <c r="T549" i="45"/>
  <c r="T550" i="45"/>
  <c r="T551" i="45"/>
  <c r="T552" i="45"/>
  <c r="T553" i="45"/>
  <c r="T554" i="45"/>
  <c r="T555" i="45"/>
  <c r="T556" i="45"/>
  <c r="T557" i="45"/>
  <c r="T558" i="45"/>
  <c r="T559" i="45"/>
  <c r="T560" i="45"/>
  <c r="T561" i="45"/>
  <c r="T562" i="45"/>
  <c r="T563" i="45"/>
  <c r="T564" i="45"/>
  <c r="T565" i="45"/>
  <c r="T566" i="45"/>
  <c r="T567" i="45"/>
  <c r="T568" i="45"/>
  <c r="T569" i="45"/>
  <c r="T570" i="45"/>
  <c r="T571" i="45"/>
  <c r="T572" i="45"/>
  <c r="T573" i="45"/>
  <c r="T574" i="45"/>
  <c r="T575" i="45"/>
  <c r="T576" i="45"/>
  <c r="T577" i="45"/>
  <c r="T578" i="45"/>
  <c r="T579" i="45"/>
  <c r="T580" i="45"/>
  <c r="T581" i="45"/>
  <c r="T582" i="45"/>
  <c r="T583" i="45"/>
  <c r="T584" i="45"/>
  <c r="T585" i="45"/>
  <c r="T586" i="45"/>
  <c r="T587" i="45"/>
  <c r="T588" i="45"/>
  <c r="T589" i="45"/>
  <c r="T590" i="45"/>
  <c r="T591" i="45"/>
  <c r="T592" i="45"/>
  <c r="T593" i="45"/>
  <c r="T594" i="45"/>
  <c r="T595" i="45"/>
  <c r="T596" i="45"/>
  <c r="T597" i="45"/>
  <c r="T598" i="45"/>
  <c r="T599" i="45"/>
  <c r="T600" i="45"/>
  <c r="T601" i="45"/>
  <c r="T602" i="45"/>
  <c r="T603" i="45"/>
  <c r="T604" i="45"/>
  <c r="T605" i="45"/>
  <c r="T606" i="45"/>
  <c r="T607" i="45"/>
  <c r="T608" i="45"/>
  <c r="T609" i="45"/>
  <c r="T610" i="45"/>
  <c r="T611" i="45"/>
  <c r="T612" i="45"/>
  <c r="T613" i="45"/>
  <c r="T614" i="45"/>
  <c r="T615" i="45"/>
  <c r="T616" i="45"/>
  <c r="T617" i="45"/>
  <c r="T618" i="45"/>
  <c r="T619" i="45"/>
  <c r="T620" i="45"/>
  <c r="T621" i="45"/>
  <c r="T622" i="45"/>
  <c r="T623" i="45"/>
  <c r="T624" i="45"/>
  <c r="T625" i="45"/>
  <c r="T626" i="45"/>
  <c r="T627" i="45"/>
  <c r="T628" i="45"/>
  <c r="T629" i="45"/>
  <c r="T630" i="45"/>
  <c r="T631" i="45"/>
  <c r="T632" i="45"/>
  <c r="T633" i="45"/>
  <c r="T634" i="45"/>
  <c r="T635" i="45"/>
  <c r="T636" i="45"/>
  <c r="T637" i="45"/>
  <c r="T638" i="45"/>
  <c r="T639" i="45"/>
  <c r="T640" i="45"/>
  <c r="T641" i="45"/>
  <c r="T642" i="45"/>
  <c r="T643" i="45"/>
  <c r="T644" i="45"/>
  <c r="T645" i="45"/>
  <c r="T646" i="45"/>
  <c r="T647" i="45"/>
  <c r="T648" i="45"/>
  <c r="T649" i="45"/>
  <c r="T650" i="45"/>
  <c r="T651" i="45"/>
  <c r="T652" i="45"/>
  <c r="T653" i="45"/>
  <c r="T654" i="45"/>
  <c r="T655" i="45"/>
  <c r="T656" i="45"/>
  <c r="T657" i="45"/>
  <c r="T658" i="45"/>
  <c r="T659" i="45"/>
  <c r="T660" i="45"/>
  <c r="T661" i="45"/>
  <c r="T662" i="45"/>
  <c r="T663" i="45"/>
  <c r="T664" i="45"/>
  <c r="T665" i="45"/>
  <c r="T666" i="45"/>
  <c r="T667" i="45"/>
  <c r="T668" i="45"/>
  <c r="T669" i="45"/>
  <c r="T670" i="45"/>
  <c r="T671" i="45"/>
  <c r="T672" i="45"/>
  <c r="T673" i="45"/>
  <c r="T674" i="45"/>
  <c r="T675" i="45"/>
  <c r="T676" i="45"/>
  <c r="T677" i="45"/>
  <c r="T678" i="45"/>
  <c r="T679" i="45"/>
  <c r="T680" i="45"/>
  <c r="T681" i="45"/>
  <c r="T682" i="45"/>
  <c r="T683" i="45"/>
  <c r="T684" i="45"/>
  <c r="T685" i="45"/>
  <c r="T686" i="45"/>
  <c r="T687" i="45"/>
  <c r="T688" i="45"/>
  <c r="T689" i="45"/>
  <c r="T690" i="45"/>
  <c r="T691" i="45"/>
  <c r="T692" i="45"/>
  <c r="T693" i="45"/>
  <c r="T694" i="45"/>
  <c r="T695" i="45"/>
  <c r="T696" i="45"/>
  <c r="T697" i="45"/>
  <c r="T698" i="45"/>
  <c r="T699" i="45"/>
  <c r="T700" i="45"/>
  <c r="T701" i="45"/>
  <c r="T702" i="45"/>
  <c r="T703" i="45"/>
  <c r="T704" i="45"/>
  <c r="T705" i="45"/>
  <c r="T706" i="45"/>
  <c r="T707" i="45"/>
  <c r="T708" i="45"/>
  <c r="T709" i="45"/>
  <c r="T710" i="45"/>
  <c r="T711" i="45"/>
  <c r="T712" i="45"/>
  <c r="T713" i="45"/>
  <c r="T714" i="45"/>
  <c r="T715" i="45"/>
  <c r="T716" i="45"/>
  <c r="T717" i="45"/>
  <c r="T718" i="45"/>
  <c r="T719" i="45"/>
  <c r="T720" i="45"/>
  <c r="T721" i="45"/>
  <c r="T722" i="45"/>
  <c r="T723" i="45"/>
  <c r="T724" i="45"/>
  <c r="T725" i="45"/>
  <c r="T726" i="45"/>
  <c r="T727" i="45"/>
  <c r="T728" i="45"/>
  <c r="T729" i="45"/>
  <c r="T730" i="45"/>
  <c r="T731" i="45"/>
  <c r="T732" i="45"/>
  <c r="T733" i="45"/>
  <c r="T734" i="45"/>
  <c r="T735" i="45"/>
  <c r="T736" i="45"/>
  <c r="T737" i="45"/>
  <c r="T738" i="45"/>
  <c r="T739" i="45"/>
  <c r="T740" i="45"/>
  <c r="T741" i="45"/>
  <c r="T742" i="45"/>
  <c r="T743" i="45"/>
  <c r="T744" i="45"/>
  <c r="T745" i="45"/>
  <c r="T746" i="45"/>
  <c r="T747" i="45"/>
  <c r="T748" i="45"/>
  <c r="T749" i="45"/>
  <c r="T750" i="45"/>
  <c r="T751" i="45"/>
  <c r="T752" i="45"/>
  <c r="T753" i="45"/>
  <c r="T754" i="45"/>
  <c r="T755" i="45"/>
  <c r="T756" i="45"/>
  <c r="T757" i="45"/>
  <c r="T758" i="45"/>
  <c r="T759" i="45"/>
  <c r="T760" i="45"/>
  <c r="T761" i="45"/>
  <c r="T762" i="45"/>
  <c r="T763" i="45"/>
  <c r="T764" i="45"/>
  <c r="T765" i="45"/>
  <c r="T766" i="45"/>
  <c r="T767" i="45"/>
  <c r="T768" i="45"/>
  <c r="T769" i="45"/>
  <c r="T770" i="45"/>
  <c r="T771" i="45"/>
  <c r="T772" i="45"/>
  <c r="T773" i="45"/>
  <c r="T774" i="45"/>
  <c r="T775" i="45"/>
  <c r="T776" i="45"/>
  <c r="T777" i="45"/>
  <c r="T778" i="45"/>
  <c r="T779" i="45"/>
  <c r="T780" i="45"/>
  <c r="T781" i="45"/>
  <c r="T782" i="45"/>
  <c r="T783" i="45"/>
  <c r="T784" i="45"/>
  <c r="T785" i="45"/>
  <c r="T786" i="45"/>
  <c r="T787" i="45"/>
  <c r="T788" i="45"/>
  <c r="T789" i="45"/>
  <c r="T790" i="45"/>
  <c r="T791" i="45"/>
  <c r="T792" i="45"/>
  <c r="T793" i="45"/>
  <c r="T794" i="45"/>
  <c r="T795" i="45"/>
  <c r="T796" i="45"/>
  <c r="T797" i="45"/>
  <c r="T798" i="45"/>
  <c r="T799" i="45"/>
  <c r="T800" i="45"/>
  <c r="T801" i="45"/>
  <c r="T802" i="45"/>
  <c r="T803" i="45"/>
  <c r="T804" i="45"/>
  <c r="T805" i="45"/>
  <c r="T806" i="45"/>
  <c r="T807" i="45"/>
  <c r="T808" i="45"/>
  <c r="T809" i="45"/>
  <c r="T810" i="45"/>
  <c r="T811" i="45"/>
  <c r="T812" i="45"/>
  <c r="T813" i="45"/>
  <c r="T814" i="45"/>
  <c r="T815" i="45"/>
  <c r="T816" i="45"/>
  <c r="T817" i="45"/>
  <c r="T818" i="45"/>
  <c r="T819" i="45"/>
  <c r="T820" i="45"/>
  <c r="T821" i="45"/>
  <c r="T822" i="45"/>
  <c r="T823" i="45"/>
  <c r="T824" i="45"/>
  <c r="T825" i="45"/>
  <c r="T827" i="45"/>
  <c r="T828" i="45"/>
  <c r="T829" i="45"/>
  <c r="T830" i="45"/>
  <c r="T831" i="45"/>
  <c r="T832" i="45"/>
  <c r="T833" i="45"/>
  <c r="T834" i="45"/>
  <c r="T835" i="45"/>
  <c r="T836" i="45"/>
  <c r="T837" i="45"/>
  <c r="T838" i="45"/>
  <c r="T839" i="45"/>
  <c r="T840" i="45"/>
  <c r="T841" i="45"/>
  <c r="T842" i="45"/>
  <c r="T843" i="45"/>
  <c r="T844" i="45"/>
  <c r="T845" i="45"/>
  <c r="T846" i="45"/>
  <c r="T847" i="45"/>
  <c r="T848" i="45"/>
  <c r="T849" i="45"/>
  <c r="T850" i="45"/>
  <c r="T851" i="45"/>
  <c r="T852" i="45"/>
  <c r="T853" i="45"/>
  <c r="T854" i="45"/>
  <c r="T855" i="45"/>
  <c r="T856" i="45"/>
  <c r="T857" i="45"/>
  <c r="T858" i="45"/>
  <c r="T859" i="45"/>
  <c r="T860" i="45"/>
  <c r="T861" i="45"/>
  <c r="T862" i="45"/>
  <c r="T863" i="45"/>
  <c r="T864" i="45"/>
  <c r="T865" i="45"/>
  <c r="T866" i="45"/>
  <c r="T867" i="45"/>
  <c r="T868" i="45"/>
  <c r="T869" i="45"/>
  <c r="T870" i="45"/>
  <c r="T871" i="45"/>
  <c r="T872" i="45"/>
  <c r="T873" i="45"/>
  <c r="T874" i="45"/>
  <c r="T875" i="45"/>
  <c r="T876" i="45"/>
  <c r="T877" i="45"/>
  <c r="T878" i="45"/>
  <c r="T879" i="45"/>
  <c r="T880" i="45"/>
  <c r="T881" i="45"/>
  <c r="T882" i="45"/>
  <c r="T883" i="45"/>
  <c r="T884" i="45"/>
  <c r="T885" i="45"/>
  <c r="T886" i="45"/>
  <c r="T887" i="45"/>
  <c r="T888" i="45"/>
  <c r="T889" i="45"/>
  <c r="T890" i="45"/>
  <c r="T891" i="45"/>
  <c r="T892" i="45"/>
  <c r="T893" i="45"/>
  <c r="T894" i="45"/>
  <c r="T895" i="45"/>
  <c r="T896" i="45"/>
  <c r="T897" i="45"/>
  <c r="T898" i="45"/>
  <c r="T899" i="45"/>
  <c r="T900" i="45"/>
  <c r="T901" i="45"/>
  <c r="T902" i="45"/>
  <c r="T903" i="45"/>
  <c r="T904" i="45"/>
  <c r="T905" i="45"/>
  <c r="T906" i="45"/>
  <c r="T907" i="45"/>
  <c r="T908" i="45"/>
  <c r="T909" i="45"/>
  <c r="T910" i="45"/>
  <c r="T911" i="45"/>
  <c r="T912" i="45"/>
  <c r="T913" i="45"/>
  <c r="T914" i="45"/>
  <c r="T915" i="45"/>
  <c r="T916" i="45"/>
  <c r="T917" i="45"/>
  <c r="T918" i="45"/>
  <c r="T919" i="45"/>
  <c r="T920" i="45"/>
  <c r="T921" i="45"/>
  <c r="T922" i="45"/>
  <c r="T923" i="45"/>
  <c r="T924" i="45"/>
  <c r="T925" i="45"/>
  <c r="T926" i="45"/>
  <c r="T927" i="45"/>
  <c r="T928" i="45"/>
  <c r="T929" i="45"/>
  <c r="T930" i="45"/>
  <c r="T931" i="45"/>
  <c r="T932" i="45"/>
  <c r="T933" i="45"/>
  <c r="T934" i="45"/>
  <c r="T935" i="45"/>
  <c r="T936" i="45"/>
  <c r="T937" i="45"/>
  <c r="T938" i="45"/>
  <c r="T939" i="45"/>
  <c r="T940" i="45"/>
  <c r="T941" i="45"/>
  <c r="T942" i="45"/>
  <c r="T943" i="45"/>
  <c r="T944" i="45"/>
  <c r="T945" i="45"/>
  <c r="T946" i="45"/>
  <c r="T947" i="45"/>
  <c r="T948" i="45"/>
  <c r="T949" i="45"/>
  <c r="T950" i="45"/>
  <c r="T951" i="45"/>
  <c r="T952" i="45"/>
  <c r="T953" i="45"/>
  <c r="T954" i="45"/>
  <c r="T955" i="45"/>
  <c r="T956" i="45"/>
  <c r="T957" i="45"/>
  <c r="T958" i="45"/>
  <c r="T959" i="45"/>
  <c r="T960" i="45"/>
  <c r="T961" i="45"/>
  <c r="T962" i="45"/>
  <c r="T963" i="45"/>
  <c r="T964" i="45"/>
  <c r="T965" i="45"/>
  <c r="T966" i="45"/>
  <c r="T967" i="45"/>
  <c r="T968" i="45"/>
  <c r="T969" i="45"/>
  <c r="T970" i="45"/>
  <c r="T971" i="45"/>
  <c r="T972" i="45"/>
  <c r="T973" i="45"/>
  <c r="T974" i="45"/>
  <c r="T975" i="45"/>
  <c r="T976" i="45"/>
  <c r="T977" i="45"/>
  <c r="T978" i="45"/>
  <c r="T979" i="45"/>
  <c r="T980" i="45"/>
  <c r="T981" i="45"/>
  <c r="T982" i="45"/>
  <c r="T983" i="45"/>
  <c r="T984" i="45"/>
  <c r="T985" i="45"/>
  <c r="T986" i="45"/>
  <c r="T987" i="45"/>
  <c r="T988" i="45"/>
  <c r="T989" i="45"/>
  <c r="T990" i="45"/>
  <c r="T991" i="45"/>
  <c r="T992" i="45"/>
  <c r="T993" i="45"/>
  <c r="T994" i="45"/>
  <c r="T995" i="45"/>
  <c r="T996" i="45"/>
  <c r="T997" i="45"/>
  <c r="T998" i="45"/>
  <c r="T999" i="45"/>
  <c r="T1000" i="45"/>
  <c r="T1001" i="45"/>
  <c r="T1002" i="45"/>
  <c r="T1003" i="45"/>
  <c r="T1004" i="45"/>
  <c r="T1005" i="45"/>
  <c r="T1006" i="45"/>
  <c r="T1007" i="45"/>
  <c r="T1008" i="45"/>
  <c r="T1009" i="45"/>
  <c r="T1010" i="45"/>
  <c r="T1011" i="45"/>
  <c r="AP13" i="43"/>
  <c r="AP14" i="43"/>
  <c r="AP15" i="43"/>
  <c r="AP16" i="43"/>
  <c r="AP17" i="43"/>
  <c r="AP18" i="43"/>
  <c r="AP19" i="43"/>
  <c r="AP20" i="43"/>
  <c r="AP21" i="43"/>
  <c r="AP22" i="43"/>
  <c r="AP23" i="43"/>
  <c r="AP24" i="43"/>
  <c r="AP25" i="43"/>
  <c r="AP26" i="43"/>
  <c r="AP27" i="43"/>
  <c r="AP28" i="43"/>
  <c r="AP29" i="43"/>
  <c r="AP30" i="43"/>
  <c r="AP31" i="43"/>
  <c r="AP32" i="43"/>
  <c r="AP33" i="43"/>
  <c r="AP34" i="43"/>
  <c r="AP35" i="43"/>
  <c r="AP36" i="43"/>
  <c r="AP37" i="43"/>
  <c r="AP38" i="43"/>
  <c r="AP39" i="43"/>
  <c r="AP40" i="43"/>
  <c r="AP41" i="43"/>
  <c r="AP42" i="43"/>
  <c r="AP43" i="43"/>
  <c r="AP44" i="43"/>
  <c r="AP45" i="43"/>
  <c r="AP46" i="43"/>
  <c r="AP47" i="43"/>
  <c r="AP48" i="43"/>
  <c r="AP49" i="43"/>
  <c r="AP50" i="43"/>
  <c r="AP51" i="43"/>
  <c r="AP52" i="43"/>
  <c r="AP53" i="43"/>
  <c r="AP54" i="43"/>
  <c r="AP55" i="43"/>
  <c r="AP56" i="43"/>
  <c r="AP57" i="43"/>
  <c r="AP58" i="43"/>
  <c r="AP59" i="43"/>
  <c r="AP60" i="43"/>
  <c r="AP61" i="43"/>
  <c r="AP72" i="43"/>
  <c r="AP73" i="43"/>
  <c r="AP74" i="43"/>
  <c r="AP75" i="43"/>
  <c r="AP76" i="43"/>
  <c r="AP77" i="43"/>
  <c r="AP78" i="43"/>
  <c r="AP79" i="43"/>
  <c r="AP80" i="43"/>
  <c r="AP81" i="43"/>
  <c r="AP82" i="43"/>
  <c r="AP83" i="43"/>
  <c r="AP84" i="43"/>
  <c r="AP85" i="43"/>
  <c r="AP86" i="43"/>
  <c r="AP87" i="43"/>
  <c r="AP88" i="43"/>
  <c r="AP89" i="43"/>
  <c r="AP90" i="43"/>
  <c r="AP91" i="43"/>
  <c r="AP92" i="43"/>
  <c r="AP93" i="43"/>
  <c r="AP94" i="43"/>
  <c r="AP95" i="43"/>
  <c r="AP96" i="43"/>
  <c r="AP97" i="43"/>
  <c r="AP98" i="43"/>
  <c r="AP99" i="43"/>
  <c r="AP100" i="43"/>
  <c r="AP101" i="43"/>
  <c r="AP102" i="43"/>
  <c r="AP103" i="43"/>
  <c r="AP104" i="43"/>
  <c r="AP105" i="43"/>
  <c r="AP106" i="43"/>
  <c r="AP107" i="43"/>
  <c r="AP108" i="43"/>
  <c r="AP109" i="43"/>
  <c r="AP110" i="43"/>
  <c r="AP111" i="43"/>
  <c r="AP112" i="43"/>
  <c r="AP113" i="43"/>
  <c r="AP114" i="43"/>
  <c r="AP115" i="43"/>
  <c r="AP116" i="43"/>
  <c r="AP117" i="43"/>
  <c r="AP118" i="43"/>
  <c r="AP119" i="43"/>
  <c r="AP120" i="43"/>
  <c r="AP121" i="43"/>
  <c r="AP122" i="43"/>
  <c r="AP123" i="43"/>
  <c r="AP124" i="43"/>
  <c r="AP125" i="43"/>
  <c r="AP126" i="43"/>
  <c r="AP127" i="43"/>
  <c r="AP128" i="43"/>
  <c r="AP129" i="43"/>
  <c r="AP130" i="43"/>
  <c r="AP131" i="43"/>
  <c r="AP132" i="43"/>
  <c r="AP133" i="43"/>
  <c r="AP134" i="43"/>
  <c r="AP135" i="43"/>
  <c r="AP136" i="43"/>
  <c r="AP137" i="43"/>
  <c r="AP138" i="43"/>
  <c r="AP139" i="43"/>
  <c r="AP140" i="43"/>
  <c r="AP141" i="43"/>
  <c r="AP142" i="43"/>
  <c r="AP143" i="43"/>
  <c r="AP144" i="43"/>
  <c r="AP145" i="43"/>
  <c r="AP146" i="43"/>
  <c r="AP147" i="43"/>
  <c r="AP148" i="43"/>
  <c r="AP149" i="43"/>
  <c r="AP150" i="43"/>
  <c r="AP151" i="43"/>
  <c r="AP152" i="43"/>
  <c r="AP153" i="43"/>
  <c r="AP154" i="43"/>
  <c r="AP155" i="43"/>
  <c r="AP156" i="43"/>
  <c r="AP157" i="43"/>
  <c r="AP158" i="43"/>
  <c r="AP159" i="43"/>
  <c r="AP160" i="43"/>
  <c r="AP161" i="43"/>
  <c r="AP162" i="43"/>
  <c r="AP163" i="43"/>
  <c r="AP164" i="43"/>
  <c r="AP165" i="43"/>
  <c r="AP166" i="43"/>
  <c r="AP167" i="43"/>
  <c r="AP168" i="43"/>
  <c r="AP169" i="43"/>
  <c r="AP170" i="43"/>
  <c r="AP171" i="43"/>
  <c r="AP172" i="43"/>
  <c r="AP173" i="43"/>
  <c r="AP174" i="43"/>
  <c r="AP175" i="43"/>
  <c r="AP176" i="43"/>
  <c r="AP177" i="43"/>
  <c r="AP178" i="43"/>
  <c r="AP179" i="43"/>
  <c r="AP180" i="43"/>
  <c r="AP181" i="43"/>
  <c r="AP182" i="43"/>
  <c r="AP183" i="43"/>
  <c r="AP184" i="43"/>
  <c r="AP185" i="43"/>
  <c r="AP186" i="43"/>
  <c r="AP187" i="43"/>
  <c r="AP188" i="43"/>
  <c r="AP189" i="43"/>
  <c r="AP190" i="43"/>
  <c r="AP191" i="43"/>
  <c r="AP192" i="43"/>
  <c r="AP193" i="43"/>
  <c r="AP194" i="43"/>
  <c r="AP195" i="43"/>
  <c r="AP196" i="43"/>
  <c r="AP197" i="43"/>
  <c r="AP198" i="43"/>
  <c r="AP199" i="43"/>
  <c r="AP200" i="43"/>
  <c r="AP201" i="43"/>
  <c r="AP202" i="43"/>
  <c r="AP203" i="43"/>
  <c r="AP204" i="43"/>
  <c r="AP205" i="43"/>
  <c r="AP206" i="43"/>
  <c r="AP207" i="43"/>
  <c r="AP208" i="43"/>
  <c r="AP209" i="43"/>
  <c r="AP210" i="43"/>
  <c r="AP211" i="43"/>
  <c r="AP212" i="43"/>
  <c r="AP213" i="43"/>
  <c r="AP214" i="43"/>
  <c r="AP215" i="43"/>
  <c r="AP216" i="43"/>
  <c r="AP217" i="43"/>
  <c r="AP218" i="43"/>
  <c r="AP219" i="43"/>
  <c r="AP220" i="43"/>
  <c r="AP221" i="43"/>
  <c r="AP222" i="43"/>
  <c r="AP223" i="43"/>
  <c r="AP224" i="43"/>
  <c r="AP225" i="43"/>
  <c r="AP226" i="43"/>
  <c r="AP227" i="43"/>
  <c r="AP228" i="43"/>
  <c r="AP229" i="43"/>
  <c r="AP230" i="43"/>
  <c r="AP231" i="43"/>
  <c r="AP232" i="43"/>
  <c r="AP233" i="43"/>
  <c r="AP234" i="43"/>
  <c r="AP235" i="43"/>
  <c r="AP236" i="43"/>
  <c r="AP237" i="43"/>
  <c r="AP238" i="43"/>
  <c r="AP239" i="43"/>
  <c r="AP240" i="43"/>
  <c r="AP241" i="43"/>
  <c r="AP242" i="43"/>
  <c r="AP243" i="43"/>
  <c r="AP244" i="43"/>
  <c r="AP245" i="43"/>
  <c r="AP246" i="43"/>
  <c r="AP247" i="43"/>
  <c r="AP248" i="43"/>
  <c r="AP249" i="43"/>
  <c r="AP250" i="43"/>
  <c r="AP251" i="43"/>
  <c r="AP252" i="43"/>
  <c r="AP253" i="43"/>
  <c r="AP254" i="43"/>
  <c r="AP255" i="43"/>
  <c r="AP256" i="43"/>
  <c r="AP257" i="43"/>
  <c r="AP258" i="43"/>
  <c r="AP259" i="43"/>
  <c r="AP260" i="43"/>
  <c r="AP261" i="43"/>
  <c r="AP262" i="43"/>
  <c r="AP263" i="43"/>
  <c r="AP264" i="43"/>
  <c r="AP265" i="43"/>
  <c r="AP266" i="43"/>
  <c r="AP267" i="43"/>
  <c r="AP268" i="43"/>
  <c r="AP269" i="43"/>
  <c r="AP270" i="43"/>
  <c r="AP271" i="43"/>
  <c r="AP272" i="43"/>
  <c r="AP273" i="43"/>
  <c r="AP274" i="43"/>
  <c r="AP275" i="43"/>
  <c r="AP276" i="43"/>
  <c r="AP277" i="43"/>
  <c r="AP278" i="43"/>
  <c r="AP279" i="43"/>
  <c r="AP280" i="43"/>
  <c r="AP281" i="43"/>
  <c r="AP282" i="43"/>
  <c r="AP283" i="43"/>
  <c r="AP284" i="43"/>
  <c r="AP285" i="43"/>
  <c r="AP286" i="43"/>
  <c r="AP287" i="43"/>
  <c r="AP288" i="43"/>
  <c r="AP289" i="43"/>
  <c r="AP290" i="43"/>
  <c r="AP291" i="43"/>
  <c r="AP292" i="43"/>
  <c r="AP293" i="43"/>
  <c r="AP294" i="43"/>
  <c r="AP295" i="43"/>
  <c r="AP296" i="43"/>
  <c r="AP297" i="43"/>
  <c r="AP298" i="43"/>
  <c r="AP299" i="43"/>
  <c r="AP300" i="43"/>
  <c r="AP301" i="43"/>
  <c r="AP302" i="43"/>
  <c r="AP303" i="43"/>
  <c r="AP304" i="43"/>
  <c r="AP305" i="43"/>
  <c r="AP306" i="43"/>
  <c r="AP307" i="43"/>
  <c r="AP308" i="43"/>
  <c r="AP309" i="43"/>
  <c r="AP310" i="43"/>
  <c r="AP311" i="43"/>
  <c r="AP312" i="43"/>
  <c r="AP313" i="43"/>
  <c r="AP314" i="43"/>
  <c r="AP315" i="43"/>
  <c r="AP316" i="43"/>
  <c r="AP317" i="43"/>
  <c r="AP318" i="43"/>
  <c r="AP319" i="43"/>
  <c r="AP320" i="43"/>
  <c r="AP321" i="43"/>
  <c r="AP322" i="43"/>
  <c r="AP323" i="43"/>
  <c r="AP324" i="43"/>
  <c r="AP325" i="43"/>
  <c r="AP326" i="43"/>
  <c r="AP327" i="43"/>
  <c r="AP328" i="43"/>
  <c r="AP329" i="43"/>
  <c r="AP330" i="43"/>
  <c r="AP331" i="43"/>
  <c r="AP332" i="43"/>
  <c r="AP333" i="43"/>
  <c r="AP334" i="43"/>
  <c r="AP335" i="43"/>
  <c r="AP336" i="43"/>
  <c r="AP337" i="43"/>
  <c r="AP338" i="43"/>
  <c r="AP339" i="43"/>
  <c r="AP340" i="43"/>
  <c r="AP341" i="43"/>
  <c r="AP342" i="43"/>
  <c r="AP343" i="43"/>
  <c r="AP344" i="43"/>
  <c r="AP345" i="43"/>
  <c r="AP346" i="43"/>
  <c r="AP347" i="43"/>
  <c r="AP348" i="43"/>
  <c r="AP349" i="43"/>
  <c r="AP350" i="43"/>
  <c r="AP351" i="43"/>
  <c r="AP352" i="43"/>
  <c r="AP353" i="43"/>
  <c r="AP354" i="43"/>
  <c r="AP355" i="43"/>
  <c r="AP356" i="43"/>
  <c r="AP357" i="43"/>
  <c r="AP358" i="43"/>
  <c r="AP359" i="43"/>
  <c r="AP360" i="43"/>
  <c r="AP361" i="43"/>
  <c r="AP362" i="43"/>
  <c r="AP363" i="43"/>
  <c r="AP364" i="43"/>
  <c r="AP365" i="43"/>
  <c r="AP366" i="43"/>
  <c r="AP367" i="43"/>
  <c r="AP368" i="43"/>
  <c r="AP369" i="43"/>
  <c r="AP370" i="43"/>
  <c r="AP371" i="43"/>
  <c r="AP372" i="43"/>
  <c r="AP373" i="43"/>
  <c r="AP374" i="43"/>
  <c r="AP375" i="43"/>
  <c r="AP376" i="43"/>
  <c r="AP377" i="43"/>
  <c r="AP378" i="43"/>
  <c r="AP379" i="43"/>
  <c r="AP380" i="43"/>
  <c r="AP381" i="43"/>
  <c r="AP382" i="43"/>
  <c r="AP383" i="43"/>
  <c r="AP384" i="43"/>
  <c r="AP385" i="43"/>
  <c r="AP386" i="43"/>
  <c r="AP387" i="43"/>
  <c r="AP388" i="43"/>
  <c r="AP389" i="43"/>
  <c r="AP390" i="43"/>
  <c r="AP391" i="43"/>
  <c r="AP392" i="43"/>
  <c r="AP393" i="43"/>
  <c r="AP394" i="43"/>
  <c r="AP395" i="43"/>
  <c r="AP396" i="43"/>
  <c r="AP397" i="43"/>
  <c r="AP398" i="43"/>
  <c r="AP399" i="43"/>
  <c r="AP400" i="43"/>
  <c r="AP401" i="43"/>
  <c r="AP402" i="43"/>
  <c r="AP403" i="43"/>
  <c r="AP404" i="43"/>
  <c r="AP405" i="43"/>
  <c r="AP406" i="43"/>
  <c r="AP407" i="43"/>
  <c r="AP408" i="43"/>
  <c r="AP409" i="43"/>
  <c r="AP410" i="43"/>
  <c r="AP411" i="43"/>
  <c r="AP412" i="43"/>
  <c r="AP413" i="43"/>
  <c r="AP414" i="43"/>
  <c r="AP415" i="43"/>
  <c r="AP416" i="43"/>
  <c r="AP417" i="43"/>
  <c r="AP418" i="43"/>
  <c r="AP419" i="43"/>
  <c r="AP420" i="43"/>
  <c r="AP421" i="43"/>
  <c r="AP422" i="43"/>
  <c r="AP423" i="43"/>
  <c r="AP424" i="43"/>
  <c r="AP425" i="43"/>
  <c r="AP426" i="43"/>
  <c r="AP427" i="43"/>
  <c r="AP428" i="43"/>
  <c r="AP429" i="43"/>
  <c r="AP430" i="43"/>
  <c r="AP431" i="43"/>
  <c r="AP432" i="43"/>
  <c r="AP433" i="43"/>
  <c r="AP434" i="43"/>
  <c r="AP435" i="43"/>
  <c r="AP436" i="43"/>
  <c r="AP437" i="43"/>
  <c r="AP438" i="43"/>
  <c r="AP439" i="43"/>
  <c r="AP440" i="43"/>
  <c r="AP441" i="43"/>
  <c r="AP442" i="43"/>
  <c r="AP443" i="43"/>
  <c r="AP444" i="43"/>
  <c r="AP445" i="43"/>
  <c r="AP446" i="43"/>
  <c r="AP447" i="43"/>
  <c r="AP448" i="43"/>
  <c r="AP449" i="43"/>
  <c r="AP450" i="43"/>
  <c r="AP451" i="43"/>
  <c r="AP452" i="43"/>
  <c r="AP453" i="43"/>
  <c r="AP454" i="43"/>
  <c r="AP455" i="43"/>
  <c r="AP456" i="43"/>
  <c r="AP457" i="43"/>
  <c r="AP458" i="43"/>
  <c r="AP459" i="43"/>
  <c r="AP460" i="43"/>
  <c r="AP461" i="43"/>
  <c r="AP462" i="43"/>
  <c r="AP463" i="43"/>
  <c r="AP464" i="43"/>
  <c r="AP465" i="43"/>
  <c r="AP466" i="43"/>
  <c r="AP467" i="43"/>
  <c r="AP468" i="43"/>
  <c r="AP469" i="43"/>
  <c r="AP470" i="43"/>
  <c r="AP471" i="43"/>
  <c r="AP472" i="43"/>
  <c r="AP473" i="43"/>
  <c r="AP474" i="43"/>
  <c r="AP475" i="43"/>
  <c r="AP476" i="43"/>
  <c r="AP477" i="43"/>
  <c r="AP478" i="43"/>
  <c r="AP479" i="43"/>
  <c r="AP480" i="43"/>
  <c r="AP481" i="43"/>
  <c r="AP482" i="43"/>
  <c r="AP483" i="43"/>
  <c r="AP484" i="43"/>
  <c r="AP485" i="43"/>
  <c r="AP486" i="43"/>
  <c r="AP487" i="43"/>
  <c r="AP488" i="43"/>
  <c r="AP489" i="43"/>
  <c r="AP490" i="43"/>
  <c r="AP491" i="43"/>
  <c r="AP492" i="43"/>
  <c r="AP493" i="43"/>
  <c r="AP494" i="43"/>
  <c r="AP495" i="43"/>
  <c r="AP496" i="43"/>
  <c r="AP497" i="43"/>
  <c r="AP498" i="43"/>
  <c r="AP499" i="43"/>
  <c r="AP500" i="43"/>
  <c r="AP501" i="43"/>
  <c r="AP502" i="43"/>
  <c r="AP503" i="43"/>
  <c r="AP504" i="43"/>
  <c r="AP505" i="43"/>
  <c r="AP506" i="43"/>
  <c r="AP507" i="43"/>
  <c r="AP508" i="43"/>
  <c r="AP509" i="43"/>
  <c r="AP510" i="43"/>
  <c r="AP511" i="43"/>
  <c r="AP512" i="43"/>
  <c r="AP513" i="43"/>
  <c r="AP514" i="43"/>
  <c r="AP515" i="43"/>
  <c r="AP516" i="43"/>
  <c r="AP517" i="43"/>
  <c r="AP518" i="43"/>
  <c r="AP519" i="43"/>
  <c r="AP520" i="43"/>
  <c r="AP521" i="43"/>
  <c r="AP522" i="43"/>
  <c r="AP523" i="43"/>
  <c r="AP524" i="43"/>
  <c r="AP525" i="43"/>
  <c r="AP526" i="43"/>
  <c r="AP527" i="43"/>
  <c r="AP528" i="43"/>
  <c r="AP529" i="43"/>
  <c r="AP530" i="43"/>
  <c r="AP531" i="43"/>
  <c r="AP532" i="43"/>
  <c r="AP533" i="43"/>
  <c r="AP534" i="43"/>
  <c r="AP535" i="43"/>
  <c r="AP536" i="43"/>
  <c r="AP537" i="43"/>
  <c r="AP538" i="43"/>
  <c r="AP539" i="43"/>
  <c r="AP540" i="43"/>
  <c r="AP541" i="43"/>
  <c r="AP542" i="43"/>
  <c r="AP543" i="43"/>
  <c r="AP544" i="43"/>
  <c r="AP545" i="43"/>
  <c r="AP546" i="43"/>
  <c r="AP547" i="43"/>
  <c r="AP548" i="43"/>
  <c r="AP549" i="43"/>
  <c r="AP550" i="43"/>
  <c r="AP551" i="43"/>
  <c r="AP552" i="43"/>
  <c r="AP553" i="43"/>
  <c r="AP554" i="43"/>
  <c r="AP555" i="43"/>
  <c r="AP556" i="43"/>
  <c r="AP557" i="43"/>
  <c r="AP558" i="43"/>
  <c r="AP559" i="43"/>
  <c r="AP560" i="43"/>
  <c r="AP561" i="43"/>
  <c r="AP562" i="43"/>
  <c r="AP563" i="43"/>
  <c r="AP564" i="43"/>
  <c r="AP565" i="43"/>
  <c r="AP566" i="43"/>
  <c r="AP567" i="43"/>
  <c r="AP568" i="43"/>
  <c r="AP569" i="43"/>
  <c r="AP570" i="43"/>
  <c r="AP571" i="43"/>
  <c r="AP572" i="43"/>
  <c r="AP573" i="43"/>
  <c r="AP574" i="43"/>
  <c r="AP575" i="43"/>
  <c r="AP576" i="43"/>
  <c r="AP577" i="43"/>
  <c r="AP578" i="43"/>
  <c r="AP579" i="43"/>
  <c r="AP580" i="43"/>
  <c r="AP581" i="43"/>
  <c r="AP582" i="43"/>
  <c r="AP583" i="43"/>
  <c r="AP584" i="43"/>
  <c r="AP585" i="43"/>
  <c r="AP586" i="43"/>
  <c r="AP587" i="43"/>
  <c r="AP588" i="43"/>
  <c r="AP589" i="43"/>
  <c r="AP590" i="43"/>
  <c r="AP591" i="43"/>
  <c r="AP592" i="43"/>
  <c r="AP593" i="43"/>
  <c r="AP594" i="43"/>
  <c r="AP595" i="43"/>
  <c r="AP596" i="43"/>
  <c r="AP597" i="43"/>
  <c r="AP598" i="43"/>
  <c r="AP599" i="43"/>
  <c r="AP600" i="43"/>
  <c r="AP601" i="43"/>
  <c r="AP602" i="43"/>
  <c r="AP603" i="43"/>
  <c r="AP604" i="43"/>
  <c r="AP605" i="43"/>
  <c r="AP606" i="43"/>
  <c r="AP607" i="43"/>
  <c r="AP608" i="43"/>
  <c r="AP609" i="43"/>
  <c r="AP610" i="43"/>
  <c r="AP611" i="43"/>
  <c r="AP612" i="43"/>
  <c r="AP613" i="43"/>
  <c r="AP614" i="43"/>
  <c r="AP615" i="43"/>
  <c r="AP616" i="43"/>
  <c r="AP617" i="43"/>
  <c r="AP618" i="43"/>
  <c r="AP619" i="43"/>
  <c r="AP620" i="43"/>
  <c r="AP621" i="43"/>
  <c r="AP622" i="43"/>
  <c r="AP623" i="43"/>
  <c r="AP624" i="43"/>
  <c r="AP625" i="43"/>
  <c r="AP626" i="43"/>
  <c r="AP627" i="43"/>
  <c r="AP628" i="43"/>
  <c r="AP629" i="43"/>
  <c r="AP630" i="43"/>
  <c r="AP631" i="43"/>
  <c r="AP632" i="43"/>
  <c r="AP633" i="43"/>
  <c r="AP634" i="43"/>
  <c r="AP635" i="43"/>
  <c r="AP636" i="43"/>
  <c r="AP637" i="43"/>
  <c r="AP638" i="43"/>
  <c r="AP639" i="43"/>
  <c r="AP640" i="43"/>
  <c r="AP641" i="43"/>
  <c r="AP642" i="43"/>
  <c r="AP643" i="43"/>
  <c r="AP644" i="43"/>
  <c r="AP645" i="43"/>
  <c r="AP646" i="43"/>
  <c r="AP647" i="43"/>
  <c r="AP648" i="43"/>
  <c r="AP649" i="43"/>
  <c r="AP650" i="43"/>
  <c r="AP651" i="43"/>
  <c r="AP652" i="43"/>
  <c r="AP653" i="43"/>
  <c r="AP654" i="43"/>
  <c r="AP655" i="43"/>
  <c r="AP656" i="43"/>
  <c r="AP657" i="43"/>
  <c r="AP658" i="43"/>
  <c r="AP659" i="43"/>
  <c r="AP660" i="43"/>
  <c r="AP661" i="43"/>
  <c r="AP662" i="43"/>
  <c r="AP663" i="43"/>
  <c r="AP664" i="43"/>
  <c r="AP665" i="43"/>
  <c r="AP666" i="43"/>
  <c r="AP667" i="43"/>
  <c r="AP668" i="43"/>
  <c r="AP669" i="43"/>
  <c r="AP670" i="43"/>
  <c r="AP671" i="43"/>
  <c r="AP672" i="43"/>
  <c r="AP673" i="43"/>
  <c r="AP674" i="43"/>
  <c r="AP675" i="43"/>
  <c r="AP676" i="43"/>
  <c r="AP677" i="43"/>
  <c r="AP678" i="43"/>
  <c r="AP679" i="43"/>
  <c r="AP680" i="43"/>
  <c r="AP681" i="43"/>
  <c r="AP682" i="43"/>
  <c r="AP683" i="43"/>
  <c r="AP684" i="43"/>
  <c r="AP685" i="43"/>
  <c r="AP686" i="43"/>
  <c r="AP687" i="43"/>
  <c r="AP688" i="43"/>
  <c r="AP689" i="43"/>
  <c r="AP690" i="43"/>
  <c r="AP691" i="43"/>
  <c r="AP692" i="43"/>
  <c r="AP693" i="43"/>
  <c r="AP694" i="43"/>
  <c r="AP695" i="43"/>
  <c r="AP696" i="43"/>
  <c r="AP697" i="43"/>
  <c r="AP698" i="43"/>
  <c r="AP699" i="43"/>
  <c r="AP700" i="43"/>
  <c r="AP701" i="43"/>
  <c r="AP702" i="43"/>
  <c r="AP703" i="43"/>
  <c r="AP704" i="43"/>
  <c r="AP705" i="43"/>
  <c r="AP706" i="43"/>
  <c r="AP707" i="43"/>
  <c r="AP708" i="43"/>
  <c r="AP709" i="43"/>
  <c r="AP710" i="43"/>
  <c r="AP711" i="43"/>
  <c r="AP712" i="43"/>
  <c r="AP713" i="43"/>
  <c r="AP714" i="43"/>
  <c r="AP715" i="43"/>
  <c r="AP716" i="43"/>
  <c r="AP717" i="43"/>
  <c r="AP718" i="43"/>
  <c r="AP719" i="43"/>
  <c r="AP720" i="43"/>
  <c r="AP721" i="43"/>
  <c r="AP722" i="43"/>
  <c r="AP723" i="43"/>
  <c r="AP724" i="43"/>
  <c r="AP725" i="43"/>
  <c r="AP726" i="43"/>
  <c r="AP727" i="43"/>
  <c r="AP728" i="43"/>
  <c r="AP729" i="43"/>
  <c r="AP730" i="43"/>
  <c r="AP731" i="43"/>
  <c r="AP732" i="43"/>
  <c r="AP733" i="43"/>
  <c r="AP734" i="43"/>
  <c r="AP735" i="43"/>
  <c r="AP736" i="43"/>
  <c r="AP737" i="43"/>
  <c r="AP738" i="43"/>
  <c r="AP739" i="43"/>
  <c r="AP740" i="43"/>
  <c r="AP741" i="43"/>
  <c r="AP742" i="43"/>
  <c r="AP743" i="43"/>
  <c r="AP744" i="43"/>
  <c r="AP745" i="43"/>
  <c r="AP746" i="43"/>
  <c r="AP747" i="43"/>
  <c r="AP748" i="43"/>
  <c r="AP749" i="43"/>
  <c r="AP750" i="43"/>
  <c r="AP751" i="43"/>
  <c r="AP752" i="43"/>
  <c r="AP753" i="43"/>
  <c r="AP754" i="43"/>
  <c r="AP755" i="43"/>
  <c r="AP756" i="43"/>
  <c r="AP757" i="43"/>
  <c r="AP758" i="43"/>
  <c r="AP759" i="43"/>
  <c r="AP760" i="43"/>
  <c r="AP761" i="43"/>
  <c r="AP762" i="43"/>
  <c r="AP763" i="43"/>
  <c r="AP764" i="43"/>
  <c r="AP765" i="43"/>
  <c r="AP766" i="43"/>
  <c r="AP767" i="43"/>
  <c r="AP768" i="43"/>
  <c r="AP769" i="43"/>
  <c r="AP770" i="43"/>
  <c r="AP771" i="43"/>
  <c r="AP772" i="43"/>
  <c r="AP773" i="43"/>
  <c r="AP774" i="43"/>
  <c r="AP775" i="43"/>
  <c r="AP776" i="43"/>
  <c r="AP777" i="43"/>
  <c r="AP778" i="43"/>
  <c r="AP779" i="43"/>
  <c r="AP780" i="43"/>
  <c r="AP781" i="43"/>
  <c r="AP782" i="43"/>
  <c r="AP783" i="43"/>
  <c r="AP784" i="43"/>
  <c r="AP785" i="43"/>
  <c r="AP786" i="43"/>
  <c r="AP787" i="43"/>
  <c r="AP788" i="43"/>
  <c r="AP789" i="43"/>
  <c r="AP790" i="43"/>
  <c r="AP791" i="43"/>
  <c r="AP792" i="43"/>
  <c r="AP793" i="43"/>
  <c r="AP794" i="43"/>
  <c r="AP795" i="43"/>
  <c r="AP796" i="43"/>
  <c r="AP797" i="43"/>
  <c r="AP798" i="43"/>
  <c r="AP799" i="43"/>
  <c r="AP800" i="43"/>
  <c r="AP801" i="43"/>
  <c r="AP802" i="43"/>
  <c r="AP803" i="43"/>
  <c r="AP804" i="43"/>
  <c r="AP805" i="43"/>
  <c r="AP806" i="43"/>
  <c r="AP807" i="43"/>
  <c r="AP808" i="43"/>
  <c r="AP809" i="43"/>
  <c r="AP810" i="43"/>
  <c r="AP811" i="43"/>
  <c r="AP812" i="43"/>
  <c r="AP813" i="43"/>
  <c r="AP814" i="43"/>
  <c r="AP815" i="43"/>
  <c r="AP816" i="43"/>
  <c r="AP817" i="43"/>
  <c r="AP818" i="43"/>
  <c r="AP819" i="43"/>
  <c r="AP820" i="43"/>
  <c r="AP821" i="43"/>
  <c r="AP822" i="43"/>
  <c r="AP823" i="43"/>
  <c r="AP824" i="43"/>
  <c r="AP825" i="43"/>
  <c r="AP826" i="43"/>
  <c r="AP827" i="43"/>
  <c r="AP828" i="43"/>
  <c r="AP829" i="43"/>
  <c r="AP830" i="43"/>
  <c r="AP831" i="43"/>
  <c r="AP832" i="43"/>
  <c r="AP833" i="43"/>
  <c r="AP834" i="43"/>
  <c r="AP835" i="43"/>
  <c r="AP836" i="43"/>
  <c r="AP837" i="43"/>
  <c r="AP838" i="43"/>
  <c r="AP839" i="43"/>
  <c r="AP840" i="43"/>
  <c r="AP841" i="43"/>
  <c r="AP842" i="43"/>
  <c r="AP843" i="43"/>
  <c r="AP844" i="43"/>
  <c r="AP845" i="43"/>
  <c r="AP846" i="43"/>
  <c r="AP847" i="43"/>
  <c r="AP848" i="43"/>
  <c r="AP849" i="43"/>
  <c r="AP850" i="43"/>
  <c r="AP851" i="43"/>
  <c r="AP852" i="43"/>
  <c r="AP853" i="43"/>
  <c r="AP854" i="43"/>
  <c r="AP855" i="43"/>
  <c r="AP856" i="43"/>
  <c r="AP857" i="43"/>
  <c r="AP858" i="43"/>
  <c r="AP859" i="43"/>
  <c r="AP860" i="43"/>
  <c r="AP861" i="43"/>
  <c r="AP862" i="43"/>
  <c r="AP863" i="43"/>
  <c r="AP864" i="43"/>
  <c r="AP865" i="43"/>
  <c r="AP866" i="43"/>
  <c r="AP867" i="43"/>
  <c r="AP868" i="43"/>
  <c r="AP869" i="43"/>
  <c r="AP870" i="43"/>
  <c r="AP871" i="43"/>
  <c r="AP872" i="43"/>
  <c r="AP873" i="43"/>
  <c r="AP874" i="43"/>
  <c r="AP875" i="43"/>
  <c r="AP876" i="43"/>
  <c r="AP877" i="43"/>
  <c r="AP878" i="43"/>
  <c r="AP879" i="43"/>
  <c r="AP880" i="43"/>
  <c r="AP881" i="43"/>
  <c r="AP882" i="43"/>
  <c r="AP883" i="43"/>
  <c r="AP884" i="43"/>
  <c r="AP885" i="43"/>
  <c r="AP886" i="43"/>
  <c r="AP887" i="43"/>
  <c r="AP888" i="43"/>
  <c r="AP889" i="43"/>
  <c r="AP890" i="43"/>
  <c r="AP891" i="43"/>
  <c r="AP892" i="43"/>
  <c r="AP893" i="43"/>
  <c r="AP894" i="43"/>
  <c r="AP895" i="43"/>
  <c r="AP896" i="43"/>
  <c r="AP897" i="43"/>
  <c r="AP898" i="43"/>
  <c r="AP899" i="43"/>
  <c r="AP900" i="43"/>
  <c r="AP901" i="43"/>
  <c r="AP902" i="43"/>
  <c r="AP903" i="43"/>
  <c r="AP904" i="43"/>
  <c r="AP905" i="43"/>
  <c r="AP906" i="43"/>
  <c r="AP907" i="43"/>
  <c r="AP908" i="43"/>
  <c r="AP909" i="43"/>
  <c r="AP910" i="43"/>
  <c r="AP911" i="43"/>
  <c r="AP912" i="43"/>
  <c r="AP913" i="43"/>
  <c r="AP914" i="43"/>
  <c r="AP915" i="43"/>
  <c r="AP916" i="43"/>
  <c r="AP917" i="43"/>
  <c r="AP918" i="43"/>
  <c r="AP919" i="43"/>
  <c r="AP920" i="43"/>
  <c r="AP921" i="43"/>
  <c r="AP922" i="43"/>
  <c r="AP923" i="43"/>
  <c r="AP924" i="43"/>
  <c r="AP925" i="43"/>
  <c r="AP926" i="43"/>
  <c r="AP927" i="43"/>
  <c r="AP928" i="43"/>
  <c r="AP929" i="43"/>
  <c r="AP930" i="43"/>
  <c r="AP931" i="43"/>
  <c r="AP932" i="43"/>
  <c r="AP933" i="43"/>
  <c r="AP934" i="43"/>
  <c r="AP935" i="43"/>
  <c r="AP936" i="43"/>
  <c r="AP937" i="43"/>
  <c r="AP938" i="43"/>
  <c r="AP939" i="43"/>
  <c r="AP940" i="43"/>
  <c r="AP941" i="43"/>
  <c r="AP942" i="43"/>
  <c r="AP943" i="43"/>
  <c r="AP944" i="43"/>
  <c r="AP945" i="43"/>
  <c r="AP946" i="43"/>
  <c r="AP947" i="43"/>
  <c r="AP948" i="43"/>
  <c r="AP949" i="43"/>
  <c r="AP950" i="43"/>
  <c r="AP951" i="43"/>
  <c r="AP952" i="43"/>
  <c r="AP953" i="43"/>
  <c r="AP954" i="43"/>
  <c r="AP955" i="43"/>
  <c r="AP956" i="43"/>
  <c r="AP957" i="43"/>
  <c r="AP958" i="43"/>
  <c r="AP959" i="43"/>
  <c r="AP960" i="43"/>
  <c r="AP961" i="43"/>
  <c r="AP962" i="43"/>
  <c r="AP963" i="43"/>
  <c r="AP964" i="43"/>
  <c r="AP965" i="43"/>
  <c r="AP966" i="43"/>
  <c r="AP967" i="43"/>
  <c r="AP968" i="43"/>
  <c r="AP969" i="43"/>
  <c r="AP970" i="43"/>
  <c r="AP971" i="43"/>
  <c r="AP972" i="43"/>
  <c r="AP973" i="43"/>
  <c r="AP974" i="43"/>
  <c r="AP975" i="43"/>
  <c r="AP976" i="43"/>
  <c r="AP977" i="43"/>
  <c r="AP978" i="43"/>
  <c r="AP979" i="43"/>
  <c r="AP980" i="43"/>
  <c r="AP981" i="43"/>
  <c r="AP982" i="43"/>
  <c r="AP983" i="43"/>
  <c r="AP984" i="43"/>
  <c r="AP985" i="43"/>
  <c r="AP986" i="43"/>
  <c r="AP987" i="43"/>
  <c r="AP988" i="43"/>
  <c r="AP989" i="43"/>
  <c r="AP990" i="43"/>
  <c r="AP991" i="43"/>
  <c r="AP992" i="43"/>
  <c r="AP993" i="43"/>
  <c r="AP994" i="43"/>
  <c r="AP995" i="43"/>
  <c r="AP996" i="43"/>
  <c r="AP997" i="43"/>
  <c r="AP998" i="43"/>
  <c r="AP999" i="43"/>
  <c r="AP1000" i="43"/>
  <c r="AP1001" i="43"/>
  <c r="AP1002" i="43"/>
  <c r="AP1003" i="43"/>
  <c r="AP1004" i="43"/>
  <c r="AP1005" i="43"/>
  <c r="AP1006" i="43"/>
  <c r="AP1007" i="43"/>
  <c r="AP1008" i="43"/>
  <c r="AP1009" i="43"/>
  <c r="AP1010" i="43"/>
  <c r="AP1011" i="43"/>
  <c r="AP12" i="43"/>
  <c r="U13" i="45" l="1"/>
  <c r="U14" i="45"/>
  <c r="U15" i="45"/>
  <c r="U16" i="45"/>
  <c r="U17" i="45"/>
  <c r="U18" i="45"/>
  <c r="U19" i="45"/>
  <c r="U20" i="45"/>
  <c r="U21" i="45"/>
  <c r="U22" i="45"/>
  <c r="U23" i="45"/>
  <c r="U24" i="45"/>
  <c r="U25" i="45"/>
  <c r="U26" i="45"/>
  <c r="U27" i="45"/>
  <c r="U28" i="45"/>
  <c r="U29" i="45"/>
  <c r="U30" i="45"/>
  <c r="U31" i="45"/>
  <c r="U32" i="45"/>
  <c r="U33" i="45"/>
  <c r="U34" i="45"/>
  <c r="U35" i="45"/>
  <c r="U36" i="45"/>
  <c r="U37" i="45"/>
  <c r="U38" i="45"/>
  <c r="U39" i="45"/>
  <c r="U40" i="45"/>
  <c r="U41" i="45"/>
  <c r="U42" i="45"/>
  <c r="U43" i="45"/>
  <c r="U44" i="45"/>
  <c r="U45" i="45"/>
  <c r="U46" i="45"/>
  <c r="U47" i="45"/>
  <c r="U48" i="45"/>
  <c r="U49" i="45"/>
  <c r="U50" i="45"/>
  <c r="U51" i="45"/>
  <c r="U52" i="45"/>
  <c r="U53" i="45"/>
  <c r="U54" i="45"/>
  <c r="U55" i="45"/>
  <c r="U56" i="45"/>
  <c r="U57" i="45"/>
  <c r="U58" i="45"/>
  <c r="U59" i="45"/>
  <c r="U60" i="45"/>
  <c r="U61" i="45"/>
  <c r="U62" i="45"/>
  <c r="U63" i="45"/>
  <c r="U64" i="45"/>
  <c r="U65" i="45"/>
  <c r="U66" i="45"/>
  <c r="U67" i="45"/>
  <c r="U68" i="45"/>
  <c r="U69" i="45"/>
  <c r="U70" i="45"/>
  <c r="U71" i="45"/>
  <c r="U72" i="45"/>
  <c r="U73" i="45"/>
  <c r="U74" i="45"/>
  <c r="U75" i="45"/>
  <c r="U76" i="45"/>
  <c r="U77" i="45"/>
  <c r="U78" i="45"/>
  <c r="U79" i="45"/>
  <c r="U80" i="45"/>
  <c r="U81" i="45"/>
  <c r="U82" i="45"/>
  <c r="U83" i="45"/>
  <c r="U84" i="45"/>
  <c r="U85" i="45"/>
  <c r="U86" i="45"/>
  <c r="U87" i="45"/>
  <c r="U88" i="45"/>
  <c r="U89" i="45"/>
  <c r="U90" i="45"/>
  <c r="U91" i="45"/>
  <c r="U92" i="45"/>
  <c r="U93" i="45"/>
  <c r="U94" i="45"/>
  <c r="U95" i="45"/>
  <c r="U96" i="45"/>
  <c r="U97" i="45"/>
  <c r="U98" i="45"/>
  <c r="U99" i="45"/>
  <c r="U100" i="45"/>
  <c r="U101" i="45"/>
  <c r="U102" i="45"/>
  <c r="U103" i="45"/>
  <c r="U104" i="45"/>
  <c r="U105" i="45"/>
  <c r="U106" i="45"/>
  <c r="U107" i="45"/>
  <c r="U108" i="45"/>
  <c r="U109" i="45"/>
  <c r="U110" i="45"/>
  <c r="U111" i="45"/>
  <c r="U112" i="45"/>
  <c r="U113" i="45"/>
  <c r="U114" i="45"/>
  <c r="U115" i="45"/>
  <c r="U116" i="45"/>
  <c r="U117" i="45"/>
  <c r="U118" i="45"/>
  <c r="U119" i="45"/>
  <c r="U120" i="45"/>
  <c r="U121" i="45"/>
  <c r="U122" i="45"/>
  <c r="U123" i="45"/>
  <c r="U124" i="45"/>
  <c r="U125" i="45"/>
  <c r="U126" i="45"/>
  <c r="U127" i="45"/>
  <c r="U128" i="45"/>
  <c r="U129" i="45"/>
  <c r="U130" i="45"/>
  <c r="U131" i="45"/>
  <c r="U132" i="45"/>
  <c r="U133" i="45"/>
  <c r="U134" i="45"/>
  <c r="U135" i="45"/>
  <c r="U136" i="45"/>
  <c r="U137" i="45"/>
  <c r="U138" i="45"/>
  <c r="U139" i="45"/>
  <c r="U140" i="45"/>
  <c r="U141" i="45"/>
  <c r="U142" i="45"/>
  <c r="U143" i="45"/>
  <c r="U144" i="45"/>
  <c r="U145" i="45"/>
  <c r="U146" i="45"/>
  <c r="U147" i="45"/>
  <c r="U148" i="45"/>
  <c r="U149" i="45"/>
  <c r="U150" i="45"/>
  <c r="U151" i="45"/>
  <c r="U152" i="45"/>
  <c r="U153" i="45"/>
  <c r="U154" i="45"/>
  <c r="U155" i="45"/>
  <c r="U156" i="45"/>
  <c r="U157" i="45"/>
  <c r="U158" i="45"/>
  <c r="U159" i="45"/>
  <c r="U160" i="45"/>
  <c r="U161" i="45"/>
  <c r="U162" i="45"/>
  <c r="U163" i="45"/>
  <c r="U164" i="45"/>
  <c r="U165" i="45"/>
  <c r="U166" i="45"/>
  <c r="U167" i="45"/>
  <c r="U168" i="45"/>
  <c r="U169" i="45"/>
  <c r="U170" i="45"/>
  <c r="U171" i="45"/>
  <c r="U172" i="45"/>
  <c r="U173" i="45"/>
  <c r="U174" i="45"/>
  <c r="U175" i="45"/>
  <c r="U176" i="45"/>
  <c r="U177" i="45"/>
  <c r="U178" i="45"/>
  <c r="U179" i="45"/>
  <c r="U180" i="45"/>
  <c r="U181" i="45"/>
  <c r="U182" i="45"/>
  <c r="U183" i="45"/>
  <c r="U184" i="45"/>
  <c r="U185" i="45"/>
  <c r="U186" i="45"/>
  <c r="U187" i="45"/>
  <c r="U188" i="45"/>
  <c r="U189" i="45"/>
  <c r="U190" i="45"/>
  <c r="U191" i="45"/>
  <c r="U192" i="45"/>
  <c r="U193" i="45"/>
  <c r="U194" i="45"/>
  <c r="U195" i="45"/>
  <c r="U196" i="45"/>
  <c r="U197" i="45"/>
  <c r="U198" i="45"/>
  <c r="U199" i="45"/>
  <c r="U200" i="45"/>
  <c r="U201" i="45"/>
  <c r="U202" i="45"/>
  <c r="U203" i="45"/>
  <c r="U204" i="45"/>
  <c r="U205" i="45"/>
  <c r="U206" i="45"/>
  <c r="U207" i="45"/>
  <c r="U208" i="45"/>
  <c r="U209" i="45"/>
  <c r="U210" i="45"/>
  <c r="U211" i="45"/>
  <c r="U212" i="45"/>
  <c r="U213" i="45"/>
  <c r="U214" i="45"/>
  <c r="U215" i="45"/>
  <c r="U216" i="45"/>
  <c r="U217" i="45"/>
  <c r="U218" i="45"/>
  <c r="U219" i="45"/>
  <c r="U220" i="45"/>
  <c r="U221" i="45"/>
  <c r="U222" i="45"/>
  <c r="U223" i="45"/>
  <c r="U224" i="45"/>
  <c r="U225" i="45"/>
  <c r="U226" i="45"/>
  <c r="U227" i="45"/>
  <c r="U228" i="45"/>
  <c r="U229" i="45"/>
  <c r="U230" i="45"/>
  <c r="U231" i="45"/>
  <c r="U232" i="45"/>
  <c r="U233" i="45"/>
  <c r="U234" i="45"/>
  <c r="U235" i="45"/>
  <c r="U236" i="45"/>
  <c r="U237" i="45"/>
  <c r="U238" i="45"/>
  <c r="U239" i="45"/>
  <c r="U240" i="45"/>
  <c r="U241" i="45"/>
  <c r="U242" i="45"/>
  <c r="U243" i="45"/>
  <c r="U244" i="45"/>
  <c r="U245" i="45"/>
  <c r="U246" i="45"/>
  <c r="U247" i="45"/>
  <c r="U248" i="45"/>
  <c r="U249" i="45"/>
  <c r="U250" i="45"/>
  <c r="U251" i="45"/>
  <c r="U252" i="45"/>
  <c r="U253" i="45"/>
  <c r="U254" i="45"/>
  <c r="U255" i="45"/>
  <c r="U256" i="45"/>
  <c r="U257" i="45"/>
  <c r="U258" i="45"/>
  <c r="U259" i="45"/>
  <c r="U260" i="45"/>
  <c r="U261" i="45"/>
  <c r="U262" i="45"/>
  <c r="U263" i="45"/>
  <c r="U264" i="45"/>
  <c r="U265" i="45"/>
  <c r="U266" i="45"/>
  <c r="U267" i="45"/>
  <c r="U268" i="45"/>
  <c r="U269" i="45"/>
  <c r="U270" i="45"/>
  <c r="U271" i="45"/>
  <c r="U272" i="45"/>
  <c r="U273" i="45"/>
  <c r="U274" i="45"/>
  <c r="U275" i="45"/>
  <c r="U276" i="45"/>
  <c r="U277" i="45"/>
  <c r="U278" i="45"/>
  <c r="U279" i="45"/>
  <c r="U280" i="45"/>
  <c r="U281" i="45"/>
  <c r="U282" i="45"/>
  <c r="U283" i="45"/>
  <c r="U284" i="45"/>
  <c r="U285" i="45"/>
  <c r="U286" i="45"/>
  <c r="U287" i="45"/>
  <c r="U288" i="45"/>
  <c r="U289" i="45"/>
  <c r="U290" i="45"/>
  <c r="U291" i="45"/>
  <c r="U292" i="45"/>
  <c r="U293" i="45"/>
  <c r="U294" i="45"/>
  <c r="U295" i="45"/>
  <c r="U296" i="45"/>
  <c r="U297" i="45"/>
  <c r="U298" i="45"/>
  <c r="U299" i="45"/>
  <c r="U300" i="45"/>
  <c r="U301" i="45"/>
  <c r="U302" i="45"/>
  <c r="U303" i="45"/>
  <c r="U304" i="45"/>
  <c r="U305" i="45"/>
  <c r="U306" i="45"/>
  <c r="U307" i="45"/>
  <c r="U308" i="45"/>
  <c r="U309" i="45"/>
  <c r="U310" i="45"/>
  <c r="U311" i="45"/>
  <c r="U312" i="45"/>
  <c r="U313" i="45"/>
  <c r="U314" i="45"/>
  <c r="U315" i="45"/>
  <c r="U316" i="45"/>
  <c r="U317" i="45"/>
  <c r="U318" i="45"/>
  <c r="U319" i="45"/>
  <c r="U320" i="45"/>
  <c r="U321" i="45"/>
  <c r="U322" i="45"/>
  <c r="U323" i="45"/>
  <c r="U324" i="45"/>
  <c r="U325" i="45"/>
  <c r="U326" i="45"/>
  <c r="U327" i="45"/>
  <c r="U328" i="45"/>
  <c r="U329" i="45"/>
  <c r="U330" i="45"/>
  <c r="U331" i="45"/>
  <c r="U332" i="45"/>
  <c r="U333" i="45"/>
  <c r="U334" i="45"/>
  <c r="U335" i="45"/>
  <c r="U336" i="45"/>
  <c r="U337" i="45"/>
  <c r="U338" i="45"/>
  <c r="U339" i="45"/>
  <c r="U340" i="45"/>
  <c r="U341" i="45"/>
  <c r="U342" i="45"/>
  <c r="U343" i="45"/>
  <c r="U344" i="45"/>
  <c r="U345" i="45"/>
  <c r="U346" i="45"/>
  <c r="U347" i="45"/>
  <c r="U348" i="45"/>
  <c r="U349" i="45"/>
  <c r="U350" i="45"/>
  <c r="U351" i="45"/>
  <c r="U352" i="45"/>
  <c r="U353" i="45"/>
  <c r="U354" i="45"/>
  <c r="U355" i="45"/>
  <c r="U356" i="45"/>
  <c r="U357" i="45"/>
  <c r="U358" i="45"/>
  <c r="U359" i="45"/>
  <c r="U360" i="45"/>
  <c r="U361" i="45"/>
  <c r="U362" i="45"/>
  <c r="U363" i="45"/>
  <c r="U364" i="45"/>
  <c r="U365" i="45"/>
  <c r="U366" i="45"/>
  <c r="U367" i="45"/>
  <c r="U368" i="45"/>
  <c r="U369" i="45"/>
  <c r="U370" i="45"/>
  <c r="U371" i="45"/>
  <c r="U372" i="45"/>
  <c r="U373" i="45"/>
  <c r="U374" i="45"/>
  <c r="U375" i="45"/>
  <c r="U376" i="45"/>
  <c r="U377" i="45"/>
  <c r="U378" i="45"/>
  <c r="U379" i="45"/>
  <c r="U380" i="45"/>
  <c r="U381" i="45"/>
  <c r="U382" i="45"/>
  <c r="U383" i="45"/>
  <c r="U384" i="45"/>
  <c r="U385" i="45"/>
  <c r="U386" i="45"/>
  <c r="U387" i="45"/>
  <c r="U388" i="45"/>
  <c r="U389" i="45"/>
  <c r="U390" i="45"/>
  <c r="U391" i="45"/>
  <c r="U392" i="45"/>
  <c r="U393" i="45"/>
  <c r="U394" i="45"/>
  <c r="U395" i="45"/>
  <c r="U396" i="45"/>
  <c r="U397" i="45"/>
  <c r="U398" i="45"/>
  <c r="U399" i="45"/>
  <c r="U400" i="45"/>
  <c r="U401" i="45"/>
  <c r="U402" i="45"/>
  <c r="U403" i="45"/>
  <c r="U404" i="45"/>
  <c r="U405" i="45"/>
  <c r="U406" i="45"/>
  <c r="U407" i="45"/>
  <c r="U408" i="45"/>
  <c r="U409" i="45"/>
  <c r="U410" i="45"/>
  <c r="U411" i="45"/>
  <c r="U412" i="45"/>
  <c r="U413" i="45"/>
  <c r="U414" i="45"/>
  <c r="U415" i="45"/>
  <c r="U416" i="45"/>
  <c r="U417" i="45"/>
  <c r="U418" i="45"/>
  <c r="U419" i="45"/>
  <c r="U420" i="45"/>
  <c r="U421" i="45"/>
  <c r="U422" i="45"/>
  <c r="U423" i="45"/>
  <c r="U424" i="45"/>
  <c r="U425" i="45"/>
  <c r="U426" i="45"/>
  <c r="U427" i="45"/>
  <c r="U428" i="45"/>
  <c r="U429" i="45"/>
  <c r="U430" i="45"/>
  <c r="U431" i="45"/>
  <c r="U432" i="45"/>
  <c r="U433" i="45"/>
  <c r="U434" i="45"/>
  <c r="U435" i="45"/>
  <c r="U436" i="45"/>
  <c r="U437" i="45"/>
  <c r="U438" i="45"/>
  <c r="U439" i="45"/>
  <c r="U440" i="45"/>
  <c r="U441" i="45"/>
  <c r="U442" i="45"/>
  <c r="U443" i="45"/>
  <c r="U444" i="45"/>
  <c r="U445" i="45"/>
  <c r="U446" i="45"/>
  <c r="U447" i="45"/>
  <c r="U448" i="45"/>
  <c r="U449" i="45"/>
  <c r="U450" i="45"/>
  <c r="U451" i="45"/>
  <c r="U452" i="45"/>
  <c r="U453" i="45"/>
  <c r="U454" i="45"/>
  <c r="U455" i="45"/>
  <c r="U456" i="45"/>
  <c r="U457" i="45"/>
  <c r="U458" i="45"/>
  <c r="U459" i="45"/>
  <c r="U460" i="45"/>
  <c r="U461" i="45"/>
  <c r="U462" i="45"/>
  <c r="U463" i="45"/>
  <c r="U464" i="45"/>
  <c r="U465" i="45"/>
  <c r="U466" i="45"/>
  <c r="U467" i="45"/>
  <c r="U468" i="45"/>
  <c r="U469" i="45"/>
  <c r="U470" i="45"/>
  <c r="U471" i="45"/>
  <c r="U472" i="45"/>
  <c r="U473" i="45"/>
  <c r="U474" i="45"/>
  <c r="U475" i="45"/>
  <c r="U476" i="45"/>
  <c r="U477" i="45"/>
  <c r="U478" i="45"/>
  <c r="U479" i="45"/>
  <c r="U480" i="45"/>
  <c r="U481" i="45"/>
  <c r="U482" i="45"/>
  <c r="U483" i="45"/>
  <c r="U484" i="45"/>
  <c r="U485" i="45"/>
  <c r="U486" i="45"/>
  <c r="U487" i="45"/>
  <c r="U488" i="45"/>
  <c r="U489" i="45"/>
  <c r="U490" i="45"/>
  <c r="U491" i="45"/>
  <c r="U492" i="45"/>
  <c r="U493" i="45"/>
  <c r="U494" i="45"/>
  <c r="U495" i="45"/>
  <c r="U496" i="45"/>
  <c r="U497" i="45"/>
  <c r="U498" i="45"/>
  <c r="U499" i="45"/>
  <c r="U500" i="45"/>
  <c r="U501" i="45"/>
  <c r="U502" i="45"/>
  <c r="U503" i="45"/>
  <c r="U504" i="45"/>
  <c r="U505" i="45"/>
  <c r="U506" i="45"/>
  <c r="U507" i="45"/>
  <c r="U508" i="45"/>
  <c r="U509" i="45"/>
  <c r="U510" i="45"/>
  <c r="U511" i="45"/>
  <c r="U512" i="45"/>
  <c r="U513" i="45"/>
  <c r="U514" i="45"/>
  <c r="U515" i="45"/>
  <c r="U516" i="45"/>
  <c r="U517" i="45"/>
  <c r="U518" i="45"/>
  <c r="U519" i="45"/>
  <c r="U520" i="45"/>
  <c r="U521" i="45"/>
  <c r="U522" i="45"/>
  <c r="U523" i="45"/>
  <c r="U524" i="45"/>
  <c r="U525" i="45"/>
  <c r="U526" i="45"/>
  <c r="U527" i="45"/>
  <c r="U528" i="45"/>
  <c r="U529" i="45"/>
  <c r="U530" i="45"/>
  <c r="U531" i="45"/>
  <c r="U532" i="45"/>
  <c r="U533" i="45"/>
  <c r="U534" i="45"/>
  <c r="U535" i="45"/>
  <c r="U536" i="45"/>
  <c r="U537" i="45"/>
  <c r="U538" i="45"/>
  <c r="U539" i="45"/>
  <c r="U540" i="45"/>
  <c r="U541" i="45"/>
  <c r="U542" i="45"/>
  <c r="U543" i="45"/>
  <c r="U544" i="45"/>
  <c r="U545" i="45"/>
  <c r="U546" i="45"/>
  <c r="U547" i="45"/>
  <c r="U548" i="45"/>
  <c r="U549" i="45"/>
  <c r="U550" i="45"/>
  <c r="U551" i="45"/>
  <c r="U552" i="45"/>
  <c r="U553" i="45"/>
  <c r="U554" i="45"/>
  <c r="U555" i="45"/>
  <c r="U556" i="45"/>
  <c r="U557" i="45"/>
  <c r="U558" i="45"/>
  <c r="U559" i="45"/>
  <c r="U560" i="45"/>
  <c r="U561" i="45"/>
  <c r="U562" i="45"/>
  <c r="U563" i="45"/>
  <c r="U564" i="45"/>
  <c r="U565" i="45"/>
  <c r="U566" i="45"/>
  <c r="U567" i="45"/>
  <c r="U568" i="45"/>
  <c r="U569" i="45"/>
  <c r="U570" i="45"/>
  <c r="U571" i="45"/>
  <c r="U572" i="45"/>
  <c r="U573" i="45"/>
  <c r="U574" i="45"/>
  <c r="U575" i="45"/>
  <c r="U576" i="45"/>
  <c r="U577" i="45"/>
  <c r="U578" i="45"/>
  <c r="U579" i="45"/>
  <c r="U580" i="45"/>
  <c r="U581" i="45"/>
  <c r="U582" i="45"/>
  <c r="U583" i="45"/>
  <c r="U584" i="45"/>
  <c r="U585" i="45"/>
  <c r="U586" i="45"/>
  <c r="U587" i="45"/>
  <c r="U588" i="45"/>
  <c r="U589" i="45"/>
  <c r="U590" i="45"/>
  <c r="U591" i="45"/>
  <c r="U592" i="45"/>
  <c r="U593" i="45"/>
  <c r="U594" i="45"/>
  <c r="U595" i="45"/>
  <c r="U596" i="45"/>
  <c r="U597" i="45"/>
  <c r="U598" i="45"/>
  <c r="U599" i="45"/>
  <c r="U600" i="45"/>
  <c r="U601" i="45"/>
  <c r="U602" i="45"/>
  <c r="U603" i="45"/>
  <c r="U604" i="45"/>
  <c r="U605" i="45"/>
  <c r="U606" i="45"/>
  <c r="U607" i="45"/>
  <c r="U608" i="45"/>
  <c r="U609" i="45"/>
  <c r="U610" i="45"/>
  <c r="U611" i="45"/>
  <c r="U612" i="45"/>
  <c r="U613" i="45"/>
  <c r="U614" i="45"/>
  <c r="U615" i="45"/>
  <c r="U616" i="45"/>
  <c r="U617" i="45"/>
  <c r="U618" i="45"/>
  <c r="U619" i="45"/>
  <c r="U620" i="45"/>
  <c r="U621" i="45"/>
  <c r="U622" i="45"/>
  <c r="U623" i="45"/>
  <c r="U624" i="45"/>
  <c r="U625" i="45"/>
  <c r="U626" i="45"/>
  <c r="U627" i="45"/>
  <c r="U628" i="45"/>
  <c r="U629" i="45"/>
  <c r="U630" i="45"/>
  <c r="U631" i="45"/>
  <c r="U632" i="45"/>
  <c r="U633" i="45"/>
  <c r="U634" i="45"/>
  <c r="U635" i="45"/>
  <c r="U636" i="45"/>
  <c r="U637" i="45"/>
  <c r="U638" i="45"/>
  <c r="U639" i="45"/>
  <c r="U640" i="45"/>
  <c r="U641" i="45"/>
  <c r="U642" i="45"/>
  <c r="U643" i="45"/>
  <c r="U644" i="45"/>
  <c r="U645" i="45"/>
  <c r="U646" i="45"/>
  <c r="U647" i="45"/>
  <c r="U648" i="45"/>
  <c r="U649" i="45"/>
  <c r="U650" i="45"/>
  <c r="U651" i="45"/>
  <c r="U652" i="45"/>
  <c r="U653" i="45"/>
  <c r="U654" i="45"/>
  <c r="U655" i="45"/>
  <c r="U656" i="45"/>
  <c r="U657" i="45"/>
  <c r="U658" i="45"/>
  <c r="U659" i="45"/>
  <c r="U660" i="45"/>
  <c r="U661" i="45"/>
  <c r="U662" i="45"/>
  <c r="U663" i="45"/>
  <c r="U664" i="45"/>
  <c r="U665" i="45"/>
  <c r="U666" i="45"/>
  <c r="U667" i="45"/>
  <c r="U668" i="45"/>
  <c r="U669" i="45"/>
  <c r="U670" i="45"/>
  <c r="U671" i="45"/>
  <c r="U672" i="45"/>
  <c r="U673" i="45"/>
  <c r="U674" i="45"/>
  <c r="U675" i="45"/>
  <c r="U676" i="45"/>
  <c r="U677" i="45"/>
  <c r="U678" i="45"/>
  <c r="U679" i="45"/>
  <c r="U680" i="45"/>
  <c r="U681" i="45"/>
  <c r="U682" i="45"/>
  <c r="U683" i="45"/>
  <c r="U684" i="45"/>
  <c r="U685" i="45"/>
  <c r="U686" i="45"/>
  <c r="U687" i="45"/>
  <c r="U688" i="45"/>
  <c r="U689" i="45"/>
  <c r="U690" i="45"/>
  <c r="U691" i="45"/>
  <c r="U692" i="45"/>
  <c r="U693" i="45"/>
  <c r="U694" i="45"/>
  <c r="U695" i="45"/>
  <c r="U696" i="45"/>
  <c r="U697" i="45"/>
  <c r="U698" i="45"/>
  <c r="U699" i="45"/>
  <c r="U700" i="45"/>
  <c r="U701" i="45"/>
  <c r="U702" i="45"/>
  <c r="U703" i="45"/>
  <c r="U704" i="45"/>
  <c r="U705" i="45"/>
  <c r="U706" i="45"/>
  <c r="U707" i="45"/>
  <c r="U708" i="45"/>
  <c r="U709" i="45"/>
  <c r="U710" i="45"/>
  <c r="U711" i="45"/>
  <c r="U712" i="45"/>
  <c r="U713" i="45"/>
  <c r="U714" i="45"/>
  <c r="U715" i="45"/>
  <c r="U716" i="45"/>
  <c r="U717" i="45"/>
  <c r="U718" i="45"/>
  <c r="U719" i="45"/>
  <c r="U720" i="45"/>
  <c r="U721" i="45"/>
  <c r="U722" i="45"/>
  <c r="U723" i="45"/>
  <c r="U724" i="45"/>
  <c r="U725" i="45"/>
  <c r="U726" i="45"/>
  <c r="U727" i="45"/>
  <c r="U728" i="45"/>
  <c r="U729" i="45"/>
  <c r="U730" i="45"/>
  <c r="U731" i="45"/>
  <c r="U732" i="45"/>
  <c r="U733" i="45"/>
  <c r="U734" i="45"/>
  <c r="U735" i="45"/>
  <c r="U736" i="45"/>
  <c r="U737" i="45"/>
  <c r="U738" i="45"/>
  <c r="U739" i="45"/>
  <c r="U740" i="45"/>
  <c r="U741" i="45"/>
  <c r="U742" i="45"/>
  <c r="U743" i="45"/>
  <c r="U744" i="45"/>
  <c r="U745" i="45"/>
  <c r="U746" i="45"/>
  <c r="U747" i="45"/>
  <c r="U748" i="45"/>
  <c r="U749" i="45"/>
  <c r="U750" i="45"/>
  <c r="U751" i="45"/>
  <c r="U752" i="45"/>
  <c r="U753" i="45"/>
  <c r="U754" i="45"/>
  <c r="U755" i="45"/>
  <c r="U756" i="45"/>
  <c r="U757" i="45"/>
  <c r="U758" i="45"/>
  <c r="U759" i="45"/>
  <c r="U760" i="45"/>
  <c r="U761" i="45"/>
  <c r="U762" i="45"/>
  <c r="U763" i="45"/>
  <c r="U764" i="45"/>
  <c r="U765" i="45"/>
  <c r="U766" i="45"/>
  <c r="U767" i="45"/>
  <c r="U768" i="45"/>
  <c r="U769" i="45"/>
  <c r="U770" i="45"/>
  <c r="U771" i="45"/>
  <c r="U772" i="45"/>
  <c r="U773" i="45"/>
  <c r="U774" i="45"/>
  <c r="U775" i="45"/>
  <c r="U776" i="45"/>
  <c r="U777" i="45"/>
  <c r="U778" i="45"/>
  <c r="U779" i="45"/>
  <c r="U780" i="45"/>
  <c r="U781" i="45"/>
  <c r="U782" i="45"/>
  <c r="U783" i="45"/>
  <c r="U784" i="45"/>
  <c r="U785" i="45"/>
  <c r="U786" i="45"/>
  <c r="U787" i="45"/>
  <c r="U788" i="45"/>
  <c r="U789" i="45"/>
  <c r="U790" i="45"/>
  <c r="U791" i="45"/>
  <c r="U792" i="45"/>
  <c r="U793" i="45"/>
  <c r="U794" i="45"/>
  <c r="U795" i="45"/>
  <c r="U796" i="45"/>
  <c r="U797" i="45"/>
  <c r="U798" i="45"/>
  <c r="U799" i="45"/>
  <c r="U800" i="45"/>
  <c r="U801" i="45"/>
  <c r="U802" i="45"/>
  <c r="U803" i="45"/>
  <c r="U804" i="45"/>
  <c r="U805" i="45"/>
  <c r="U806" i="45"/>
  <c r="U807" i="45"/>
  <c r="U808" i="45"/>
  <c r="U809" i="45"/>
  <c r="U810" i="45"/>
  <c r="U811" i="45"/>
  <c r="U812" i="45"/>
  <c r="U813" i="45"/>
  <c r="U814" i="45"/>
  <c r="U815" i="45"/>
  <c r="U816" i="45"/>
  <c r="U817" i="45"/>
  <c r="U818" i="45"/>
  <c r="U819" i="45"/>
  <c r="U820" i="45"/>
  <c r="U821" i="45"/>
  <c r="U822" i="45"/>
  <c r="U823" i="45"/>
  <c r="U824" i="45"/>
  <c r="U825" i="45"/>
  <c r="U826" i="45"/>
  <c r="U827" i="45"/>
  <c r="U828" i="45"/>
  <c r="U829" i="45"/>
  <c r="U830" i="45"/>
  <c r="U831" i="45"/>
  <c r="U832" i="45"/>
  <c r="U833" i="45"/>
  <c r="U834" i="45"/>
  <c r="U835" i="45"/>
  <c r="U836" i="45"/>
  <c r="U837" i="45"/>
  <c r="U838" i="45"/>
  <c r="U839" i="45"/>
  <c r="U840" i="45"/>
  <c r="U841" i="45"/>
  <c r="U842" i="45"/>
  <c r="U843" i="45"/>
  <c r="U844" i="45"/>
  <c r="U845" i="45"/>
  <c r="U846" i="45"/>
  <c r="U847" i="45"/>
  <c r="U848" i="45"/>
  <c r="U849" i="45"/>
  <c r="U850" i="45"/>
  <c r="U851" i="45"/>
  <c r="U852" i="45"/>
  <c r="U853" i="45"/>
  <c r="U854" i="45"/>
  <c r="U855" i="45"/>
  <c r="U856" i="45"/>
  <c r="U857" i="45"/>
  <c r="U858" i="45"/>
  <c r="U859" i="45"/>
  <c r="U860" i="45"/>
  <c r="U861" i="45"/>
  <c r="U862" i="45"/>
  <c r="U863" i="45"/>
  <c r="U864" i="45"/>
  <c r="U865" i="45"/>
  <c r="U866" i="45"/>
  <c r="U867" i="45"/>
  <c r="U868" i="45"/>
  <c r="U869" i="45"/>
  <c r="U870" i="45"/>
  <c r="U871" i="45"/>
  <c r="U872" i="45"/>
  <c r="U873" i="45"/>
  <c r="U874" i="45"/>
  <c r="U875" i="45"/>
  <c r="U876" i="45"/>
  <c r="U877" i="45"/>
  <c r="U878" i="45"/>
  <c r="U879" i="45"/>
  <c r="U880" i="45"/>
  <c r="U881" i="45"/>
  <c r="U882" i="45"/>
  <c r="U883" i="45"/>
  <c r="U884" i="45"/>
  <c r="U885" i="45"/>
  <c r="U886" i="45"/>
  <c r="U887" i="45"/>
  <c r="U888" i="45"/>
  <c r="U889" i="45"/>
  <c r="U890" i="45"/>
  <c r="U891" i="45"/>
  <c r="U892" i="45"/>
  <c r="U893" i="45"/>
  <c r="U894" i="45"/>
  <c r="U895" i="45"/>
  <c r="U896" i="45"/>
  <c r="U897" i="45"/>
  <c r="U898" i="45"/>
  <c r="U899" i="45"/>
  <c r="U900" i="45"/>
  <c r="U901" i="45"/>
  <c r="U902" i="45"/>
  <c r="U903" i="45"/>
  <c r="U904" i="45"/>
  <c r="U905" i="45"/>
  <c r="U906" i="45"/>
  <c r="U907" i="45"/>
  <c r="U908" i="45"/>
  <c r="U909" i="45"/>
  <c r="U910" i="45"/>
  <c r="U911" i="45"/>
  <c r="U912" i="45"/>
  <c r="U913" i="45"/>
  <c r="U914" i="45"/>
  <c r="U915" i="45"/>
  <c r="U916" i="45"/>
  <c r="U917" i="45"/>
  <c r="U918" i="45"/>
  <c r="U919" i="45"/>
  <c r="U920" i="45"/>
  <c r="U921" i="45"/>
  <c r="U922" i="45"/>
  <c r="U923" i="45"/>
  <c r="U924" i="45"/>
  <c r="U925" i="45"/>
  <c r="U926" i="45"/>
  <c r="U927" i="45"/>
  <c r="U928" i="45"/>
  <c r="U929" i="45"/>
  <c r="U930" i="45"/>
  <c r="U931" i="45"/>
  <c r="U932" i="45"/>
  <c r="U933" i="45"/>
  <c r="U934" i="45"/>
  <c r="U935" i="45"/>
  <c r="U936" i="45"/>
  <c r="U937" i="45"/>
  <c r="U938" i="45"/>
  <c r="U939" i="45"/>
  <c r="U940" i="45"/>
  <c r="U941" i="45"/>
  <c r="U942" i="45"/>
  <c r="U943" i="45"/>
  <c r="U944" i="45"/>
  <c r="U945" i="45"/>
  <c r="U946" i="45"/>
  <c r="U947" i="45"/>
  <c r="U948" i="45"/>
  <c r="U949" i="45"/>
  <c r="U950" i="45"/>
  <c r="U951" i="45"/>
  <c r="U952" i="45"/>
  <c r="U953" i="45"/>
  <c r="U954" i="45"/>
  <c r="U955" i="45"/>
  <c r="U956" i="45"/>
  <c r="U957" i="45"/>
  <c r="U958" i="45"/>
  <c r="U959" i="45"/>
  <c r="U960" i="45"/>
  <c r="U961" i="45"/>
  <c r="U962" i="45"/>
  <c r="U963" i="45"/>
  <c r="U964" i="45"/>
  <c r="U965" i="45"/>
  <c r="U966" i="45"/>
  <c r="U967" i="45"/>
  <c r="U968" i="45"/>
  <c r="U969" i="45"/>
  <c r="U970" i="45"/>
  <c r="U971" i="45"/>
  <c r="U972" i="45"/>
  <c r="U973" i="45"/>
  <c r="U974" i="45"/>
  <c r="U975" i="45"/>
  <c r="U976" i="45"/>
  <c r="U977" i="45"/>
  <c r="U978" i="45"/>
  <c r="U979" i="45"/>
  <c r="U980" i="45"/>
  <c r="U981" i="45"/>
  <c r="U982" i="45"/>
  <c r="U983" i="45"/>
  <c r="U984" i="45"/>
  <c r="U985" i="45"/>
  <c r="U986" i="45"/>
  <c r="U987" i="45"/>
  <c r="U988" i="45"/>
  <c r="U989" i="45"/>
  <c r="U990" i="45"/>
  <c r="U991" i="45"/>
  <c r="U992" i="45"/>
  <c r="U993" i="45"/>
  <c r="U994" i="45"/>
  <c r="U995" i="45"/>
  <c r="U996" i="45"/>
  <c r="U997" i="45"/>
  <c r="U998" i="45"/>
  <c r="U999" i="45"/>
  <c r="U1000" i="45"/>
  <c r="U1001" i="45"/>
  <c r="U1002" i="45"/>
  <c r="U1003" i="45"/>
  <c r="U1004" i="45"/>
  <c r="U1005" i="45"/>
  <c r="U1006" i="45"/>
  <c r="U1007" i="45"/>
  <c r="U1008" i="45"/>
  <c r="U1009" i="45"/>
  <c r="U1010" i="45"/>
  <c r="U1011" i="45"/>
  <c r="U13" i="43"/>
  <c r="U14" i="43"/>
  <c r="U15" i="43"/>
  <c r="U16" i="43"/>
  <c r="U17" i="43"/>
  <c r="U18" i="43"/>
  <c r="U19" i="43"/>
  <c r="U20" i="43"/>
  <c r="U21" i="43"/>
  <c r="U23" i="43"/>
  <c r="U24" i="43"/>
  <c r="U25" i="43"/>
  <c r="U26" i="43"/>
  <c r="U27" i="43"/>
  <c r="U28" i="43"/>
  <c r="U29" i="43"/>
  <c r="U30" i="43"/>
  <c r="U31" i="43"/>
  <c r="U32" i="43"/>
  <c r="U33" i="43"/>
  <c r="U34" i="43"/>
  <c r="U35" i="43"/>
  <c r="U36" i="43"/>
  <c r="U37" i="43"/>
  <c r="U38" i="43"/>
  <c r="U39" i="43"/>
  <c r="U40" i="43"/>
  <c r="U41" i="43"/>
  <c r="U42" i="43"/>
  <c r="U43" i="43"/>
  <c r="U44" i="43"/>
  <c r="U45" i="43"/>
  <c r="U46" i="43"/>
  <c r="U47" i="43"/>
  <c r="U48" i="43"/>
  <c r="U49" i="43"/>
  <c r="U50" i="43"/>
  <c r="U51" i="43"/>
  <c r="U52" i="43"/>
  <c r="U53" i="43"/>
  <c r="U54" i="43"/>
  <c r="U55" i="43"/>
  <c r="U56" i="43"/>
  <c r="U57" i="43"/>
  <c r="U58" i="43"/>
  <c r="U59" i="43"/>
  <c r="U60" i="43"/>
  <c r="U61" i="43"/>
  <c r="U62" i="43"/>
  <c r="U63" i="43"/>
  <c r="U64" i="43"/>
  <c r="U65" i="43"/>
  <c r="U66" i="43"/>
  <c r="U67" i="43"/>
  <c r="U68" i="43"/>
  <c r="U69" i="43"/>
  <c r="U70" i="43"/>
  <c r="U71" i="43"/>
  <c r="U72" i="43"/>
  <c r="U73" i="43"/>
  <c r="U74" i="43"/>
  <c r="U75" i="43"/>
  <c r="U76" i="43"/>
  <c r="U77" i="43"/>
  <c r="U78" i="43"/>
  <c r="U79" i="43"/>
  <c r="U80" i="43"/>
  <c r="U81" i="43"/>
  <c r="U82" i="43"/>
  <c r="U83" i="43"/>
  <c r="U84" i="43"/>
  <c r="U85" i="43"/>
  <c r="U86" i="43"/>
  <c r="U87" i="43"/>
  <c r="U88" i="43"/>
  <c r="U89" i="43"/>
  <c r="U90" i="43"/>
  <c r="U91" i="43"/>
  <c r="U92" i="43"/>
  <c r="U93" i="43"/>
  <c r="U94" i="43"/>
  <c r="U95" i="43"/>
  <c r="U96" i="43"/>
  <c r="U97" i="43"/>
  <c r="U98" i="43"/>
  <c r="U99" i="43"/>
  <c r="U100" i="43"/>
  <c r="U101" i="43"/>
  <c r="U102" i="43"/>
  <c r="U103" i="43"/>
  <c r="U104" i="43"/>
  <c r="U105" i="43"/>
  <c r="U106" i="43"/>
  <c r="U107" i="43"/>
  <c r="U108" i="43"/>
  <c r="U109" i="43"/>
  <c r="U110" i="43"/>
  <c r="U111" i="43"/>
  <c r="U112" i="43"/>
  <c r="U113" i="43"/>
  <c r="U114" i="43"/>
  <c r="U115" i="43"/>
  <c r="U116" i="43"/>
  <c r="U117" i="43"/>
  <c r="U118" i="43"/>
  <c r="U119" i="43"/>
  <c r="U120" i="43"/>
  <c r="U121" i="43"/>
  <c r="U122" i="43"/>
  <c r="U123" i="43"/>
  <c r="U124" i="43"/>
  <c r="U125" i="43"/>
  <c r="U126" i="43"/>
  <c r="U127" i="43"/>
  <c r="U128" i="43"/>
  <c r="U129" i="43"/>
  <c r="U130" i="43"/>
  <c r="U131" i="43"/>
  <c r="U132" i="43"/>
  <c r="U133" i="43"/>
  <c r="U134" i="43"/>
  <c r="U135" i="43"/>
  <c r="U136" i="43"/>
  <c r="U137" i="43"/>
  <c r="U138" i="43"/>
  <c r="U139" i="43"/>
  <c r="U140" i="43"/>
  <c r="U141" i="43"/>
  <c r="U142" i="43"/>
  <c r="U143" i="43"/>
  <c r="U144" i="43"/>
  <c r="U145" i="43"/>
  <c r="U146" i="43"/>
  <c r="U147" i="43"/>
  <c r="U148" i="43"/>
  <c r="U149" i="43"/>
  <c r="U150" i="43"/>
  <c r="U151" i="43"/>
  <c r="U152" i="43"/>
  <c r="U153" i="43"/>
  <c r="U154" i="43"/>
  <c r="U155" i="43"/>
  <c r="U156" i="43"/>
  <c r="U157" i="43"/>
  <c r="U158" i="43"/>
  <c r="U159" i="43"/>
  <c r="U160" i="43"/>
  <c r="U161" i="43"/>
  <c r="U162" i="43"/>
  <c r="U163" i="43"/>
  <c r="U164" i="43"/>
  <c r="U165" i="43"/>
  <c r="U166" i="43"/>
  <c r="U167" i="43"/>
  <c r="U168" i="43"/>
  <c r="U169" i="43"/>
  <c r="U170" i="43"/>
  <c r="U171" i="43"/>
  <c r="U172" i="43"/>
  <c r="U173" i="43"/>
  <c r="U174" i="43"/>
  <c r="U175" i="43"/>
  <c r="U176" i="43"/>
  <c r="U177" i="43"/>
  <c r="U178" i="43"/>
  <c r="U179" i="43"/>
  <c r="U180" i="43"/>
  <c r="U181" i="43"/>
  <c r="U182" i="43"/>
  <c r="U183" i="43"/>
  <c r="U184" i="43"/>
  <c r="U185" i="43"/>
  <c r="U186" i="43"/>
  <c r="U187" i="43"/>
  <c r="U188" i="43"/>
  <c r="U189" i="43"/>
  <c r="U190" i="43"/>
  <c r="U191" i="43"/>
  <c r="U192" i="43"/>
  <c r="U193" i="43"/>
  <c r="U194" i="43"/>
  <c r="U195" i="43"/>
  <c r="U196" i="43"/>
  <c r="U197" i="43"/>
  <c r="U198" i="43"/>
  <c r="U199" i="43"/>
  <c r="U200" i="43"/>
  <c r="U201" i="43"/>
  <c r="U202" i="43"/>
  <c r="U203" i="43"/>
  <c r="U204" i="43"/>
  <c r="U205" i="43"/>
  <c r="U206" i="43"/>
  <c r="U207" i="43"/>
  <c r="U208" i="43"/>
  <c r="U209" i="43"/>
  <c r="U210" i="43"/>
  <c r="U211" i="43"/>
  <c r="U212" i="43"/>
  <c r="U213" i="43"/>
  <c r="U214" i="43"/>
  <c r="U215" i="43"/>
  <c r="U216" i="43"/>
  <c r="U217" i="43"/>
  <c r="U218" i="43"/>
  <c r="U219" i="43"/>
  <c r="U220" i="43"/>
  <c r="U221" i="43"/>
  <c r="U222" i="43"/>
  <c r="U223" i="43"/>
  <c r="U224" i="43"/>
  <c r="U225" i="43"/>
  <c r="U226" i="43"/>
  <c r="U227" i="43"/>
  <c r="U228" i="43"/>
  <c r="U229" i="43"/>
  <c r="U230" i="43"/>
  <c r="U231" i="43"/>
  <c r="U232" i="43"/>
  <c r="U233" i="43"/>
  <c r="U234" i="43"/>
  <c r="U235" i="43"/>
  <c r="U236" i="43"/>
  <c r="U237" i="43"/>
  <c r="U238" i="43"/>
  <c r="U239" i="43"/>
  <c r="U240" i="43"/>
  <c r="U241" i="43"/>
  <c r="U242" i="43"/>
  <c r="U243" i="43"/>
  <c r="U244" i="43"/>
  <c r="U245" i="43"/>
  <c r="U246" i="43"/>
  <c r="U247" i="43"/>
  <c r="U248" i="43"/>
  <c r="U249" i="43"/>
  <c r="U250" i="43"/>
  <c r="U251" i="43"/>
  <c r="U252" i="43"/>
  <c r="U253" i="43"/>
  <c r="U254" i="43"/>
  <c r="U255" i="43"/>
  <c r="U256" i="43"/>
  <c r="U257" i="43"/>
  <c r="U258" i="43"/>
  <c r="U259" i="43"/>
  <c r="U260" i="43"/>
  <c r="U261" i="43"/>
  <c r="U262" i="43"/>
  <c r="U263" i="43"/>
  <c r="U264" i="43"/>
  <c r="U265" i="43"/>
  <c r="U266" i="43"/>
  <c r="U267" i="43"/>
  <c r="U268" i="43"/>
  <c r="U269" i="43"/>
  <c r="U270" i="43"/>
  <c r="U271" i="43"/>
  <c r="U272" i="43"/>
  <c r="U273" i="43"/>
  <c r="U274" i="43"/>
  <c r="U275" i="43"/>
  <c r="U276" i="43"/>
  <c r="U277" i="43"/>
  <c r="U278" i="43"/>
  <c r="U279" i="43"/>
  <c r="U280" i="43"/>
  <c r="U281" i="43"/>
  <c r="U282" i="43"/>
  <c r="U283" i="43"/>
  <c r="U284" i="43"/>
  <c r="U285" i="43"/>
  <c r="U286" i="43"/>
  <c r="U287" i="43"/>
  <c r="U288" i="43"/>
  <c r="U289" i="43"/>
  <c r="U290" i="43"/>
  <c r="U291" i="43"/>
  <c r="U292" i="43"/>
  <c r="U293" i="43"/>
  <c r="U294" i="43"/>
  <c r="U295" i="43"/>
  <c r="U296" i="43"/>
  <c r="U297" i="43"/>
  <c r="U298" i="43"/>
  <c r="U299" i="43"/>
  <c r="U300" i="43"/>
  <c r="U301" i="43"/>
  <c r="U302" i="43"/>
  <c r="U303" i="43"/>
  <c r="U304" i="43"/>
  <c r="U305" i="43"/>
  <c r="U306" i="43"/>
  <c r="U307" i="43"/>
  <c r="U308" i="43"/>
  <c r="U309" i="43"/>
  <c r="U310" i="43"/>
  <c r="U311" i="43"/>
  <c r="U312" i="43"/>
  <c r="U313" i="43"/>
  <c r="U314" i="43"/>
  <c r="U315" i="43"/>
  <c r="U316" i="43"/>
  <c r="U317" i="43"/>
  <c r="U318" i="43"/>
  <c r="U319" i="43"/>
  <c r="U320" i="43"/>
  <c r="U321" i="43"/>
  <c r="U322" i="43"/>
  <c r="U323" i="43"/>
  <c r="U324" i="43"/>
  <c r="U325" i="43"/>
  <c r="U326" i="43"/>
  <c r="U327" i="43"/>
  <c r="U328" i="43"/>
  <c r="U329" i="43"/>
  <c r="U330" i="43"/>
  <c r="U331" i="43"/>
  <c r="U332" i="43"/>
  <c r="U333" i="43"/>
  <c r="U334" i="43"/>
  <c r="U335" i="43"/>
  <c r="U336" i="43"/>
  <c r="U337" i="43"/>
  <c r="U338" i="43"/>
  <c r="U339" i="43"/>
  <c r="U340" i="43"/>
  <c r="U341" i="43"/>
  <c r="U342" i="43"/>
  <c r="U343" i="43"/>
  <c r="U344" i="43"/>
  <c r="U345" i="43"/>
  <c r="U346" i="43"/>
  <c r="U347" i="43"/>
  <c r="U348" i="43"/>
  <c r="U349" i="43"/>
  <c r="U350" i="43"/>
  <c r="U351" i="43"/>
  <c r="U352" i="43"/>
  <c r="U353" i="43"/>
  <c r="U354" i="43"/>
  <c r="U355" i="43"/>
  <c r="U356" i="43"/>
  <c r="U357" i="43"/>
  <c r="U358" i="43"/>
  <c r="U359" i="43"/>
  <c r="U360" i="43"/>
  <c r="U361" i="43"/>
  <c r="U362" i="43"/>
  <c r="U363" i="43"/>
  <c r="U364" i="43"/>
  <c r="U365" i="43"/>
  <c r="U366" i="43"/>
  <c r="U367" i="43"/>
  <c r="U368" i="43"/>
  <c r="U369" i="43"/>
  <c r="U370" i="43"/>
  <c r="U371" i="43"/>
  <c r="U372" i="43"/>
  <c r="U373" i="43"/>
  <c r="U374" i="43"/>
  <c r="U375" i="43"/>
  <c r="U376" i="43"/>
  <c r="U377" i="43"/>
  <c r="U378" i="43"/>
  <c r="U379" i="43"/>
  <c r="U380" i="43"/>
  <c r="U381" i="43"/>
  <c r="U382" i="43"/>
  <c r="U383" i="43"/>
  <c r="U384" i="43"/>
  <c r="U385" i="43"/>
  <c r="U386" i="43"/>
  <c r="U387" i="43"/>
  <c r="U388" i="43"/>
  <c r="U389" i="43"/>
  <c r="U390" i="43"/>
  <c r="U391" i="43"/>
  <c r="U392" i="43"/>
  <c r="U393" i="43"/>
  <c r="U394" i="43"/>
  <c r="U395" i="43"/>
  <c r="U396" i="43"/>
  <c r="U397" i="43"/>
  <c r="U398" i="43"/>
  <c r="U399" i="43"/>
  <c r="U400" i="43"/>
  <c r="U401" i="43"/>
  <c r="U402" i="43"/>
  <c r="U403" i="43"/>
  <c r="U404" i="43"/>
  <c r="U405" i="43"/>
  <c r="U406" i="43"/>
  <c r="U407" i="43"/>
  <c r="U408" i="43"/>
  <c r="U409" i="43"/>
  <c r="U410" i="43"/>
  <c r="U411" i="43"/>
  <c r="U412" i="43"/>
  <c r="U413" i="43"/>
  <c r="U414" i="43"/>
  <c r="U415" i="43"/>
  <c r="U416" i="43"/>
  <c r="U417" i="43"/>
  <c r="U418" i="43"/>
  <c r="U419" i="43"/>
  <c r="U420" i="43"/>
  <c r="U421" i="43"/>
  <c r="U422" i="43"/>
  <c r="U423" i="43"/>
  <c r="U424" i="43"/>
  <c r="U425" i="43"/>
  <c r="U426" i="43"/>
  <c r="U427" i="43"/>
  <c r="U428" i="43"/>
  <c r="U429" i="43"/>
  <c r="U430" i="43"/>
  <c r="U431" i="43"/>
  <c r="U432" i="43"/>
  <c r="U433" i="43"/>
  <c r="U434" i="43"/>
  <c r="U435" i="43"/>
  <c r="U436" i="43"/>
  <c r="U437" i="43"/>
  <c r="U438" i="43"/>
  <c r="U439" i="43"/>
  <c r="U440" i="43"/>
  <c r="U441" i="43"/>
  <c r="U442" i="43"/>
  <c r="U443" i="43"/>
  <c r="U444" i="43"/>
  <c r="U445" i="43"/>
  <c r="U446" i="43"/>
  <c r="U447" i="43"/>
  <c r="U448" i="43"/>
  <c r="U449" i="43"/>
  <c r="U450" i="43"/>
  <c r="U451" i="43"/>
  <c r="U452" i="43"/>
  <c r="U453" i="43"/>
  <c r="U454" i="43"/>
  <c r="U455" i="43"/>
  <c r="U456" i="43"/>
  <c r="U457" i="43"/>
  <c r="U458" i="43"/>
  <c r="U459" i="43"/>
  <c r="U460" i="43"/>
  <c r="U461" i="43"/>
  <c r="U462" i="43"/>
  <c r="U463" i="43"/>
  <c r="U464" i="43"/>
  <c r="U465" i="43"/>
  <c r="U466" i="43"/>
  <c r="U467" i="43"/>
  <c r="U468" i="43"/>
  <c r="U469" i="43"/>
  <c r="U470" i="43"/>
  <c r="U471" i="43"/>
  <c r="U472" i="43"/>
  <c r="U473" i="43"/>
  <c r="U474" i="43"/>
  <c r="U475" i="43"/>
  <c r="U476" i="43"/>
  <c r="U477" i="43"/>
  <c r="U478" i="43"/>
  <c r="U479" i="43"/>
  <c r="U480" i="43"/>
  <c r="U481" i="43"/>
  <c r="U482" i="43"/>
  <c r="U483" i="43"/>
  <c r="U484" i="43"/>
  <c r="U485" i="43"/>
  <c r="U486" i="43"/>
  <c r="U487" i="43"/>
  <c r="U488" i="43"/>
  <c r="U489" i="43"/>
  <c r="U490" i="43"/>
  <c r="U491" i="43"/>
  <c r="U492" i="43"/>
  <c r="U493" i="43"/>
  <c r="U494" i="43"/>
  <c r="U495" i="43"/>
  <c r="U496" i="43"/>
  <c r="U497" i="43"/>
  <c r="U498" i="43"/>
  <c r="U499" i="43"/>
  <c r="U500" i="43"/>
  <c r="U501" i="43"/>
  <c r="U502" i="43"/>
  <c r="U503" i="43"/>
  <c r="U504" i="43"/>
  <c r="U505" i="43"/>
  <c r="U506" i="43"/>
  <c r="U507" i="43"/>
  <c r="U508" i="43"/>
  <c r="U509" i="43"/>
  <c r="U510" i="43"/>
  <c r="U511" i="43"/>
  <c r="U512" i="43"/>
  <c r="U513" i="43"/>
  <c r="U514" i="43"/>
  <c r="U515" i="43"/>
  <c r="U516" i="43"/>
  <c r="U517" i="43"/>
  <c r="U518" i="43"/>
  <c r="U519" i="43"/>
  <c r="U520" i="43"/>
  <c r="U521" i="43"/>
  <c r="U522" i="43"/>
  <c r="U523" i="43"/>
  <c r="U524" i="43"/>
  <c r="U525" i="43"/>
  <c r="U526" i="43"/>
  <c r="U527" i="43"/>
  <c r="U528" i="43"/>
  <c r="U529" i="43"/>
  <c r="U530" i="43"/>
  <c r="U531" i="43"/>
  <c r="U532" i="43"/>
  <c r="U533" i="43"/>
  <c r="U534" i="43"/>
  <c r="U535" i="43"/>
  <c r="U536" i="43"/>
  <c r="U537" i="43"/>
  <c r="U538" i="43"/>
  <c r="U539" i="43"/>
  <c r="U540" i="43"/>
  <c r="U541" i="43"/>
  <c r="U542" i="43"/>
  <c r="U543" i="43"/>
  <c r="U544" i="43"/>
  <c r="U545" i="43"/>
  <c r="U546" i="43"/>
  <c r="U547" i="43"/>
  <c r="U548" i="43"/>
  <c r="U549" i="43"/>
  <c r="U550" i="43"/>
  <c r="U551" i="43"/>
  <c r="U552" i="43"/>
  <c r="U553" i="43"/>
  <c r="U554" i="43"/>
  <c r="U555" i="43"/>
  <c r="U556" i="43"/>
  <c r="U557" i="43"/>
  <c r="U558" i="43"/>
  <c r="U559" i="43"/>
  <c r="U560" i="43"/>
  <c r="U561" i="43"/>
  <c r="U562" i="43"/>
  <c r="U563" i="43"/>
  <c r="U564" i="43"/>
  <c r="U565" i="43"/>
  <c r="U566" i="43"/>
  <c r="U567" i="43"/>
  <c r="U568" i="43"/>
  <c r="U569" i="43"/>
  <c r="U570" i="43"/>
  <c r="U571" i="43"/>
  <c r="U572" i="43"/>
  <c r="U573" i="43"/>
  <c r="U574" i="43"/>
  <c r="U575" i="43"/>
  <c r="U576" i="43"/>
  <c r="U577" i="43"/>
  <c r="U578" i="43"/>
  <c r="U579" i="43"/>
  <c r="U580" i="43"/>
  <c r="U581" i="43"/>
  <c r="U582" i="43"/>
  <c r="U583" i="43"/>
  <c r="U584" i="43"/>
  <c r="U585" i="43"/>
  <c r="U586" i="43"/>
  <c r="U587" i="43"/>
  <c r="U588" i="43"/>
  <c r="U589" i="43"/>
  <c r="U590" i="43"/>
  <c r="U591" i="43"/>
  <c r="U592" i="43"/>
  <c r="U593" i="43"/>
  <c r="U594" i="43"/>
  <c r="U595" i="43"/>
  <c r="U596" i="43"/>
  <c r="U597" i="43"/>
  <c r="U598" i="43"/>
  <c r="U599" i="43"/>
  <c r="U600" i="43"/>
  <c r="U601" i="43"/>
  <c r="U602" i="43"/>
  <c r="U603" i="43"/>
  <c r="U604" i="43"/>
  <c r="U605" i="43"/>
  <c r="U606" i="43"/>
  <c r="U607" i="43"/>
  <c r="U608" i="43"/>
  <c r="U609" i="43"/>
  <c r="U610" i="43"/>
  <c r="U611" i="43"/>
  <c r="U612" i="43"/>
  <c r="U613" i="43"/>
  <c r="U614" i="43"/>
  <c r="U615" i="43"/>
  <c r="U616" i="43"/>
  <c r="U617" i="43"/>
  <c r="U618" i="43"/>
  <c r="U619" i="43"/>
  <c r="U620" i="43"/>
  <c r="U621" i="43"/>
  <c r="U622" i="43"/>
  <c r="U623" i="43"/>
  <c r="U624" i="43"/>
  <c r="U625" i="43"/>
  <c r="U626" i="43"/>
  <c r="U627" i="43"/>
  <c r="U628" i="43"/>
  <c r="U629" i="43"/>
  <c r="U630" i="43"/>
  <c r="U631" i="43"/>
  <c r="U632" i="43"/>
  <c r="U633" i="43"/>
  <c r="U634" i="43"/>
  <c r="U635" i="43"/>
  <c r="U636" i="43"/>
  <c r="U637" i="43"/>
  <c r="U638" i="43"/>
  <c r="U639" i="43"/>
  <c r="U640" i="43"/>
  <c r="U641" i="43"/>
  <c r="U642" i="43"/>
  <c r="U643" i="43"/>
  <c r="U644" i="43"/>
  <c r="U645" i="43"/>
  <c r="U646" i="43"/>
  <c r="U647" i="43"/>
  <c r="U648" i="43"/>
  <c r="U649" i="43"/>
  <c r="U650" i="43"/>
  <c r="U651" i="43"/>
  <c r="U652" i="43"/>
  <c r="U653" i="43"/>
  <c r="U654" i="43"/>
  <c r="U655" i="43"/>
  <c r="U656" i="43"/>
  <c r="U657" i="43"/>
  <c r="U658" i="43"/>
  <c r="U659" i="43"/>
  <c r="U660" i="43"/>
  <c r="U661" i="43"/>
  <c r="U662" i="43"/>
  <c r="U663" i="43"/>
  <c r="U664" i="43"/>
  <c r="U665" i="43"/>
  <c r="U666" i="43"/>
  <c r="U667" i="43"/>
  <c r="U668" i="43"/>
  <c r="U669" i="43"/>
  <c r="U670" i="43"/>
  <c r="U671" i="43"/>
  <c r="U672" i="43"/>
  <c r="U673" i="43"/>
  <c r="U674" i="43"/>
  <c r="U675" i="43"/>
  <c r="U676" i="43"/>
  <c r="U677" i="43"/>
  <c r="U678" i="43"/>
  <c r="U679" i="43"/>
  <c r="U680" i="43"/>
  <c r="U681" i="43"/>
  <c r="U682" i="43"/>
  <c r="U683" i="43"/>
  <c r="U684" i="43"/>
  <c r="U685" i="43"/>
  <c r="U686" i="43"/>
  <c r="U687" i="43"/>
  <c r="U688" i="43"/>
  <c r="U689" i="43"/>
  <c r="U690" i="43"/>
  <c r="U691" i="43"/>
  <c r="U692" i="43"/>
  <c r="U693" i="43"/>
  <c r="U694" i="43"/>
  <c r="U695" i="43"/>
  <c r="U696" i="43"/>
  <c r="U697" i="43"/>
  <c r="U698" i="43"/>
  <c r="U699" i="43"/>
  <c r="U700" i="43"/>
  <c r="U701" i="43"/>
  <c r="U702" i="43"/>
  <c r="U703" i="43"/>
  <c r="U704" i="43"/>
  <c r="U705" i="43"/>
  <c r="U706" i="43"/>
  <c r="U707" i="43"/>
  <c r="U708" i="43"/>
  <c r="U709" i="43"/>
  <c r="U710" i="43"/>
  <c r="U711" i="43"/>
  <c r="U712" i="43"/>
  <c r="U713" i="43"/>
  <c r="U714" i="43"/>
  <c r="U715" i="43"/>
  <c r="U716" i="43"/>
  <c r="U717" i="43"/>
  <c r="U718" i="43"/>
  <c r="U719" i="43"/>
  <c r="U720" i="43"/>
  <c r="U721" i="43"/>
  <c r="U722" i="43"/>
  <c r="U723" i="43"/>
  <c r="U724" i="43"/>
  <c r="U725" i="43"/>
  <c r="U726" i="43"/>
  <c r="U727" i="43"/>
  <c r="U728" i="43"/>
  <c r="U729" i="43"/>
  <c r="U730" i="43"/>
  <c r="U731" i="43"/>
  <c r="U732" i="43"/>
  <c r="U733" i="43"/>
  <c r="U734" i="43"/>
  <c r="U735" i="43"/>
  <c r="U736" i="43"/>
  <c r="U737" i="43"/>
  <c r="U738" i="43"/>
  <c r="U739" i="43"/>
  <c r="U740" i="43"/>
  <c r="U741" i="43"/>
  <c r="U742" i="43"/>
  <c r="U743" i="43"/>
  <c r="U744" i="43"/>
  <c r="U745" i="43"/>
  <c r="U746" i="43"/>
  <c r="U747" i="43"/>
  <c r="U748" i="43"/>
  <c r="U749" i="43"/>
  <c r="U750" i="43"/>
  <c r="U751" i="43"/>
  <c r="U752" i="43"/>
  <c r="U753" i="43"/>
  <c r="U754" i="43"/>
  <c r="U755" i="43"/>
  <c r="U756" i="43"/>
  <c r="U757" i="43"/>
  <c r="U758" i="43"/>
  <c r="U759" i="43"/>
  <c r="U760" i="43"/>
  <c r="U761" i="43"/>
  <c r="U762" i="43"/>
  <c r="U763" i="43"/>
  <c r="U764" i="43"/>
  <c r="U765" i="43"/>
  <c r="U766" i="43"/>
  <c r="U767" i="43"/>
  <c r="U768" i="43"/>
  <c r="U769" i="43"/>
  <c r="U770" i="43"/>
  <c r="U771" i="43"/>
  <c r="U772" i="43"/>
  <c r="U773" i="43"/>
  <c r="U774" i="43"/>
  <c r="U775" i="43"/>
  <c r="U776" i="43"/>
  <c r="U777" i="43"/>
  <c r="U778" i="43"/>
  <c r="U779" i="43"/>
  <c r="U780" i="43"/>
  <c r="U781" i="43"/>
  <c r="U782" i="43"/>
  <c r="U783" i="43"/>
  <c r="U784" i="43"/>
  <c r="U785" i="43"/>
  <c r="U786" i="43"/>
  <c r="U787" i="43"/>
  <c r="U788" i="43"/>
  <c r="U789" i="43"/>
  <c r="U790" i="43"/>
  <c r="U791" i="43"/>
  <c r="U792" i="43"/>
  <c r="U793" i="43"/>
  <c r="U794" i="43"/>
  <c r="U795" i="43"/>
  <c r="U796" i="43"/>
  <c r="U797" i="43"/>
  <c r="U798" i="43"/>
  <c r="U799" i="43"/>
  <c r="U800" i="43"/>
  <c r="U801" i="43"/>
  <c r="U802" i="43"/>
  <c r="U803" i="43"/>
  <c r="U804" i="43"/>
  <c r="U805" i="43"/>
  <c r="U806" i="43"/>
  <c r="U807" i="43"/>
  <c r="U808" i="43"/>
  <c r="U809" i="43"/>
  <c r="U810" i="43"/>
  <c r="U811" i="43"/>
  <c r="U812" i="43"/>
  <c r="U813" i="43"/>
  <c r="U814" i="43"/>
  <c r="U815" i="43"/>
  <c r="U816" i="43"/>
  <c r="U817" i="43"/>
  <c r="U818" i="43"/>
  <c r="U819" i="43"/>
  <c r="U820" i="43"/>
  <c r="U821" i="43"/>
  <c r="U822" i="43"/>
  <c r="U823" i="43"/>
  <c r="U824" i="43"/>
  <c r="U825" i="43"/>
  <c r="U826" i="43"/>
  <c r="U827" i="43"/>
  <c r="U828" i="43"/>
  <c r="U829" i="43"/>
  <c r="U830" i="43"/>
  <c r="U831" i="43"/>
  <c r="U832" i="43"/>
  <c r="U833" i="43"/>
  <c r="U834" i="43"/>
  <c r="U835" i="43"/>
  <c r="U836" i="43"/>
  <c r="U837" i="43"/>
  <c r="U838" i="43"/>
  <c r="U839" i="43"/>
  <c r="U840" i="43"/>
  <c r="U841" i="43"/>
  <c r="U842" i="43"/>
  <c r="U843" i="43"/>
  <c r="U844" i="43"/>
  <c r="U845" i="43"/>
  <c r="U846" i="43"/>
  <c r="U847" i="43"/>
  <c r="U848" i="43"/>
  <c r="U849" i="43"/>
  <c r="U850" i="43"/>
  <c r="U851" i="43"/>
  <c r="U852" i="43"/>
  <c r="U853" i="43"/>
  <c r="U854" i="43"/>
  <c r="U855" i="43"/>
  <c r="U856" i="43"/>
  <c r="U857" i="43"/>
  <c r="U858" i="43"/>
  <c r="U859" i="43"/>
  <c r="U860" i="43"/>
  <c r="U861" i="43"/>
  <c r="U862" i="43"/>
  <c r="U863" i="43"/>
  <c r="U864" i="43"/>
  <c r="U865" i="43"/>
  <c r="U866" i="43"/>
  <c r="U867" i="43"/>
  <c r="U868" i="43"/>
  <c r="U869" i="43"/>
  <c r="U870" i="43"/>
  <c r="U871" i="43"/>
  <c r="U872" i="43"/>
  <c r="U873" i="43"/>
  <c r="U874" i="43"/>
  <c r="U875" i="43"/>
  <c r="U876" i="43"/>
  <c r="U877" i="43"/>
  <c r="U878" i="43"/>
  <c r="U879" i="43"/>
  <c r="U880" i="43"/>
  <c r="U881" i="43"/>
  <c r="U882" i="43"/>
  <c r="U883" i="43"/>
  <c r="U884" i="43"/>
  <c r="U885" i="43"/>
  <c r="U886" i="43"/>
  <c r="U887" i="43"/>
  <c r="U888" i="43"/>
  <c r="U889" i="43"/>
  <c r="U890" i="43"/>
  <c r="U891" i="43"/>
  <c r="U892" i="43"/>
  <c r="U893" i="43"/>
  <c r="U894" i="43"/>
  <c r="U895" i="43"/>
  <c r="U896" i="43"/>
  <c r="U897" i="43"/>
  <c r="U898" i="43"/>
  <c r="U899" i="43"/>
  <c r="U900" i="43"/>
  <c r="U901" i="43"/>
  <c r="U902" i="43"/>
  <c r="U903" i="43"/>
  <c r="U904" i="43"/>
  <c r="U905" i="43"/>
  <c r="U906" i="43"/>
  <c r="U907" i="43"/>
  <c r="U908" i="43"/>
  <c r="U909" i="43"/>
  <c r="U910" i="43"/>
  <c r="U911" i="43"/>
  <c r="U912" i="43"/>
  <c r="U913" i="43"/>
  <c r="U914" i="43"/>
  <c r="U915" i="43"/>
  <c r="U916" i="43"/>
  <c r="U917" i="43"/>
  <c r="U918" i="43"/>
  <c r="U919" i="43"/>
  <c r="U920" i="43"/>
  <c r="U921" i="43"/>
  <c r="U922" i="43"/>
  <c r="U923" i="43"/>
  <c r="U924" i="43"/>
  <c r="U925" i="43"/>
  <c r="U926" i="43"/>
  <c r="U927" i="43"/>
  <c r="U928" i="43"/>
  <c r="U929" i="43"/>
  <c r="U930" i="43"/>
  <c r="U931" i="43"/>
  <c r="U932" i="43"/>
  <c r="U933" i="43"/>
  <c r="U934" i="43"/>
  <c r="U935" i="43"/>
  <c r="U936" i="43"/>
  <c r="U937" i="43"/>
  <c r="U938" i="43"/>
  <c r="U939" i="43"/>
  <c r="U940" i="43"/>
  <c r="U941" i="43"/>
  <c r="U942" i="43"/>
  <c r="U943" i="43"/>
  <c r="U944" i="43"/>
  <c r="U945" i="43"/>
  <c r="U946" i="43"/>
  <c r="U947" i="43"/>
  <c r="U948" i="43"/>
  <c r="U949" i="43"/>
  <c r="U950" i="43"/>
  <c r="U951" i="43"/>
  <c r="U952" i="43"/>
  <c r="U953" i="43"/>
  <c r="U954" i="43"/>
  <c r="U955" i="43"/>
  <c r="U956" i="43"/>
  <c r="U957" i="43"/>
  <c r="U958" i="43"/>
  <c r="U959" i="43"/>
  <c r="U960" i="43"/>
  <c r="U961" i="43"/>
  <c r="U962" i="43"/>
  <c r="U963" i="43"/>
  <c r="U964" i="43"/>
  <c r="U965" i="43"/>
  <c r="U966" i="43"/>
  <c r="U967" i="43"/>
  <c r="U968" i="43"/>
  <c r="U969" i="43"/>
  <c r="U970" i="43"/>
  <c r="U971" i="43"/>
  <c r="U972" i="43"/>
  <c r="U973" i="43"/>
  <c r="U974" i="43"/>
  <c r="U975" i="43"/>
  <c r="U976" i="43"/>
  <c r="U977" i="43"/>
  <c r="U978" i="43"/>
  <c r="U979" i="43"/>
  <c r="U980" i="43"/>
  <c r="U981" i="43"/>
  <c r="U982" i="43"/>
  <c r="U983" i="43"/>
  <c r="U984" i="43"/>
  <c r="U985" i="43"/>
  <c r="U986" i="43"/>
  <c r="U987" i="43"/>
  <c r="U988" i="43"/>
  <c r="U989" i="43"/>
  <c r="U990" i="43"/>
  <c r="U991" i="43"/>
  <c r="U992" i="43"/>
  <c r="U993" i="43"/>
  <c r="U994" i="43"/>
  <c r="U995" i="43"/>
  <c r="U996" i="43"/>
  <c r="U997" i="43"/>
  <c r="U998" i="43"/>
  <c r="U999" i="43"/>
  <c r="U1000" i="43"/>
  <c r="U1001" i="43"/>
  <c r="U1002" i="43"/>
  <c r="U1003" i="43"/>
  <c r="U1004" i="43"/>
  <c r="U1005" i="43"/>
  <c r="U1006" i="43"/>
  <c r="U1007" i="43"/>
  <c r="U1008" i="43"/>
  <c r="U1009" i="43"/>
  <c r="U1010" i="43"/>
  <c r="U1011" i="43"/>
  <c r="S13" i="43"/>
  <c r="S14" i="43"/>
  <c r="S15" i="43"/>
  <c r="S16" i="43"/>
  <c r="S17" i="43"/>
  <c r="S18" i="43"/>
  <c r="S19" i="43"/>
  <c r="S20" i="43"/>
  <c r="S21" i="43"/>
  <c r="S23" i="43"/>
  <c r="S24" i="43"/>
  <c r="S25" i="43"/>
  <c r="S26" i="43"/>
  <c r="S27" i="43"/>
  <c r="S28" i="43"/>
  <c r="S29" i="43"/>
  <c r="S30" i="43"/>
  <c r="S31" i="43"/>
  <c r="S32" i="43"/>
  <c r="S33" i="43"/>
  <c r="S34" i="43"/>
  <c r="S35" i="43"/>
  <c r="S36" i="43"/>
  <c r="S37" i="43"/>
  <c r="S38" i="43"/>
  <c r="S39" i="43"/>
  <c r="S40" i="43"/>
  <c r="S41" i="43"/>
  <c r="S42" i="43"/>
  <c r="S43" i="43"/>
  <c r="S44" i="43"/>
  <c r="S45" i="43"/>
  <c r="S46" i="43"/>
  <c r="S47" i="43"/>
  <c r="S48" i="43"/>
  <c r="S49" i="43"/>
  <c r="S50" i="43"/>
  <c r="S51" i="43"/>
  <c r="S52" i="43"/>
  <c r="S53" i="43"/>
  <c r="S54" i="43"/>
  <c r="S55" i="43"/>
  <c r="S56" i="43"/>
  <c r="S57" i="43"/>
  <c r="S58" i="43"/>
  <c r="S59" i="43"/>
  <c r="S60" i="43"/>
  <c r="S61" i="43"/>
  <c r="S62" i="43"/>
  <c r="S63" i="43"/>
  <c r="S64" i="43"/>
  <c r="S65" i="43"/>
  <c r="S66" i="43"/>
  <c r="S67" i="43"/>
  <c r="S68" i="43"/>
  <c r="S69" i="43"/>
  <c r="S70" i="43"/>
  <c r="S71" i="43"/>
  <c r="S72" i="43"/>
  <c r="S73" i="43"/>
  <c r="S74" i="43"/>
  <c r="S75" i="43"/>
  <c r="S76" i="43"/>
  <c r="S77" i="43"/>
  <c r="S78" i="43"/>
  <c r="S79" i="43"/>
  <c r="S80" i="43"/>
  <c r="S81" i="43"/>
  <c r="S82" i="43"/>
  <c r="S83" i="43"/>
  <c r="S84" i="43"/>
  <c r="S85" i="43"/>
  <c r="S86" i="43"/>
  <c r="S87" i="43"/>
  <c r="S88" i="43"/>
  <c r="S89" i="43"/>
  <c r="S90" i="43"/>
  <c r="S91" i="43"/>
  <c r="S92" i="43"/>
  <c r="S93" i="43"/>
  <c r="S94" i="43"/>
  <c r="S95" i="43"/>
  <c r="S96" i="43"/>
  <c r="S97" i="43"/>
  <c r="S98" i="43"/>
  <c r="S99" i="43"/>
  <c r="S100" i="43"/>
  <c r="S101" i="43"/>
  <c r="S102" i="43"/>
  <c r="S103" i="43"/>
  <c r="S104" i="43"/>
  <c r="S105" i="43"/>
  <c r="S106" i="43"/>
  <c r="S107" i="43"/>
  <c r="S108" i="43"/>
  <c r="S109" i="43"/>
  <c r="S110" i="43"/>
  <c r="S111" i="43"/>
  <c r="S112" i="43"/>
  <c r="S113" i="43"/>
  <c r="S114" i="43"/>
  <c r="S115" i="43"/>
  <c r="S116" i="43"/>
  <c r="S117" i="43"/>
  <c r="S118" i="43"/>
  <c r="S119" i="43"/>
  <c r="S120" i="43"/>
  <c r="S121" i="43"/>
  <c r="S122" i="43"/>
  <c r="S123" i="43"/>
  <c r="S124" i="43"/>
  <c r="S125" i="43"/>
  <c r="S126" i="43"/>
  <c r="S127" i="43"/>
  <c r="S128" i="43"/>
  <c r="S129" i="43"/>
  <c r="S130" i="43"/>
  <c r="S131" i="43"/>
  <c r="S132" i="43"/>
  <c r="S133" i="43"/>
  <c r="S134" i="43"/>
  <c r="S135" i="43"/>
  <c r="S136" i="43"/>
  <c r="S137" i="43"/>
  <c r="S138" i="43"/>
  <c r="S139" i="43"/>
  <c r="S140" i="43"/>
  <c r="S141" i="43"/>
  <c r="S142" i="43"/>
  <c r="S143" i="43"/>
  <c r="S144" i="43"/>
  <c r="S145" i="43"/>
  <c r="S146" i="43"/>
  <c r="S147" i="43"/>
  <c r="S148" i="43"/>
  <c r="S149" i="43"/>
  <c r="S150" i="43"/>
  <c r="S151" i="43"/>
  <c r="S152" i="43"/>
  <c r="S153" i="43"/>
  <c r="S154" i="43"/>
  <c r="S155" i="43"/>
  <c r="S156" i="43"/>
  <c r="S157" i="43"/>
  <c r="S158" i="43"/>
  <c r="S159" i="43"/>
  <c r="S160" i="43"/>
  <c r="S161" i="43"/>
  <c r="S162" i="43"/>
  <c r="S163" i="43"/>
  <c r="S164" i="43"/>
  <c r="S165" i="43"/>
  <c r="S166" i="43"/>
  <c r="S167" i="43"/>
  <c r="S168" i="43"/>
  <c r="S169" i="43"/>
  <c r="S170" i="43"/>
  <c r="S171" i="43"/>
  <c r="S172" i="43"/>
  <c r="S173" i="43"/>
  <c r="S174" i="43"/>
  <c r="S175" i="43"/>
  <c r="S176" i="43"/>
  <c r="S177" i="43"/>
  <c r="S178" i="43"/>
  <c r="S179" i="43"/>
  <c r="S180" i="43"/>
  <c r="S181" i="43"/>
  <c r="S182" i="43"/>
  <c r="S183" i="43"/>
  <c r="S184" i="43"/>
  <c r="S185" i="43"/>
  <c r="S186" i="43"/>
  <c r="S187" i="43"/>
  <c r="S188" i="43"/>
  <c r="S189" i="43"/>
  <c r="S190" i="43"/>
  <c r="S191" i="43"/>
  <c r="S192" i="43"/>
  <c r="S193" i="43"/>
  <c r="S194" i="43"/>
  <c r="S195" i="43"/>
  <c r="S196" i="43"/>
  <c r="S197" i="43"/>
  <c r="S198" i="43"/>
  <c r="S199" i="43"/>
  <c r="S200" i="43"/>
  <c r="S201" i="43"/>
  <c r="S202" i="43"/>
  <c r="S203" i="43"/>
  <c r="S204" i="43"/>
  <c r="S205" i="43"/>
  <c r="S206" i="43"/>
  <c r="S207" i="43"/>
  <c r="S208" i="43"/>
  <c r="S209" i="43"/>
  <c r="S210" i="43"/>
  <c r="S211" i="43"/>
  <c r="S212" i="43"/>
  <c r="S213" i="43"/>
  <c r="S214" i="43"/>
  <c r="S215" i="43"/>
  <c r="S216" i="43"/>
  <c r="S217" i="43"/>
  <c r="S218" i="43"/>
  <c r="S219" i="43"/>
  <c r="S220" i="43"/>
  <c r="S221" i="43"/>
  <c r="S222" i="43"/>
  <c r="S223" i="43"/>
  <c r="S224" i="43"/>
  <c r="S225" i="43"/>
  <c r="S226" i="43"/>
  <c r="S227" i="43"/>
  <c r="S228" i="43"/>
  <c r="S229" i="43"/>
  <c r="S230" i="43"/>
  <c r="S231" i="43"/>
  <c r="S232" i="43"/>
  <c r="S233" i="43"/>
  <c r="S234" i="43"/>
  <c r="S235" i="43"/>
  <c r="S236" i="43"/>
  <c r="S237" i="43"/>
  <c r="S238" i="43"/>
  <c r="S239" i="43"/>
  <c r="S240" i="43"/>
  <c r="S241" i="43"/>
  <c r="S242" i="43"/>
  <c r="S243" i="43"/>
  <c r="S244" i="43"/>
  <c r="S245" i="43"/>
  <c r="S246" i="43"/>
  <c r="S247" i="43"/>
  <c r="S248" i="43"/>
  <c r="S249" i="43"/>
  <c r="S250" i="43"/>
  <c r="S251" i="43"/>
  <c r="S252" i="43"/>
  <c r="S253" i="43"/>
  <c r="S254" i="43"/>
  <c r="S255" i="43"/>
  <c r="S256" i="43"/>
  <c r="S257" i="43"/>
  <c r="S258" i="43"/>
  <c r="S259" i="43"/>
  <c r="S260" i="43"/>
  <c r="S261" i="43"/>
  <c r="S262" i="43"/>
  <c r="S263" i="43"/>
  <c r="S264" i="43"/>
  <c r="S265" i="43"/>
  <c r="S266" i="43"/>
  <c r="S267" i="43"/>
  <c r="S268" i="43"/>
  <c r="S269" i="43"/>
  <c r="S270" i="43"/>
  <c r="S271" i="43"/>
  <c r="S272" i="43"/>
  <c r="S273" i="43"/>
  <c r="S274" i="43"/>
  <c r="S275" i="43"/>
  <c r="S276" i="43"/>
  <c r="S277" i="43"/>
  <c r="S278" i="43"/>
  <c r="S279" i="43"/>
  <c r="S280" i="43"/>
  <c r="S281" i="43"/>
  <c r="S282" i="43"/>
  <c r="S283" i="43"/>
  <c r="S284" i="43"/>
  <c r="S285" i="43"/>
  <c r="S286" i="43"/>
  <c r="S287" i="43"/>
  <c r="S288" i="43"/>
  <c r="S289" i="43"/>
  <c r="S290" i="43"/>
  <c r="S291" i="43"/>
  <c r="S292" i="43"/>
  <c r="S293" i="43"/>
  <c r="S294" i="43"/>
  <c r="S295" i="43"/>
  <c r="S296" i="43"/>
  <c r="S297" i="43"/>
  <c r="S298" i="43"/>
  <c r="S299" i="43"/>
  <c r="S300" i="43"/>
  <c r="S301" i="43"/>
  <c r="S302" i="43"/>
  <c r="S303" i="43"/>
  <c r="S304" i="43"/>
  <c r="S305" i="43"/>
  <c r="S306" i="43"/>
  <c r="S307" i="43"/>
  <c r="S308" i="43"/>
  <c r="S309" i="43"/>
  <c r="S310" i="43"/>
  <c r="S311" i="43"/>
  <c r="S312" i="43"/>
  <c r="S313" i="43"/>
  <c r="S314" i="43"/>
  <c r="S315" i="43"/>
  <c r="S316" i="43"/>
  <c r="S317" i="43"/>
  <c r="S318" i="43"/>
  <c r="S319" i="43"/>
  <c r="S320" i="43"/>
  <c r="S321" i="43"/>
  <c r="S322" i="43"/>
  <c r="S323" i="43"/>
  <c r="S324" i="43"/>
  <c r="S325" i="43"/>
  <c r="S326" i="43"/>
  <c r="S327" i="43"/>
  <c r="S328" i="43"/>
  <c r="S329" i="43"/>
  <c r="S330" i="43"/>
  <c r="S331" i="43"/>
  <c r="S332" i="43"/>
  <c r="S333" i="43"/>
  <c r="S334" i="43"/>
  <c r="S335" i="43"/>
  <c r="S336" i="43"/>
  <c r="S337" i="43"/>
  <c r="S338" i="43"/>
  <c r="S339" i="43"/>
  <c r="S340" i="43"/>
  <c r="S341" i="43"/>
  <c r="S342" i="43"/>
  <c r="S343" i="43"/>
  <c r="S344" i="43"/>
  <c r="S345" i="43"/>
  <c r="S346" i="43"/>
  <c r="S347" i="43"/>
  <c r="S348" i="43"/>
  <c r="S349" i="43"/>
  <c r="S350" i="43"/>
  <c r="S351" i="43"/>
  <c r="S352" i="43"/>
  <c r="S353" i="43"/>
  <c r="S354" i="43"/>
  <c r="S355" i="43"/>
  <c r="S356" i="43"/>
  <c r="S357" i="43"/>
  <c r="S358" i="43"/>
  <c r="S359" i="43"/>
  <c r="S360" i="43"/>
  <c r="S361" i="43"/>
  <c r="S362" i="43"/>
  <c r="S363" i="43"/>
  <c r="S364" i="43"/>
  <c r="S365" i="43"/>
  <c r="S366" i="43"/>
  <c r="S367" i="43"/>
  <c r="S368" i="43"/>
  <c r="S369" i="43"/>
  <c r="S370" i="43"/>
  <c r="S371" i="43"/>
  <c r="S372" i="43"/>
  <c r="S373" i="43"/>
  <c r="S374" i="43"/>
  <c r="S375" i="43"/>
  <c r="S376" i="43"/>
  <c r="S377" i="43"/>
  <c r="S378" i="43"/>
  <c r="S379" i="43"/>
  <c r="S380" i="43"/>
  <c r="S381" i="43"/>
  <c r="S382" i="43"/>
  <c r="S383" i="43"/>
  <c r="S384" i="43"/>
  <c r="S385" i="43"/>
  <c r="S386" i="43"/>
  <c r="S387" i="43"/>
  <c r="S388" i="43"/>
  <c r="S389" i="43"/>
  <c r="S390" i="43"/>
  <c r="S391" i="43"/>
  <c r="S392" i="43"/>
  <c r="S393" i="43"/>
  <c r="S394" i="43"/>
  <c r="S395" i="43"/>
  <c r="S396" i="43"/>
  <c r="S397" i="43"/>
  <c r="S398" i="43"/>
  <c r="S399" i="43"/>
  <c r="S400" i="43"/>
  <c r="S401" i="43"/>
  <c r="S402" i="43"/>
  <c r="S403" i="43"/>
  <c r="S404" i="43"/>
  <c r="S405" i="43"/>
  <c r="S406" i="43"/>
  <c r="S407" i="43"/>
  <c r="S408" i="43"/>
  <c r="S409" i="43"/>
  <c r="S410" i="43"/>
  <c r="S411" i="43"/>
  <c r="S412" i="43"/>
  <c r="S413" i="43"/>
  <c r="S414" i="43"/>
  <c r="S415" i="43"/>
  <c r="S416" i="43"/>
  <c r="S417" i="43"/>
  <c r="S418" i="43"/>
  <c r="S419" i="43"/>
  <c r="S420" i="43"/>
  <c r="S421" i="43"/>
  <c r="S422" i="43"/>
  <c r="S423" i="43"/>
  <c r="S424" i="43"/>
  <c r="S425" i="43"/>
  <c r="S426" i="43"/>
  <c r="S427" i="43"/>
  <c r="S428" i="43"/>
  <c r="S429" i="43"/>
  <c r="S430" i="43"/>
  <c r="S431" i="43"/>
  <c r="S432" i="43"/>
  <c r="S433" i="43"/>
  <c r="S434" i="43"/>
  <c r="S435" i="43"/>
  <c r="S436" i="43"/>
  <c r="S437" i="43"/>
  <c r="S438" i="43"/>
  <c r="S439" i="43"/>
  <c r="S440" i="43"/>
  <c r="S441" i="43"/>
  <c r="S442" i="43"/>
  <c r="S443" i="43"/>
  <c r="S444" i="43"/>
  <c r="S445" i="43"/>
  <c r="S446" i="43"/>
  <c r="S447" i="43"/>
  <c r="S448" i="43"/>
  <c r="S449" i="43"/>
  <c r="S450" i="43"/>
  <c r="S451" i="43"/>
  <c r="S452" i="43"/>
  <c r="S453" i="43"/>
  <c r="S454" i="43"/>
  <c r="S455" i="43"/>
  <c r="S456" i="43"/>
  <c r="S457" i="43"/>
  <c r="S458" i="43"/>
  <c r="S459" i="43"/>
  <c r="S460" i="43"/>
  <c r="S461" i="43"/>
  <c r="S462" i="43"/>
  <c r="S463" i="43"/>
  <c r="S464" i="43"/>
  <c r="S465" i="43"/>
  <c r="S466" i="43"/>
  <c r="S467" i="43"/>
  <c r="S468" i="43"/>
  <c r="S469" i="43"/>
  <c r="S470" i="43"/>
  <c r="S471" i="43"/>
  <c r="S472" i="43"/>
  <c r="S473" i="43"/>
  <c r="S474" i="43"/>
  <c r="S475" i="43"/>
  <c r="S476" i="43"/>
  <c r="S477" i="43"/>
  <c r="S478" i="43"/>
  <c r="S479" i="43"/>
  <c r="S480" i="43"/>
  <c r="S481" i="43"/>
  <c r="S482" i="43"/>
  <c r="S483" i="43"/>
  <c r="S484" i="43"/>
  <c r="S485" i="43"/>
  <c r="S486" i="43"/>
  <c r="S487" i="43"/>
  <c r="S488" i="43"/>
  <c r="S489" i="43"/>
  <c r="S490" i="43"/>
  <c r="S491" i="43"/>
  <c r="S492" i="43"/>
  <c r="S493" i="43"/>
  <c r="S494" i="43"/>
  <c r="S495" i="43"/>
  <c r="S496" i="43"/>
  <c r="S497" i="43"/>
  <c r="S498" i="43"/>
  <c r="S499" i="43"/>
  <c r="S500" i="43"/>
  <c r="S501" i="43"/>
  <c r="S502" i="43"/>
  <c r="S503" i="43"/>
  <c r="S504" i="43"/>
  <c r="S505" i="43"/>
  <c r="S506" i="43"/>
  <c r="S507" i="43"/>
  <c r="S508" i="43"/>
  <c r="S509" i="43"/>
  <c r="S510" i="43"/>
  <c r="S511" i="43"/>
  <c r="S512" i="43"/>
  <c r="S513" i="43"/>
  <c r="S514" i="43"/>
  <c r="S515" i="43"/>
  <c r="S516" i="43"/>
  <c r="S517" i="43"/>
  <c r="S518" i="43"/>
  <c r="S519" i="43"/>
  <c r="S520" i="43"/>
  <c r="S521" i="43"/>
  <c r="S522" i="43"/>
  <c r="S523" i="43"/>
  <c r="S524" i="43"/>
  <c r="S525" i="43"/>
  <c r="S526" i="43"/>
  <c r="S527" i="43"/>
  <c r="S528" i="43"/>
  <c r="S529" i="43"/>
  <c r="S530" i="43"/>
  <c r="S531" i="43"/>
  <c r="S532" i="43"/>
  <c r="S533" i="43"/>
  <c r="S534" i="43"/>
  <c r="S535" i="43"/>
  <c r="S536" i="43"/>
  <c r="S537" i="43"/>
  <c r="S538" i="43"/>
  <c r="S539" i="43"/>
  <c r="S540" i="43"/>
  <c r="S541" i="43"/>
  <c r="S542" i="43"/>
  <c r="S543" i="43"/>
  <c r="S544" i="43"/>
  <c r="S545" i="43"/>
  <c r="S546" i="43"/>
  <c r="S547" i="43"/>
  <c r="S548" i="43"/>
  <c r="S549" i="43"/>
  <c r="S550" i="43"/>
  <c r="S551" i="43"/>
  <c r="S552" i="43"/>
  <c r="S553" i="43"/>
  <c r="S554" i="43"/>
  <c r="S555" i="43"/>
  <c r="S556" i="43"/>
  <c r="S557" i="43"/>
  <c r="S558" i="43"/>
  <c r="S559" i="43"/>
  <c r="S560" i="43"/>
  <c r="S561" i="43"/>
  <c r="S562" i="43"/>
  <c r="S563" i="43"/>
  <c r="S564" i="43"/>
  <c r="S565" i="43"/>
  <c r="S566" i="43"/>
  <c r="S567" i="43"/>
  <c r="S568" i="43"/>
  <c r="S569" i="43"/>
  <c r="S570" i="43"/>
  <c r="S571" i="43"/>
  <c r="S572" i="43"/>
  <c r="S573" i="43"/>
  <c r="S574" i="43"/>
  <c r="S575" i="43"/>
  <c r="S576" i="43"/>
  <c r="S577" i="43"/>
  <c r="S578" i="43"/>
  <c r="S579" i="43"/>
  <c r="S580" i="43"/>
  <c r="S581" i="43"/>
  <c r="S582" i="43"/>
  <c r="S583" i="43"/>
  <c r="S584" i="43"/>
  <c r="S585" i="43"/>
  <c r="S586" i="43"/>
  <c r="S587" i="43"/>
  <c r="S588" i="43"/>
  <c r="S589" i="43"/>
  <c r="S590" i="43"/>
  <c r="S591" i="43"/>
  <c r="S592" i="43"/>
  <c r="S593" i="43"/>
  <c r="S594" i="43"/>
  <c r="S595" i="43"/>
  <c r="S596" i="43"/>
  <c r="S597" i="43"/>
  <c r="S598" i="43"/>
  <c r="S599" i="43"/>
  <c r="S600" i="43"/>
  <c r="S601" i="43"/>
  <c r="S602" i="43"/>
  <c r="S603" i="43"/>
  <c r="S604" i="43"/>
  <c r="S605" i="43"/>
  <c r="S606" i="43"/>
  <c r="S607" i="43"/>
  <c r="S608" i="43"/>
  <c r="S609" i="43"/>
  <c r="S610" i="43"/>
  <c r="S611" i="43"/>
  <c r="S612" i="43"/>
  <c r="S613" i="43"/>
  <c r="S614" i="43"/>
  <c r="S615" i="43"/>
  <c r="S616" i="43"/>
  <c r="S617" i="43"/>
  <c r="S618" i="43"/>
  <c r="S619" i="43"/>
  <c r="S620" i="43"/>
  <c r="S621" i="43"/>
  <c r="S622" i="43"/>
  <c r="S623" i="43"/>
  <c r="S624" i="43"/>
  <c r="S625" i="43"/>
  <c r="S626" i="43"/>
  <c r="S627" i="43"/>
  <c r="S628" i="43"/>
  <c r="S629" i="43"/>
  <c r="S630" i="43"/>
  <c r="S631" i="43"/>
  <c r="S632" i="43"/>
  <c r="S633" i="43"/>
  <c r="S634" i="43"/>
  <c r="S635" i="43"/>
  <c r="S636" i="43"/>
  <c r="S637" i="43"/>
  <c r="S638" i="43"/>
  <c r="S639" i="43"/>
  <c r="S640" i="43"/>
  <c r="S641" i="43"/>
  <c r="S642" i="43"/>
  <c r="S643" i="43"/>
  <c r="S644" i="43"/>
  <c r="S645" i="43"/>
  <c r="S646" i="43"/>
  <c r="S647" i="43"/>
  <c r="S648" i="43"/>
  <c r="S649" i="43"/>
  <c r="S650" i="43"/>
  <c r="S651" i="43"/>
  <c r="S652" i="43"/>
  <c r="S653" i="43"/>
  <c r="S654" i="43"/>
  <c r="S655" i="43"/>
  <c r="S656" i="43"/>
  <c r="S657" i="43"/>
  <c r="S658" i="43"/>
  <c r="S659" i="43"/>
  <c r="S660" i="43"/>
  <c r="S661" i="43"/>
  <c r="S662" i="43"/>
  <c r="S663" i="43"/>
  <c r="S664" i="43"/>
  <c r="S665" i="43"/>
  <c r="S666" i="43"/>
  <c r="S667" i="43"/>
  <c r="S668" i="43"/>
  <c r="S669" i="43"/>
  <c r="S670" i="43"/>
  <c r="S671" i="43"/>
  <c r="S672" i="43"/>
  <c r="S673" i="43"/>
  <c r="S674" i="43"/>
  <c r="S675" i="43"/>
  <c r="S676" i="43"/>
  <c r="S677" i="43"/>
  <c r="S678" i="43"/>
  <c r="S679" i="43"/>
  <c r="S680" i="43"/>
  <c r="S681" i="43"/>
  <c r="S682" i="43"/>
  <c r="S683" i="43"/>
  <c r="S684" i="43"/>
  <c r="S685" i="43"/>
  <c r="S686" i="43"/>
  <c r="S687" i="43"/>
  <c r="S688" i="43"/>
  <c r="S689" i="43"/>
  <c r="S690" i="43"/>
  <c r="S691" i="43"/>
  <c r="S692" i="43"/>
  <c r="S693" i="43"/>
  <c r="S694" i="43"/>
  <c r="S695" i="43"/>
  <c r="S696" i="43"/>
  <c r="S697" i="43"/>
  <c r="S698" i="43"/>
  <c r="S699" i="43"/>
  <c r="S700" i="43"/>
  <c r="S701" i="43"/>
  <c r="S702" i="43"/>
  <c r="S703" i="43"/>
  <c r="S704" i="43"/>
  <c r="S705" i="43"/>
  <c r="S706" i="43"/>
  <c r="S707" i="43"/>
  <c r="S708" i="43"/>
  <c r="S709" i="43"/>
  <c r="S710" i="43"/>
  <c r="S711" i="43"/>
  <c r="S712" i="43"/>
  <c r="S713" i="43"/>
  <c r="S714" i="43"/>
  <c r="S715" i="43"/>
  <c r="S716" i="43"/>
  <c r="S717" i="43"/>
  <c r="S718" i="43"/>
  <c r="S719" i="43"/>
  <c r="S720" i="43"/>
  <c r="S721" i="43"/>
  <c r="S722" i="43"/>
  <c r="S723" i="43"/>
  <c r="S724" i="43"/>
  <c r="S725" i="43"/>
  <c r="S726" i="43"/>
  <c r="S727" i="43"/>
  <c r="S728" i="43"/>
  <c r="S729" i="43"/>
  <c r="S730" i="43"/>
  <c r="S731" i="43"/>
  <c r="S732" i="43"/>
  <c r="S733" i="43"/>
  <c r="S734" i="43"/>
  <c r="S735" i="43"/>
  <c r="S736" i="43"/>
  <c r="S737" i="43"/>
  <c r="S738" i="43"/>
  <c r="S739" i="43"/>
  <c r="S740" i="43"/>
  <c r="S741" i="43"/>
  <c r="S742" i="43"/>
  <c r="S743" i="43"/>
  <c r="S744" i="43"/>
  <c r="S745" i="43"/>
  <c r="S746" i="43"/>
  <c r="S747" i="43"/>
  <c r="S748" i="43"/>
  <c r="S749" i="43"/>
  <c r="S750" i="43"/>
  <c r="S751" i="43"/>
  <c r="S752" i="43"/>
  <c r="S753" i="43"/>
  <c r="S754" i="43"/>
  <c r="S755" i="43"/>
  <c r="S756" i="43"/>
  <c r="S757" i="43"/>
  <c r="S758" i="43"/>
  <c r="S759" i="43"/>
  <c r="S760" i="43"/>
  <c r="S761" i="43"/>
  <c r="S762" i="43"/>
  <c r="S763" i="43"/>
  <c r="S764" i="43"/>
  <c r="S765" i="43"/>
  <c r="S766" i="43"/>
  <c r="S767" i="43"/>
  <c r="S768" i="43"/>
  <c r="S769" i="43"/>
  <c r="S770" i="43"/>
  <c r="S771" i="43"/>
  <c r="S772" i="43"/>
  <c r="S773" i="43"/>
  <c r="S774" i="43"/>
  <c r="S775" i="43"/>
  <c r="S776" i="43"/>
  <c r="S777" i="43"/>
  <c r="S778" i="43"/>
  <c r="S779" i="43"/>
  <c r="S780" i="43"/>
  <c r="S781" i="43"/>
  <c r="S782" i="43"/>
  <c r="S783" i="43"/>
  <c r="S784" i="43"/>
  <c r="S785" i="43"/>
  <c r="S786" i="43"/>
  <c r="S787" i="43"/>
  <c r="S788" i="43"/>
  <c r="S789" i="43"/>
  <c r="S790" i="43"/>
  <c r="S791" i="43"/>
  <c r="S792" i="43"/>
  <c r="S793" i="43"/>
  <c r="S794" i="43"/>
  <c r="S795" i="43"/>
  <c r="S796" i="43"/>
  <c r="S797" i="43"/>
  <c r="S798" i="43"/>
  <c r="S799" i="43"/>
  <c r="S800" i="43"/>
  <c r="S801" i="43"/>
  <c r="S802" i="43"/>
  <c r="S803" i="43"/>
  <c r="S804" i="43"/>
  <c r="S805" i="43"/>
  <c r="S806" i="43"/>
  <c r="S807" i="43"/>
  <c r="S808" i="43"/>
  <c r="S809" i="43"/>
  <c r="S810" i="43"/>
  <c r="S811" i="43"/>
  <c r="S812" i="43"/>
  <c r="S813" i="43"/>
  <c r="S814" i="43"/>
  <c r="S815" i="43"/>
  <c r="S816" i="43"/>
  <c r="S817" i="43"/>
  <c r="S818" i="43"/>
  <c r="S819" i="43"/>
  <c r="S820" i="43"/>
  <c r="S821" i="43"/>
  <c r="S822" i="43"/>
  <c r="S823" i="43"/>
  <c r="S824" i="43"/>
  <c r="S825" i="43"/>
  <c r="S826" i="43"/>
  <c r="S827" i="43"/>
  <c r="S828" i="43"/>
  <c r="S829" i="43"/>
  <c r="S830" i="43"/>
  <c r="S831" i="43"/>
  <c r="S832" i="43"/>
  <c r="S833" i="43"/>
  <c r="S834" i="43"/>
  <c r="S835" i="43"/>
  <c r="S836" i="43"/>
  <c r="S837" i="43"/>
  <c r="S838" i="43"/>
  <c r="S839" i="43"/>
  <c r="S840" i="43"/>
  <c r="S841" i="43"/>
  <c r="S842" i="43"/>
  <c r="S843" i="43"/>
  <c r="S844" i="43"/>
  <c r="S845" i="43"/>
  <c r="S846" i="43"/>
  <c r="S847" i="43"/>
  <c r="S848" i="43"/>
  <c r="S849" i="43"/>
  <c r="S850" i="43"/>
  <c r="S851" i="43"/>
  <c r="S852" i="43"/>
  <c r="S853" i="43"/>
  <c r="S854" i="43"/>
  <c r="S855" i="43"/>
  <c r="S856" i="43"/>
  <c r="S857" i="43"/>
  <c r="S858" i="43"/>
  <c r="S859" i="43"/>
  <c r="S860" i="43"/>
  <c r="S861" i="43"/>
  <c r="S862" i="43"/>
  <c r="S863" i="43"/>
  <c r="S864" i="43"/>
  <c r="S865" i="43"/>
  <c r="S866" i="43"/>
  <c r="S867" i="43"/>
  <c r="S868" i="43"/>
  <c r="S869" i="43"/>
  <c r="S870" i="43"/>
  <c r="S871" i="43"/>
  <c r="S872" i="43"/>
  <c r="S873" i="43"/>
  <c r="S874" i="43"/>
  <c r="S875" i="43"/>
  <c r="S876" i="43"/>
  <c r="S877" i="43"/>
  <c r="S878" i="43"/>
  <c r="S879" i="43"/>
  <c r="S880" i="43"/>
  <c r="S881" i="43"/>
  <c r="S882" i="43"/>
  <c r="S883" i="43"/>
  <c r="S884" i="43"/>
  <c r="S885" i="43"/>
  <c r="S886" i="43"/>
  <c r="S887" i="43"/>
  <c r="S888" i="43"/>
  <c r="S889" i="43"/>
  <c r="S890" i="43"/>
  <c r="S891" i="43"/>
  <c r="S892" i="43"/>
  <c r="S893" i="43"/>
  <c r="S894" i="43"/>
  <c r="S895" i="43"/>
  <c r="S896" i="43"/>
  <c r="S897" i="43"/>
  <c r="S898" i="43"/>
  <c r="S899" i="43"/>
  <c r="S900" i="43"/>
  <c r="S901" i="43"/>
  <c r="S902" i="43"/>
  <c r="S903" i="43"/>
  <c r="S904" i="43"/>
  <c r="S905" i="43"/>
  <c r="S906" i="43"/>
  <c r="S907" i="43"/>
  <c r="S908" i="43"/>
  <c r="S909" i="43"/>
  <c r="S910" i="43"/>
  <c r="S911" i="43"/>
  <c r="S912" i="43"/>
  <c r="S913" i="43"/>
  <c r="S914" i="43"/>
  <c r="S915" i="43"/>
  <c r="S916" i="43"/>
  <c r="S917" i="43"/>
  <c r="S918" i="43"/>
  <c r="S919" i="43"/>
  <c r="S920" i="43"/>
  <c r="S921" i="43"/>
  <c r="S922" i="43"/>
  <c r="S923" i="43"/>
  <c r="S924" i="43"/>
  <c r="S925" i="43"/>
  <c r="S926" i="43"/>
  <c r="S927" i="43"/>
  <c r="S928" i="43"/>
  <c r="S929" i="43"/>
  <c r="S930" i="43"/>
  <c r="S931" i="43"/>
  <c r="S932" i="43"/>
  <c r="S933" i="43"/>
  <c r="S934" i="43"/>
  <c r="S935" i="43"/>
  <c r="S936" i="43"/>
  <c r="S937" i="43"/>
  <c r="S938" i="43"/>
  <c r="S939" i="43"/>
  <c r="S940" i="43"/>
  <c r="S941" i="43"/>
  <c r="S942" i="43"/>
  <c r="S943" i="43"/>
  <c r="S944" i="43"/>
  <c r="S945" i="43"/>
  <c r="S946" i="43"/>
  <c r="S947" i="43"/>
  <c r="S948" i="43"/>
  <c r="S949" i="43"/>
  <c r="S950" i="43"/>
  <c r="S951" i="43"/>
  <c r="S952" i="43"/>
  <c r="S953" i="43"/>
  <c r="S954" i="43"/>
  <c r="S955" i="43"/>
  <c r="S956" i="43"/>
  <c r="S957" i="43"/>
  <c r="S958" i="43"/>
  <c r="S959" i="43"/>
  <c r="S960" i="43"/>
  <c r="S961" i="43"/>
  <c r="S962" i="43"/>
  <c r="S963" i="43"/>
  <c r="S964" i="43"/>
  <c r="S965" i="43"/>
  <c r="S966" i="43"/>
  <c r="S967" i="43"/>
  <c r="S968" i="43"/>
  <c r="S969" i="43"/>
  <c r="S970" i="43"/>
  <c r="S971" i="43"/>
  <c r="S972" i="43"/>
  <c r="S973" i="43"/>
  <c r="S974" i="43"/>
  <c r="S975" i="43"/>
  <c r="S976" i="43"/>
  <c r="S977" i="43"/>
  <c r="S978" i="43"/>
  <c r="S979" i="43"/>
  <c r="S980" i="43"/>
  <c r="S981" i="43"/>
  <c r="S982" i="43"/>
  <c r="S983" i="43"/>
  <c r="S984" i="43"/>
  <c r="S985" i="43"/>
  <c r="S986" i="43"/>
  <c r="S987" i="43"/>
  <c r="S988" i="43"/>
  <c r="S989" i="43"/>
  <c r="S990" i="43"/>
  <c r="S991" i="43"/>
  <c r="S992" i="43"/>
  <c r="S993" i="43"/>
  <c r="S994" i="43"/>
  <c r="S995" i="43"/>
  <c r="S996" i="43"/>
  <c r="S997" i="43"/>
  <c r="S998" i="43"/>
  <c r="S999" i="43"/>
  <c r="S1000" i="43"/>
  <c r="S1001" i="43"/>
  <c r="S1002" i="43"/>
  <c r="S1003" i="43"/>
  <c r="S1004" i="43"/>
  <c r="S1005" i="43"/>
  <c r="S1006" i="43"/>
  <c r="S1007" i="43"/>
  <c r="S1008" i="43"/>
  <c r="S1009" i="43"/>
  <c r="S1010" i="43"/>
  <c r="S1011" i="43"/>
  <c r="G66" i="44"/>
  <c r="G67" i="44"/>
  <c r="G68" i="44"/>
  <c r="G69" i="44"/>
  <c r="G70" i="44"/>
  <c r="G71" i="44"/>
  <c r="G65" i="44"/>
  <c r="F61" i="44"/>
  <c r="F62" i="44"/>
  <c r="F63" i="44"/>
  <c r="F60" i="44"/>
  <c r="F49" i="44"/>
  <c r="F50" i="44"/>
  <c r="F51" i="44"/>
  <c r="F48" i="44"/>
  <c r="G54" i="44"/>
  <c r="G55" i="44"/>
  <c r="G56" i="44"/>
  <c r="G57" i="44"/>
  <c r="G58" i="44"/>
  <c r="G59" i="44"/>
  <c r="G53" i="44"/>
  <c r="U12" i="43"/>
  <c r="AD13" i="43" l="1"/>
  <c r="AE13" i="43" s="1"/>
  <c r="AD33" i="43"/>
  <c r="AE33" i="43" s="1"/>
  <c r="AD32" i="43"/>
  <c r="AE32" i="43" s="1"/>
  <c r="AD15" i="43"/>
  <c r="AE15" i="43" s="1"/>
  <c r="AD14" i="43"/>
  <c r="AD16" i="43"/>
  <c r="AE16" i="43" s="1"/>
  <c r="AD17" i="43"/>
  <c r="AE17" i="43" s="1"/>
  <c r="AD18" i="43"/>
  <c r="AE18" i="43" s="1"/>
  <c r="AD19" i="43"/>
  <c r="AE19" i="43" s="1"/>
  <c r="AD20" i="43"/>
  <c r="AE20" i="43" s="1"/>
  <c r="AD21" i="43"/>
  <c r="AE21" i="43" s="1"/>
  <c r="AD22" i="43"/>
  <c r="AE22" i="43" s="1"/>
  <c r="AD23" i="43"/>
  <c r="AE23" i="43" s="1"/>
  <c r="AD24" i="43"/>
  <c r="AE24" i="43" s="1"/>
  <c r="AD25" i="43"/>
  <c r="AE25" i="43" s="1"/>
  <c r="AD26" i="43"/>
  <c r="AE26" i="43" s="1"/>
  <c r="AD27" i="43"/>
  <c r="AE27" i="43" s="1"/>
  <c r="AD28" i="43"/>
  <c r="AE28" i="43" s="1"/>
  <c r="AD29" i="43"/>
  <c r="AE29" i="43" s="1"/>
  <c r="AD30" i="43"/>
  <c r="AE30" i="43" s="1"/>
  <c r="AD31" i="43"/>
  <c r="AE31" i="43" s="1"/>
  <c r="AD34" i="43"/>
  <c r="AE34" i="43" s="1"/>
  <c r="AD35" i="43"/>
  <c r="AE35" i="43" s="1"/>
  <c r="AD36" i="43"/>
  <c r="AE36" i="43" s="1"/>
  <c r="AD37" i="43"/>
  <c r="AE37" i="43" s="1"/>
  <c r="AD38" i="43"/>
  <c r="AE38" i="43" s="1"/>
  <c r="AD39" i="43"/>
  <c r="AE39" i="43" s="1"/>
  <c r="AD40" i="43"/>
  <c r="AE40" i="43" s="1"/>
  <c r="AD41" i="43"/>
  <c r="AE41" i="43" s="1"/>
  <c r="AD42" i="43"/>
  <c r="AE42" i="43" s="1"/>
  <c r="AD43" i="43"/>
  <c r="AE43" i="43" s="1"/>
  <c r="AD44" i="43"/>
  <c r="AE44" i="43" s="1"/>
  <c r="AD45" i="43"/>
  <c r="AE45" i="43" s="1"/>
  <c r="AD46" i="43"/>
  <c r="AE46" i="43" s="1"/>
  <c r="AD47" i="43"/>
  <c r="AE47" i="43" s="1"/>
  <c r="AD48" i="43"/>
  <c r="AE48" i="43" s="1"/>
  <c r="AD49" i="43"/>
  <c r="AE49" i="43" s="1"/>
  <c r="AD50" i="43"/>
  <c r="AE50" i="43" s="1"/>
  <c r="AD51" i="43"/>
  <c r="AE51" i="43" s="1"/>
  <c r="AD52" i="43"/>
  <c r="AE52" i="43" s="1"/>
  <c r="AD53" i="43"/>
  <c r="AE53" i="43" s="1"/>
  <c r="AD54" i="43"/>
  <c r="AE54" i="43" s="1"/>
  <c r="AD55" i="43"/>
  <c r="AE55" i="43" s="1"/>
  <c r="AD56" i="43"/>
  <c r="AE56" i="43" s="1"/>
  <c r="AD57" i="43"/>
  <c r="AE57" i="43" s="1"/>
  <c r="AD58" i="43"/>
  <c r="AE58" i="43" s="1"/>
  <c r="AD59" i="43"/>
  <c r="AE59" i="43" s="1"/>
  <c r="AD60" i="43"/>
  <c r="AE60" i="43" s="1"/>
  <c r="AD61" i="43"/>
  <c r="AE61" i="43" s="1"/>
  <c r="AD62" i="43"/>
  <c r="AE62" i="43" s="1"/>
  <c r="AD63" i="43"/>
  <c r="AE63" i="43" s="1"/>
  <c r="AD64" i="43"/>
  <c r="AE64" i="43" s="1"/>
  <c r="AD65" i="43"/>
  <c r="AE65" i="43" s="1"/>
  <c r="AD66" i="43"/>
  <c r="AE66" i="43" s="1"/>
  <c r="AD67" i="43"/>
  <c r="AE67" i="43" s="1"/>
  <c r="AD68" i="43"/>
  <c r="AE68" i="43" s="1"/>
  <c r="AD69" i="43"/>
  <c r="AE69" i="43" s="1"/>
  <c r="AD70" i="43"/>
  <c r="AE70" i="43" s="1"/>
  <c r="AD71" i="43"/>
  <c r="AE71" i="43" s="1"/>
  <c r="T12" i="43"/>
  <c r="V12" i="43" s="1"/>
  <c r="AD12" i="43"/>
  <c r="S14" i="45"/>
  <c r="S15" i="45"/>
  <c r="S16" i="45"/>
  <c r="S17" i="45"/>
  <c r="S18" i="45"/>
  <c r="S19" i="45"/>
  <c r="S20" i="45"/>
  <c r="S21" i="45"/>
  <c r="S22" i="45"/>
  <c r="S23" i="45"/>
  <c r="S24" i="45"/>
  <c r="S25" i="45"/>
  <c r="S26" i="45"/>
  <c r="S27" i="45"/>
  <c r="S28" i="45"/>
  <c r="S29" i="45"/>
  <c r="S30" i="45"/>
  <c r="S31" i="45"/>
  <c r="S32" i="45"/>
  <c r="S33" i="45"/>
  <c r="S34" i="45"/>
  <c r="S35" i="45"/>
  <c r="S36" i="45"/>
  <c r="S37" i="45"/>
  <c r="S38" i="45"/>
  <c r="S39" i="45"/>
  <c r="S40" i="45"/>
  <c r="S41" i="45"/>
  <c r="S42" i="45"/>
  <c r="S43" i="45"/>
  <c r="S44" i="45"/>
  <c r="S45" i="45"/>
  <c r="S46" i="45"/>
  <c r="S47" i="45"/>
  <c r="S48" i="45"/>
  <c r="S49" i="45"/>
  <c r="S50" i="45"/>
  <c r="S51" i="45"/>
  <c r="S52" i="45"/>
  <c r="S53" i="45"/>
  <c r="S54" i="45"/>
  <c r="S55" i="45"/>
  <c r="S56" i="45"/>
  <c r="S57" i="45"/>
  <c r="S58" i="45"/>
  <c r="S59" i="45"/>
  <c r="S60" i="45"/>
  <c r="S61" i="45"/>
  <c r="S62" i="45"/>
  <c r="S63" i="45"/>
  <c r="S64" i="45"/>
  <c r="S65" i="45"/>
  <c r="S66" i="45"/>
  <c r="S67" i="45"/>
  <c r="S68" i="45"/>
  <c r="S69" i="45"/>
  <c r="S70" i="45"/>
  <c r="S71" i="45"/>
  <c r="S72" i="45"/>
  <c r="S73" i="45"/>
  <c r="S74" i="45"/>
  <c r="S75" i="45"/>
  <c r="S76" i="45"/>
  <c r="S77" i="45"/>
  <c r="S78" i="45"/>
  <c r="S79" i="45"/>
  <c r="S80" i="45"/>
  <c r="S81" i="45"/>
  <c r="S82" i="45"/>
  <c r="S83" i="45"/>
  <c r="S84" i="45"/>
  <c r="S85" i="45"/>
  <c r="S86" i="45"/>
  <c r="S87" i="45"/>
  <c r="S88" i="45"/>
  <c r="S89" i="45"/>
  <c r="S90" i="45"/>
  <c r="S91" i="45"/>
  <c r="S92" i="45"/>
  <c r="S93" i="45"/>
  <c r="S94" i="45"/>
  <c r="S95" i="45"/>
  <c r="S96" i="45"/>
  <c r="S97" i="45"/>
  <c r="S98" i="45"/>
  <c r="S99" i="45"/>
  <c r="S100" i="45"/>
  <c r="S101" i="45"/>
  <c r="S102" i="45"/>
  <c r="S103" i="45"/>
  <c r="S104" i="45"/>
  <c r="S105" i="45"/>
  <c r="S106" i="45"/>
  <c r="S107" i="45"/>
  <c r="S108" i="45"/>
  <c r="S109" i="45"/>
  <c r="S110" i="45"/>
  <c r="S111" i="45"/>
  <c r="S112" i="45"/>
  <c r="S113" i="45"/>
  <c r="S114" i="45"/>
  <c r="S115" i="45"/>
  <c r="S116" i="45"/>
  <c r="S117" i="45"/>
  <c r="S118" i="45"/>
  <c r="S119" i="45"/>
  <c r="S120" i="45"/>
  <c r="S121" i="45"/>
  <c r="S122" i="45"/>
  <c r="S123" i="45"/>
  <c r="S124" i="45"/>
  <c r="S125" i="45"/>
  <c r="S126" i="45"/>
  <c r="S127" i="45"/>
  <c r="S128" i="45"/>
  <c r="S129" i="45"/>
  <c r="S130" i="45"/>
  <c r="S131" i="45"/>
  <c r="S132" i="45"/>
  <c r="S133" i="45"/>
  <c r="S134" i="45"/>
  <c r="S135" i="45"/>
  <c r="S136" i="45"/>
  <c r="S137" i="45"/>
  <c r="S138" i="45"/>
  <c r="S139" i="45"/>
  <c r="S140" i="45"/>
  <c r="S141" i="45"/>
  <c r="S142" i="45"/>
  <c r="S143" i="45"/>
  <c r="S144" i="45"/>
  <c r="S145" i="45"/>
  <c r="S146" i="45"/>
  <c r="S147" i="45"/>
  <c r="S148" i="45"/>
  <c r="S149" i="45"/>
  <c r="S150" i="45"/>
  <c r="S151" i="45"/>
  <c r="S152" i="45"/>
  <c r="S153" i="45"/>
  <c r="S154" i="45"/>
  <c r="S155" i="45"/>
  <c r="S156" i="45"/>
  <c r="S157" i="45"/>
  <c r="S158" i="45"/>
  <c r="S159" i="45"/>
  <c r="S160" i="45"/>
  <c r="S161" i="45"/>
  <c r="S162" i="45"/>
  <c r="S163" i="45"/>
  <c r="S164" i="45"/>
  <c r="S165" i="45"/>
  <c r="S166" i="45"/>
  <c r="S167" i="45"/>
  <c r="S168" i="45"/>
  <c r="S169" i="45"/>
  <c r="S170" i="45"/>
  <c r="S171" i="45"/>
  <c r="S172" i="45"/>
  <c r="S173" i="45"/>
  <c r="S174" i="45"/>
  <c r="S175" i="45"/>
  <c r="S176" i="45"/>
  <c r="S177" i="45"/>
  <c r="S178" i="45"/>
  <c r="S179" i="45"/>
  <c r="S180" i="45"/>
  <c r="S181" i="45"/>
  <c r="S182" i="45"/>
  <c r="S183" i="45"/>
  <c r="S184" i="45"/>
  <c r="S185" i="45"/>
  <c r="S186" i="45"/>
  <c r="S187" i="45"/>
  <c r="S188" i="45"/>
  <c r="S189" i="45"/>
  <c r="S190" i="45"/>
  <c r="S191" i="45"/>
  <c r="S192" i="45"/>
  <c r="S193" i="45"/>
  <c r="S194" i="45"/>
  <c r="S195" i="45"/>
  <c r="S196" i="45"/>
  <c r="S197" i="45"/>
  <c r="S198" i="45"/>
  <c r="S199" i="45"/>
  <c r="S200" i="45"/>
  <c r="S201" i="45"/>
  <c r="S202" i="45"/>
  <c r="S203" i="45"/>
  <c r="S204" i="45"/>
  <c r="S205" i="45"/>
  <c r="S206" i="45"/>
  <c r="S207" i="45"/>
  <c r="S208" i="45"/>
  <c r="S209" i="45"/>
  <c r="S210" i="45"/>
  <c r="S211" i="45"/>
  <c r="S212" i="45"/>
  <c r="S213" i="45"/>
  <c r="S214" i="45"/>
  <c r="S215" i="45"/>
  <c r="S216" i="45"/>
  <c r="S217" i="45"/>
  <c r="S218" i="45"/>
  <c r="S219" i="45"/>
  <c r="S220" i="45"/>
  <c r="S221" i="45"/>
  <c r="S222" i="45"/>
  <c r="S223" i="45"/>
  <c r="S224" i="45"/>
  <c r="S225" i="45"/>
  <c r="S226" i="45"/>
  <c r="S227" i="45"/>
  <c r="S228" i="45"/>
  <c r="S229" i="45"/>
  <c r="S230" i="45"/>
  <c r="S231" i="45"/>
  <c r="S232" i="45"/>
  <c r="S233" i="45"/>
  <c r="S234" i="45"/>
  <c r="S235" i="45"/>
  <c r="S236" i="45"/>
  <c r="S237" i="45"/>
  <c r="S238" i="45"/>
  <c r="S239" i="45"/>
  <c r="S240" i="45"/>
  <c r="S241" i="45"/>
  <c r="S242" i="45"/>
  <c r="S243" i="45"/>
  <c r="S244" i="45"/>
  <c r="S245" i="45"/>
  <c r="S246" i="45"/>
  <c r="S247" i="45"/>
  <c r="S248" i="45"/>
  <c r="S249" i="45"/>
  <c r="S250" i="45"/>
  <c r="S251" i="45"/>
  <c r="S252" i="45"/>
  <c r="S253" i="45"/>
  <c r="S254" i="45"/>
  <c r="S255" i="45"/>
  <c r="S256" i="45"/>
  <c r="S257" i="45"/>
  <c r="S258" i="45"/>
  <c r="S259" i="45"/>
  <c r="S260" i="45"/>
  <c r="S261" i="45"/>
  <c r="S262" i="45"/>
  <c r="S263" i="45"/>
  <c r="S264" i="45"/>
  <c r="S265" i="45"/>
  <c r="S266" i="45"/>
  <c r="S267" i="45"/>
  <c r="S268" i="45"/>
  <c r="S269" i="45"/>
  <c r="S270" i="45"/>
  <c r="S271" i="45"/>
  <c r="S272" i="45"/>
  <c r="S273" i="45"/>
  <c r="S274" i="45"/>
  <c r="S275" i="45"/>
  <c r="S276" i="45"/>
  <c r="S277" i="45"/>
  <c r="S278" i="45"/>
  <c r="S279" i="45"/>
  <c r="S280" i="45"/>
  <c r="S281" i="45"/>
  <c r="S282" i="45"/>
  <c r="S283" i="45"/>
  <c r="S284" i="45"/>
  <c r="S285" i="45"/>
  <c r="S286" i="45"/>
  <c r="S287" i="45"/>
  <c r="S288" i="45"/>
  <c r="S289" i="45"/>
  <c r="S290" i="45"/>
  <c r="S291" i="45"/>
  <c r="S292" i="45"/>
  <c r="S293" i="45"/>
  <c r="S294" i="45"/>
  <c r="S295" i="45"/>
  <c r="S296" i="45"/>
  <c r="S297" i="45"/>
  <c r="S298" i="45"/>
  <c r="S299" i="45"/>
  <c r="S300" i="45"/>
  <c r="S301" i="45"/>
  <c r="S302" i="45"/>
  <c r="S303" i="45"/>
  <c r="S304" i="45"/>
  <c r="S305" i="45"/>
  <c r="S306" i="45"/>
  <c r="S307" i="45"/>
  <c r="S308" i="45"/>
  <c r="S309" i="45"/>
  <c r="S310" i="45"/>
  <c r="S311" i="45"/>
  <c r="S312" i="45"/>
  <c r="S313" i="45"/>
  <c r="S314" i="45"/>
  <c r="S315" i="45"/>
  <c r="S316" i="45"/>
  <c r="S317" i="45"/>
  <c r="S318" i="45"/>
  <c r="S319" i="45"/>
  <c r="S320" i="45"/>
  <c r="S321" i="45"/>
  <c r="S322" i="45"/>
  <c r="S323" i="45"/>
  <c r="S324" i="45"/>
  <c r="S325" i="45"/>
  <c r="S326" i="45"/>
  <c r="S327" i="45"/>
  <c r="S328" i="45"/>
  <c r="S329" i="45"/>
  <c r="S330" i="45"/>
  <c r="S331" i="45"/>
  <c r="S332" i="45"/>
  <c r="S333" i="45"/>
  <c r="S334" i="45"/>
  <c r="S335" i="45"/>
  <c r="S336" i="45"/>
  <c r="S337" i="45"/>
  <c r="S338" i="45"/>
  <c r="S339" i="45"/>
  <c r="S340" i="45"/>
  <c r="S341" i="45"/>
  <c r="S342" i="45"/>
  <c r="S343" i="45"/>
  <c r="S344" i="45"/>
  <c r="S345" i="45"/>
  <c r="S346" i="45"/>
  <c r="S347" i="45"/>
  <c r="S348" i="45"/>
  <c r="S349" i="45"/>
  <c r="S350" i="45"/>
  <c r="S351" i="45"/>
  <c r="S352" i="45"/>
  <c r="S353" i="45"/>
  <c r="S354" i="45"/>
  <c r="S355" i="45"/>
  <c r="S356" i="45"/>
  <c r="S357" i="45"/>
  <c r="S358" i="45"/>
  <c r="S359" i="45"/>
  <c r="S360" i="45"/>
  <c r="S361" i="45"/>
  <c r="S362" i="45"/>
  <c r="S363" i="45"/>
  <c r="S364" i="45"/>
  <c r="S365" i="45"/>
  <c r="S366" i="45"/>
  <c r="S367" i="45"/>
  <c r="S368" i="45"/>
  <c r="S369" i="45"/>
  <c r="S370" i="45"/>
  <c r="S371" i="45"/>
  <c r="S372" i="45"/>
  <c r="S373" i="45"/>
  <c r="S374" i="45"/>
  <c r="S375" i="45"/>
  <c r="S376" i="45"/>
  <c r="S377" i="45"/>
  <c r="S378" i="45"/>
  <c r="S379" i="45"/>
  <c r="S380" i="45"/>
  <c r="S381" i="45"/>
  <c r="S382" i="45"/>
  <c r="S383" i="45"/>
  <c r="S384" i="45"/>
  <c r="S385" i="45"/>
  <c r="S386" i="45"/>
  <c r="S387" i="45"/>
  <c r="S388" i="45"/>
  <c r="S389" i="45"/>
  <c r="S390" i="45"/>
  <c r="S391" i="45"/>
  <c r="S392" i="45"/>
  <c r="S393" i="45"/>
  <c r="S394" i="45"/>
  <c r="S395" i="45"/>
  <c r="S396" i="45"/>
  <c r="S397" i="45"/>
  <c r="S398" i="45"/>
  <c r="S399" i="45"/>
  <c r="S400" i="45"/>
  <c r="S401" i="45"/>
  <c r="S402" i="45"/>
  <c r="S403" i="45"/>
  <c r="S404" i="45"/>
  <c r="S405" i="45"/>
  <c r="S406" i="45"/>
  <c r="S407" i="45"/>
  <c r="S408" i="45"/>
  <c r="S409" i="45"/>
  <c r="S410" i="45"/>
  <c r="S411" i="45"/>
  <c r="S412" i="45"/>
  <c r="S413" i="45"/>
  <c r="S414" i="45"/>
  <c r="S415" i="45"/>
  <c r="S416" i="45"/>
  <c r="S417" i="45"/>
  <c r="S418" i="45"/>
  <c r="S419" i="45"/>
  <c r="S420" i="45"/>
  <c r="S421" i="45"/>
  <c r="S422" i="45"/>
  <c r="S423" i="45"/>
  <c r="S424" i="45"/>
  <c r="S425" i="45"/>
  <c r="S426" i="45"/>
  <c r="S427" i="45"/>
  <c r="S428" i="45"/>
  <c r="S429" i="45"/>
  <c r="S430" i="45"/>
  <c r="S431" i="45"/>
  <c r="S432" i="45"/>
  <c r="S433" i="45"/>
  <c r="S434" i="45"/>
  <c r="S435" i="45"/>
  <c r="S436" i="45"/>
  <c r="S437" i="45"/>
  <c r="S438" i="45"/>
  <c r="S439" i="45"/>
  <c r="S440" i="45"/>
  <c r="S441" i="45"/>
  <c r="S442" i="45"/>
  <c r="S443" i="45"/>
  <c r="S444" i="45"/>
  <c r="S445" i="45"/>
  <c r="S446" i="45"/>
  <c r="S447" i="45"/>
  <c r="S448" i="45"/>
  <c r="S449" i="45"/>
  <c r="S450" i="45"/>
  <c r="S451" i="45"/>
  <c r="S452" i="45"/>
  <c r="S453" i="45"/>
  <c r="S454" i="45"/>
  <c r="S455" i="45"/>
  <c r="S456" i="45"/>
  <c r="S457" i="45"/>
  <c r="S458" i="45"/>
  <c r="S459" i="45"/>
  <c r="S460" i="45"/>
  <c r="S461" i="45"/>
  <c r="S462" i="45"/>
  <c r="S463" i="45"/>
  <c r="S464" i="45"/>
  <c r="S465" i="45"/>
  <c r="S466" i="45"/>
  <c r="S467" i="45"/>
  <c r="S468" i="45"/>
  <c r="S469" i="45"/>
  <c r="S470" i="45"/>
  <c r="S471" i="45"/>
  <c r="S472" i="45"/>
  <c r="S473" i="45"/>
  <c r="S474" i="45"/>
  <c r="S475" i="45"/>
  <c r="S476" i="45"/>
  <c r="S477" i="45"/>
  <c r="S478" i="45"/>
  <c r="S479" i="45"/>
  <c r="S480" i="45"/>
  <c r="S481" i="45"/>
  <c r="S482" i="45"/>
  <c r="S483" i="45"/>
  <c r="S484" i="45"/>
  <c r="S485" i="45"/>
  <c r="S486" i="45"/>
  <c r="S487" i="45"/>
  <c r="S488" i="45"/>
  <c r="S489" i="45"/>
  <c r="S490" i="45"/>
  <c r="S491" i="45"/>
  <c r="S492" i="45"/>
  <c r="S493" i="45"/>
  <c r="S494" i="45"/>
  <c r="S495" i="45"/>
  <c r="S496" i="45"/>
  <c r="S497" i="45"/>
  <c r="S498" i="45"/>
  <c r="S499" i="45"/>
  <c r="S500" i="45"/>
  <c r="S501" i="45"/>
  <c r="S502" i="45"/>
  <c r="S503" i="45"/>
  <c r="S504" i="45"/>
  <c r="S505" i="45"/>
  <c r="S506" i="45"/>
  <c r="S507" i="45"/>
  <c r="S508" i="45"/>
  <c r="S509" i="45"/>
  <c r="S510" i="45"/>
  <c r="S511" i="45"/>
  <c r="S512" i="45"/>
  <c r="S513" i="45"/>
  <c r="S514" i="45"/>
  <c r="S515" i="45"/>
  <c r="S516" i="45"/>
  <c r="S517" i="45"/>
  <c r="S518" i="45"/>
  <c r="S519" i="45"/>
  <c r="S520" i="45"/>
  <c r="S521" i="45"/>
  <c r="S522" i="45"/>
  <c r="S523" i="45"/>
  <c r="S524" i="45"/>
  <c r="S525" i="45"/>
  <c r="S526" i="45"/>
  <c r="S527" i="45"/>
  <c r="S528" i="45"/>
  <c r="S529" i="45"/>
  <c r="S530" i="45"/>
  <c r="S531" i="45"/>
  <c r="S532" i="45"/>
  <c r="S533" i="45"/>
  <c r="S534" i="45"/>
  <c r="S535" i="45"/>
  <c r="S536" i="45"/>
  <c r="S537" i="45"/>
  <c r="S538" i="45"/>
  <c r="S539" i="45"/>
  <c r="S540" i="45"/>
  <c r="S541" i="45"/>
  <c r="S542" i="45"/>
  <c r="S543" i="45"/>
  <c r="S544" i="45"/>
  <c r="S545" i="45"/>
  <c r="S546" i="45"/>
  <c r="S547" i="45"/>
  <c r="S548" i="45"/>
  <c r="S549" i="45"/>
  <c r="S550" i="45"/>
  <c r="S551" i="45"/>
  <c r="S552" i="45"/>
  <c r="S553" i="45"/>
  <c r="S554" i="45"/>
  <c r="S555" i="45"/>
  <c r="S556" i="45"/>
  <c r="S557" i="45"/>
  <c r="S558" i="45"/>
  <c r="S559" i="45"/>
  <c r="S560" i="45"/>
  <c r="S561" i="45"/>
  <c r="S562" i="45"/>
  <c r="S563" i="45"/>
  <c r="S564" i="45"/>
  <c r="S565" i="45"/>
  <c r="S566" i="45"/>
  <c r="S567" i="45"/>
  <c r="S568" i="45"/>
  <c r="S569" i="45"/>
  <c r="S570" i="45"/>
  <c r="S571" i="45"/>
  <c r="S572" i="45"/>
  <c r="S573" i="45"/>
  <c r="S574" i="45"/>
  <c r="S575" i="45"/>
  <c r="S576" i="45"/>
  <c r="S577" i="45"/>
  <c r="S578" i="45"/>
  <c r="S579" i="45"/>
  <c r="S580" i="45"/>
  <c r="S581" i="45"/>
  <c r="S582" i="45"/>
  <c r="S583" i="45"/>
  <c r="S584" i="45"/>
  <c r="S585" i="45"/>
  <c r="S586" i="45"/>
  <c r="S587" i="45"/>
  <c r="S588" i="45"/>
  <c r="S589" i="45"/>
  <c r="S590" i="45"/>
  <c r="S591" i="45"/>
  <c r="S592" i="45"/>
  <c r="S593" i="45"/>
  <c r="S594" i="45"/>
  <c r="S595" i="45"/>
  <c r="S596" i="45"/>
  <c r="S597" i="45"/>
  <c r="S598" i="45"/>
  <c r="S599" i="45"/>
  <c r="S600" i="45"/>
  <c r="S601" i="45"/>
  <c r="S602" i="45"/>
  <c r="S603" i="45"/>
  <c r="S604" i="45"/>
  <c r="S605" i="45"/>
  <c r="S606" i="45"/>
  <c r="S607" i="45"/>
  <c r="S608" i="45"/>
  <c r="S609" i="45"/>
  <c r="S610" i="45"/>
  <c r="S611" i="45"/>
  <c r="S612" i="45"/>
  <c r="S613" i="45"/>
  <c r="S614" i="45"/>
  <c r="S615" i="45"/>
  <c r="S616" i="45"/>
  <c r="S617" i="45"/>
  <c r="S618" i="45"/>
  <c r="S619" i="45"/>
  <c r="S620" i="45"/>
  <c r="S621" i="45"/>
  <c r="S622" i="45"/>
  <c r="S623" i="45"/>
  <c r="S624" i="45"/>
  <c r="S625" i="45"/>
  <c r="S626" i="45"/>
  <c r="S627" i="45"/>
  <c r="S628" i="45"/>
  <c r="S629" i="45"/>
  <c r="S630" i="45"/>
  <c r="S631" i="45"/>
  <c r="S632" i="45"/>
  <c r="S633" i="45"/>
  <c r="S634" i="45"/>
  <c r="S635" i="45"/>
  <c r="S636" i="45"/>
  <c r="S637" i="45"/>
  <c r="S638" i="45"/>
  <c r="S639" i="45"/>
  <c r="S640" i="45"/>
  <c r="S641" i="45"/>
  <c r="S642" i="45"/>
  <c r="S643" i="45"/>
  <c r="S644" i="45"/>
  <c r="S645" i="45"/>
  <c r="S646" i="45"/>
  <c r="S647" i="45"/>
  <c r="S648" i="45"/>
  <c r="S649" i="45"/>
  <c r="S650" i="45"/>
  <c r="S651" i="45"/>
  <c r="S652" i="45"/>
  <c r="S653" i="45"/>
  <c r="S654" i="45"/>
  <c r="S655" i="45"/>
  <c r="S656" i="45"/>
  <c r="S657" i="45"/>
  <c r="S658" i="45"/>
  <c r="S659" i="45"/>
  <c r="S660" i="45"/>
  <c r="S661" i="45"/>
  <c r="S662" i="45"/>
  <c r="S663" i="45"/>
  <c r="S664" i="45"/>
  <c r="S665" i="45"/>
  <c r="S666" i="45"/>
  <c r="S667" i="45"/>
  <c r="S668" i="45"/>
  <c r="S669" i="45"/>
  <c r="S670" i="45"/>
  <c r="S671" i="45"/>
  <c r="S672" i="45"/>
  <c r="S673" i="45"/>
  <c r="S674" i="45"/>
  <c r="S675" i="45"/>
  <c r="S676" i="45"/>
  <c r="S677" i="45"/>
  <c r="S678" i="45"/>
  <c r="S679" i="45"/>
  <c r="S680" i="45"/>
  <c r="S681" i="45"/>
  <c r="S682" i="45"/>
  <c r="S683" i="45"/>
  <c r="S684" i="45"/>
  <c r="S685" i="45"/>
  <c r="S686" i="45"/>
  <c r="S687" i="45"/>
  <c r="S688" i="45"/>
  <c r="S689" i="45"/>
  <c r="S690" i="45"/>
  <c r="S691" i="45"/>
  <c r="S692" i="45"/>
  <c r="S693" i="45"/>
  <c r="S694" i="45"/>
  <c r="S695" i="45"/>
  <c r="S696" i="45"/>
  <c r="S697" i="45"/>
  <c r="S698" i="45"/>
  <c r="S699" i="45"/>
  <c r="S700" i="45"/>
  <c r="S701" i="45"/>
  <c r="S702" i="45"/>
  <c r="S703" i="45"/>
  <c r="S704" i="45"/>
  <c r="S705" i="45"/>
  <c r="S706" i="45"/>
  <c r="S707" i="45"/>
  <c r="S708" i="45"/>
  <c r="S709" i="45"/>
  <c r="S710" i="45"/>
  <c r="S711" i="45"/>
  <c r="S712" i="45"/>
  <c r="S713" i="45"/>
  <c r="S714" i="45"/>
  <c r="S715" i="45"/>
  <c r="S716" i="45"/>
  <c r="S717" i="45"/>
  <c r="S718" i="45"/>
  <c r="S719" i="45"/>
  <c r="S720" i="45"/>
  <c r="S721" i="45"/>
  <c r="S722" i="45"/>
  <c r="S723" i="45"/>
  <c r="S724" i="45"/>
  <c r="S725" i="45"/>
  <c r="S726" i="45"/>
  <c r="S727" i="45"/>
  <c r="S728" i="45"/>
  <c r="S729" i="45"/>
  <c r="S730" i="45"/>
  <c r="S731" i="45"/>
  <c r="S732" i="45"/>
  <c r="S733" i="45"/>
  <c r="S734" i="45"/>
  <c r="S735" i="45"/>
  <c r="S736" i="45"/>
  <c r="S737" i="45"/>
  <c r="S738" i="45"/>
  <c r="S739" i="45"/>
  <c r="S740" i="45"/>
  <c r="S741" i="45"/>
  <c r="S742" i="45"/>
  <c r="S743" i="45"/>
  <c r="S744" i="45"/>
  <c r="S745" i="45"/>
  <c r="S746" i="45"/>
  <c r="S747" i="45"/>
  <c r="S748" i="45"/>
  <c r="S749" i="45"/>
  <c r="S750" i="45"/>
  <c r="S751" i="45"/>
  <c r="S752" i="45"/>
  <c r="S753" i="45"/>
  <c r="S754" i="45"/>
  <c r="S755" i="45"/>
  <c r="S756" i="45"/>
  <c r="S757" i="45"/>
  <c r="S758" i="45"/>
  <c r="S759" i="45"/>
  <c r="S760" i="45"/>
  <c r="S761" i="45"/>
  <c r="S762" i="45"/>
  <c r="S763" i="45"/>
  <c r="S764" i="45"/>
  <c r="S765" i="45"/>
  <c r="S766" i="45"/>
  <c r="S767" i="45"/>
  <c r="S768" i="45"/>
  <c r="S769" i="45"/>
  <c r="S770" i="45"/>
  <c r="S771" i="45"/>
  <c r="S772" i="45"/>
  <c r="S773" i="45"/>
  <c r="S774" i="45"/>
  <c r="S775" i="45"/>
  <c r="S776" i="45"/>
  <c r="S777" i="45"/>
  <c r="S778" i="45"/>
  <c r="S779" i="45"/>
  <c r="S780" i="45"/>
  <c r="S781" i="45"/>
  <c r="S782" i="45"/>
  <c r="S783" i="45"/>
  <c r="S784" i="45"/>
  <c r="S785" i="45"/>
  <c r="S786" i="45"/>
  <c r="S787" i="45"/>
  <c r="S788" i="45"/>
  <c r="S789" i="45"/>
  <c r="S790" i="45"/>
  <c r="S791" i="45"/>
  <c r="S792" i="45"/>
  <c r="S793" i="45"/>
  <c r="S794" i="45"/>
  <c r="S795" i="45"/>
  <c r="S796" i="45"/>
  <c r="S797" i="45"/>
  <c r="S798" i="45"/>
  <c r="S799" i="45"/>
  <c r="S800" i="45"/>
  <c r="S801" i="45"/>
  <c r="S802" i="45"/>
  <c r="S803" i="45"/>
  <c r="S804" i="45"/>
  <c r="S805" i="45"/>
  <c r="S806" i="45"/>
  <c r="S807" i="45"/>
  <c r="S808" i="45"/>
  <c r="S809" i="45"/>
  <c r="S810" i="45"/>
  <c r="S811" i="45"/>
  <c r="S812" i="45"/>
  <c r="S813" i="45"/>
  <c r="S814" i="45"/>
  <c r="S815" i="45"/>
  <c r="S816" i="45"/>
  <c r="S817" i="45"/>
  <c r="S818" i="45"/>
  <c r="S819" i="45"/>
  <c r="S820" i="45"/>
  <c r="S821" i="45"/>
  <c r="S822" i="45"/>
  <c r="S823" i="45"/>
  <c r="S824" i="45"/>
  <c r="S825" i="45"/>
  <c r="S826" i="45"/>
  <c r="S827" i="45"/>
  <c r="S828" i="45"/>
  <c r="S829" i="45"/>
  <c r="S830" i="45"/>
  <c r="S831" i="45"/>
  <c r="S832" i="45"/>
  <c r="S833" i="45"/>
  <c r="S834" i="45"/>
  <c r="S835" i="45"/>
  <c r="S836" i="45"/>
  <c r="S837" i="45"/>
  <c r="S838" i="45"/>
  <c r="S839" i="45"/>
  <c r="S840" i="45"/>
  <c r="S841" i="45"/>
  <c r="S842" i="45"/>
  <c r="S843" i="45"/>
  <c r="S844" i="45"/>
  <c r="S845" i="45"/>
  <c r="S846" i="45"/>
  <c r="S847" i="45"/>
  <c r="S848" i="45"/>
  <c r="S849" i="45"/>
  <c r="S850" i="45"/>
  <c r="S851" i="45"/>
  <c r="S852" i="45"/>
  <c r="S853" i="45"/>
  <c r="S854" i="45"/>
  <c r="S855" i="45"/>
  <c r="S856" i="45"/>
  <c r="S857" i="45"/>
  <c r="S858" i="45"/>
  <c r="S859" i="45"/>
  <c r="S860" i="45"/>
  <c r="S861" i="45"/>
  <c r="S862" i="45"/>
  <c r="S863" i="45"/>
  <c r="S864" i="45"/>
  <c r="S865" i="45"/>
  <c r="S866" i="45"/>
  <c r="S867" i="45"/>
  <c r="S868" i="45"/>
  <c r="S869" i="45"/>
  <c r="S870" i="45"/>
  <c r="S871" i="45"/>
  <c r="S872" i="45"/>
  <c r="S873" i="45"/>
  <c r="S874" i="45"/>
  <c r="S875" i="45"/>
  <c r="S876" i="45"/>
  <c r="S877" i="45"/>
  <c r="S878" i="45"/>
  <c r="S879" i="45"/>
  <c r="S880" i="45"/>
  <c r="S881" i="45"/>
  <c r="S882" i="45"/>
  <c r="S883" i="45"/>
  <c r="S884" i="45"/>
  <c r="S885" i="45"/>
  <c r="S886" i="45"/>
  <c r="S887" i="45"/>
  <c r="S888" i="45"/>
  <c r="S889" i="45"/>
  <c r="S890" i="45"/>
  <c r="S891" i="45"/>
  <c r="S892" i="45"/>
  <c r="S893" i="45"/>
  <c r="S894" i="45"/>
  <c r="S895" i="45"/>
  <c r="S896" i="45"/>
  <c r="S897" i="45"/>
  <c r="S898" i="45"/>
  <c r="S899" i="45"/>
  <c r="S900" i="45"/>
  <c r="S901" i="45"/>
  <c r="S902" i="45"/>
  <c r="S903" i="45"/>
  <c r="S904" i="45"/>
  <c r="S905" i="45"/>
  <c r="S906" i="45"/>
  <c r="S907" i="45"/>
  <c r="S908" i="45"/>
  <c r="S909" i="45"/>
  <c r="S910" i="45"/>
  <c r="S911" i="45"/>
  <c r="S912" i="45"/>
  <c r="S913" i="45"/>
  <c r="S914" i="45"/>
  <c r="S915" i="45"/>
  <c r="S916" i="45"/>
  <c r="S917" i="45"/>
  <c r="S918" i="45"/>
  <c r="S919" i="45"/>
  <c r="S920" i="45"/>
  <c r="S921" i="45"/>
  <c r="S922" i="45"/>
  <c r="S923" i="45"/>
  <c r="S924" i="45"/>
  <c r="S925" i="45"/>
  <c r="S926" i="45"/>
  <c r="S927" i="45"/>
  <c r="S928" i="45"/>
  <c r="S929" i="45"/>
  <c r="S930" i="45"/>
  <c r="S931" i="45"/>
  <c r="S932" i="45"/>
  <c r="S933" i="45"/>
  <c r="S934" i="45"/>
  <c r="S935" i="45"/>
  <c r="S936" i="45"/>
  <c r="S937" i="45"/>
  <c r="S938" i="45"/>
  <c r="S939" i="45"/>
  <c r="S940" i="45"/>
  <c r="S941" i="45"/>
  <c r="S942" i="45"/>
  <c r="S943" i="45"/>
  <c r="S944" i="45"/>
  <c r="S945" i="45"/>
  <c r="S946" i="45"/>
  <c r="S947" i="45"/>
  <c r="S948" i="45"/>
  <c r="S949" i="45"/>
  <c r="S950" i="45"/>
  <c r="S951" i="45"/>
  <c r="S952" i="45"/>
  <c r="S953" i="45"/>
  <c r="S954" i="45"/>
  <c r="S955" i="45"/>
  <c r="S956" i="45"/>
  <c r="S957" i="45"/>
  <c r="S958" i="45"/>
  <c r="S959" i="45"/>
  <c r="S960" i="45"/>
  <c r="S961" i="45"/>
  <c r="S962" i="45"/>
  <c r="S963" i="45"/>
  <c r="S964" i="45"/>
  <c r="S965" i="45"/>
  <c r="S966" i="45"/>
  <c r="S967" i="45"/>
  <c r="S968" i="45"/>
  <c r="S969" i="45"/>
  <c r="S970" i="45"/>
  <c r="S971" i="45"/>
  <c r="S972" i="45"/>
  <c r="S973" i="45"/>
  <c r="S974" i="45"/>
  <c r="S975" i="45"/>
  <c r="S976" i="45"/>
  <c r="S977" i="45"/>
  <c r="S978" i="45"/>
  <c r="S979" i="45"/>
  <c r="S980" i="45"/>
  <c r="S981" i="45"/>
  <c r="S982" i="45"/>
  <c r="S983" i="45"/>
  <c r="S984" i="45"/>
  <c r="S985" i="45"/>
  <c r="S986" i="45"/>
  <c r="S987" i="45"/>
  <c r="S988" i="45"/>
  <c r="S989" i="45"/>
  <c r="S990" i="45"/>
  <c r="S991" i="45"/>
  <c r="S992" i="45"/>
  <c r="S993" i="45"/>
  <c r="S994" i="45"/>
  <c r="S995" i="45"/>
  <c r="S996" i="45"/>
  <c r="S997" i="45"/>
  <c r="S998" i="45"/>
  <c r="S999" i="45"/>
  <c r="S1000" i="45"/>
  <c r="S1001" i="45"/>
  <c r="S1002" i="45"/>
  <c r="S1003" i="45"/>
  <c r="S1004" i="45"/>
  <c r="S1005" i="45"/>
  <c r="S1006" i="45"/>
  <c r="S1007" i="45"/>
  <c r="S1008" i="45"/>
  <c r="S1009" i="45"/>
  <c r="S1010" i="45"/>
  <c r="S1011" i="45"/>
  <c r="T13" i="43"/>
  <c r="V13" i="43" s="1"/>
  <c r="R14" i="43"/>
  <c r="T14" i="43" s="1"/>
  <c r="V14" i="43" s="1"/>
  <c r="R15" i="43"/>
  <c r="T15" i="43" s="1"/>
  <c r="V15" i="43" s="1"/>
  <c r="R16" i="43"/>
  <c r="T16" i="43" s="1"/>
  <c r="V16" i="43" s="1"/>
  <c r="R17" i="43"/>
  <c r="T17" i="43" s="1"/>
  <c r="V17" i="43" s="1"/>
  <c r="R18" i="43"/>
  <c r="T18" i="43" s="1"/>
  <c r="V18" i="43" s="1"/>
  <c r="R19" i="43"/>
  <c r="T19" i="43" s="1"/>
  <c r="V19" i="43" s="1"/>
  <c r="R20" i="43"/>
  <c r="T20" i="43" s="1"/>
  <c r="V20" i="43" s="1"/>
  <c r="R21" i="43"/>
  <c r="T21" i="43" s="1"/>
  <c r="V21" i="43" s="1"/>
  <c r="V22" i="43"/>
  <c r="R23" i="43"/>
  <c r="T23" i="43" s="1"/>
  <c r="V23" i="43" s="1"/>
  <c r="R24" i="43"/>
  <c r="T24" i="43" s="1"/>
  <c r="V24" i="43" s="1"/>
  <c r="R25" i="43"/>
  <c r="T25" i="43" s="1"/>
  <c r="V25" i="43" s="1"/>
  <c r="R26" i="43"/>
  <c r="T26" i="43" s="1"/>
  <c r="V26" i="43" s="1"/>
  <c r="R27" i="43"/>
  <c r="T27" i="43" s="1"/>
  <c r="V27" i="43" s="1"/>
  <c r="R28" i="43"/>
  <c r="T28" i="43" s="1"/>
  <c r="V28" i="43" s="1"/>
  <c r="R29" i="43"/>
  <c r="T29" i="43" s="1"/>
  <c r="V29" i="43" s="1"/>
  <c r="R30" i="43"/>
  <c r="T30" i="43" s="1"/>
  <c r="V30" i="43" s="1"/>
  <c r="R31" i="43"/>
  <c r="T31" i="43" s="1"/>
  <c r="V31" i="43" s="1"/>
  <c r="R32" i="43"/>
  <c r="T32" i="43" s="1"/>
  <c r="V32" i="43" s="1"/>
  <c r="R33" i="43"/>
  <c r="R34" i="43"/>
  <c r="R35" i="43"/>
  <c r="R36" i="43"/>
  <c r="R37" i="43"/>
  <c r="R38" i="43"/>
  <c r="R39" i="43"/>
  <c r="R40" i="43"/>
  <c r="R41" i="43"/>
  <c r="R42" i="43"/>
  <c r="R43" i="43"/>
  <c r="R44" i="43"/>
  <c r="R45" i="43"/>
  <c r="R46" i="43"/>
  <c r="R47" i="43"/>
  <c r="R48" i="43"/>
  <c r="R49" i="43"/>
  <c r="R50" i="43"/>
  <c r="R51" i="43"/>
  <c r="R52" i="43"/>
  <c r="R53" i="43"/>
  <c r="R54" i="43"/>
  <c r="R55" i="43"/>
  <c r="R56" i="43"/>
  <c r="R57" i="43"/>
  <c r="R58" i="43"/>
  <c r="R59" i="43"/>
  <c r="R60" i="43"/>
  <c r="R61" i="43"/>
  <c r="R62" i="43"/>
  <c r="AN62" i="43" s="1"/>
  <c r="R63" i="43"/>
  <c r="AN63" i="43" s="1"/>
  <c r="R64" i="43"/>
  <c r="AN64" i="43" s="1"/>
  <c r="R65" i="43"/>
  <c r="AN65" i="43" s="1"/>
  <c r="R66" i="43"/>
  <c r="AN66" i="43" s="1"/>
  <c r="R67" i="43"/>
  <c r="AN67" i="43" s="1"/>
  <c r="R68" i="43"/>
  <c r="AN68" i="43" s="1"/>
  <c r="R69" i="43"/>
  <c r="AN69" i="43" s="1"/>
  <c r="R70" i="43"/>
  <c r="AN70" i="43" s="1"/>
  <c r="R71" i="43"/>
  <c r="AN71" i="43" s="1"/>
  <c r="R72" i="43"/>
  <c r="R73" i="43"/>
  <c r="R74" i="43"/>
  <c r="R75" i="43"/>
  <c r="R76" i="43"/>
  <c r="R77" i="43"/>
  <c r="R78" i="43"/>
  <c r="R79" i="43"/>
  <c r="R80" i="43"/>
  <c r="R81" i="43"/>
  <c r="R82" i="43"/>
  <c r="R83" i="43"/>
  <c r="R84" i="43"/>
  <c r="R85" i="43"/>
  <c r="R86" i="43"/>
  <c r="R87" i="43"/>
  <c r="R88" i="43"/>
  <c r="R89" i="43"/>
  <c r="R90" i="43"/>
  <c r="R91" i="43"/>
  <c r="R92" i="43"/>
  <c r="R93" i="43"/>
  <c r="R94" i="43"/>
  <c r="R95" i="43"/>
  <c r="R96" i="43"/>
  <c r="R97" i="43"/>
  <c r="R98" i="43"/>
  <c r="R99" i="43"/>
  <c r="R100" i="43"/>
  <c r="R101" i="43"/>
  <c r="R102" i="43"/>
  <c r="R103" i="43"/>
  <c r="R104" i="43"/>
  <c r="R105" i="43"/>
  <c r="R106" i="43"/>
  <c r="R107" i="43"/>
  <c r="R108" i="43"/>
  <c r="R109" i="43"/>
  <c r="R110" i="43"/>
  <c r="R111" i="43"/>
  <c r="R112" i="43"/>
  <c r="R113" i="43"/>
  <c r="R114" i="43"/>
  <c r="R115" i="43"/>
  <c r="R116" i="43"/>
  <c r="R117" i="43"/>
  <c r="R118" i="43"/>
  <c r="R119" i="43"/>
  <c r="R120" i="43"/>
  <c r="R121" i="43"/>
  <c r="R122" i="43"/>
  <c r="R123" i="43"/>
  <c r="R124" i="43"/>
  <c r="R125" i="43"/>
  <c r="R126" i="43"/>
  <c r="R127" i="43"/>
  <c r="R128" i="43"/>
  <c r="R129" i="43"/>
  <c r="R130" i="43"/>
  <c r="R131" i="43"/>
  <c r="R132" i="43"/>
  <c r="R133" i="43"/>
  <c r="R134" i="43"/>
  <c r="R135" i="43"/>
  <c r="R136" i="43"/>
  <c r="R137" i="43"/>
  <c r="R138" i="43"/>
  <c r="R139" i="43"/>
  <c r="R140" i="43"/>
  <c r="R141" i="43"/>
  <c r="R142" i="43"/>
  <c r="R143" i="43"/>
  <c r="R144" i="43"/>
  <c r="R145" i="43"/>
  <c r="R146" i="43"/>
  <c r="R147" i="43"/>
  <c r="R148" i="43"/>
  <c r="R149" i="43"/>
  <c r="R150" i="43"/>
  <c r="R151" i="43"/>
  <c r="R152" i="43"/>
  <c r="R153" i="43"/>
  <c r="R154" i="43"/>
  <c r="R155" i="43"/>
  <c r="R156" i="43"/>
  <c r="R157" i="43"/>
  <c r="R158" i="43"/>
  <c r="R159" i="43"/>
  <c r="R160" i="43"/>
  <c r="R161" i="43"/>
  <c r="R162" i="43"/>
  <c r="R163" i="43"/>
  <c r="R164" i="43"/>
  <c r="R165" i="43"/>
  <c r="R166" i="43"/>
  <c r="R167" i="43"/>
  <c r="R168" i="43"/>
  <c r="R169" i="43"/>
  <c r="R170" i="43"/>
  <c r="R171" i="43"/>
  <c r="R172" i="43"/>
  <c r="R173" i="43"/>
  <c r="R174" i="43"/>
  <c r="R175" i="43"/>
  <c r="R176" i="43"/>
  <c r="R177" i="43"/>
  <c r="R178" i="43"/>
  <c r="R179" i="43"/>
  <c r="R180" i="43"/>
  <c r="R181" i="43"/>
  <c r="R182" i="43"/>
  <c r="R183" i="43"/>
  <c r="R184" i="43"/>
  <c r="R185" i="43"/>
  <c r="R186" i="43"/>
  <c r="R187" i="43"/>
  <c r="R188" i="43"/>
  <c r="R189" i="43"/>
  <c r="R190" i="43"/>
  <c r="R191" i="43"/>
  <c r="R192" i="43"/>
  <c r="R193" i="43"/>
  <c r="R194" i="43"/>
  <c r="R195" i="43"/>
  <c r="R196" i="43"/>
  <c r="R197" i="43"/>
  <c r="R198" i="43"/>
  <c r="R199" i="43"/>
  <c r="R200" i="43"/>
  <c r="R201" i="43"/>
  <c r="R202" i="43"/>
  <c r="R203" i="43"/>
  <c r="R204" i="43"/>
  <c r="R205" i="43"/>
  <c r="R206" i="43"/>
  <c r="R207" i="43"/>
  <c r="R208" i="43"/>
  <c r="R209" i="43"/>
  <c r="R210" i="43"/>
  <c r="R211" i="43"/>
  <c r="R212" i="43"/>
  <c r="R213" i="43"/>
  <c r="R214" i="43"/>
  <c r="R215" i="43"/>
  <c r="R216" i="43"/>
  <c r="R217" i="43"/>
  <c r="R218" i="43"/>
  <c r="R219" i="43"/>
  <c r="R220" i="43"/>
  <c r="R221" i="43"/>
  <c r="R222" i="43"/>
  <c r="R223" i="43"/>
  <c r="R224" i="43"/>
  <c r="R225" i="43"/>
  <c r="R226" i="43"/>
  <c r="R227" i="43"/>
  <c r="R228" i="43"/>
  <c r="R229" i="43"/>
  <c r="R230" i="43"/>
  <c r="R231" i="43"/>
  <c r="R232" i="43"/>
  <c r="R233" i="43"/>
  <c r="R234" i="43"/>
  <c r="R235" i="43"/>
  <c r="R236" i="43"/>
  <c r="R237" i="43"/>
  <c r="R238" i="43"/>
  <c r="R239" i="43"/>
  <c r="R240" i="43"/>
  <c r="R241" i="43"/>
  <c r="R242" i="43"/>
  <c r="R243" i="43"/>
  <c r="R244" i="43"/>
  <c r="R245" i="43"/>
  <c r="R246" i="43"/>
  <c r="R247" i="43"/>
  <c r="R248" i="43"/>
  <c r="R249" i="43"/>
  <c r="R250" i="43"/>
  <c r="R251" i="43"/>
  <c r="R252" i="43"/>
  <c r="R253" i="43"/>
  <c r="R254" i="43"/>
  <c r="R255" i="43"/>
  <c r="R256" i="43"/>
  <c r="R257" i="43"/>
  <c r="R258" i="43"/>
  <c r="R259" i="43"/>
  <c r="R260" i="43"/>
  <c r="R261" i="43"/>
  <c r="R262" i="43"/>
  <c r="R263" i="43"/>
  <c r="R264" i="43"/>
  <c r="R265" i="43"/>
  <c r="R266" i="43"/>
  <c r="R267" i="43"/>
  <c r="R268" i="43"/>
  <c r="R269" i="43"/>
  <c r="R270" i="43"/>
  <c r="R271" i="43"/>
  <c r="R272" i="43"/>
  <c r="R273" i="43"/>
  <c r="R274" i="43"/>
  <c r="R275" i="43"/>
  <c r="R276" i="43"/>
  <c r="R277" i="43"/>
  <c r="R278" i="43"/>
  <c r="R279" i="43"/>
  <c r="R280" i="43"/>
  <c r="R281" i="43"/>
  <c r="R282" i="43"/>
  <c r="R283" i="43"/>
  <c r="R284" i="43"/>
  <c r="R285" i="43"/>
  <c r="R286" i="43"/>
  <c r="R287" i="43"/>
  <c r="R288" i="43"/>
  <c r="R289" i="43"/>
  <c r="R290" i="43"/>
  <c r="R291" i="43"/>
  <c r="R292" i="43"/>
  <c r="R293" i="43"/>
  <c r="R294" i="43"/>
  <c r="R295" i="43"/>
  <c r="R296" i="43"/>
  <c r="R297" i="43"/>
  <c r="R298" i="43"/>
  <c r="R299" i="43"/>
  <c r="R300" i="43"/>
  <c r="R301" i="43"/>
  <c r="R302" i="43"/>
  <c r="R303" i="43"/>
  <c r="R304" i="43"/>
  <c r="R305" i="43"/>
  <c r="R306" i="43"/>
  <c r="R307" i="43"/>
  <c r="R308" i="43"/>
  <c r="R309" i="43"/>
  <c r="R310" i="43"/>
  <c r="R311" i="43"/>
  <c r="R312" i="43"/>
  <c r="R313" i="43"/>
  <c r="R314" i="43"/>
  <c r="R315" i="43"/>
  <c r="R316" i="43"/>
  <c r="R317" i="43"/>
  <c r="R318" i="43"/>
  <c r="R319" i="43"/>
  <c r="R320" i="43"/>
  <c r="R321" i="43"/>
  <c r="R322" i="43"/>
  <c r="R323" i="43"/>
  <c r="R324" i="43"/>
  <c r="R325" i="43"/>
  <c r="R326" i="43"/>
  <c r="R327" i="43"/>
  <c r="R328" i="43"/>
  <c r="R329" i="43"/>
  <c r="R330" i="43"/>
  <c r="R331" i="43"/>
  <c r="R332" i="43"/>
  <c r="R333" i="43"/>
  <c r="R334" i="43"/>
  <c r="R335" i="43"/>
  <c r="R336" i="43"/>
  <c r="R337" i="43"/>
  <c r="R338" i="43"/>
  <c r="R339" i="43"/>
  <c r="R340" i="43"/>
  <c r="R341" i="43"/>
  <c r="R342" i="43"/>
  <c r="R343" i="43"/>
  <c r="R344" i="43"/>
  <c r="R345" i="43"/>
  <c r="R346" i="43"/>
  <c r="R347" i="43"/>
  <c r="R348" i="43"/>
  <c r="R349" i="43"/>
  <c r="R350" i="43"/>
  <c r="R351" i="43"/>
  <c r="R352" i="43"/>
  <c r="R353" i="43"/>
  <c r="R354" i="43"/>
  <c r="R355" i="43"/>
  <c r="R356" i="43"/>
  <c r="R357" i="43"/>
  <c r="R358" i="43"/>
  <c r="R359" i="43"/>
  <c r="R360" i="43"/>
  <c r="R361" i="43"/>
  <c r="R362" i="43"/>
  <c r="R363" i="43"/>
  <c r="R364" i="43"/>
  <c r="R365" i="43"/>
  <c r="R366" i="43"/>
  <c r="R367" i="43"/>
  <c r="R368" i="43"/>
  <c r="R369" i="43"/>
  <c r="R370" i="43"/>
  <c r="R371" i="43"/>
  <c r="R372" i="43"/>
  <c r="R373" i="43"/>
  <c r="R374" i="43"/>
  <c r="R375" i="43"/>
  <c r="R376" i="43"/>
  <c r="R377" i="43"/>
  <c r="R378" i="43"/>
  <c r="R379" i="43"/>
  <c r="R380" i="43"/>
  <c r="R381" i="43"/>
  <c r="R382" i="43"/>
  <c r="R383" i="43"/>
  <c r="R384" i="43"/>
  <c r="R385" i="43"/>
  <c r="R386" i="43"/>
  <c r="R387" i="43"/>
  <c r="R388" i="43"/>
  <c r="R389" i="43"/>
  <c r="R390" i="43"/>
  <c r="R391" i="43"/>
  <c r="R392" i="43"/>
  <c r="R393" i="43"/>
  <c r="R394" i="43"/>
  <c r="R395" i="43"/>
  <c r="R396" i="43"/>
  <c r="R397" i="43"/>
  <c r="R398" i="43"/>
  <c r="R399" i="43"/>
  <c r="R400" i="43"/>
  <c r="R401" i="43"/>
  <c r="R402" i="43"/>
  <c r="R403" i="43"/>
  <c r="R404" i="43"/>
  <c r="R405" i="43"/>
  <c r="R406" i="43"/>
  <c r="R407" i="43"/>
  <c r="R408" i="43"/>
  <c r="R409" i="43"/>
  <c r="R410" i="43"/>
  <c r="R411" i="43"/>
  <c r="R412" i="43"/>
  <c r="R413" i="43"/>
  <c r="R414" i="43"/>
  <c r="R415" i="43"/>
  <c r="R416" i="43"/>
  <c r="R417" i="43"/>
  <c r="R418" i="43"/>
  <c r="R419" i="43"/>
  <c r="R420" i="43"/>
  <c r="R421" i="43"/>
  <c r="R422" i="43"/>
  <c r="R423" i="43"/>
  <c r="R424" i="43"/>
  <c r="R425" i="43"/>
  <c r="R426" i="43"/>
  <c r="R427" i="43"/>
  <c r="R428" i="43"/>
  <c r="R429" i="43"/>
  <c r="R430" i="43"/>
  <c r="R431" i="43"/>
  <c r="R432" i="43"/>
  <c r="R433" i="43"/>
  <c r="R434" i="43"/>
  <c r="R435" i="43"/>
  <c r="R436" i="43"/>
  <c r="R437" i="43"/>
  <c r="R438" i="43"/>
  <c r="R439" i="43"/>
  <c r="R440" i="43"/>
  <c r="R441" i="43"/>
  <c r="R442" i="43"/>
  <c r="R443" i="43"/>
  <c r="R444" i="43"/>
  <c r="R445" i="43"/>
  <c r="R446" i="43"/>
  <c r="R447" i="43"/>
  <c r="R448" i="43"/>
  <c r="R449" i="43"/>
  <c r="R450" i="43"/>
  <c r="R451" i="43"/>
  <c r="R452" i="43"/>
  <c r="R453" i="43"/>
  <c r="R454" i="43"/>
  <c r="R455" i="43"/>
  <c r="R456" i="43"/>
  <c r="R457" i="43"/>
  <c r="R458" i="43"/>
  <c r="R459" i="43"/>
  <c r="R460" i="43"/>
  <c r="R461" i="43"/>
  <c r="R462" i="43"/>
  <c r="R463" i="43"/>
  <c r="R464" i="43"/>
  <c r="R465" i="43"/>
  <c r="R466" i="43"/>
  <c r="R467" i="43"/>
  <c r="R468" i="43"/>
  <c r="R469" i="43"/>
  <c r="R470" i="43"/>
  <c r="R471" i="43"/>
  <c r="R472" i="43"/>
  <c r="R473" i="43"/>
  <c r="R474" i="43"/>
  <c r="R475" i="43"/>
  <c r="R476" i="43"/>
  <c r="R477" i="43"/>
  <c r="R478" i="43"/>
  <c r="R479" i="43"/>
  <c r="R480" i="43"/>
  <c r="R481" i="43"/>
  <c r="R482" i="43"/>
  <c r="R483" i="43"/>
  <c r="R484" i="43"/>
  <c r="R485" i="43"/>
  <c r="R486" i="43"/>
  <c r="R487" i="43"/>
  <c r="R488" i="43"/>
  <c r="R489" i="43"/>
  <c r="R490" i="43"/>
  <c r="R491" i="43"/>
  <c r="R492" i="43"/>
  <c r="R493" i="43"/>
  <c r="R494" i="43"/>
  <c r="R495" i="43"/>
  <c r="R496" i="43"/>
  <c r="R497" i="43"/>
  <c r="R498" i="43"/>
  <c r="R499" i="43"/>
  <c r="R500" i="43"/>
  <c r="R501" i="43"/>
  <c r="R502" i="43"/>
  <c r="R503" i="43"/>
  <c r="R504" i="43"/>
  <c r="R505" i="43"/>
  <c r="R506" i="43"/>
  <c r="R507" i="43"/>
  <c r="R508" i="43"/>
  <c r="R509" i="43"/>
  <c r="R510" i="43"/>
  <c r="R511" i="43"/>
  <c r="R512" i="43"/>
  <c r="R513" i="43"/>
  <c r="R514" i="43"/>
  <c r="R515" i="43"/>
  <c r="R516" i="43"/>
  <c r="R517" i="43"/>
  <c r="R518" i="43"/>
  <c r="R519" i="43"/>
  <c r="R520" i="43"/>
  <c r="R521" i="43"/>
  <c r="R522" i="43"/>
  <c r="R523" i="43"/>
  <c r="R524" i="43"/>
  <c r="R525" i="43"/>
  <c r="R526" i="43"/>
  <c r="R527" i="43"/>
  <c r="R528" i="43"/>
  <c r="R529" i="43"/>
  <c r="R530" i="43"/>
  <c r="R531" i="43"/>
  <c r="R532" i="43"/>
  <c r="R533" i="43"/>
  <c r="R534" i="43"/>
  <c r="R535" i="43"/>
  <c r="R536" i="43"/>
  <c r="R537" i="43"/>
  <c r="R538" i="43"/>
  <c r="R539" i="43"/>
  <c r="R540" i="43"/>
  <c r="R541" i="43"/>
  <c r="R542" i="43"/>
  <c r="R543" i="43"/>
  <c r="R544" i="43"/>
  <c r="R545" i="43"/>
  <c r="R546" i="43"/>
  <c r="R547" i="43"/>
  <c r="R548" i="43"/>
  <c r="R549" i="43"/>
  <c r="R550" i="43"/>
  <c r="R551" i="43"/>
  <c r="R552" i="43"/>
  <c r="R553" i="43"/>
  <c r="R554" i="43"/>
  <c r="R555" i="43"/>
  <c r="R556" i="43"/>
  <c r="R557" i="43"/>
  <c r="R558" i="43"/>
  <c r="R559" i="43"/>
  <c r="R560" i="43"/>
  <c r="R561" i="43"/>
  <c r="R562" i="43"/>
  <c r="R563" i="43"/>
  <c r="R564" i="43"/>
  <c r="R565" i="43"/>
  <c r="R566" i="43"/>
  <c r="R567" i="43"/>
  <c r="R568" i="43"/>
  <c r="R569" i="43"/>
  <c r="R570" i="43"/>
  <c r="R571" i="43"/>
  <c r="R572" i="43"/>
  <c r="R573" i="43"/>
  <c r="R574" i="43"/>
  <c r="R575" i="43"/>
  <c r="R576" i="43"/>
  <c r="R577" i="43"/>
  <c r="R578" i="43"/>
  <c r="R579" i="43"/>
  <c r="R580" i="43"/>
  <c r="R581" i="43"/>
  <c r="R582" i="43"/>
  <c r="R583" i="43"/>
  <c r="R584" i="43"/>
  <c r="R585" i="43"/>
  <c r="R586" i="43"/>
  <c r="R587" i="43"/>
  <c r="R588" i="43"/>
  <c r="R589" i="43"/>
  <c r="R590" i="43"/>
  <c r="R591" i="43"/>
  <c r="R592" i="43"/>
  <c r="R593" i="43"/>
  <c r="R594" i="43"/>
  <c r="R595" i="43"/>
  <c r="R596" i="43"/>
  <c r="R597" i="43"/>
  <c r="R598" i="43"/>
  <c r="R599" i="43"/>
  <c r="R600" i="43"/>
  <c r="R601" i="43"/>
  <c r="R602" i="43"/>
  <c r="R603" i="43"/>
  <c r="R604" i="43"/>
  <c r="R605" i="43"/>
  <c r="R606" i="43"/>
  <c r="R607" i="43"/>
  <c r="R608" i="43"/>
  <c r="R609" i="43"/>
  <c r="R610" i="43"/>
  <c r="R611" i="43"/>
  <c r="R612" i="43"/>
  <c r="R613" i="43"/>
  <c r="R614" i="43"/>
  <c r="R615" i="43"/>
  <c r="R616" i="43"/>
  <c r="R617" i="43"/>
  <c r="R618" i="43"/>
  <c r="R619" i="43"/>
  <c r="R620" i="43"/>
  <c r="R621" i="43"/>
  <c r="R622" i="43"/>
  <c r="R623" i="43"/>
  <c r="R624" i="43"/>
  <c r="R625" i="43"/>
  <c r="R626" i="43"/>
  <c r="R627" i="43"/>
  <c r="R628" i="43"/>
  <c r="R629" i="43"/>
  <c r="R630" i="43"/>
  <c r="R631" i="43"/>
  <c r="R632" i="43"/>
  <c r="R633" i="43"/>
  <c r="R634" i="43"/>
  <c r="R635" i="43"/>
  <c r="R636" i="43"/>
  <c r="R637" i="43"/>
  <c r="R638" i="43"/>
  <c r="R639" i="43"/>
  <c r="R640" i="43"/>
  <c r="R641" i="43"/>
  <c r="R642" i="43"/>
  <c r="R643" i="43"/>
  <c r="R644" i="43"/>
  <c r="R645" i="43"/>
  <c r="R646" i="43"/>
  <c r="R647" i="43"/>
  <c r="R648" i="43"/>
  <c r="R649" i="43"/>
  <c r="R650" i="43"/>
  <c r="R651" i="43"/>
  <c r="R652" i="43"/>
  <c r="R653" i="43"/>
  <c r="R654" i="43"/>
  <c r="R655" i="43"/>
  <c r="R656" i="43"/>
  <c r="R657" i="43"/>
  <c r="R658" i="43"/>
  <c r="R659" i="43"/>
  <c r="R660" i="43"/>
  <c r="R661" i="43"/>
  <c r="R662" i="43"/>
  <c r="R663" i="43"/>
  <c r="R664" i="43"/>
  <c r="R665" i="43"/>
  <c r="R666" i="43"/>
  <c r="R667" i="43"/>
  <c r="R668" i="43"/>
  <c r="R669" i="43"/>
  <c r="R670" i="43"/>
  <c r="R671" i="43"/>
  <c r="R672" i="43"/>
  <c r="R673" i="43"/>
  <c r="R674" i="43"/>
  <c r="R675" i="43"/>
  <c r="R676" i="43"/>
  <c r="R677" i="43"/>
  <c r="R678" i="43"/>
  <c r="R679" i="43"/>
  <c r="R680" i="43"/>
  <c r="R681" i="43"/>
  <c r="R682" i="43"/>
  <c r="R683" i="43"/>
  <c r="R684" i="43"/>
  <c r="R685" i="43"/>
  <c r="R686" i="43"/>
  <c r="R687" i="43"/>
  <c r="R688" i="43"/>
  <c r="R689" i="43"/>
  <c r="R690" i="43"/>
  <c r="R691" i="43"/>
  <c r="R692" i="43"/>
  <c r="R693" i="43"/>
  <c r="R694" i="43"/>
  <c r="R695" i="43"/>
  <c r="R696" i="43"/>
  <c r="R697" i="43"/>
  <c r="R698" i="43"/>
  <c r="R699" i="43"/>
  <c r="R700" i="43"/>
  <c r="R701" i="43"/>
  <c r="R702" i="43"/>
  <c r="R703" i="43"/>
  <c r="R704" i="43"/>
  <c r="R705" i="43"/>
  <c r="R706" i="43"/>
  <c r="R707" i="43"/>
  <c r="R708" i="43"/>
  <c r="R709" i="43"/>
  <c r="R710" i="43"/>
  <c r="R711" i="43"/>
  <c r="R712" i="43"/>
  <c r="R713" i="43"/>
  <c r="R714" i="43"/>
  <c r="R715" i="43"/>
  <c r="R716" i="43"/>
  <c r="R717" i="43"/>
  <c r="R718" i="43"/>
  <c r="R719" i="43"/>
  <c r="R720" i="43"/>
  <c r="R721" i="43"/>
  <c r="R722" i="43"/>
  <c r="R723" i="43"/>
  <c r="R724" i="43"/>
  <c r="R725" i="43"/>
  <c r="R726" i="43"/>
  <c r="R727" i="43"/>
  <c r="R728" i="43"/>
  <c r="R729" i="43"/>
  <c r="R730" i="43"/>
  <c r="R731" i="43"/>
  <c r="R732" i="43"/>
  <c r="R733" i="43"/>
  <c r="R734" i="43"/>
  <c r="R735" i="43"/>
  <c r="R736" i="43"/>
  <c r="R737" i="43"/>
  <c r="R738" i="43"/>
  <c r="R739" i="43"/>
  <c r="R740" i="43"/>
  <c r="R741" i="43"/>
  <c r="R742" i="43"/>
  <c r="R743" i="43"/>
  <c r="R744" i="43"/>
  <c r="R745" i="43"/>
  <c r="R746" i="43"/>
  <c r="R747" i="43"/>
  <c r="R748" i="43"/>
  <c r="R749" i="43"/>
  <c r="R750" i="43"/>
  <c r="R751" i="43"/>
  <c r="R752" i="43"/>
  <c r="R753" i="43"/>
  <c r="R754" i="43"/>
  <c r="R755" i="43"/>
  <c r="R756" i="43"/>
  <c r="R757" i="43"/>
  <c r="R758" i="43"/>
  <c r="R759" i="43"/>
  <c r="R760" i="43"/>
  <c r="R761" i="43"/>
  <c r="R762" i="43"/>
  <c r="R763" i="43"/>
  <c r="R764" i="43"/>
  <c r="R765" i="43"/>
  <c r="R766" i="43"/>
  <c r="R767" i="43"/>
  <c r="R768" i="43"/>
  <c r="R769" i="43"/>
  <c r="R770" i="43"/>
  <c r="R771" i="43"/>
  <c r="R772" i="43"/>
  <c r="R773" i="43"/>
  <c r="R774" i="43"/>
  <c r="R775" i="43"/>
  <c r="R776" i="43"/>
  <c r="R777" i="43"/>
  <c r="R778" i="43"/>
  <c r="R779" i="43"/>
  <c r="R780" i="43"/>
  <c r="R781" i="43"/>
  <c r="R782" i="43"/>
  <c r="R783" i="43"/>
  <c r="R784" i="43"/>
  <c r="R785" i="43"/>
  <c r="R786" i="43"/>
  <c r="R787" i="43"/>
  <c r="R788" i="43"/>
  <c r="R789" i="43"/>
  <c r="R790" i="43"/>
  <c r="R791" i="43"/>
  <c r="R792" i="43"/>
  <c r="R793" i="43"/>
  <c r="R794" i="43"/>
  <c r="R795" i="43"/>
  <c r="R796" i="43"/>
  <c r="R797" i="43"/>
  <c r="R798" i="43"/>
  <c r="R799" i="43"/>
  <c r="R800" i="43"/>
  <c r="R801" i="43"/>
  <c r="R802" i="43"/>
  <c r="R803" i="43"/>
  <c r="R804" i="43"/>
  <c r="R805" i="43"/>
  <c r="R806" i="43"/>
  <c r="R807" i="43"/>
  <c r="R808" i="43"/>
  <c r="R809" i="43"/>
  <c r="R810" i="43"/>
  <c r="R811" i="43"/>
  <c r="R812" i="43"/>
  <c r="R813" i="43"/>
  <c r="R814" i="43"/>
  <c r="R815" i="43"/>
  <c r="R816" i="43"/>
  <c r="R817" i="43"/>
  <c r="R818" i="43"/>
  <c r="R819" i="43"/>
  <c r="R820" i="43"/>
  <c r="R821" i="43"/>
  <c r="R822" i="43"/>
  <c r="R823" i="43"/>
  <c r="R824" i="43"/>
  <c r="R825" i="43"/>
  <c r="R826" i="43"/>
  <c r="R827" i="43"/>
  <c r="R828" i="43"/>
  <c r="R829" i="43"/>
  <c r="R830" i="43"/>
  <c r="R831" i="43"/>
  <c r="R832" i="43"/>
  <c r="R833" i="43"/>
  <c r="R834" i="43"/>
  <c r="R835" i="43"/>
  <c r="R836" i="43"/>
  <c r="R837" i="43"/>
  <c r="R838" i="43"/>
  <c r="R839" i="43"/>
  <c r="R840" i="43"/>
  <c r="R841" i="43"/>
  <c r="R842" i="43"/>
  <c r="R843" i="43"/>
  <c r="R844" i="43"/>
  <c r="R845" i="43"/>
  <c r="R846" i="43"/>
  <c r="R847" i="43"/>
  <c r="R848" i="43"/>
  <c r="R849" i="43"/>
  <c r="R850" i="43"/>
  <c r="R851" i="43"/>
  <c r="R852" i="43"/>
  <c r="R853" i="43"/>
  <c r="R854" i="43"/>
  <c r="R855" i="43"/>
  <c r="R856" i="43"/>
  <c r="R857" i="43"/>
  <c r="R858" i="43"/>
  <c r="R859" i="43"/>
  <c r="R860" i="43"/>
  <c r="R861" i="43"/>
  <c r="R862" i="43"/>
  <c r="R863" i="43"/>
  <c r="R864" i="43"/>
  <c r="R865" i="43"/>
  <c r="R866" i="43"/>
  <c r="R867" i="43"/>
  <c r="R868" i="43"/>
  <c r="R869" i="43"/>
  <c r="R870" i="43"/>
  <c r="R871" i="43"/>
  <c r="R872" i="43"/>
  <c r="R873" i="43"/>
  <c r="R874" i="43"/>
  <c r="R875" i="43"/>
  <c r="R876" i="43"/>
  <c r="R877" i="43"/>
  <c r="R878" i="43"/>
  <c r="R879" i="43"/>
  <c r="R880" i="43"/>
  <c r="R881" i="43"/>
  <c r="R882" i="43"/>
  <c r="R883" i="43"/>
  <c r="R884" i="43"/>
  <c r="R885" i="43"/>
  <c r="R886" i="43"/>
  <c r="R887" i="43"/>
  <c r="R888" i="43"/>
  <c r="R889" i="43"/>
  <c r="R890" i="43"/>
  <c r="R891" i="43"/>
  <c r="R892" i="43"/>
  <c r="R893" i="43"/>
  <c r="R894" i="43"/>
  <c r="R895" i="43"/>
  <c r="R896" i="43"/>
  <c r="R897" i="43"/>
  <c r="R898" i="43"/>
  <c r="R899" i="43"/>
  <c r="R900" i="43"/>
  <c r="R901" i="43"/>
  <c r="R902" i="43"/>
  <c r="R903" i="43"/>
  <c r="R904" i="43"/>
  <c r="R905" i="43"/>
  <c r="R906" i="43"/>
  <c r="R907" i="43"/>
  <c r="R908" i="43"/>
  <c r="R909" i="43"/>
  <c r="R910" i="43"/>
  <c r="R911" i="43"/>
  <c r="R912" i="43"/>
  <c r="R913" i="43"/>
  <c r="R914" i="43"/>
  <c r="R915" i="43"/>
  <c r="R916" i="43"/>
  <c r="R917" i="43"/>
  <c r="R918" i="43"/>
  <c r="R919" i="43"/>
  <c r="R920" i="43"/>
  <c r="R921" i="43"/>
  <c r="R922" i="43"/>
  <c r="R923" i="43"/>
  <c r="R924" i="43"/>
  <c r="R925" i="43"/>
  <c r="R926" i="43"/>
  <c r="R927" i="43"/>
  <c r="R928" i="43"/>
  <c r="R929" i="43"/>
  <c r="R930" i="43"/>
  <c r="R931" i="43"/>
  <c r="R932" i="43"/>
  <c r="R933" i="43"/>
  <c r="R934" i="43"/>
  <c r="R935" i="43"/>
  <c r="R936" i="43"/>
  <c r="R937" i="43"/>
  <c r="R938" i="43"/>
  <c r="R939" i="43"/>
  <c r="R940" i="43"/>
  <c r="R941" i="43"/>
  <c r="R942" i="43"/>
  <c r="R943" i="43"/>
  <c r="R944" i="43"/>
  <c r="R945" i="43"/>
  <c r="R946" i="43"/>
  <c r="R947" i="43"/>
  <c r="R948" i="43"/>
  <c r="R949" i="43"/>
  <c r="R950" i="43"/>
  <c r="R951" i="43"/>
  <c r="R952" i="43"/>
  <c r="R953" i="43"/>
  <c r="R954" i="43"/>
  <c r="R955" i="43"/>
  <c r="R956" i="43"/>
  <c r="R957" i="43"/>
  <c r="R958" i="43"/>
  <c r="R959" i="43"/>
  <c r="R960" i="43"/>
  <c r="R961" i="43"/>
  <c r="R962" i="43"/>
  <c r="R963" i="43"/>
  <c r="R964" i="43"/>
  <c r="R965" i="43"/>
  <c r="R966" i="43"/>
  <c r="R967" i="43"/>
  <c r="R968" i="43"/>
  <c r="R969" i="43"/>
  <c r="R970" i="43"/>
  <c r="R971" i="43"/>
  <c r="R972" i="43"/>
  <c r="R973" i="43"/>
  <c r="R974" i="43"/>
  <c r="R975" i="43"/>
  <c r="R976" i="43"/>
  <c r="R977" i="43"/>
  <c r="R978" i="43"/>
  <c r="R979" i="43"/>
  <c r="R980" i="43"/>
  <c r="R981" i="43"/>
  <c r="R982" i="43"/>
  <c r="R983" i="43"/>
  <c r="R984" i="43"/>
  <c r="R985" i="43"/>
  <c r="R986" i="43"/>
  <c r="R987" i="43"/>
  <c r="R988" i="43"/>
  <c r="R989" i="43"/>
  <c r="R990" i="43"/>
  <c r="R991" i="43"/>
  <c r="R992" i="43"/>
  <c r="R993" i="43"/>
  <c r="R994" i="43"/>
  <c r="R995" i="43"/>
  <c r="R996" i="43"/>
  <c r="R997" i="43"/>
  <c r="R998" i="43"/>
  <c r="R999" i="43"/>
  <c r="R1000" i="43"/>
  <c r="R1001" i="43"/>
  <c r="R1002" i="43"/>
  <c r="R1003" i="43"/>
  <c r="R1004" i="43"/>
  <c r="R1005" i="43"/>
  <c r="R1006" i="43"/>
  <c r="R1007" i="43"/>
  <c r="R1008" i="43"/>
  <c r="R1009" i="43"/>
  <c r="R1010" i="43"/>
  <c r="R1011" i="43"/>
  <c r="AE14" i="43" l="1"/>
  <c r="AN12" i="43"/>
  <c r="R12" i="45" l="1"/>
  <c r="R62" i="45" l="1"/>
  <c r="AN62" i="45" s="1"/>
  <c r="R63" i="45"/>
  <c r="AN63" i="45" s="1"/>
  <c r="R64" i="45"/>
  <c r="AN64" i="45" s="1"/>
  <c r="R65" i="45"/>
  <c r="AN65" i="45" s="1"/>
  <c r="R66" i="45"/>
  <c r="AN66" i="45" s="1"/>
  <c r="R67" i="45"/>
  <c r="AN67" i="45" s="1"/>
  <c r="R68" i="45"/>
  <c r="AN68" i="45" s="1"/>
  <c r="R69" i="45"/>
  <c r="AN69" i="45" s="1"/>
  <c r="R70" i="45"/>
  <c r="AN70" i="45" s="1"/>
  <c r="R71" i="45"/>
  <c r="AN71" i="45" s="1"/>
  <c r="R72" i="45"/>
  <c r="U12" i="45"/>
  <c r="T12" i="45" l="1"/>
  <c r="V12" i="45" s="1"/>
  <c r="AD13" i="45"/>
  <c r="AE13" i="45" s="1"/>
  <c r="AD12" i="45"/>
  <c r="AD14" i="45"/>
  <c r="AE14" i="45" s="1"/>
  <c r="AD22" i="45"/>
  <c r="AE22" i="45" s="1"/>
  <c r="AD30" i="45"/>
  <c r="AE30" i="45" s="1"/>
  <c r="AD38" i="45"/>
  <c r="AE38" i="45" s="1"/>
  <c r="AD46" i="45"/>
  <c r="AE46" i="45" s="1"/>
  <c r="AD54" i="45"/>
  <c r="AE54" i="45" s="1"/>
  <c r="AD62" i="45"/>
  <c r="AE62" i="45" s="1"/>
  <c r="AD70" i="45"/>
  <c r="AE70" i="45" s="1"/>
  <c r="AD53" i="45"/>
  <c r="AE53" i="45" s="1"/>
  <c r="AD15" i="45"/>
  <c r="AE15" i="45" s="1"/>
  <c r="AD23" i="45"/>
  <c r="AE23" i="45" s="1"/>
  <c r="AD31" i="45"/>
  <c r="AE31" i="45" s="1"/>
  <c r="AD39" i="45"/>
  <c r="AE39" i="45" s="1"/>
  <c r="AD47" i="45"/>
  <c r="AE47" i="45" s="1"/>
  <c r="AD55" i="45"/>
  <c r="AE55" i="45" s="1"/>
  <c r="AD63" i="45"/>
  <c r="AE63" i="45" s="1"/>
  <c r="AD71" i="45"/>
  <c r="AE71" i="45" s="1"/>
  <c r="Q14" i="55" s="1"/>
  <c r="AD69" i="45"/>
  <c r="AE69" i="45" s="1"/>
  <c r="AD16" i="45"/>
  <c r="AE16" i="45" s="1"/>
  <c r="AD24" i="45"/>
  <c r="AE24" i="45" s="1"/>
  <c r="AD32" i="45"/>
  <c r="AE32" i="45" s="1"/>
  <c r="AD40" i="45"/>
  <c r="AE40" i="45" s="1"/>
  <c r="AD48" i="45"/>
  <c r="AE48" i="45" s="1"/>
  <c r="AD56" i="45"/>
  <c r="AE56" i="45" s="1"/>
  <c r="AD64" i="45"/>
  <c r="AE64" i="45" s="1"/>
  <c r="AD37" i="45"/>
  <c r="AE37" i="45" s="1"/>
  <c r="AD17" i="45"/>
  <c r="AE17" i="45" s="1"/>
  <c r="AD25" i="45"/>
  <c r="AE25" i="45" s="1"/>
  <c r="AD33" i="45"/>
  <c r="AE33" i="45" s="1"/>
  <c r="AD41" i="45"/>
  <c r="AE41" i="45" s="1"/>
  <c r="AD49" i="45"/>
  <c r="AE49" i="45" s="1"/>
  <c r="AD57" i="45"/>
  <c r="AE57" i="45" s="1"/>
  <c r="AD65" i="45"/>
  <c r="AE65" i="45" s="1"/>
  <c r="AD45" i="45"/>
  <c r="AE45" i="45" s="1"/>
  <c r="AD18" i="45"/>
  <c r="AE18" i="45" s="1"/>
  <c r="AD26" i="45"/>
  <c r="AE26" i="45" s="1"/>
  <c r="AD34" i="45"/>
  <c r="AE34" i="45" s="1"/>
  <c r="AD42" i="45"/>
  <c r="AE42" i="45" s="1"/>
  <c r="AD50" i="45"/>
  <c r="AE50" i="45" s="1"/>
  <c r="AD58" i="45"/>
  <c r="AE58" i="45" s="1"/>
  <c r="AD66" i="45"/>
  <c r="AE66" i="45" s="1"/>
  <c r="AD29" i="45"/>
  <c r="AE29" i="45" s="1"/>
  <c r="AD19" i="45"/>
  <c r="AE19" i="45" s="1"/>
  <c r="AD27" i="45"/>
  <c r="AE27" i="45" s="1"/>
  <c r="AD35" i="45"/>
  <c r="AE35" i="45" s="1"/>
  <c r="AD43" i="45"/>
  <c r="AE43" i="45" s="1"/>
  <c r="AD51" i="45"/>
  <c r="AE51" i="45" s="1"/>
  <c r="AD59" i="45"/>
  <c r="AE59" i="45" s="1"/>
  <c r="AD67" i="45"/>
  <c r="AE67" i="45" s="1"/>
  <c r="AD61" i="45"/>
  <c r="AE61" i="45" s="1"/>
  <c r="AD21" i="45"/>
  <c r="AE21" i="45" s="1"/>
  <c r="AD28" i="45"/>
  <c r="AE28" i="45" s="1"/>
  <c r="AD36" i="45"/>
  <c r="AE36" i="45" s="1"/>
  <c r="AD44" i="45"/>
  <c r="AE44" i="45" s="1"/>
  <c r="AD52" i="45"/>
  <c r="AE52" i="45" s="1"/>
  <c r="AD60" i="45"/>
  <c r="AE60" i="45" s="1"/>
  <c r="AD68" i="45"/>
  <c r="AE68" i="45" s="1"/>
  <c r="AD20" i="45"/>
  <c r="AE20" i="45" s="1"/>
  <c r="R13" i="45"/>
  <c r="T13" i="45" s="1"/>
  <c r="V13" i="45" s="1"/>
  <c r="R14" i="45"/>
  <c r="T14" i="45" s="1"/>
  <c r="V14" i="45" s="1"/>
  <c r="R15" i="45"/>
  <c r="T15" i="45" s="1"/>
  <c r="V15" i="45" s="1"/>
  <c r="R16" i="45"/>
  <c r="T16" i="45" s="1"/>
  <c r="V16" i="45" s="1"/>
  <c r="R17" i="45"/>
  <c r="T17" i="45" s="1"/>
  <c r="V17" i="45" s="1"/>
  <c r="R18" i="45"/>
  <c r="T18" i="45" s="1"/>
  <c r="V18" i="45" s="1"/>
  <c r="R19" i="45"/>
  <c r="T19" i="45" s="1"/>
  <c r="V19" i="45" s="1"/>
  <c r="R20" i="45"/>
  <c r="T20" i="45" s="1"/>
  <c r="V20" i="45" s="1"/>
  <c r="AO21" i="45"/>
  <c r="AO22" i="45"/>
  <c r="AO23" i="45"/>
  <c r="AO24" i="45"/>
  <c r="AO25" i="45"/>
  <c r="AO26" i="45"/>
  <c r="AO27" i="45"/>
  <c r="AO28" i="45"/>
  <c r="AO29" i="45"/>
  <c r="AO30" i="45"/>
  <c r="AO31" i="45"/>
  <c r="AO32" i="45"/>
  <c r="AO33" i="45"/>
  <c r="AO34" i="45"/>
  <c r="AO35" i="45"/>
  <c r="AO36" i="45"/>
  <c r="AO37" i="45"/>
  <c r="AO38" i="45"/>
  <c r="AO39" i="45"/>
  <c r="AO40" i="45"/>
  <c r="AO41" i="45"/>
  <c r="AO42" i="45"/>
  <c r="AO43" i="45"/>
  <c r="AO44" i="45"/>
  <c r="AO45" i="45"/>
  <c r="AO46" i="45"/>
  <c r="AO47" i="45"/>
  <c r="AO48" i="45"/>
  <c r="AO49" i="45"/>
  <c r="AO50" i="45"/>
  <c r="AO51" i="45"/>
  <c r="AO52" i="45"/>
  <c r="AO53" i="45"/>
  <c r="AO54" i="45"/>
  <c r="AO55" i="45"/>
  <c r="AO56" i="45"/>
  <c r="AO57" i="45"/>
  <c r="AO58" i="45"/>
  <c r="AO59" i="45"/>
  <c r="AO60" i="45"/>
  <c r="AO61" i="45"/>
  <c r="AO72" i="45"/>
  <c r="AO73" i="45"/>
  <c r="AO74" i="45"/>
  <c r="AO75" i="45"/>
  <c r="AO76" i="45"/>
  <c r="AO77" i="45"/>
  <c r="AO78" i="45"/>
  <c r="AO79" i="45"/>
  <c r="AO80" i="45"/>
  <c r="AO81" i="45"/>
  <c r="AO82" i="45"/>
  <c r="AO83" i="45"/>
  <c r="AO84" i="45"/>
  <c r="AO85" i="45"/>
  <c r="AO86" i="45"/>
  <c r="AO87" i="45"/>
  <c r="AO88" i="45"/>
  <c r="AO89" i="45"/>
  <c r="AO90" i="45"/>
  <c r="AO91" i="45"/>
  <c r="AO92" i="45"/>
  <c r="AO93" i="45"/>
  <c r="AO94" i="45"/>
  <c r="AO95" i="45"/>
  <c r="AO96" i="45"/>
  <c r="AO97" i="45"/>
  <c r="AO98" i="45"/>
  <c r="AO99" i="45"/>
  <c r="AO100" i="45"/>
  <c r="AO101" i="45"/>
  <c r="AO102" i="45"/>
  <c r="AO103" i="45"/>
  <c r="AO104" i="45"/>
  <c r="AO105" i="45"/>
  <c r="AO106" i="45"/>
  <c r="AO107" i="45"/>
  <c r="AO108" i="45"/>
  <c r="AO109" i="45"/>
  <c r="AO110" i="45"/>
  <c r="AO111" i="45"/>
  <c r="AO112" i="45"/>
  <c r="AO113" i="45"/>
  <c r="AO114" i="45"/>
  <c r="AO115" i="45"/>
  <c r="AO116" i="45"/>
  <c r="AO117" i="45"/>
  <c r="AO118" i="45"/>
  <c r="AO119" i="45"/>
  <c r="AO120" i="45"/>
  <c r="AO121" i="45"/>
  <c r="AO122" i="45"/>
  <c r="AO123" i="45"/>
  <c r="AO124" i="45"/>
  <c r="AO125" i="45"/>
  <c r="AO126" i="45"/>
  <c r="AO127" i="45"/>
  <c r="AO128" i="45"/>
  <c r="AO129" i="45"/>
  <c r="AO130" i="45"/>
  <c r="AO131" i="45"/>
  <c r="AO132" i="45"/>
  <c r="AO133" i="45"/>
  <c r="AO134" i="45"/>
  <c r="AO135" i="45"/>
  <c r="AO136" i="45"/>
  <c r="AO137" i="45"/>
  <c r="AO138" i="45"/>
  <c r="AO139" i="45"/>
  <c r="AO140" i="45"/>
  <c r="AO141" i="45"/>
  <c r="AO142" i="45"/>
  <c r="AO143" i="45"/>
  <c r="AO144" i="45"/>
  <c r="AO145" i="45"/>
  <c r="AO146" i="45"/>
  <c r="AO147" i="45"/>
  <c r="AO148" i="45"/>
  <c r="AO149" i="45"/>
  <c r="AO150" i="45"/>
  <c r="AO151" i="45"/>
  <c r="AO152" i="45"/>
  <c r="AO153" i="45"/>
  <c r="AO154" i="45"/>
  <c r="AO155" i="45"/>
  <c r="AO156" i="45"/>
  <c r="AO157" i="45"/>
  <c r="AO158" i="45"/>
  <c r="AO159" i="45"/>
  <c r="AO160" i="45"/>
  <c r="AO161" i="45"/>
  <c r="AO162" i="45"/>
  <c r="AO163" i="45"/>
  <c r="AO164" i="45"/>
  <c r="AO165" i="45"/>
  <c r="AO166" i="45"/>
  <c r="AO167" i="45"/>
  <c r="AO168" i="45"/>
  <c r="AO169" i="45"/>
  <c r="AO170" i="45"/>
  <c r="AO171" i="45"/>
  <c r="AO172" i="45"/>
  <c r="AO173" i="45"/>
  <c r="AO174" i="45"/>
  <c r="AO175" i="45"/>
  <c r="AO176" i="45"/>
  <c r="AO177" i="45"/>
  <c r="AO178" i="45"/>
  <c r="AO179" i="45"/>
  <c r="AO180" i="45"/>
  <c r="AO181" i="45"/>
  <c r="AO182" i="45"/>
  <c r="AO183" i="45"/>
  <c r="AO184" i="45"/>
  <c r="AO185" i="45"/>
  <c r="AO186" i="45"/>
  <c r="AO187" i="45"/>
  <c r="AO188" i="45"/>
  <c r="AO189" i="45"/>
  <c r="AO190" i="45"/>
  <c r="AO191" i="45"/>
  <c r="AO192" i="45"/>
  <c r="AO193" i="45"/>
  <c r="AO194" i="45"/>
  <c r="AO195" i="45"/>
  <c r="AO196" i="45"/>
  <c r="AO197" i="45"/>
  <c r="AO198" i="45"/>
  <c r="AO199" i="45"/>
  <c r="AO200" i="45"/>
  <c r="AO201" i="45"/>
  <c r="AO202" i="45"/>
  <c r="AO203" i="45"/>
  <c r="AO204" i="45"/>
  <c r="AO205" i="45"/>
  <c r="AO206" i="45"/>
  <c r="AO207" i="45"/>
  <c r="AO208" i="45"/>
  <c r="AO209" i="45"/>
  <c r="AO210" i="45"/>
  <c r="AO211" i="45"/>
  <c r="AO212" i="45"/>
  <c r="AO213" i="45"/>
  <c r="AO214" i="45"/>
  <c r="AO215" i="45"/>
  <c r="AO216" i="45"/>
  <c r="AO217" i="45"/>
  <c r="AO218" i="45"/>
  <c r="AO219" i="45"/>
  <c r="AO220" i="45"/>
  <c r="AO221" i="45"/>
  <c r="AO222" i="45"/>
  <c r="AO223" i="45"/>
  <c r="AO224" i="45"/>
  <c r="AO225" i="45"/>
  <c r="AO226" i="45"/>
  <c r="AO227" i="45"/>
  <c r="AO228" i="45"/>
  <c r="AO229" i="45"/>
  <c r="AO230" i="45"/>
  <c r="AO231" i="45"/>
  <c r="AO232" i="45"/>
  <c r="AO233" i="45"/>
  <c r="AO234" i="45"/>
  <c r="AO235" i="45"/>
  <c r="AO236" i="45"/>
  <c r="AO237" i="45"/>
  <c r="AO238" i="45"/>
  <c r="AO239" i="45"/>
  <c r="AO240" i="45"/>
  <c r="AO241" i="45"/>
  <c r="AO242" i="45"/>
  <c r="AO243" i="45"/>
  <c r="AO244" i="45"/>
  <c r="AO245" i="45"/>
  <c r="AO246" i="45"/>
  <c r="AO247" i="45"/>
  <c r="AO248" i="45"/>
  <c r="AO249" i="45"/>
  <c r="AO250" i="45"/>
  <c r="AO251" i="45"/>
  <c r="AO252" i="45"/>
  <c r="AO253" i="45"/>
  <c r="AO254" i="45"/>
  <c r="AO255" i="45"/>
  <c r="AO256" i="45"/>
  <c r="AO257" i="45"/>
  <c r="AO258" i="45"/>
  <c r="AO259" i="45"/>
  <c r="AO260" i="45"/>
  <c r="AO261" i="45"/>
  <c r="AO262" i="45"/>
  <c r="AO263" i="45"/>
  <c r="AO264" i="45"/>
  <c r="AO265" i="45"/>
  <c r="AO266" i="45"/>
  <c r="AO267" i="45"/>
  <c r="AO268" i="45"/>
  <c r="AO269" i="45"/>
  <c r="AO270" i="45"/>
  <c r="AO271" i="45"/>
  <c r="AO272" i="45"/>
  <c r="AO273" i="45"/>
  <c r="AO274" i="45"/>
  <c r="AO275" i="45"/>
  <c r="AO276" i="45"/>
  <c r="AO277" i="45"/>
  <c r="AO278" i="45"/>
  <c r="AO279" i="45"/>
  <c r="AO280" i="45"/>
  <c r="AO281" i="45"/>
  <c r="AO282" i="45"/>
  <c r="AO283" i="45"/>
  <c r="AO284" i="45"/>
  <c r="AO285" i="45"/>
  <c r="AO286" i="45"/>
  <c r="AO287" i="45"/>
  <c r="AO288" i="45"/>
  <c r="AO289" i="45"/>
  <c r="AO290" i="45"/>
  <c r="AO291" i="45"/>
  <c r="AO292" i="45"/>
  <c r="AO293" i="45"/>
  <c r="AO294" i="45"/>
  <c r="AO295" i="45"/>
  <c r="AO296" i="45"/>
  <c r="AO297" i="45"/>
  <c r="AO298" i="45"/>
  <c r="AO299" i="45"/>
  <c r="AO300" i="45"/>
  <c r="AO301" i="45"/>
  <c r="AO302" i="45"/>
  <c r="AO303" i="45"/>
  <c r="AO304" i="45"/>
  <c r="AO305" i="45"/>
  <c r="AO306" i="45"/>
  <c r="AO307" i="45"/>
  <c r="AO308" i="45"/>
  <c r="AO309" i="45"/>
  <c r="AO310" i="45"/>
  <c r="AO311" i="45"/>
  <c r="AO312" i="45"/>
  <c r="AO313" i="45"/>
  <c r="AO314" i="45"/>
  <c r="AO315" i="45"/>
  <c r="AO316" i="45"/>
  <c r="AO317" i="45"/>
  <c r="AO318" i="45"/>
  <c r="AO319" i="45"/>
  <c r="AO320" i="45"/>
  <c r="AO321" i="45"/>
  <c r="AO322" i="45"/>
  <c r="AO323" i="45"/>
  <c r="AO324" i="45"/>
  <c r="AO325" i="45"/>
  <c r="AO326" i="45"/>
  <c r="AO327" i="45"/>
  <c r="AO328" i="45"/>
  <c r="AO329" i="45"/>
  <c r="AO330" i="45"/>
  <c r="AO331" i="45"/>
  <c r="AO332" i="45"/>
  <c r="AO333" i="45"/>
  <c r="AO334" i="45"/>
  <c r="AO335" i="45"/>
  <c r="AO336" i="45"/>
  <c r="AO337" i="45"/>
  <c r="AO338" i="45"/>
  <c r="AO339" i="45"/>
  <c r="AO340" i="45"/>
  <c r="AO341" i="45"/>
  <c r="AO342" i="45"/>
  <c r="AO343" i="45"/>
  <c r="AO344" i="45"/>
  <c r="AO345" i="45"/>
  <c r="AO346" i="45"/>
  <c r="AO347" i="45"/>
  <c r="AO348" i="45"/>
  <c r="AO349" i="45"/>
  <c r="AO350" i="45"/>
  <c r="AO351" i="45"/>
  <c r="AO352" i="45"/>
  <c r="AO353" i="45"/>
  <c r="AO354" i="45"/>
  <c r="AO355" i="45"/>
  <c r="AO356" i="45"/>
  <c r="AO357" i="45"/>
  <c r="AO358" i="45"/>
  <c r="AO359" i="45"/>
  <c r="AO360" i="45"/>
  <c r="AO361" i="45"/>
  <c r="AO362" i="45"/>
  <c r="AO363" i="45"/>
  <c r="AO364" i="45"/>
  <c r="AO365" i="45"/>
  <c r="AO366" i="45"/>
  <c r="AO367" i="45"/>
  <c r="AO368" i="45"/>
  <c r="AO369" i="45"/>
  <c r="AO370" i="45"/>
  <c r="AO371" i="45"/>
  <c r="AO372" i="45"/>
  <c r="AO373" i="45"/>
  <c r="AO374" i="45"/>
  <c r="AO375" i="45"/>
  <c r="AO376" i="45"/>
  <c r="AO377" i="45"/>
  <c r="AO378" i="45"/>
  <c r="AO379" i="45"/>
  <c r="AO380" i="45"/>
  <c r="AO381" i="45"/>
  <c r="AO382" i="45"/>
  <c r="AO383" i="45"/>
  <c r="AO384" i="45"/>
  <c r="AO385" i="45"/>
  <c r="AO386" i="45"/>
  <c r="AO387" i="45"/>
  <c r="AO388" i="45"/>
  <c r="AO389" i="45"/>
  <c r="AO390" i="45"/>
  <c r="AO391" i="45"/>
  <c r="AO392" i="45"/>
  <c r="AO393" i="45"/>
  <c r="AO394" i="45"/>
  <c r="AO395" i="45"/>
  <c r="AO396" i="45"/>
  <c r="AO397" i="45"/>
  <c r="AO398" i="45"/>
  <c r="AO399" i="45"/>
  <c r="AO400" i="45"/>
  <c r="AO401" i="45"/>
  <c r="AO402" i="45"/>
  <c r="AO403" i="45"/>
  <c r="AO404" i="45"/>
  <c r="AO405" i="45"/>
  <c r="AO406" i="45"/>
  <c r="AO407" i="45"/>
  <c r="AO408" i="45"/>
  <c r="AO409" i="45"/>
  <c r="AO410" i="45"/>
  <c r="AO411" i="45"/>
  <c r="AO412" i="45"/>
  <c r="AO413" i="45"/>
  <c r="AO414" i="45"/>
  <c r="AO415" i="45"/>
  <c r="AO416" i="45"/>
  <c r="AO417" i="45"/>
  <c r="AO418" i="45"/>
  <c r="AO419" i="45"/>
  <c r="AO420" i="45"/>
  <c r="AO421" i="45"/>
  <c r="AO422" i="45"/>
  <c r="AO423" i="45"/>
  <c r="AO424" i="45"/>
  <c r="AO425" i="45"/>
  <c r="AO426" i="45"/>
  <c r="AO427" i="45"/>
  <c r="AO428" i="45"/>
  <c r="AO429" i="45"/>
  <c r="AO430" i="45"/>
  <c r="AO431" i="45"/>
  <c r="AO432" i="45"/>
  <c r="AO433" i="45"/>
  <c r="AO434" i="45"/>
  <c r="AO435" i="45"/>
  <c r="AO436" i="45"/>
  <c r="AO437" i="45"/>
  <c r="AO438" i="45"/>
  <c r="AO439" i="45"/>
  <c r="AO440" i="45"/>
  <c r="AO441" i="45"/>
  <c r="AO442" i="45"/>
  <c r="AO443" i="45"/>
  <c r="AO444" i="45"/>
  <c r="AO445" i="45"/>
  <c r="AO446" i="45"/>
  <c r="AO447" i="45"/>
  <c r="AO448" i="45"/>
  <c r="AO449" i="45"/>
  <c r="AO450" i="45"/>
  <c r="AO451" i="45"/>
  <c r="AO452" i="45"/>
  <c r="AO453" i="45"/>
  <c r="AO454" i="45"/>
  <c r="AO455" i="45"/>
  <c r="AO456" i="45"/>
  <c r="AO457" i="45"/>
  <c r="AO458" i="45"/>
  <c r="AO459" i="45"/>
  <c r="AO460" i="45"/>
  <c r="AO461" i="45"/>
  <c r="AO462" i="45"/>
  <c r="AO463" i="45"/>
  <c r="AO464" i="45"/>
  <c r="AO465" i="45"/>
  <c r="AO466" i="45"/>
  <c r="AO467" i="45"/>
  <c r="AO468" i="45"/>
  <c r="AO469" i="45"/>
  <c r="AO470" i="45"/>
  <c r="AO471" i="45"/>
  <c r="AO472" i="45"/>
  <c r="AO473" i="45"/>
  <c r="AO474" i="45"/>
  <c r="AO475" i="45"/>
  <c r="AO476" i="45"/>
  <c r="AO477" i="45"/>
  <c r="AO478" i="45"/>
  <c r="AO479" i="45"/>
  <c r="AO480" i="45"/>
  <c r="AO481" i="45"/>
  <c r="AO482" i="45"/>
  <c r="AO483" i="45"/>
  <c r="AO484" i="45"/>
  <c r="AO485" i="45"/>
  <c r="AO486" i="45"/>
  <c r="AO487" i="45"/>
  <c r="AO488" i="45"/>
  <c r="AO489" i="45"/>
  <c r="AO490" i="45"/>
  <c r="AO491" i="45"/>
  <c r="AO492" i="45"/>
  <c r="AO493" i="45"/>
  <c r="AO494" i="45"/>
  <c r="AO495" i="45"/>
  <c r="AO496" i="45"/>
  <c r="AO497" i="45"/>
  <c r="AO498" i="45"/>
  <c r="AO499" i="45"/>
  <c r="AO500" i="45"/>
  <c r="AO501" i="45"/>
  <c r="AO502" i="45"/>
  <c r="AO503" i="45"/>
  <c r="AO504" i="45"/>
  <c r="AO505" i="45"/>
  <c r="AO506" i="45"/>
  <c r="AO507" i="45"/>
  <c r="AO508" i="45"/>
  <c r="AO509" i="45"/>
  <c r="AO510" i="45"/>
  <c r="AO511" i="45"/>
  <c r="AO512" i="45"/>
  <c r="AO513" i="45"/>
  <c r="AO514" i="45"/>
  <c r="AO515" i="45"/>
  <c r="AO516" i="45"/>
  <c r="AO517" i="45"/>
  <c r="AO518" i="45"/>
  <c r="AO519" i="45"/>
  <c r="AO520" i="45"/>
  <c r="AO521" i="45"/>
  <c r="AO522" i="45"/>
  <c r="AO523" i="45"/>
  <c r="AO524" i="45"/>
  <c r="AO525" i="45"/>
  <c r="AO526" i="45"/>
  <c r="AO527" i="45"/>
  <c r="AO528" i="45"/>
  <c r="AO529" i="45"/>
  <c r="AO530" i="45"/>
  <c r="AO531" i="45"/>
  <c r="AO532" i="45"/>
  <c r="AO533" i="45"/>
  <c r="AO534" i="45"/>
  <c r="AO535" i="45"/>
  <c r="AO536" i="45"/>
  <c r="AO537" i="45"/>
  <c r="AO538" i="45"/>
  <c r="AO539" i="45"/>
  <c r="AO540" i="45"/>
  <c r="AO541" i="45"/>
  <c r="AO542" i="45"/>
  <c r="AO543" i="45"/>
  <c r="AO544" i="45"/>
  <c r="AO545" i="45"/>
  <c r="AO546" i="45"/>
  <c r="AO547" i="45"/>
  <c r="AO548" i="45"/>
  <c r="AO549" i="45"/>
  <c r="AO550" i="45"/>
  <c r="AO551" i="45"/>
  <c r="AO552" i="45"/>
  <c r="AO553" i="45"/>
  <c r="AO554" i="45"/>
  <c r="AO555" i="45"/>
  <c r="AO556" i="45"/>
  <c r="AO557" i="45"/>
  <c r="AO558" i="45"/>
  <c r="AO559" i="45"/>
  <c r="AO560" i="45"/>
  <c r="AO561" i="45"/>
  <c r="AO562" i="45"/>
  <c r="AO563" i="45"/>
  <c r="AO564" i="45"/>
  <c r="AO565" i="45"/>
  <c r="AO566" i="45"/>
  <c r="AO567" i="45"/>
  <c r="AO568" i="45"/>
  <c r="AO569" i="45"/>
  <c r="AO570" i="45"/>
  <c r="AO571" i="45"/>
  <c r="AO572" i="45"/>
  <c r="AO573" i="45"/>
  <c r="AO574" i="45"/>
  <c r="AO575" i="45"/>
  <c r="AO576" i="45"/>
  <c r="AO577" i="45"/>
  <c r="AO578" i="45"/>
  <c r="AO579" i="45"/>
  <c r="AO580" i="45"/>
  <c r="AO581" i="45"/>
  <c r="AO582" i="45"/>
  <c r="AO583" i="45"/>
  <c r="AO584" i="45"/>
  <c r="AO585" i="45"/>
  <c r="AO586" i="45"/>
  <c r="AO587" i="45"/>
  <c r="AO588" i="45"/>
  <c r="AO589" i="45"/>
  <c r="AO590" i="45"/>
  <c r="AO591" i="45"/>
  <c r="AO592" i="45"/>
  <c r="AO593" i="45"/>
  <c r="AO594" i="45"/>
  <c r="AO595" i="45"/>
  <c r="AO596" i="45"/>
  <c r="AO597" i="45"/>
  <c r="AO598" i="45"/>
  <c r="AO599" i="45"/>
  <c r="AO600" i="45"/>
  <c r="AO601" i="45"/>
  <c r="AO602" i="45"/>
  <c r="AO603" i="45"/>
  <c r="AO604" i="45"/>
  <c r="AO605" i="45"/>
  <c r="AO606" i="45"/>
  <c r="AO607" i="45"/>
  <c r="AO608" i="45"/>
  <c r="AO609" i="45"/>
  <c r="AO610" i="45"/>
  <c r="AO611" i="45"/>
  <c r="AO612" i="45"/>
  <c r="AO613" i="45"/>
  <c r="AO614" i="45"/>
  <c r="AO615" i="45"/>
  <c r="AO616" i="45"/>
  <c r="AO617" i="45"/>
  <c r="AO618" i="45"/>
  <c r="AO619" i="45"/>
  <c r="AO620" i="45"/>
  <c r="AO621" i="45"/>
  <c r="AO622" i="45"/>
  <c r="AO623" i="45"/>
  <c r="AO624" i="45"/>
  <c r="AO625" i="45"/>
  <c r="AO626" i="45"/>
  <c r="AO627" i="45"/>
  <c r="AO628" i="45"/>
  <c r="AO629" i="45"/>
  <c r="AO630" i="45"/>
  <c r="AO631" i="45"/>
  <c r="AO632" i="45"/>
  <c r="AO633" i="45"/>
  <c r="AO634" i="45"/>
  <c r="AO635" i="45"/>
  <c r="AO636" i="45"/>
  <c r="AO637" i="45"/>
  <c r="AO638" i="45"/>
  <c r="AO639" i="45"/>
  <c r="AO640" i="45"/>
  <c r="AO641" i="45"/>
  <c r="AO642" i="45"/>
  <c r="AO643" i="45"/>
  <c r="AO644" i="45"/>
  <c r="AO645" i="45"/>
  <c r="AO646" i="45"/>
  <c r="AO647" i="45"/>
  <c r="AO648" i="45"/>
  <c r="AO649" i="45"/>
  <c r="AO650" i="45"/>
  <c r="AO651" i="45"/>
  <c r="AO652" i="45"/>
  <c r="AO653" i="45"/>
  <c r="AO654" i="45"/>
  <c r="AO655" i="45"/>
  <c r="AO656" i="45"/>
  <c r="AO657" i="45"/>
  <c r="AO658" i="45"/>
  <c r="AO659" i="45"/>
  <c r="AO660" i="45"/>
  <c r="AO661" i="45"/>
  <c r="AO662" i="45"/>
  <c r="AO663" i="45"/>
  <c r="AO664" i="45"/>
  <c r="AO665" i="45"/>
  <c r="AO666" i="45"/>
  <c r="AO667" i="45"/>
  <c r="AO668" i="45"/>
  <c r="AO669" i="45"/>
  <c r="AO670" i="45"/>
  <c r="AO671" i="45"/>
  <c r="AO672" i="45"/>
  <c r="AO673" i="45"/>
  <c r="AO674" i="45"/>
  <c r="AO675" i="45"/>
  <c r="AO676" i="45"/>
  <c r="AO677" i="45"/>
  <c r="AO678" i="45"/>
  <c r="AO679" i="45"/>
  <c r="AO680" i="45"/>
  <c r="AO681" i="45"/>
  <c r="AO682" i="45"/>
  <c r="AO683" i="45"/>
  <c r="AO684" i="45"/>
  <c r="AO685" i="45"/>
  <c r="AO686" i="45"/>
  <c r="AO687" i="45"/>
  <c r="AO688" i="45"/>
  <c r="AO689" i="45"/>
  <c r="AO690" i="45"/>
  <c r="AO691" i="45"/>
  <c r="AO692" i="45"/>
  <c r="AO693" i="45"/>
  <c r="AO694" i="45"/>
  <c r="AO695" i="45"/>
  <c r="AO696" i="45"/>
  <c r="AO697" i="45"/>
  <c r="AO698" i="45"/>
  <c r="AO699" i="45"/>
  <c r="AO700" i="45"/>
  <c r="AO701" i="45"/>
  <c r="AO702" i="45"/>
  <c r="AO703" i="45"/>
  <c r="AO704" i="45"/>
  <c r="AO705" i="45"/>
  <c r="AO706" i="45"/>
  <c r="AO707" i="45"/>
  <c r="AO708" i="45"/>
  <c r="AO709" i="45"/>
  <c r="AO710" i="45"/>
  <c r="AO711" i="45"/>
  <c r="AO712" i="45"/>
  <c r="AO713" i="45"/>
  <c r="AO714" i="45"/>
  <c r="AO715" i="45"/>
  <c r="AO716" i="45"/>
  <c r="AO717" i="45"/>
  <c r="AO718" i="45"/>
  <c r="AO719" i="45"/>
  <c r="AO720" i="45"/>
  <c r="AO721" i="45"/>
  <c r="AO722" i="45"/>
  <c r="AO723" i="45"/>
  <c r="AO724" i="45"/>
  <c r="AO725" i="45"/>
  <c r="AO726" i="45"/>
  <c r="AO727" i="45"/>
  <c r="AO728" i="45"/>
  <c r="AO729" i="45"/>
  <c r="AO730" i="45"/>
  <c r="AO731" i="45"/>
  <c r="AO732" i="45"/>
  <c r="AO733" i="45"/>
  <c r="AO734" i="45"/>
  <c r="AO735" i="45"/>
  <c r="AO736" i="45"/>
  <c r="AO737" i="45"/>
  <c r="AO738" i="45"/>
  <c r="AO739" i="45"/>
  <c r="AO740" i="45"/>
  <c r="AO741" i="45"/>
  <c r="AO742" i="45"/>
  <c r="AO743" i="45"/>
  <c r="AO744" i="45"/>
  <c r="AO745" i="45"/>
  <c r="AO746" i="45"/>
  <c r="AO747" i="45"/>
  <c r="AO748" i="45"/>
  <c r="AO749" i="45"/>
  <c r="AO750" i="45"/>
  <c r="AO751" i="45"/>
  <c r="AO752" i="45"/>
  <c r="AO753" i="45"/>
  <c r="AO754" i="45"/>
  <c r="AO755" i="45"/>
  <c r="AO756" i="45"/>
  <c r="AO757" i="45"/>
  <c r="AO758" i="45"/>
  <c r="AO759" i="45"/>
  <c r="AO760" i="45"/>
  <c r="AO761" i="45"/>
  <c r="AO762" i="45"/>
  <c r="AO763" i="45"/>
  <c r="AO764" i="45"/>
  <c r="AO765" i="45"/>
  <c r="AO766" i="45"/>
  <c r="AO767" i="45"/>
  <c r="AO768" i="45"/>
  <c r="AO769" i="45"/>
  <c r="AO770" i="45"/>
  <c r="AO771" i="45"/>
  <c r="AO772" i="45"/>
  <c r="AO773" i="45"/>
  <c r="AO774" i="45"/>
  <c r="AO775" i="45"/>
  <c r="AO776" i="45"/>
  <c r="AO777" i="45"/>
  <c r="AO778" i="45"/>
  <c r="AO779" i="45"/>
  <c r="AO780" i="45"/>
  <c r="AO781" i="45"/>
  <c r="AO782" i="45"/>
  <c r="AO783" i="45"/>
  <c r="AO784" i="45"/>
  <c r="AO785" i="45"/>
  <c r="AO786" i="45"/>
  <c r="AO787" i="45"/>
  <c r="AO788" i="45"/>
  <c r="AO789" i="45"/>
  <c r="AO790" i="45"/>
  <c r="AO791" i="45"/>
  <c r="AO792" i="45"/>
  <c r="AO793" i="45"/>
  <c r="AO794" i="45"/>
  <c r="AO795" i="45"/>
  <c r="AO796" i="45"/>
  <c r="AO797" i="45"/>
  <c r="AO798" i="45"/>
  <c r="AO799" i="45"/>
  <c r="AO800" i="45"/>
  <c r="AO801" i="45"/>
  <c r="AO802" i="45"/>
  <c r="AO803" i="45"/>
  <c r="AO804" i="45"/>
  <c r="AO805" i="45"/>
  <c r="AO806" i="45"/>
  <c r="AO807" i="45"/>
  <c r="AO808" i="45"/>
  <c r="AO809" i="45"/>
  <c r="AO810" i="45"/>
  <c r="AO811" i="45"/>
  <c r="AO812" i="45"/>
  <c r="AO813" i="45"/>
  <c r="AO814" i="45"/>
  <c r="AO815" i="45"/>
  <c r="AO816" i="45"/>
  <c r="AO817" i="45"/>
  <c r="AO818" i="45"/>
  <c r="AO819" i="45"/>
  <c r="AO820" i="45"/>
  <c r="AO821" i="45"/>
  <c r="AO822" i="45"/>
  <c r="AO823" i="45"/>
  <c r="AO824" i="45"/>
  <c r="AO825" i="45"/>
  <c r="AO826" i="45"/>
  <c r="AO827" i="45"/>
  <c r="AO828" i="45"/>
  <c r="AO829" i="45"/>
  <c r="AO830" i="45"/>
  <c r="AO831" i="45"/>
  <c r="AO832" i="45"/>
  <c r="AO833" i="45"/>
  <c r="AO834" i="45"/>
  <c r="AO835" i="45"/>
  <c r="AO836" i="45"/>
  <c r="AO837" i="45"/>
  <c r="AO838" i="45"/>
  <c r="AO839" i="45"/>
  <c r="AO840" i="45"/>
  <c r="AO841" i="45"/>
  <c r="AO842" i="45"/>
  <c r="AO843" i="45"/>
  <c r="AO844" i="45"/>
  <c r="AO845" i="45"/>
  <c r="AO846" i="45"/>
  <c r="AO847" i="45"/>
  <c r="AO848" i="45"/>
  <c r="AO849" i="45"/>
  <c r="AO850" i="45"/>
  <c r="AO851" i="45"/>
  <c r="AO852" i="45"/>
  <c r="AO853" i="45"/>
  <c r="AO854" i="45"/>
  <c r="AO855" i="45"/>
  <c r="AO856" i="45"/>
  <c r="AO857" i="45"/>
  <c r="AO858" i="45"/>
  <c r="AO859" i="45"/>
  <c r="AO860" i="45"/>
  <c r="AO861" i="45"/>
  <c r="AO862" i="45"/>
  <c r="AO863" i="45"/>
  <c r="AO864" i="45"/>
  <c r="AO865" i="45"/>
  <c r="AO866" i="45"/>
  <c r="AO867" i="45"/>
  <c r="AO868" i="45"/>
  <c r="AO869" i="45"/>
  <c r="AO870" i="45"/>
  <c r="AO871" i="45"/>
  <c r="AO872" i="45"/>
  <c r="AO873" i="45"/>
  <c r="AO874" i="45"/>
  <c r="AO875" i="45"/>
  <c r="AO876" i="45"/>
  <c r="AO877" i="45"/>
  <c r="AO878" i="45"/>
  <c r="AO879" i="45"/>
  <c r="AO880" i="45"/>
  <c r="AO881" i="45"/>
  <c r="AO882" i="45"/>
  <c r="AO883" i="45"/>
  <c r="AO884" i="45"/>
  <c r="AO885" i="45"/>
  <c r="AO886" i="45"/>
  <c r="AO887" i="45"/>
  <c r="AO888" i="45"/>
  <c r="AO889" i="45"/>
  <c r="AO890" i="45"/>
  <c r="AO891" i="45"/>
  <c r="AO892" i="45"/>
  <c r="AO893" i="45"/>
  <c r="AO894" i="45"/>
  <c r="AO895" i="45"/>
  <c r="AO896" i="45"/>
  <c r="AO897" i="45"/>
  <c r="AO898" i="45"/>
  <c r="AO899" i="45"/>
  <c r="AO900" i="45"/>
  <c r="AO901" i="45"/>
  <c r="AO902" i="45"/>
  <c r="AO903" i="45"/>
  <c r="AO904" i="45"/>
  <c r="AO905" i="45"/>
  <c r="AO906" i="45"/>
  <c r="AO907" i="45"/>
  <c r="AO908" i="45"/>
  <c r="AO909" i="45"/>
  <c r="AO910" i="45"/>
  <c r="AO911" i="45"/>
  <c r="AO912" i="45"/>
  <c r="AO913" i="45"/>
  <c r="AO914" i="45"/>
  <c r="AO915" i="45"/>
  <c r="AO916" i="45"/>
  <c r="AO917" i="45"/>
  <c r="AO918" i="45"/>
  <c r="AO919" i="45"/>
  <c r="AO920" i="45"/>
  <c r="AO921" i="45"/>
  <c r="AO922" i="45"/>
  <c r="AO923" i="45"/>
  <c r="AO924" i="45"/>
  <c r="AO925" i="45"/>
  <c r="AO926" i="45"/>
  <c r="AO927" i="45"/>
  <c r="AO928" i="45"/>
  <c r="AO929" i="45"/>
  <c r="AO930" i="45"/>
  <c r="AO931" i="45"/>
  <c r="AO932" i="45"/>
  <c r="AO933" i="45"/>
  <c r="AO934" i="45"/>
  <c r="AO935" i="45"/>
  <c r="AO936" i="45"/>
  <c r="AO937" i="45"/>
  <c r="AO938" i="45"/>
  <c r="AO939" i="45"/>
  <c r="AO940" i="45"/>
  <c r="AO941" i="45"/>
  <c r="AO942" i="45"/>
  <c r="AO943" i="45"/>
  <c r="AO944" i="45"/>
  <c r="AO945" i="45"/>
  <c r="AO946" i="45"/>
  <c r="AO947" i="45"/>
  <c r="AO948" i="45"/>
  <c r="AO949" i="45"/>
  <c r="AO950" i="45"/>
  <c r="AO951" i="45"/>
  <c r="AO952" i="45"/>
  <c r="AO953" i="45"/>
  <c r="AO954" i="45"/>
  <c r="AO955" i="45"/>
  <c r="AO956" i="45"/>
  <c r="AO957" i="45"/>
  <c r="AO958" i="45"/>
  <c r="AO959" i="45"/>
  <c r="AO960" i="45"/>
  <c r="AO961" i="45"/>
  <c r="AO962" i="45"/>
  <c r="AO963" i="45"/>
  <c r="AO964" i="45"/>
  <c r="AO965" i="45"/>
  <c r="AO966" i="45"/>
  <c r="AO967" i="45"/>
  <c r="AO968" i="45"/>
  <c r="AO969" i="45"/>
  <c r="AO970" i="45"/>
  <c r="AO971" i="45"/>
  <c r="AO972" i="45"/>
  <c r="AO973" i="45"/>
  <c r="AO974" i="45"/>
  <c r="AO975" i="45"/>
  <c r="AO976" i="45"/>
  <c r="AO977" i="45"/>
  <c r="AO978" i="45"/>
  <c r="AO979" i="45"/>
  <c r="AO980" i="45"/>
  <c r="AO981" i="45"/>
  <c r="AO982" i="45"/>
  <c r="AO983" i="45"/>
  <c r="AO984" i="45"/>
  <c r="AO985" i="45"/>
  <c r="AO986" i="45"/>
  <c r="AO987" i="45"/>
  <c r="AO988" i="45"/>
  <c r="AO989" i="45"/>
  <c r="AO990" i="45"/>
  <c r="AO991" i="45"/>
  <c r="AO992" i="45"/>
  <c r="AO993" i="45"/>
  <c r="AO994" i="45"/>
  <c r="AO995" i="45"/>
  <c r="AO996" i="45"/>
  <c r="AO997" i="45"/>
  <c r="AO998" i="45"/>
  <c r="AO999" i="45"/>
  <c r="AO1000" i="45"/>
  <c r="AO1001" i="45"/>
  <c r="AO1002" i="45"/>
  <c r="AO1003" i="45"/>
  <c r="AO1004" i="45"/>
  <c r="AO1005" i="45"/>
  <c r="AO1006" i="45"/>
  <c r="AO1007" i="45"/>
  <c r="AO1008" i="45"/>
  <c r="AO1009" i="45"/>
  <c r="AO1010" i="45"/>
  <c r="AO1011" i="45"/>
  <c r="AO13" i="45"/>
  <c r="AO14" i="45"/>
  <c r="AO15" i="45"/>
  <c r="AO16" i="45"/>
  <c r="AO17" i="45"/>
  <c r="AO18" i="45"/>
  <c r="AO19" i="45"/>
  <c r="AO20" i="45"/>
  <c r="AP73" i="45"/>
  <c r="AP74" i="45"/>
  <c r="AP76" i="45"/>
  <c r="AP77" i="45"/>
  <c r="AP78" i="45"/>
  <c r="AP81" i="45"/>
  <c r="AP82" i="45"/>
  <c r="AP84" i="45"/>
  <c r="AP85" i="45"/>
  <c r="AP86" i="45"/>
  <c r="AP89" i="45"/>
  <c r="AP90" i="45"/>
  <c r="AP92" i="45"/>
  <c r="AP93" i="45"/>
  <c r="AP94" i="45"/>
  <c r="AP97" i="45"/>
  <c r="AP98" i="45"/>
  <c r="AP100" i="45"/>
  <c r="AP101" i="45"/>
  <c r="AP102" i="45"/>
  <c r="AP105" i="45"/>
  <c r="AP106" i="45"/>
  <c r="AP108" i="45"/>
  <c r="AP109" i="45"/>
  <c r="AP110" i="45"/>
  <c r="AP113" i="45"/>
  <c r="AP114" i="45"/>
  <c r="AP116" i="45"/>
  <c r="AP117" i="45"/>
  <c r="AP118" i="45"/>
  <c r="AP121" i="45"/>
  <c r="AP122" i="45"/>
  <c r="AP124" i="45"/>
  <c r="AP125" i="45"/>
  <c r="AP126" i="45"/>
  <c r="AP129" i="45"/>
  <c r="AP130" i="45"/>
  <c r="AP132" i="45"/>
  <c r="AP133" i="45"/>
  <c r="AP134" i="45"/>
  <c r="AP137" i="45"/>
  <c r="AP138" i="45"/>
  <c r="AP140" i="45"/>
  <c r="AP141" i="45"/>
  <c r="AP142" i="45"/>
  <c r="AP145" i="45"/>
  <c r="AP146" i="45"/>
  <c r="AP148" i="45"/>
  <c r="AP149" i="45"/>
  <c r="AP150" i="45"/>
  <c r="AP153" i="45"/>
  <c r="AP154" i="45"/>
  <c r="AP156" i="45"/>
  <c r="AP157" i="45"/>
  <c r="AP158" i="45"/>
  <c r="AP161" i="45"/>
  <c r="AP162" i="45"/>
  <c r="AP164" i="45"/>
  <c r="AP165" i="45"/>
  <c r="AP166" i="45"/>
  <c r="AP169" i="45"/>
  <c r="AP170" i="45"/>
  <c r="AP172" i="45"/>
  <c r="AP173" i="45"/>
  <c r="AP174" i="45"/>
  <c r="AP177" i="45"/>
  <c r="AP178" i="45"/>
  <c r="AP180" i="45"/>
  <c r="AP181" i="45"/>
  <c r="AP182" i="45"/>
  <c r="AP185" i="45"/>
  <c r="AP186" i="45"/>
  <c r="AP188" i="45"/>
  <c r="AP189" i="45"/>
  <c r="AP190" i="45"/>
  <c r="AP193" i="45"/>
  <c r="AP194" i="45"/>
  <c r="AP196" i="45"/>
  <c r="AP197" i="45"/>
  <c r="AP198" i="45"/>
  <c r="AP201" i="45"/>
  <c r="AP202" i="45"/>
  <c r="AP204" i="45"/>
  <c r="AP205" i="45"/>
  <c r="AP206" i="45"/>
  <c r="AP209" i="45"/>
  <c r="AP210" i="45"/>
  <c r="AP212" i="45"/>
  <c r="AP213" i="45"/>
  <c r="AP214" i="45"/>
  <c r="AP217" i="45"/>
  <c r="AP218" i="45"/>
  <c r="AP220" i="45"/>
  <c r="AP221" i="45"/>
  <c r="AP222" i="45"/>
  <c r="AP225" i="45"/>
  <c r="AP226" i="45"/>
  <c r="AP228" i="45"/>
  <c r="AP229" i="45"/>
  <c r="AP230" i="45"/>
  <c r="AP233" i="45"/>
  <c r="AP234" i="45"/>
  <c r="AP236" i="45"/>
  <c r="AP237" i="45"/>
  <c r="AP238" i="45"/>
  <c r="AP241" i="45"/>
  <c r="AP242" i="45"/>
  <c r="AP244" i="45"/>
  <c r="AP245" i="45"/>
  <c r="AP246" i="45"/>
  <c r="AP249" i="45"/>
  <c r="AP250" i="45"/>
  <c r="AP252" i="45"/>
  <c r="AP253" i="45"/>
  <c r="AP254" i="45"/>
  <c r="AP257" i="45"/>
  <c r="AP258" i="45"/>
  <c r="AP260" i="45"/>
  <c r="AP261" i="45"/>
  <c r="AP262" i="45"/>
  <c r="AP265" i="45"/>
  <c r="AP266" i="45"/>
  <c r="AP268" i="45"/>
  <c r="AP269" i="45"/>
  <c r="AP270" i="45"/>
  <c r="AP273" i="45"/>
  <c r="AP274" i="45"/>
  <c r="AP276" i="45"/>
  <c r="AP277" i="45"/>
  <c r="AP278" i="45"/>
  <c r="AP281" i="45"/>
  <c r="AP282" i="45"/>
  <c r="AP284" i="45"/>
  <c r="AP285" i="45"/>
  <c r="AP286" i="45"/>
  <c r="AP289" i="45"/>
  <c r="AP290" i="45"/>
  <c r="AP292" i="45"/>
  <c r="AP293" i="45"/>
  <c r="AP294" i="45"/>
  <c r="AP297" i="45"/>
  <c r="AP298" i="45"/>
  <c r="AP300" i="45"/>
  <c r="AP301" i="45"/>
  <c r="AP302" i="45"/>
  <c r="AP305" i="45"/>
  <c r="AP306" i="45"/>
  <c r="AP308" i="45"/>
  <c r="AP309" i="45"/>
  <c r="AP310" i="45"/>
  <c r="AP313" i="45"/>
  <c r="AP314" i="45"/>
  <c r="AP316" i="45"/>
  <c r="AP317" i="45"/>
  <c r="AP318" i="45"/>
  <c r="AP321" i="45"/>
  <c r="AP322" i="45"/>
  <c r="AP324" i="45"/>
  <c r="AP325" i="45"/>
  <c r="AP326" i="45"/>
  <c r="AP329" i="45"/>
  <c r="AP330" i="45"/>
  <c r="AP332" i="45"/>
  <c r="AP333" i="45"/>
  <c r="AP334" i="45"/>
  <c r="AP337" i="45"/>
  <c r="AP338" i="45"/>
  <c r="AP340" i="45"/>
  <c r="AP341" i="45"/>
  <c r="AP342" i="45"/>
  <c r="AP345" i="45"/>
  <c r="AP346" i="45"/>
  <c r="AP348" i="45"/>
  <c r="AP349" i="45"/>
  <c r="AP350" i="45"/>
  <c r="AP353" i="45"/>
  <c r="AP354" i="45"/>
  <c r="AP356" i="45"/>
  <c r="AP357" i="45"/>
  <c r="AP358" i="45"/>
  <c r="AP361" i="45"/>
  <c r="AP362" i="45"/>
  <c r="AP364" i="45"/>
  <c r="AP365" i="45"/>
  <c r="AP366" i="45"/>
  <c r="AP369" i="45"/>
  <c r="AP370" i="45"/>
  <c r="AP372" i="45"/>
  <c r="AP373" i="45"/>
  <c r="AP374" i="45"/>
  <c r="AP378" i="45"/>
  <c r="AP380" i="45"/>
  <c r="AP381" i="45"/>
  <c r="AP382" i="45"/>
  <c r="AP385" i="45"/>
  <c r="AP388" i="45"/>
  <c r="AP390" i="45"/>
  <c r="AP393" i="45"/>
  <c r="AP394" i="45"/>
  <c r="AP396" i="45"/>
  <c r="AP397" i="45"/>
  <c r="AP398" i="45"/>
  <c r="AP401" i="45"/>
  <c r="AP402" i="45"/>
  <c r="AP404" i="45"/>
  <c r="AP406" i="45"/>
  <c r="AP409" i="45"/>
  <c r="AP410" i="45"/>
  <c r="AP412" i="45"/>
  <c r="AP413" i="45"/>
  <c r="AP414" i="45"/>
  <c r="AP418" i="45"/>
  <c r="AP420" i="45"/>
  <c r="AP421" i="45"/>
  <c r="AP422" i="45"/>
  <c r="AP425" i="45"/>
  <c r="AP426" i="45"/>
  <c r="AP428" i="45"/>
  <c r="AP429" i="45"/>
  <c r="AP430" i="45"/>
  <c r="AP433" i="45"/>
  <c r="AP434" i="45"/>
  <c r="AP436" i="45"/>
  <c r="AP437" i="45"/>
  <c r="AP438" i="45"/>
  <c r="AP441" i="45"/>
  <c r="AP442" i="45"/>
  <c r="AP444" i="45"/>
  <c r="AP445" i="45"/>
  <c r="AP446" i="45"/>
  <c r="AP449" i="45"/>
  <c r="AP450" i="45"/>
  <c r="AP452" i="45"/>
  <c r="AP453" i="45"/>
  <c r="AP454" i="45"/>
  <c r="AP460" i="45"/>
  <c r="AP461" i="45"/>
  <c r="AP462" i="45"/>
  <c r="AP465" i="45"/>
  <c r="AP466" i="45"/>
  <c r="AP468" i="45"/>
  <c r="AP469" i="45"/>
  <c r="AP470" i="45"/>
  <c r="AP473" i="45"/>
  <c r="AP474" i="45"/>
  <c r="AP476" i="45"/>
  <c r="AP477" i="45"/>
  <c r="AP478" i="45"/>
  <c r="AP481" i="45"/>
  <c r="AP482" i="45"/>
  <c r="AP484" i="45"/>
  <c r="AP485" i="45"/>
  <c r="AP486" i="45"/>
  <c r="AP489" i="45"/>
  <c r="AP492" i="45"/>
  <c r="AP494" i="45"/>
  <c r="AP497" i="45"/>
  <c r="AP498" i="45"/>
  <c r="AP500" i="45"/>
  <c r="AP501" i="45"/>
  <c r="AP502" i="45"/>
  <c r="AP505" i="45"/>
  <c r="AP506" i="45"/>
  <c r="AP508" i="45"/>
  <c r="AP510" i="45"/>
  <c r="AP513" i="45"/>
  <c r="AP514" i="45"/>
  <c r="AP516" i="45"/>
  <c r="AP517" i="45"/>
  <c r="AP518" i="45"/>
  <c r="AP521" i="45"/>
  <c r="AP524" i="45"/>
  <c r="AP525" i="45"/>
  <c r="AP526" i="45"/>
  <c r="AP529" i="45"/>
  <c r="AP530" i="45"/>
  <c r="AP532" i="45"/>
  <c r="AP533" i="45"/>
  <c r="AP534" i="45"/>
  <c r="AP537" i="45"/>
  <c r="AP538" i="45"/>
  <c r="AP540" i="45"/>
  <c r="AP541" i="45"/>
  <c r="AP542" i="45"/>
  <c r="AP545" i="45"/>
  <c r="AP546" i="45"/>
  <c r="AP548" i="45"/>
  <c r="AP549" i="45"/>
  <c r="AP550" i="45"/>
  <c r="AP553" i="45"/>
  <c r="AP556" i="45"/>
  <c r="AP557" i="45"/>
  <c r="AP558" i="45"/>
  <c r="AP561" i="45"/>
  <c r="AP562" i="45"/>
  <c r="AP564" i="45"/>
  <c r="AP565" i="45"/>
  <c r="AP566" i="45"/>
  <c r="AP569" i="45"/>
  <c r="AP570" i="45"/>
  <c r="AP572" i="45"/>
  <c r="AP573" i="45"/>
  <c r="AP574" i="45"/>
  <c r="AP577" i="45"/>
  <c r="AP578" i="45"/>
  <c r="AP580" i="45"/>
  <c r="AP581" i="45"/>
  <c r="AP582" i="45"/>
  <c r="AP585" i="45"/>
  <c r="AP588" i="45"/>
  <c r="AP589" i="45"/>
  <c r="AP590" i="45"/>
  <c r="AP593" i="45"/>
  <c r="AP594" i="45"/>
  <c r="AP596" i="45"/>
  <c r="AP597" i="45"/>
  <c r="AP598" i="45"/>
  <c r="AP601" i="45"/>
  <c r="AP602" i="45"/>
  <c r="AP604" i="45"/>
  <c r="AP605" i="45"/>
  <c r="AP606" i="45"/>
  <c r="AP609" i="45"/>
  <c r="AP610" i="45"/>
  <c r="AP612" i="45"/>
  <c r="AP613" i="45"/>
  <c r="AP614" i="45"/>
  <c r="AP617" i="45"/>
  <c r="AP620" i="45"/>
  <c r="AP621" i="45"/>
  <c r="AP622" i="45"/>
  <c r="AP625" i="45"/>
  <c r="AP626" i="45"/>
  <c r="AP628" i="45"/>
  <c r="AP630" i="45"/>
  <c r="AP633" i="45"/>
  <c r="AP634" i="45"/>
  <c r="AP636" i="45"/>
  <c r="AP637" i="45"/>
  <c r="AP638" i="45"/>
  <c r="AP641" i="45"/>
  <c r="AP642" i="45"/>
  <c r="AP644" i="45"/>
  <c r="AP646" i="45"/>
  <c r="AP649" i="45"/>
  <c r="AP652" i="45"/>
  <c r="AP653" i="45"/>
  <c r="AP654" i="45"/>
  <c r="AP657" i="45"/>
  <c r="AP658" i="45"/>
  <c r="AP660" i="45"/>
  <c r="AP661" i="45"/>
  <c r="AP662" i="45"/>
  <c r="AP665" i="45"/>
  <c r="AP666" i="45"/>
  <c r="AP668" i="45"/>
  <c r="AP669" i="45"/>
  <c r="AP670" i="45"/>
  <c r="AP673" i="45"/>
  <c r="AP674" i="45"/>
  <c r="AP676" i="45"/>
  <c r="AP677" i="45"/>
  <c r="AP678" i="45"/>
  <c r="AP682" i="45"/>
  <c r="AP684" i="45"/>
  <c r="AP685" i="45"/>
  <c r="AP686" i="45"/>
  <c r="AP689" i="45"/>
  <c r="AP690" i="45"/>
  <c r="AP692" i="45"/>
  <c r="AP693" i="45"/>
  <c r="AP694" i="45"/>
  <c r="AP697" i="45"/>
  <c r="AP698" i="45"/>
  <c r="AP700" i="45"/>
  <c r="AP701" i="45"/>
  <c r="AP702" i="45"/>
  <c r="AP705" i="45"/>
  <c r="AP706" i="45"/>
  <c r="AP708" i="45"/>
  <c r="AP709" i="45"/>
  <c r="AP710" i="45"/>
  <c r="AP713" i="45"/>
  <c r="AP714" i="45"/>
  <c r="AP716" i="45"/>
  <c r="AP717" i="45"/>
  <c r="AP718" i="45"/>
  <c r="AP721" i="45"/>
  <c r="AP722" i="45"/>
  <c r="AP724" i="45"/>
  <c r="AP725" i="45"/>
  <c r="AP726" i="45"/>
  <c r="AP729" i="45"/>
  <c r="AP730" i="45"/>
  <c r="AP732" i="45"/>
  <c r="AP733" i="45"/>
  <c r="AP734" i="45"/>
  <c r="AP737" i="45"/>
  <c r="AP738" i="45"/>
  <c r="AP740" i="45"/>
  <c r="AP741" i="45"/>
  <c r="AP742" i="45"/>
  <c r="AP746" i="45"/>
  <c r="AP750" i="45"/>
  <c r="AP754" i="45"/>
  <c r="AP757" i="45"/>
  <c r="AP758" i="45"/>
  <c r="AP762" i="45"/>
  <c r="AP765" i="45"/>
  <c r="AP766" i="45"/>
  <c r="AP770" i="45"/>
  <c r="AP773" i="45"/>
  <c r="AP774" i="45"/>
  <c r="AP778" i="45"/>
  <c r="AP782" i="45"/>
  <c r="AP786" i="45"/>
  <c r="AP789" i="45"/>
  <c r="AP790" i="45"/>
  <c r="AP794" i="45"/>
  <c r="AP797" i="45"/>
  <c r="AP798" i="45"/>
  <c r="AP802" i="45"/>
  <c r="AP805" i="45"/>
  <c r="AP806" i="45"/>
  <c r="AP810" i="45"/>
  <c r="AP814" i="45"/>
  <c r="AP818" i="45"/>
  <c r="AP821" i="45"/>
  <c r="AP822" i="45"/>
  <c r="AP826" i="45"/>
  <c r="AP829" i="45"/>
  <c r="AP830" i="45"/>
  <c r="AP834" i="45"/>
  <c r="AP837" i="45"/>
  <c r="AP838" i="45"/>
  <c r="AP842" i="45"/>
  <c r="AP846" i="45"/>
  <c r="AP850" i="45"/>
  <c r="AP853" i="45"/>
  <c r="AP854" i="45"/>
  <c r="AP858" i="45"/>
  <c r="AP861" i="45"/>
  <c r="AP862" i="45"/>
  <c r="AP866" i="45"/>
  <c r="AP869" i="45"/>
  <c r="AP870" i="45"/>
  <c r="AP874" i="45"/>
  <c r="AP878" i="45"/>
  <c r="AP882" i="45"/>
  <c r="AP885" i="45"/>
  <c r="AP886" i="45"/>
  <c r="AP890" i="45"/>
  <c r="AP893" i="45"/>
  <c r="AP894" i="45"/>
  <c r="AP898" i="45"/>
  <c r="AP901" i="45"/>
  <c r="AP902" i="45"/>
  <c r="AP906" i="45"/>
  <c r="AP910" i="45"/>
  <c r="AP914" i="45"/>
  <c r="AP917" i="45"/>
  <c r="AP918" i="45"/>
  <c r="AP922" i="45"/>
  <c r="AP925" i="45"/>
  <c r="AP926" i="45"/>
  <c r="AP930" i="45"/>
  <c r="AP933" i="45"/>
  <c r="AP934" i="45"/>
  <c r="AP938" i="45"/>
  <c r="AP942" i="45"/>
  <c r="AP946" i="45"/>
  <c r="AP949" i="45"/>
  <c r="AP950" i="45"/>
  <c r="AP954" i="45"/>
  <c r="AP957" i="45"/>
  <c r="AP958" i="45"/>
  <c r="AP962" i="45"/>
  <c r="AP965" i="45"/>
  <c r="AP966" i="45"/>
  <c r="AP970" i="45"/>
  <c r="AP974" i="45"/>
  <c r="AP978" i="45"/>
  <c r="AP981" i="45"/>
  <c r="AP982" i="45"/>
  <c r="AP986" i="45"/>
  <c r="AP989" i="45"/>
  <c r="AP990" i="45"/>
  <c r="AP994" i="45"/>
  <c r="AP997" i="45"/>
  <c r="AP998" i="45"/>
  <c r="AP1002" i="45"/>
  <c r="AP1006" i="45"/>
  <c r="AP1010" i="45"/>
  <c r="AP72" i="45"/>
  <c r="AP75" i="45"/>
  <c r="AP79" i="45"/>
  <c r="AP80" i="45"/>
  <c r="AP83" i="45"/>
  <c r="AP87" i="45"/>
  <c r="AP88" i="45"/>
  <c r="AP91" i="45"/>
  <c r="AP95" i="45"/>
  <c r="AP96" i="45"/>
  <c r="AP99" i="45"/>
  <c r="AP103" i="45"/>
  <c r="AP104" i="45"/>
  <c r="AP107" i="45"/>
  <c r="AP111" i="45"/>
  <c r="AP112" i="45"/>
  <c r="AP115" i="45"/>
  <c r="AP119" i="45"/>
  <c r="AP120" i="45"/>
  <c r="AP123" i="45"/>
  <c r="AP127" i="45"/>
  <c r="AP128" i="45"/>
  <c r="AP131" i="45"/>
  <c r="AP135" i="45"/>
  <c r="AP136" i="45"/>
  <c r="AP139" i="45"/>
  <c r="AP143" i="45"/>
  <c r="AP144" i="45"/>
  <c r="AP147" i="45"/>
  <c r="AP151" i="45"/>
  <c r="AP152" i="45"/>
  <c r="AP155" i="45"/>
  <c r="AP159" i="45"/>
  <c r="AP160" i="45"/>
  <c r="AP163" i="45"/>
  <c r="AP167" i="45"/>
  <c r="AP168" i="45"/>
  <c r="AP171" i="45"/>
  <c r="AP175" i="45"/>
  <c r="AP176" i="45"/>
  <c r="AP179" i="45"/>
  <c r="AP183" i="45"/>
  <c r="AP184" i="45"/>
  <c r="AP187" i="45"/>
  <c r="AP191" i="45"/>
  <c r="AP192" i="45"/>
  <c r="AP195" i="45"/>
  <c r="AP199" i="45"/>
  <c r="AP200" i="45"/>
  <c r="AP203" i="45"/>
  <c r="AP207" i="45"/>
  <c r="AP208" i="45"/>
  <c r="AP211" i="45"/>
  <c r="AP215" i="45"/>
  <c r="AP216" i="45"/>
  <c r="AP219" i="45"/>
  <c r="AP223" i="45"/>
  <c r="AP224" i="45"/>
  <c r="AP227" i="45"/>
  <c r="AP231" i="45"/>
  <c r="AP232" i="45"/>
  <c r="AP235" i="45"/>
  <c r="AP239" i="45"/>
  <c r="AP240" i="45"/>
  <c r="AP243" i="45"/>
  <c r="AP247" i="45"/>
  <c r="AP248" i="45"/>
  <c r="AP251" i="45"/>
  <c r="AP255" i="45"/>
  <c r="AP256" i="45"/>
  <c r="AP259" i="45"/>
  <c r="AP263" i="45"/>
  <c r="AP264" i="45"/>
  <c r="AP267" i="45"/>
  <c r="AP271" i="45"/>
  <c r="AP272" i="45"/>
  <c r="AP275" i="45"/>
  <c r="AP279" i="45"/>
  <c r="AP280" i="45"/>
  <c r="AP283" i="45"/>
  <c r="AP287" i="45"/>
  <c r="AP288" i="45"/>
  <c r="AP291" i="45"/>
  <c r="AP295" i="45"/>
  <c r="AP296" i="45"/>
  <c r="AP299" i="45"/>
  <c r="AP303" i="45"/>
  <c r="AP304" i="45"/>
  <c r="AP307" i="45"/>
  <c r="AP311" i="45"/>
  <c r="AP312" i="45"/>
  <c r="AP315" i="45"/>
  <c r="AP319" i="45"/>
  <c r="AP320" i="45"/>
  <c r="AP323" i="45"/>
  <c r="AP327" i="45"/>
  <c r="AP328" i="45"/>
  <c r="AP331" i="45"/>
  <c r="AP335" i="45"/>
  <c r="AP336" i="45"/>
  <c r="AP339" i="45"/>
  <c r="AP343" i="45"/>
  <c r="AP344" i="45"/>
  <c r="AP347" i="45"/>
  <c r="AP351" i="45"/>
  <c r="AP352" i="45"/>
  <c r="AP355" i="45"/>
  <c r="AP359" i="45"/>
  <c r="AP360" i="45"/>
  <c r="AP363" i="45"/>
  <c r="AP367" i="45"/>
  <c r="AP368" i="45"/>
  <c r="AP371" i="45"/>
  <c r="AP375" i="45"/>
  <c r="AP376" i="45"/>
  <c r="AP377" i="45"/>
  <c r="AP379" i="45"/>
  <c r="AP383" i="45"/>
  <c r="AP384" i="45"/>
  <c r="AP386" i="45"/>
  <c r="AP387" i="45"/>
  <c r="AP389" i="45"/>
  <c r="AP391" i="45"/>
  <c r="AP392" i="45"/>
  <c r="AP395" i="45"/>
  <c r="AP399" i="45"/>
  <c r="AP400" i="45"/>
  <c r="AP403" i="45"/>
  <c r="AP405" i="45"/>
  <c r="AP407" i="45"/>
  <c r="AP408" i="45"/>
  <c r="AP411" i="45"/>
  <c r="AP415" i="45"/>
  <c r="AP416" i="45"/>
  <c r="AP417" i="45"/>
  <c r="AP419" i="45"/>
  <c r="AP423" i="45"/>
  <c r="AP424" i="45"/>
  <c r="AP427" i="45"/>
  <c r="AP431" i="45"/>
  <c r="AP432" i="45"/>
  <c r="AP435" i="45"/>
  <c r="AP439" i="45"/>
  <c r="AP440" i="45"/>
  <c r="AP443" i="45"/>
  <c r="AP447" i="45"/>
  <c r="AP448" i="45"/>
  <c r="AP451" i="45"/>
  <c r="AP455" i="45"/>
  <c r="AP456" i="45"/>
  <c r="AP457" i="45"/>
  <c r="AP458" i="45"/>
  <c r="AP459" i="45"/>
  <c r="AP463" i="45"/>
  <c r="AP464" i="45"/>
  <c r="AP467" i="45"/>
  <c r="AP471" i="45"/>
  <c r="AP472" i="45"/>
  <c r="AP475" i="45"/>
  <c r="AP479" i="45"/>
  <c r="AP480" i="45"/>
  <c r="AP483" i="45"/>
  <c r="AP487" i="45"/>
  <c r="AP488" i="45"/>
  <c r="AP490" i="45"/>
  <c r="AP491" i="45"/>
  <c r="AP493" i="45"/>
  <c r="AP495" i="45"/>
  <c r="AP496" i="45"/>
  <c r="AP499" i="45"/>
  <c r="AP503" i="45"/>
  <c r="AP504" i="45"/>
  <c r="AP507" i="45"/>
  <c r="AP509" i="45"/>
  <c r="AP511" i="45"/>
  <c r="AP512" i="45"/>
  <c r="AP515" i="45"/>
  <c r="AP519" i="45"/>
  <c r="AP520" i="45"/>
  <c r="AP522" i="45"/>
  <c r="AP523" i="45"/>
  <c r="AP527" i="45"/>
  <c r="AP528" i="45"/>
  <c r="AP531" i="45"/>
  <c r="AP535" i="45"/>
  <c r="AP536" i="45"/>
  <c r="AP539" i="45"/>
  <c r="AP543" i="45"/>
  <c r="AP544" i="45"/>
  <c r="AP547" i="45"/>
  <c r="AP551" i="45"/>
  <c r="AP552" i="45"/>
  <c r="AP554" i="45"/>
  <c r="AP555" i="45"/>
  <c r="AP559" i="45"/>
  <c r="AP560" i="45"/>
  <c r="AP563" i="45"/>
  <c r="AP567" i="45"/>
  <c r="AP568" i="45"/>
  <c r="AP571" i="45"/>
  <c r="AP575" i="45"/>
  <c r="AP576" i="45"/>
  <c r="AP579" i="45"/>
  <c r="AP583" i="45"/>
  <c r="AP584" i="45"/>
  <c r="AP586" i="45"/>
  <c r="AP587" i="45"/>
  <c r="AP591" i="45"/>
  <c r="AP592" i="45"/>
  <c r="AP595" i="45"/>
  <c r="AP599" i="45"/>
  <c r="AP600" i="45"/>
  <c r="AP603" i="45"/>
  <c r="AP607" i="45"/>
  <c r="AP608" i="45"/>
  <c r="AP611" i="45"/>
  <c r="AP615" i="45"/>
  <c r="AP616" i="45"/>
  <c r="AP618" i="45"/>
  <c r="AP619" i="45"/>
  <c r="AP623" i="45"/>
  <c r="AP624" i="45"/>
  <c r="AP627" i="45"/>
  <c r="AP629" i="45"/>
  <c r="AP631" i="45"/>
  <c r="AP632" i="45"/>
  <c r="AP635" i="45"/>
  <c r="AP639" i="45"/>
  <c r="AP640" i="45"/>
  <c r="AP643" i="45"/>
  <c r="AP645" i="45"/>
  <c r="AP647" i="45"/>
  <c r="AP648" i="45"/>
  <c r="AP650" i="45"/>
  <c r="AP651" i="45"/>
  <c r="AP655" i="45"/>
  <c r="AP656" i="45"/>
  <c r="AP659" i="45"/>
  <c r="AP663" i="45"/>
  <c r="AP664" i="45"/>
  <c r="AP667" i="45"/>
  <c r="AP671" i="45"/>
  <c r="AP672" i="45"/>
  <c r="AP675" i="45"/>
  <c r="AP679" i="45"/>
  <c r="AP680" i="45"/>
  <c r="AP681" i="45"/>
  <c r="AP683" i="45"/>
  <c r="AP687" i="45"/>
  <c r="AP688" i="45"/>
  <c r="AP691" i="45"/>
  <c r="AP695" i="45"/>
  <c r="AP696" i="45"/>
  <c r="AP699" i="45"/>
  <c r="AP703" i="45"/>
  <c r="AP704" i="45"/>
  <c r="AP707" i="45"/>
  <c r="AP711" i="45"/>
  <c r="AP712" i="45"/>
  <c r="AP715" i="45"/>
  <c r="AP719" i="45"/>
  <c r="AP720" i="45"/>
  <c r="AP723" i="45"/>
  <c r="AP727" i="45"/>
  <c r="AP728" i="45"/>
  <c r="AP731" i="45"/>
  <c r="AP735" i="45"/>
  <c r="AP736" i="45"/>
  <c r="AP739" i="45"/>
  <c r="AP743" i="45"/>
  <c r="AP744" i="45"/>
  <c r="AP745" i="45"/>
  <c r="AP747" i="45"/>
  <c r="AP748" i="45"/>
  <c r="AP749" i="45"/>
  <c r="AP751" i="45"/>
  <c r="AP752" i="45"/>
  <c r="AP753" i="45"/>
  <c r="AP755" i="45"/>
  <c r="AP756" i="45"/>
  <c r="AP759" i="45"/>
  <c r="AP760" i="45"/>
  <c r="AP761" i="45"/>
  <c r="AP763" i="45"/>
  <c r="AP764" i="45"/>
  <c r="AP767" i="45"/>
  <c r="AP768" i="45"/>
  <c r="AP769" i="45"/>
  <c r="AP771" i="45"/>
  <c r="AP772" i="45"/>
  <c r="AP775" i="45"/>
  <c r="AP776" i="45"/>
  <c r="AP777" i="45"/>
  <c r="AP779" i="45"/>
  <c r="AP780" i="45"/>
  <c r="AP781" i="45"/>
  <c r="AP783" i="45"/>
  <c r="AP784" i="45"/>
  <c r="AP785" i="45"/>
  <c r="AP787" i="45"/>
  <c r="AP788" i="45"/>
  <c r="AP791" i="45"/>
  <c r="AP792" i="45"/>
  <c r="AP793" i="45"/>
  <c r="AP795" i="45"/>
  <c r="AP796" i="45"/>
  <c r="AP799" i="45"/>
  <c r="AP800" i="45"/>
  <c r="AP801" i="45"/>
  <c r="AP803" i="45"/>
  <c r="AP804" i="45"/>
  <c r="AP807" i="45"/>
  <c r="AP808" i="45"/>
  <c r="AP809" i="45"/>
  <c r="AP811" i="45"/>
  <c r="AP812" i="45"/>
  <c r="AP813" i="45"/>
  <c r="AP815" i="45"/>
  <c r="AP816" i="45"/>
  <c r="AP817" i="45"/>
  <c r="AP819" i="45"/>
  <c r="AP820" i="45"/>
  <c r="AP823" i="45"/>
  <c r="AP824" i="45"/>
  <c r="AP825" i="45"/>
  <c r="AP827" i="45"/>
  <c r="AP828" i="45"/>
  <c r="AP831" i="45"/>
  <c r="AP832" i="45"/>
  <c r="AP833" i="45"/>
  <c r="AP835" i="45"/>
  <c r="AP836" i="45"/>
  <c r="AP839" i="45"/>
  <c r="AP840" i="45"/>
  <c r="AP841" i="45"/>
  <c r="AP843" i="45"/>
  <c r="AP844" i="45"/>
  <c r="AP845" i="45"/>
  <c r="AP847" i="45"/>
  <c r="AP848" i="45"/>
  <c r="AP849" i="45"/>
  <c r="AP851" i="45"/>
  <c r="AP852" i="45"/>
  <c r="AP855" i="45"/>
  <c r="AP856" i="45"/>
  <c r="AP857" i="45"/>
  <c r="AP859" i="45"/>
  <c r="AP860" i="45"/>
  <c r="AP863" i="45"/>
  <c r="AP864" i="45"/>
  <c r="AP865" i="45"/>
  <c r="AP867" i="45"/>
  <c r="AP868" i="45"/>
  <c r="AP871" i="45"/>
  <c r="AP872" i="45"/>
  <c r="AP873" i="45"/>
  <c r="AP875" i="45"/>
  <c r="AP876" i="45"/>
  <c r="AP877" i="45"/>
  <c r="AP879" i="45"/>
  <c r="AP880" i="45"/>
  <c r="AP881" i="45"/>
  <c r="AP883" i="45"/>
  <c r="AP884" i="45"/>
  <c r="AP887" i="45"/>
  <c r="AP888" i="45"/>
  <c r="AP889" i="45"/>
  <c r="AP891" i="45"/>
  <c r="AP892" i="45"/>
  <c r="AP895" i="45"/>
  <c r="AP896" i="45"/>
  <c r="AP897" i="45"/>
  <c r="AP899" i="45"/>
  <c r="AP900" i="45"/>
  <c r="AP903" i="45"/>
  <c r="AP904" i="45"/>
  <c r="AP905" i="45"/>
  <c r="AP907" i="45"/>
  <c r="AP908" i="45"/>
  <c r="AP909" i="45"/>
  <c r="AP911" i="45"/>
  <c r="AP912" i="45"/>
  <c r="AP913" i="45"/>
  <c r="AP915" i="45"/>
  <c r="AP916" i="45"/>
  <c r="AP919" i="45"/>
  <c r="AP920" i="45"/>
  <c r="AP921" i="45"/>
  <c r="AP923" i="45"/>
  <c r="AP924" i="45"/>
  <c r="AP927" i="45"/>
  <c r="AP928" i="45"/>
  <c r="AP929" i="45"/>
  <c r="AP931" i="45"/>
  <c r="AP932" i="45"/>
  <c r="AP935" i="45"/>
  <c r="AP936" i="45"/>
  <c r="AP937" i="45"/>
  <c r="AP939" i="45"/>
  <c r="AP940" i="45"/>
  <c r="AP941" i="45"/>
  <c r="AP943" i="45"/>
  <c r="AP944" i="45"/>
  <c r="AP945" i="45"/>
  <c r="AP947" i="45"/>
  <c r="AP948" i="45"/>
  <c r="AP951" i="45"/>
  <c r="AP952" i="45"/>
  <c r="AP953" i="45"/>
  <c r="AP955" i="45"/>
  <c r="AP956" i="45"/>
  <c r="AP959" i="45"/>
  <c r="AP960" i="45"/>
  <c r="AP961" i="45"/>
  <c r="AP963" i="45"/>
  <c r="AP964" i="45"/>
  <c r="AP967" i="45"/>
  <c r="AP968" i="45"/>
  <c r="AP969" i="45"/>
  <c r="AP971" i="45"/>
  <c r="AP972" i="45"/>
  <c r="AP973" i="45"/>
  <c r="AP975" i="45"/>
  <c r="AP976" i="45"/>
  <c r="AP977" i="45"/>
  <c r="AP979" i="45"/>
  <c r="AP980" i="45"/>
  <c r="AP983" i="45"/>
  <c r="AP984" i="45"/>
  <c r="AP985" i="45"/>
  <c r="AP987" i="45"/>
  <c r="AP988" i="45"/>
  <c r="AP991" i="45"/>
  <c r="AP992" i="45"/>
  <c r="AP993" i="45"/>
  <c r="AP995" i="45"/>
  <c r="AP996" i="45"/>
  <c r="AP999" i="45"/>
  <c r="AP1000" i="45"/>
  <c r="AP1001" i="45"/>
  <c r="AP1003" i="45"/>
  <c r="AP1004" i="45"/>
  <c r="AP1005" i="45"/>
  <c r="AP1007" i="45"/>
  <c r="AP1008" i="45"/>
  <c r="AP1009" i="45"/>
  <c r="AP1011" i="45"/>
  <c r="AO41" i="43" l="1"/>
  <c r="AO42" i="43"/>
  <c r="AO43" i="43"/>
  <c r="AO44" i="43"/>
  <c r="AO45" i="43"/>
  <c r="AO46" i="43"/>
  <c r="AO47" i="43"/>
  <c r="AO48" i="43"/>
  <c r="AO49" i="43"/>
  <c r="AO50" i="43"/>
  <c r="AO51" i="43"/>
  <c r="AO52" i="43"/>
  <c r="AO53" i="43"/>
  <c r="AO54" i="43"/>
  <c r="AO55" i="43"/>
  <c r="AO56" i="43"/>
  <c r="AO57" i="43"/>
  <c r="AO58" i="43"/>
  <c r="AO59" i="43"/>
  <c r="AO60" i="43"/>
  <c r="AO61" i="43"/>
  <c r="AO72" i="43"/>
  <c r="AO73" i="43"/>
  <c r="AO74" i="43"/>
  <c r="AO75" i="43"/>
  <c r="AO76" i="43"/>
  <c r="AO77" i="43"/>
  <c r="AO78" i="43"/>
  <c r="AO79" i="43"/>
  <c r="AO80" i="43"/>
  <c r="AO81" i="43"/>
  <c r="AO82" i="43"/>
  <c r="AO83" i="43"/>
  <c r="AO84" i="43"/>
  <c r="AO85" i="43"/>
  <c r="AO86" i="43"/>
  <c r="AO87" i="43"/>
  <c r="AO88" i="43"/>
  <c r="AO89" i="43"/>
  <c r="AO90" i="43"/>
  <c r="AO91" i="43"/>
  <c r="AO92" i="43"/>
  <c r="AO93" i="43"/>
  <c r="AO94" i="43"/>
  <c r="AO95" i="43"/>
  <c r="AO96" i="43"/>
  <c r="AO97" i="43"/>
  <c r="AO98" i="43"/>
  <c r="AO99" i="43"/>
  <c r="AO100" i="43"/>
  <c r="AO101" i="43"/>
  <c r="AO102" i="43"/>
  <c r="AO103" i="43"/>
  <c r="AO104" i="43"/>
  <c r="AO105" i="43"/>
  <c r="AO106" i="43"/>
  <c r="AO107" i="43"/>
  <c r="AO108" i="43"/>
  <c r="AO109" i="43"/>
  <c r="AO110" i="43"/>
  <c r="AO111" i="43"/>
  <c r="AO112" i="43"/>
  <c r="AO113" i="43"/>
  <c r="AO114" i="43"/>
  <c r="AO115" i="43"/>
  <c r="AO116" i="43"/>
  <c r="AO117" i="43"/>
  <c r="AO118" i="43"/>
  <c r="AO119" i="43"/>
  <c r="AO120" i="43"/>
  <c r="AO121" i="43"/>
  <c r="AO122" i="43"/>
  <c r="AO123" i="43"/>
  <c r="AO124" i="43"/>
  <c r="AO125" i="43"/>
  <c r="AO126" i="43"/>
  <c r="AO127" i="43"/>
  <c r="AO128" i="43"/>
  <c r="AO129" i="43"/>
  <c r="AO130" i="43"/>
  <c r="AO131" i="43"/>
  <c r="AO132" i="43"/>
  <c r="AO133" i="43"/>
  <c r="AO134" i="43"/>
  <c r="AO135" i="43"/>
  <c r="AO136" i="43"/>
  <c r="AO137" i="43"/>
  <c r="AO138" i="43"/>
  <c r="AO139" i="43"/>
  <c r="AO140" i="43"/>
  <c r="AO141" i="43"/>
  <c r="AO142" i="43"/>
  <c r="AO143" i="43"/>
  <c r="AO144" i="43"/>
  <c r="AO145" i="43"/>
  <c r="AO146" i="43"/>
  <c r="AO147" i="43"/>
  <c r="AO148" i="43"/>
  <c r="AO149" i="43"/>
  <c r="AO150" i="43"/>
  <c r="AO151" i="43"/>
  <c r="AO152" i="43"/>
  <c r="AO153" i="43"/>
  <c r="AO154" i="43"/>
  <c r="AO155" i="43"/>
  <c r="AO156" i="43"/>
  <c r="AO157" i="43"/>
  <c r="AO158" i="43"/>
  <c r="AO159" i="43"/>
  <c r="AO160" i="43"/>
  <c r="AO161" i="43"/>
  <c r="AO162" i="43"/>
  <c r="AO163" i="43"/>
  <c r="AO164" i="43"/>
  <c r="AO165" i="43"/>
  <c r="AO166" i="43"/>
  <c r="AO167" i="43"/>
  <c r="AO168" i="43"/>
  <c r="AO169" i="43"/>
  <c r="AO170" i="43"/>
  <c r="AO171" i="43"/>
  <c r="AO172" i="43"/>
  <c r="AO173" i="43"/>
  <c r="AO174" i="43"/>
  <c r="AO175" i="43"/>
  <c r="AO176" i="43"/>
  <c r="AO177" i="43"/>
  <c r="AO178" i="43"/>
  <c r="AO179" i="43"/>
  <c r="AO180" i="43"/>
  <c r="AO181" i="43"/>
  <c r="AO182" i="43"/>
  <c r="AO183" i="43"/>
  <c r="AO184" i="43"/>
  <c r="AO185" i="43"/>
  <c r="AO186" i="43"/>
  <c r="AO187" i="43"/>
  <c r="AO188" i="43"/>
  <c r="AO189" i="43"/>
  <c r="AO190" i="43"/>
  <c r="AO191" i="43"/>
  <c r="AO192" i="43"/>
  <c r="AO193" i="43"/>
  <c r="AO194" i="43"/>
  <c r="AO195" i="43"/>
  <c r="AO196" i="43"/>
  <c r="AO197" i="43"/>
  <c r="AO198" i="43"/>
  <c r="AO199" i="43"/>
  <c r="AO200" i="43"/>
  <c r="AO201" i="43"/>
  <c r="AO202" i="43"/>
  <c r="AO203" i="43"/>
  <c r="AO204" i="43"/>
  <c r="AO205" i="43"/>
  <c r="AO206" i="43"/>
  <c r="AO207" i="43"/>
  <c r="AO208" i="43"/>
  <c r="AO209" i="43"/>
  <c r="AO210" i="43"/>
  <c r="AO211" i="43"/>
  <c r="AO212" i="43"/>
  <c r="AO213" i="43"/>
  <c r="AO214" i="43"/>
  <c r="AO215" i="43"/>
  <c r="AO216" i="43"/>
  <c r="AO217" i="43"/>
  <c r="AO218" i="43"/>
  <c r="AO219" i="43"/>
  <c r="AO220" i="43"/>
  <c r="AO221" i="43"/>
  <c r="AO222" i="43"/>
  <c r="AO223" i="43"/>
  <c r="AO224" i="43"/>
  <c r="AO225" i="43"/>
  <c r="AO226" i="43"/>
  <c r="AO227" i="43"/>
  <c r="AO228" i="43"/>
  <c r="AO229" i="43"/>
  <c r="AO230" i="43"/>
  <c r="AO231" i="43"/>
  <c r="AO232" i="43"/>
  <c r="AO233" i="43"/>
  <c r="AO234" i="43"/>
  <c r="AO235" i="43"/>
  <c r="AO236" i="43"/>
  <c r="AO237" i="43"/>
  <c r="AO238" i="43"/>
  <c r="AO239" i="43"/>
  <c r="AO240" i="43"/>
  <c r="AO241" i="43"/>
  <c r="AO242" i="43"/>
  <c r="AO243" i="43"/>
  <c r="AO244" i="43"/>
  <c r="AO245" i="43"/>
  <c r="AO246" i="43"/>
  <c r="AO247" i="43"/>
  <c r="AO248" i="43"/>
  <c r="AO249" i="43"/>
  <c r="AO250" i="43"/>
  <c r="AO251" i="43"/>
  <c r="AO252" i="43"/>
  <c r="AO253" i="43"/>
  <c r="AO254" i="43"/>
  <c r="AO255" i="43"/>
  <c r="AO256" i="43"/>
  <c r="AO257" i="43"/>
  <c r="AO258" i="43"/>
  <c r="AO259" i="43"/>
  <c r="AO260" i="43"/>
  <c r="AO261" i="43"/>
  <c r="AO262" i="43"/>
  <c r="AO263" i="43"/>
  <c r="AO264" i="43"/>
  <c r="AO265" i="43"/>
  <c r="AO266" i="43"/>
  <c r="AO267" i="43"/>
  <c r="AO268" i="43"/>
  <c r="AO269" i="43"/>
  <c r="AO270" i="43"/>
  <c r="AO271" i="43"/>
  <c r="AO272" i="43"/>
  <c r="AO273" i="43"/>
  <c r="AO274" i="43"/>
  <c r="AO275" i="43"/>
  <c r="AO276" i="43"/>
  <c r="AO277" i="43"/>
  <c r="AO278" i="43"/>
  <c r="AO279" i="43"/>
  <c r="AO280" i="43"/>
  <c r="AO281" i="43"/>
  <c r="AO282" i="43"/>
  <c r="AO283" i="43"/>
  <c r="AO284" i="43"/>
  <c r="AO285" i="43"/>
  <c r="AO286" i="43"/>
  <c r="AO287" i="43"/>
  <c r="AO288" i="43"/>
  <c r="AO289" i="43"/>
  <c r="AO290" i="43"/>
  <c r="AO291" i="43"/>
  <c r="AO292" i="43"/>
  <c r="AO293" i="43"/>
  <c r="AO294" i="43"/>
  <c r="AO295" i="43"/>
  <c r="AO296" i="43"/>
  <c r="AO297" i="43"/>
  <c r="AO298" i="43"/>
  <c r="AO299" i="43"/>
  <c r="AO300" i="43"/>
  <c r="AO301" i="43"/>
  <c r="AO302" i="43"/>
  <c r="AO303" i="43"/>
  <c r="AO304" i="43"/>
  <c r="AO305" i="43"/>
  <c r="AO306" i="43"/>
  <c r="AO307" i="43"/>
  <c r="AO308" i="43"/>
  <c r="AO309" i="43"/>
  <c r="AO310" i="43"/>
  <c r="AO311" i="43"/>
  <c r="AO312" i="43"/>
  <c r="AO313" i="43"/>
  <c r="AO314" i="43"/>
  <c r="AO315" i="43"/>
  <c r="AO316" i="43"/>
  <c r="AO317" i="43"/>
  <c r="AO318" i="43"/>
  <c r="AO319" i="43"/>
  <c r="AO320" i="43"/>
  <c r="AO321" i="43"/>
  <c r="AO322" i="43"/>
  <c r="AO323" i="43"/>
  <c r="AO324" i="43"/>
  <c r="AO325" i="43"/>
  <c r="AO326" i="43"/>
  <c r="AO327" i="43"/>
  <c r="AO328" i="43"/>
  <c r="AO329" i="43"/>
  <c r="AO330" i="43"/>
  <c r="AO331" i="43"/>
  <c r="AO332" i="43"/>
  <c r="AO333" i="43"/>
  <c r="AO334" i="43"/>
  <c r="AO335" i="43"/>
  <c r="AO336" i="43"/>
  <c r="AO337" i="43"/>
  <c r="AO338" i="43"/>
  <c r="AO339" i="43"/>
  <c r="AO340" i="43"/>
  <c r="AO341" i="43"/>
  <c r="AO342" i="43"/>
  <c r="AO343" i="43"/>
  <c r="AO344" i="43"/>
  <c r="AO345" i="43"/>
  <c r="AO346" i="43"/>
  <c r="AO347" i="43"/>
  <c r="AO348" i="43"/>
  <c r="AO349" i="43"/>
  <c r="AO350" i="43"/>
  <c r="AO351" i="43"/>
  <c r="AO352" i="43"/>
  <c r="AO353" i="43"/>
  <c r="AO354" i="43"/>
  <c r="AO355" i="43"/>
  <c r="AO356" i="43"/>
  <c r="AO357" i="43"/>
  <c r="AO358" i="43"/>
  <c r="AO359" i="43"/>
  <c r="AO360" i="43"/>
  <c r="AO361" i="43"/>
  <c r="AO362" i="43"/>
  <c r="AO363" i="43"/>
  <c r="AO364" i="43"/>
  <c r="AO365" i="43"/>
  <c r="AO366" i="43"/>
  <c r="AO367" i="43"/>
  <c r="AO368" i="43"/>
  <c r="AO369" i="43"/>
  <c r="AO370" i="43"/>
  <c r="AO371" i="43"/>
  <c r="AO372" i="43"/>
  <c r="AO373" i="43"/>
  <c r="AO374" i="43"/>
  <c r="AO375" i="43"/>
  <c r="AO376" i="43"/>
  <c r="AO377" i="43"/>
  <c r="AO378" i="43"/>
  <c r="AO379" i="43"/>
  <c r="AO380" i="43"/>
  <c r="AO381" i="43"/>
  <c r="AO382" i="43"/>
  <c r="AO383" i="43"/>
  <c r="AO384" i="43"/>
  <c r="AO385" i="43"/>
  <c r="AO386" i="43"/>
  <c r="AO387" i="43"/>
  <c r="AO388" i="43"/>
  <c r="AO389" i="43"/>
  <c r="AO390" i="43"/>
  <c r="AO391" i="43"/>
  <c r="AO392" i="43"/>
  <c r="AO393" i="43"/>
  <c r="AO394" i="43"/>
  <c r="AO395" i="43"/>
  <c r="AO396" i="43"/>
  <c r="AO397" i="43"/>
  <c r="AO398" i="43"/>
  <c r="AO399" i="43"/>
  <c r="AO400" i="43"/>
  <c r="AO401" i="43"/>
  <c r="AO402" i="43"/>
  <c r="AO403" i="43"/>
  <c r="AO404" i="43"/>
  <c r="AO405" i="43"/>
  <c r="AO406" i="43"/>
  <c r="AO407" i="43"/>
  <c r="AO408" i="43"/>
  <c r="AO409" i="43"/>
  <c r="AO410" i="43"/>
  <c r="AO411" i="43"/>
  <c r="AO412" i="43"/>
  <c r="AO413" i="43"/>
  <c r="AO414" i="43"/>
  <c r="AO415" i="43"/>
  <c r="AO416" i="43"/>
  <c r="AO417" i="43"/>
  <c r="AO418" i="43"/>
  <c r="AO419" i="43"/>
  <c r="AO420" i="43"/>
  <c r="AO421" i="43"/>
  <c r="AO422" i="43"/>
  <c r="AO423" i="43"/>
  <c r="AO424" i="43"/>
  <c r="AO425" i="43"/>
  <c r="AO426" i="43"/>
  <c r="AO427" i="43"/>
  <c r="AO428" i="43"/>
  <c r="AO429" i="43"/>
  <c r="AO430" i="43"/>
  <c r="AO431" i="43"/>
  <c r="AO432" i="43"/>
  <c r="AO433" i="43"/>
  <c r="AO434" i="43"/>
  <c r="AO435" i="43"/>
  <c r="AO436" i="43"/>
  <c r="AO437" i="43"/>
  <c r="AO438" i="43"/>
  <c r="AO439" i="43"/>
  <c r="AO440" i="43"/>
  <c r="AO441" i="43"/>
  <c r="AO442" i="43"/>
  <c r="AO443" i="43"/>
  <c r="AO444" i="43"/>
  <c r="AO445" i="43"/>
  <c r="AO446" i="43"/>
  <c r="AO447" i="43"/>
  <c r="AO448" i="43"/>
  <c r="AO449" i="43"/>
  <c r="AO450" i="43"/>
  <c r="AO451" i="43"/>
  <c r="AO452" i="43"/>
  <c r="AO453" i="43"/>
  <c r="AO454" i="43"/>
  <c r="AO455" i="43"/>
  <c r="AO456" i="43"/>
  <c r="AO457" i="43"/>
  <c r="AO458" i="43"/>
  <c r="AO459" i="43"/>
  <c r="AO460" i="43"/>
  <c r="AO461" i="43"/>
  <c r="AO462" i="43"/>
  <c r="AO463" i="43"/>
  <c r="AO464" i="43"/>
  <c r="AO465" i="43"/>
  <c r="AO466" i="43"/>
  <c r="AO467" i="43"/>
  <c r="AO468" i="43"/>
  <c r="AO469" i="43"/>
  <c r="AO470" i="43"/>
  <c r="AO471" i="43"/>
  <c r="AO472" i="43"/>
  <c r="AO473" i="43"/>
  <c r="AO474" i="43"/>
  <c r="AO475" i="43"/>
  <c r="AO476" i="43"/>
  <c r="AO477" i="43"/>
  <c r="AO478" i="43"/>
  <c r="AO479" i="43"/>
  <c r="AO480" i="43"/>
  <c r="AO481" i="43"/>
  <c r="AO482" i="43"/>
  <c r="AO483" i="43"/>
  <c r="AO484" i="43"/>
  <c r="AO485" i="43"/>
  <c r="AO486" i="43"/>
  <c r="AO487" i="43"/>
  <c r="AO488" i="43"/>
  <c r="AO489" i="43"/>
  <c r="AO490" i="43"/>
  <c r="AO491" i="43"/>
  <c r="AO492" i="43"/>
  <c r="AO493" i="43"/>
  <c r="AO494" i="43"/>
  <c r="AO495" i="43"/>
  <c r="AO496" i="43"/>
  <c r="AO497" i="43"/>
  <c r="AO498" i="43"/>
  <c r="AO499" i="43"/>
  <c r="AO500" i="43"/>
  <c r="AO501" i="43"/>
  <c r="AO502" i="43"/>
  <c r="AO503" i="43"/>
  <c r="AO504" i="43"/>
  <c r="AO505" i="43"/>
  <c r="AO506" i="43"/>
  <c r="AO507" i="43"/>
  <c r="AO508" i="43"/>
  <c r="AO509" i="43"/>
  <c r="AO510" i="43"/>
  <c r="AO511" i="43"/>
  <c r="AO512" i="43"/>
  <c r="AO513" i="43"/>
  <c r="AO514" i="43"/>
  <c r="AO515" i="43"/>
  <c r="AO516" i="43"/>
  <c r="AO517" i="43"/>
  <c r="AO518" i="43"/>
  <c r="AO519" i="43"/>
  <c r="AO520" i="43"/>
  <c r="AO521" i="43"/>
  <c r="AO522" i="43"/>
  <c r="AO523" i="43"/>
  <c r="AO524" i="43"/>
  <c r="AO525" i="43"/>
  <c r="AO526" i="43"/>
  <c r="AO527" i="43"/>
  <c r="AO528" i="43"/>
  <c r="AO529" i="43"/>
  <c r="AO530" i="43"/>
  <c r="AO531" i="43"/>
  <c r="AO532" i="43"/>
  <c r="AO533" i="43"/>
  <c r="AO534" i="43"/>
  <c r="AO535" i="43"/>
  <c r="AO536" i="43"/>
  <c r="AO537" i="43"/>
  <c r="AO538" i="43"/>
  <c r="AO539" i="43"/>
  <c r="AO540" i="43"/>
  <c r="AO541" i="43"/>
  <c r="AO542" i="43"/>
  <c r="AO543" i="43"/>
  <c r="AO544" i="43"/>
  <c r="AO545" i="43"/>
  <c r="AO546" i="43"/>
  <c r="AO547" i="43"/>
  <c r="AO548" i="43"/>
  <c r="AO549" i="43"/>
  <c r="AO550" i="43"/>
  <c r="AO551" i="43"/>
  <c r="AO552" i="43"/>
  <c r="AO553" i="43"/>
  <c r="AO554" i="43"/>
  <c r="AO555" i="43"/>
  <c r="AO556" i="43"/>
  <c r="AO557" i="43"/>
  <c r="AO558" i="43"/>
  <c r="AO559" i="43"/>
  <c r="AO560" i="43"/>
  <c r="AO561" i="43"/>
  <c r="AO562" i="43"/>
  <c r="AO563" i="43"/>
  <c r="AO564" i="43"/>
  <c r="AO565" i="43"/>
  <c r="AO566" i="43"/>
  <c r="AO567" i="43"/>
  <c r="AO568" i="43"/>
  <c r="AO569" i="43"/>
  <c r="AO570" i="43"/>
  <c r="AO571" i="43"/>
  <c r="AO572" i="43"/>
  <c r="AO573" i="43"/>
  <c r="AO574" i="43"/>
  <c r="AO575" i="43"/>
  <c r="AO576" i="43"/>
  <c r="AO577" i="43"/>
  <c r="AO578" i="43"/>
  <c r="AO579" i="43"/>
  <c r="AO580" i="43"/>
  <c r="AO581" i="43"/>
  <c r="AO582" i="43"/>
  <c r="AO583" i="43"/>
  <c r="AO584" i="43"/>
  <c r="AO585" i="43"/>
  <c r="AO586" i="43"/>
  <c r="AO587" i="43"/>
  <c r="AO588" i="43"/>
  <c r="AO589" i="43"/>
  <c r="AO590" i="43"/>
  <c r="AO591" i="43"/>
  <c r="AO592" i="43"/>
  <c r="AO593" i="43"/>
  <c r="AO594" i="43"/>
  <c r="AO595" i="43"/>
  <c r="AO596" i="43"/>
  <c r="AO597" i="43"/>
  <c r="AO598" i="43"/>
  <c r="AO599" i="43"/>
  <c r="AO600" i="43"/>
  <c r="AO601" i="43"/>
  <c r="AO602" i="43"/>
  <c r="AO603" i="43"/>
  <c r="AO604" i="43"/>
  <c r="AO605" i="43"/>
  <c r="AO606" i="43"/>
  <c r="AO607" i="43"/>
  <c r="AO608" i="43"/>
  <c r="AO609" i="43"/>
  <c r="AO610" i="43"/>
  <c r="AO611" i="43"/>
  <c r="AO612" i="43"/>
  <c r="AO613" i="43"/>
  <c r="AO614" i="43"/>
  <c r="AO615" i="43"/>
  <c r="AO616" i="43"/>
  <c r="AO617" i="43"/>
  <c r="AO618" i="43"/>
  <c r="AO619" i="43"/>
  <c r="AO620" i="43"/>
  <c r="AO621" i="43"/>
  <c r="AO622" i="43"/>
  <c r="AO623" i="43"/>
  <c r="AO624" i="43"/>
  <c r="AO625" i="43"/>
  <c r="AO626" i="43"/>
  <c r="AO627" i="43"/>
  <c r="AO628" i="43"/>
  <c r="AO629" i="43"/>
  <c r="AO630" i="43"/>
  <c r="AO631" i="43"/>
  <c r="AO632" i="43"/>
  <c r="AO633" i="43"/>
  <c r="AO634" i="43"/>
  <c r="AO635" i="43"/>
  <c r="AO636" i="43"/>
  <c r="AO637" i="43"/>
  <c r="AO638" i="43"/>
  <c r="AO639" i="43"/>
  <c r="AO640" i="43"/>
  <c r="AO641" i="43"/>
  <c r="AO642" i="43"/>
  <c r="AO643" i="43"/>
  <c r="AO644" i="43"/>
  <c r="AO645" i="43"/>
  <c r="AO646" i="43"/>
  <c r="AO647" i="43"/>
  <c r="AO648" i="43"/>
  <c r="AO649" i="43"/>
  <c r="AO650" i="43"/>
  <c r="AO651" i="43"/>
  <c r="AO652" i="43"/>
  <c r="AO653" i="43"/>
  <c r="AO654" i="43"/>
  <c r="AO655" i="43"/>
  <c r="AO656" i="43"/>
  <c r="AO657" i="43"/>
  <c r="AO658" i="43"/>
  <c r="AO659" i="43"/>
  <c r="AO660" i="43"/>
  <c r="AO661" i="43"/>
  <c r="AO662" i="43"/>
  <c r="AO663" i="43"/>
  <c r="AO664" i="43"/>
  <c r="AO665" i="43"/>
  <c r="AO666" i="43"/>
  <c r="AO667" i="43"/>
  <c r="AO668" i="43"/>
  <c r="AO669" i="43"/>
  <c r="AO670" i="43"/>
  <c r="AO671" i="43"/>
  <c r="AO672" i="43"/>
  <c r="AO673" i="43"/>
  <c r="AO674" i="43"/>
  <c r="AO675" i="43"/>
  <c r="AO676" i="43"/>
  <c r="AO677" i="43"/>
  <c r="AO678" i="43"/>
  <c r="AO679" i="43"/>
  <c r="AO680" i="43"/>
  <c r="AO681" i="43"/>
  <c r="AO682" i="43"/>
  <c r="AO683" i="43"/>
  <c r="AO684" i="43"/>
  <c r="AO685" i="43"/>
  <c r="AO686" i="43"/>
  <c r="AO687" i="43"/>
  <c r="AO688" i="43"/>
  <c r="AO689" i="43"/>
  <c r="AO690" i="43"/>
  <c r="AO691" i="43"/>
  <c r="AO692" i="43"/>
  <c r="AO693" i="43"/>
  <c r="AO694" i="43"/>
  <c r="AO695" i="43"/>
  <c r="AO696" i="43"/>
  <c r="AO697" i="43"/>
  <c r="AO698" i="43"/>
  <c r="AO699" i="43"/>
  <c r="AO700" i="43"/>
  <c r="AO701" i="43"/>
  <c r="AO702" i="43"/>
  <c r="AO703" i="43"/>
  <c r="AO704" i="43"/>
  <c r="AO705" i="43"/>
  <c r="AO706" i="43"/>
  <c r="AO707" i="43"/>
  <c r="AO708" i="43"/>
  <c r="AO709" i="43"/>
  <c r="AO710" i="43"/>
  <c r="AO711" i="43"/>
  <c r="AO712" i="43"/>
  <c r="AO713" i="43"/>
  <c r="AO714" i="43"/>
  <c r="AO715" i="43"/>
  <c r="AO716" i="43"/>
  <c r="AO717" i="43"/>
  <c r="AO718" i="43"/>
  <c r="AO719" i="43"/>
  <c r="AO720" i="43"/>
  <c r="AO721" i="43"/>
  <c r="AO722" i="43"/>
  <c r="AO723" i="43"/>
  <c r="AO724" i="43"/>
  <c r="AO725" i="43"/>
  <c r="AO726" i="43"/>
  <c r="AO727" i="43"/>
  <c r="AO728" i="43"/>
  <c r="AO729" i="43"/>
  <c r="AO730" i="43"/>
  <c r="AO731" i="43"/>
  <c r="AO732" i="43"/>
  <c r="AO733" i="43"/>
  <c r="AO734" i="43"/>
  <c r="AO735" i="43"/>
  <c r="AO736" i="43"/>
  <c r="AO737" i="43"/>
  <c r="AO738" i="43"/>
  <c r="AO739" i="43"/>
  <c r="AO740" i="43"/>
  <c r="AO741" i="43"/>
  <c r="AO742" i="43"/>
  <c r="AO743" i="43"/>
  <c r="AO744" i="43"/>
  <c r="AO745" i="43"/>
  <c r="AO746" i="43"/>
  <c r="AO747" i="43"/>
  <c r="AO748" i="43"/>
  <c r="AO749" i="43"/>
  <c r="AO750" i="43"/>
  <c r="AO751" i="43"/>
  <c r="AO752" i="43"/>
  <c r="AO753" i="43"/>
  <c r="AO754" i="43"/>
  <c r="AO755" i="43"/>
  <c r="AO756" i="43"/>
  <c r="AO757" i="43"/>
  <c r="AO758" i="43"/>
  <c r="AO759" i="43"/>
  <c r="AO760" i="43"/>
  <c r="AO761" i="43"/>
  <c r="AO762" i="43"/>
  <c r="AO763" i="43"/>
  <c r="AO764" i="43"/>
  <c r="AO765" i="43"/>
  <c r="AO766" i="43"/>
  <c r="AO767" i="43"/>
  <c r="AO768" i="43"/>
  <c r="AO769" i="43"/>
  <c r="AO770" i="43"/>
  <c r="AO771" i="43"/>
  <c r="AO772" i="43"/>
  <c r="AO773" i="43"/>
  <c r="AO774" i="43"/>
  <c r="AO775" i="43"/>
  <c r="AO776" i="43"/>
  <c r="AO777" i="43"/>
  <c r="AO778" i="43"/>
  <c r="AO779" i="43"/>
  <c r="AO780" i="43"/>
  <c r="AO781" i="43"/>
  <c r="AO782" i="43"/>
  <c r="AO783" i="43"/>
  <c r="AO784" i="43"/>
  <c r="AO785" i="43"/>
  <c r="AO786" i="43"/>
  <c r="AO787" i="43"/>
  <c r="AO788" i="43"/>
  <c r="AO789" i="43"/>
  <c r="AO790" i="43"/>
  <c r="AO791" i="43"/>
  <c r="AO792" i="43"/>
  <c r="AO793" i="43"/>
  <c r="AO794" i="43"/>
  <c r="AO795" i="43"/>
  <c r="AO796" i="43"/>
  <c r="AO797" i="43"/>
  <c r="AO798" i="43"/>
  <c r="AO799" i="43"/>
  <c r="AO800" i="43"/>
  <c r="AO801" i="43"/>
  <c r="AO802" i="43"/>
  <c r="AO803" i="43"/>
  <c r="AO804" i="43"/>
  <c r="AO805" i="43"/>
  <c r="AO806" i="43"/>
  <c r="AO807" i="43"/>
  <c r="AO808" i="43"/>
  <c r="AO809" i="43"/>
  <c r="AO810" i="43"/>
  <c r="AO811" i="43"/>
  <c r="AO812" i="43"/>
  <c r="AO813" i="43"/>
  <c r="AO814" i="43"/>
  <c r="AO815" i="43"/>
  <c r="AO816" i="43"/>
  <c r="AO817" i="43"/>
  <c r="AO818" i="43"/>
  <c r="AO819" i="43"/>
  <c r="AO820" i="43"/>
  <c r="AO821" i="43"/>
  <c r="AO822" i="43"/>
  <c r="AO823" i="43"/>
  <c r="AO824" i="43"/>
  <c r="AO825" i="43"/>
  <c r="AO826" i="43"/>
  <c r="AO827" i="43"/>
  <c r="AO828" i="43"/>
  <c r="AO829" i="43"/>
  <c r="AO830" i="43"/>
  <c r="AO831" i="43"/>
  <c r="AO832" i="43"/>
  <c r="AO833" i="43"/>
  <c r="AO834" i="43"/>
  <c r="AO835" i="43"/>
  <c r="AO836" i="43"/>
  <c r="AO837" i="43"/>
  <c r="AO838" i="43"/>
  <c r="AO839" i="43"/>
  <c r="AO840" i="43"/>
  <c r="AO841" i="43"/>
  <c r="AO842" i="43"/>
  <c r="AO843" i="43"/>
  <c r="AO844" i="43"/>
  <c r="AO845" i="43"/>
  <c r="AO846" i="43"/>
  <c r="AO847" i="43"/>
  <c r="AO848" i="43"/>
  <c r="AO849" i="43"/>
  <c r="AO850" i="43"/>
  <c r="AO851" i="43"/>
  <c r="AO852" i="43"/>
  <c r="AO853" i="43"/>
  <c r="AO854" i="43"/>
  <c r="AO855" i="43"/>
  <c r="AO856" i="43"/>
  <c r="AO857" i="43"/>
  <c r="AO858" i="43"/>
  <c r="AO859" i="43"/>
  <c r="AO860" i="43"/>
  <c r="AO861" i="43"/>
  <c r="AO862" i="43"/>
  <c r="AO863" i="43"/>
  <c r="AO864" i="43"/>
  <c r="AO865" i="43"/>
  <c r="AO866" i="43"/>
  <c r="AO867" i="43"/>
  <c r="AO868" i="43"/>
  <c r="AO869" i="43"/>
  <c r="AO870" i="43"/>
  <c r="AO871" i="43"/>
  <c r="AO872" i="43"/>
  <c r="AO873" i="43"/>
  <c r="AO874" i="43"/>
  <c r="AO875" i="43"/>
  <c r="AO876" i="43"/>
  <c r="AO877" i="43"/>
  <c r="AO878" i="43"/>
  <c r="AO879" i="43"/>
  <c r="AO880" i="43"/>
  <c r="AO881" i="43"/>
  <c r="AO882" i="43"/>
  <c r="AO883" i="43"/>
  <c r="AO884" i="43"/>
  <c r="AO885" i="43"/>
  <c r="AO886" i="43"/>
  <c r="AO887" i="43"/>
  <c r="AO888" i="43"/>
  <c r="AO889" i="43"/>
  <c r="AO890" i="43"/>
  <c r="AO891" i="43"/>
  <c r="AO892" i="43"/>
  <c r="AO893" i="43"/>
  <c r="AO894" i="43"/>
  <c r="AO895" i="43"/>
  <c r="AO896" i="43"/>
  <c r="AO897" i="43"/>
  <c r="AO898" i="43"/>
  <c r="AO899" i="43"/>
  <c r="AO900" i="43"/>
  <c r="AO901" i="43"/>
  <c r="AO902" i="43"/>
  <c r="AO903" i="43"/>
  <c r="AO904" i="43"/>
  <c r="AO905" i="43"/>
  <c r="AO906" i="43"/>
  <c r="AO907" i="43"/>
  <c r="AO908" i="43"/>
  <c r="AO909" i="43"/>
  <c r="AO910" i="43"/>
  <c r="AO911" i="43"/>
  <c r="AO912" i="43"/>
  <c r="AO913" i="43"/>
  <c r="AO914" i="43"/>
  <c r="AO915" i="43"/>
  <c r="AO916" i="43"/>
  <c r="AO917" i="43"/>
  <c r="AO918" i="43"/>
  <c r="AO919" i="43"/>
  <c r="AO920" i="43"/>
  <c r="AO921" i="43"/>
  <c r="AO922" i="43"/>
  <c r="AO923" i="43"/>
  <c r="AO924" i="43"/>
  <c r="AO925" i="43"/>
  <c r="AO926" i="43"/>
  <c r="AO927" i="43"/>
  <c r="AO928" i="43"/>
  <c r="AO929" i="43"/>
  <c r="AO930" i="43"/>
  <c r="AO931" i="43"/>
  <c r="AO932" i="43"/>
  <c r="AO933" i="43"/>
  <c r="AO934" i="43"/>
  <c r="AO935" i="43"/>
  <c r="AO936" i="43"/>
  <c r="AO937" i="43"/>
  <c r="AO938" i="43"/>
  <c r="AO939" i="43"/>
  <c r="AO940" i="43"/>
  <c r="AO941" i="43"/>
  <c r="AO942" i="43"/>
  <c r="AO943" i="43"/>
  <c r="AO944" i="43"/>
  <c r="AO945" i="43"/>
  <c r="AO946" i="43"/>
  <c r="AO947" i="43"/>
  <c r="AO948" i="43"/>
  <c r="AO949" i="43"/>
  <c r="AO950" i="43"/>
  <c r="AO951" i="43"/>
  <c r="AO952" i="43"/>
  <c r="AO953" i="43"/>
  <c r="AO954" i="43"/>
  <c r="AO955" i="43"/>
  <c r="AN13" i="43" l="1"/>
  <c r="AN17" i="43"/>
  <c r="AN16" i="43"/>
  <c r="AN15" i="43"/>
  <c r="AN14" i="43"/>
  <c r="B2" i="49" l="1"/>
  <c r="R1011" i="45"/>
  <c r="AN1011" i="45" s="1"/>
  <c r="R1010" i="45"/>
  <c r="AN1010" i="45" s="1"/>
  <c r="R1009" i="45"/>
  <c r="AN1009" i="45" s="1"/>
  <c r="R1008" i="45"/>
  <c r="AN1008" i="45" s="1"/>
  <c r="R1007" i="45"/>
  <c r="AN1007" i="45" s="1"/>
  <c r="R1006" i="45"/>
  <c r="AN1006" i="45" s="1"/>
  <c r="R1005" i="45"/>
  <c r="AN1005" i="45" s="1"/>
  <c r="R1004" i="45"/>
  <c r="AN1004" i="45" s="1"/>
  <c r="R1003" i="45"/>
  <c r="AN1003" i="45" s="1"/>
  <c r="R1002" i="45"/>
  <c r="AN1002" i="45" s="1"/>
  <c r="R1001" i="45"/>
  <c r="AN1001" i="45" s="1"/>
  <c r="R1000" i="45"/>
  <c r="AN1000" i="45" s="1"/>
  <c r="R999" i="45"/>
  <c r="AN999" i="45" s="1"/>
  <c r="R998" i="45"/>
  <c r="AN998" i="45" s="1"/>
  <c r="R997" i="45"/>
  <c r="AN997" i="45" s="1"/>
  <c r="R996" i="45"/>
  <c r="AN996" i="45" s="1"/>
  <c r="R995" i="45"/>
  <c r="AN995" i="45" s="1"/>
  <c r="R994" i="45"/>
  <c r="AN994" i="45" s="1"/>
  <c r="R993" i="45"/>
  <c r="AN993" i="45" s="1"/>
  <c r="R992" i="45"/>
  <c r="AN992" i="45" s="1"/>
  <c r="R991" i="45"/>
  <c r="AN991" i="45" s="1"/>
  <c r="R990" i="45"/>
  <c r="AN990" i="45" s="1"/>
  <c r="R989" i="45"/>
  <c r="AN989" i="45" s="1"/>
  <c r="R988" i="45"/>
  <c r="AN988" i="45" s="1"/>
  <c r="R987" i="45"/>
  <c r="AN987" i="45" s="1"/>
  <c r="R986" i="45"/>
  <c r="AN986" i="45" s="1"/>
  <c r="R985" i="45"/>
  <c r="AN985" i="45" s="1"/>
  <c r="R984" i="45"/>
  <c r="AN984" i="45" s="1"/>
  <c r="R983" i="45"/>
  <c r="AN983" i="45" s="1"/>
  <c r="R982" i="45"/>
  <c r="AN982" i="45" s="1"/>
  <c r="R981" i="45"/>
  <c r="AN981" i="45" s="1"/>
  <c r="R980" i="45"/>
  <c r="AN980" i="45" s="1"/>
  <c r="R979" i="45"/>
  <c r="AN979" i="45" s="1"/>
  <c r="R978" i="45"/>
  <c r="AN978" i="45" s="1"/>
  <c r="R977" i="45"/>
  <c r="AN977" i="45" s="1"/>
  <c r="R976" i="45"/>
  <c r="AN976" i="45" s="1"/>
  <c r="R975" i="45"/>
  <c r="AN975" i="45" s="1"/>
  <c r="R974" i="45"/>
  <c r="AN974" i="45" s="1"/>
  <c r="R973" i="45"/>
  <c r="AN973" i="45" s="1"/>
  <c r="R972" i="45"/>
  <c r="AN972" i="45" s="1"/>
  <c r="R971" i="45"/>
  <c r="AN971" i="45" s="1"/>
  <c r="R970" i="45"/>
  <c r="AN970" i="45" s="1"/>
  <c r="R969" i="45"/>
  <c r="AN969" i="45" s="1"/>
  <c r="R968" i="45"/>
  <c r="AN968" i="45" s="1"/>
  <c r="R967" i="45"/>
  <c r="AN967" i="45" s="1"/>
  <c r="R966" i="45"/>
  <c r="AN966" i="45" s="1"/>
  <c r="R965" i="45"/>
  <c r="AN965" i="45" s="1"/>
  <c r="R964" i="45"/>
  <c r="AN964" i="45" s="1"/>
  <c r="R963" i="45"/>
  <c r="AN963" i="45" s="1"/>
  <c r="R962" i="45"/>
  <c r="AN962" i="45" s="1"/>
  <c r="R961" i="45"/>
  <c r="AN961" i="45" s="1"/>
  <c r="R960" i="45"/>
  <c r="AN960" i="45" s="1"/>
  <c r="R959" i="45"/>
  <c r="AN959" i="45" s="1"/>
  <c r="R958" i="45"/>
  <c r="AN958" i="45" s="1"/>
  <c r="R957" i="45"/>
  <c r="AN957" i="45" s="1"/>
  <c r="R956" i="45"/>
  <c r="AN956" i="45" s="1"/>
  <c r="R955" i="45"/>
  <c r="AN955" i="45" s="1"/>
  <c r="R954" i="45"/>
  <c r="AN954" i="45" s="1"/>
  <c r="R953" i="45"/>
  <c r="AN953" i="45" s="1"/>
  <c r="R952" i="45"/>
  <c r="AN952" i="45" s="1"/>
  <c r="R951" i="45"/>
  <c r="AN951" i="45" s="1"/>
  <c r="R950" i="45"/>
  <c r="AN950" i="45" s="1"/>
  <c r="R949" i="45"/>
  <c r="AN949" i="45" s="1"/>
  <c r="R948" i="45"/>
  <c r="AN948" i="45" s="1"/>
  <c r="R947" i="45"/>
  <c r="AN947" i="45" s="1"/>
  <c r="R946" i="45"/>
  <c r="AN946" i="45" s="1"/>
  <c r="R945" i="45"/>
  <c r="AN945" i="45" s="1"/>
  <c r="R944" i="45"/>
  <c r="AN944" i="45" s="1"/>
  <c r="R943" i="45"/>
  <c r="AN943" i="45" s="1"/>
  <c r="R942" i="45"/>
  <c r="AN942" i="45" s="1"/>
  <c r="R941" i="45"/>
  <c r="AN941" i="45" s="1"/>
  <c r="R940" i="45"/>
  <c r="AN940" i="45" s="1"/>
  <c r="R939" i="45"/>
  <c r="AN939" i="45" s="1"/>
  <c r="R938" i="45"/>
  <c r="AN938" i="45" s="1"/>
  <c r="R937" i="45"/>
  <c r="AN937" i="45" s="1"/>
  <c r="R936" i="45"/>
  <c r="AN936" i="45" s="1"/>
  <c r="R935" i="45"/>
  <c r="AN935" i="45" s="1"/>
  <c r="R934" i="45"/>
  <c r="AN934" i="45" s="1"/>
  <c r="R933" i="45"/>
  <c r="AN933" i="45" s="1"/>
  <c r="R932" i="45"/>
  <c r="AN932" i="45" s="1"/>
  <c r="R931" i="45"/>
  <c r="AN931" i="45" s="1"/>
  <c r="R930" i="45"/>
  <c r="AN930" i="45" s="1"/>
  <c r="R929" i="45"/>
  <c r="AN929" i="45" s="1"/>
  <c r="R928" i="45"/>
  <c r="AN928" i="45" s="1"/>
  <c r="R927" i="45"/>
  <c r="AN927" i="45" s="1"/>
  <c r="R926" i="45"/>
  <c r="AN926" i="45" s="1"/>
  <c r="R925" i="45"/>
  <c r="AN925" i="45" s="1"/>
  <c r="R924" i="45"/>
  <c r="AN924" i="45" s="1"/>
  <c r="R923" i="45"/>
  <c r="AN923" i="45" s="1"/>
  <c r="R922" i="45"/>
  <c r="AN922" i="45" s="1"/>
  <c r="R921" i="45"/>
  <c r="AN921" i="45" s="1"/>
  <c r="R920" i="45"/>
  <c r="AN920" i="45" s="1"/>
  <c r="R919" i="45"/>
  <c r="AN919" i="45" s="1"/>
  <c r="R918" i="45"/>
  <c r="AN918" i="45" s="1"/>
  <c r="R917" i="45"/>
  <c r="AN917" i="45" s="1"/>
  <c r="R916" i="45"/>
  <c r="AN916" i="45" s="1"/>
  <c r="R915" i="45"/>
  <c r="AN915" i="45" s="1"/>
  <c r="R914" i="45"/>
  <c r="AN914" i="45" s="1"/>
  <c r="R913" i="45"/>
  <c r="AN913" i="45" s="1"/>
  <c r="R912" i="45"/>
  <c r="AN912" i="45" s="1"/>
  <c r="R911" i="45"/>
  <c r="AN911" i="45" s="1"/>
  <c r="R910" i="45"/>
  <c r="AN910" i="45" s="1"/>
  <c r="R909" i="45"/>
  <c r="AN909" i="45" s="1"/>
  <c r="R908" i="45"/>
  <c r="AN908" i="45" s="1"/>
  <c r="R907" i="45"/>
  <c r="AN907" i="45" s="1"/>
  <c r="R906" i="45"/>
  <c r="AN906" i="45" s="1"/>
  <c r="R905" i="45"/>
  <c r="AN905" i="45" s="1"/>
  <c r="R904" i="45"/>
  <c r="AN904" i="45" s="1"/>
  <c r="R903" i="45"/>
  <c r="AN903" i="45" s="1"/>
  <c r="R902" i="45"/>
  <c r="AN902" i="45" s="1"/>
  <c r="R901" i="45"/>
  <c r="AN901" i="45" s="1"/>
  <c r="R900" i="45"/>
  <c r="AN900" i="45" s="1"/>
  <c r="R899" i="45"/>
  <c r="AN899" i="45" s="1"/>
  <c r="R898" i="45"/>
  <c r="AN898" i="45" s="1"/>
  <c r="R897" i="45"/>
  <c r="AN897" i="45" s="1"/>
  <c r="R896" i="45"/>
  <c r="AN896" i="45" s="1"/>
  <c r="R895" i="45"/>
  <c r="AN895" i="45" s="1"/>
  <c r="R894" i="45"/>
  <c r="AN894" i="45" s="1"/>
  <c r="R893" i="45"/>
  <c r="AN893" i="45" s="1"/>
  <c r="R892" i="45"/>
  <c r="AN892" i="45" s="1"/>
  <c r="R891" i="45"/>
  <c r="AN891" i="45" s="1"/>
  <c r="R890" i="45"/>
  <c r="AN890" i="45" s="1"/>
  <c r="R889" i="45"/>
  <c r="AN889" i="45" s="1"/>
  <c r="R888" i="45"/>
  <c r="AN888" i="45" s="1"/>
  <c r="R887" i="45"/>
  <c r="AN887" i="45" s="1"/>
  <c r="R886" i="45"/>
  <c r="AN886" i="45" s="1"/>
  <c r="R885" i="45"/>
  <c r="AN885" i="45" s="1"/>
  <c r="R884" i="45"/>
  <c r="AN884" i="45" s="1"/>
  <c r="R883" i="45"/>
  <c r="AN883" i="45" s="1"/>
  <c r="R882" i="45"/>
  <c r="AN882" i="45" s="1"/>
  <c r="R881" i="45"/>
  <c r="AN881" i="45" s="1"/>
  <c r="R880" i="45"/>
  <c r="AN880" i="45" s="1"/>
  <c r="R879" i="45"/>
  <c r="AN879" i="45" s="1"/>
  <c r="R878" i="45"/>
  <c r="AN878" i="45" s="1"/>
  <c r="R877" i="45"/>
  <c r="AN877" i="45" s="1"/>
  <c r="R876" i="45"/>
  <c r="AN876" i="45" s="1"/>
  <c r="R875" i="45"/>
  <c r="AN875" i="45" s="1"/>
  <c r="R874" i="45"/>
  <c r="AN874" i="45" s="1"/>
  <c r="R873" i="45"/>
  <c r="AN873" i="45" s="1"/>
  <c r="R872" i="45"/>
  <c r="AN872" i="45" s="1"/>
  <c r="R871" i="45"/>
  <c r="AN871" i="45" s="1"/>
  <c r="R870" i="45"/>
  <c r="AN870" i="45" s="1"/>
  <c r="R869" i="45"/>
  <c r="AN869" i="45" s="1"/>
  <c r="R868" i="45"/>
  <c r="AN868" i="45" s="1"/>
  <c r="R867" i="45"/>
  <c r="AN867" i="45" s="1"/>
  <c r="R866" i="45"/>
  <c r="AN866" i="45" s="1"/>
  <c r="R865" i="45"/>
  <c r="AN865" i="45" s="1"/>
  <c r="R864" i="45"/>
  <c r="AN864" i="45" s="1"/>
  <c r="R863" i="45"/>
  <c r="AN863" i="45" s="1"/>
  <c r="R862" i="45"/>
  <c r="AN862" i="45" s="1"/>
  <c r="R861" i="45"/>
  <c r="AN861" i="45" s="1"/>
  <c r="R860" i="45"/>
  <c r="AN860" i="45" s="1"/>
  <c r="R859" i="45"/>
  <c r="AN859" i="45" s="1"/>
  <c r="R858" i="45"/>
  <c r="AN858" i="45" s="1"/>
  <c r="R857" i="45"/>
  <c r="AN857" i="45" s="1"/>
  <c r="R856" i="45"/>
  <c r="AN856" i="45" s="1"/>
  <c r="R855" i="45"/>
  <c r="AN855" i="45" s="1"/>
  <c r="R854" i="45"/>
  <c r="AN854" i="45" s="1"/>
  <c r="R853" i="45"/>
  <c r="AN853" i="45" s="1"/>
  <c r="R852" i="45"/>
  <c r="AN852" i="45" s="1"/>
  <c r="R851" i="45"/>
  <c r="AN851" i="45" s="1"/>
  <c r="R850" i="45"/>
  <c r="AN850" i="45" s="1"/>
  <c r="R849" i="45"/>
  <c r="AN849" i="45" s="1"/>
  <c r="R848" i="45"/>
  <c r="AN848" i="45" s="1"/>
  <c r="R847" i="45"/>
  <c r="AN847" i="45" s="1"/>
  <c r="R846" i="45"/>
  <c r="AN846" i="45" s="1"/>
  <c r="R845" i="45"/>
  <c r="AN845" i="45" s="1"/>
  <c r="R844" i="45"/>
  <c r="AN844" i="45" s="1"/>
  <c r="R843" i="45"/>
  <c r="AN843" i="45" s="1"/>
  <c r="R842" i="45"/>
  <c r="AN842" i="45" s="1"/>
  <c r="R841" i="45"/>
  <c r="AN841" i="45" s="1"/>
  <c r="R840" i="45"/>
  <c r="AN840" i="45" s="1"/>
  <c r="R839" i="45"/>
  <c r="AN839" i="45" s="1"/>
  <c r="R838" i="45"/>
  <c r="AN838" i="45" s="1"/>
  <c r="R837" i="45"/>
  <c r="AN837" i="45" s="1"/>
  <c r="R836" i="45"/>
  <c r="AN836" i="45" s="1"/>
  <c r="R835" i="45"/>
  <c r="AN835" i="45" s="1"/>
  <c r="R834" i="45"/>
  <c r="AN834" i="45" s="1"/>
  <c r="R833" i="45"/>
  <c r="AN833" i="45" s="1"/>
  <c r="R832" i="45"/>
  <c r="AN832" i="45" s="1"/>
  <c r="R831" i="45"/>
  <c r="AN831" i="45" s="1"/>
  <c r="R830" i="45"/>
  <c r="AN830" i="45" s="1"/>
  <c r="R829" i="45"/>
  <c r="AN829" i="45" s="1"/>
  <c r="R828" i="45"/>
  <c r="AN828" i="45" s="1"/>
  <c r="R827" i="45"/>
  <c r="AN827" i="45" s="1"/>
  <c r="R826" i="45"/>
  <c r="R825" i="45"/>
  <c r="AN825" i="45" s="1"/>
  <c r="R824" i="45"/>
  <c r="AN824" i="45" s="1"/>
  <c r="R823" i="45"/>
  <c r="AN823" i="45" s="1"/>
  <c r="R822" i="45"/>
  <c r="AN822" i="45" s="1"/>
  <c r="R821" i="45"/>
  <c r="AN821" i="45" s="1"/>
  <c r="R820" i="45"/>
  <c r="AN820" i="45" s="1"/>
  <c r="R819" i="45"/>
  <c r="AN819" i="45" s="1"/>
  <c r="R818" i="45"/>
  <c r="AN818" i="45" s="1"/>
  <c r="R817" i="45"/>
  <c r="AN817" i="45" s="1"/>
  <c r="R816" i="45"/>
  <c r="AN816" i="45" s="1"/>
  <c r="R815" i="45"/>
  <c r="AN815" i="45" s="1"/>
  <c r="R814" i="45"/>
  <c r="AN814" i="45" s="1"/>
  <c r="R813" i="45"/>
  <c r="AN813" i="45" s="1"/>
  <c r="R812" i="45"/>
  <c r="AN812" i="45" s="1"/>
  <c r="R811" i="45"/>
  <c r="AN811" i="45" s="1"/>
  <c r="R810" i="45"/>
  <c r="AN810" i="45" s="1"/>
  <c r="R809" i="45"/>
  <c r="AN809" i="45" s="1"/>
  <c r="R808" i="45"/>
  <c r="AN808" i="45" s="1"/>
  <c r="R807" i="45"/>
  <c r="AN807" i="45" s="1"/>
  <c r="R806" i="45"/>
  <c r="AN806" i="45" s="1"/>
  <c r="R805" i="45"/>
  <c r="AN805" i="45" s="1"/>
  <c r="R804" i="45"/>
  <c r="AN804" i="45" s="1"/>
  <c r="R803" i="45"/>
  <c r="AN803" i="45" s="1"/>
  <c r="R802" i="45"/>
  <c r="AN802" i="45" s="1"/>
  <c r="R801" i="45"/>
  <c r="AN801" i="45" s="1"/>
  <c r="R800" i="45"/>
  <c r="AN800" i="45" s="1"/>
  <c r="R799" i="45"/>
  <c r="AN799" i="45" s="1"/>
  <c r="R798" i="45"/>
  <c r="AN798" i="45" s="1"/>
  <c r="R797" i="45"/>
  <c r="AN797" i="45" s="1"/>
  <c r="R796" i="45"/>
  <c r="AN796" i="45" s="1"/>
  <c r="R795" i="45"/>
  <c r="AN795" i="45" s="1"/>
  <c r="R794" i="45"/>
  <c r="AN794" i="45" s="1"/>
  <c r="R793" i="45"/>
  <c r="AN793" i="45" s="1"/>
  <c r="R792" i="45"/>
  <c r="AN792" i="45" s="1"/>
  <c r="R791" i="45"/>
  <c r="AN791" i="45" s="1"/>
  <c r="R790" i="45"/>
  <c r="AN790" i="45" s="1"/>
  <c r="R789" i="45"/>
  <c r="AN789" i="45" s="1"/>
  <c r="R788" i="45"/>
  <c r="AN788" i="45" s="1"/>
  <c r="R787" i="45"/>
  <c r="AN787" i="45" s="1"/>
  <c r="R786" i="45"/>
  <c r="AN786" i="45" s="1"/>
  <c r="R785" i="45"/>
  <c r="AN785" i="45" s="1"/>
  <c r="R784" i="45"/>
  <c r="AN784" i="45" s="1"/>
  <c r="R783" i="45"/>
  <c r="AN783" i="45" s="1"/>
  <c r="R782" i="45"/>
  <c r="AN782" i="45" s="1"/>
  <c r="R781" i="45"/>
  <c r="AN781" i="45" s="1"/>
  <c r="R780" i="45"/>
  <c r="AN780" i="45" s="1"/>
  <c r="R779" i="45"/>
  <c r="AN779" i="45" s="1"/>
  <c r="R778" i="45"/>
  <c r="AN778" i="45" s="1"/>
  <c r="R777" i="45"/>
  <c r="AN777" i="45" s="1"/>
  <c r="R776" i="45"/>
  <c r="AN776" i="45" s="1"/>
  <c r="R775" i="45"/>
  <c r="AN775" i="45" s="1"/>
  <c r="R774" i="45"/>
  <c r="AN774" i="45" s="1"/>
  <c r="R773" i="45"/>
  <c r="AN773" i="45" s="1"/>
  <c r="R772" i="45"/>
  <c r="AN772" i="45" s="1"/>
  <c r="R771" i="45"/>
  <c r="AN771" i="45" s="1"/>
  <c r="R770" i="45"/>
  <c r="AN770" i="45" s="1"/>
  <c r="R769" i="45"/>
  <c r="AN769" i="45" s="1"/>
  <c r="R768" i="45"/>
  <c r="AN768" i="45" s="1"/>
  <c r="R767" i="45"/>
  <c r="AN767" i="45" s="1"/>
  <c r="R766" i="45"/>
  <c r="AN766" i="45" s="1"/>
  <c r="R765" i="45"/>
  <c r="AN765" i="45" s="1"/>
  <c r="R764" i="45"/>
  <c r="AN764" i="45" s="1"/>
  <c r="R763" i="45"/>
  <c r="AN763" i="45" s="1"/>
  <c r="R762" i="45"/>
  <c r="AN762" i="45" s="1"/>
  <c r="R761" i="45"/>
  <c r="AN761" i="45" s="1"/>
  <c r="R760" i="45"/>
  <c r="AN760" i="45" s="1"/>
  <c r="R759" i="45"/>
  <c r="AN759" i="45" s="1"/>
  <c r="R758" i="45"/>
  <c r="AN758" i="45" s="1"/>
  <c r="R757" i="45"/>
  <c r="AN757" i="45" s="1"/>
  <c r="R756" i="45"/>
  <c r="AN756" i="45" s="1"/>
  <c r="R755" i="45"/>
  <c r="AN755" i="45" s="1"/>
  <c r="R754" i="45"/>
  <c r="AN754" i="45" s="1"/>
  <c r="R753" i="45"/>
  <c r="AN753" i="45" s="1"/>
  <c r="R752" i="45"/>
  <c r="AN752" i="45" s="1"/>
  <c r="R751" i="45"/>
  <c r="AN751" i="45" s="1"/>
  <c r="R750" i="45"/>
  <c r="AN750" i="45" s="1"/>
  <c r="R749" i="45"/>
  <c r="AN749" i="45" s="1"/>
  <c r="R748" i="45"/>
  <c r="AN748" i="45" s="1"/>
  <c r="R747" i="45"/>
  <c r="AN747" i="45" s="1"/>
  <c r="R746" i="45"/>
  <c r="AN746" i="45" s="1"/>
  <c r="R745" i="45"/>
  <c r="AN745" i="45" s="1"/>
  <c r="R744" i="45"/>
  <c r="AN744" i="45" s="1"/>
  <c r="R743" i="45"/>
  <c r="AN743" i="45" s="1"/>
  <c r="R742" i="45"/>
  <c r="AN742" i="45" s="1"/>
  <c r="R741" i="45"/>
  <c r="AN741" i="45" s="1"/>
  <c r="R740" i="45"/>
  <c r="AN740" i="45" s="1"/>
  <c r="R739" i="45"/>
  <c r="AN739" i="45" s="1"/>
  <c r="R738" i="45"/>
  <c r="AN738" i="45" s="1"/>
  <c r="R737" i="45"/>
  <c r="AN737" i="45" s="1"/>
  <c r="R736" i="45"/>
  <c r="AN736" i="45" s="1"/>
  <c r="R735" i="45"/>
  <c r="AN735" i="45" s="1"/>
  <c r="R734" i="45"/>
  <c r="AN734" i="45" s="1"/>
  <c r="R733" i="45"/>
  <c r="AN733" i="45" s="1"/>
  <c r="R732" i="45"/>
  <c r="AN732" i="45" s="1"/>
  <c r="R731" i="45"/>
  <c r="AN731" i="45" s="1"/>
  <c r="R730" i="45"/>
  <c r="AN730" i="45" s="1"/>
  <c r="R729" i="45"/>
  <c r="AN729" i="45" s="1"/>
  <c r="R728" i="45"/>
  <c r="AN728" i="45" s="1"/>
  <c r="R727" i="45"/>
  <c r="AN727" i="45" s="1"/>
  <c r="R726" i="45"/>
  <c r="AN726" i="45" s="1"/>
  <c r="R725" i="45"/>
  <c r="AN725" i="45" s="1"/>
  <c r="R724" i="45"/>
  <c r="AN724" i="45" s="1"/>
  <c r="R723" i="45"/>
  <c r="AN723" i="45" s="1"/>
  <c r="R722" i="45"/>
  <c r="AN722" i="45" s="1"/>
  <c r="R721" i="45"/>
  <c r="AN721" i="45" s="1"/>
  <c r="R720" i="45"/>
  <c r="AN720" i="45" s="1"/>
  <c r="R719" i="45"/>
  <c r="AN719" i="45" s="1"/>
  <c r="R718" i="45"/>
  <c r="AN718" i="45" s="1"/>
  <c r="R717" i="45"/>
  <c r="AN717" i="45" s="1"/>
  <c r="R716" i="45"/>
  <c r="AN716" i="45" s="1"/>
  <c r="R715" i="45"/>
  <c r="AN715" i="45" s="1"/>
  <c r="R714" i="45"/>
  <c r="AN714" i="45" s="1"/>
  <c r="R713" i="45"/>
  <c r="AN713" i="45" s="1"/>
  <c r="R712" i="45"/>
  <c r="AN712" i="45" s="1"/>
  <c r="R711" i="45"/>
  <c r="AN711" i="45" s="1"/>
  <c r="R710" i="45"/>
  <c r="AN710" i="45" s="1"/>
  <c r="R709" i="45"/>
  <c r="AN709" i="45" s="1"/>
  <c r="R708" i="45"/>
  <c r="AN708" i="45" s="1"/>
  <c r="R707" i="45"/>
  <c r="AN707" i="45" s="1"/>
  <c r="R706" i="45"/>
  <c r="AN706" i="45" s="1"/>
  <c r="R705" i="45"/>
  <c r="AN705" i="45" s="1"/>
  <c r="R704" i="45"/>
  <c r="AN704" i="45" s="1"/>
  <c r="R703" i="45"/>
  <c r="AN703" i="45" s="1"/>
  <c r="R702" i="45"/>
  <c r="AN702" i="45" s="1"/>
  <c r="R701" i="45"/>
  <c r="AN701" i="45" s="1"/>
  <c r="R700" i="45"/>
  <c r="AN700" i="45" s="1"/>
  <c r="R699" i="45"/>
  <c r="AN699" i="45" s="1"/>
  <c r="R698" i="45"/>
  <c r="AN698" i="45" s="1"/>
  <c r="R697" i="45"/>
  <c r="AN697" i="45" s="1"/>
  <c r="R696" i="45"/>
  <c r="AN696" i="45" s="1"/>
  <c r="R695" i="45"/>
  <c r="AN695" i="45" s="1"/>
  <c r="R694" i="45"/>
  <c r="AN694" i="45" s="1"/>
  <c r="R693" i="45"/>
  <c r="AN693" i="45" s="1"/>
  <c r="R692" i="45"/>
  <c r="AN692" i="45" s="1"/>
  <c r="R691" i="45"/>
  <c r="AN691" i="45" s="1"/>
  <c r="R690" i="45"/>
  <c r="AN690" i="45" s="1"/>
  <c r="R689" i="45"/>
  <c r="AN689" i="45" s="1"/>
  <c r="R688" i="45"/>
  <c r="AN688" i="45" s="1"/>
  <c r="R687" i="45"/>
  <c r="AN687" i="45" s="1"/>
  <c r="R686" i="45"/>
  <c r="AN686" i="45" s="1"/>
  <c r="R685" i="45"/>
  <c r="AN685" i="45" s="1"/>
  <c r="R684" i="45"/>
  <c r="AN684" i="45" s="1"/>
  <c r="R683" i="45"/>
  <c r="AN683" i="45" s="1"/>
  <c r="R682" i="45"/>
  <c r="AN682" i="45" s="1"/>
  <c r="R681" i="45"/>
  <c r="AN681" i="45" s="1"/>
  <c r="R680" i="45"/>
  <c r="AN680" i="45" s="1"/>
  <c r="R679" i="45"/>
  <c r="AN679" i="45" s="1"/>
  <c r="R678" i="45"/>
  <c r="AN678" i="45" s="1"/>
  <c r="R677" i="45"/>
  <c r="AN677" i="45" s="1"/>
  <c r="R676" i="45"/>
  <c r="AN676" i="45" s="1"/>
  <c r="R675" i="45"/>
  <c r="AN675" i="45" s="1"/>
  <c r="R674" i="45"/>
  <c r="AN674" i="45" s="1"/>
  <c r="R673" i="45"/>
  <c r="AN673" i="45" s="1"/>
  <c r="R672" i="45"/>
  <c r="AN672" i="45" s="1"/>
  <c r="R671" i="45"/>
  <c r="AN671" i="45" s="1"/>
  <c r="R670" i="45"/>
  <c r="AN670" i="45" s="1"/>
  <c r="R669" i="45"/>
  <c r="AN669" i="45" s="1"/>
  <c r="R668" i="45"/>
  <c r="AN668" i="45" s="1"/>
  <c r="R667" i="45"/>
  <c r="AN667" i="45" s="1"/>
  <c r="R666" i="45"/>
  <c r="AN666" i="45" s="1"/>
  <c r="R665" i="45"/>
  <c r="AN665" i="45" s="1"/>
  <c r="R664" i="45"/>
  <c r="AN664" i="45" s="1"/>
  <c r="R663" i="45"/>
  <c r="AN663" i="45" s="1"/>
  <c r="R662" i="45"/>
  <c r="AN662" i="45" s="1"/>
  <c r="R661" i="45"/>
  <c r="AN661" i="45" s="1"/>
  <c r="R660" i="45"/>
  <c r="AN660" i="45" s="1"/>
  <c r="R659" i="45"/>
  <c r="AN659" i="45" s="1"/>
  <c r="R658" i="45"/>
  <c r="AN658" i="45" s="1"/>
  <c r="R657" i="45"/>
  <c r="AN657" i="45" s="1"/>
  <c r="R656" i="45"/>
  <c r="AN656" i="45" s="1"/>
  <c r="R655" i="45"/>
  <c r="AN655" i="45" s="1"/>
  <c r="R654" i="45"/>
  <c r="AN654" i="45" s="1"/>
  <c r="R653" i="45"/>
  <c r="AN653" i="45" s="1"/>
  <c r="R652" i="45"/>
  <c r="AN652" i="45" s="1"/>
  <c r="R651" i="45"/>
  <c r="AN651" i="45" s="1"/>
  <c r="R650" i="45"/>
  <c r="AN650" i="45" s="1"/>
  <c r="R649" i="45"/>
  <c r="AN649" i="45" s="1"/>
  <c r="R648" i="45"/>
  <c r="AN648" i="45" s="1"/>
  <c r="R647" i="45"/>
  <c r="AN647" i="45" s="1"/>
  <c r="R646" i="45"/>
  <c r="AN646" i="45" s="1"/>
  <c r="R645" i="45"/>
  <c r="AN645" i="45" s="1"/>
  <c r="R644" i="45"/>
  <c r="AN644" i="45" s="1"/>
  <c r="R643" i="45"/>
  <c r="AN643" i="45" s="1"/>
  <c r="R642" i="45"/>
  <c r="AN642" i="45" s="1"/>
  <c r="R641" i="45"/>
  <c r="AN641" i="45" s="1"/>
  <c r="R640" i="45"/>
  <c r="AN640" i="45" s="1"/>
  <c r="R639" i="45"/>
  <c r="AN639" i="45" s="1"/>
  <c r="R638" i="45"/>
  <c r="AN638" i="45" s="1"/>
  <c r="R637" i="45"/>
  <c r="AN637" i="45" s="1"/>
  <c r="R636" i="45"/>
  <c r="AN636" i="45" s="1"/>
  <c r="R635" i="45"/>
  <c r="AN635" i="45" s="1"/>
  <c r="R634" i="45"/>
  <c r="AN634" i="45" s="1"/>
  <c r="R633" i="45"/>
  <c r="AN633" i="45" s="1"/>
  <c r="R632" i="45"/>
  <c r="AN632" i="45" s="1"/>
  <c r="R631" i="45"/>
  <c r="AN631" i="45" s="1"/>
  <c r="R630" i="45"/>
  <c r="AN630" i="45" s="1"/>
  <c r="R629" i="45"/>
  <c r="AN629" i="45" s="1"/>
  <c r="R628" i="45"/>
  <c r="AN628" i="45" s="1"/>
  <c r="R627" i="45"/>
  <c r="AN627" i="45" s="1"/>
  <c r="R626" i="45"/>
  <c r="AN626" i="45" s="1"/>
  <c r="R625" i="45"/>
  <c r="AN625" i="45" s="1"/>
  <c r="R624" i="45"/>
  <c r="AN624" i="45" s="1"/>
  <c r="R623" i="45"/>
  <c r="AN623" i="45" s="1"/>
  <c r="R622" i="45"/>
  <c r="AN622" i="45" s="1"/>
  <c r="R621" i="45"/>
  <c r="AN621" i="45" s="1"/>
  <c r="R620" i="45"/>
  <c r="AN620" i="45" s="1"/>
  <c r="R619" i="45"/>
  <c r="AN619" i="45" s="1"/>
  <c r="R618" i="45"/>
  <c r="AN618" i="45" s="1"/>
  <c r="R617" i="45"/>
  <c r="AN617" i="45" s="1"/>
  <c r="R616" i="45"/>
  <c r="AN616" i="45" s="1"/>
  <c r="R615" i="45"/>
  <c r="AN615" i="45" s="1"/>
  <c r="R614" i="45"/>
  <c r="AN614" i="45" s="1"/>
  <c r="R613" i="45"/>
  <c r="AN613" i="45" s="1"/>
  <c r="R612" i="45"/>
  <c r="AN612" i="45" s="1"/>
  <c r="R611" i="45"/>
  <c r="AN611" i="45" s="1"/>
  <c r="R610" i="45"/>
  <c r="AN610" i="45" s="1"/>
  <c r="R609" i="45"/>
  <c r="AN609" i="45" s="1"/>
  <c r="R608" i="45"/>
  <c r="AN608" i="45" s="1"/>
  <c r="R607" i="45"/>
  <c r="AN607" i="45" s="1"/>
  <c r="R606" i="45"/>
  <c r="AN606" i="45" s="1"/>
  <c r="R605" i="45"/>
  <c r="AN605" i="45" s="1"/>
  <c r="R604" i="45"/>
  <c r="AN604" i="45" s="1"/>
  <c r="R603" i="45"/>
  <c r="AN603" i="45" s="1"/>
  <c r="R602" i="45"/>
  <c r="AN602" i="45" s="1"/>
  <c r="R601" i="45"/>
  <c r="AN601" i="45" s="1"/>
  <c r="R600" i="45"/>
  <c r="AN600" i="45" s="1"/>
  <c r="R599" i="45"/>
  <c r="AN599" i="45" s="1"/>
  <c r="R598" i="45"/>
  <c r="AN598" i="45" s="1"/>
  <c r="R597" i="45"/>
  <c r="AN597" i="45" s="1"/>
  <c r="R596" i="45"/>
  <c r="AN596" i="45" s="1"/>
  <c r="R595" i="45"/>
  <c r="AN595" i="45" s="1"/>
  <c r="R594" i="45"/>
  <c r="AN594" i="45" s="1"/>
  <c r="R593" i="45"/>
  <c r="AN593" i="45" s="1"/>
  <c r="R592" i="45"/>
  <c r="AN592" i="45" s="1"/>
  <c r="R591" i="45"/>
  <c r="AN591" i="45" s="1"/>
  <c r="R590" i="45"/>
  <c r="AN590" i="45" s="1"/>
  <c r="R589" i="45"/>
  <c r="AN589" i="45" s="1"/>
  <c r="R588" i="45"/>
  <c r="AN588" i="45" s="1"/>
  <c r="R587" i="45"/>
  <c r="AN587" i="45" s="1"/>
  <c r="R586" i="45"/>
  <c r="AN586" i="45" s="1"/>
  <c r="R585" i="45"/>
  <c r="AN585" i="45" s="1"/>
  <c r="R584" i="45"/>
  <c r="AN584" i="45" s="1"/>
  <c r="R583" i="45"/>
  <c r="AN583" i="45" s="1"/>
  <c r="R582" i="45"/>
  <c r="AN582" i="45" s="1"/>
  <c r="R581" i="45"/>
  <c r="AN581" i="45" s="1"/>
  <c r="R580" i="45"/>
  <c r="AN580" i="45" s="1"/>
  <c r="R579" i="45"/>
  <c r="AN579" i="45" s="1"/>
  <c r="R578" i="45"/>
  <c r="AN578" i="45" s="1"/>
  <c r="R577" i="45"/>
  <c r="AN577" i="45" s="1"/>
  <c r="R576" i="45"/>
  <c r="AN576" i="45" s="1"/>
  <c r="R575" i="45"/>
  <c r="AN575" i="45" s="1"/>
  <c r="R574" i="45"/>
  <c r="AN574" i="45" s="1"/>
  <c r="R573" i="45"/>
  <c r="AN573" i="45" s="1"/>
  <c r="R572" i="45"/>
  <c r="AN572" i="45" s="1"/>
  <c r="R571" i="45"/>
  <c r="AN571" i="45" s="1"/>
  <c r="R570" i="45"/>
  <c r="AN570" i="45" s="1"/>
  <c r="R569" i="45"/>
  <c r="AN569" i="45" s="1"/>
  <c r="R568" i="45"/>
  <c r="AN568" i="45" s="1"/>
  <c r="R567" i="45"/>
  <c r="AN567" i="45" s="1"/>
  <c r="R566" i="45"/>
  <c r="AN566" i="45" s="1"/>
  <c r="R565" i="45"/>
  <c r="AN565" i="45" s="1"/>
  <c r="R564" i="45"/>
  <c r="AN564" i="45" s="1"/>
  <c r="R563" i="45"/>
  <c r="AN563" i="45" s="1"/>
  <c r="R562" i="45"/>
  <c r="AN562" i="45" s="1"/>
  <c r="R561" i="45"/>
  <c r="AN561" i="45" s="1"/>
  <c r="R560" i="45"/>
  <c r="AN560" i="45" s="1"/>
  <c r="R559" i="45"/>
  <c r="AN559" i="45" s="1"/>
  <c r="R558" i="45"/>
  <c r="AN558" i="45" s="1"/>
  <c r="R557" i="45"/>
  <c r="AN557" i="45" s="1"/>
  <c r="R556" i="45"/>
  <c r="AN556" i="45" s="1"/>
  <c r="R555" i="45"/>
  <c r="AN555" i="45" s="1"/>
  <c r="R554" i="45"/>
  <c r="AN554" i="45" s="1"/>
  <c r="R553" i="45"/>
  <c r="AN553" i="45" s="1"/>
  <c r="R552" i="45"/>
  <c r="AN552" i="45" s="1"/>
  <c r="R551" i="45"/>
  <c r="AN551" i="45" s="1"/>
  <c r="R550" i="45"/>
  <c r="AN550" i="45" s="1"/>
  <c r="R549" i="45"/>
  <c r="AN549" i="45" s="1"/>
  <c r="R548" i="45"/>
  <c r="AN548" i="45" s="1"/>
  <c r="R547" i="45"/>
  <c r="AN547" i="45" s="1"/>
  <c r="R546" i="45"/>
  <c r="AN546" i="45" s="1"/>
  <c r="R545" i="45"/>
  <c r="AN545" i="45" s="1"/>
  <c r="R544" i="45"/>
  <c r="AN544" i="45" s="1"/>
  <c r="R543" i="45"/>
  <c r="AN543" i="45" s="1"/>
  <c r="R542" i="45"/>
  <c r="AN542" i="45" s="1"/>
  <c r="R541" i="45"/>
  <c r="AN541" i="45" s="1"/>
  <c r="R540" i="45"/>
  <c r="AN540" i="45" s="1"/>
  <c r="R539" i="45"/>
  <c r="AN539" i="45" s="1"/>
  <c r="R538" i="45"/>
  <c r="AN538" i="45" s="1"/>
  <c r="R537" i="45"/>
  <c r="AN537" i="45" s="1"/>
  <c r="R536" i="45"/>
  <c r="AN536" i="45" s="1"/>
  <c r="R535" i="45"/>
  <c r="AN535" i="45" s="1"/>
  <c r="R534" i="45"/>
  <c r="AN534" i="45" s="1"/>
  <c r="R533" i="45"/>
  <c r="AN533" i="45" s="1"/>
  <c r="R532" i="45"/>
  <c r="AN532" i="45" s="1"/>
  <c r="R531" i="45"/>
  <c r="AN531" i="45" s="1"/>
  <c r="R530" i="45"/>
  <c r="AN530" i="45" s="1"/>
  <c r="R529" i="45"/>
  <c r="AN529" i="45" s="1"/>
  <c r="R528" i="45"/>
  <c r="AN528" i="45" s="1"/>
  <c r="R527" i="45"/>
  <c r="AN527" i="45" s="1"/>
  <c r="R526" i="45"/>
  <c r="AN526" i="45" s="1"/>
  <c r="R525" i="45"/>
  <c r="AN525" i="45" s="1"/>
  <c r="R524" i="45"/>
  <c r="AN524" i="45" s="1"/>
  <c r="R523" i="45"/>
  <c r="AN523" i="45" s="1"/>
  <c r="R522" i="45"/>
  <c r="AN522" i="45" s="1"/>
  <c r="R521" i="45"/>
  <c r="AN521" i="45" s="1"/>
  <c r="R520" i="45"/>
  <c r="AN520" i="45" s="1"/>
  <c r="R519" i="45"/>
  <c r="AN519" i="45" s="1"/>
  <c r="R518" i="45"/>
  <c r="AN518" i="45" s="1"/>
  <c r="R517" i="45"/>
  <c r="AN517" i="45" s="1"/>
  <c r="R516" i="45"/>
  <c r="AN516" i="45" s="1"/>
  <c r="R515" i="45"/>
  <c r="AN515" i="45" s="1"/>
  <c r="R514" i="45"/>
  <c r="AN514" i="45" s="1"/>
  <c r="R513" i="45"/>
  <c r="AN513" i="45" s="1"/>
  <c r="R512" i="45"/>
  <c r="AN512" i="45" s="1"/>
  <c r="R511" i="45"/>
  <c r="AN511" i="45" s="1"/>
  <c r="R510" i="45"/>
  <c r="AN510" i="45" s="1"/>
  <c r="R509" i="45"/>
  <c r="AN509" i="45" s="1"/>
  <c r="R508" i="45"/>
  <c r="AN508" i="45" s="1"/>
  <c r="R507" i="45"/>
  <c r="AN507" i="45" s="1"/>
  <c r="R506" i="45"/>
  <c r="AN506" i="45" s="1"/>
  <c r="R505" i="45"/>
  <c r="AN505" i="45" s="1"/>
  <c r="R504" i="45"/>
  <c r="AN504" i="45" s="1"/>
  <c r="R503" i="45"/>
  <c r="AN503" i="45" s="1"/>
  <c r="R502" i="45"/>
  <c r="AN502" i="45" s="1"/>
  <c r="R501" i="45"/>
  <c r="AN501" i="45" s="1"/>
  <c r="R500" i="45"/>
  <c r="AN500" i="45" s="1"/>
  <c r="R499" i="45"/>
  <c r="AN499" i="45" s="1"/>
  <c r="R498" i="45"/>
  <c r="AN498" i="45" s="1"/>
  <c r="R497" i="45"/>
  <c r="AN497" i="45" s="1"/>
  <c r="R496" i="45"/>
  <c r="AN496" i="45" s="1"/>
  <c r="R495" i="45"/>
  <c r="AN495" i="45" s="1"/>
  <c r="R494" i="45"/>
  <c r="AN494" i="45" s="1"/>
  <c r="R493" i="45"/>
  <c r="AN493" i="45" s="1"/>
  <c r="R492" i="45"/>
  <c r="AN492" i="45" s="1"/>
  <c r="R491" i="45"/>
  <c r="AN491" i="45" s="1"/>
  <c r="R490" i="45"/>
  <c r="AN490" i="45" s="1"/>
  <c r="R489" i="45"/>
  <c r="AN489" i="45" s="1"/>
  <c r="R488" i="45"/>
  <c r="AN488" i="45" s="1"/>
  <c r="R487" i="45"/>
  <c r="AN487" i="45" s="1"/>
  <c r="R486" i="45"/>
  <c r="AN486" i="45" s="1"/>
  <c r="R485" i="45"/>
  <c r="AN485" i="45" s="1"/>
  <c r="R484" i="45"/>
  <c r="AN484" i="45" s="1"/>
  <c r="R483" i="45"/>
  <c r="AN483" i="45" s="1"/>
  <c r="R482" i="45"/>
  <c r="AN482" i="45" s="1"/>
  <c r="R481" i="45"/>
  <c r="AN481" i="45" s="1"/>
  <c r="R480" i="45"/>
  <c r="AN480" i="45" s="1"/>
  <c r="R479" i="45"/>
  <c r="AN479" i="45" s="1"/>
  <c r="R478" i="45"/>
  <c r="AN478" i="45" s="1"/>
  <c r="R477" i="45"/>
  <c r="AN477" i="45" s="1"/>
  <c r="R476" i="45"/>
  <c r="AN476" i="45" s="1"/>
  <c r="R475" i="45"/>
  <c r="AN475" i="45" s="1"/>
  <c r="R474" i="45"/>
  <c r="AN474" i="45" s="1"/>
  <c r="R473" i="45"/>
  <c r="AN473" i="45" s="1"/>
  <c r="R472" i="45"/>
  <c r="AN472" i="45" s="1"/>
  <c r="R471" i="45"/>
  <c r="AN471" i="45" s="1"/>
  <c r="R470" i="45"/>
  <c r="AN470" i="45" s="1"/>
  <c r="R469" i="45"/>
  <c r="AN469" i="45" s="1"/>
  <c r="R468" i="45"/>
  <c r="AN468" i="45" s="1"/>
  <c r="R467" i="45"/>
  <c r="AN467" i="45" s="1"/>
  <c r="R466" i="45"/>
  <c r="AN466" i="45" s="1"/>
  <c r="R465" i="45"/>
  <c r="AN465" i="45" s="1"/>
  <c r="R464" i="45"/>
  <c r="AN464" i="45" s="1"/>
  <c r="R463" i="45"/>
  <c r="AN463" i="45" s="1"/>
  <c r="R462" i="45"/>
  <c r="AN462" i="45" s="1"/>
  <c r="R461" i="45"/>
  <c r="AN461" i="45" s="1"/>
  <c r="R460" i="45"/>
  <c r="AN460" i="45" s="1"/>
  <c r="R459" i="45"/>
  <c r="AN459" i="45" s="1"/>
  <c r="R458" i="45"/>
  <c r="AN458" i="45" s="1"/>
  <c r="R457" i="45"/>
  <c r="AN457" i="45" s="1"/>
  <c r="R456" i="45"/>
  <c r="AN456" i="45" s="1"/>
  <c r="R455" i="45"/>
  <c r="AN455" i="45" s="1"/>
  <c r="R454" i="45"/>
  <c r="AN454" i="45" s="1"/>
  <c r="R453" i="45"/>
  <c r="AN453" i="45" s="1"/>
  <c r="R452" i="45"/>
  <c r="AN452" i="45" s="1"/>
  <c r="R451" i="45"/>
  <c r="AN451" i="45" s="1"/>
  <c r="R450" i="45"/>
  <c r="AN450" i="45" s="1"/>
  <c r="R449" i="45"/>
  <c r="AN449" i="45" s="1"/>
  <c r="R448" i="45"/>
  <c r="AN448" i="45" s="1"/>
  <c r="R447" i="45"/>
  <c r="AN447" i="45" s="1"/>
  <c r="R446" i="45"/>
  <c r="AN446" i="45" s="1"/>
  <c r="R445" i="45"/>
  <c r="AN445" i="45" s="1"/>
  <c r="R444" i="45"/>
  <c r="AN444" i="45" s="1"/>
  <c r="R443" i="45"/>
  <c r="AN443" i="45" s="1"/>
  <c r="R442" i="45"/>
  <c r="AN442" i="45" s="1"/>
  <c r="R441" i="45"/>
  <c r="AN441" i="45" s="1"/>
  <c r="R440" i="45"/>
  <c r="AN440" i="45" s="1"/>
  <c r="R439" i="45"/>
  <c r="AN439" i="45" s="1"/>
  <c r="R438" i="45"/>
  <c r="AN438" i="45" s="1"/>
  <c r="R437" i="45"/>
  <c r="AN437" i="45" s="1"/>
  <c r="R436" i="45"/>
  <c r="AN436" i="45" s="1"/>
  <c r="R435" i="45"/>
  <c r="AN435" i="45" s="1"/>
  <c r="R434" i="45"/>
  <c r="AN434" i="45" s="1"/>
  <c r="R433" i="45"/>
  <c r="AN433" i="45" s="1"/>
  <c r="R432" i="45"/>
  <c r="AN432" i="45" s="1"/>
  <c r="R431" i="45"/>
  <c r="AN431" i="45" s="1"/>
  <c r="R430" i="45"/>
  <c r="AN430" i="45" s="1"/>
  <c r="R429" i="45"/>
  <c r="AN429" i="45" s="1"/>
  <c r="R428" i="45"/>
  <c r="AN428" i="45" s="1"/>
  <c r="R427" i="45"/>
  <c r="AN427" i="45" s="1"/>
  <c r="R426" i="45"/>
  <c r="AN426" i="45" s="1"/>
  <c r="R425" i="45"/>
  <c r="AN425" i="45" s="1"/>
  <c r="R424" i="45"/>
  <c r="AN424" i="45" s="1"/>
  <c r="R423" i="45"/>
  <c r="AN423" i="45" s="1"/>
  <c r="R422" i="45"/>
  <c r="AN422" i="45" s="1"/>
  <c r="R421" i="45"/>
  <c r="AN421" i="45" s="1"/>
  <c r="R420" i="45"/>
  <c r="AN420" i="45" s="1"/>
  <c r="R419" i="45"/>
  <c r="AN419" i="45" s="1"/>
  <c r="R418" i="45"/>
  <c r="AN418" i="45" s="1"/>
  <c r="R417" i="45"/>
  <c r="AN417" i="45" s="1"/>
  <c r="R416" i="45"/>
  <c r="AN416" i="45" s="1"/>
  <c r="R415" i="45"/>
  <c r="AN415" i="45" s="1"/>
  <c r="R414" i="45"/>
  <c r="AN414" i="45" s="1"/>
  <c r="R413" i="45"/>
  <c r="AN413" i="45" s="1"/>
  <c r="R412" i="45"/>
  <c r="AN412" i="45" s="1"/>
  <c r="R411" i="45"/>
  <c r="AN411" i="45" s="1"/>
  <c r="R410" i="45"/>
  <c r="AN410" i="45" s="1"/>
  <c r="R409" i="45"/>
  <c r="AN409" i="45" s="1"/>
  <c r="R408" i="45"/>
  <c r="AN408" i="45" s="1"/>
  <c r="R407" i="45"/>
  <c r="AN407" i="45" s="1"/>
  <c r="R406" i="45"/>
  <c r="AN406" i="45" s="1"/>
  <c r="R405" i="45"/>
  <c r="AN405" i="45" s="1"/>
  <c r="R404" i="45"/>
  <c r="AN404" i="45" s="1"/>
  <c r="R403" i="45"/>
  <c r="AN403" i="45" s="1"/>
  <c r="R402" i="45"/>
  <c r="AN402" i="45" s="1"/>
  <c r="R401" i="45"/>
  <c r="AN401" i="45" s="1"/>
  <c r="R400" i="45"/>
  <c r="AN400" i="45" s="1"/>
  <c r="R399" i="45"/>
  <c r="AN399" i="45" s="1"/>
  <c r="R398" i="45"/>
  <c r="AN398" i="45" s="1"/>
  <c r="R397" i="45"/>
  <c r="AN397" i="45" s="1"/>
  <c r="R396" i="45"/>
  <c r="AN396" i="45" s="1"/>
  <c r="R395" i="45"/>
  <c r="AN395" i="45" s="1"/>
  <c r="R394" i="45"/>
  <c r="AN394" i="45" s="1"/>
  <c r="R393" i="45"/>
  <c r="AN393" i="45" s="1"/>
  <c r="R392" i="45"/>
  <c r="AN392" i="45" s="1"/>
  <c r="R391" i="45"/>
  <c r="AN391" i="45" s="1"/>
  <c r="R390" i="45"/>
  <c r="AN390" i="45" s="1"/>
  <c r="R389" i="45"/>
  <c r="AN389" i="45" s="1"/>
  <c r="R388" i="45"/>
  <c r="AN388" i="45" s="1"/>
  <c r="R387" i="45"/>
  <c r="AN387" i="45" s="1"/>
  <c r="R386" i="45"/>
  <c r="AN386" i="45" s="1"/>
  <c r="R385" i="45"/>
  <c r="AN385" i="45" s="1"/>
  <c r="R384" i="45"/>
  <c r="AN384" i="45" s="1"/>
  <c r="R383" i="45"/>
  <c r="AN383" i="45" s="1"/>
  <c r="R382" i="45"/>
  <c r="AN382" i="45" s="1"/>
  <c r="R381" i="45"/>
  <c r="AN381" i="45" s="1"/>
  <c r="R380" i="45"/>
  <c r="AN380" i="45" s="1"/>
  <c r="R379" i="45"/>
  <c r="AN379" i="45" s="1"/>
  <c r="R378" i="45"/>
  <c r="AN378" i="45" s="1"/>
  <c r="R377" i="45"/>
  <c r="AN377" i="45" s="1"/>
  <c r="R376" i="45"/>
  <c r="AN376" i="45" s="1"/>
  <c r="R375" i="45"/>
  <c r="AN375" i="45" s="1"/>
  <c r="R374" i="45"/>
  <c r="AN374" i="45" s="1"/>
  <c r="R373" i="45"/>
  <c r="AN373" i="45" s="1"/>
  <c r="R372" i="45"/>
  <c r="AN372" i="45" s="1"/>
  <c r="R371" i="45"/>
  <c r="AN371" i="45" s="1"/>
  <c r="R370" i="45"/>
  <c r="AN370" i="45" s="1"/>
  <c r="R369" i="45"/>
  <c r="AN369" i="45" s="1"/>
  <c r="R368" i="45"/>
  <c r="AN368" i="45" s="1"/>
  <c r="R367" i="45"/>
  <c r="AN367" i="45" s="1"/>
  <c r="R366" i="45"/>
  <c r="AN366" i="45" s="1"/>
  <c r="R365" i="45"/>
  <c r="AN365" i="45" s="1"/>
  <c r="R364" i="45"/>
  <c r="AN364" i="45" s="1"/>
  <c r="R363" i="45"/>
  <c r="AN363" i="45" s="1"/>
  <c r="R362" i="45"/>
  <c r="AN362" i="45" s="1"/>
  <c r="R361" i="45"/>
  <c r="AN361" i="45" s="1"/>
  <c r="R360" i="45"/>
  <c r="AN360" i="45" s="1"/>
  <c r="R359" i="45"/>
  <c r="AN359" i="45" s="1"/>
  <c r="R358" i="45"/>
  <c r="AN358" i="45" s="1"/>
  <c r="R357" i="45"/>
  <c r="AN357" i="45" s="1"/>
  <c r="R356" i="45"/>
  <c r="AN356" i="45" s="1"/>
  <c r="R355" i="45"/>
  <c r="AN355" i="45" s="1"/>
  <c r="R354" i="45"/>
  <c r="AN354" i="45" s="1"/>
  <c r="R353" i="45"/>
  <c r="AN353" i="45" s="1"/>
  <c r="R352" i="45"/>
  <c r="AN352" i="45" s="1"/>
  <c r="R351" i="45"/>
  <c r="AN351" i="45" s="1"/>
  <c r="R350" i="45"/>
  <c r="AN350" i="45" s="1"/>
  <c r="R349" i="45"/>
  <c r="AN349" i="45" s="1"/>
  <c r="R348" i="45"/>
  <c r="AN348" i="45" s="1"/>
  <c r="R347" i="45"/>
  <c r="AN347" i="45" s="1"/>
  <c r="R346" i="45"/>
  <c r="AN346" i="45" s="1"/>
  <c r="R345" i="45"/>
  <c r="AN345" i="45" s="1"/>
  <c r="R344" i="45"/>
  <c r="AN344" i="45" s="1"/>
  <c r="R343" i="45"/>
  <c r="AN343" i="45" s="1"/>
  <c r="R342" i="45"/>
  <c r="AN342" i="45" s="1"/>
  <c r="R341" i="45"/>
  <c r="AN341" i="45" s="1"/>
  <c r="R340" i="45"/>
  <c r="AN340" i="45" s="1"/>
  <c r="R339" i="45"/>
  <c r="AN339" i="45" s="1"/>
  <c r="R338" i="45"/>
  <c r="AN338" i="45" s="1"/>
  <c r="R337" i="45"/>
  <c r="AN337" i="45" s="1"/>
  <c r="R336" i="45"/>
  <c r="AN336" i="45" s="1"/>
  <c r="R335" i="45"/>
  <c r="AN335" i="45" s="1"/>
  <c r="R334" i="45"/>
  <c r="AN334" i="45" s="1"/>
  <c r="R333" i="45"/>
  <c r="AN333" i="45" s="1"/>
  <c r="R332" i="45"/>
  <c r="AN332" i="45" s="1"/>
  <c r="R331" i="45"/>
  <c r="AN331" i="45" s="1"/>
  <c r="R330" i="45"/>
  <c r="AN330" i="45" s="1"/>
  <c r="R329" i="45"/>
  <c r="AN329" i="45" s="1"/>
  <c r="R328" i="45"/>
  <c r="AN328" i="45" s="1"/>
  <c r="R327" i="45"/>
  <c r="AN327" i="45" s="1"/>
  <c r="R326" i="45"/>
  <c r="AN326" i="45" s="1"/>
  <c r="R325" i="45"/>
  <c r="AN325" i="45" s="1"/>
  <c r="R324" i="45"/>
  <c r="AN324" i="45" s="1"/>
  <c r="R323" i="45"/>
  <c r="AN323" i="45" s="1"/>
  <c r="R322" i="45"/>
  <c r="AN322" i="45" s="1"/>
  <c r="R321" i="45"/>
  <c r="AN321" i="45" s="1"/>
  <c r="R320" i="45"/>
  <c r="AN320" i="45" s="1"/>
  <c r="R319" i="45"/>
  <c r="AN319" i="45" s="1"/>
  <c r="R318" i="45"/>
  <c r="AN318" i="45" s="1"/>
  <c r="R317" i="45"/>
  <c r="AN317" i="45" s="1"/>
  <c r="R316" i="45"/>
  <c r="AN316" i="45" s="1"/>
  <c r="R315" i="45"/>
  <c r="AN315" i="45" s="1"/>
  <c r="R314" i="45"/>
  <c r="AN314" i="45" s="1"/>
  <c r="R313" i="45"/>
  <c r="AN313" i="45" s="1"/>
  <c r="R312" i="45"/>
  <c r="AN312" i="45" s="1"/>
  <c r="R311" i="45"/>
  <c r="AN311" i="45" s="1"/>
  <c r="R310" i="45"/>
  <c r="AN310" i="45" s="1"/>
  <c r="R309" i="45"/>
  <c r="AN309" i="45" s="1"/>
  <c r="R308" i="45"/>
  <c r="AN308" i="45" s="1"/>
  <c r="R307" i="45"/>
  <c r="AN307" i="45" s="1"/>
  <c r="R306" i="45"/>
  <c r="AN306" i="45" s="1"/>
  <c r="R305" i="45"/>
  <c r="AN305" i="45" s="1"/>
  <c r="R304" i="45"/>
  <c r="AN304" i="45" s="1"/>
  <c r="R303" i="45"/>
  <c r="AN303" i="45" s="1"/>
  <c r="R302" i="45"/>
  <c r="AN302" i="45" s="1"/>
  <c r="R301" i="45"/>
  <c r="AN301" i="45" s="1"/>
  <c r="R300" i="45"/>
  <c r="AN300" i="45" s="1"/>
  <c r="R299" i="45"/>
  <c r="AN299" i="45" s="1"/>
  <c r="R298" i="45"/>
  <c r="AN298" i="45" s="1"/>
  <c r="R297" i="45"/>
  <c r="AN297" i="45" s="1"/>
  <c r="R296" i="45"/>
  <c r="AN296" i="45" s="1"/>
  <c r="R295" i="45"/>
  <c r="AN295" i="45" s="1"/>
  <c r="R294" i="45"/>
  <c r="AN294" i="45" s="1"/>
  <c r="R293" i="45"/>
  <c r="AN293" i="45" s="1"/>
  <c r="R292" i="45"/>
  <c r="AN292" i="45" s="1"/>
  <c r="R291" i="45"/>
  <c r="AN291" i="45" s="1"/>
  <c r="R290" i="45"/>
  <c r="AN290" i="45" s="1"/>
  <c r="R289" i="45"/>
  <c r="AN289" i="45" s="1"/>
  <c r="R288" i="45"/>
  <c r="AN288" i="45" s="1"/>
  <c r="R287" i="45"/>
  <c r="AN287" i="45" s="1"/>
  <c r="R286" i="45"/>
  <c r="AN286" i="45" s="1"/>
  <c r="R285" i="45"/>
  <c r="AN285" i="45" s="1"/>
  <c r="R284" i="45"/>
  <c r="AN284" i="45" s="1"/>
  <c r="R283" i="45"/>
  <c r="AN283" i="45" s="1"/>
  <c r="R282" i="45"/>
  <c r="AN282" i="45" s="1"/>
  <c r="R281" i="45"/>
  <c r="AN281" i="45" s="1"/>
  <c r="R280" i="45"/>
  <c r="AN280" i="45" s="1"/>
  <c r="R279" i="45"/>
  <c r="AN279" i="45" s="1"/>
  <c r="R278" i="45"/>
  <c r="AN278" i="45" s="1"/>
  <c r="R277" i="45"/>
  <c r="AN277" i="45" s="1"/>
  <c r="R276" i="45"/>
  <c r="AN276" i="45" s="1"/>
  <c r="R275" i="45"/>
  <c r="AN275" i="45" s="1"/>
  <c r="R274" i="45"/>
  <c r="AN274" i="45" s="1"/>
  <c r="R273" i="45"/>
  <c r="AN273" i="45" s="1"/>
  <c r="R272" i="45"/>
  <c r="AN272" i="45" s="1"/>
  <c r="R271" i="45"/>
  <c r="AN271" i="45" s="1"/>
  <c r="R270" i="45"/>
  <c r="AN270" i="45" s="1"/>
  <c r="R269" i="45"/>
  <c r="AN269" i="45" s="1"/>
  <c r="R268" i="45"/>
  <c r="AN268" i="45" s="1"/>
  <c r="R267" i="45"/>
  <c r="AN267" i="45" s="1"/>
  <c r="R266" i="45"/>
  <c r="AN266" i="45" s="1"/>
  <c r="R265" i="45"/>
  <c r="AN265" i="45" s="1"/>
  <c r="R264" i="45"/>
  <c r="AN264" i="45" s="1"/>
  <c r="R263" i="45"/>
  <c r="AN263" i="45" s="1"/>
  <c r="R262" i="45"/>
  <c r="AN262" i="45" s="1"/>
  <c r="R261" i="45"/>
  <c r="AN261" i="45" s="1"/>
  <c r="R260" i="45"/>
  <c r="AN260" i="45" s="1"/>
  <c r="R259" i="45"/>
  <c r="AN259" i="45" s="1"/>
  <c r="R258" i="45"/>
  <c r="AN258" i="45" s="1"/>
  <c r="R257" i="45"/>
  <c r="AN257" i="45" s="1"/>
  <c r="R256" i="45"/>
  <c r="AN256" i="45" s="1"/>
  <c r="R255" i="45"/>
  <c r="AN255" i="45" s="1"/>
  <c r="R254" i="45"/>
  <c r="AN254" i="45" s="1"/>
  <c r="R253" i="45"/>
  <c r="AN253" i="45" s="1"/>
  <c r="R252" i="45"/>
  <c r="AN252" i="45" s="1"/>
  <c r="R251" i="45"/>
  <c r="AN251" i="45" s="1"/>
  <c r="R250" i="45"/>
  <c r="AN250" i="45" s="1"/>
  <c r="R249" i="45"/>
  <c r="AN249" i="45" s="1"/>
  <c r="R248" i="45"/>
  <c r="AN248" i="45" s="1"/>
  <c r="R247" i="45"/>
  <c r="AN247" i="45" s="1"/>
  <c r="R246" i="45"/>
  <c r="AN246" i="45" s="1"/>
  <c r="R245" i="45"/>
  <c r="AN245" i="45" s="1"/>
  <c r="R244" i="45"/>
  <c r="AN244" i="45" s="1"/>
  <c r="R243" i="45"/>
  <c r="AN243" i="45" s="1"/>
  <c r="R242" i="45"/>
  <c r="AN242" i="45" s="1"/>
  <c r="R241" i="45"/>
  <c r="AN241" i="45" s="1"/>
  <c r="R240" i="45"/>
  <c r="AN240" i="45" s="1"/>
  <c r="R239" i="45"/>
  <c r="AN239" i="45" s="1"/>
  <c r="R238" i="45"/>
  <c r="AN238" i="45" s="1"/>
  <c r="R237" i="45"/>
  <c r="AN237" i="45" s="1"/>
  <c r="R236" i="45"/>
  <c r="AN236" i="45" s="1"/>
  <c r="R235" i="45"/>
  <c r="AN235" i="45" s="1"/>
  <c r="R234" i="45"/>
  <c r="AN234" i="45" s="1"/>
  <c r="R233" i="45"/>
  <c r="AN233" i="45" s="1"/>
  <c r="R232" i="45"/>
  <c r="AN232" i="45" s="1"/>
  <c r="R231" i="45"/>
  <c r="AN231" i="45" s="1"/>
  <c r="R230" i="45"/>
  <c r="AN230" i="45" s="1"/>
  <c r="R229" i="45"/>
  <c r="AN229" i="45" s="1"/>
  <c r="R228" i="45"/>
  <c r="AN228" i="45" s="1"/>
  <c r="R227" i="45"/>
  <c r="AN227" i="45" s="1"/>
  <c r="R226" i="45"/>
  <c r="AN226" i="45" s="1"/>
  <c r="R225" i="45"/>
  <c r="AN225" i="45" s="1"/>
  <c r="R224" i="45"/>
  <c r="AN224" i="45" s="1"/>
  <c r="R223" i="45"/>
  <c r="AN223" i="45" s="1"/>
  <c r="R222" i="45"/>
  <c r="AN222" i="45" s="1"/>
  <c r="R221" i="45"/>
  <c r="AN221" i="45" s="1"/>
  <c r="R220" i="45"/>
  <c r="AN220" i="45" s="1"/>
  <c r="R219" i="45"/>
  <c r="AN219" i="45" s="1"/>
  <c r="R218" i="45"/>
  <c r="AN218" i="45" s="1"/>
  <c r="R217" i="45"/>
  <c r="AN217" i="45" s="1"/>
  <c r="R216" i="45"/>
  <c r="AN216" i="45" s="1"/>
  <c r="R215" i="45"/>
  <c r="AN215" i="45" s="1"/>
  <c r="R214" i="45"/>
  <c r="AN214" i="45" s="1"/>
  <c r="R213" i="45"/>
  <c r="AN213" i="45" s="1"/>
  <c r="R212" i="45"/>
  <c r="AN212" i="45" s="1"/>
  <c r="R211" i="45"/>
  <c r="AN211" i="45" s="1"/>
  <c r="R210" i="45"/>
  <c r="AN210" i="45" s="1"/>
  <c r="R209" i="45"/>
  <c r="AN209" i="45" s="1"/>
  <c r="R208" i="45"/>
  <c r="AN208" i="45" s="1"/>
  <c r="R207" i="45"/>
  <c r="AN207" i="45" s="1"/>
  <c r="R206" i="45"/>
  <c r="AN206" i="45" s="1"/>
  <c r="R205" i="45"/>
  <c r="AN205" i="45" s="1"/>
  <c r="R204" i="45"/>
  <c r="AN204" i="45" s="1"/>
  <c r="R203" i="45"/>
  <c r="AN203" i="45" s="1"/>
  <c r="R202" i="45"/>
  <c r="AN202" i="45" s="1"/>
  <c r="R201" i="45"/>
  <c r="AN201" i="45" s="1"/>
  <c r="R200" i="45"/>
  <c r="AN200" i="45" s="1"/>
  <c r="R199" i="45"/>
  <c r="AN199" i="45" s="1"/>
  <c r="R198" i="45"/>
  <c r="AN198" i="45" s="1"/>
  <c r="R197" i="45"/>
  <c r="AN197" i="45" s="1"/>
  <c r="R196" i="45"/>
  <c r="AN196" i="45" s="1"/>
  <c r="R195" i="45"/>
  <c r="AN195" i="45" s="1"/>
  <c r="R194" i="45"/>
  <c r="AN194" i="45" s="1"/>
  <c r="R193" i="45"/>
  <c r="AN193" i="45" s="1"/>
  <c r="R192" i="45"/>
  <c r="AN192" i="45" s="1"/>
  <c r="R191" i="45"/>
  <c r="AN191" i="45" s="1"/>
  <c r="R190" i="45"/>
  <c r="AN190" i="45" s="1"/>
  <c r="R189" i="45"/>
  <c r="AN189" i="45" s="1"/>
  <c r="R188" i="45"/>
  <c r="AN188" i="45" s="1"/>
  <c r="R187" i="45"/>
  <c r="AN187" i="45" s="1"/>
  <c r="R186" i="45"/>
  <c r="AN186" i="45" s="1"/>
  <c r="R185" i="45"/>
  <c r="AN185" i="45" s="1"/>
  <c r="R184" i="45"/>
  <c r="AN184" i="45" s="1"/>
  <c r="R183" i="45"/>
  <c r="AN183" i="45" s="1"/>
  <c r="R182" i="45"/>
  <c r="AN182" i="45" s="1"/>
  <c r="R181" i="45"/>
  <c r="AN181" i="45" s="1"/>
  <c r="R180" i="45"/>
  <c r="AN180" i="45" s="1"/>
  <c r="R179" i="45"/>
  <c r="AN179" i="45" s="1"/>
  <c r="R178" i="45"/>
  <c r="AN178" i="45" s="1"/>
  <c r="R177" i="45"/>
  <c r="AN177" i="45" s="1"/>
  <c r="R176" i="45"/>
  <c r="AN176" i="45" s="1"/>
  <c r="R175" i="45"/>
  <c r="AN175" i="45" s="1"/>
  <c r="R174" i="45"/>
  <c r="AN174" i="45" s="1"/>
  <c r="R173" i="45"/>
  <c r="AN173" i="45" s="1"/>
  <c r="R172" i="45"/>
  <c r="AN172" i="45" s="1"/>
  <c r="R171" i="45"/>
  <c r="AN171" i="45" s="1"/>
  <c r="R170" i="45"/>
  <c r="AN170" i="45" s="1"/>
  <c r="R169" i="45"/>
  <c r="AN169" i="45" s="1"/>
  <c r="R168" i="45"/>
  <c r="AN168" i="45" s="1"/>
  <c r="R167" i="45"/>
  <c r="AN167" i="45" s="1"/>
  <c r="R166" i="45"/>
  <c r="AN166" i="45" s="1"/>
  <c r="R165" i="45"/>
  <c r="AN165" i="45" s="1"/>
  <c r="R164" i="45"/>
  <c r="AN164" i="45" s="1"/>
  <c r="R163" i="45"/>
  <c r="AN163" i="45" s="1"/>
  <c r="R162" i="45"/>
  <c r="AN162" i="45" s="1"/>
  <c r="R161" i="45"/>
  <c r="AN161" i="45" s="1"/>
  <c r="R160" i="45"/>
  <c r="AN160" i="45" s="1"/>
  <c r="R159" i="45"/>
  <c r="AN159" i="45" s="1"/>
  <c r="R158" i="45"/>
  <c r="AN158" i="45" s="1"/>
  <c r="R157" i="45"/>
  <c r="AN157" i="45" s="1"/>
  <c r="R156" i="45"/>
  <c r="AN156" i="45" s="1"/>
  <c r="R155" i="45"/>
  <c r="AN155" i="45" s="1"/>
  <c r="R154" i="45"/>
  <c r="AN154" i="45" s="1"/>
  <c r="R153" i="45"/>
  <c r="AN153" i="45" s="1"/>
  <c r="R152" i="45"/>
  <c r="AN152" i="45" s="1"/>
  <c r="R151" i="45"/>
  <c r="AN151" i="45" s="1"/>
  <c r="R150" i="45"/>
  <c r="AN150" i="45" s="1"/>
  <c r="R149" i="45"/>
  <c r="AN149" i="45" s="1"/>
  <c r="R148" i="45"/>
  <c r="AN148" i="45" s="1"/>
  <c r="R147" i="45"/>
  <c r="AN147" i="45" s="1"/>
  <c r="R146" i="45"/>
  <c r="AN146" i="45" s="1"/>
  <c r="R145" i="45"/>
  <c r="AN145" i="45" s="1"/>
  <c r="R144" i="45"/>
  <c r="AN144" i="45" s="1"/>
  <c r="R143" i="45"/>
  <c r="AN143" i="45" s="1"/>
  <c r="R142" i="45"/>
  <c r="AN142" i="45" s="1"/>
  <c r="R141" i="45"/>
  <c r="AN141" i="45" s="1"/>
  <c r="R140" i="45"/>
  <c r="AN140" i="45" s="1"/>
  <c r="R139" i="45"/>
  <c r="AN139" i="45" s="1"/>
  <c r="R138" i="45"/>
  <c r="AN138" i="45" s="1"/>
  <c r="R137" i="45"/>
  <c r="AN137" i="45" s="1"/>
  <c r="R136" i="45"/>
  <c r="AN136" i="45" s="1"/>
  <c r="R135" i="45"/>
  <c r="AN135" i="45" s="1"/>
  <c r="R134" i="45"/>
  <c r="AN134" i="45" s="1"/>
  <c r="R133" i="45"/>
  <c r="AN133" i="45" s="1"/>
  <c r="R132" i="45"/>
  <c r="AN132" i="45" s="1"/>
  <c r="R131" i="45"/>
  <c r="AN131" i="45" s="1"/>
  <c r="R130" i="45"/>
  <c r="AN130" i="45" s="1"/>
  <c r="R129" i="45"/>
  <c r="AN129" i="45" s="1"/>
  <c r="R128" i="45"/>
  <c r="AN128" i="45" s="1"/>
  <c r="R127" i="45"/>
  <c r="AN127" i="45" s="1"/>
  <c r="R126" i="45"/>
  <c r="AN126" i="45" s="1"/>
  <c r="R125" i="45"/>
  <c r="AN125" i="45" s="1"/>
  <c r="R124" i="45"/>
  <c r="AN124" i="45" s="1"/>
  <c r="R123" i="45"/>
  <c r="AN123" i="45" s="1"/>
  <c r="R122" i="45"/>
  <c r="AN122" i="45" s="1"/>
  <c r="R121" i="45"/>
  <c r="AN121" i="45" s="1"/>
  <c r="R120" i="45"/>
  <c r="AN120" i="45" s="1"/>
  <c r="R119" i="45"/>
  <c r="AN119" i="45" s="1"/>
  <c r="R118" i="45"/>
  <c r="AN118" i="45" s="1"/>
  <c r="R117" i="45"/>
  <c r="AN117" i="45" s="1"/>
  <c r="R116" i="45"/>
  <c r="AN116" i="45" s="1"/>
  <c r="R115" i="45"/>
  <c r="AN115" i="45" s="1"/>
  <c r="R114" i="45"/>
  <c r="AN114" i="45" s="1"/>
  <c r="R113" i="45"/>
  <c r="AN113" i="45" s="1"/>
  <c r="R112" i="45"/>
  <c r="AN112" i="45" s="1"/>
  <c r="R111" i="45"/>
  <c r="AN111" i="45" s="1"/>
  <c r="R110" i="45"/>
  <c r="AN110" i="45" s="1"/>
  <c r="R109" i="45"/>
  <c r="AN109" i="45" s="1"/>
  <c r="R108" i="45"/>
  <c r="AN108" i="45" s="1"/>
  <c r="R107" i="45"/>
  <c r="AN107" i="45" s="1"/>
  <c r="R106" i="45"/>
  <c r="AN106" i="45" s="1"/>
  <c r="R105" i="45"/>
  <c r="AN105" i="45" s="1"/>
  <c r="R104" i="45"/>
  <c r="AN104" i="45" s="1"/>
  <c r="R103" i="45"/>
  <c r="AN103" i="45" s="1"/>
  <c r="R102" i="45"/>
  <c r="AN102" i="45" s="1"/>
  <c r="R101" i="45"/>
  <c r="AN101" i="45" s="1"/>
  <c r="R100" i="45"/>
  <c r="AN100" i="45" s="1"/>
  <c r="R99" i="45"/>
  <c r="AN99" i="45" s="1"/>
  <c r="R98" i="45"/>
  <c r="AN98" i="45" s="1"/>
  <c r="R97" i="45"/>
  <c r="AN97" i="45" s="1"/>
  <c r="R96" i="45"/>
  <c r="AN96" i="45" s="1"/>
  <c r="R95" i="45"/>
  <c r="AN95" i="45" s="1"/>
  <c r="R94" i="45"/>
  <c r="AN94" i="45" s="1"/>
  <c r="R93" i="45"/>
  <c r="AN93" i="45" s="1"/>
  <c r="R92" i="45"/>
  <c r="AN92" i="45" s="1"/>
  <c r="R91" i="45"/>
  <c r="AN91" i="45" s="1"/>
  <c r="R90" i="45"/>
  <c r="AN90" i="45" s="1"/>
  <c r="R89" i="45"/>
  <c r="AN89" i="45" s="1"/>
  <c r="R88" i="45"/>
  <c r="AN88" i="45" s="1"/>
  <c r="R87" i="45"/>
  <c r="AN87" i="45" s="1"/>
  <c r="R86" i="45"/>
  <c r="AN86" i="45" s="1"/>
  <c r="R85" i="45"/>
  <c r="AN85" i="45" s="1"/>
  <c r="R84" i="45"/>
  <c r="AN84" i="45" s="1"/>
  <c r="R83" i="45"/>
  <c r="AN83" i="45" s="1"/>
  <c r="R82" i="45"/>
  <c r="AN82" i="45" s="1"/>
  <c r="R81" i="45"/>
  <c r="AN81" i="45" s="1"/>
  <c r="R80" i="45"/>
  <c r="AN80" i="45" s="1"/>
  <c r="R79" i="45"/>
  <c r="AN79" i="45" s="1"/>
  <c r="R78" i="45"/>
  <c r="AN78" i="45" s="1"/>
  <c r="R77" i="45"/>
  <c r="AN77" i="45" s="1"/>
  <c r="R76" i="45"/>
  <c r="AN76" i="45" s="1"/>
  <c r="R75" i="45"/>
  <c r="AN75" i="45" s="1"/>
  <c r="R74" i="45"/>
  <c r="AN74" i="45" s="1"/>
  <c r="R73" i="45"/>
  <c r="AN73" i="45" s="1"/>
  <c r="AN72" i="45"/>
  <c r="R61" i="45"/>
  <c r="R60" i="45"/>
  <c r="R59" i="45"/>
  <c r="R58" i="45"/>
  <c r="R57" i="45"/>
  <c r="R56" i="45"/>
  <c r="R55" i="45"/>
  <c r="R54" i="45"/>
  <c r="R53" i="45"/>
  <c r="R52" i="45"/>
  <c r="R51" i="45"/>
  <c r="R50" i="45"/>
  <c r="R49" i="45"/>
  <c r="R48" i="45"/>
  <c r="R47" i="45"/>
  <c r="R46" i="45"/>
  <c r="R45" i="45"/>
  <c r="R44" i="45"/>
  <c r="R43" i="45"/>
  <c r="R42" i="45"/>
  <c r="R41" i="45"/>
  <c r="T41" i="45" s="1"/>
  <c r="V41" i="45" s="1"/>
  <c r="R40" i="45"/>
  <c r="T40" i="45" s="1"/>
  <c r="V40" i="45" s="1"/>
  <c r="R39" i="45"/>
  <c r="T39" i="45" s="1"/>
  <c r="V39" i="45" s="1"/>
  <c r="R38" i="45"/>
  <c r="T38" i="45" s="1"/>
  <c r="V38" i="45" s="1"/>
  <c r="R37" i="45"/>
  <c r="T37" i="45" s="1"/>
  <c r="V37" i="45" s="1"/>
  <c r="R36" i="45"/>
  <c r="T36" i="45" s="1"/>
  <c r="V36" i="45" s="1"/>
  <c r="R35" i="45"/>
  <c r="T35" i="45" s="1"/>
  <c r="V35" i="45" s="1"/>
  <c r="R34" i="45"/>
  <c r="T34" i="45" s="1"/>
  <c r="V34" i="45" s="1"/>
  <c r="R33" i="45"/>
  <c r="T33" i="45" s="1"/>
  <c r="V33" i="45" s="1"/>
  <c r="R32" i="45"/>
  <c r="T32" i="45" s="1"/>
  <c r="V32" i="45" s="1"/>
  <c r="R31" i="45"/>
  <c r="T31" i="45" s="1"/>
  <c r="V31" i="45" s="1"/>
  <c r="R30" i="45"/>
  <c r="T30" i="45" s="1"/>
  <c r="V30" i="45" s="1"/>
  <c r="R29" i="45"/>
  <c r="T29" i="45" s="1"/>
  <c r="V29" i="45" s="1"/>
  <c r="R28" i="45"/>
  <c r="T28" i="45" s="1"/>
  <c r="V28" i="45" s="1"/>
  <c r="R27" i="45"/>
  <c r="T27" i="45" s="1"/>
  <c r="V27" i="45" s="1"/>
  <c r="R26" i="45"/>
  <c r="T26" i="45" s="1"/>
  <c r="V26" i="45" s="1"/>
  <c r="R25" i="45"/>
  <c r="T25" i="45" s="1"/>
  <c r="V25" i="45" s="1"/>
  <c r="R24" i="45"/>
  <c r="T24" i="45" s="1"/>
  <c r="V24" i="45" s="1"/>
  <c r="R23" i="45"/>
  <c r="T23" i="45" s="1"/>
  <c r="V23" i="45" s="1"/>
  <c r="R22" i="45"/>
  <c r="T22" i="45" s="1"/>
  <c r="V22" i="45" s="1"/>
  <c r="R21" i="45"/>
  <c r="T21" i="45" s="1"/>
  <c r="V21" i="45" s="1"/>
  <c r="B1001" i="50"/>
  <c r="B1000" i="50"/>
  <c r="B999" i="50"/>
  <c r="B998" i="50"/>
  <c r="B997" i="50"/>
  <c r="B996" i="50"/>
  <c r="B995" i="50"/>
  <c r="B994" i="50"/>
  <c r="B993" i="50"/>
  <c r="B992" i="50"/>
  <c r="B991" i="50"/>
  <c r="B990" i="50"/>
  <c r="B989" i="50"/>
  <c r="B988" i="50"/>
  <c r="B987" i="50"/>
  <c r="B986" i="50"/>
  <c r="B985" i="50"/>
  <c r="B984" i="50"/>
  <c r="B983" i="50"/>
  <c r="B982" i="50"/>
  <c r="B981" i="50"/>
  <c r="B980" i="50"/>
  <c r="B979" i="50"/>
  <c r="B978" i="50"/>
  <c r="B977" i="50"/>
  <c r="B976" i="50"/>
  <c r="B975" i="50"/>
  <c r="B974" i="50"/>
  <c r="B973" i="50"/>
  <c r="B972" i="50"/>
  <c r="B971" i="50"/>
  <c r="B970" i="50"/>
  <c r="B969" i="50"/>
  <c r="B968" i="50"/>
  <c r="B967" i="50"/>
  <c r="B966" i="50"/>
  <c r="B965" i="50"/>
  <c r="B964" i="50"/>
  <c r="B963" i="50"/>
  <c r="B962" i="50"/>
  <c r="B961" i="50"/>
  <c r="B960" i="50"/>
  <c r="B959" i="50"/>
  <c r="B958" i="50"/>
  <c r="B957" i="50"/>
  <c r="B956" i="50"/>
  <c r="B955" i="50"/>
  <c r="B954" i="50"/>
  <c r="B953" i="50"/>
  <c r="B952" i="50"/>
  <c r="B951" i="50"/>
  <c r="B950" i="50"/>
  <c r="B949" i="50"/>
  <c r="B948" i="50"/>
  <c r="B947" i="50"/>
  <c r="B946" i="50"/>
  <c r="B945" i="50"/>
  <c r="B944" i="50"/>
  <c r="B943" i="50"/>
  <c r="B942" i="50"/>
  <c r="B941" i="50"/>
  <c r="B940" i="50"/>
  <c r="B939" i="50"/>
  <c r="B938" i="50"/>
  <c r="B937" i="50"/>
  <c r="B936" i="50"/>
  <c r="B935" i="50"/>
  <c r="B934" i="50"/>
  <c r="B933" i="50"/>
  <c r="B932" i="50"/>
  <c r="B931" i="50"/>
  <c r="B930" i="50"/>
  <c r="B929" i="50"/>
  <c r="B928" i="50"/>
  <c r="B927" i="50"/>
  <c r="B926" i="50"/>
  <c r="B925" i="50"/>
  <c r="B924" i="50"/>
  <c r="B923" i="50"/>
  <c r="B922" i="50"/>
  <c r="B921" i="50"/>
  <c r="B920" i="50"/>
  <c r="B919" i="50"/>
  <c r="B918" i="50"/>
  <c r="B917" i="50"/>
  <c r="B916" i="50"/>
  <c r="B915" i="50"/>
  <c r="B914" i="50"/>
  <c r="B913" i="50"/>
  <c r="B912" i="50"/>
  <c r="B911" i="50"/>
  <c r="B910" i="50"/>
  <c r="B909" i="50"/>
  <c r="B908" i="50"/>
  <c r="B907" i="50"/>
  <c r="B906" i="50"/>
  <c r="B905" i="50"/>
  <c r="B904" i="50"/>
  <c r="B903" i="50"/>
  <c r="B902" i="50"/>
  <c r="B901" i="50"/>
  <c r="B900" i="50"/>
  <c r="B899" i="50"/>
  <c r="B898" i="50"/>
  <c r="B897" i="50"/>
  <c r="B896" i="50"/>
  <c r="B895" i="50"/>
  <c r="B894" i="50"/>
  <c r="B893" i="50"/>
  <c r="B892" i="50"/>
  <c r="B891" i="50"/>
  <c r="B890" i="50"/>
  <c r="B889" i="50"/>
  <c r="B888" i="50"/>
  <c r="B887" i="50"/>
  <c r="B886" i="50"/>
  <c r="B885" i="50"/>
  <c r="B884" i="50"/>
  <c r="B883" i="50"/>
  <c r="B882" i="50"/>
  <c r="B881" i="50"/>
  <c r="B880" i="50"/>
  <c r="B879" i="50"/>
  <c r="B878" i="50"/>
  <c r="B877" i="50"/>
  <c r="B876" i="50"/>
  <c r="B875" i="50"/>
  <c r="B874" i="50"/>
  <c r="B873" i="50"/>
  <c r="B872" i="50"/>
  <c r="B871" i="50"/>
  <c r="B870" i="50"/>
  <c r="B869" i="50"/>
  <c r="B868" i="50"/>
  <c r="B867" i="50"/>
  <c r="B866" i="50"/>
  <c r="B865" i="50"/>
  <c r="B864" i="50"/>
  <c r="B863" i="50"/>
  <c r="B862" i="50"/>
  <c r="B861" i="50"/>
  <c r="B860" i="50"/>
  <c r="B859" i="50"/>
  <c r="B858" i="50"/>
  <c r="B857" i="50"/>
  <c r="B856" i="50"/>
  <c r="B855" i="50"/>
  <c r="B854" i="50"/>
  <c r="B853" i="50"/>
  <c r="B852" i="50"/>
  <c r="B851" i="50"/>
  <c r="B850" i="50"/>
  <c r="B849" i="50"/>
  <c r="B848" i="50"/>
  <c r="B847" i="50"/>
  <c r="B846" i="50"/>
  <c r="B845" i="50"/>
  <c r="B844" i="50"/>
  <c r="B843" i="50"/>
  <c r="B842" i="50"/>
  <c r="B841" i="50"/>
  <c r="B840" i="50"/>
  <c r="B839" i="50"/>
  <c r="B838" i="50"/>
  <c r="B837" i="50"/>
  <c r="B836" i="50"/>
  <c r="B835" i="50"/>
  <c r="B834" i="50"/>
  <c r="B833" i="50"/>
  <c r="B832" i="50"/>
  <c r="B831" i="50"/>
  <c r="B830" i="50"/>
  <c r="B829" i="50"/>
  <c r="B828" i="50"/>
  <c r="B827" i="50"/>
  <c r="B826" i="50"/>
  <c r="B825" i="50"/>
  <c r="B824" i="50"/>
  <c r="B823" i="50"/>
  <c r="B822" i="50"/>
  <c r="B821" i="50"/>
  <c r="B820" i="50"/>
  <c r="B819" i="50"/>
  <c r="B818" i="50"/>
  <c r="B817" i="50"/>
  <c r="B816" i="50"/>
  <c r="B815" i="50"/>
  <c r="B814" i="50"/>
  <c r="B813" i="50"/>
  <c r="B812" i="50"/>
  <c r="B811" i="50"/>
  <c r="B810" i="50"/>
  <c r="B809" i="50"/>
  <c r="B808" i="50"/>
  <c r="B807" i="50"/>
  <c r="B806" i="50"/>
  <c r="B805" i="50"/>
  <c r="B804" i="50"/>
  <c r="B803" i="50"/>
  <c r="B802" i="50"/>
  <c r="B801" i="50"/>
  <c r="B800" i="50"/>
  <c r="B799" i="50"/>
  <c r="B798" i="50"/>
  <c r="B797" i="50"/>
  <c r="B796" i="50"/>
  <c r="B795" i="50"/>
  <c r="B794" i="50"/>
  <c r="B793" i="50"/>
  <c r="B792" i="50"/>
  <c r="B791" i="50"/>
  <c r="B790" i="50"/>
  <c r="B789" i="50"/>
  <c r="B788" i="50"/>
  <c r="B787" i="50"/>
  <c r="B786" i="50"/>
  <c r="B785" i="50"/>
  <c r="B784" i="50"/>
  <c r="B783" i="50"/>
  <c r="B782" i="50"/>
  <c r="B781" i="50"/>
  <c r="B780" i="50"/>
  <c r="B779" i="50"/>
  <c r="B778" i="50"/>
  <c r="B777" i="50"/>
  <c r="B776" i="50"/>
  <c r="B775" i="50"/>
  <c r="B774" i="50"/>
  <c r="B773" i="50"/>
  <c r="B772" i="50"/>
  <c r="B771" i="50"/>
  <c r="B770" i="50"/>
  <c r="B769" i="50"/>
  <c r="B768" i="50"/>
  <c r="B767" i="50"/>
  <c r="B766" i="50"/>
  <c r="B765" i="50"/>
  <c r="B764" i="50"/>
  <c r="B763" i="50"/>
  <c r="B762" i="50"/>
  <c r="B761" i="50"/>
  <c r="B760" i="50"/>
  <c r="B759" i="50"/>
  <c r="B758" i="50"/>
  <c r="B757" i="50"/>
  <c r="B756" i="50"/>
  <c r="B755" i="50"/>
  <c r="B754" i="50"/>
  <c r="B753" i="50"/>
  <c r="B752" i="50"/>
  <c r="B751" i="50"/>
  <c r="B750" i="50"/>
  <c r="B749" i="50"/>
  <c r="B748" i="50"/>
  <c r="B747" i="50"/>
  <c r="B746" i="50"/>
  <c r="B745" i="50"/>
  <c r="B744" i="50"/>
  <c r="B743" i="50"/>
  <c r="B742" i="50"/>
  <c r="B741" i="50"/>
  <c r="B740" i="50"/>
  <c r="B739" i="50"/>
  <c r="B738" i="50"/>
  <c r="B737" i="50"/>
  <c r="B736" i="50"/>
  <c r="B735" i="50"/>
  <c r="B734" i="50"/>
  <c r="B733" i="50"/>
  <c r="B732" i="50"/>
  <c r="B731" i="50"/>
  <c r="B730" i="50"/>
  <c r="B729" i="50"/>
  <c r="B728" i="50"/>
  <c r="B727" i="50"/>
  <c r="B726" i="50"/>
  <c r="B725" i="50"/>
  <c r="B724" i="50"/>
  <c r="B723" i="50"/>
  <c r="B722" i="50"/>
  <c r="B721" i="50"/>
  <c r="B720" i="50"/>
  <c r="B719" i="50"/>
  <c r="B718" i="50"/>
  <c r="B717" i="50"/>
  <c r="B716" i="50"/>
  <c r="B715" i="50"/>
  <c r="B714" i="50"/>
  <c r="B713" i="50"/>
  <c r="B712" i="50"/>
  <c r="B711" i="50"/>
  <c r="B710" i="50"/>
  <c r="B709" i="50"/>
  <c r="B708" i="50"/>
  <c r="B707" i="50"/>
  <c r="B706" i="50"/>
  <c r="B705" i="50"/>
  <c r="B704" i="50"/>
  <c r="B703" i="50"/>
  <c r="B702" i="50"/>
  <c r="B701" i="50"/>
  <c r="B700" i="50"/>
  <c r="B699" i="50"/>
  <c r="B698" i="50"/>
  <c r="B697" i="50"/>
  <c r="B696" i="50"/>
  <c r="B695" i="50"/>
  <c r="B694" i="50"/>
  <c r="B693" i="50"/>
  <c r="B692" i="50"/>
  <c r="B691" i="50"/>
  <c r="B690" i="50"/>
  <c r="B689" i="50"/>
  <c r="B688" i="50"/>
  <c r="B687" i="50"/>
  <c r="B686" i="50"/>
  <c r="B685" i="50"/>
  <c r="B684" i="50"/>
  <c r="B683" i="50"/>
  <c r="B682" i="50"/>
  <c r="B681" i="50"/>
  <c r="B680" i="50"/>
  <c r="B679" i="50"/>
  <c r="B678" i="50"/>
  <c r="B677" i="50"/>
  <c r="B676" i="50"/>
  <c r="B675" i="50"/>
  <c r="B674" i="50"/>
  <c r="B673" i="50"/>
  <c r="B672" i="50"/>
  <c r="B671" i="50"/>
  <c r="B670" i="50"/>
  <c r="B669" i="50"/>
  <c r="B668" i="50"/>
  <c r="B667" i="50"/>
  <c r="B666" i="50"/>
  <c r="B665" i="50"/>
  <c r="B664" i="50"/>
  <c r="B663" i="50"/>
  <c r="B662" i="50"/>
  <c r="B661" i="50"/>
  <c r="B660" i="50"/>
  <c r="B659" i="50"/>
  <c r="B658" i="50"/>
  <c r="B657" i="50"/>
  <c r="B656" i="50"/>
  <c r="B655" i="50"/>
  <c r="B654" i="50"/>
  <c r="B653" i="50"/>
  <c r="B652" i="50"/>
  <c r="B651" i="50"/>
  <c r="B650" i="50"/>
  <c r="B649" i="50"/>
  <c r="B648" i="50"/>
  <c r="B647" i="50"/>
  <c r="B646" i="50"/>
  <c r="B645" i="50"/>
  <c r="B644" i="50"/>
  <c r="B643" i="50"/>
  <c r="B642" i="50"/>
  <c r="B641" i="50"/>
  <c r="B640" i="50"/>
  <c r="B639" i="50"/>
  <c r="B638" i="50"/>
  <c r="B637" i="50"/>
  <c r="B636" i="50"/>
  <c r="B635" i="50"/>
  <c r="B634" i="50"/>
  <c r="B633" i="50"/>
  <c r="B632" i="50"/>
  <c r="B631" i="50"/>
  <c r="B630" i="50"/>
  <c r="B629" i="50"/>
  <c r="B628" i="50"/>
  <c r="B627" i="50"/>
  <c r="B626" i="50"/>
  <c r="B625" i="50"/>
  <c r="B624" i="50"/>
  <c r="B623" i="50"/>
  <c r="B622" i="50"/>
  <c r="B621" i="50"/>
  <c r="B620" i="50"/>
  <c r="B619" i="50"/>
  <c r="B618" i="50"/>
  <c r="B617" i="50"/>
  <c r="B616" i="50"/>
  <c r="B615" i="50"/>
  <c r="B614" i="50"/>
  <c r="B613" i="50"/>
  <c r="B612" i="50"/>
  <c r="B611" i="50"/>
  <c r="B610" i="50"/>
  <c r="B609" i="50"/>
  <c r="B608" i="50"/>
  <c r="B607" i="50"/>
  <c r="B606" i="50"/>
  <c r="B605" i="50"/>
  <c r="B604" i="50"/>
  <c r="B603" i="50"/>
  <c r="B602" i="50"/>
  <c r="B601" i="50"/>
  <c r="B600" i="50"/>
  <c r="B599" i="50"/>
  <c r="B598" i="50"/>
  <c r="B597" i="50"/>
  <c r="B596" i="50"/>
  <c r="B595" i="50"/>
  <c r="B594" i="50"/>
  <c r="B593" i="50"/>
  <c r="B592" i="50"/>
  <c r="B591" i="50"/>
  <c r="B590" i="50"/>
  <c r="B589" i="50"/>
  <c r="B588" i="50"/>
  <c r="B587" i="50"/>
  <c r="B586" i="50"/>
  <c r="B585" i="50"/>
  <c r="B584" i="50"/>
  <c r="B583" i="50"/>
  <c r="B582" i="50"/>
  <c r="B581" i="50"/>
  <c r="B580" i="50"/>
  <c r="B579" i="50"/>
  <c r="B578" i="50"/>
  <c r="B577" i="50"/>
  <c r="B576" i="50"/>
  <c r="B575" i="50"/>
  <c r="B574" i="50"/>
  <c r="B573" i="50"/>
  <c r="B572" i="50"/>
  <c r="B571" i="50"/>
  <c r="B570" i="50"/>
  <c r="B569" i="50"/>
  <c r="B568" i="50"/>
  <c r="B567" i="50"/>
  <c r="B566" i="50"/>
  <c r="B565" i="50"/>
  <c r="B564" i="50"/>
  <c r="B563" i="50"/>
  <c r="B562" i="50"/>
  <c r="B561" i="50"/>
  <c r="B560" i="50"/>
  <c r="B559" i="50"/>
  <c r="B558" i="50"/>
  <c r="B557" i="50"/>
  <c r="B556" i="50"/>
  <c r="B555" i="50"/>
  <c r="B554" i="50"/>
  <c r="B553" i="50"/>
  <c r="B552" i="50"/>
  <c r="B551" i="50"/>
  <c r="B550" i="50"/>
  <c r="B549" i="50"/>
  <c r="B548" i="50"/>
  <c r="B547" i="50"/>
  <c r="B546" i="50"/>
  <c r="B545" i="50"/>
  <c r="B544" i="50"/>
  <c r="B543" i="50"/>
  <c r="B542" i="50"/>
  <c r="B541" i="50"/>
  <c r="B540" i="50"/>
  <c r="B539" i="50"/>
  <c r="B538" i="50"/>
  <c r="B537" i="50"/>
  <c r="B536" i="50"/>
  <c r="B535" i="50"/>
  <c r="B534" i="50"/>
  <c r="B533" i="50"/>
  <c r="B532" i="50"/>
  <c r="B531" i="50"/>
  <c r="B530" i="50"/>
  <c r="B529" i="50"/>
  <c r="B528" i="50"/>
  <c r="B527" i="50"/>
  <c r="B526" i="50"/>
  <c r="B525" i="50"/>
  <c r="B524" i="50"/>
  <c r="B523" i="50"/>
  <c r="B522" i="50"/>
  <c r="B521" i="50"/>
  <c r="B520" i="50"/>
  <c r="B519" i="50"/>
  <c r="B518" i="50"/>
  <c r="B517" i="50"/>
  <c r="B516" i="50"/>
  <c r="B515" i="50"/>
  <c r="B514" i="50"/>
  <c r="B513" i="50"/>
  <c r="B512" i="50"/>
  <c r="B511" i="50"/>
  <c r="B510" i="50"/>
  <c r="B509" i="50"/>
  <c r="B508" i="50"/>
  <c r="B507" i="50"/>
  <c r="B506" i="50"/>
  <c r="B505" i="50"/>
  <c r="B504" i="50"/>
  <c r="B503" i="50"/>
  <c r="B502" i="50"/>
  <c r="B501" i="50"/>
  <c r="B500" i="50"/>
  <c r="B499" i="50"/>
  <c r="B498" i="50"/>
  <c r="B497" i="50"/>
  <c r="B496" i="50"/>
  <c r="B495" i="50"/>
  <c r="B494" i="50"/>
  <c r="B493" i="50"/>
  <c r="B492" i="50"/>
  <c r="B491" i="50"/>
  <c r="B490" i="50"/>
  <c r="B489" i="50"/>
  <c r="B488" i="50"/>
  <c r="B487" i="50"/>
  <c r="B486" i="50"/>
  <c r="B485" i="50"/>
  <c r="B484" i="50"/>
  <c r="B483" i="50"/>
  <c r="B482" i="50"/>
  <c r="B481" i="50"/>
  <c r="B480" i="50"/>
  <c r="B479" i="50"/>
  <c r="B478" i="50"/>
  <c r="B477" i="50"/>
  <c r="B476" i="50"/>
  <c r="B475" i="50"/>
  <c r="B474" i="50"/>
  <c r="B473" i="50"/>
  <c r="B472" i="50"/>
  <c r="B471" i="50"/>
  <c r="B470" i="50"/>
  <c r="B469" i="50"/>
  <c r="B468" i="50"/>
  <c r="B467" i="50"/>
  <c r="B466" i="50"/>
  <c r="B465" i="50"/>
  <c r="B464" i="50"/>
  <c r="B463" i="50"/>
  <c r="B462" i="50"/>
  <c r="B461" i="50"/>
  <c r="B460" i="50"/>
  <c r="B459" i="50"/>
  <c r="B458" i="50"/>
  <c r="B457" i="50"/>
  <c r="B456" i="50"/>
  <c r="B455" i="50"/>
  <c r="B454" i="50"/>
  <c r="B453" i="50"/>
  <c r="B452" i="50"/>
  <c r="B451" i="50"/>
  <c r="B450" i="50"/>
  <c r="B449" i="50"/>
  <c r="B448" i="50"/>
  <c r="B447" i="50"/>
  <c r="B446" i="50"/>
  <c r="B445" i="50"/>
  <c r="B444" i="50"/>
  <c r="B443" i="50"/>
  <c r="B442" i="50"/>
  <c r="B441" i="50"/>
  <c r="B440" i="50"/>
  <c r="B439" i="50"/>
  <c r="B438" i="50"/>
  <c r="B437" i="50"/>
  <c r="B436" i="50"/>
  <c r="B435" i="50"/>
  <c r="B434" i="50"/>
  <c r="B433" i="50"/>
  <c r="B432" i="50"/>
  <c r="B431" i="50"/>
  <c r="B430" i="50"/>
  <c r="B429" i="50"/>
  <c r="B428" i="50"/>
  <c r="B427" i="50"/>
  <c r="B426" i="50"/>
  <c r="B425" i="50"/>
  <c r="B424" i="50"/>
  <c r="B423" i="50"/>
  <c r="B422" i="50"/>
  <c r="B421" i="50"/>
  <c r="B420" i="50"/>
  <c r="B419" i="50"/>
  <c r="B418" i="50"/>
  <c r="B417" i="50"/>
  <c r="B416" i="50"/>
  <c r="B415" i="50"/>
  <c r="B414" i="50"/>
  <c r="B413" i="50"/>
  <c r="B412" i="50"/>
  <c r="B411" i="50"/>
  <c r="B410" i="50"/>
  <c r="B409" i="50"/>
  <c r="B408" i="50"/>
  <c r="B407" i="50"/>
  <c r="B406" i="50"/>
  <c r="B405" i="50"/>
  <c r="B404" i="50"/>
  <c r="B403" i="50"/>
  <c r="B402" i="50"/>
  <c r="B401" i="50"/>
  <c r="B400" i="50"/>
  <c r="B399" i="50"/>
  <c r="B398" i="50"/>
  <c r="B397" i="50"/>
  <c r="B396" i="50"/>
  <c r="B395" i="50"/>
  <c r="B394" i="50"/>
  <c r="B393" i="50"/>
  <c r="B392" i="50"/>
  <c r="B391" i="50"/>
  <c r="B390" i="50"/>
  <c r="B389" i="50"/>
  <c r="B388" i="50"/>
  <c r="B387" i="50"/>
  <c r="B386" i="50"/>
  <c r="B385" i="50"/>
  <c r="B384" i="50"/>
  <c r="B383" i="50"/>
  <c r="B382" i="50"/>
  <c r="B381" i="50"/>
  <c r="B380" i="50"/>
  <c r="B379" i="50"/>
  <c r="B378" i="50"/>
  <c r="B377" i="50"/>
  <c r="B376" i="50"/>
  <c r="B375" i="50"/>
  <c r="B374" i="50"/>
  <c r="B373" i="50"/>
  <c r="B372" i="50"/>
  <c r="B371" i="50"/>
  <c r="B370" i="50"/>
  <c r="B369" i="50"/>
  <c r="B368" i="50"/>
  <c r="B367" i="50"/>
  <c r="B366" i="50"/>
  <c r="B365" i="50"/>
  <c r="B364" i="50"/>
  <c r="B363" i="50"/>
  <c r="B362" i="50"/>
  <c r="B361" i="50"/>
  <c r="B360" i="50"/>
  <c r="B359" i="50"/>
  <c r="B358" i="50"/>
  <c r="B357" i="50"/>
  <c r="B356" i="50"/>
  <c r="B355" i="50"/>
  <c r="B354" i="50"/>
  <c r="B353" i="50"/>
  <c r="B352" i="50"/>
  <c r="B351" i="50"/>
  <c r="B350" i="50"/>
  <c r="B349" i="50"/>
  <c r="B348" i="50"/>
  <c r="B347" i="50"/>
  <c r="B346" i="50"/>
  <c r="B345" i="50"/>
  <c r="B344" i="50"/>
  <c r="B343" i="50"/>
  <c r="B342" i="50"/>
  <c r="B341" i="50"/>
  <c r="B340" i="50"/>
  <c r="B339" i="50"/>
  <c r="B338" i="50"/>
  <c r="B337" i="50"/>
  <c r="B336" i="50"/>
  <c r="B335" i="50"/>
  <c r="B334" i="50"/>
  <c r="B333" i="50"/>
  <c r="B332" i="50"/>
  <c r="B331" i="50"/>
  <c r="B330" i="50"/>
  <c r="B329" i="50"/>
  <c r="B328" i="50"/>
  <c r="B327" i="50"/>
  <c r="B326" i="50"/>
  <c r="B325" i="50"/>
  <c r="B324" i="50"/>
  <c r="B323" i="50"/>
  <c r="B322" i="50"/>
  <c r="B321" i="50"/>
  <c r="B320" i="50"/>
  <c r="B319" i="50"/>
  <c r="B318" i="50"/>
  <c r="B317" i="50"/>
  <c r="B316" i="50"/>
  <c r="B315" i="50"/>
  <c r="B314" i="50"/>
  <c r="B313" i="50"/>
  <c r="B312" i="50"/>
  <c r="B311" i="50"/>
  <c r="B310" i="50"/>
  <c r="B309" i="50"/>
  <c r="B308" i="50"/>
  <c r="B307" i="50"/>
  <c r="B306" i="50"/>
  <c r="B305" i="50"/>
  <c r="B304" i="50"/>
  <c r="B303" i="50"/>
  <c r="B302" i="50"/>
  <c r="B301" i="50"/>
  <c r="B300" i="50"/>
  <c r="B299" i="50"/>
  <c r="B298" i="50"/>
  <c r="B297" i="50"/>
  <c r="B296" i="50"/>
  <c r="B295" i="50"/>
  <c r="B294" i="50"/>
  <c r="B293" i="50"/>
  <c r="B292" i="50"/>
  <c r="B291" i="50"/>
  <c r="B290" i="50"/>
  <c r="B289" i="50"/>
  <c r="B288" i="50"/>
  <c r="B287" i="50"/>
  <c r="B286" i="50"/>
  <c r="B285" i="50"/>
  <c r="B284" i="50"/>
  <c r="B283" i="50"/>
  <c r="B282" i="50"/>
  <c r="B281" i="50"/>
  <c r="B280" i="50"/>
  <c r="B279" i="50"/>
  <c r="B278" i="50"/>
  <c r="B277" i="50"/>
  <c r="B276" i="50"/>
  <c r="B275" i="50"/>
  <c r="B274" i="50"/>
  <c r="B273" i="50"/>
  <c r="B272" i="50"/>
  <c r="B271" i="50"/>
  <c r="B270" i="50"/>
  <c r="B269" i="50"/>
  <c r="B268" i="50"/>
  <c r="B267" i="50"/>
  <c r="B266" i="50"/>
  <c r="B265" i="50"/>
  <c r="B264" i="50"/>
  <c r="B263" i="50"/>
  <c r="B262" i="50"/>
  <c r="B261" i="50"/>
  <c r="B260" i="50"/>
  <c r="B259" i="50"/>
  <c r="B258" i="50"/>
  <c r="B257" i="50"/>
  <c r="B256" i="50"/>
  <c r="B255" i="50"/>
  <c r="B254" i="50"/>
  <c r="B253" i="50"/>
  <c r="B252" i="50"/>
  <c r="B251" i="50"/>
  <c r="B250" i="50"/>
  <c r="B249" i="50"/>
  <c r="B248" i="50"/>
  <c r="B247" i="50"/>
  <c r="B246" i="50"/>
  <c r="B245" i="50"/>
  <c r="B244" i="50"/>
  <c r="B243" i="50"/>
  <c r="B242" i="50"/>
  <c r="B241" i="50"/>
  <c r="B240" i="50"/>
  <c r="B239" i="50"/>
  <c r="B238" i="50"/>
  <c r="B237" i="50"/>
  <c r="B236" i="50"/>
  <c r="B235" i="50"/>
  <c r="B234" i="50"/>
  <c r="B233" i="50"/>
  <c r="B232" i="50"/>
  <c r="B231" i="50"/>
  <c r="B230" i="50"/>
  <c r="B229" i="50"/>
  <c r="B228" i="50"/>
  <c r="B227" i="50"/>
  <c r="B226" i="50"/>
  <c r="B225" i="50"/>
  <c r="B224" i="50"/>
  <c r="B223" i="50"/>
  <c r="B222" i="50"/>
  <c r="B221" i="50"/>
  <c r="B220" i="50"/>
  <c r="B219" i="50"/>
  <c r="B218" i="50"/>
  <c r="B217" i="50"/>
  <c r="B216" i="50"/>
  <c r="B215" i="50"/>
  <c r="B214" i="50"/>
  <c r="B213" i="50"/>
  <c r="B212" i="50"/>
  <c r="B211" i="50"/>
  <c r="B210" i="50"/>
  <c r="B209" i="50"/>
  <c r="B208" i="50"/>
  <c r="B207" i="50"/>
  <c r="B206" i="50"/>
  <c r="B205" i="50"/>
  <c r="B204" i="50"/>
  <c r="B203" i="50"/>
  <c r="B202" i="50"/>
  <c r="B201" i="50"/>
  <c r="B200" i="50"/>
  <c r="B199" i="50"/>
  <c r="B198" i="50"/>
  <c r="B197" i="50"/>
  <c r="B196" i="50"/>
  <c r="B195" i="50"/>
  <c r="B194" i="50"/>
  <c r="B193" i="50"/>
  <c r="B192" i="50"/>
  <c r="B191" i="50"/>
  <c r="B190" i="50"/>
  <c r="B189" i="50"/>
  <c r="B188" i="50"/>
  <c r="B187" i="50"/>
  <c r="B186" i="50"/>
  <c r="B185" i="50"/>
  <c r="B184" i="50"/>
  <c r="B183" i="50"/>
  <c r="B182" i="50"/>
  <c r="B181" i="50"/>
  <c r="B180" i="50"/>
  <c r="B179" i="50"/>
  <c r="B178" i="50"/>
  <c r="B177" i="50"/>
  <c r="B176" i="50"/>
  <c r="B175" i="50"/>
  <c r="B174" i="50"/>
  <c r="B173" i="50"/>
  <c r="B172" i="50"/>
  <c r="B171" i="50"/>
  <c r="B170" i="50"/>
  <c r="B169" i="50"/>
  <c r="B168" i="50"/>
  <c r="B167" i="50"/>
  <c r="B166" i="50"/>
  <c r="B165" i="50"/>
  <c r="B164" i="50"/>
  <c r="B163" i="50"/>
  <c r="B162" i="50"/>
  <c r="B161" i="50"/>
  <c r="B160" i="50"/>
  <c r="B159" i="50"/>
  <c r="B158" i="50"/>
  <c r="B157" i="50"/>
  <c r="B156" i="50"/>
  <c r="B155" i="50"/>
  <c r="B154" i="50"/>
  <c r="B153" i="50"/>
  <c r="B152" i="50"/>
  <c r="B151" i="50"/>
  <c r="B150" i="50"/>
  <c r="B149" i="50"/>
  <c r="B148" i="50"/>
  <c r="B147" i="50"/>
  <c r="B146" i="50"/>
  <c r="B145" i="50"/>
  <c r="B144" i="50"/>
  <c r="B143" i="50"/>
  <c r="B142" i="50"/>
  <c r="B141" i="50"/>
  <c r="B140" i="50"/>
  <c r="B139" i="50"/>
  <c r="B138" i="50"/>
  <c r="B137" i="50"/>
  <c r="B136" i="50"/>
  <c r="B135" i="50"/>
  <c r="B134" i="50"/>
  <c r="B133" i="50"/>
  <c r="B132" i="50"/>
  <c r="B131" i="50"/>
  <c r="B130" i="50"/>
  <c r="B129" i="50"/>
  <c r="B128" i="50"/>
  <c r="B127" i="50"/>
  <c r="B126" i="50"/>
  <c r="B125" i="50"/>
  <c r="B124" i="50"/>
  <c r="B123" i="50"/>
  <c r="B122" i="50"/>
  <c r="B121" i="50"/>
  <c r="B120" i="50"/>
  <c r="B119" i="50"/>
  <c r="B118" i="50"/>
  <c r="B117" i="50"/>
  <c r="B116" i="50"/>
  <c r="B115" i="50"/>
  <c r="B114" i="50"/>
  <c r="B113" i="50"/>
  <c r="B112" i="50"/>
  <c r="B111" i="50"/>
  <c r="B110" i="50"/>
  <c r="B109" i="50"/>
  <c r="B108" i="50"/>
  <c r="B107" i="50"/>
  <c r="B106" i="50"/>
  <c r="B105" i="50"/>
  <c r="B104" i="50"/>
  <c r="B103" i="50"/>
  <c r="B102" i="50"/>
  <c r="B101" i="50"/>
  <c r="B100" i="50"/>
  <c r="B99" i="50"/>
  <c r="B98" i="50"/>
  <c r="B97" i="50"/>
  <c r="B96" i="50"/>
  <c r="B95" i="50"/>
  <c r="B94" i="50"/>
  <c r="B93" i="50"/>
  <c r="B92" i="50"/>
  <c r="B91" i="50"/>
  <c r="B90" i="50"/>
  <c r="B89" i="50"/>
  <c r="B88" i="50"/>
  <c r="B87" i="50"/>
  <c r="B86" i="50"/>
  <c r="B85" i="50"/>
  <c r="B84" i="50"/>
  <c r="B83" i="50"/>
  <c r="B82" i="50"/>
  <c r="B81" i="50"/>
  <c r="B80" i="50"/>
  <c r="B79" i="50"/>
  <c r="B78" i="50"/>
  <c r="B77" i="50"/>
  <c r="B76" i="50"/>
  <c r="B75" i="50"/>
  <c r="B74" i="50"/>
  <c r="B73" i="50"/>
  <c r="B72" i="50"/>
  <c r="B71" i="50"/>
  <c r="B70" i="50"/>
  <c r="B69" i="50"/>
  <c r="B68" i="50"/>
  <c r="B67" i="50"/>
  <c r="B66" i="50"/>
  <c r="B65" i="50"/>
  <c r="B64" i="50"/>
  <c r="B63" i="50"/>
  <c r="B62" i="50"/>
  <c r="B61" i="50"/>
  <c r="B60" i="50"/>
  <c r="B59" i="50"/>
  <c r="B58" i="50"/>
  <c r="B57" i="50"/>
  <c r="B56" i="50"/>
  <c r="B55" i="50"/>
  <c r="B54" i="50"/>
  <c r="B53" i="50"/>
  <c r="B52" i="50"/>
  <c r="B51" i="50"/>
  <c r="B50" i="50"/>
  <c r="B49" i="50"/>
  <c r="B48" i="50"/>
  <c r="B47" i="50"/>
  <c r="B46" i="50"/>
  <c r="B45" i="50"/>
  <c r="B44" i="50"/>
  <c r="B43" i="50"/>
  <c r="B42" i="50"/>
  <c r="B41" i="50"/>
  <c r="B40" i="50"/>
  <c r="B39" i="50"/>
  <c r="B38" i="50"/>
  <c r="B37" i="50"/>
  <c r="B36" i="50"/>
  <c r="B35" i="50"/>
  <c r="B34" i="50"/>
  <c r="B33" i="50"/>
  <c r="B32" i="50"/>
  <c r="B31" i="50"/>
  <c r="B30" i="50"/>
  <c r="B29" i="50"/>
  <c r="B28" i="50"/>
  <c r="B27" i="50"/>
  <c r="B26" i="50"/>
  <c r="B25" i="50"/>
  <c r="B24" i="50"/>
  <c r="B23" i="50"/>
  <c r="B22" i="50"/>
  <c r="C22" i="50" s="1" a="1"/>
  <c r="C22" i="50" s="1"/>
  <c r="B21" i="50"/>
  <c r="B20" i="50"/>
  <c r="B19" i="50"/>
  <c r="B18" i="50"/>
  <c r="B17" i="50"/>
  <c r="B16" i="50"/>
  <c r="B15" i="50"/>
  <c r="B14" i="50"/>
  <c r="B13" i="50"/>
  <c r="B12" i="50"/>
  <c r="B11" i="50"/>
  <c r="B10" i="50"/>
  <c r="B9" i="50"/>
  <c r="B8" i="50"/>
  <c r="B7" i="50"/>
  <c r="B6" i="50"/>
  <c r="B5" i="50"/>
  <c r="B4" i="50"/>
  <c r="B3" i="50"/>
  <c r="B2" i="50"/>
  <c r="B1001" i="49"/>
  <c r="B1000" i="49"/>
  <c r="B999" i="49"/>
  <c r="B998" i="49"/>
  <c r="B997" i="49"/>
  <c r="B996" i="49"/>
  <c r="B995" i="49"/>
  <c r="B994" i="49"/>
  <c r="B993" i="49"/>
  <c r="B992" i="49"/>
  <c r="B991" i="49"/>
  <c r="B990" i="49"/>
  <c r="B989" i="49"/>
  <c r="B988" i="49"/>
  <c r="B987" i="49"/>
  <c r="B986" i="49"/>
  <c r="B985" i="49"/>
  <c r="B984" i="49"/>
  <c r="B983" i="49"/>
  <c r="B982" i="49"/>
  <c r="B981" i="49"/>
  <c r="B980" i="49"/>
  <c r="B979" i="49"/>
  <c r="B978" i="49"/>
  <c r="B977" i="49"/>
  <c r="B976" i="49"/>
  <c r="B975" i="49"/>
  <c r="B974" i="49"/>
  <c r="B973" i="49"/>
  <c r="B972" i="49"/>
  <c r="B971" i="49"/>
  <c r="B970" i="49"/>
  <c r="B969" i="49"/>
  <c r="B968" i="49"/>
  <c r="B967" i="49"/>
  <c r="B966" i="49"/>
  <c r="B965" i="49"/>
  <c r="B964" i="49"/>
  <c r="B963" i="49"/>
  <c r="B962" i="49"/>
  <c r="B961" i="49"/>
  <c r="B960" i="49"/>
  <c r="B959" i="49"/>
  <c r="B958" i="49"/>
  <c r="B957" i="49"/>
  <c r="B956" i="49"/>
  <c r="B955" i="49"/>
  <c r="B954" i="49"/>
  <c r="B953" i="49"/>
  <c r="B952" i="49"/>
  <c r="B951" i="49"/>
  <c r="B950" i="49"/>
  <c r="B949" i="49"/>
  <c r="B948" i="49"/>
  <c r="B947" i="49"/>
  <c r="B946" i="49"/>
  <c r="B945" i="49"/>
  <c r="B944" i="49"/>
  <c r="B943" i="49"/>
  <c r="B942" i="49"/>
  <c r="B941" i="49"/>
  <c r="B940" i="49"/>
  <c r="B939" i="49"/>
  <c r="B938" i="49"/>
  <c r="B937" i="49"/>
  <c r="B936" i="49"/>
  <c r="B935" i="49"/>
  <c r="B934" i="49"/>
  <c r="B933" i="49"/>
  <c r="B932" i="49"/>
  <c r="B931" i="49"/>
  <c r="B930" i="49"/>
  <c r="B929" i="49"/>
  <c r="B928" i="49"/>
  <c r="B927" i="49"/>
  <c r="B926" i="49"/>
  <c r="B925" i="49"/>
  <c r="B924" i="49"/>
  <c r="B923" i="49"/>
  <c r="B922" i="49"/>
  <c r="B921" i="49"/>
  <c r="B920" i="49"/>
  <c r="B919" i="49"/>
  <c r="B918" i="49"/>
  <c r="B917" i="49"/>
  <c r="B916" i="49"/>
  <c r="B915" i="49"/>
  <c r="B914" i="49"/>
  <c r="B913" i="49"/>
  <c r="B912" i="49"/>
  <c r="B911" i="49"/>
  <c r="B910" i="49"/>
  <c r="B909" i="49"/>
  <c r="B908" i="49"/>
  <c r="B907" i="49"/>
  <c r="B906" i="49"/>
  <c r="B905" i="49"/>
  <c r="B904" i="49"/>
  <c r="B903" i="49"/>
  <c r="B902" i="49"/>
  <c r="B901" i="49"/>
  <c r="B900" i="49"/>
  <c r="B899" i="49"/>
  <c r="B898" i="49"/>
  <c r="B897" i="49"/>
  <c r="B896" i="49"/>
  <c r="B895" i="49"/>
  <c r="B894" i="49"/>
  <c r="B893" i="49"/>
  <c r="B892" i="49"/>
  <c r="B891" i="49"/>
  <c r="B890" i="49"/>
  <c r="B889" i="49"/>
  <c r="B888" i="49"/>
  <c r="B887" i="49"/>
  <c r="B886" i="49"/>
  <c r="B885" i="49"/>
  <c r="B884" i="49"/>
  <c r="B883" i="49"/>
  <c r="B882" i="49"/>
  <c r="B881" i="49"/>
  <c r="B880" i="49"/>
  <c r="B879" i="49"/>
  <c r="B878" i="49"/>
  <c r="B877" i="49"/>
  <c r="B876" i="49"/>
  <c r="B875" i="49"/>
  <c r="B874" i="49"/>
  <c r="B873" i="49"/>
  <c r="B872" i="49"/>
  <c r="B871" i="49"/>
  <c r="B870" i="49"/>
  <c r="B869" i="49"/>
  <c r="B868" i="49"/>
  <c r="B867" i="49"/>
  <c r="B866" i="49"/>
  <c r="B865" i="49"/>
  <c r="B864" i="49"/>
  <c r="B863" i="49"/>
  <c r="B862" i="49"/>
  <c r="B861" i="49"/>
  <c r="B860" i="49"/>
  <c r="B859" i="49"/>
  <c r="B858" i="49"/>
  <c r="B857" i="49"/>
  <c r="B856" i="49"/>
  <c r="B855" i="49"/>
  <c r="B854" i="49"/>
  <c r="B853" i="49"/>
  <c r="B852" i="49"/>
  <c r="B851" i="49"/>
  <c r="B850" i="49"/>
  <c r="B849" i="49"/>
  <c r="B848" i="49"/>
  <c r="B847" i="49"/>
  <c r="B846" i="49"/>
  <c r="B845" i="49"/>
  <c r="B844" i="49"/>
  <c r="B843" i="49"/>
  <c r="B842" i="49"/>
  <c r="B841" i="49"/>
  <c r="B840" i="49"/>
  <c r="B839" i="49"/>
  <c r="B838" i="49"/>
  <c r="B837" i="49"/>
  <c r="B836" i="49"/>
  <c r="B835" i="49"/>
  <c r="B834" i="49"/>
  <c r="B833" i="49"/>
  <c r="B832" i="49"/>
  <c r="B831" i="49"/>
  <c r="B830" i="49"/>
  <c r="B829" i="49"/>
  <c r="B828" i="49"/>
  <c r="B827" i="49"/>
  <c r="B826" i="49"/>
  <c r="B825" i="49"/>
  <c r="B824" i="49"/>
  <c r="B823" i="49"/>
  <c r="B822" i="49"/>
  <c r="B821" i="49"/>
  <c r="B820" i="49"/>
  <c r="B819" i="49"/>
  <c r="B818" i="49"/>
  <c r="B817" i="49"/>
  <c r="B816" i="49"/>
  <c r="B815" i="49"/>
  <c r="B814" i="49"/>
  <c r="B813" i="49"/>
  <c r="B812" i="49"/>
  <c r="B811" i="49"/>
  <c r="B810" i="49"/>
  <c r="B809" i="49"/>
  <c r="B808" i="49"/>
  <c r="B807" i="49"/>
  <c r="B806" i="49"/>
  <c r="B805" i="49"/>
  <c r="B804" i="49"/>
  <c r="B803" i="49"/>
  <c r="B802" i="49"/>
  <c r="B801" i="49"/>
  <c r="B800" i="49"/>
  <c r="B799" i="49"/>
  <c r="B798" i="49"/>
  <c r="B797" i="49"/>
  <c r="B796" i="49"/>
  <c r="B795" i="49"/>
  <c r="B794" i="49"/>
  <c r="B793" i="49"/>
  <c r="B792" i="49"/>
  <c r="B791" i="49"/>
  <c r="B790" i="49"/>
  <c r="B789" i="49"/>
  <c r="B788" i="49"/>
  <c r="B787" i="49"/>
  <c r="B786" i="49"/>
  <c r="B785" i="49"/>
  <c r="B784" i="49"/>
  <c r="B783" i="49"/>
  <c r="B782" i="49"/>
  <c r="B781" i="49"/>
  <c r="B780" i="49"/>
  <c r="B779" i="49"/>
  <c r="B778" i="49"/>
  <c r="B777" i="49"/>
  <c r="B776" i="49"/>
  <c r="B775" i="49"/>
  <c r="B774" i="49"/>
  <c r="B773" i="49"/>
  <c r="B772" i="49"/>
  <c r="B771" i="49"/>
  <c r="B770" i="49"/>
  <c r="B769" i="49"/>
  <c r="B768" i="49"/>
  <c r="B767" i="49"/>
  <c r="B766" i="49"/>
  <c r="B765" i="49"/>
  <c r="B764" i="49"/>
  <c r="B763" i="49"/>
  <c r="B762" i="49"/>
  <c r="B761" i="49"/>
  <c r="B760" i="49"/>
  <c r="B759" i="49"/>
  <c r="B758" i="49"/>
  <c r="B757" i="49"/>
  <c r="B756" i="49"/>
  <c r="B755" i="49"/>
  <c r="B754" i="49"/>
  <c r="B753" i="49"/>
  <c r="B752" i="49"/>
  <c r="B751" i="49"/>
  <c r="B750" i="49"/>
  <c r="B749" i="49"/>
  <c r="B748" i="49"/>
  <c r="B747" i="49"/>
  <c r="B746" i="49"/>
  <c r="B745" i="49"/>
  <c r="B744" i="49"/>
  <c r="B743" i="49"/>
  <c r="B742" i="49"/>
  <c r="B741" i="49"/>
  <c r="B740" i="49"/>
  <c r="B739" i="49"/>
  <c r="B738" i="49"/>
  <c r="B737" i="49"/>
  <c r="B736" i="49"/>
  <c r="B735" i="49"/>
  <c r="B734" i="49"/>
  <c r="B733" i="49"/>
  <c r="B732" i="49"/>
  <c r="B731" i="49"/>
  <c r="B730" i="49"/>
  <c r="B729" i="49"/>
  <c r="B728" i="49"/>
  <c r="B727" i="49"/>
  <c r="B726" i="49"/>
  <c r="B725" i="49"/>
  <c r="B724" i="49"/>
  <c r="B723" i="49"/>
  <c r="B722" i="49"/>
  <c r="B721" i="49"/>
  <c r="B720" i="49"/>
  <c r="B719" i="49"/>
  <c r="B718" i="49"/>
  <c r="B717" i="49"/>
  <c r="B716" i="49"/>
  <c r="B715" i="49"/>
  <c r="B714" i="49"/>
  <c r="B713" i="49"/>
  <c r="B712" i="49"/>
  <c r="B711" i="49"/>
  <c r="B710" i="49"/>
  <c r="B709" i="49"/>
  <c r="B708" i="49"/>
  <c r="B707" i="49"/>
  <c r="B706" i="49"/>
  <c r="B705" i="49"/>
  <c r="B704" i="49"/>
  <c r="B703" i="49"/>
  <c r="B702" i="49"/>
  <c r="B701" i="49"/>
  <c r="B700" i="49"/>
  <c r="B699" i="49"/>
  <c r="B698" i="49"/>
  <c r="B697" i="49"/>
  <c r="B696" i="49"/>
  <c r="B695" i="49"/>
  <c r="B694" i="49"/>
  <c r="B693" i="49"/>
  <c r="B692" i="49"/>
  <c r="B691" i="49"/>
  <c r="B690" i="49"/>
  <c r="B689" i="49"/>
  <c r="B688" i="49"/>
  <c r="B687" i="49"/>
  <c r="B686" i="49"/>
  <c r="B685" i="49"/>
  <c r="B684" i="49"/>
  <c r="B683" i="49"/>
  <c r="B682" i="49"/>
  <c r="B681" i="49"/>
  <c r="B680" i="49"/>
  <c r="B679" i="49"/>
  <c r="B678" i="49"/>
  <c r="B677" i="49"/>
  <c r="B676" i="49"/>
  <c r="B675" i="49"/>
  <c r="B674" i="49"/>
  <c r="B673" i="49"/>
  <c r="B672" i="49"/>
  <c r="B671" i="49"/>
  <c r="B670" i="49"/>
  <c r="B669" i="49"/>
  <c r="B668" i="49"/>
  <c r="B667" i="49"/>
  <c r="B666" i="49"/>
  <c r="B665" i="49"/>
  <c r="B664" i="49"/>
  <c r="B663" i="49"/>
  <c r="B662" i="49"/>
  <c r="B661" i="49"/>
  <c r="B660" i="49"/>
  <c r="B659" i="49"/>
  <c r="B658" i="49"/>
  <c r="B657" i="49"/>
  <c r="B656" i="49"/>
  <c r="B655" i="49"/>
  <c r="B654" i="49"/>
  <c r="B653" i="49"/>
  <c r="B652" i="49"/>
  <c r="B651" i="49"/>
  <c r="B650" i="49"/>
  <c r="B649" i="49"/>
  <c r="B648" i="49"/>
  <c r="B647" i="49"/>
  <c r="B646" i="49"/>
  <c r="B645" i="49"/>
  <c r="B644" i="49"/>
  <c r="B643" i="49"/>
  <c r="B642" i="49"/>
  <c r="B641" i="49"/>
  <c r="B640" i="49"/>
  <c r="B639" i="49"/>
  <c r="B638" i="49"/>
  <c r="B637" i="49"/>
  <c r="B636" i="49"/>
  <c r="B635" i="49"/>
  <c r="B634" i="49"/>
  <c r="B633" i="49"/>
  <c r="B632" i="49"/>
  <c r="B631" i="49"/>
  <c r="B630" i="49"/>
  <c r="B629" i="49"/>
  <c r="B628" i="49"/>
  <c r="B627" i="49"/>
  <c r="B626" i="49"/>
  <c r="B625" i="49"/>
  <c r="B624" i="49"/>
  <c r="B623" i="49"/>
  <c r="B622" i="49"/>
  <c r="B621" i="49"/>
  <c r="B620" i="49"/>
  <c r="B619" i="49"/>
  <c r="B618" i="49"/>
  <c r="B617" i="49"/>
  <c r="B616" i="49"/>
  <c r="B615" i="49"/>
  <c r="B614" i="49"/>
  <c r="B613" i="49"/>
  <c r="B612" i="49"/>
  <c r="B611" i="49"/>
  <c r="B610" i="49"/>
  <c r="B609" i="49"/>
  <c r="B608" i="49"/>
  <c r="B607" i="49"/>
  <c r="B606" i="49"/>
  <c r="B605" i="49"/>
  <c r="B604" i="49"/>
  <c r="B603" i="49"/>
  <c r="B602" i="49"/>
  <c r="B601" i="49"/>
  <c r="B600" i="49"/>
  <c r="B599" i="49"/>
  <c r="B598" i="49"/>
  <c r="B597" i="49"/>
  <c r="B596" i="49"/>
  <c r="B595" i="49"/>
  <c r="B594" i="49"/>
  <c r="B593" i="49"/>
  <c r="B592" i="49"/>
  <c r="B591" i="49"/>
  <c r="B590" i="49"/>
  <c r="B589" i="49"/>
  <c r="B588" i="49"/>
  <c r="B587" i="49"/>
  <c r="B586" i="49"/>
  <c r="B585" i="49"/>
  <c r="B584" i="49"/>
  <c r="B583" i="49"/>
  <c r="B582" i="49"/>
  <c r="B581" i="49"/>
  <c r="B580" i="49"/>
  <c r="B579" i="49"/>
  <c r="B578" i="49"/>
  <c r="B577" i="49"/>
  <c r="B576" i="49"/>
  <c r="B575" i="49"/>
  <c r="B574" i="49"/>
  <c r="B573" i="49"/>
  <c r="B572" i="49"/>
  <c r="B571" i="49"/>
  <c r="B570" i="49"/>
  <c r="B569" i="49"/>
  <c r="B568" i="49"/>
  <c r="B567" i="49"/>
  <c r="B566" i="49"/>
  <c r="B565" i="49"/>
  <c r="B564" i="49"/>
  <c r="B563" i="49"/>
  <c r="B562" i="49"/>
  <c r="B561" i="49"/>
  <c r="B560" i="49"/>
  <c r="B559" i="49"/>
  <c r="B558" i="49"/>
  <c r="B557" i="49"/>
  <c r="B556" i="49"/>
  <c r="B555" i="49"/>
  <c r="B554" i="49"/>
  <c r="B553" i="49"/>
  <c r="B552" i="49"/>
  <c r="B551" i="49"/>
  <c r="B550" i="49"/>
  <c r="B549" i="49"/>
  <c r="B548" i="49"/>
  <c r="B547" i="49"/>
  <c r="B546" i="49"/>
  <c r="B545" i="49"/>
  <c r="B544" i="49"/>
  <c r="B543" i="49"/>
  <c r="B542" i="49"/>
  <c r="B541" i="49"/>
  <c r="B540" i="49"/>
  <c r="B539" i="49"/>
  <c r="B538" i="49"/>
  <c r="B537" i="49"/>
  <c r="B536" i="49"/>
  <c r="B535" i="49"/>
  <c r="B534" i="49"/>
  <c r="B533" i="49"/>
  <c r="B532" i="49"/>
  <c r="B531" i="49"/>
  <c r="B530" i="49"/>
  <c r="B529" i="49"/>
  <c r="B528" i="49"/>
  <c r="B527" i="49"/>
  <c r="B526" i="49"/>
  <c r="B525" i="49"/>
  <c r="B524" i="49"/>
  <c r="B523" i="49"/>
  <c r="B522" i="49"/>
  <c r="B521" i="49"/>
  <c r="B520" i="49"/>
  <c r="B519" i="49"/>
  <c r="B518" i="49"/>
  <c r="B517" i="49"/>
  <c r="B516" i="49"/>
  <c r="B515" i="49"/>
  <c r="B514" i="49"/>
  <c r="B513" i="49"/>
  <c r="B512" i="49"/>
  <c r="B511" i="49"/>
  <c r="B510" i="49"/>
  <c r="B509" i="49"/>
  <c r="B508" i="49"/>
  <c r="B507" i="49"/>
  <c r="B506" i="49"/>
  <c r="B505" i="49"/>
  <c r="B504" i="49"/>
  <c r="B503" i="49"/>
  <c r="B502" i="49"/>
  <c r="B501" i="49"/>
  <c r="B500" i="49"/>
  <c r="B499" i="49"/>
  <c r="B498" i="49"/>
  <c r="B497" i="49"/>
  <c r="B496" i="49"/>
  <c r="B495" i="49"/>
  <c r="B494" i="49"/>
  <c r="B493" i="49"/>
  <c r="B492" i="49"/>
  <c r="B491" i="49"/>
  <c r="B490" i="49"/>
  <c r="B489" i="49"/>
  <c r="B488" i="49"/>
  <c r="B487" i="49"/>
  <c r="B486" i="49"/>
  <c r="B485" i="49"/>
  <c r="B484" i="49"/>
  <c r="B483" i="49"/>
  <c r="B482" i="49"/>
  <c r="B481" i="49"/>
  <c r="B480" i="49"/>
  <c r="B479" i="49"/>
  <c r="B478" i="49"/>
  <c r="B477" i="49"/>
  <c r="B476" i="49"/>
  <c r="B475" i="49"/>
  <c r="B474" i="49"/>
  <c r="B473" i="49"/>
  <c r="B472" i="49"/>
  <c r="B471" i="49"/>
  <c r="B470" i="49"/>
  <c r="B469" i="49"/>
  <c r="B468" i="49"/>
  <c r="B467" i="49"/>
  <c r="B466" i="49"/>
  <c r="B465" i="49"/>
  <c r="B464" i="49"/>
  <c r="B463" i="49"/>
  <c r="B462" i="49"/>
  <c r="B461" i="49"/>
  <c r="B460" i="49"/>
  <c r="B459" i="49"/>
  <c r="B458" i="49"/>
  <c r="B457" i="49"/>
  <c r="B456" i="49"/>
  <c r="B455" i="49"/>
  <c r="B454" i="49"/>
  <c r="B453" i="49"/>
  <c r="B452" i="49"/>
  <c r="B451" i="49"/>
  <c r="B450" i="49"/>
  <c r="B449" i="49"/>
  <c r="B448" i="49"/>
  <c r="B447" i="49"/>
  <c r="B446" i="49"/>
  <c r="B445" i="49"/>
  <c r="B444" i="49"/>
  <c r="B443" i="49"/>
  <c r="B442" i="49"/>
  <c r="B441" i="49"/>
  <c r="B440" i="49"/>
  <c r="B439" i="49"/>
  <c r="B438" i="49"/>
  <c r="B437" i="49"/>
  <c r="B436" i="49"/>
  <c r="B435" i="49"/>
  <c r="B434" i="49"/>
  <c r="B433" i="49"/>
  <c r="B432" i="49"/>
  <c r="B431" i="49"/>
  <c r="B430" i="49"/>
  <c r="B429" i="49"/>
  <c r="B428" i="49"/>
  <c r="B427" i="49"/>
  <c r="B426" i="49"/>
  <c r="B425" i="49"/>
  <c r="B424" i="49"/>
  <c r="B423" i="49"/>
  <c r="B422" i="49"/>
  <c r="B421" i="49"/>
  <c r="B420" i="49"/>
  <c r="B419" i="49"/>
  <c r="B418" i="49"/>
  <c r="B417" i="49"/>
  <c r="B416" i="49"/>
  <c r="B415" i="49"/>
  <c r="B414" i="49"/>
  <c r="B413" i="49"/>
  <c r="B412" i="49"/>
  <c r="B411" i="49"/>
  <c r="B410" i="49"/>
  <c r="B409" i="49"/>
  <c r="B408" i="49"/>
  <c r="B407" i="49"/>
  <c r="B406" i="49"/>
  <c r="B405" i="49"/>
  <c r="B404" i="49"/>
  <c r="B403" i="49"/>
  <c r="B402" i="49"/>
  <c r="B401" i="49"/>
  <c r="B400" i="49"/>
  <c r="B399" i="49"/>
  <c r="B398" i="49"/>
  <c r="B397" i="49"/>
  <c r="B396" i="49"/>
  <c r="B395" i="49"/>
  <c r="B394" i="49"/>
  <c r="B393" i="49"/>
  <c r="B392" i="49"/>
  <c r="B391" i="49"/>
  <c r="B390" i="49"/>
  <c r="B389" i="49"/>
  <c r="B388" i="49"/>
  <c r="B387" i="49"/>
  <c r="B386" i="49"/>
  <c r="B385" i="49"/>
  <c r="B384" i="49"/>
  <c r="B383" i="49"/>
  <c r="B382" i="49"/>
  <c r="B381" i="49"/>
  <c r="B380" i="49"/>
  <c r="B379" i="49"/>
  <c r="B378" i="49"/>
  <c r="B377" i="49"/>
  <c r="B376" i="49"/>
  <c r="B375" i="49"/>
  <c r="B374" i="49"/>
  <c r="B373" i="49"/>
  <c r="B372" i="49"/>
  <c r="B371" i="49"/>
  <c r="B370" i="49"/>
  <c r="B369" i="49"/>
  <c r="B368" i="49"/>
  <c r="B367" i="49"/>
  <c r="B366" i="49"/>
  <c r="B365" i="49"/>
  <c r="B364" i="49"/>
  <c r="B363" i="49"/>
  <c r="B362" i="49"/>
  <c r="B361" i="49"/>
  <c r="B360" i="49"/>
  <c r="B359" i="49"/>
  <c r="B358" i="49"/>
  <c r="B357" i="49"/>
  <c r="B356" i="49"/>
  <c r="B355" i="49"/>
  <c r="B354" i="49"/>
  <c r="B353" i="49"/>
  <c r="B352" i="49"/>
  <c r="B351" i="49"/>
  <c r="B350" i="49"/>
  <c r="B349" i="49"/>
  <c r="B348" i="49"/>
  <c r="B347" i="49"/>
  <c r="B346" i="49"/>
  <c r="B345" i="49"/>
  <c r="B344" i="49"/>
  <c r="B343" i="49"/>
  <c r="B342" i="49"/>
  <c r="B341" i="49"/>
  <c r="B340" i="49"/>
  <c r="B339" i="49"/>
  <c r="B338" i="49"/>
  <c r="B337" i="49"/>
  <c r="B336" i="49"/>
  <c r="B335" i="49"/>
  <c r="B334" i="49"/>
  <c r="B333" i="49"/>
  <c r="B332" i="49"/>
  <c r="B331" i="49"/>
  <c r="B330" i="49"/>
  <c r="B329" i="49"/>
  <c r="B328" i="49"/>
  <c r="B327" i="49"/>
  <c r="B326" i="49"/>
  <c r="B325" i="49"/>
  <c r="B324" i="49"/>
  <c r="B323" i="49"/>
  <c r="B322" i="49"/>
  <c r="B321" i="49"/>
  <c r="B320" i="49"/>
  <c r="B319" i="49"/>
  <c r="B318" i="49"/>
  <c r="B317" i="49"/>
  <c r="B316" i="49"/>
  <c r="B315" i="49"/>
  <c r="B314" i="49"/>
  <c r="B313" i="49"/>
  <c r="B312" i="49"/>
  <c r="B311" i="49"/>
  <c r="B310" i="49"/>
  <c r="B309" i="49"/>
  <c r="B308" i="49"/>
  <c r="B307" i="49"/>
  <c r="B306" i="49"/>
  <c r="B305" i="49"/>
  <c r="B304" i="49"/>
  <c r="B303" i="49"/>
  <c r="B302" i="49"/>
  <c r="B301" i="49"/>
  <c r="B300" i="49"/>
  <c r="B299" i="49"/>
  <c r="B298" i="49"/>
  <c r="B297" i="49"/>
  <c r="B296" i="49"/>
  <c r="B295" i="49"/>
  <c r="B294" i="49"/>
  <c r="B293" i="49"/>
  <c r="B292" i="49"/>
  <c r="B291" i="49"/>
  <c r="B290" i="49"/>
  <c r="B289" i="49"/>
  <c r="B288" i="49"/>
  <c r="B287" i="49"/>
  <c r="B286" i="49"/>
  <c r="B285" i="49"/>
  <c r="B284" i="49"/>
  <c r="B283" i="49"/>
  <c r="B282" i="49"/>
  <c r="B281" i="49"/>
  <c r="B280" i="49"/>
  <c r="B279" i="49"/>
  <c r="B278" i="49"/>
  <c r="B277" i="49"/>
  <c r="B276" i="49"/>
  <c r="B275" i="49"/>
  <c r="B274" i="49"/>
  <c r="B273" i="49"/>
  <c r="B272" i="49"/>
  <c r="B271" i="49"/>
  <c r="B270" i="49"/>
  <c r="B269" i="49"/>
  <c r="B268" i="49"/>
  <c r="B267" i="49"/>
  <c r="B266" i="49"/>
  <c r="B265" i="49"/>
  <c r="B264" i="49"/>
  <c r="B263" i="49"/>
  <c r="B262" i="49"/>
  <c r="B261" i="49"/>
  <c r="B260" i="49"/>
  <c r="B259" i="49"/>
  <c r="B258" i="49"/>
  <c r="B257" i="49"/>
  <c r="B256" i="49"/>
  <c r="B255" i="49"/>
  <c r="B254" i="49"/>
  <c r="B253" i="49"/>
  <c r="B252" i="49"/>
  <c r="B251" i="49"/>
  <c r="B250" i="49"/>
  <c r="B249" i="49"/>
  <c r="B248" i="49"/>
  <c r="B247" i="49"/>
  <c r="B246" i="49"/>
  <c r="B245" i="49"/>
  <c r="B244" i="49"/>
  <c r="B243" i="49"/>
  <c r="B242" i="49"/>
  <c r="B241" i="49"/>
  <c r="B240" i="49"/>
  <c r="B239" i="49"/>
  <c r="B238" i="49"/>
  <c r="B237" i="49"/>
  <c r="B236" i="49"/>
  <c r="B235" i="49"/>
  <c r="B234" i="49"/>
  <c r="B233" i="49"/>
  <c r="B232" i="49"/>
  <c r="B231" i="49"/>
  <c r="B230" i="49"/>
  <c r="B229" i="49"/>
  <c r="B228" i="49"/>
  <c r="B227" i="49"/>
  <c r="B226" i="49"/>
  <c r="B225" i="49"/>
  <c r="B224" i="49"/>
  <c r="B223" i="49"/>
  <c r="B222" i="49"/>
  <c r="B221" i="49"/>
  <c r="B220" i="49"/>
  <c r="B219" i="49"/>
  <c r="B218" i="49"/>
  <c r="B217" i="49"/>
  <c r="B216" i="49"/>
  <c r="B215" i="49"/>
  <c r="B214" i="49"/>
  <c r="B213" i="49"/>
  <c r="B212" i="49"/>
  <c r="B211" i="49"/>
  <c r="B210" i="49"/>
  <c r="B209" i="49"/>
  <c r="B208" i="49"/>
  <c r="B207" i="49"/>
  <c r="B206" i="49"/>
  <c r="B205" i="49"/>
  <c r="B204" i="49"/>
  <c r="B203" i="49"/>
  <c r="B202" i="49"/>
  <c r="B201" i="49"/>
  <c r="B200" i="49"/>
  <c r="B199" i="49"/>
  <c r="B198" i="49"/>
  <c r="B197" i="49"/>
  <c r="B196" i="49"/>
  <c r="B195" i="49"/>
  <c r="B194" i="49"/>
  <c r="B193" i="49"/>
  <c r="B192" i="49"/>
  <c r="B191" i="49"/>
  <c r="B190" i="49"/>
  <c r="B189" i="49"/>
  <c r="B188" i="49"/>
  <c r="B187" i="49"/>
  <c r="B186" i="49"/>
  <c r="B185" i="49"/>
  <c r="B184" i="49"/>
  <c r="B183" i="49"/>
  <c r="B182" i="49"/>
  <c r="B181" i="49"/>
  <c r="B180" i="49"/>
  <c r="B179" i="49"/>
  <c r="B178" i="49"/>
  <c r="B177" i="49"/>
  <c r="B176" i="49"/>
  <c r="B175" i="49"/>
  <c r="B174" i="49"/>
  <c r="B173" i="49"/>
  <c r="B172" i="49"/>
  <c r="B171" i="49"/>
  <c r="B170" i="49"/>
  <c r="B169" i="49"/>
  <c r="B168" i="49"/>
  <c r="B167" i="49"/>
  <c r="B166" i="49"/>
  <c r="B165" i="49"/>
  <c r="B164" i="49"/>
  <c r="B163" i="49"/>
  <c r="B162" i="49"/>
  <c r="B161" i="49"/>
  <c r="B160" i="49"/>
  <c r="B159" i="49"/>
  <c r="B158" i="49"/>
  <c r="B157" i="49"/>
  <c r="B156" i="49"/>
  <c r="B155" i="49"/>
  <c r="B154" i="49"/>
  <c r="B153" i="49"/>
  <c r="B152" i="49"/>
  <c r="B151" i="49"/>
  <c r="B150" i="49"/>
  <c r="B149" i="49"/>
  <c r="B148" i="49"/>
  <c r="B147" i="49"/>
  <c r="B146" i="49"/>
  <c r="B145" i="49"/>
  <c r="B144" i="49"/>
  <c r="B143" i="49"/>
  <c r="B142" i="49"/>
  <c r="B141" i="49"/>
  <c r="B140" i="49"/>
  <c r="B139" i="49"/>
  <c r="B138" i="49"/>
  <c r="B137" i="49"/>
  <c r="B136" i="49"/>
  <c r="B135" i="49"/>
  <c r="B134" i="49"/>
  <c r="B133" i="49"/>
  <c r="B132" i="49"/>
  <c r="B131" i="49"/>
  <c r="B130" i="49"/>
  <c r="B129" i="49"/>
  <c r="B128" i="49"/>
  <c r="B127" i="49"/>
  <c r="B126" i="49"/>
  <c r="B125" i="49"/>
  <c r="B124" i="49"/>
  <c r="B123" i="49"/>
  <c r="B122" i="49"/>
  <c r="B121" i="49"/>
  <c r="B120" i="49"/>
  <c r="B119" i="49"/>
  <c r="B118" i="49"/>
  <c r="B117" i="49"/>
  <c r="B116" i="49"/>
  <c r="B115" i="49"/>
  <c r="B114" i="49"/>
  <c r="B113" i="49"/>
  <c r="B112" i="49"/>
  <c r="B111" i="49"/>
  <c r="B110" i="49"/>
  <c r="B109" i="49"/>
  <c r="B108" i="49"/>
  <c r="B107" i="49"/>
  <c r="B106" i="49"/>
  <c r="B105" i="49"/>
  <c r="B104" i="49"/>
  <c r="B103" i="49"/>
  <c r="B102" i="49"/>
  <c r="B101" i="49"/>
  <c r="B100" i="49"/>
  <c r="B99" i="49"/>
  <c r="B98" i="49"/>
  <c r="B97" i="49"/>
  <c r="B96" i="49"/>
  <c r="B95" i="49"/>
  <c r="B94" i="49"/>
  <c r="B93" i="49"/>
  <c r="B92" i="49"/>
  <c r="B91" i="49"/>
  <c r="B90" i="49"/>
  <c r="B89" i="49"/>
  <c r="B88" i="49"/>
  <c r="B87" i="49"/>
  <c r="B86" i="49"/>
  <c r="B85" i="49"/>
  <c r="B84" i="49"/>
  <c r="B83" i="49"/>
  <c r="B82" i="49"/>
  <c r="B81" i="49"/>
  <c r="B80" i="49"/>
  <c r="B79" i="49"/>
  <c r="B78" i="49"/>
  <c r="B77" i="49"/>
  <c r="B76" i="49"/>
  <c r="B75" i="49"/>
  <c r="B74" i="49"/>
  <c r="B73" i="49"/>
  <c r="B72" i="49"/>
  <c r="B71" i="49"/>
  <c r="B70" i="49"/>
  <c r="B69" i="49"/>
  <c r="B68" i="49"/>
  <c r="B67" i="49"/>
  <c r="B66" i="49"/>
  <c r="B65" i="49"/>
  <c r="B64" i="49"/>
  <c r="B63" i="49"/>
  <c r="B62" i="49"/>
  <c r="B61" i="49"/>
  <c r="B60" i="49"/>
  <c r="B59" i="49"/>
  <c r="B58" i="49"/>
  <c r="B57" i="49"/>
  <c r="B56" i="49"/>
  <c r="B55" i="49"/>
  <c r="B54" i="49"/>
  <c r="B53" i="49"/>
  <c r="B52" i="49"/>
  <c r="B51" i="49"/>
  <c r="B50" i="49"/>
  <c r="B49" i="49"/>
  <c r="B48" i="49"/>
  <c r="B47" i="49"/>
  <c r="B46" i="49"/>
  <c r="B45" i="49"/>
  <c r="B44" i="49"/>
  <c r="B43" i="49"/>
  <c r="B42" i="49"/>
  <c r="B41" i="49"/>
  <c r="B40" i="49"/>
  <c r="B39" i="49"/>
  <c r="B38" i="49"/>
  <c r="B37" i="49"/>
  <c r="B36" i="49"/>
  <c r="B35" i="49"/>
  <c r="B34" i="49"/>
  <c r="B33" i="49"/>
  <c r="B32" i="49"/>
  <c r="B31" i="49"/>
  <c r="B30" i="49"/>
  <c r="B29" i="49"/>
  <c r="B28" i="49"/>
  <c r="B27" i="49"/>
  <c r="B26" i="49"/>
  <c r="B25" i="49"/>
  <c r="B24" i="49"/>
  <c r="B23" i="49"/>
  <c r="B22" i="49"/>
  <c r="C22" i="49" s="1" a="1"/>
  <c r="C22" i="49" s="1"/>
  <c r="B21" i="49"/>
  <c r="B20" i="49"/>
  <c r="B19" i="49"/>
  <c r="B18" i="49"/>
  <c r="B17" i="49"/>
  <c r="B16" i="49"/>
  <c r="B15" i="49"/>
  <c r="B14" i="49"/>
  <c r="B13" i="49"/>
  <c r="B12" i="49"/>
  <c r="B11" i="49"/>
  <c r="B10" i="49"/>
  <c r="B9" i="49"/>
  <c r="B8" i="49"/>
  <c r="B7" i="49"/>
  <c r="B6" i="49"/>
  <c r="B5" i="49"/>
  <c r="B4" i="49"/>
  <c r="B3" i="49"/>
  <c r="AO12" i="45"/>
  <c r="AO1011" i="43"/>
  <c r="AO1010" i="43"/>
  <c r="AO1009" i="43"/>
  <c r="AO1008" i="43"/>
  <c r="AO1007" i="43"/>
  <c r="AO1006" i="43"/>
  <c r="AO1005" i="43"/>
  <c r="AO1004" i="43"/>
  <c r="AO1003" i="43"/>
  <c r="AO1002" i="43"/>
  <c r="AO1001" i="43"/>
  <c r="AO1000" i="43"/>
  <c r="AO999" i="43"/>
  <c r="AO998" i="43"/>
  <c r="AO997" i="43"/>
  <c r="AO996" i="43"/>
  <c r="AO995" i="43"/>
  <c r="AO994" i="43"/>
  <c r="AO993" i="43"/>
  <c r="AO992" i="43"/>
  <c r="AO991" i="43"/>
  <c r="AO990" i="43"/>
  <c r="AO989" i="43"/>
  <c r="AO988" i="43"/>
  <c r="AO987" i="43"/>
  <c r="AO986" i="43"/>
  <c r="AO985" i="43"/>
  <c r="AO984" i="43"/>
  <c r="AO983" i="43"/>
  <c r="AO982" i="43"/>
  <c r="AO981" i="43"/>
  <c r="AO980" i="43"/>
  <c r="AO979" i="43"/>
  <c r="AO978" i="43"/>
  <c r="AO977" i="43"/>
  <c r="AO976" i="43"/>
  <c r="AO975" i="43"/>
  <c r="AO974" i="43"/>
  <c r="AO973" i="43"/>
  <c r="AO972" i="43"/>
  <c r="AO971" i="43"/>
  <c r="AO970" i="43"/>
  <c r="AO969" i="43"/>
  <c r="AO968" i="43"/>
  <c r="AO967" i="43"/>
  <c r="AO966" i="43"/>
  <c r="AO965" i="43"/>
  <c r="AO964" i="43"/>
  <c r="AO963" i="43"/>
  <c r="AO962" i="43"/>
  <c r="AO961" i="43"/>
  <c r="AO960" i="43"/>
  <c r="AO959" i="43"/>
  <c r="AO958" i="43"/>
  <c r="AO957" i="43"/>
  <c r="AO956" i="43"/>
  <c r="AO40" i="43"/>
  <c r="AO39" i="43"/>
  <c r="AO38" i="43"/>
  <c r="AO37" i="43"/>
  <c r="AO36" i="43"/>
  <c r="AO35" i="43"/>
  <c r="AO34" i="43"/>
  <c r="AO33" i="43"/>
  <c r="AO32" i="43"/>
  <c r="AO31" i="43"/>
  <c r="AO30" i="43"/>
  <c r="AO29" i="43"/>
  <c r="AO28" i="43"/>
  <c r="AO27" i="43"/>
  <c r="AO26" i="43"/>
  <c r="AO25" i="43"/>
  <c r="AO24" i="43"/>
  <c r="AO23" i="43"/>
  <c r="AO22" i="43"/>
  <c r="AO21" i="43"/>
  <c r="AO20" i="43"/>
  <c r="AO19" i="43"/>
  <c r="AO18" i="43"/>
  <c r="AO17" i="43"/>
  <c r="AO16" i="43"/>
  <c r="AO15" i="43"/>
  <c r="AO14" i="43"/>
  <c r="AO13" i="43"/>
  <c r="AO12" i="43"/>
  <c r="C816" i="50" l="1" a="1"/>
  <c r="C816" i="50" s="1"/>
  <c r="AN826" i="45"/>
  <c r="T826" i="45"/>
  <c r="V826" i="45" s="1"/>
  <c r="C18" i="49" a="1"/>
  <c r="C18" i="49" s="1"/>
  <c r="C13" i="49" a="1"/>
  <c r="C13" i="49" s="1"/>
  <c r="C10" i="49" a="1"/>
  <c r="C10" i="49" s="1"/>
  <c r="C2" i="49" a="1"/>
  <c r="C2" i="49" s="1"/>
  <c r="C5" i="49" a="1"/>
  <c r="C5" i="49" s="1"/>
  <c r="C7" i="49" a="1"/>
  <c r="C7" i="49" s="1"/>
  <c r="C3" i="49" a="1"/>
  <c r="C3" i="49" s="1"/>
  <c r="C6" i="49" a="1"/>
  <c r="C6" i="49" s="1"/>
  <c r="C20" i="49" a="1"/>
  <c r="C20" i="49" s="1"/>
  <c r="C11" i="49" a="1"/>
  <c r="C11" i="49" s="1"/>
  <c r="C14" i="49" a="1"/>
  <c r="C14" i="49" s="1"/>
  <c r="C8" i="49" a="1"/>
  <c r="C8" i="49" s="1"/>
  <c r="C9" i="49" a="1"/>
  <c r="C9" i="49" s="1"/>
  <c r="C19" i="49" a="1"/>
  <c r="C19" i="49" s="1"/>
  <c r="C16" i="49" a="1"/>
  <c r="C16" i="49" s="1"/>
  <c r="C17" i="49" a="1"/>
  <c r="C17" i="49" s="1"/>
  <c r="C4" i="49" a="1"/>
  <c r="C4" i="49" s="1"/>
  <c r="C21" i="49" a="1"/>
  <c r="C21" i="49" s="1"/>
  <c r="C12" i="49" a="1"/>
  <c r="C12" i="49" s="1"/>
  <c r="C15" i="49" a="1"/>
  <c r="C15" i="49" s="1"/>
  <c r="C19" i="50" a="1"/>
  <c r="C19" i="50" s="1"/>
  <c r="C13" i="50" a="1"/>
  <c r="C13" i="50" s="1"/>
  <c r="C8" i="50" a="1"/>
  <c r="C8" i="50" s="1"/>
  <c r="C16" i="50" a="1"/>
  <c r="C16" i="50" s="1"/>
  <c r="C21" i="50" a="1"/>
  <c r="C21" i="50" s="1"/>
  <c r="C11" i="50" a="1"/>
  <c r="C11" i="50" s="1"/>
  <c r="C15" i="50" a="1"/>
  <c r="C15" i="50" s="1"/>
  <c r="C9" i="50" a="1"/>
  <c r="C9" i="50" s="1"/>
  <c r="C7" i="50" a="1"/>
  <c r="C7" i="50" s="1"/>
  <c r="C20" i="50" a="1"/>
  <c r="C20" i="50" s="1"/>
  <c r="C5" i="50" a="1"/>
  <c r="C5" i="50" s="1"/>
  <c r="C3" i="50" a="1"/>
  <c r="C3" i="50" s="1"/>
  <c r="C10" i="50" a="1"/>
  <c r="C10" i="50" s="1"/>
  <c r="C18" i="50" a="1"/>
  <c r="C18" i="50" s="1"/>
  <c r="C6" i="50" a="1"/>
  <c r="C6" i="50" s="1"/>
  <c r="C4" i="50" a="1"/>
  <c r="C4" i="50" s="1"/>
  <c r="C14" i="50" a="1"/>
  <c r="C14" i="50" s="1"/>
  <c r="C12" i="50" a="1"/>
  <c r="C12" i="50" s="1"/>
  <c r="C2" i="50" a="1"/>
  <c r="C2" i="50" s="1"/>
  <c r="C17" i="50" a="1"/>
  <c r="C17" i="50" s="1"/>
  <c r="AP59" i="45"/>
  <c r="AP52" i="45"/>
  <c r="AP48" i="45"/>
  <c r="AP46" i="45"/>
  <c r="Y12" i="45" l="1"/>
  <c r="Y15" i="45"/>
  <c r="Y16" i="45"/>
  <c r="Y17" i="45"/>
  <c r="Y19" i="45"/>
  <c r="Y18" i="45"/>
  <c r="Y21" i="45"/>
  <c r="Y20" i="45"/>
  <c r="Y22" i="45"/>
  <c r="Y23" i="45"/>
  <c r="Y24" i="45"/>
  <c r="Y25" i="45"/>
  <c r="Y26" i="45"/>
  <c r="Y27" i="45"/>
  <c r="Y28" i="45"/>
  <c r="Y29" i="45"/>
  <c r="Y30" i="45"/>
  <c r="Y31" i="45"/>
  <c r="Y32" i="45"/>
  <c r="Y33" i="45"/>
  <c r="Y34" i="45"/>
  <c r="Y35" i="45"/>
  <c r="Y36" i="45"/>
  <c r="Y37" i="45"/>
  <c r="Y38" i="45"/>
  <c r="Y39" i="45"/>
  <c r="Y40" i="45"/>
  <c r="Y41" i="45"/>
  <c r="Y42" i="45"/>
  <c r="Y43" i="45"/>
  <c r="Y44" i="45"/>
  <c r="Y45" i="45"/>
  <c r="Y46" i="45"/>
  <c r="Y47" i="45"/>
  <c r="Y48" i="45"/>
  <c r="Y49" i="45"/>
  <c r="Y50" i="45"/>
  <c r="Y51" i="45"/>
  <c r="Y52" i="45"/>
  <c r="Y53" i="45"/>
  <c r="Y54" i="45"/>
  <c r="Y55" i="45"/>
  <c r="Y56" i="45"/>
  <c r="Y57" i="45"/>
  <c r="Y58" i="45"/>
  <c r="Y59" i="45"/>
  <c r="Y60" i="45"/>
  <c r="Y61" i="45"/>
  <c r="Y62" i="45"/>
  <c r="Y63" i="45"/>
  <c r="Y64" i="45"/>
  <c r="Y65" i="45"/>
  <c r="Y66" i="45"/>
  <c r="Y67" i="45"/>
  <c r="Y68" i="45"/>
  <c r="Y69" i="45"/>
  <c r="Y70" i="45"/>
  <c r="Y71" i="45"/>
  <c r="Y15" i="43"/>
  <c r="Y16" i="43"/>
  <c r="Y17" i="43"/>
  <c r="Y18" i="43"/>
  <c r="Y19" i="43"/>
  <c r="Y20" i="43"/>
  <c r="Y21" i="43"/>
  <c r="AF21" i="43" s="1"/>
  <c r="Y22" i="43"/>
  <c r="AF22" i="43" s="1"/>
  <c r="Y23" i="43"/>
  <c r="Y24" i="43"/>
  <c r="Y25" i="43"/>
  <c r="Y26" i="43"/>
  <c r="Y27" i="43"/>
  <c r="Y28" i="43"/>
  <c r="Y29" i="43"/>
  <c r="Y30" i="43"/>
  <c r="Y31" i="43"/>
  <c r="Y32" i="43"/>
  <c r="Y33" i="43"/>
  <c r="Y34" i="43"/>
  <c r="Y35" i="43"/>
  <c r="Y36" i="43"/>
  <c r="Y37" i="43"/>
  <c r="Y38" i="43"/>
  <c r="Y39" i="43"/>
  <c r="Y40" i="43"/>
  <c r="Y41" i="43"/>
  <c r="Y42" i="43"/>
  <c r="Y43" i="43"/>
  <c r="Y44" i="43"/>
  <c r="Y45" i="43"/>
  <c r="Y46" i="43"/>
  <c r="Y47" i="43"/>
  <c r="Y48" i="43"/>
  <c r="Y49" i="43"/>
  <c r="Y50" i="43"/>
  <c r="Y51" i="43"/>
  <c r="Y52" i="43"/>
  <c r="Y53" i="43"/>
  <c r="Y54" i="43"/>
  <c r="Y55" i="43"/>
  <c r="Y56" i="43"/>
  <c r="Y57" i="43"/>
  <c r="Y58" i="43"/>
  <c r="Y59" i="43"/>
  <c r="Y60" i="43"/>
  <c r="Y61" i="43"/>
  <c r="Y62" i="43"/>
  <c r="Y63" i="43"/>
  <c r="Y64" i="43"/>
  <c r="Y65" i="43"/>
  <c r="Y66" i="43"/>
  <c r="Y67" i="43"/>
  <c r="Y68" i="43"/>
  <c r="Y69" i="43"/>
  <c r="Y70" i="43"/>
  <c r="Y71" i="43"/>
  <c r="Y13" i="43"/>
  <c r="Y14" i="43"/>
  <c r="Y13" i="45"/>
  <c r="Y14" i="45"/>
  <c r="AH27" i="43"/>
  <c r="AN39" i="45"/>
  <c r="AP39" i="45"/>
  <c r="AP32" i="45"/>
  <c r="AP24" i="45"/>
  <c r="AN33" i="45"/>
  <c r="AP33" i="45"/>
  <c r="AN55" i="45"/>
  <c r="AP55" i="45"/>
  <c r="AP34" i="45"/>
  <c r="AN56" i="45"/>
  <c r="AP56" i="45"/>
  <c r="AP31" i="45"/>
  <c r="AN40" i="45"/>
  <c r="AP40" i="45"/>
  <c r="AP14" i="45"/>
  <c r="AP35" i="45"/>
  <c r="AN49" i="45"/>
  <c r="AP49" i="45"/>
  <c r="AN57" i="45"/>
  <c r="AP57" i="45"/>
  <c r="AP30" i="45"/>
  <c r="AN38" i="45"/>
  <c r="AP38" i="45"/>
  <c r="AP28" i="45"/>
  <c r="AN36" i="45"/>
  <c r="AP36" i="45"/>
  <c r="AN50" i="45"/>
  <c r="AP50" i="45"/>
  <c r="AP29" i="45"/>
  <c r="AP37" i="45"/>
  <c r="AN51" i="45"/>
  <c r="AP51" i="45"/>
  <c r="AN53" i="45"/>
  <c r="AP53" i="45"/>
  <c r="AN54" i="45"/>
  <c r="AP54" i="45"/>
  <c r="AN35" i="45"/>
  <c r="AN37" i="45"/>
  <c r="AN34" i="45"/>
  <c r="AN30" i="45"/>
  <c r="AN31" i="45"/>
  <c r="AN28" i="45"/>
  <c r="AN29" i="45"/>
  <c r="AN24" i="45"/>
  <c r="AN14" i="45"/>
  <c r="AF18" i="45"/>
  <c r="AH22" i="45"/>
  <c r="AF17" i="45"/>
  <c r="AJ21" i="45"/>
  <c r="AF24" i="45"/>
  <c r="AH20" i="45"/>
  <c r="AH19" i="45"/>
  <c r="AG15" i="45"/>
  <c r="AF23" i="45"/>
  <c r="AN18" i="43"/>
  <c r="AN26" i="43"/>
  <c r="AN19" i="43"/>
  <c r="AN27" i="43"/>
  <c r="AN20" i="43"/>
  <c r="AN28" i="43"/>
  <c r="AN25" i="43"/>
  <c r="AN21" i="43"/>
  <c r="AN29" i="43"/>
  <c r="AN22" i="43"/>
  <c r="AN30" i="43"/>
  <c r="AN23" i="43"/>
  <c r="AN31" i="43"/>
  <c r="AN24" i="43"/>
  <c r="AN32" i="43"/>
  <c r="AN35" i="43"/>
  <c r="AN83" i="43"/>
  <c r="AN107" i="43"/>
  <c r="AN131" i="43"/>
  <c r="AN155" i="43"/>
  <c r="AN179" i="43"/>
  <c r="AN203" i="43"/>
  <c r="AN227" i="43"/>
  <c r="AN251" i="43"/>
  <c r="AN275" i="43"/>
  <c r="AN299" i="43"/>
  <c r="AN323" i="43"/>
  <c r="AN347" i="43"/>
  <c r="AN371" i="43"/>
  <c r="AN395" i="43"/>
  <c r="AN419" i="43"/>
  <c r="AN443" i="43"/>
  <c r="AN467" i="43"/>
  <c r="AN491" i="43"/>
  <c r="AN515" i="43"/>
  <c r="AN531" i="43"/>
  <c r="AN547" i="43"/>
  <c r="AN571" i="43"/>
  <c r="AN579" i="43"/>
  <c r="AN595" i="43"/>
  <c r="AN611" i="43"/>
  <c r="AN627" i="43"/>
  <c r="AN643" i="43"/>
  <c r="AN659" i="43"/>
  <c r="AN675" i="43"/>
  <c r="AN691" i="43"/>
  <c r="AN715" i="43"/>
  <c r="AN731" i="43"/>
  <c r="AN747" i="43"/>
  <c r="AN763" i="43"/>
  <c r="AN779" i="43"/>
  <c r="AN787" i="43"/>
  <c r="AN795" i="43"/>
  <c r="AN803" i="43"/>
  <c r="AN819" i="43"/>
  <c r="AN827" i="43"/>
  <c r="AN835" i="43"/>
  <c r="AN843" i="43"/>
  <c r="AN851" i="43"/>
  <c r="AN859" i="43"/>
  <c r="AN867" i="43"/>
  <c r="AN875" i="43"/>
  <c r="AN883" i="43"/>
  <c r="AN891" i="43"/>
  <c r="AN899" i="43"/>
  <c r="AN907" i="43"/>
  <c r="AN915" i="43"/>
  <c r="AN923" i="43"/>
  <c r="AN931" i="43"/>
  <c r="AN939" i="43"/>
  <c r="AN947" i="43"/>
  <c r="AN955" i="43"/>
  <c r="AN963" i="43"/>
  <c r="AN971" i="43"/>
  <c r="AN979" i="43"/>
  <c r="AN987" i="43"/>
  <c r="AN1003" i="43"/>
  <c r="AN1011" i="43"/>
  <c r="AN91" i="43"/>
  <c r="AN115" i="43"/>
  <c r="AN139" i="43"/>
  <c r="AN163" i="43"/>
  <c r="AN187" i="43"/>
  <c r="AN211" i="43"/>
  <c r="AN235" i="43"/>
  <c r="AN259" i="43"/>
  <c r="AN283" i="43"/>
  <c r="AN307" i="43"/>
  <c r="AN331" i="43"/>
  <c r="AN355" i="43"/>
  <c r="AN379" i="43"/>
  <c r="AN403" i="43"/>
  <c r="AN427" i="43"/>
  <c r="AN459" i="43"/>
  <c r="AN483" i="43"/>
  <c r="AN499" i="43"/>
  <c r="AN523" i="43"/>
  <c r="AN539" i="43"/>
  <c r="AN555" i="43"/>
  <c r="AN587" i="43"/>
  <c r="AN603" i="43"/>
  <c r="AN619" i="43"/>
  <c r="AN635" i="43"/>
  <c r="AN651" i="43"/>
  <c r="AN667" i="43"/>
  <c r="AN683" i="43"/>
  <c r="AN707" i="43"/>
  <c r="AN723" i="43"/>
  <c r="AN739" i="43"/>
  <c r="AN755" i="43"/>
  <c r="AN771" i="43"/>
  <c r="AN811" i="43"/>
  <c r="AN995" i="43"/>
  <c r="AN75" i="43"/>
  <c r="AN99" i="43"/>
  <c r="AN123" i="43"/>
  <c r="AN147" i="43"/>
  <c r="AN171" i="43"/>
  <c r="AN195" i="43"/>
  <c r="AN219" i="43"/>
  <c r="AN243" i="43"/>
  <c r="AN267" i="43"/>
  <c r="AN291" i="43"/>
  <c r="AN315" i="43"/>
  <c r="AN339" i="43"/>
  <c r="AN363" i="43"/>
  <c r="AN387" i="43"/>
  <c r="AN411" i="43"/>
  <c r="AN435" i="43"/>
  <c r="AN451" i="43"/>
  <c r="AN475" i="43"/>
  <c r="AN507" i="43"/>
  <c r="AN563" i="43"/>
  <c r="AN699" i="43"/>
  <c r="AN37" i="43"/>
  <c r="AN77" i="43"/>
  <c r="AN93" i="43"/>
  <c r="AN109" i="43"/>
  <c r="AN125" i="43"/>
  <c r="AN133" i="43"/>
  <c r="AN149" i="43"/>
  <c r="AN173" i="43"/>
  <c r="AN189" i="43"/>
  <c r="AN205" i="43"/>
  <c r="AN221" i="43"/>
  <c r="AN245" i="43"/>
  <c r="AN261" i="43"/>
  <c r="AN277" i="43"/>
  <c r="AN293" i="43"/>
  <c r="AN309" i="43"/>
  <c r="AN325" i="43"/>
  <c r="AN341" i="43"/>
  <c r="AN357" i="43"/>
  <c r="AN373" i="43"/>
  <c r="AN389" i="43"/>
  <c r="AN405" i="43"/>
  <c r="AN421" i="43"/>
  <c r="AN437" i="43"/>
  <c r="AN453" i="43"/>
  <c r="AN469" i="43"/>
  <c r="AN485" i="43"/>
  <c r="AN509" i="43"/>
  <c r="AN525" i="43"/>
  <c r="AN541" i="43"/>
  <c r="AN557" i="43"/>
  <c r="AN573" i="43"/>
  <c r="AN597" i="43"/>
  <c r="AN613" i="43"/>
  <c r="AN629" i="43"/>
  <c r="AN645" i="43"/>
  <c r="AN661" i="43"/>
  <c r="AN685" i="43"/>
  <c r="AN701" i="43"/>
  <c r="AN725" i="43"/>
  <c r="AN741" i="43"/>
  <c r="AN757" i="43"/>
  <c r="AN773" i="43"/>
  <c r="AN789" i="43"/>
  <c r="AN805" i="43"/>
  <c r="AN821" i="43"/>
  <c r="AN837" i="43"/>
  <c r="AN853" i="43"/>
  <c r="AN869" i="43"/>
  <c r="AN893" i="43"/>
  <c r="AN909" i="43"/>
  <c r="AN925" i="43"/>
  <c r="AN941" i="43"/>
  <c r="AN965" i="43"/>
  <c r="AN981" i="43"/>
  <c r="AN997" i="43"/>
  <c r="AN36" i="43"/>
  <c r="AN76" i="43"/>
  <c r="AN84" i="43"/>
  <c r="AN92" i="43"/>
  <c r="AN100" i="43"/>
  <c r="AN108" i="43"/>
  <c r="AN116" i="43"/>
  <c r="AN124" i="43"/>
  <c r="AN132" i="43"/>
  <c r="AN140" i="43"/>
  <c r="AN148" i="43"/>
  <c r="AN156" i="43"/>
  <c r="AN164" i="43"/>
  <c r="AN172" i="43"/>
  <c r="AN180" i="43"/>
  <c r="AN188" i="43"/>
  <c r="AN196" i="43"/>
  <c r="AN204" i="43"/>
  <c r="AN212" i="43"/>
  <c r="AN220" i="43"/>
  <c r="AN228" i="43"/>
  <c r="AN236" i="43"/>
  <c r="AN244" i="43"/>
  <c r="AN252" i="43"/>
  <c r="AN260" i="43"/>
  <c r="AN268" i="43"/>
  <c r="AN276" i="43"/>
  <c r="AN284" i="43"/>
  <c r="AN292" i="43"/>
  <c r="AN300" i="43"/>
  <c r="AN308" i="43"/>
  <c r="AN316" i="43"/>
  <c r="AN324" i="43"/>
  <c r="AN332" i="43"/>
  <c r="AN340" i="43"/>
  <c r="AN348" i="43"/>
  <c r="AN356" i="43"/>
  <c r="AN364" i="43"/>
  <c r="AN372" i="43"/>
  <c r="AN380" i="43"/>
  <c r="AN388" i="43"/>
  <c r="AN396" i="43"/>
  <c r="AN404" i="43"/>
  <c r="AN412" i="43"/>
  <c r="AN420" i="43"/>
  <c r="AN428" i="43"/>
  <c r="AN436" i="43"/>
  <c r="AN444" i="43"/>
  <c r="AN452" i="43"/>
  <c r="AN460" i="43"/>
  <c r="AN468" i="43"/>
  <c r="AN476" i="43"/>
  <c r="AN484" i="43"/>
  <c r="AN492" i="43"/>
  <c r="AN500" i="43"/>
  <c r="AN508" i="43"/>
  <c r="AN516" i="43"/>
  <c r="AN524" i="43"/>
  <c r="AN532" i="43"/>
  <c r="AN540" i="43"/>
  <c r="AN548" i="43"/>
  <c r="AN556" i="43"/>
  <c r="AN564" i="43"/>
  <c r="AN572" i="43"/>
  <c r="AN580" i="43"/>
  <c r="AN588" i="43"/>
  <c r="AN596" i="43"/>
  <c r="AN604" i="43"/>
  <c r="AN612" i="43"/>
  <c r="AN620" i="43"/>
  <c r="AN628" i="43"/>
  <c r="AN636" i="43"/>
  <c r="AN644" i="43"/>
  <c r="AN652" i="43"/>
  <c r="AN660" i="43"/>
  <c r="AN668" i="43"/>
  <c r="AN676" i="43"/>
  <c r="AN684" i="43"/>
  <c r="AN692" i="43"/>
  <c r="AN700" i="43"/>
  <c r="AN708" i="43"/>
  <c r="AN716" i="43"/>
  <c r="AN724" i="43"/>
  <c r="AN732" i="43"/>
  <c r="AN740" i="43"/>
  <c r="AN748" i="43"/>
  <c r="AN756" i="43"/>
  <c r="AN764" i="43"/>
  <c r="AN772" i="43"/>
  <c r="AN780" i="43"/>
  <c r="AN788" i="43"/>
  <c r="AN796" i="43"/>
  <c r="AN804" i="43"/>
  <c r="AN812" i="43"/>
  <c r="AN820" i="43"/>
  <c r="AN828" i="43"/>
  <c r="AN836" i="43"/>
  <c r="AN844" i="43"/>
  <c r="AN852" i="43"/>
  <c r="AN860" i="43"/>
  <c r="AN868" i="43"/>
  <c r="AN876" i="43"/>
  <c r="AN884" i="43"/>
  <c r="AN892" i="43"/>
  <c r="AN900" i="43"/>
  <c r="AN908" i="43"/>
  <c r="AN916" i="43"/>
  <c r="AN924" i="43"/>
  <c r="AN932" i="43"/>
  <c r="AN940" i="43"/>
  <c r="AN948" i="43"/>
  <c r="AN956" i="43"/>
  <c r="AN964" i="43"/>
  <c r="AN972" i="43"/>
  <c r="AN980" i="43"/>
  <c r="AN988" i="43"/>
  <c r="AN996" i="43"/>
  <c r="AN1004" i="43"/>
  <c r="AN85" i="43"/>
  <c r="AN101" i="43"/>
  <c r="AN117" i="43"/>
  <c r="AN141" i="43"/>
  <c r="AN157" i="43"/>
  <c r="AN165" i="43"/>
  <c r="AN181" i="43"/>
  <c r="AN197" i="43"/>
  <c r="AN213" i="43"/>
  <c r="AN229" i="43"/>
  <c r="AN237" i="43"/>
  <c r="AN253" i="43"/>
  <c r="AN269" i="43"/>
  <c r="AN285" i="43"/>
  <c r="AN301" i="43"/>
  <c r="AN317" i="43"/>
  <c r="AN333" i="43"/>
  <c r="AN349" i="43"/>
  <c r="AN365" i="43"/>
  <c r="AN381" i="43"/>
  <c r="AN397" i="43"/>
  <c r="AN413" i="43"/>
  <c r="AN429" i="43"/>
  <c r="AN445" i="43"/>
  <c r="AN461" i="43"/>
  <c r="AN477" i="43"/>
  <c r="AN493" i="43"/>
  <c r="AN501" i="43"/>
  <c r="AN517" i="43"/>
  <c r="AN533" i="43"/>
  <c r="AN549" i="43"/>
  <c r="AN565" i="43"/>
  <c r="AN581" i="43"/>
  <c r="AN589" i="43"/>
  <c r="AN605" i="43"/>
  <c r="AN621" i="43"/>
  <c r="AN637" i="43"/>
  <c r="AN653" i="43"/>
  <c r="AN669" i="43"/>
  <c r="AN677" i="43"/>
  <c r="AN693" i="43"/>
  <c r="AN709" i="43"/>
  <c r="AN717" i="43"/>
  <c r="AN733" i="43"/>
  <c r="AN749" i="43"/>
  <c r="AN765" i="43"/>
  <c r="AN781" i="43"/>
  <c r="AN797" i="43"/>
  <c r="AN813" i="43"/>
  <c r="AN829" i="43"/>
  <c r="AN845" i="43"/>
  <c r="AN861" i="43"/>
  <c r="AN877" i="43"/>
  <c r="AN885" i="43"/>
  <c r="AN901" i="43"/>
  <c r="AN917" i="43"/>
  <c r="AN933" i="43"/>
  <c r="AN949" i="43"/>
  <c r="AN957" i="43"/>
  <c r="AN973" i="43"/>
  <c r="AN989" i="43"/>
  <c r="AN1005" i="43"/>
  <c r="AN39" i="43"/>
  <c r="AN79" i="43"/>
  <c r="AN87" i="43"/>
  <c r="AN95" i="43"/>
  <c r="AN103" i="43"/>
  <c r="AN111" i="43"/>
  <c r="AN119" i="43"/>
  <c r="AN127" i="43"/>
  <c r="AN135" i="43"/>
  <c r="AN143" i="43"/>
  <c r="AN151" i="43"/>
  <c r="AN159" i="43"/>
  <c r="AN167" i="43"/>
  <c r="AN175" i="43"/>
  <c r="AN183" i="43"/>
  <c r="AN191" i="43"/>
  <c r="AN199" i="43"/>
  <c r="AN207" i="43"/>
  <c r="AN215" i="43"/>
  <c r="AN223" i="43"/>
  <c r="AN231" i="43"/>
  <c r="AN239" i="43"/>
  <c r="AN247" i="43"/>
  <c r="AN255" i="43"/>
  <c r="AN263" i="43"/>
  <c r="AN271" i="43"/>
  <c r="AN279" i="43"/>
  <c r="AN287" i="43"/>
  <c r="AN295" i="43"/>
  <c r="AN303" i="43"/>
  <c r="AN311" i="43"/>
  <c r="AN319" i="43"/>
  <c r="AN327" i="43"/>
  <c r="AN335" i="43"/>
  <c r="AN343" i="43"/>
  <c r="AN351" i="43"/>
  <c r="AN359" i="43"/>
  <c r="AN367" i="43"/>
  <c r="AN375" i="43"/>
  <c r="AN383" i="43"/>
  <c r="AN391" i="43"/>
  <c r="AN399" i="43"/>
  <c r="AN407" i="43"/>
  <c r="AN415" i="43"/>
  <c r="AN423" i="43"/>
  <c r="AN431" i="43"/>
  <c r="AN439" i="43"/>
  <c r="AN447" i="43"/>
  <c r="AN455" i="43"/>
  <c r="AN463" i="43"/>
  <c r="AN471" i="43"/>
  <c r="AN479" i="43"/>
  <c r="AN487" i="43"/>
  <c r="AN495" i="43"/>
  <c r="AN503" i="43"/>
  <c r="AN511" i="43"/>
  <c r="AN519" i="43"/>
  <c r="AN527" i="43"/>
  <c r="AN535" i="43"/>
  <c r="AN543" i="43"/>
  <c r="AN551" i="43"/>
  <c r="AN559" i="43"/>
  <c r="AN567" i="43"/>
  <c r="AN575" i="43"/>
  <c r="AN583" i="43"/>
  <c r="AN591" i="43"/>
  <c r="AN599" i="43"/>
  <c r="AN607" i="43"/>
  <c r="AN615" i="43"/>
  <c r="AN623" i="43"/>
  <c r="AN631" i="43"/>
  <c r="AN639" i="43"/>
  <c r="AN647" i="43"/>
  <c r="AN655" i="43"/>
  <c r="AN663" i="43"/>
  <c r="AN671" i="43"/>
  <c r="AN679" i="43"/>
  <c r="AN687" i="43"/>
  <c r="AN695" i="43"/>
  <c r="AN703" i="43"/>
  <c r="AN711" i="43"/>
  <c r="AN719" i="43"/>
  <c r="AN727" i="43"/>
  <c r="AN735" i="43"/>
  <c r="AN743" i="43"/>
  <c r="AN751" i="43"/>
  <c r="AN759" i="43"/>
  <c r="AN767" i="43"/>
  <c r="AN775" i="43"/>
  <c r="AN783" i="43"/>
  <c r="AN791" i="43"/>
  <c r="AN799" i="43"/>
  <c r="AN807" i="43"/>
  <c r="AN815" i="43"/>
  <c r="AN823" i="43"/>
  <c r="AN831" i="43"/>
  <c r="AN839" i="43"/>
  <c r="AN847" i="43"/>
  <c r="AN855" i="43"/>
  <c r="AN863" i="43"/>
  <c r="AN871" i="43"/>
  <c r="AN879" i="43"/>
  <c r="AN887" i="43"/>
  <c r="AN895" i="43"/>
  <c r="AN903" i="43"/>
  <c r="AN911" i="43"/>
  <c r="AN919" i="43"/>
  <c r="AN927" i="43"/>
  <c r="AN935" i="43"/>
  <c r="AN943" i="43"/>
  <c r="AN951" i="43"/>
  <c r="AN959" i="43"/>
  <c r="AN967" i="43"/>
  <c r="AN975" i="43"/>
  <c r="AN983" i="43"/>
  <c r="AN991" i="43"/>
  <c r="AN999" i="43"/>
  <c r="AN1007" i="43"/>
  <c r="AN40" i="43"/>
  <c r="AN88" i="43"/>
  <c r="AN112" i="43"/>
  <c r="AN136" i="43"/>
  <c r="AN160" i="43"/>
  <c r="AN184" i="43"/>
  <c r="AN208" i="43"/>
  <c r="AN232" i="43"/>
  <c r="AN256" i="43"/>
  <c r="AN280" i="43"/>
  <c r="AN304" i="43"/>
  <c r="AN328" i="43"/>
  <c r="AN352" i="43"/>
  <c r="AN376" i="43"/>
  <c r="AN400" i="43"/>
  <c r="AN424" i="43"/>
  <c r="AN456" i="43"/>
  <c r="AN480" i="43"/>
  <c r="AN504" i="43"/>
  <c r="AN528" i="43"/>
  <c r="AN552" i="43"/>
  <c r="AN576" i="43"/>
  <c r="AN600" i="43"/>
  <c r="AN624" i="43"/>
  <c r="AN648" i="43"/>
  <c r="AN672" i="43"/>
  <c r="AN696" i="43"/>
  <c r="AN720" i="43"/>
  <c r="AN744" i="43"/>
  <c r="AN768" i="43"/>
  <c r="AN792" i="43"/>
  <c r="AN816" i="43"/>
  <c r="AN840" i="43"/>
  <c r="AN864" i="43"/>
  <c r="AN888" i="43"/>
  <c r="AN912" i="43"/>
  <c r="AN936" i="43"/>
  <c r="AN960" i="43"/>
  <c r="AN984" i="43"/>
  <c r="AN1008" i="43"/>
  <c r="AN80" i="43"/>
  <c r="AN96" i="43"/>
  <c r="AN120" i="43"/>
  <c r="AN144" i="43"/>
  <c r="AN168" i="43"/>
  <c r="AN192" i="43"/>
  <c r="AN216" i="43"/>
  <c r="AN240" i="43"/>
  <c r="AN264" i="43"/>
  <c r="AN288" i="43"/>
  <c r="AN312" i="43"/>
  <c r="AN336" i="43"/>
  <c r="AN360" i="43"/>
  <c r="AN384" i="43"/>
  <c r="AN408" i="43"/>
  <c r="AN432" i="43"/>
  <c r="AN448" i="43"/>
  <c r="AN472" i="43"/>
  <c r="AN496" i="43"/>
  <c r="AN520" i="43"/>
  <c r="AN536" i="43"/>
  <c r="AN560" i="43"/>
  <c r="AN584" i="43"/>
  <c r="AN608" i="43"/>
  <c r="AN632" i="43"/>
  <c r="AN656" i="43"/>
  <c r="AN680" i="43"/>
  <c r="AN704" i="43"/>
  <c r="AN728" i="43"/>
  <c r="AN752" i="43"/>
  <c r="AN776" i="43"/>
  <c r="AN800" i="43"/>
  <c r="AN824" i="43"/>
  <c r="AN848" i="43"/>
  <c r="AN872" i="43"/>
  <c r="AN896" i="43"/>
  <c r="AN920" i="43"/>
  <c r="AN944" i="43"/>
  <c r="AN968" i="43"/>
  <c r="AN992" i="43"/>
  <c r="AN72" i="43"/>
  <c r="AN104" i="43"/>
  <c r="AN128" i="43"/>
  <c r="AN152" i="43"/>
  <c r="AN176" i="43"/>
  <c r="AN200" i="43"/>
  <c r="AN224" i="43"/>
  <c r="AN248" i="43"/>
  <c r="AN272" i="43"/>
  <c r="AN296" i="43"/>
  <c r="AN320" i="43"/>
  <c r="AN344" i="43"/>
  <c r="AN368" i="43"/>
  <c r="AN392" i="43"/>
  <c r="AN416" i="43"/>
  <c r="AN440" i="43"/>
  <c r="AN464" i="43"/>
  <c r="AN488" i="43"/>
  <c r="AN512" i="43"/>
  <c r="AN544" i="43"/>
  <c r="AN568" i="43"/>
  <c r="AN592" i="43"/>
  <c r="AN616" i="43"/>
  <c r="AN640" i="43"/>
  <c r="AN664" i="43"/>
  <c r="AN688" i="43"/>
  <c r="AN712" i="43"/>
  <c r="AN736" i="43"/>
  <c r="AN760" i="43"/>
  <c r="AN784" i="43"/>
  <c r="AN808" i="43"/>
  <c r="AN832" i="43"/>
  <c r="AN856" i="43"/>
  <c r="AN880" i="43"/>
  <c r="AN904" i="43"/>
  <c r="AN928" i="43"/>
  <c r="AN952" i="43"/>
  <c r="AN976" i="43"/>
  <c r="AN1000" i="43"/>
  <c r="AN38" i="43"/>
  <c r="AN78" i="43"/>
  <c r="AN86" i="43"/>
  <c r="AN94" i="43"/>
  <c r="AN102" i="43"/>
  <c r="AN110" i="43"/>
  <c r="AN118" i="43"/>
  <c r="AN126" i="43"/>
  <c r="AN134" i="43"/>
  <c r="AN142" i="43"/>
  <c r="AN150" i="43"/>
  <c r="AN158" i="43"/>
  <c r="AN166" i="43"/>
  <c r="AN174" i="43"/>
  <c r="AN182" i="43"/>
  <c r="AN190" i="43"/>
  <c r="AN198" i="43"/>
  <c r="AN206" i="43"/>
  <c r="AN214" i="43"/>
  <c r="AN222" i="43"/>
  <c r="AN230" i="43"/>
  <c r="AN238" i="43"/>
  <c r="AN246" i="43"/>
  <c r="AN254" i="43"/>
  <c r="AN262" i="43"/>
  <c r="AN270" i="43"/>
  <c r="AN278" i="43"/>
  <c r="AN286" i="43"/>
  <c r="AN294" i="43"/>
  <c r="AN302" i="43"/>
  <c r="AN310" i="43"/>
  <c r="AN318" i="43"/>
  <c r="AN326" i="43"/>
  <c r="AN334" i="43"/>
  <c r="AN342" i="43"/>
  <c r="AN350" i="43"/>
  <c r="AN358" i="43"/>
  <c r="AN366" i="43"/>
  <c r="AN374" i="43"/>
  <c r="AN382" i="43"/>
  <c r="AN390" i="43"/>
  <c r="AN398" i="43"/>
  <c r="AN406" i="43"/>
  <c r="AN414" i="43"/>
  <c r="AN422" i="43"/>
  <c r="AN430" i="43"/>
  <c r="AN438" i="43"/>
  <c r="AN446" i="43"/>
  <c r="AN454" i="43"/>
  <c r="AN462" i="43"/>
  <c r="AN470" i="43"/>
  <c r="AN478" i="43"/>
  <c r="AN486" i="43"/>
  <c r="AN494" i="43"/>
  <c r="AN502" i="43"/>
  <c r="AN510" i="43"/>
  <c r="AN518" i="43"/>
  <c r="AN526" i="43"/>
  <c r="AN534" i="43"/>
  <c r="AN542" i="43"/>
  <c r="AN550" i="43"/>
  <c r="AN558" i="43"/>
  <c r="AN566" i="43"/>
  <c r="AN574" i="43"/>
  <c r="AN582" i="43"/>
  <c r="AN590" i="43"/>
  <c r="AN598" i="43"/>
  <c r="AN606" i="43"/>
  <c r="AN614" i="43"/>
  <c r="AN622" i="43"/>
  <c r="AN630" i="43"/>
  <c r="AN638" i="43"/>
  <c r="AN646" i="43"/>
  <c r="AN654" i="43"/>
  <c r="AN662" i="43"/>
  <c r="AN670" i="43"/>
  <c r="AN678" i="43"/>
  <c r="AN686" i="43"/>
  <c r="AN694" i="43"/>
  <c r="AN702" i="43"/>
  <c r="AN710" i="43"/>
  <c r="AN718" i="43"/>
  <c r="AN726" i="43"/>
  <c r="AN734" i="43"/>
  <c r="AN742" i="43"/>
  <c r="AN750" i="43"/>
  <c r="AN758" i="43"/>
  <c r="AN766" i="43"/>
  <c r="AN774" i="43"/>
  <c r="AN782" i="43"/>
  <c r="AN790" i="43"/>
  <c r="AN798" i="43"/>
  <c r="AN806" i="43"/>
  <c r="AN814" i="43"/>
  <c r="AN822" i="43"/>
  <c r="AN830" i="43"/>
  <c r="AN838" i="43"/>
  <c r="AN846" i="43"/>
  <c r="AN854" i="43"/>
  <c r="AN862" i="43"/>
  <c r="AN870" i="43"/>
  <c r="AN878" i="43"/>
  <c r="AN886" i="43"/>
  <c r="AN894" i="43"/>
  <c r="AN902" i="43"/>
  <c r="AN910" i="43"/>
  <c r="AN918" i="43"/>
  <c r="AN926" i="43"/>
  <c r="AN934" i="43"/>
  <c r="AN942" i="43"/>
  <c r="AN950" i="43"/>
  <c r="AN958" i="43"/>
  <c r="AN966" i="43"/>
  <c r="AN974" i="43"/>
  <c r="AN982" i="43"/>
  <c r="AN990" i="43"/>
  <c r="AN998" i="43"/>
  <c r="AN1006" i="43"/>
  <c r="AN33" i="43"/>
  <c r="AN73" i="43"/>
  <c r="AN81" i="43"/>
  <c r="AN89" i="43"/>
  <c r="AN97" i="43"/>
  <c r="AN105" i="43"/>
  <c r="AN113" i="43"/>
  <c r="AN121" i="43"/>
  <c r="AN129" i="43"/>
  <c r="AN137" i="43"/>
  <c r="AN145" i="43"/>
  <c r="AN153" i="43"/>
  <c r="AN161" i="43"/>
  <c r="AN169" i="43"/>
  <c r="AN177" i="43"/>
  <c r="AN185" i="43"/>
  <c r="AN193" i="43"/>
  <c r="AN201" i="43"/>
  <c r="AN209" i="43"/>
  <c r="AN217" i="43"/>
  <c r="AN225" i="43"/>
  <c r="AN233" i="43"/>
  <c r="AN241" i="43"/>
  <c r="AN249" i="43"/>
  <c r="AN257" i="43"/>
  <c r="AN265" i="43"/>
  <c r="AN273" i="43"/>
  <c r="AN281" i="43"/>
  <c r="AN289" i="43"/>
  <c r="AN297" i="43"/>
  <c r="AN305" i="43"/>
  <c r="AN313" i="43"/>
  <c r="AN321" i="43"/>
  <c r="AN329" i="43"/>
  <c r="AN337" i="43"/>
  <c r="AN345" i="43"/>
  <c r="AN353" i="43"/>
  <c r="AN361" i="43"/>
  <c r="AN369" i="43"/>
  <c r="AN377" i="43"/>
  <c r="AN385" i="43"/>
  <c r="AN393" i="43"/>
  <c r="AN401" i="43"/>
  <c r="AN409" i="43"/>
  <c r="AN417" i="43"/>
  <c r="AN425" i="43"/>
  <c r="AN433" i="43"/>
  <c r="AN441" i="43"/>
  <c r="AN449" i="43"/>
  <c r="AN457" i="43"/>
  <c r="AN465" i="43"/>
  <c r="AN473" i="43"/>
  <c r="AN481" i="43"/>
  <c r="AN489" i="43"/>
  <c r="AN497" i="43"/>
  <c r="AN505" i="43"/>
  <c r="AN513" i="43"/>
  <c r="AN521" i="43"/>
  <c r="AN529" i="43"/>
  <c r="AN537" i="43"/>
  <c r="AN545" i="43"/>
  <c r="AN553" i="43"/>
  <c r="AN561" i="43"/>
  <c r="AN569" i="43"/>
  <c r="AN577" i="43"/>
  <c r="AN585" i="43"/>
  <c r="AN593" i="43"/>
  <c r="AN601" i="43"/>
  <c r="AN609" i="43"/>
  <c r="AN617" i="43"/>
  <c r="AN625" i="43"/>
  <c r="AN633" i="43"/>
  <c r="AN641" i="43"/>
  <c r="AN649" i="43"/>
  <c r="AN657" i="43"/>
  <c r="AN665" i="43"/>
  <c r="AN673" i="43"/>
  <c r="AN681" i="43"/>
  <c r="AN689" i="43"/>
  <c r="AN697" i="43"/>
  <c r="AN705" i="43"/>
  <c r="AN713" i="43"/>
  <c r="AN721" i="43"/>
  <c r="AN729" i="43"/>
  <c r="AN737" i="43"/>
  <c r="AN745" i="43"/>
  <c r="AN753" i="43"/>
  <c r="AN761" i="43"/>
  <c r="AN769" i="43"/>
  <c r="AN777" i="43"/>
  <c r="AN785" i="43"/>
  <c r="AN793" i="43"/>
  <c r="AN801" i="43"/>
  <c r="AN809" i="43"/>
  <c r="AN817" i="43"/>
  <c r="AN825" i="43"/>
  <c r="AN833" i="43"/>
  <c r="AN841" i="43"/>
  <c r="AN849" i="43"/>
  <c r="AN857" i="43"/>
  <c r="AN865" i="43"/>
  <c r="AN873" i="43"/>
  <c r="AN881" i="43"/>
  <c r="AN889" i="43"/>
  <c r="AN897" i="43"/>
  <c r="AN905" i="43"/>
  <c r="AN913" i="43"/>
  <c r="AN921" i="43"/>
  <c r="AN929" i="43"/>
  <c r="AN937" i="43"/>
  <c r="AN945" i="43"/>
  <c r="AN953" i="43"/>
  <c r="AN961" i="43"/>
  <c r="AN969" i="43"/>
  <c r="AN977" i="43"/>
  <c r="AN985" i="43"/>
  <c r="AN993" i="43"/>
  <c r="AN1001" i="43"/>
  <c r="AN1009" i="43"/>
  <c r="AN34" i="43"/>
  <c r="AN74" i="43"/>
  <c r="AN82" i="43"/>
  <c r="AN90" i="43"/>
  <c r="AN98" i="43"/>
  <c r="AN106" i="43"/>
  <c r="AN114" i="43"/>
  <c r="AN122" i="43"/>
  <c r="AN130" i="43"/>
  <c r="AN138" i="43"/>
  <c r="AN146" i="43"/>
  <c r="AN154" i="43"/>
  <c r="AN162" i="43"/>
  <c r="AN170" i="43"/>
  <c r="AN178" i="43"/>
  <c r="AN186" i="43"/>
  <c r="AN194" i="43"/>
  <c r="AN202" i="43"/>
  <c r="AN210" i="43"/>
  <c r="AN218" i="43"/>
  <c r="AN226" i="43"/>
  <c r="AN234" i="43"/>
  <c r="AN242" i="43"/>
  <c r="AN250" i="43"/>
  <c r="AN258" i="43"/>
  <c r="AN266" i="43"/>
  <c r="AN274" i="43"/>
  <c r="AN282" i="43"/>
  <c r="AN290" i="43"/>
  <c r="AN298" i="43"/>
  <c r="AN306" i="43"/>
  <c r="AN314" i="43"/>
  <c r="AN322" i="43"/>
  <c r="AN330" i="43"/>
  <c r="AN338" i="43"/>
  <c r="AN346" i="43"/>
  <c r="AN354" i="43"/>
  <c r="AN362" i="43"/>
  <c r="AN370" i="43"/>
  <c r="AN378" i="43"/>
  <c r="AN386" i="43"/>
  <c r="AN394" i="43"/>
  <c r="AN402" i="43"/>
  <c r="AN410" i="43"/>
  <c r="AN418" i="43"/>
  <c r="AN426" i="43"/>
  <c r="AN434" i="43"/>
  <c r="AN442" i="43"/>
  <c r="AN450" i="43"/>
  <c r="AN458" i="43"/>
  <c r="AN466" i="43"/>
  <c r="AN474" i="43"/>
  <c r="AN482" i="43"/>
  <c r="AN490" i="43"/>
  <c r="AN498" i="43"/>
  <c r="AN506" i="43"/>
  <c r="AN514" i="43"/>
  <c r="AN522" i="43"/>
  <c r="AN530" i="43"/>
  <c r="AN538" i="43"/>
  <c r="AN546" i="43"/>
  <c r="AN554" i="43"/>
  <c r="AN562" i="43"/>
  <c r="AN570" i="43"/>
  <c r="AN578" i="43"/>
  <c r="AN586" i="43"/>
  <c r="AN594" i="43"/>
  <c r="AN602" i="43"/>
  <c r="AN610" i="43"/>
  <c r="AN618" i="43"/>
  <c r="AN626" i="43"/>
  <c r="AN634" i="43"/>
  <c r="AN642" i="43"/>
  <c r="AN650" i="43"/>
  <c r="AN658" i="43"/>
  <c r="AN666" i="43"/>
  <c r="AN674" i="43"/>
  <c r="AN682" i="43"/>
  <c r="AN690" i="43"/>
  <c r="AN698" i="43"/>
  <c r="AN706" i="43"/>
  <c r="AN714" i="43"/>
  <c r="AN722" i="43"/>
  <c r="AN730" i="43"/>
  <c r="AN738" i="43"/>
  <c r="AN746" i="43"/>
  <c r="AN754" i="43"/>
  <c r="AN762" i="43"/>
  <c r="AN770" i="43"/>
  <c r="AN778" i="43"/>
  <c r="AN786" i="43"/>
  <c r="AN794" i="43"/>
  <c r="AN802" i="43"/>
  <c r="AN810" i="43"/>
  <c r="AN818" i="43"/>
  <c r="AN826" i="43"/>
  <c r="AN834" i="43"/>
  <c r="AN842" i="43"/>
  <c r="AN850" i="43"/>
  <c r="AN858" i="43"/>
  <c r="AN866" i="43"/>
  <c r="AN874" i="43"/>
  <c r="AN882" i="43"/>
  <c r="AN890" i="43"/>
  <c r="AN898" i="43"/>
  <c r="AN906" i="43"/>
  <c r="AN914" i="43"/>
  <c r="AN922" i="43"/>
  <c r="AN930" i="43"/>
  <c r="AN938" i="43"/>
  <c r="AN946" i="43"/>
  <c r="AN954" i="43"/>
  <c r="AN962" i="43"/>
  <c r="AN970" i="43"/>
  <c r="AN978" i="43"/>
  <c r="AN986" i="43"/>
  <c r="AN994" i="43"/>
  <c r="AN1002" i="43"/>
  <c r="AN1010" i="43"/>
  <c r="AN32" i="45"/>
  <c r="AN52" i="45"/>
  <c r="AF19" i="43"/>
  <c r="AF20" i="43"/>
  <c r="AF18" i="43"/>
  <c r="AF23" i="43"/>
  <c r="AF25" i="43"/>
  <c r="AN48" i="45"/>
  <c r="AN59" i="45"/>
  <c r="AN21" i="45"/>
  <c r="AN46" i="45"/>
  <c r="AP58" i="45"/>
  <c r="AP44" i="45"/>
  <c r="AP45" i="45"/>
  <c r="AP43" i="45"/>
  <c r="AP60" i="45"/>
  <c r="AP42" i="45"/>
  <c r="AP47" i="45"/>
  <c r="AP61" i="45"/>
  <c r="AF26" i="43"/>
  <c r="AN43" i="43"/>
  <c r="AN51" i="43"/>
  <c r="AN59" i="43"/>
  <c r="AN44" i="43"/>
  <c r="AN52" i="43"/>
  <c r="AN60" i="43"/>
  <c r="AN45" i="43"/>
  <c r="AN53" i="43"/>
  <c r="AN61" i="43"/>
  <c r="AN46" i="43"/>
  <c r="AN54" i="43"/>
  <c r="AN47" i="43"/>
  <c r="AN55" i="43"/>
  <c r="AN48" i="43"/>
  <c r="AN56" i="43"/>
  <c r="AN41" i="43"/>
  <c r="AN49" i="43"/>
  <c r="AN57" i="43"/>
  <c r="AN42" i="43"/>
  <c r="AN50" i="43"/>
  <c r="AN58" i="43"/>
  <c r="AG24" i="43"/>
  <c r="AF14" i="43" l="1"/>
  <c r="AK14" i="43"/>
  <c r="H14" i="55"/>
  <c r="H15" i="55"/>
  <c r="O30" i="55"/>
  <c r="O28" i="55"/>
  <c r="O38" i="55"/>
  <c r="O23" i="55"/>
  <c r="O57" i="55"/>
  <c r="O33" i="55"/>
  <c r="O27" i="55"/>
  <c r="O69" i="55"/>
  <c r="O55" i="55"/>
  <c r="O34" i="55"/>
  <c r="O42" i="55"/>
  <c r="O70" i="55"/>
  <c r="O21" i="55"/>
  <c r="O32" i="55"/>
  <c r="O51" i="55"/>
  <c r="O68" i="55"/>
  <c r="O36" i="55"/>
  <c r="O43" i="55"/>
  <c r="O35" i="55"/>
  <c r="O20" i="55"/>
  <c r="O48" i="55"/>
  <c r="O26" i="55"/>
  <c r="O37" i="55"/>
  <c r="O17" i="55"/>
  <c r="O19" i="55"/>
  <c r="O49" i="55"/>
  <c r="O45" i="55"/>
  <c r="O54" i="55"/>
  <c r="O18" i="55"/>
  <c r="O50" i="55"/>
  <c r="O63" i="55"/>
  <c r="O44" i="55"/>
  <c r="O29" i="55"/>
  <c r="O31" i="55"/>
  <c r="O15" i="55"/>
  <c r="O40" i="55"/>
  <c r="O71" i="55"/>
  <c r="O59" i="55"/>
  <c r="O64" i="55"/>
  <c r="O58" i="55"/>
  <c r="O24" i="55"/>
  <c r="O53" i="55"/>
  <c r="O62" i="55"/>
  <c r="O41" i="55"/>
  <c r="O52" i="55"/>
  <c r="O65" i="55"/>
  <c r="O25" i="55"/>
  <c r="O67" i="55"/>
  <c r="O72" i="55"/>
  <c r="O46" i="55"/>
  <c r="O39" i="55"/>
  <c r="O16" i="55"/>
  <c r="O56" i="55"/>
  <c r="O22" i="55"/>
  <c r="O60" i="55"/>
  <c r="O66" i="55"/>
  <c r="O61" i="55"/>
  <c r="O47" i="55"/>
  <c r="O14" i="55"/>
  <c r="AB12" i="43" a="1"/>
  <c r="AB12" i="43" s="1"/>
  <c r="AB51" i="43" a="1"/>
  <c r="AB51" i="43" s="1"/>
  <c r="AB69" i="43" a="1"/>
  <c r="AB69" i="43" s="1"/>
  <c r="AB62" i="43" a="1"/>
  <c r="AB62" i="43" s="1"/>
  <c r="AB55" i="43" a="1"/>
  <c r="AB55" i="43" s="1"/>
  <c r="AB56" i="43" a="1"/>
  <c r="AB56" i="43" s="1"/>
  <c r="AB57" i="43" a="1"/>
  <c r="AB57" i="43" s="1"/>
  <c r="AB50" i="43" a="1"/>
  <c r="AB50" i="43" s="1"/>
  <c r="AB48" i="43" a="1"/>
  <c r="AB48" i="43" s="1"/>
  <c r="AB20" i="43" a="1"/>
  <c r="AB20" i="43" s="1"/>
  <c r="AB13" i="43" a="1"/>
  <c r="AB13" i="43" s="1"/>
  <c r="AB67" i="43" a="1"/>
  <c r="AB67" i="43" s="1"/>
  <c r="AB70" i="43" a="1"/>
  <c r="AB70" i="43" s="1"/>
  <c r="AB63" i="43" a="1"/>
  <c r="AB63" i="43" s="1"/>
  <c r="AB64" i="43" a="1"/>
  <c r="AB64" i="43" s="1"/>
  <c r="AB65" i="43" a="1"/>
  <c r="AB65" i="43" s="1"/>
  <c r="AB58" i="43" a="1"/>
  <c r="AB58" i="43" s="1"/>
  <c r="AB42" i="43" a="1"/>
  <c r="AB42" i="43" s="1"/>
  <c r="AB28" i="43" a="1"/>
  <c r="AB28" i="43" s="1"/>
  <c r="AI28" i="43" s="1"/>
  <c r="AB21" i="43" a="1"/>
  <c r="AB21" i="43" s="1"/>
  <c r="AB14" i="43" a="1"/>
  <c r="AB14" i="43" s="1"/>
  <c r="AI14" i="43" s="1"/>
  <c r="AB35" i="43" a="1"/>
  <c r="AB35" i="43" s="1"/>
  <c r="AB71" i="43" a="1"/>
  <c r="AB71" i="43" s="1"/>
  <c r="AB43" i="43" a="1"/>
  <c r="AB43" i="43" s="1"/>
  <c r="AB27" i="43" a="1"/>
  <c r="AB27" i="43" s="1"/>
  <c r="AB66" i="43" a="1"/>
  <c r="AB66" i="43" s="1"/>
  <c r="AB49" i="43" a="1"/>
  <c r="AB49" i="43" s="1"/>
  <c r="AB36" i="43" a="1"/>
  <c r="AB36" i="43" s="1"/>
  <c r="AB29" i="43" a="1"/>
  <c r="AB29" i="43" s="1"/>
  <c r="AB22" i="43" a="1"/>
  <c r="AB22" i="43" s="1"/>
  <c r="AB15" i="43" a="1"/>
  <c r="AB15" i="43" s="1"/>
  <c r="AI15" i="43" s="1"/>
  <c r="AB16" i="43" a="1"/>
  <c r="AB16" i="43" s="1"/>
  <c r="AI16" i="43" s="1"/>
  <c r="AB17" i="43" a="1"/>
  <c r="AB17" i="43" s="1"/>
  <c r="AB59" i="43" a="1"/>
  <c r="AB59" i="43" s="1"/>
  <c r="AB19" i="43" a="1"/>
  <c r="AB19" i="43" s="1"/>
  <c r="AI19" i="43" s="1"/>
  <c r="AB61" i="43" a="1"/>
  <c r="AB61" i="43" s="1"/>
  <c r="AB44" i="43" a="1"/>
  <c r="AB44" i="43" s="1"/>
  <c r="AB37" i="43" a="1"/>
  <c r="AB37" i="43" s="1"/>
  <c r="AB30" i="43" a="1"/>
  <c r="AB30" i="43" s="1"/>
  <c r="AB23" i="43" a="1"/>
  <c r="AB23" i="43" s="1"/>
  <c r="AI23" i="43" s="1"/>
  <c r="AB24" i="43" a="1"/>
  <c r="AB24" i="43" s="1"/>
  <c r="AI24" i="43" s="1"/>
  <c r="AB25" i="43" a="1"/>
  <c r="AB25" i="43" s="1"/>
  <c r="AI25" i="43" s="1"/>
  <c r="AB18" i="43" a="1"/>
  <c r="AB18" i="43" s="1"/>
  <c r="AI18" i="43" s="1"/>
  <c r="AB47" i="43" a="1"/>
  <c r="AB47" i="43" s="1"/>
  <c r="AB52" i="43" a="1"/>
  <c r="AB52" i="43" s="1"/>
  <c r="AB45" i="43" a="1"/>
  <c r="AB45" i="43" s="1"/>
  <c r="AB38" i="43" a="1"/>
  <c r="AB38" i="43" s="1"/>
  <c r="AB31" i="43" a="1"/>
  <c r="AB31" i="43" s="1"/>
  <c r="AB32" i="43" a="1"/>
  <c r="AB32" i="43" s="1"/>
  <c r="AB33" i="43" a="1"/>
  <c r="AB33" i="43" s="1"/>
  <c r="AB26" i="43" a="1"/>
  <c r="AB26" i="43" s="1"/>
  <c r="AI26" i="43" s="1"/>
  <c r="AB54" i="43" a="1"/>
  <c r="AB54" i="43" s="1"/>
  <c r="AB60" i="43" a="1"/>
  <c r="AB60" i="43" s="1"/>
  <c r="AB53" i="43" a="1"/>
  <c r="AB53" i="43" s="1"/>
  <c r="AB46" i="43" a="1"/>
  <c r="AB46" i="43" s="1"/>
  <c r="AB39" i="43" a="1"/>
  <c r="AB39" i="43" s="1"/>
  <c r="AB40" i="43" a="1"/>
  <c r="AB40" i="43" s="1"/>
  <c r="AB41" i="43" a="1"/>
  <c r="AB41" i="43" s="1"/>
  <c r="AB34" i="43" a="1"/>
  <c r="AB34" i="43" s="1"/>
  <c r="AB68" i="43" a="1"/>
  <c r="AB68" i="43" s="1"/>
  <c r="AJ25" i="45"/>
  <c r="AF20" i="45"/>
  <c r="AH16" i="45"/>
  <c r="AH17" i="45"/>
  <c r="AG17" i="45"/>
  <c r="AF15" i="45"/>
  <c r="AG22" i="45"/>
  <c r="AG19" i="45"/>
  <c r="AF19" i="45"/>
  <c r="AK19" i="45"/>
  <c r="AJ19" i="45"/>
  <c r="AG20" i="45"/>
  <c r="AF16" i="45"/>
  <c r="AK16" i="45"/>
  <c r="AG16" i="45"/>
  <c r="AF22" i="45"/>
  <c r="AJ22" i="45"/>
  <c r="AP17" i="45"/>
  <c r="AP16" i="45"/>
  <c r="AP15" i="45"/>
  <c r="AP23" i="45"/>
  <c r="AP25" i="45"/>
  <c r="AP22" i="45"/>
  <c r="AP21" i="45"/>
  <c r="AP20" i="45"/>
  <c r="AP26" i="45"/>
  <c r="AP41" i="45"/>
  <c r="AP19" i="45"/>
  <c r="AP27" i="45"/>
  <c r="AP18" i="45"/>
  <c r="AN26" i="45"/>
  <c r="AN27" i="45"/>
  <c r="AN25" i="45"/>
  <c r="AN23" i="45"/>
  <c r="AJ13" i="45"/>
  <c r="AN20" i="45"/>
  <c r="AN19" i="45"/>
  <c r="AN18" i="45"/>
  <c r="AN17" i="45"/>
  <c r="AN15" i="45"/>
  <c r="AJ18" i="45"/>
  <c r="AH18" i="45"/>
  <c r="AK15" i="45"/>
  <c r="AJ23" i="45"/>
  <c r="AH15" i="45"/>
  <c r="AH23" i="45"/>
  <c r="AH14" i="43"/>
  <c r="AJ14" i="43"/>
  <c r="AG14" i="43"/>
  <c r="AH21" i="45"/>
  <c r="AG21" i="45"/>
  <c r="AF21" i="45"/>
  <c r="AG18" i="45"/>
  <c r="AG23" i="45"/>
  <c r="AG25" i="45"/>
  <c r="AF25" i="45"/>
  <c r="AH25" i="45"/>
  <c r="AJ24" i="45"/>
  <c r="AH24" i="45"/>
  <c r="AG24" i="45"/>
  <c r="AJ20" i="45"/>
  <c r="AJ18" i="43"/>
  <c r="AJ20" i="43"/>
  <c r="V5" i="43"/>
  <c r="AK22" i="43"/>
  <c r="AK20" i="43"/>
  <c r="AG20" i="43"/>
  <c r="AH20" i="43"/>
  <c r="AJ19" i="43"/>
  <c r="AJ25" i="43"/>
  <c r="AK20" i="45"/>
  <c r="AK25" i="45"/>
  <c r="AJ16" i="45"/>
  <c r="AH19" i="43"/>
  <c r="AK19" i="43"/>
  <c r="AG19" i="43"/>
  <c r="AH21" i="43"/>
  <c r="AK21" i="43"/>
  <c r="AJ21" i="43"/>
  <c r="AG21" i="43"/>
  <c r="AJ15" i="45"/>
  <c r="AK24" i="45"/>
  <c r="AK22" i="45"/>
  <c r="AK18" i="45"/>
  <c r="AN22" i="45"/>
  <c r="AB13" i="45" s="1"/>
  <c r="AN16" i="45"/>
  <c r="AK21" i="45"/>
  <c r="AH18" i="43"/>
  <c r="AG18" i="43"/>
  <c r="AK18" i="43"/>
  <c r="AK17" i="45"/>
  <c r="AK23" i="45"/>
  <c r="AK23" i="43"/>
  <c r="AJ23" i="43"/>
  <c r="AJ22" i="43"/>
  <c r="AG22" i="43"/>
  <c r="AH22" i="43"/>
  <c r="AK25" i="43"/>
  <c r="AH25" i="43"/>
  <c r="AG25" i="43"/>
  <c r="AG26" i="43"/>
  <c r="AK26" i="43"/>
  <c r="AG23" i="43"/>
  <c r="AH26" i="43"/>
  <c r="AH23" i="43"/>
  <c r="AJ26" i="43"/>
  <c r="AF15" i="43"/>
  <c r="AJ15" i="43"/>
  <c r="AK15" i="43"/>
  <c r="AH15" i="43"/>
  <c r="AG15" i="43"/>
  <c r="AF17" i="43"/>
  <c r="AG17" i="43"/>
  <c r="AK17" i="43"/>
  <c r="AH17" i="43"/>
  <c r="AJ17" i="43"/>
  <c r="AF16" i="43"/>
  <c r="AJ16" i="43"/>
  <c r="AH16" i="43"/>
  <c r="AK16" i="43"/>
  <c r="AG16" i="43"/>
  <c r="AJ27" i="43"/>
  <c r="AF27" i="43"/>
  <c r="AK24" i="43"/>
  <c r="AF24" i="43"/>
  <c r="AN43" i="45"/>
  <c r="AN47" i="45"/>
  <c r="AN42" i="45"/>
  <c r="AN60" i="45"/>
  <c r="AN58" i="45"/>
  <c r="AN61" i="45"/>
  <c r="AN44" i="45"/>
  <c r="AN45" i="45"/>
  <c r="AN41" i="45"/>
  <c r="AJ14" i="45"/>
  <c r="AK14" i="45"/>
  <c r="AF14" i="45"/>
  <c r="AG14" i="45"/>
  <c r="AH14" i="45"/>
  <c r="AG13" i="45"/>
  <c r="AH13" i="45"/>
  <c r="AK13" i="45"/>
  <c r="AF13" i="45"/>
  <c r="AG12" i="45"/>
  <c r="AF12" i="45"/>
  <c r="AK12" i="45"/>
  <c r="AH12" i="45"/>
  <c r="AJ24" i="43"/>
  <c r="AI22" i="43"/>
  <c r="AI27" i="43"/>
  <c r="AI17" i="43"/>
  <c r="AI21" i="43"/>
  <c r="AI20" i="43"/>
  <c r="AH24" i="43"/>
  <c r="AK27" i="43"/>
  <c r="AG27" i="43"/>
  <c r="S20" i="58" l="1"/>
  <c r="K14" i="55"/>
  <c r="X20" i="58"/>
  <c r="T20" i="58"/>
  <c r="U20" i="58"/>
  <c r="W20" i="58"/>
  <c r="K23" i="55"/>
  <c r="K17" i="55"/>
  <c r="K64" i="55"/>
  <c r="K67" i="55"/>
  <c r="K43" i="55"/>
  <c r="K59" i="55"/>
  <c r="K41" i="55"/>
  <c r="K72" i="55"/>
  <c r="K36" i="55"/>
  <c r="K40" i="55"/>
  <c r="K38" i="55"/>
  <c r="K57" i="55"/>
  <c r="K70" i="55"/>
  <c r="K27" i="55"/>
  <c r="K18" i="55"/>
  <c r="K66" i="55"/>
  <c r="K22" i="55"/>
  <c r="K39" i="55"/>
  <c r="K31" i="55"/>
  <c r="K20" i="55"/>
  <c r="K33" i="55"/>
  <c r="K61" i="55"/>
  <c r="K35" i="55"/>
  <c r="K46" i="55"/>
  <c r="K62" i="55"/>
  <c r="K56" i="55"/>
  <c r="K49" i="55"/>
  <c r="K63" i="55"/>
  <c r="K45" i="55"/>
  <c r="K71" i="55"/>
  <c r="K15" i="55"/>
  <c r="K55" i="55"/>
  <c r="K30" i="55"/>
  <c r="K51" i="55"/>
  <c r="K68" i="55"/>
  <c r="K48" i="55"/>
  <c r="K26" i="55"/>
  <c r="K42" i="55"/>
  <c r="K37" i="55"/>
  <c r="K28" i="55"/>
  <c r="K54" i="55"/>
  <c r="K50" i="55"/>
  <c r="K44" i="55"/>
  <c r="K65" i="55"/>
  <c r="K19" i="55"/>
  <c r="K16" i="55"/>
  <c r="K47" i="55"/>
  <c r="K21" i="55"/>
  <c r="K69" i="55"/>
  <c r="K34" i="55"/>
  <c r="K53" i="55"/>
  <c r="K32" i="55"/>
  <c r="K25" i="55"/>
  <c r="K29" i="55"/>
  <c r="K52" i="55"/>
  <c r="K58" i="55"/>
  <c r="K24" i="55"/>
  <c r="K60" i="55"/>
  <c r="AH26" i="45"/>
  <c r="AF26" i="45"/>
  <c r="AJ26" i="45"/>
  <c r="AK26" i="45"/>
  <c r="AG26" i="45"/>
  <c r="AL19" i="45"/>
  <c r="AP13" i="45"/>
  <c r="AN13" i="45"/>
  <c r="AL20" i="43"/>
  <c r="AL18" i="43"/>
  <c r="AL25" i="43"/>
  <c r="AL21" i="43"/>
  <c r="AJ17" i="45"/>
  <c r="AL22" i="45"/>
  <c r="AL25" i="45"/>
  <c r="AL22" i="43"/>
  <c r="AL19" i="43"/>
  <c r="AL20" i="45"/>
  <c r="AL16" i="45"/>
  <c r="AL23" i="45"/>
  <c r="AL24" i="45"/>
  <c r="AL15" i="45"/>
  <c r="AL14" i="43"/>
  <c r="AL18" i="45"/>
  <c r="AL21" i="45"/>
  <c r="AL26" i="43"/>
  <c r="AL23" i="43"/>
  <c r="AL24" i="43"/>
  <c r="AL15" i="43"/>
  <c r="AL17" i="43"/>
  <c r="AL16" i="43"/>
  <c r="AL27" i="43"/>
  <c r="AL13" i="45"/>
  <c r="AL14" i="45"/>
  <c r="AL26" i="45" l="1"/>
  <c r="AF28" i="43"/>
  <c r="AJ28" i="43"/>
  <c r="AK28" i="43"/>
  <c r="AG28" i="43"/>
  <c r="AH28" i="43"/>
  <c r="AI29" i="43"/>
  <c r="AG27" i="45"/>
  <c r="AF27" i="45"/>
  <c r="AH27" i="45"/>
  <c r="AJ27" i="45"/>
  <c r="AK27" i="45"/>
  <c r="AL17" i="45"/>
  <c r="AL27" i="45" l="1"/>
  <c r="AL28" i="43"/>
  <c r="AI30" i="43"/>
  <c r="AF29" i="43"/>
  <c r="AH29" i="43"/>
  <c r="AJ29" i="43"/>
  <c r="AG29" i="43"/>
  <c r="AK29" i="43"/>
  <c r="AJ28" i="45"/>
  <c r="AF28" i="45"/>
  <c r="AK28" i="45"/>
  <c r="AG28" i="45"/>
  <c r="AH28" i="45"/>
  <c r="AF30" i="43" l="1"/>
  <c r="AH30" i="43"/>
  <c r="AK30" i="43"/>
  <c r="AJ30" i="43"/>
  <c r="AG30" i="43"/>
  <c r="AL29" i="43"/>
  <c r="AI31" i="43"/>
  <c r="AL28" i="45"/>
  <c r="AF29" i="45"/>
  <c r="AK29" i="45"/>
  <c r="AJ29" i="45"/>
  <c r="AG29" i="45"/>
  <c r="AH29" i="45"/>
  <c r="AL29" i="45" l="1"/>
  <c r="AI32" i="43"/>
  <c r="AF31" i="43"/>
  <c r="AK31" i="43"/>
  <c r="AG31" i="43"/>
  <c r="AH31" i="43"/>
  <c r="AJ31" i="43"/>
  <c r="AL30" i="43"/>
  <c r="AG30" i="45"/>
  <c r="AH30" i="45"/>
  <c r="AK30" i="45"/>
  <c r="AJ30" i="45"/>
  <c r="AF30" i="45"/>
  <c r="AG32" i="43" l="1"/>
  <c r="AK32" i="43"/>
  <c r="AJ32" i="43"/>
  <c r="AF32" i="43"/>
  <c r="AH32" i="43"/>
  <c r="AL31" i="43"/>
  <c r="AI33" i="43"/>
  <c r="AL30" i="45"/>
  <c r="AH31" i="45"/>
  <c r="AJ31" i="45"/>
  <c r="AK31" i="45"/>
  <c r="AF31" i="45"/>
  <c r="AG31" i="45"/>
  <c r="AL32" i="43" l="1"/>
  <c r="AF33" i="43"/>
  <c r="AG33" i="43"/>
  <c r="AK33" i="43"/>
  <c r="AJ33" i="43"/>
  <c r="AH33" i="43"/>
  <c r="AI34" i="43"/>
  <c r="AG32" i="45"/>
  <c r="AH32" i="45"/>
  <c r="AK32" i="45"/>
  <c r="AF32" i="45"/>
  <c r="AJ32" i="45"/>
  <c r="AL31" i="45"/>
  <c r="AL32" i="45" l="1"/>
  <c r="AF34" i="43"/>
  <c r="AG34" i="43"/>
  <c r="AJ34" i="43"/>
  <c r="AK34" i="43"/>
  <c r="AH34" i="43"/>
  <c r="AL33" i="43"/>
  <c r="AI35" i="43"/>
  <c r="AJ33" i="45"/>
  <c r="AF33" i="45"/>
  <c r="AK33" i="45"/>
  <c r="AG33" i="45"/>
  <c r="AH33" i="45"/>
  <c r="AL33" i="45" l="1"/>
  <c r="AI36" i="43"/>
  <c r="AG35" i="43"/>
  <c r="AJ35" i="43"/>
  <c r="AF35" i="43"/>
  <c r="H42" i="58" s="1"/>
  <c r="AK35" i="43"/>
  <c r="AH35" i="43"/>
  <c r="AL34" i="43"/>
  <c r="AF34" i="45"/>
  <c r="AG34" i="45"/>
  <c r="AH34" i="45"/>
  <c r="AK34" i="45"/>
  <c r="AJ34" i="45"/>
  <c r="H35" i="58" l="1"/>
  <c r="H34" i="58"/>
  <c r="H33" i="58"/>
  <c r="H28" i="58"/>
  <c r="H23" i="58"/>
  <c r="H27" i="58"/>
  <c r="H40" i="58"/>
  <c r="H31" i="58"/>
  <c r="H29" i="58"/>
  <c r="H39" i="58"/>
  <c r="H21" i="58"/>
  <c r="H32" i="58"/>
  <c r="H38" i="58"/>
  <c r="H22" i="58"/>
  <c r="H26" i="58"/>
  <c r="H37" i="58"/>
  <c r="H24" i="58"/>
  <c r="H30" i="58"/>
  <c r="H36" i="58"/>
  <c r="H25" i="58"/>
  <c r="H41" i="58"/>
  <c r="AL35" i="43"/>
  <c r="AF36" i="43"/>
  <c r="H43" i="58" s="1"/>
  <c r="AG36" i="43"/>
  <c r="AK36" i="43"/>
  <c r="AH36" i="43"/>
  <c r="AJ36" i="43"/>
  <c r="AI37" i="43"/>
  <c r="AL34" i="45"/>
  <c r="AJ35" i="45"/>
  <c r="AK35" i="45"/>
  <c r="AF35" i="45"/>
  <c r="AH35" i="45"/>
  <c r="AG35" i="45"/>
  <c r="AL35" i="45" l="1"/>
  <c r="AL36" i="43"/>
  <c r="AI38" i="43"/>
  <c r="AF37" i="43"/>
  <c r="H44" i="58" s="1"/>
  <c r="AG37" i="43"/>
  <c r="AK37" i="43"/>
  <c r="AH37" i="43"/>
  <c r="AJ37" i="43"/>
  <c r="AJ36" i="45"/>
  <c r="AK36" i="45"/>
  <c r="AG36" i="45"/>
  <c r="AF36" i="45"/>
  <c r="AH36" i="45"/>
  <c r="AL36" i="45" l="1"/>
  <c r="AL37" i="43"/>
  <c r="AI39" i="43"/>
  <c r="AF38" i="43"/>
  <c r="H45" i="58" s="1"/>
  <c r="AG38" i="43"/>
  <c r="AJ38" i="43"/>
  <c r="AK38" i="43"/>
  <c r="AH38" i="43"/>
  <c r="AK37" i="45"/>
  <c r="AJ37" i="45"/>
  <c r="AH37" i="45"/>
  <c r="AF37" i="45"/>
  <c r="AG37" i="45"/>
  <c r="AF39" i="43" l="1"/>
  <c r="H46" i="58" s="1"/>
  <c r="AG39" i="43"/>
  <c r="AK39" i="43"/>
  <c r="AJ39" i="43"/>
  <c r="AH39" i="43"/>
  <c r="AL38" i="43"/>
  <c r="AI40" i="43"/>
  <c r="AJ38" i="45"/>
  <c r="AK38" i="45"/>
  <c r="AF38" i="45"/>
  <c r="AH38" i="45"/>
  <c r="AG38" i="45"/>
  <c r="AL37" i="45"/>
  <c r="AL39" i="43" l="1"/>
  <c r="AI41" i="43"/>
  <c r="AF40" i="43"/>
  <c r="H47" i="58" s="1"/>
  <c r="AJ40" i="43"/>
  <c r="AH40" i="43"/>
  <c r="AK40" i="43"/>
  <c r="AG40" i="43"/>
  <c r="AL38" i="45"/>
  <c r="AJ39" i="45"/>
  <c r="AK39" i="45"/>
  <c r="AG39" i="45"/>
  <c r="AF39" i="45"/>
  <c r="AH39" i="45"/>
  <c r="AL39" i="45" l="1"/>
  <c r="AL40" i="43"/>
  <c r="AF41" i="43"/>
  <c r="H48" i="58" s="1"/>
  <c r="AJ41" i="43"/>
  <c r="AH41" i="43"/>
  <c r="AG41" i="43"/>
  <c r="AK41" i="43"/>
  <c r="AI42" i="43"/>
  <c r="AJ40" i="45"/>
  <c r="AF40" i="45"/>
  <c r="AG40" i="45"/>
  <c r="AH40" i="45"/>
  <c r="AK40" i="45"/>
  <c r="AL40" i="45" l="1"/>
  <c r="AF42" i="43"/>
  <c r="H49" i="58" s="1"/>
  <c r="AK42" i="43"/>
  <c r="AJ42" i="43"/>
  <c r="AG42" i="43"/>
  <c r="AH42" i="43"/>
  <c r="AI43" i="43"/>
  <c r="AL41" i="43"/>
  <c r="AG41" i="45"/>
  <c r="AH41" i="45"/>
  <c r="AK41" i="45"/>
  <c r="AF41" i="45"/>
  <c r="AJ41" i="45"/>
  <c r="AL41" i="45" l="1"/>
  <c r="AL42" i="43"/>
  <c r="AF43" i="43"/>
  <c r="H50" i="58" s="1"/>
  <c r="AJ43" i="43"/>
  <c r="AK43" i="43"/>
  <c r="AH43" i="43"/>
  <c r="AG43" i="43"/>
  <c r="AI44" i="43"/>
  <c r="AK42" i="45"/>
  <c r="AF42" i="45"/>
  <c r="AG42" i="45"/>
  <c r="AH42" i="45"/>
  <c r="AJ42" i="45"/>
  <c r="AL42" i="45" l="1"/>
  <c r="AL43" i="43"/>
  <c r="AI45" i="43"/>
  <c r="AF44" i="43"/>
  <c r="H51" i="58" s="1"/>
  <c r="AG44" i="43"/>
  <c r="AK44" i="43"/>
  <c r="AJ44" i="43"/>
  <c r="AH44" i="43"/>
  <c r="AJ43" i="45"/>
  <c r="AK43" i="45"/>
  <c r="AF43" i="45"/>
  <c r="AG43" i="45"/>
  <c r="AH43" i="45"/>
  <c r="AL44" i="43" l="1"/>
  <c r="AF45" i="43"/>
  <c r="H52" i="58" s="1"/>
  <c r="AH45" i="43"/>
  <c r="AJ45" i="43"/>
  <c r="AG45" i="43"/>
  <c r="AK45" i="43"/>
  <c r="AI46" i="43"/>
  <c r="AJ46" i="45"/>
  <c r="AL43" i="45"/>
  <c r="AJ44" i="45"/>
  <c r="AK44" i="45"/>
  <c r="AF44" i="45"/>
  <c r="AH44" i="45"/>
  <c r="AG44" i="45"/>
  <c r="AG46" i="45" l="1"/>
  <c r="AF46" i="45"/>
  <c r="AK46" i="45"/>
  <c r="AL46" i="45" s="1"/>
  <c r="AH46" i="45"/>
  <c r="AL45" i="43"/>
  <c r="AI47" i="43"/>
  <c r="AF46" i="43"/>
  <c r="H53" i="58" s="1"/>
  <c r="AG46" i="43"/>
  <c r="AK46" i="43"/>
  <c r="AJ46" i="43"/>
  <c r="AH46" i="43"/>
  <c r="AK45" i="45"/>
  <c r="AH45" i="45"/>
  <c r="AF45" i="45"/>
  <c r="AG45" i="45"/>
  <c r="AJ45" i="45"/>
  <c r="AL44" i="45"/>
  <c r="AH47" i="45" l="1"/>
  <c r="AL46" i="43"/>
  <c r="AF47" i="43"/>
  <c r="H54" i="58" s="1"/>
  <c r="AH47" i="43"/>
  <c r="AK47" i="43"/>
  <c r="AJ47" i="43"/>
  <c r="AG47" i="43"/>
  <c r="AI48" i="43"/>
  <c r="AJ47" i="45"/>
  <c r="AG47" i="45"/>
  <c r="AF47" i="45"/>
  <c r="AK47" i="45"/>
  <c r="AL45" i="45"/>
  <c r="AG48" i="45" l="1"/>
  <c r="AL47" i="45"/>
  <c r="AI49" i="43"/>
  <c r="AF48" i="43"/>
  <c r="H55" i="58" s="1"/>
  <c r="AH48" i="43"/>
  <c r="AK48" i="43"/>
  <c r="AJ48" i="43"/>
  <c r="AG48" i="43"/>
  <c r="AL47" i="43"/>
  <c r="AF48" i="45"/>
  <c r="AK48" i="45"/>
  <c r="AJ48" i="45"/>
  <c r="AJ49" i="45"/>
  <c r="AH48" i="45"/>
  <c r="AL48" i="45" l="1"/>
  <c r="AL48" i="43"/>
  <c r="AF49" i="43"/>
  <c r="H56" i="58" s="1"/>
  <c r="AG49" i="43"/>
  <c r="AK49" i="43"/>
  <c r="AH49" i="43"/>
  <c r="AJ49" i="43"/>
  <c r="AI50" i="43"/>
  <c r="AK49" i="45"/>
  <c r="AL49" i="45" s="1"/>
  <c r="AH49" i="45"/>
  <c r="AG49" i="45"/>
  <c r="AF49" i="45"/>
  <c r="AG50" i="45" l="1"/>
  <c r="AI51" i="43"/>
  <c r="AL49" i="43"/>
  <c r="AF50" i="43"/>
  <c r="H57" i="58" s="1"/>
  <c r="AG50" i="43"/>
  <c r="AH50" i="43"/>
  <c r="AJ50" i="43"/>
  <c r="AK50" i="43"/>
  <c r="AF50" i="45"/>
  <c r="AK50" i="45"/>
  <c r="AJ51" i="45"/>
  <c r="AJ50" i="45"/>
  <c r="AH50" i="45"/>
  <c r="AF51" i="43" l="1"/>
  <c r="H58" i="58" s="1"/>
  <c r="AJ51" i="43"/>
  <c r="AG51" i="43"/>
  <c r="AH51" i="43"/>
  <c r="AK51" i="43"/>
  <c r="AL50" i="43"/>
  <c r="AI52" i="43"/>
  <c r="AL50" i="45"/>
  <c r="AK51" i="45"/>
  <c r="AL51" i="45" s="1"/>
  <c r="AF51" i="45"/>
  <c r="AH51" i="45"/>
  <c r="AG51" i="45"/>
  <c r="AF52" i="45"/>
  <c r="AL51" i="43" l="1"/>
  <c r="AI53" i="43"/>
  <c r="AF52" i="43"/>
  <c r="H59" i="58" s="1"/>
  <c r="AH52" i="43"/>
  <c r="AK52" i="43"/>
  <c r="AJ52" i="43"/>
  <c r="AG52" i="43"/>
  <c r="AJ53" i="45"/>
  <c r="AK52" i="45"/>
  <c r="AJ52" i="45"/>
  <c r="AG52" i="45"/>
  <c r="AH52" i="45"/>
  <c r="AL52" i="43" l="1"/>
  <c r="AL52" i="45"/>
  <c r="AF53" i="43"/>
  <c r="H60" i="58" s="1"/>
  <c r="AJ53" i="43"/>
  <c r="AG53" i="43"/>
  <c r="AH53" i="43"/>
  <c r="AK53" i="43"/>
  <c r="AI54" i="43"/>
  <c r="AK53" i="45"/>
  <c r="AL53" i="45" s="1"/>
  <c r="AF53" i="45"/>
  <c r="AF54" i="45"/>
  <c r="AH53" i="45"/>
  <c r="AG53" i="45"/>
  <c r="AL53" i="43" l="1"/>
  <c r="AI55" i="43"/>
  <c r="AF54" i="43"/>
  <c r="H61" i="58" s="1"/>
  <c r="AG54" i="43"/>
  <c r="AJ54" i="43"/>
  <c r="AK54" i="43"/>
  <c r="AH54" i="43"/>
  <c r="AK54" i="45"/>
  <c r="AJ54" i="45"/>
  <c r="AH54" i="45"/>
  <c r="AG54" i="45"/>
  <c r="AH55" i="45" l="1"/>
  <c r="AL54" i="45"/>
  <c r="AF55" i="43"/>
  <c r="H62" i="58" s="1"/>
  <c r="AJ55" i="43"/>
  <c r="AK55" i="43"/>
  <c r="AG55" i="43"/>
  <c r="AH55" i="43"/>
  <c r="AL54" i="43"/>
  <c r="AI56" i="43"/>
  <c r="AJ55" i="45"/>
  <c r="AG55" i="45"/>
  <c r="AF55" i="45"/>
  <c r="AK55" i="45"/>
  <c r="AH56" i="45" l="1"/>
  <c r="AL55" i="45"/>
  <c r="AL55" i="43"/>
  <c r="AI57" i="43"/>
  <c r="AF56" i="43"/>
  <c r="H63" i="58" s="1"/>
  <c r="AJ56" i="43"/>
  <c r="AG56" i="43"/>
  <c r="AK56" i="43"/>
  <c r="AH56" i="43"/>
  <c r="AG56" i="45"/>
  <c r="AF56" i="45"/>
  <c r="AK56" i="45"/>
  <c r="AJ57" i="45"/>
  <c r="AJ56" i="45"/>
  <c r="AL56" i="45" l="1"/>
  <c r="AL56" i="43"/>
  <c r="AF57" i="43"/>
  <c r="H64" i="58" s="1"/>
  <c r="AH57" i="43"/>
  <c r="AK57" i="43"/>
  <c r="AG57" i="43"/>
  <c r="AJ57" i="43"/>
  <c r="AI58" i="43"/>
  <c r="AG57" i="45"/>
  <c r="AK58" i="45"/>
  <c r="AK57" i="45"/>
  <c r="AL57" i="45" s="1"/>
  <c r="AH57" i="45"/>
  <c r="AF57" i="45"/>
  <c r="AI59" i="43" l="1"/>
  <c r="AL57" i="43"/>
  <c r="AF58" i="43"/>
  <c r="H65" i="58" s="1"/>
  <c r="AJ58" i="43"/>
  <c r="AH58" i="43"/>
  <c r="AG58" i="43"/>
  <c r="AK58" i="43"/>
  <c r="AH58" i="45"/>
  <c r="AG58" i="45"/>
  <c r="AJ58" i="45"/>
  <c r="AL58" i="45" s="1"/>
  <c r="AF58" i="45"/>
  <c r="AK59" i="45" l="1"/>
  <c r="AF59" i="43"/>
  <c r="H66" i="58" s="1"/>
  <c r="AK59" i="43"/>
  <c r="AG59" i="43"/>
  <c r="AH59" i="43"/>
  <c r="AJ59" i="43"/>
  <c r="AL58" i="43"/>
  <c r="AI60" i="43"/>
  <c r="AH59" i="45"/>
  <c r="AF59" i="45"/>
  <c r="AF60" i="45"/>
  <c r="AJ59" i="45"/>
  <c r="AG59" i="45"/>
  <c r="AL59" i="45" l="1"/>
  <c r="AI62" i="43"/>
  <c r="AL59" i="43"/>
  <c r="AI61" i="43"/>
  <c r="AF60" i="43"/>
  <c r="H67" i="58" s="1"/>
  <c r="AK60" i="43"/>
  <c r="AG60" i="43"/>
  <c r="AH60" i="43"/>
  <c r="AJ60" i="43"/>
  <c r="AH60" i="45"/>
  <c r="AJ60" i="45"/>
  <c r="AK60" i="45"/>
  <c r="AG60" i="45"/>
  <c r="AK61" i="45" l="1"/>
  <c r="AL60" i="43"/>
  <c r="AI63" i="43"/>
  <c r="AH62" i="43"/>
  <c r="AG62" i="43"/>
  <c r="AK62" i="43"/>
  <c r="AJ62" i="43"/>
  <c r="AF62" i="43"/>
  <c r="H69" i="58" s="1"/>
  <c r="AL60" i="45"/>
  <c r="AF61" i="43"/>
  <c r="H68" i="58" s="1"/>
  <c r="AH61" i="43"/>
  <c r="AK61" i="43"/>
  <c r="AG61" i="43"/>
  <c r="AJ61" i="43"/>
  <c r="AH61" i="45"/>
  <c r="AF61" i="45"/>
  <c r="AG61" i="45"/>
  <c r="AJ61" i="45"/>
  <c r="AL61" i="45" l="1"/>
  <c r="AL61" i="43"/>
  <c r="AL62" i="43"/>
  <c r="AF62" i="45"/>
  <c r="AG62" i="45"/>
  <c r="AH62" i="45"/>
  <c r="AJ62" i="45"/>
  <c r="AK62" i="45"/>
  <c r="AI64" i="43"/>
  <c r="AF63" i="43"/>
  <c r="H70" i="58" s="1"/>
  <c r="AG63" i="43"/>
  <c r="AK63" i="43"/>
  <c r="AH63" i="43"/>
  <c r="AJ63" i="43"/>
  <c r="AI12" i="43"/>
  <c r="Y12" i="43"/>
  <c r="H13" i="55" l="1"/>
  <c r="H33" i="55"/>
  <c r="H17" i="55"/>
  <c r="H39" i="55"/>
  <c r="H20" i="55"/>
  <c r="H55" i="55"/>
  <c r="H37" i="55"/>
  <c r="H49" i="55"/>
  <c r="H31" i="55"/>
  <c r="H45" i="55"/>
  <c r="H53" i="55"/>
  <c r="H21" i="55"/>
  <c r="H22" i="55"/>
  <c r="H25" i="55"/>
  <c r="H69" i="55"/>
  <c r="H61" i="55"/>
  <c r="H40" i="55"/>
  <c r="H50" i="55"/>
  <c r="H48" i="55"/>
  <c r="H32" i="55"/>
  <c r="H44" i="55"/>
  <c r="H41" i="55"/>
  <c r="H56" i="55"/>
  <c r="H16" i="55"/>
  <c r="H36" i="55"/>
  <c r="H28" i="55"/>
  <c r="H38" i="55"/>
  <c r="H27" i="55"/>
  <c r="H26" i="55"/>
  <c r="H64" i="55"/>
  <c r="H70" i="55"/>
  <c r="H60" i="55"/>
  <c r="H63" i="55"/>
  <c r="H68" i="55"/>
  <c r="H66" i="55"/>
  <c r="H59" i="55"/>
  <c r="H67" i="55"/>
  <c r="H18" i="55"/>
  <c r="H30" i="55"/>
  <c r="H19" i="55"/>
  <c r="H47" i="55"/>
  <c r="H62" i="55"/>
  <c r="H24" i="55"/>
  <c r="H52" i="55"/>
  <c r="H43" i="55"/>
  <c r="H71" i="55"/>
  <c r="H54" i="55"/>
  <c r="H65" i="55"/>
  <c r="H42" i="55"/>
  <c r="H72" i="55"/>
  <c r="H51" i="55"/>
  <c r="H46" i="55"/>
  <c r="H23" i="55"/>
  <c r="H57" i="55"/>
  <c r="H35" i="55"/>
  <c r="H34" i="55"/>
  <c r="H58" i="55"/>
  <c r="H29" i="55"/>
  <c r="AJ12" i="43"/>
  <c r="AG63" i="45"/>
  <c r="AH63" i="45"/>
  <c r="AK63" i="45"/>
  <c r="AJ63" i="45"/>
  <c r="AF63" i="45"/>
  <c r="AL62" i="45"/>
  <c r="AI65" i="43"/>
  <c r="AL63" i="43"/>
  <c r="AG64" i="43"/>
  <c r="AJ64" i="43"/>
  <c r="AF64" i="43"/>
  <c r="H71" i="58" s="1"/>
  <c r="AH64" i="43"/>
  <c r="AK64" i="43"/>
  <c r="AG12" i="43"/>
  <c r="AE12" i="43"/>
  <c r="AF12" i="43"/>
  <c r="AK12" i="43"/>
  <c r="AH12" i="43"/>
  <c r="AL63" i="45" l="1"/>
  <c r="AI13" i="43"/>
  <c r="AF64" i="45"/>
  <c r="AG64" i="45"/>
  <c r="AH64" i="45"/>
  <c r="AJ64" i="45"/>
  <c r="AK64" i="45"/>
  <c r="AI66" i="43"/>
  <c r="AJ65" i="43"/>
  <c r="AH65" i="43"/>
  <c r="AK65" i="43"/>
  <c r="AF65" i="43"/>
  <c r="H72" i="58" s="1"/>
  <c r="AG65" i="43"/>
  <c r="AL64" i="43"/>
  <c r="AH13" i="43"/>
  <c r="AL12" i="43"/>
  <c r="AJ13" i="43"/>
  <c r="AK13" i="43"/>
  <c r="AG13" i="43"/>
  <c r="AF13" i="43"/>
  <c r="J19" i="58" l="1"/>
  <c r="J20" i="58"/>
  <c r="I19" i="58"/>
  <c r="I20" i="58"/>
  <c r="K19" i="58"/>
  <c r="K20" i="58"/>
  <c r="H19" i="58"/>
  <c r="H20" i="58"/>
  <c r="M19" i="58"/>
  <c r="M20" i="58"/>
  <c r="L19" i="58"/>
  <c r="L20" i="58"/>
  <c r="AH65" i="45"/>
  <c r="AJ65" i="45"/>
  <c r="AK65" i="45"/>
  <c r="AG65" i="45"/>
  <c r="AF65" i="45"/>
  <c r="AL64" i="45"/>
  <c r="AL65" i="43"/>
  <c r="AI67" i="43"/>
  <c r="AF66" i="43"/>
  <c r="H73" i="58" s="1"/>
  <c r="AG66" i="43"/>
  <c r="AH66" i="43"/>
  <c r="AJ66" i="43"/>
  <c r="AK66" i="43"/>
  <c r="AL13" i="43"/>
  <c r="AG66" i="45" l="1"/>
  <c r="AH66" i="45"/>
  <c r="AK66" i="45"/>
  <c r="AF66" i="45"/>
  <c r="AJ66" i="45"/>
  <c r="AL65" i="45"/>
  <c r="AI68" i="43"/>
  <c r="AK67" i="43"/>
  <c r="AF67" i="43"/>
  <c r="H74" i="58" s="1"/>
  <c r="AH67" i="43"/>
  <c r="AG67" i="43"/>
  <c r="AJ67" i="43"/>
  <c r="AL66" i="43"/>
  <c r="AL67" i="43" l="1"/>
  <c r="AL66" i="45"/>
  <c r="AF67" i="45"/>
  <c r="AH67" i="45"/>
  <c r="AJ67" i="45"/>
  <c r="AK67" i="45"/>
  <c r="AG67" i="45"/>
  <c r="AI69" i="43"/>
  <c r="AF68" i="43"/>
  <c r="H75" i="58" s="1"/>
  <c r="AG68" i="43"/>
  <c r="AH68" i="43"/>
  <c r="AJ68" i="43"/>
  <c r="AK68" i="43"/>
  <c r="V5" i="45"/>
  <c r="W4" i="45" s="1"/>
  <c r="AP12" i="45"/>
  <c r="AN12" i="45"/>
  <c r="AB12" i="45" l="1"/>
  <c r="AB61" i="45"/>
  <c r="AB36" i="45"/>
  <c r="AB43" i="45"/>
  <c r="AB42" i="45"/>
  <c r="AB41" i="45"/>
  <c r="AB32" i="45"/>
  <c r="AB39" i="45"/>
  <c r="AB38" i="45"/>
  <c r="AB23" i="45"/>
  <c r="AB14" i="45"/>
  <c r="AB28" i="45"/>
  <c r="AB35" i="45"/>
  <c r="AB34" i="45"/>
  <c r="AB33" i="45"/>
  <c r="AB24" i="45"/>
  <c r="AB31" i="45"/>
  <c r="AB30" i="45"/>
  <c r="AB22" i="45"/>
  <c r="AB20" i="45"/>
  <c r="AB27" i="45"/>
  <c r="AB26" i="45"/>
  <c r="AB25" i="45"/>
  <c r="AB17" i="45"/>
  <c r="AB45" i="45"/>
  <c r="AB69" i="45"/>
  <c r="AB19" i="45"/>
  <c r="AB18" i="45"/>
  <c r="AB16" i="45"/>
  <c r="AB53" i="45"/>
  <c r="AB15" i="45"/>
  <c r="R60" i="55" s="1"/>
  <c r="AB68" i="45"/>
  <c r="AB21" i="45"/>
  <c r="AB29" i="45"/>
  <c r="AB37" i="45"/>
  <c r="AB64" i="45"/>
  <c r="AB71" i="45"/>
  <c r="AB70" i="45"/>
  <c r="AB60" i="45"/>
  <c r="AB67" i="45"/>
  <c r="AB66" i="45"/>
  <c r="AB65" i="45"/>
  <c r="AB56" i="45"/>
  <c r="AB63" i="45"/>
  <c r="AB62" i="45"/>
  <c r="AB52" i="45"/>
  <c r="AB59" i="45"/>
  <c r="AB58" i="45"/>
  <c r="AB57" i="45"/>
  <c r="AI57" i="45" s="1"/>
  <c r="AB48" i="45"/>
  <c r="AB55" i="45"/>
  <c r="AI55" i="45" s="1"/>
  <c r="AB54" i="45"/>
  <c r="AB44" i="45"/>
  <c r="AB51" i="45"/>
  <c r="AI51" i="45" s="1"/>
  <c r="AB50" i="45"/>
  <c r="AB49" i="45"/>
  <c r="AB40" i="45"/>
  <c r="AI40" i="45" s="1"/>
  <c r="AB47" i="45"/>
  <c r="AI47" i="45" s="1"/>
  <c r="AB46" i="45"/>
  <c r="AI46" i="45" s="1"/>
  <c r="AL67" i="45"/>
  <c r="AI62" i="45"/>
  <c r="AI63" i="45"/>
  <c r="AI64" i="45"/>
  <c r="AI65" i="45"/>
  <c r="AI66" i="45"/>
  <c r="AI67" i="45"/>
  <c r="AF68" i="45"/>
  <c r="AG68" i="45"/>
  <c r="AJ68" i="45"/>
  <c r="AH68" i="45"/>
  <c r="AK68" i="45"/>
  <c r="AI69" i="45"/>
  <c r="AI68" i="45"/>
  <c r="AI70" i="43"/>
  <c r="AF69" i="43"/>
  <c r="H76" i="58" s="1"/>
  <c r="AG69" i="43"/>
  <c r="AK69" i="43"/>
  <c r="AH69" i="43"/>
  <c r="AJ69" i="43"/>
  <c r="AL68" i="43"/>
  <c r="AE12" i="45"/>
  <c r="AJ12" i="45"/>
  <c r="AI15" i="45"/>
  <c r="AI20" i="45"/>
  <c r="AI26" i="45"/>
  <c r="AI30" i="45"/>
  <c r="AI19" i="45"/>
  <c r="AI29" i="45"/>
  <c r="AI22" i="45"/>
  <c r="AI16" i="45"/>
  <c r="AI28" i="45"/>
  <c r="AI17" i="45"/>
  <c r="AI25" i="45"/>
  <c r="AI18" i="45"/>
  <c r="AI31" i="45"/>
  <c r="AI24" i="45"/>
  <c r="AI27" i="45"/>
  <c r="AI23" i="45"/>
  <c r="AI21" i="45"/>
  <c r="AI32" i="45"/>
  <c r="AI33" i="45"/>
  <c r="AI34" i="45"/>
  <c r="AI35" i="45"/>
  <c r="AI36" i="45"/>
  <c r="AI37" i="45"/>
  <c r="AI38" i="45"/>
  <c r="AI39" i="45"/>
  <c r="AI41" i="45"/>
  <c r="AI42" i="45"/>
  <c r="AI43" i="45"/>
  <c r="AI44" i="45"/>
  <c r="AI45" i="45"/>
  <c r="AI48" i="45"/>
  <c r="AI49" i="45"/>
  <c r="AI50" i="45"/>
  <c r="AI52" i="45"/>
  <c r="AI53" i="45"/>
  <c r="AI54" i="45"/>
  <c r="AI56" i="45"/>
  <c r="AI58" i="45"/>
  <c r="AI59" i="45"/>
  <c r="AI60" i="45"/>
  <c r="AI61" i="45"/>
  <c r="R14" i="55" l="1"/>
  <c r="R15" i="55"/>
  <c r="R46" i="55"/>
  <c r="R28" i="55"/>
  <c r="R33" i="55"/>
  <c r="R51" i="55"/>
  <c r="R24" i="55"/>
  <c r="R31" i="55"/>
  <c r="R30" i="55"/>
  <c r="R52" i="55"/>
  <c r="R20" i="55"/>
  <c r="R39" i="55"/>
  <c r="R34" i="55"/>
  <c r="R66" i="55"/>
  <c r="R45" i="55"/>
  <c r="R44" i="55"/>
  <c r="R22" i="55"/>
  <c r="R61" i="55"/>
  <c r="R43" i="55"/>
  <c r="R32" i="55"/>
  <c r="R38" i="55"/>
  <c r="R63" i="55"/>
  <c r="R40" i="55"/>
  <c r="R70" i="55"/>
  <c r="R65" i="55"/>
  <c r="R42" i="55"/>
  <c r="R54" i="55"/>
  <c r="R58" i="55"/>
  <c r="R57" i="55"/>
  <c r="R55" i="55"/>
  <c r="R19" i="55"/>
  <c r="R49" i="55"/>
  <c r="R25" i="55"/>
  <c r="R48" i="55"/>
  <c r="R53" i="55"/>
  <c r="R47" i="55"/>
  <c r="R18" i="55"/>
  <c r="R16" i="55"/>
  <c r="R62" i="55"/>
  <c r="R72" i="55"/>
  <c r="R41" i="55"/>
  <c r="R35" i="55"/>
  <c r="R29" i="55"/>
  <c r="R67" i="55"/>
  <c r="R50" i="55"/>
  <c r="R27" i="55"/>
  <c r="R69" i="55"/>
  <c r="R71" i="55"/>
  <c r="R56" i="55"/>
  <c r="R21" i="55"/>
  <c r="R17" i="55"/>
  <c r="R26" i="55"/>
  <c r="R36" i="55"/>
  <c r="R23" i="55"/>
  <c r="R59" i="55"/>
  <c r="R37" i="55"/>
  <c r="R68" i="55"/>
  <c r="R64" i="55"/>
  <c r="AI14" i="45"/>
  <c r="AI13" i="45"/>
  <c r="AI12" i="45"/>
  <c r="AL68" i="45"/>
  <c r="AL69" i="43"/>
  <c r="AH69" i="45"/>
  <c r="AJ69" i="45"/>
  <c r="AG69" i="45"/>
  <c r="AK69" i="45"/>
  <c r="AF69" i="45"/>
  <c r="AI70" i="45"/>
  <c r="R13" i="55"/>
  <c r="AK70" i="43"/>
  <c r="AF70" i="43"/>
  <c r="H77" i="58" s="1"/>
  <c r="AH70" i="43"/>
  <c r="AG70" i="43"/>
  <c r="AJ70" i="43"/>
  <c r="AI71" i="43"/>
  <c r="AL12" i="45"/>
  <c r="V20" i="58" l="1"/>
  <c r="AH70" i="45"/>
  <c r="AK70" i="45"/>
  <c r="AF70" i="45"/>
  <c r="AJ70" i="45"/>
  <c r="AG70" i="45"/>
  <c r="AI71" i="45"/>
  <c r="AL69" i="45"/>
  <c r="AL70" i="43"/>
  <c r="AG71" i="43"/>
  <c r="AF71" i="43"/>
  <c r="H78" i="58" s="1"/>
  <c r="H13" i="58" s="1"/>
  <c r="AJ71" i="43"/>
  <c r="AH71" i="43"/>
  <c r="AK71" i="43"/>
  <c r="L13" i="55" l="1"/>
  <c r="K13" i="55"/>
  <c r="J13" i="55"/>
  <c r="I13" i="55"/>
  <c r="AL70" i="45"/>
  <c r="AF71" i="45"/>
  <c r="AJ71" i="45"/>
  <c r="AK71" i="45"/>
  <c r="AG71" i="45"/>
  <c r="AH71" i="45"/>
  <c r="AL71" i="43"/>
  <c r="M21" i="58" l="1"/>
  <c r="M13" i="58" s="1"/>
  <c r="AA6" i="55" s="1"/>
  <c r="I21" i="58"/>
  <c r="I13" i="58" s="1"/>
  <c r="L21" i="58"/>
  <c r="L13" i="58" s="1"/>
  <c r="X6" i="55" s="1"/>
  <c r="J21" i="58"/>
  <c r="J13" i="58" s="1"/>
  <c r="K21" i="58"/>
  <c r="K13" i="58" s="1"/>
  <c r="S13" i="55"/>
  <c r="Q13" i="55"/>
  <c r="P13" i="55"/>
  <c r="O13" i="55"/>
  <c r="AL71" i="45"/>
  <c r="S21" i="58" l="1"/>
  <c r="U21" i="58"/>
  <c r="V21" i="58"/>
  <c r="X21" i="58"/>
  <c r="W21" i="58"/>
  <c r="T21" i="58"/>
  <c r="V19" i="58"/>
  <c r="V13" i="58" s="1"/>
  <c r="W19" i="58"/>
  <c r="W13" i="58" s="1"/>
  <c r="T19" i="58"/>
  <c r="X19" i="58"/>
  <c r="S19" i="58"/>
  <c r="S13" i="58" s="1"/>
  <c r="U19" i="58"/>
  <c r="U13" i="58" s="1"/>
  <c r="X13" i="58" l="1"/>
  <c r="AA9" i="55" s="1"/>
  <c r="T13" i="58"/>
  <c r="X9" i="55"/>
  <c r="Z13" i="5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<sst xmlns="http://schemas.openxmlformats.org/spreadsheetml/2006/main" count="4975" uniqueCount="4651">
  <si>
    <t>非表示</t>
    <rPh sb="0" eb="3">
      <t>ヒヒョウジ</t>
    </rPh>
    <phoneticPr fontId="2"/>
  </si>
  <si>
    <t>【本自動計算シートの利用方法】</t>
    <rPh sb="1" eb="2">
      <t>ホン</t>
    </rPh>
    <rPh sb="2" eb="4">
      <t>ジドウ</t>
    </rPh>
    <rPh sb="4" eb="6">
      <t>ケイサン</t>
    </rPh>
    <rPh sb="10" eb="12">
      <t>リヨウ</t>
    </rPh>
    <rPh sb="12" eb="14">
      <t>ホウホウ</t>
    </rPh>
    <phoneticPr fontId="2"/>
  </si>
  <si>
    <t>運行データ</t>
    <rPh sb="0" eb="2">
      <t>ウンコウ</t>
    </rPh>
    <phoneticPr fontId="2"/>
  </si>
  <si>
    <t>(1)1台1運行毎のデータ（連携前）</t>
    <rPh sb="4" eb="5">
      <t>ダイ</t>
    </rPh>
    <rPh sb="6" eb="8">
      <t>ウンコウ</t>
    </rPh>
    <rPh sb="8" eb="9">
      <t>ゴト</t>
    </rPh>
    <rPh sb="16" eb="17">
      <t>マエ</t>
    </rPh>
    <phoneticPr fontId="2"/>
  </si>
  <si>
    <t>(2)車両別合計及び10日換算の運行データ（(1)より自動算出）</t>
    <rPh sb="3" eb="5">
      <t>シャリョウ</t>
    </rPh>
    <rPh sb="5" eb="6">
      <t>ベツ</t>
    </rPh>
    <rPh sb="6" eb="8">
      <t>ゴウケイ</t>
    </rPh>
    <rPh sb="8" eb="9">
      <t>オヨ</t>
    </rPh>
    <rPh sb="12" eb="13">
      <t>ヒ</t>
    </rPh>
    <rPh sb="13" eb="15">
      <t>カンサン</t>
    </rPh>
    <rPh sb="16" eb="18">
      <t>ウンコウ</t>
    </rPh>
    <rPh sb="27" eb="29">
      <t>ジドウ</t>
    </rPh>
    <rPh sb="29" eb="31">
      <t>サンシュツ</t>
    </rPh>
    <phoneticPr fontId="2"/>
  </si>
  <si>
    <t>　 平均積載率＝（運行1回目の積載率×燃料使用量＋運行２回目の積載率×燃料使用量＋運行3回目の・・・)／全運行の燃料使用量合計</t>
    <rPh sb="2" eb="4">
      <t>ヘイキン</t>
    </rPh>
    <rPh sb="4" eb="6">
      <t>セキサイ</t>
    </rPh>
    <rPh sb="6" eb="7">
      <t>リツ</t>
    </rPh>
    <rPh sb="9" eb="11">
      <t>ウンコウ</t>
    </rPh>
    <rPh sb="12" eb="14">
      <t>カイメ</t>
    </rPh>
    <rPh sb="15" eb="17">
      <t>セキサイ</t>
    </rPh>
    <rPh sb="17" eb="18">
      <t>リツ</t>
    </rPh>
    <rPh sb="19" eb="21">
      <t>ネンリョウ</t>
    </rPh>
    <rPh sb="21" eb="24">
      <t>シヨウリョウ</t>
    </rPh>
    <rPh sb="52" eb="53">
      <t>ゼン</t>
    </rPh>
    <rPh sb="53" eb="55">
      <t>ウンコウ</t>
    </rPh>
    <rPh sb="61" eb="63">
      <t>ゴウケイ</t>
    </rPh>
    <phoneticPr fontId="2"/>
  </si>
  <si>
    <t>連番</t>
    <rPh sb="0" eb="2">
      <t>レンバン</t>
    </rPh>
    <phoneticPr fontId="2"/>
  </si>
  <si>
    <t>連携前データ入力欄</t>
    <rPh sb="0" eb="3">
      <t>レンケイマエ</t>
    </rPh>
    <rPh sb="6" eb="8">
      <t>ニュウリョク</t>
    </rPh>
    <rPh sb="8" eb="9">
      <t>ラン</t>
    </rPh>
    <phoneticPr fontId="2"/>
  </si>
  <si>
    <t>自動算出欄</t>
    <rPh sb="0" eb="2">
      <t>ジドウ</t>
    </rPh>
    <rPh sb="2" eb="4">
      <t>サンシュツ</t>
    </rPh>
    <rPh sb="4" eb="5">
      <t>ラン</t>
    </rPh>
    <phoneticPr fontId="2"/>
  </si>
  <si>
    <t>エラー判定</t>
    <phoneticPr fontId="2"/>
  </si>
  <si>
    <t>車両番号</t>
    <rPh sb="0" eb="2">
      <t>シャリョウ</t>
    </rPh>
    <rPh sb="2" eb="4">
      <t>バンゴウ</t>
    </rPh>
    <phoneticPr fontId="2"/>
  </si>
  <si>
    <t>合計</t>
    <rPh sb="0" eb="2">
      <t>ゴウケイ</t>
    </rPh>
    <phoneticPr fontId="2"/>
  </si>
  <si>
    <t>10日換算値</t>
    <rPh sb="2" eb="3">
      <t>ニチ</t>
    </rPh>
    <rPh sb="3" eb="6">
      <t>カンサンチ</t>
    </rPh>
    <phoneticPr fontId="2"/>
  </si>
  <si>
    <t>①車両登録番号</t>
    <rPh sb="1" eb="3">
      <t>シャリョウ</t>
    </rPh>
    <rPh sb="3" eb="5">
      <t>トウロク</t>
    </rPh>
    <rPh sb="5" eb="7">
      <t>バンゴウ</t>
    </rPh>
    <phoneticPr fontId="2"/>
  </si>
  <si>
    <t>②運行年月日</t>
    <rPh sb="1" eb="3">
      <t>ウンコウ</t>
    </rPh>
    <rPh sb="3" eb="4">
      <t>ネン</t>
    </rPh>
    <rPh sb="4" eb="6">
      <t>ガッピ</t>
    </rPh>
    <phoneticPr fontId="2"/>
  </si>
  <si>
    <t>③燃料の種別</t>
    <phoneticPr fontId="2"/>
  </si>
  <si>
    <t>④自家輸送／
委託輸送</t>
    <phoneticPr fontId="2"/>
  </si>
  <si>
    <t>⑤走行距離
（㎞）</t>
    <rPh sb="1" eb="3">
      <t>ソウコウ</t>
    </rPh>
    <rPh sb="3" eb="5">
      <t>キョリ</t>
    </rPh>
    <phoneticPr fontId="3"/>
  </si>
  <si>
    <t>⑥輸送量
（kg）</t>
    <rPh sb="1" eb="3">
      <t>ユソウ</t>
    </rPh>
    <rPh sb="3" eb="4">
      <t>リョウ</t>
    </rPh>
    <phoneticPr fontId="3"/>
  </si>
  <si>
    <t>⑦最大積載量
(kg)</t>
    <phoneticPr fontId="2"/>
  </si>
  <si>
    <t>⑧燃費基準</t>
    <phoneticPr fontId="2"/>
  </si>
  <si>
    <t>積載率
（%）</t>
    <rPh sb="0" eb="2">
      <t>セキサイ</t>
    </rPh>
    <rPh sb="2" eb="3">
      <t>リツ</t>
    </rPh>
    <phoneticPr fontId="3"/>
  </si>
  <si>
    <t>下限積載率
(%)</t>
  </si>
  <si>
    <t>トンキロ
(t･km)</t>
  </si>
  <si>
    <t>稼働日数
（日）</t>
    <rPh sb="0" eb="2">
      <t>カドウ</t>
    </rPh>
    <rPh sb="2" eb="4">
      <t>ニッスウ</t>
    </rPh>
    <rPh sb="6" eb="7">
      <t>ヒ</t>
    </rPh>
    <phoneticPr fontId="2"/>
  </si>
  <si>
    <t>走行距離
（㎞）</t>
    <rPh sb="0" eb="2">
      <t>ソウコウ</t>
    </rPh>
    <rPh sb="2" eb="4">
      <t>キョリ</t>
    </rPh>
    <phoneticPr fontId="2"/>
  </si>
  <si>
    <t>輸送量
（t）</t>
    <rPh sb="0" eb="2">
      <t>ユソウ</t>
    </rPh>
    <rPh sb="2" eb="3">
      <t>リョウ</t>
    </rPh>
    <phoneticPr fontId="2"/>
  </si>
  <si>
    <t>トンキロ
(t･km)</t>
    <phoneticPr fontId="2"/>
  </si>
  <si>
    <t>積載率×燃料使用量</t>
    <rPh sb="0" eb="2">
      <t>セキサイ</t>
    </rPh>
    <rPh sb="2" eb="3">
      <t>リツ</t>
    </rPh>
    <rPh sb="4" eb="6">
      <t>ネンリョウ</t>
    </rPh>
    <rPh sb="6" eb="9">
      <t>シヨウリョウ</t>
    </rPh>
    <phoneticPr fontId="2"/>
  </si>
  <si>
    <t>能力トンキロ</t>
    <rPh sb="0" eb="2">
      <t>ノウリョク</t>
    </rPh>
    <phoneticPr fontId="2"/>
  </si>
  <si>
    <t>燃料削減率（％）</t>
    <phoneticPr fontId="2"/>
  </si>
  <si>
    <t>自動算出欄</t>
    <rPh sb="0" eb="2">
      <t>ジドウ</t>
    </rPh>
    <rPh sb="2" eb="4">
      <t>サンシュツ</t>
    </rPh>
    <rPh sb="4" eb="5">
      <t>ラン</t>
    </rPh>
    <phoneticPr fontId="3"/>
  </si>
  <si>
    <t>↓</t>
    <phoneticPr fontId="2"/>
  </si>
  <si>
    <t>（参考）全車両の省エネルギー効果</t>
    <rPh sb="1" eb="3">
      <t>サンコウ</t>
    </rPh>
    <rPh sb="4" eb="5">
      <t>ゼン</t>
    </rPh>
    <rPh sb="5" eb="7">
      <t>シャリョウ</t>
    </rPh>
    <phoneticPr fontId="2"/>
  </si>
  <si>
    <t>実施
台数</t>
    <rPh sb="0" eb="2">
      <t>ジッシ</t>
    </rPh>
    <rPh sb="3" eb="5">
      <t>ダイスウ</t>
    </rPh>
    <rPh sb="4" eb="5">
      <t>イチダイ</t>
    </rPh>
    <phoneticPr fontId="2"/>
  </si>
  <si>
    <t>連携前</t>
    <rPh sb="2" eb="3">
      <t>マエ</t>
    </rPh>
    <phoneticPr fontId="2"/>
  </si>
  <si>
    <t>連携後</t>
    <rPh sb="0" eb="2">
      <t>レンケイ</t>
    </rPh>
    <rPh sb="2" eb="3">
      <t>ゴ</t>
    </rPh>
    <phoneticPr fontId="2"/>
  </si>
  <si>
    <t>省エネルギー効果</t>
    <rPh sb="0" eb="1">
      <t>ショウ</t>
    </rPh>
    <rPh sb="6" eb="8">
      <t>コウカ</t>
    </rPh>
    <phoneticPr fontId="2"/>
  </si>
  <si>
    <t>稼働日数
（日）</t>
    <rPh sb="0" eb="2">
      <t>カドウ</t>
    </rPh>
    <rPh sb="2" eb="4">
      <t>ニッスウ</t>
    </rPh>
    <rPh sb="3" eb="4">
      <t>ヘイジツ</t>
    </rPh>
    <rPh sb="6" eb="7">
      <t>ヒ</t>
    </rPh>
    <phoneticPr fontId="2"/>
  </si>
  <si>
    <t>総走行距離
（㎞）</t>
    <rPh sb="0" eb="1">
      <t>ソウ</t>
    </rPh>
    <rPh sb="1" eb="3">
      <t>ソウコウ</t>
    </rPh>
    <rPh sb="3" eb="5">
      <t>キョリ</t>
    </rPh>
    <phoneticPr fontId="2"/>
  </si>
  <si>
    <t>総輸送量
（t）</t>
    <rPh sb="0" eb="1">
      <t>ソウ</t>
    </rPh>
    <rPh sb="1" eb="3">
      <t>ユソウ</t>
    </rPh>
    <rPh sb="3" eb="4">
      <t>リョウ</t>
    </rPh>
    <phoneticPr fontId="2"/>
  </si>
  <si>
    <t>平均積載率
（%）</t>
    <rPh sb="0" eb="2">
      <t>ヘイキン</t>
    </rPh>
    <rPh sb="2" eb="4">
      <t>セキサイ</t>
    </rPh>
    <rPh sb="4" eb="5">
      <t>リツ</t>
    </rPh>
    <phoneticPr fontId="3"/>
  </si>
  <si>
    <t>総トンキロ
(t･km)</t>
    <rPh sb="0" eb="1">
      <t>ソウ</t>
    </rPh>
    <phoneticPr fontId="2"/>
  </si>
  <si>
    <t>トンキロあたりの燃料削減率（％）</t>
    <phoneticPr fontId="2"/>
  </si>
  <si>
    <t>自動算出欄：連携前（実測期間10日）</t>
    <rPh sb="0" eb="2">
      <t>ジドウ</t>
    </rPh>
    <rPh sb="2" eb="4">
      <t>サンシュツ</t>
    </rPh>
    <rPh sb="4" eb="5">
      <t>ラン</t>
    </rPh>
    <rPh sb="6" eb="8">
      <t>レンケイ</t>
    </rPh>
    <rPh sb="8" eb="9">
      <t>マエ</t>
    </rPh>
    <rPh sb="10" eb="12">
      <t>ジッソク</t>
    </rPh>
    <rPh sb="12" eb="14">
      <t>キカン</t>
    </rPh>
    <rPh sb="16" eb="17">
      <t>ニチ</t>
    </rPh>
    <phoneticPr fontId="2"/>
  </si>
  <si>
    <t>自動算出欄：連携後（実測期間10日）</t>
    <rPh sb="0" eb="2">
      <t>ジドウ</t>
    </rPh>
    <rPh sb="2" eb="5">
      <t>サンシュツラン</t>
    </rPh>
    <rPh sb="6" eb="8">
      <t>レンケイ</t>
    </rPh>
    <rPh sb="8" eb="9">
      <t>ゴ</t>
    </rPh>
    <rPh sb="10" eb="12">
      <t>ジッソク</t>
    </rPh>
    <rPh sb="12" eb="14">
      <t>キカン</t>
    </rPh>
    <rPh sb="16" eb="17">
      <t>ニチ</t>
    </rPh>
    <phoneticPr fontId="2"/>
  </si>
  <si>
    <t>【参考資料】省エネ法　エネルギー使用量算定告示別表第３の貨物輸送量当たりの燃料使用量より逆算した下限積載率</t>
    <rPh sb="1" eb="3">
      <t>サンコウ</t>
    </rPh>
    <rPh sb="3" eb="5">
      <t>シリョウ</t>
    </rPh>
    <rPh sb="6" eb="7">
      <t>ショウ</t>
    </rPh>
    <rPh sb="9" eb="10">
      <t>ホウ</t>
    </rPh>
    <rPh sb="44" eb="46">
      <t>ギャクサン</t>
    </rPh>
    <rPh sb="48" eb="50">
      <t>カゲン</t>
    </rPh>
    <rPh sb="50" eb="53">
      <t>セキサイリツ</t>
    </rPh>
    <phoneticPr fontId="2"/>
  </si>
  <si>
    <t>算定告示別表３</t>
    <rPh sb="4" eb="6">
      <t>ベッピョウ</t>
    </rPh>
    <phoneticPr fontId="2"/>
  </si>
  <si>
    <t>最大積載量範囲</t>
    <phoneticPr fontId="2"/>
  </si>
  <si>
    <t>申請下限積載率</t>
    <rPh sb="4" eb="6">
      <t>セキサイ</t>
    </rPh>
    <rPh sb="6" eb="7">
      <t>リツ</t>
    </rPh>
    <phoneticPr fontId="2"/>
  </si>
  <si>
    <t>最大積載量
中央値</t>
    <rPh sb="0" eb="5">
      <t>サイダイセキサイリョウ</t>
    </rPh>
    <rPh sb="6" eb="8">
      <t>チュウオウ</t>
    </rPh>
    <rPh sb="8" eb="9">
      <t>チ</t>
    </rPh>
    <phoneticPr fontId="2"/>
  </si>
  <si>
    <t>最小値</t>
    <phoneticPr fontId="2"/>
  </si>
  <si>
    <t>最大値</t>
    <phoneticPr fontId="2"/>
  </si>
  <si>
    <t>事業用</t>
    <rPh sb="0" eb="3">
      <t>ジギョウヨウ</t>
    </rPh>
    <phoneticPr fontId="2"/>
  </si>
  <si>
    <t>揮発油</t>
    <rPh sb="0" eb="3">
      <t>キハツユ</t>
    </rPh>
    <phoneticPr fontId="2"/>
  </si>
  <si>
    <t>500kg未満</t>
    <rPh sb="5" eb="7">
      <t>ミマン</t>
    </rPh>
    <phoneticPr fontId="2"/>
  </si>
  <si>
    <t>500kg以上1,500kg未満</t>
    <rPh sb="5" eb="7">
      <t>イジョウ</t>
    </rPh>
    <rPh sb="14" eb="16">
      <t>ミマン</t>
    </rPh>
    <phoneticPr fontId="2"/>
  </si>
  <si>
    <t>1,500kg以上</t>
    <rPh sb="7" eb="9">
      <t>イジョウ</t>
    </rPh>
    <phoneticPr fontId="2"/>
  </si>
  <si>
    <t>軽油</t>
    <rPh sb="0" eb="2">
      <t>ケイユ</t>
    </rPh>
    <phoneticPr fontId="2"/>
  </si>
  <si>
    <t>1,000kg未満</t>
  </si>
  <si>
    <t>1,000kg以上2,000kg未満</t>
  </si>
  <si>
    <t>2,000kg以上4,000kg未満</t>
  </si>
  <si>
    <t>4,000kg以上6,000kg未満</t>
  </si>
  <si>
    <t>6,000kg以上8,000kg未満</t>
  </si>
  <si>
    <t>8,000kg以上10,000kg未満</t>
  </si>
  <si>
    <t>10,000kg以上12,000kg未満</t>
  </si>
  <si>
    <t>12,000kg以上17,000kg未満</t>
  </si>
  <si>
    <t>17,000kg以上</t>
    <rPh sb="8" eb="10">
      <t>イジョウ</t>
    </rPh>
    <phoneticPr fontId="2"/>
  </si>
  <si>
    <t>自家用</t>
    <rPh sb="0" eb="3">
      <t>ジカヨウ</t>
    </rPh>
    <phoneticPr fontId="2"/>
  </si>
  <si>
    <t>【参考資料】省エネ法　エネルギー使用量算定告示によるエネルギ―使用量の算定式（改良トンキロ法）</t>
    <rPh sb="1" eb="3">
      <t>サンコウ</t>
    </rPh>
    <rPh sb="3" eb="5">
      <t>シリョウ</t>
    </rPh>
    <rPh sb="6" eb="7">
      <t>ショウ</t>
    </rPh>
    <rPh sb="9" eb="10">
      <t>ホウ</t>
    </rPh>
    <rPh sb="31" eb="34">
      <t>シヨウリョウ</t>
    </rPh>
    <rPh sb="35" eb="37">
      <t>サンテイ</t>
    </rPh>
    <rPh sb="37" eb="38">
      <t>シキ</t>
    </rPh>
    <rPh sb="39" eb="41">
      <t>カイリョウ</t>
    </rPh>
    <rPh sb="45" eb="46">
      <t>ホウ</t>
    </rPh>
    <phoneticPr fontId="2"/>
  </si>
  <si>
    <t>x=a／(y／100)^b／z^c</t>
    <phoneticPr fontId="2"/>
  </si>
  <si>
    <t>x：貨物輸送量当たりの燃料使用量（単位 リットル／トンキロ）
y：積載率（単位 ％）
z：貨物自動車の最大積載量（単位 kg）</t>
    <phoneticPr fontId="2"/>
  </si>
  <si>
    <t>a</t>
    <phoneticPr fontId="2"/>
  </si>
  <si>
    <t>b</t>
    <phoneticPr fontId="2"/>
  </si>
  <si>
    <t>c</t>
    <phoneticPr fontId="2"/>
  </si>
  <si>
    <t>２０２５年基準達成</t>
  </si>
  <si>
    <t>２０２２年基準達成</t>
    <phoneticPr fontId="2"/>
  </si>
  <si>
    <t>２０１５年基準達成</t>
    <phoneticPr fontId="2"/>
  </si>
  <si>
    <t>その他</t>
    <phoneticPr fontId="2"/>
  </si>
  <si>
    <t>車両登録番号</t>
    <rPh sb="0" eb="2">
      <t>シャリョウ</t>
    </rPh>
    <rPh sb="2" eb="4">
      <t>トウロク</t>
    </rPh>
    <rPh sb="4" eb="6">
      <t>バンゴウ</t>
    </rPh>
    <phoneticPr fontId="2"/>
  </si>
  <si>
    <t>運行年月日</t>
    <rPh sb="0" eb="2">
      <t>ウンコウ</t>
    </rPh>
    <rPh sb="2" eb="3">
      <t>ネン</t>
    </rPh>
    <rPh sb="3" eb="5">
      <t>ガッピ</t>
    </rPh>
    <phoneticPr fontId="2"/>
  </si>
  <si>
    <t>稼働日数</t>
    <rPh sb="0" eb="4">
      <t>カドウニッスウ</t>
    </rPh>
    <phoneticPr fontId="2"/>
  </si>
  <si>
    <t>【参考資料】省エネ法　エネルギー使用量算定告示別表第２</t>
    <rPh sb="1" eb="3">
      <t>サンコウ</t>
    </rPh>
    <rPh sb="3" eb="5">
      <t>シリョウ</t>
    </rPh>
    <rPh sb="6" eb="7">
      <t>ショウ</t>
    </rPh>
    <rPh sb="9" eb="10">
      <t>ホウ</t>
    </rPh>
    <phoneticPr fontId="2"/>
  </si>
  <si>
    <t>輸送の区分</t>
    <rPh sb="0" eb="2">
      <t>ユソウ</t>
    </rPh>
    <rPh sb="3" eb="5">
      <t>クブン</t>
    </rPh>
    <phoneticPr fontId="2"/>
  </si>
  <si>
    <t>使用燃料</t>
    <rPh sb="0" eb="2">
      <t>シヨウ</t>
    </rPh>
    <rPh sb="2" eb="4">
      <t>ネンリョウ</t>
    </rPh>
    <phoneticPr fontId="2"/>
  </si>
  <si>
    <t>最大積載量</t>
    <rPh sb="0" eb="2">
      <t>サイダイ</t>
    </rPh>
    <rPh sb="2" eb="5">
      <t>セキサイリョウ</t>
    </rPh>
    <phoneticPr fontId="2"/>
  </si>
  <si>
    <t>燃費（km/㍑）</t>
    <rPh sb="0" eb="2">
      <t>ネンピ</t>
    </rPh>
    <phoneticPr fontId="2"/>
  </si>
  <si>
    <t>２０２５年基準達成</t>
    <phoneticPr fontId="2"/>
  </si>
  <si>
    <t>燃費(km/㍑)</t>
    <rPh sb="0" eb="2">
      <t>ネンピ</t>
    </rPh>
    <phoneticPr fontId="2"/>
  </si>
  <si>
    <t>燃費上限
許容値</t>
    <rPh sb="0" eb="2">
      <t>ネンピ</t>
    </rPh>
    <rPh sb="2" eb="4">
      <t>ジョウゲン</t>
    </rPh>
    <rPh sb="5" eb="8">
      <t>キョヨウチ</t>
    </rPh>
    <phoneticPr fontId="2"/>
  </si>
  <si>
    <t>１．シート構成</t>
    <rPh sb="5" eb="7">
      <t>コウセイ</t>
    </rPh>
    <phoneticPr fontId="2"/>
  </si>
  <si>
    <t>■トンキロ＆燃料使用量　自動計算シートの入力方法について</t>
    <rPh sb="20" eb="22">
      <t>ニュウリョク</t>
    </rPh>
    <rPh sb="22" eb="24">
      <t>ホウホウ</t>
    </rPh>
    <phoneticPr fontId="2"/>
  </si>
  <si>
    <t>２．算出シート１、２への入力方法</t>
    <rPh sb="2" eb="4">
      <t>サンシュツ</t>
    </rPh>
    <rPh sb="12" eb="14">
      <t>ニュウリョク</t>
    </rPh>
    <rPh sb="14" eb="16">
      <t>ホウホウ</t>
    </rPh>
    <phoneticPr fontId="2"/>
  </si>
  <si>
    <t>【参考資料１】省エネ法　エネルギー使用量算定告示別表第３の貨物輸送量当たりの燃料使用量より逆算した下限積載率</t>
    <rPh sb="1" eb="3">
      <t>サンコウ</t>
    </rPh>
    <rPh sb="3" eb="5">
      <t>シリョウ</t>
    </rPh>
    <rPh sb="7" eb="8">
      <t>ショウ</t>
    </rPh>
    <rPh sb="10" eb="11">
      <t>ホウ</t>
    </rPh>
    <rPh sb="45" eb="47">
      <t>ギャクサン</t>
    </rPh>
    <rPh sb="49" eb="51">
      <t>カゲン</t>
    </rPh>
    <rPh sb="51" eb="54">
      <t>セキサイリツ</t>
    </rPh>
    <phoneticPr fontId="2"/>
  </si>
  <si>
    <t>【参考資料２】省エネ法　エネルギー使用量算定告示によるエネルギ―使用量の算定式（改良トンキロ法）</t>
    <rPh sb="1" eb="3">
      <t>サンコウ</t>
    </rPh>
    <rPh sb="3" eb="5">
      <t>シリョウ</t>
    </rPh>
    <rPh sb="7" eb="8">
      <t>ショウ</t>
    </rPh>
    <rPh sb="10" eb="11">
      <t>ホウ</t>
    </rPh>
    <rPh sb="32" eb="35">
      <t>シヨウリョウ</t>
    </rPh>
    <rPh sb="36" eb="38">
      <t>サンテイ</t>
    </rPh>
    <rPh sb="38" eb="39">
      <t>シキ</t>
    </rPh>
    <rPh sb="40" eb="42">
      <t>カイリョウ</t>
    </rPh>
    <rPh sb="46" eb="47">
      <t>ホウ</t>
    </rPh>
    <phoneticPr fontId="2"/>
  </si>
  <si>
    <t>【参考資料３】省エネ法　エネルギー使用量算定告示別表第２</t>
    <rPh sb="1" eb="3">
      <t>サンコウ</t>
    </rPh>
    <rPh sb="3" eb="5">
      <t>シリョウ</t>
    </rPh>
    <rPh sb="7" eb="8">
      <t>ショウ</t>
    </rPh>
    <rPh sb="10" eb="11">
      <t>ホウ</t>
    </rPh>
    <phoneticPr fontId="2"/>
  </si>
  <si>
    <t>【参考資料４】燃料種別の単位発熱量の係数</t>
    <rPh sb="1" eb="3">
      <t>サンコウ</t>
    </rPh>
    <rPh sb="3" eb="5">
      <t>シリョウ</t>
    </rPh>
    <rPh sb="7" eb="9">
      <t>ネンリョウ</t>
    </rPh>
    <rPh sb="9" eb="11">
      <t>シュベツ</t>
    </rPh>
    <rPh sb="12" eb="14">
      <t>タンイ</t>
    </rPh>
    <rPh sb="14" eb="16">
      <t>ハツネツ</t>
    </rPh>
    <rPh sb="16" eb="17">
      <t>リョウ</t>
    </rPh>
    <rPh sb="18" eb="20">
      <t>ケイスウ</t>
    </rPh>
    <phoneticPr fontId="2"/>
  </si>
  <si>
    <t>燃料種別</t>
    <rPh sb="0" eb="2">
      <t>ネンリョウ</t>
    </rPh>
    <rPh sb="2" eb="4">
      <t>シュベツ</t>
    </rPh>
    <phoneticPr fontId="2"/>
  </si>
  <si>
    <t>係数</t>
    <rPh sb="0" eb="2">
      <t>ケイスウ</t>
    </rPh>
    <phoneticPr fontId="2"/>
  </si>
  <si>
    <t>単位</t>
    <rPh sb="0" eb="2">
      <t>タンイ</t>
    </rPh>
    <phoneticPr fontId="2"/>
  </si>
  <si>
    <t>水素</t>
    <rPh sb="0" eb="2">
      <t>スイソ</t>
    </rPh>
    <phoneticPr fontId="2"/>
  </si>
  <si>
    <r>
      <t>電気（買電）</t>
    </r>
    <r>
      <rPr>
        <vertAlign val="superscript"/>
        <sz val="9"/>
        <rFont val="ＭＳ Ｐゴシック"/>
        <family val="3"/>
        <charset val="128"/>
      </rPr>
      <t>※2</t>
    </r>
    <rPh sb="0" eb="2">
      <t>デンキ</t>
    </rPh>
    <rPh sb="3" eb="4">
      <t>カ</t>
    </rPh>
    <rPh sb="4" eb="5">
      <t>デン</t>
    </rPh>
    <phoneticPr fontId="2"/>
  </si>
  <si>
    <t>電気（自家発電：非燃料由来の非化石電気）</t>
    <rPh sb="0" eb="2">
      <t>デンキ</t>
    </rPh>
    <rPh sb="3" eb="5">
      <t>ジカ</t>
    </rPh>
    <rPh sb="5" eb="7">
      <t>ハツデン</t>
    </rPh>
    <rPh sb="8" eb="9">
      <t>ヒ</t>
    </rPh>
    <rPh sb="9" eb="11">
      <t>ネンリョウ</t>
    </rPh>
    <rPh sb="11" eb="13">
      <t>ユライ</t>
    </rPh>
    <rPh sb="14" eb="15">
      <t>ヒ</t>
    </rPh>
    <rPh sb="15" eb="17">
      <t>カセキ</t>
    </rPh>
    <rPh sb="17" eb="19">
      <t>デンキ</t>
    </rPh>
    <phoneticPr fontId="2"/>
  </si>
  <si>
    <t>電気（自家発電：上記以外）</t>
    <rPh sb="0" eb="2">
      <t>デンキ</t>
    </rPh>
    <rPh sb="3" eb="7">
      <t>ジカハツデン</t>
    </rPh>
    <rPh sb="8" eb="10">
      <t>ジョウキ</t>
    </rPh>
    <rPh sb="10" eb="12">
      <t>イガイ</t>
    </rPh>
    <phoneticPr fontId="2"/>
  </si>
  <si>
    <t>※2　電気（買電）のうち、下記の種類については電気（自家発電：非燃料由来の非化石電気）の係数　3.60GJ/千kWhを使用すること。</t>
    <rPh sb="3" eb="5">
      <t>デンキ</t>
    </rPh>
    <rPh sb="6" eb="7">
      <t>カ</t>
    </rPh>
    <rPh sb="7" eb="8">
      <t>デン</t>
    </rPh>
    <rPh sb="13" eb="15">
      <t>カキ</t>
    </rPh>
    <rPh sb="16" eb="18">
      <t>シュルイ</t>
    </rPh>
    <rPh sb="23" eb="25">
      <t>デンキ</t>
    </rPh>
    <rPh sb="26" eb="30">
      <t>ジカハツデン</t>
    </rPh>
    <rPh sb="31" eb="32">
      <t>ヒ</t>
    </rPh>
    <rPh sb="32" eb="34">
      <t>ネンリョウ</t>
    </rPh>
    <rPh sb="34" eb="36">
      <t>ユライ</t>
    </rPh>
    <rPh sb="37" eb="40">
      <t>ヒカセキ</t>
    </rPh>
    <rPh sb="40" eb="42">
      <t>デンキ</t>
    </rPh>
    <rPh sb="44" eb="46">
      <t>ケイスウ</t>
    </rPh>
    <rPh sb="54" eb="55">
      <t>セン</t>
    </rPh>
    <rPh sb="59" eb="61">
      <t>シヨウ</t>
    </rPh>
    <phoneticPr fontId="2"/>
  </si>
  <si>
    <t>　　　①系統電気：自己託送（非燃料由来の非化石電気）、②系統電気：自己託送以外（オフサイトPPA（非化石 重み付けなし/重み付けあり））、③自営線（非燃料由来の非化石電気）</t>
    <rPh sb="4" eb="6">
      <t>ケイトウ</t>
    </rPh>
    <rPh sb="6" eb="8">
      <t>デンキ</t>
    </rPh>
    <rPh sb="9" eb="11">
      <t>ジコ</t>
    </rPh>
    <rPh sb="11" eb="13">
      <t>タクソウ</t>
    </rPh>
    <rPh sb="14" eb="17">
      <t>ヒネンリョウ</t>
    </rPh>
    <rPh sb="17" eb="19">
      <t>ユライ</t>
    </rPh>
    <rPh sb="20" eb="23">
      <t>ヒカセキ</t>
    </rPh>
    <rPh sb="23" eb="25">
      <t>デンキ</t>
    </rPh>
    <rPh sb="28" eb="30">
      <t>ケイトウ</t>
    </rPh>
    <rPh sb="30" eb="32">
      <t>デンキ</t>
    </rPh>
    <rPh sb="33" eb="35">
      <t>ジコ</t>
    </rPh>
    <rPh sb="35" eb="37">
      <t>タクソウ</t>
    </rPh>
    <rPh sb="37" eb="39">
      <t>イガイ</t>
    </rPh>
    <rPh sb="49" eb="52">
      <t>ヒカセキ</t>
    </rPh>
    <rPh sb="53" eb="54">
      <t>オモ</t>
    </rPh>
    <rPh sb="55" eb="56">
      <t>ツ</t>
    </rPh>
    <rPh sb="60" eb="61">
      <t>オモ</t>
    </rPh>
    <rPh sb="62" eb="63">
      <t>ツ</t>
    </rPh>
    <rPh sb="70" eb="73">
      <t>ジエイセン</t>
    </rPh>
    <rPh sb="74" eb="77">
      <t>ヒネンリョウ</t>
    </rPh>
    <rPh sb="77" eb="79">
      <t>ユライ</t>
    </rPh>
    <rPh sb="80" eb="83">
      <t>ヒカセキ</t>
    </rPh>
    <rPh sb="83" eb="85">
      <t>デンキ</t>
    </rPh>
    <phoneticPr fontId="2"/>
  </si>
  <si>
    <t>※3　非燃料由来の非化石電気以外の場合は、投入した燃料・熱でカウントすること。（非化石燃料は0.8倍とする。）</t>
    <rPh sb="14" eb="16">
      <t>イガイ</t>
    </rPh>
    <rPh sb="17" eb="19">
      <t>バアイ</t>
    </rPh>
    <rPh sb="49" eb="50">
      <t>バイ</t>
    </rPh>
    <phoneticPr fontId="6"/>
  </si>
  <si>
    <t>出典：エネルギーの使用の合理化及び非化石エネルギーへの転換等に関する法律施行規則</t>
    <rPh sb="0" eb="2">
      <t>シュッテン</t>
    </rPh>
    <phoneticPr fontId="6"/>
  </si>
  <si>
    <t>GJ/千ｋＷｈ</t>
    <phoneticPr fontId="2"/>
  </si>
  <si>
    <t>※3</t>
    <phoneticPr fontId="2"/>
  </si>
  <si>
    <t>GJ/kℓ</t>
    <phoneticPr fontId="2"/>
  </si>
  <si>
    <r>
      <t>LPG（容量ベース）</t>
    </r>
    <r>
      <rPr>
        <vertAlign val="superscript"/>
        <sz val="9"/>
        <rFont val="ＭＳ Ｐゴシック"/>
        <family val="3"/>
        <charset val="128"/>
      </rPr>
      <t>※1</t>
    </r>
    <rPh sb="4" eb="6">
      <t>ヨウリョウ</t>
    </rPh>
    <phoneticPr fontId="2"/>
  </si>
  <si>
    <r>
      <t>LPG（重量ベース）</t>
    </r>
    <r>
      <rPr>
        <vertAlign val="superscript"/>
        <sz val="9"/>
        <rFont val="ＭＳ Ｐゴシック"/>
        <family val="3"/>
        <charset val="128"/>
      </rPr>
      <t>※1</t>
    </r>
    <rPh sb="4" eb="6">
      <t>ジュウリョウ</t>
    </rPh>
    <phoneticPr fontId="2"/>
  </si>
  <si>
    <t>GJ/トン</t>
    <phoneticPr fontId="2"/>
  </si>
  <si>
    <t>その他可燃性天然ガス（CNG）</t>
    <phoneticPr fontId="2"/>
  </si>
  <si>
    <t>GJ/km3</t>
    <phoneticPr fontId="2"/>
  </si>
  <si>
    <t>バイオエタノール</t>
    <phoneticPr fontId="2"/>
  </si>
  <si>
    <t>バイオディーゼル</t>
    <phoneticPr fontId="2"/>
  </si>
  <si>
    <t>バイオガス</t>
    <phoneticPr fontId="2"/>
  </si>
  <si>
    <t>原油</t>
    <rPh sb="0" eb="2">
      <t>ゲンユ</t>
    </rPh>
    <phoneticPr fontId="2"/>
  </si>
  <si>
    <t>⑨燃料使用量</t>
    <rPh sb="1" eb="3">
      <t>ネンリョウ</t>
    </rPh>
    <rPh sb="3" eb="6">
      <t>シヨウリョウ</t>
    </rPh>
    <phoneticPr fontId="3"/>
  </si>
  <si>
    <t>⑩燃料使用量
の単位</t>
    <rPh sb="1" eb="3">
      <t>ネンリョウ</t>
    </rPh>
    <rPh sb="3" eb="6">
      <t>シヨウリョウ</t>
    </rPh>
    <rPh sb="8" eb="10">
      <t>タンイ</t>
    </rPh>
    <phoneticPr fontId="2"/>
  </si>
  <si>
    <t>⑪積載有無</t>
    <rPh sb="1" eb="3">
      <t>セキサイ</t>
    </rPh>
    <rPh sb="3" eb="5">
      <t>ウム</t>
    </rPh>
    <phoneticPr fontId="2"/>
  </si>
  <si>
    <t>⑩燃料使用量
の単位</t>
    <phoneticPr fontId="2"/>
  </si>
  <si>
    <t>※1　LPG：石油ガス税法施行令より液比重を0.56kg/ℓとする。</t>
    <phoneticPr fontId="2"/>
  </si>
  <si>
    <r>
      <t>平均積載率</t>
    </r>
    <r>
      <rPr>
        <vertAlign val="superscript"/>
        <sz val="11"/>
        <color theme="1"/>
        <rFont val="Meiryo UI"/>
        <family val="3"/>
        <charset val="128"/>
      </rPr>
      <t>＊</t>
    </r>
    <r>
      <rPr>
        <sz val="11"/>
        <color theme="1"/>
        <rFont val="Meiryo UI"/>
        <family val="3"/>
        <charset val="128"/>
      </rPr>
      <t xml:space="preserve">
（%）</t>
    </r>
    <rPh sb="0" eb="2">
      <t>ヘイキン</t>
    </rPh>
    <rPh sb="2" eb="4">
      <t>セキサイ</t>
    </rPh>
    <rPh sb="4" eb="5">
      <t>リツ</t>
    </rPh>
    <phoneticPr fontId="3"/>
  </si>
  <si>
    <t>＊平均積載率：燃料使用量による加重平均値を算出（自動計算）</t>
    <rPh sb="1" eb="3">
      <t>ヘイキン</t>
    </rPh>
    <rPh sb="3" eb="5">
      <t>セキサイ</t>
    </rPh>
    <rPh sb="5" eb="6">
      <t>リツ</t>
    </rPh>
    <rPh sb="7" eb="9">
      <t>ネンリョウ</t>
    </rPh>
    <rPh sb="9" eb="12">
      <t>シヨウリョウ</t>
    </rPh>
    <rPh sb="15" eb="17">
      <t>カジュウ</t>
    </rPh>
    <rPh sb="17" eb="19">
      <t>ヘイキン</t>
    </rPh>
    <rPh sb="19" eb="20">
      <t>チ</t>
    </rPh>
    <rPh sb="21" eb="23">
      <t>サンシュツ</t>
    </rPh>
    <rPh sb="24" eb="26">
      <t>ジドウ</t>
    </rPh>
    <rPh sb="26" eb="28">
      <t>ケイサン</t>
    </rPh>
    <phoneticPr fontId="2"/>
  </si>
  <si>
    <t>＊平均積載率：燃料使用量による加重平均値を算出（自動計算）。</t>
    <rPh sb="1" eb="3">
      <t>ヘイキン</t>
    </rPh>
    <rPh sb="3" eb="5">
      <t>セキサイ</t>
    </rPh>
    <rPh sb="5" eb="6">
      <t>リツ</t>
    </rPh>
    <rPh sb="7" eb="9">
      <t>ネンリョウ</t>
    </rPh>
    <rPh sb="9" eb="12">
      <t>シヨウリョウ</t>
    </rPh>
    <rPh sb="15" eb="17">
      <t>カジュウ</t>
    </rPh>
    <rPh sb="17" eb="19">
      <t>ヘイキン</t>
    </rPh>
    <rPh sb="19" eb="20">
      <t>チ</t>
    </rPh>
    <rPh sb="21" eb="23">
      <t>サンシュツ</t>
    </rPh>
    <rPh sb="24" eb="26">
      <t>ジドウ</t>
    </rPh>
    <rPh sb="26" eb="28">
      <t>ケイサン</t>
    </rPh>
    <phoneticPr fontId="2"/>
  </si>
  <si>
    <t>３．入力項目について</t>
    <rPh sb="2" eb="4">
      <t>ニュウリョク</t>
    </rPh>
    <rPh sb="4" eb="6">
      <t>コウモク</t>
    </rPh>
    <phoneticPr fontId="2"/>
  </si>
  <si>
    <t>⑨のうち、荷待ち時間等における燃料使用量</t>
    <rPh sb="5" eb="7">
      <t>ニマ</t>
    </rPh>
    <rPh sb="8" eb="10">
      <t>ジカン</t>
    </rPh>
    <rPh sb="10" eb="11">
      <t>トウ</t>
    </rPh>
    <rPh sb="15" eb="17">
      <t>ネンリョウ</t>
    </rPh>
    <rPh sb="17" eb="20">
      <t>シヨウリョウ</t>
    </rPh>
    <phoneticPr fontId="2"/>
  </si>
  <si>
    <t>・1運行ごとの燃料使用量を把握していない場合には、走行距離による按分や当該積載率における燃費実績から、使用量を推計してください。</t>
    <rPh sb="55" eb="57">
      <t>スイケイ</t>
    </rPh>
    <phoneticPr fontId="2"/>
  </si>
  <si>
    <r>
      <t>・</t>
    </r>
    <r>
      <rPr>
        <sz val="11"/>
        <color rgb="FFFF0000"/>
        <rFont val="BIZ UDPゴシック"/>
        <family val="3"/>
        <charset val="128"/>
      </rPr>
      <t>1行につき、1台、1運行ごと</t>
    </r>
    <r>
      <rPr>
        <sz val="11"/>
        <color theme="1"/>
        <rFont val="BIZ UDPゴシック"/>
        <family val="3"/>
        <charset val="128"/>
      </rPr>
      <t>のデータを入力してください。</t>
    </r>
    <rPh sb="2" eb="3">
      <t>ギョウ</t>
    </rPh>
    <rPh sb="8" eb="9">
      <t>ダイ</t>
    </rPh>
    <rPh sb="11" eb="13">
      <t>ウンコウ</t>
    </rPh>
    <rPh sb="20" eb="22">
      <t>ニュウリョク</t>
    </rPh>
    <phoneticPr fontId="2"/>
  </si>
  <si>
    <t>・1台あたり暦日10日間以上の運行データを入力してください。（ただし、日付を跨ぐ運行の場合は、荷積みから荷下ろしまでの1運行を1日分とみなします。）</t>
    <rPh sb="2" eb="3">
      <t>ダイ</t>
    </rPh>
    <rPh sb="6" eb="8">
      <t>レキジツ</t>
    </rPh>
    <rPh sb="10" eb="12">
      <t>ニチカン</t>
    </rPh>
    <rPh sb="12" eb="14">
      <t>イジョウ</t>
    </rPh>
    <rPh sb="15" eb="17">
      <t>ウンコウ</t>
    </rPh>
    <rPh sb="21" eb="23">
      <t>ニュウリョク</t>
    </rPh>
    <rPh sb="35" eb="37">
      <t>ヒヅケ</t>
    </rPh>
    <rPh sb="38" eb="39">
      <t>マタ</t>
    </rPh>
    <rPh sb="40" eb="42">
      <t>ウンコウ</t>
    </rPh>
    <rPh sb="43" eb="45">
      <t>バアイ</t>
    </rPh>
    <rPh sb="47" eb="49">
      <t>ニツ</t>
    </rPh>
    <rPh sb="52" eb="54">
      <t>ニオ</t>
    </rPh>
    <rPh sb="60" eb="62">
      <t>ウンコウ</t>
    </rPh>
    <rPh sb="64" eb="65">
      <t>ニチ</t>
    </rPh>
    <rPh sb="65" eb="66">
      <t>ブン</t>
    </rPh>
    <phoneticPr fontId="2"/>
  </si>
  <si>
    <t>・ルート配送（拠点→配送先a、配送先a→配送先b...）の場合は、『配送先→配送先』の各運行をそれぞれ1運行として入力してください。</t>
    <rPh sb="57" eb="59">
      <t>ニュウリョク</t>
    </rPh>
    <phoneticPr fontId="2"/>
  </si>
  <si>
    <r>
      <t>・</t>
    </r>
    <r>
      <rPr>
        <sz val="11"/>
        <color rgb="FFFF0000"/>
        <rFont val="BIZ UDPゴシック"/>
        <family val="3"/>
        <charset val="128"/>
      </rPr>
      <t>燃料使用量は使用する燃料種別ごとの単位による量</t>
    </r>
    <r>
      <rPr>
        <sz val="11"/>
        <color theme="1"/>
        <rFont val="BIZ UDPゴシック"/>
        <family val="3"/>
        <charset val="128"/>
      </rPr>
      <t>を入力してください。</t>
    </r>
    <rPh sb="1" eb="3">
      <t>ネンリョウ</t>
    </rPh>
    <rPh sb="3" eb="6">
      <t>シヨウリョウ</t>
    </rPh>
    <rPh sb="7" eb="9">
      <t>シヨウ</t>
    </rPh>
    <rPh sb="11" eb="13">
      <t>ネンリョウ</t>
    </rPh>
    <rPh sb="13" eb="15">
      <t>シュベツ</t>
    </rPh>
    <rPh sb="18" eb="20">
      <t>タンイ</t>
    </rPh>
    <rPh sb="23" eb="24">
      <t>リョウ</t>
    </rPh>
    <rPh sb="25" eb="27">
      <t>ニュウリョク</t>
    </rPh>
    <phoneticPr fontId="2"/>
  </si>
  <si>
    <t>　(2)車両別合計及び10日換算の運行データ（(1)より自動算出）にて軽油に換算されます。</t>
    <phoneticPr fontId="2"/>
  </si>
  <si>
    <t>②運行年月日：1日に複数運行がある場合は、1行1運行にて入力してください。（1車両で同一の運行年月日が複数あっても問題はありません。）</t>
    <rPh sb="1" eb="3">
      <t>ウンコウ</t>
    </rPh>
    <rPh sb="3" eb="6">
      <t>ネンガッピ</t>
    </rPh>
    <rPh sb="8" eb="9">
      <t>ニチ</t>
    </rPh>
    <rPh sb="10" eb="12">
      <t>フクスウ</t>
    </rPh>
    <rPh sb="12" eb="14">
      <t>ウンコウ</t>
    </rPh>
    <rPh sb="17" eb="19">
      <t>バアイ</t>
    </rPh>
    <rPh sb="22" eb="23">
      <t>ギョウ</t>
    </rPh>
    <rPh sb="24" eb="26">
      <t>ウンコウ</t>
    </rPh>
    <rPh sb="28" eb="30">
      <t>ニュウリョク</t>
    </rPh>
    <rPh sb="39" eb="41">
      <t>シャリョウ</t>
    </rPh>
    <rPh sb="42" eb="44">
      <t>ドウイツ</t>
    </rPh>
    <rPh sb="45" eb="47">
      <t>ウンコウ</t>
    </rPh>
    <rPh sb="47" eb="50">
      <t>ネンガッピ</t>
    </rPh>
    <rPh sb="51" eb="53">
      <t>フクスウ</t>
    </rPh>
    <rPh sb="57" eb="59">
      <t>モンダイ</t>
    </rPh>
    <phoneticPr fontId="2"/>
  </si>
  <si>
    <t>③燃料の種別：軽油、ガソリン、LPG、CNG、水素、バイオエタノール、バイオディーゼル、バイオガス、電気（買電）、電気（自家発電：非燃料由来の非化石電気）より選択してください。</t>
    <rPh sb="1" eb="3">
      <t>ネンリョウ</t>
    </rPh>
    <rPh sb="4" eb="6">
      <t>シュベツ</t>
    </rPh>
    <rPh sb="7" eb="9">
      <t>ケイユ</t>
    </rPh>
    <rPh sb="23" eb="25">
      <t>スイソ</t>
    </rPh>
    <rPh sb="50" eb="52">
      <t>デンキ</t>
    </rPh>
    <rPh sb="53" eb="54">
      <t>カ</t>
    </rPh>
    <rPh sb="54" eb="55">
      <t>デン</t>
    </rPh>
    <rPh sb="57" eb="59">
      <t>デンキ</t>
    </rPh>
    <rPh sb="60" eb="62">
      <t>ジカ</t>
    </rPh>
    <rPh sb="62" eb="64">
      <t>ハツデン</t>
    </rPh>
    <rPh sb="65" eb="66">
      <t>ヒ</t>
    </rPh>
    <rPh sb="66" eb="68">
      <t>ネンリョウ</t>
    </rPh>
    <rPh sb="68" eb="70">
      <t>ユライ</t>
    </rPh>
    <rPh sb="71" eb="72">
      <t>ヒ</t>
    </rPh>
    <rPh sb="72" eb="74">
      <t>カセキ</t>
    </rPh>
    <rPh sb="74" eb="76">
      <t>デンキ</t>
    </rPh>
    <rPh sb="79" eb="81">
      <t>センタク</t>
    </rPh>
    <phoneticPr fontId="2"/>
  </si>
  <si>
    <t>④自家輸送/委託輸送：他社の荷主からの委託の場合は「委託輸送」を選択してください。</t>
    <rPh sb="1" eb="5">
      <t>ジカユソウ</t>
    </rPh>
    <rPh sb="6" eb="8">
      <t>イタク</t>
    </rPh>
    <rPh sb="8" eb="10">
      <t>ユソウ</t>
    </rPh>
    <rPh sb="11" eb="13">
      <t>タシャ</t>
    </rPh>
    <rPh sb="14" eb="16">
      <t>ニヌシ</t>
    </rPh>
    <rPh sb="19" eb="21">
      <t>イタク</t>
    </rPh>
    <rPh sb="22" eb="24">
      <t>バアイ</t>
    </rPh>
    <rPh sb="26" eb="28">
      <t>イタク</t>
    </rPh>
    <rPh sb="28" eb="30">
      <t>ユソウ</t>
    </rPh>
    <rPh sb="32" eb="34">
      <t>センタク</t>
    </rPh>
    <phoneticPr fontId="2"/>
  </si>
  <si>
    <t>⑤走行距離（km）：当該運行で走行する距離を入力してください。</t>
    <rPh sb="1" eb="5">
      <t>ソウコウキョリ</t>
    </rPh>
    <rPh sb="10" eb="12">
      <t>トウガイ</t>
    </rPh>
    <rPh sb="12" eb="14">
      <t>ウンコウ</t>
    </rPh>
    <rPh sb="15" eb="17">
      <t>ソウコウ</t>
    </rPh>
    <rPh sb="19" eb="21">
      <t>キョリ</t>
    </rPh>
    <rPh sb="22" eb="24">
      <t>ニュウリョク</t>
    </rPh>
    <phoneticPr fontId="2"/>
  </si>
  <si>
    <t>⑥輸送量（kg）：当該運行で輸送する荷量を入力してください。</t>
    <rPh sb="1" eb="4">
      <t>ユソウリョウ</t>
    </rPh>
    <rPh sb="9" eb="11">
      <t>トウガイ</t>
    </rPh>
    <rPh sb="11" eb="13">
      <t>ウンコウ</t>
    </rPh>
    <rPh sb="14" eb="16">
      <t>ユソウ</t>
    </rPh>
    <rPh sb="18" eb="20">
      <t>ニリョウ</t>
    </rPh>
    <rPh sb="21" eb="23">
      <t>ニュウリョク</t>
    </rPh>
    <phoneticPr fontId="2"/>
  </si>
  <si>
    <t>⑦最大積載量（kg）：車両の最大積載量を入力してください。</t>
    <rPh sb="1" eb="3">
      <t>サイダイ</t>
    </rPh>
    <rPh sb="3" eb="6">
      <t>セキサイリョウ</t>
    </rPh>
    <rPh sb="11" eb="13">
      <t>シャリョウ</t>
    </rPh>
    <rPh sb="14" eb="16">
      <t>サイダイ</t>
    </rPh>
    <rPh sb="16" eb="19">
      <t>セキサイリョウ</t>
    </rPh>
    <rPh sb="20" eb="22">
      <t>ニュウリョク</t>
    </rPh>
    <phoneticPr fontId="2"/>
  </si>
  <si>
    <r>
      <t>⑨燃料使用量：当該運行で使用する量を入力してください。（</t>
    </r>
    <r>
      <rPr>
        <sz val="11"/>
        <color rgb="FFFF0000"/>
        <rFont val="BIZ UDPゴシック"/>
        <family val="3"/>
        <charset val="128"/>
      </rPr>
      <t>軽油以外の燃料種別の場合は、軽油換算せず、そのままの値を入力</t>
    </r>
    <r>
      <rPr>
        <sz val="11"/>
        <color theme="1"/>
        <rFont val="BIZ UDPゴシック"/>
        <family val="3"/>
        <charset val="128"/>
      </rPr>
      <t>してください。）</t>
    </r>
    <rPh sb="1" eb="3">
      <t>ネンリョウ</t>
    </rPh>
    <rPh sb="3" eb="6">
      <t>シヨウリョウ</t>
    </rPh>
    <rPh sb="7" eb="9">
      <t>トウガイ</t>
    </rPh>
    <rPh sb="9" eb="11">
      <t>ウンコウ</t>
    </rPh>
    <rPh sb="12" eb="14">
      <t>シヨウ</t>
    </rPh>
    <rPh sb="16" eb="17">
      <t>リョウ</t>
    </rPh>
    <rPh sb="18" eb="20">
      <t>ニュウリョク</t>
    </rPh>
    <rPh sb="28" eb="30">
      <t>ケイユ</t>
    </rPh>
    <rPh sb="30" eb="32">
      <t>イガイ</t>
    </rPh>
    <rPh sb="33" eb="35">
      <t>ネンリョウ</t>
    </rPh>
    <rPh sb="35" eb="37">
      <t>シュベツ</t>
    </rPh>
    <rPh sb="38" eb="40">
      <t>バアイ</t>
    </rPh>
    <rPh sb="42" eb="44">
      <t>ケイユ</t>
    </rPh>
    <rPh sb="44" eb="46">
      <t>カンサン</t>
    </rPh>
    <rPh sb="54" eb="55">
      <t>アタイ</t>
    </rPh>
    <rPh sb="56" eb="58">
      <t>ニュウリョク</t>
    </rPh>
    <phoneticPr fontId="2"/>
  </si>
  <si>
    <t>⑩燃料使用量の単位：【参考資料４】燃料種別の単位発熱量の係数を参考にして、プルダウンリストより選択してください。（LPGの場合は容量ベースとします。）</t>
    <rPh sb="1" eb="3">
      <t>ネンリョウ</t>
    </rPh>
    <rPh sb="3" eb="6">
      <t>シヨウリョウ</t>
    </rPh>
    <rPh sb="7" eb="9">
      <t>タンイ</t>
    </rPh>
    <rPh sb="31" eb="33">
      <t>サンコウ</t>
    </rPh>
    <rPh sb="47" eb="49">
      <t>センタク</t>
    </rPh>
    <rPh sb="61" eb="63">
      <t>バアイ</t>
    </rPh>
    <rPh sb="64" eb="66">
      <t>ヨウリョウ</t>
    </rPh>
    <phoneticPr fontId="2"/>
  </si>
  <si>
    <t>⑪積載有無：空荷の場合は「無」を選択してください。</t>
    <rPh sb="1" eb="3">
      <t>セキサイ</t>
    </rPh>
    <rPh sb="3" eb="5">
      <t>ウム</t>
    </rPh>
    <rPh sb="6" eb="8">
      <t>カラニ</t>
    </rPh>
    <rPh sb="9" eb="11">
      <t>バアイ</t>
    </rPh>
    <rPh sb="13" eb="14">
      <t>ナ</t>
    </rPh>
    <rPh sb="16" eb="18">
      <t>センタク</t>
    </rPh>
    <phoneticPr fontId="2"/>
  </si>
  <si>
    <r>
      <t>（荷待ち時間等も含む</t>
    </r>
    <r>
      <rPr>
        <b/>
        <sz val="11"/>
        <color rgb="FFFF0000"/>
        <rFont val="Meiryo UI"/>
        <family val="3"/>
        <charset val="128"/>
      </rPr>
      <t>全体での使用量</t>
    </r>
    <r>
      <rPr>
        <sz val="11"/>
        <rFont val="Meiryo UI"/>
        <family val="3"/>
        <charset val="128"/>
      </rPr>
      <t>）</t>
    </r>
    <rPh sb="10" eb="12">
      <t>ゼンタイ</t>
    </rPh>
    <phoneticPr fontId="2"/>
  </si>
  <si>
    <r>
      <t>に</t>
    </r>
    <r>
      <rPr>
        <b/>
        <sz val="14"/>
        <color theme="1"/>
        <rFont val="Meiryo UI"/>
        <family val="3"/>
        <charset val="128"/>
      </rPr>
      <t>1台1運行毎</t>
    </r>
    <r>
      <rPr>
        <sz val="14"/>
        <color theme="1"/>
        <rFont val="Meiryo UI"/>
        <family val="3"/>
        <charset val="128"/>
      </rPr>
      <t>、</t>
    </r>
    <r>
      <rPr>
        <b/>
        <sz val="14"/>
        <color theme="1"/>
        <rFont val="Meiryo UI"/>
        <family val="3"/>
        <charset val="128"/>
      </rPr>
      <t>1台につき10日間以上</t>
    </r>
    <r>
      <rPr>
        <sz val="14"/>
        <color theme="1"/>
        <rFont val="Meiryo UI"/>
        <family val="3"/>
        <charset val="128"/>
      </rPr>
      <t>の①～⑪に関するデータを入力</t>
    </r>
    <rPh sb="2" eb="3">
      <t>ダイ</t>
    </rPh>
    <rPh sb="4" eb="6">
      <t>ウンコウ</t>
    </rPh>
    <rPh sb="6" eb="7">
      <t>マイ</t>
    </rPh>
    <rPh sb="9" eb="10">
      <t>ダイ</t>
    </rPh>
    <rPh sb="15" eb="16">
      <t>ニチ</t>
    </rPh>
    <rPh sb="16" eb="17">
      <t>カン</t>
    </rPh>
    <rPh sb="17" eb="19">
      <t>イジョウ</t>
    </rPh>
    <rPh sb="24" eb="25">
      <t>カン</t>
    </rPh>
    <rPh sb="31" eb="33">
      <t>ニュウリョク</t>
    </rPh>
    <phoneticPr fontId="2"/>
  </si>
  <si>
    <t>⑧燃費基準：以下２つの確認方法により、参照資料が異なります。それぞれ該当のリンク先にて、ご確認ください。</t>
    <rPh sb="1" eb="3">
      <t>ネンピ</t>
    </rPh>
    <rPh sb="3" eb="5">
      <t>キジュン</t>
    </rPh>
    <rPh sb="6" eb="8">
      <t>イカ</t>
    </rPh>
    <rPh sb="11" eb="13">
      <t>カクニン</t>
    </rPh>
    <rPh sb="13" eb="15">
      <t>ホウホウ</t>
    </rPh>
    <rPh sb="19" eb="21">
      <t>サンショウ</t>
    </rPh>
    <rPh sb="21" eb="23">
      <t>シリョウ</t>
    </rPh>
    <rPh sb="24" eb="25">
      <t>コト</t>
    </rPh>
    <rPh sb="34" eb="36">
      <t>ガイトウ</t>
    </rPh>
    <rPh sb="40" eb="41">
      <t>サキ</t>
    </rPh>
    <rPh sb="45" eb="47">
      <t>カクニン</t>
    </rPh>
    <phoneticPr fontId="2"/>
  </si>
  <si>
    <t>・車両ステッカーによる確認</t>
    <phoneticPr fontId="2"/>
  </si>
  <si>
    <t>https://www.enecho.meti.go.jp/category/saving_and_new/saving/enterprise/transport/procedure/data/santei_manual.pdf</t>
    <phoneticPr fontId="2"/>
  </si>
  <si>
    <t>→</t>
    <phoneticPr fontId="2"/>
  </si>
  <si>
    <t>【注意】各書類へ貼り付ける際は「値の貼り付け」を使用してください。ファイルが破損する場合があります。</t>
    <rPh sb="1" eb="3">
      <t>チュウイ</t>
    </rPh>
    <rPh sb="4" eb="7">
      <t>カクショルイ</t>
    </rPh>
    <rPh sb="8" eb="9">
      <t>ハ</t>
    </rPh>
    <rPh sb="10" eb="11">
      <t>ツ</t>
    </rPh>
    <rPh sb="13" eb="14">
      <t>サイ</t>
    </rPh>
    <rPh sb="16" eb="17">
      <t>アタイ</t>
    </rPh>
    <rPh sb="18" eb="19">
      <t>ハ</t>
    </rPh>
    <rPh sb="20" eb="21">
      <t>ツ</t>
    </rPh>
    <rPh sb="24" eb="26">
      <t>シヨウ</t>
    </rPh>
    <rPh sb="38" eb="40">
      <t>ハソン</t>
    </rPh>
    <rPh sb="42" eb="44">
      <t>バアイ</t>
    </rPh>
    <phoneticPr fontId="2"/>
  </si>
  <si>
    <t>No.</t>
    <phoneticPr fontId="2"/>
  </si>
  <si>
    <t>連携前</t>
    <rPh sb="0" eb="2">
      <t>レンケイ</t>
    </rPh>
    <rPh sb="2" eb="3">
      <t>マエ</t>
    </rPh>
    <phoneticPr fontId="2"/>
  </si>
  <si>
    <t>トン・キロ（t・km/台・10日）</t>
    <rPh sb="11" eb="12">
      <t>ダイ</t>
    </rPh>
    <rPh sb="15" eb="16">
      <t>ニチ</t>
    </rPh>
    <phoneticPr fontId="2"/>
  </si>
  <si>
    <t>データ
取得
日数</t>
    <phoneticPr fontId="2"/>
  </si>
  <si>
    <t>①
走行距離
（㎞）</t>
    <phoneticPr fontId="2"/>
  </si>
  <si>
    <t>②輸送量及び
積載率</t>
    <phoneticPr fontId="2"/>
  </si>
  <si>
    <t>輸送量
(t)</t>
    <phoneticPr fontId="2"/>
  </si>
  <si>
    <t>平均
積載率
(%)</t>
    <phoneticPr fontId="2"/>
  </si>
  <si>
    <t>取組
期間中の
燃料
使用量</t>
    <phoneticPr fontId="2"/>
  </si>
  <si>
    <t>※車両登録番号は、「算出シート3(まとめ)」のB列に入力した情報が反映される関数が入力されています。</t>
    <rPh sb="1" eb="3">
      <t>シャリョウ</t>
    </rPh>
    <rPh sb="3" eb="5">
      <t>トウロク</t>
    </rPh>
    <rPh sb="5" eb="7">
      <t>バンゴウ</t>
    </rPh>
    <rPh sb="24" eb="25">
      <t>レツ</t>
    </rPh>
    <rPh sb="26" eb="28">
      <t>ニュウリョク</t>
    </rPh>
    <rPh sb="30" eb="32">
      <t>ジョウホウ</t>
    </rPh>
    <rPh sb="33" eb="35">
      <t>ハンエイ</t>
    </rPh>
    <rPh sb="38" eb="40">
      <t>カンスウ</t>
    </rPh>
    <rPh sb="41" eb="43">
      <t>ニュウリョク</t>
    </rPh>
    <phoneticPr fontId="2"/>
  </si>
  <si>
    <r>
      <t>に</t>
    </r>
    <r>
      <rPr>
        <b/>
        <sz val="14"/>
        <color theme="1"/>
        <rFont val="Meiryo UI"/>
        <family val="3"/>
        <charset val="128"/>
      </rPr>
      <t>1台1運行毎、1台につき10日間以上</t>
    </r>
    <r>
      <rPr>
        <sz val="14"/>
        <color theme="1"/>
        <rFont val="Meiryo UI"/>
        <family val="3"/>
        <charset val="128"/>
      </rPr>
      <t>の①～⑪に関する運行データを入力</t>
    </r>
    <rPh sb="27" eb="29">
      <t>ウンコウ</t>
    </rPh>
    <phoneticPr fontId="2"/>
  </si>
  <si>
    <t>連携後データ入力欄</t>
    <rPh sb="2" eb="3">
      <t>ゴ</t>
    </rPh>
    <phoneticPr fontId="2"/>
  </si>
  <si>
    <t>⑨荷主連携後の燃料使用量</t>
    <rPh sb="1" eb="3">
      <t>ニヌシ</t>
    </rPh>
    <rPh sb="3" eb="5">
      <t>レンケイ</t>
    </rPh>
    <rPh sb="5" eb="6">
      <t>ゴ</t>
    </rPh>
    <rPh sb="7" eb="9">
      <t>ネンリョウ</t>
    </rPh>
    <rPh sb="9" eb="12">
      <t>シヨウリョウ</t>
    </rPh>
    <phoneticPr fontId="3"/>
  </si>
  <si>
    <r>
      <t xml:space="preserve">エラー判定が出る理由について
</t>
    </r>
    <r>
      <rPr>
        <sz val="11"/>
        <color theme="1"/>
        <rFont val="Meiryo UI"/>
        <family val="3"/>
        <charset val="128"/>
      </rPr>
      <t>※相応な理由により算出シート1（連携前）および算出シート2（連携後）でのエラー判定が不可避である場合には、</t>
    </r>
    <r>
      <rPr>
        <b/>
        <u/>
        <sz val="11"/>
        <color rgb="FFFF0000"/>
        <rFont val="Meiryo UI"/>
        <family val="3"/>
        <charset val="128"/>
      </rPr>
      <t>事前に事務局に報告</t>
    </r>
    <r>
      <rPr>
        <sz val="11"/>
        <color theme="1"/>
        <rFont val="Meiryo UI"/>
        <family val="3"/>
        <charset val="128"/>
      </rPr>
      <t>した上で、当該シートにて理由を記載し、提出すること。</t>
    </r>
    <rPh sb="3" eb="5">
      <t>ハンテイ</t>
    </rPh>
    <rPh sb="6" eb="7">
      <t>デ</t>
    </rPh>
    <rPh sb="8" eb="10">
      <t>リユウ</t>
    </rPh>
    <rPh sb="16" eb="18">
      <t>ソウオウ</t>
    </rPh>
    <rPh sb="19" eb="21">
      <t>リユウ</t>
    </rPh>
    <rPh sb="57" eb="60">
      <t>フカヒ</t>
    </rPh>
    <rPh sb="63" eb="65">
      <t>バアイ</t>
    </rPh>
    <rPh sb="68" eb="70">
      <t>ジゼン</t>
    </rPh>
    <rPh sb="71" eb="74">
      <t>ジムキョク</t>
    </rPh>
    <rPh sb="75" eb="77">
      <t>ホウコク</t>
    </rPh>
    <rPh sb="79" eb="80">
      <t>ウエ</t>
    </rPh>
    <rPh sb="82" eb="84">
      <t>トウガイ</t>
    </rPh>
    <rPh sb="89" eb="91">
      <t>リユウ</t>
    </rPh>
    <rPh sb="92" eb="94">
      <t>キサイ</t>
    </rPh>
    <rPh sb="96" eb="98">
      <t>テイシュツ</t>
    </rPh>
    <phoneticPr fontId="2"/>
  </si>
  <si>
    <t>このファイルで算出した数値等を自己評価結果または総括分析データへ転記するためのシートです。</t>
    <rPh sb="7" eb="9">
      <t>サンシュツ</t>
    </rPh>
    <rPh sb="11" eb="13">
      <t>スウチ</t>
    </rPh>
    <rPh sb="13" eb="14">
      <t>トウ</t>
    </rPh>
    <rPh sb="15" eb="17">
      <t>ジコ</t>
    </rPh>
    <rPh sb="17" eb="19">
      <t>ヒョウカ</t>
    </rPh>
    <rPh sb="19" eb="21">
      <t>ケッカ</t>
    </rPh>
    <rPh sb="24" eb="26">
      <t>ソウカツ</t>
    </rPh>
    <rPh sb="26" eb="28">
      <t>ブンセキ</t>
    </rPh>
    <rPh sb="32" eb="34">
      <t>テンキ</t>
    </rPh>
    <phoneticPr fontId="2"/>
  </si>
  <si>
    <t>年度</t>
    <rPh sb="0" eb="2">
      <t>ネンド</t>
    </rPh>
    <phoneticPr fontId="2"/>
  </si>
  <si>
    <t>事業</t>
    <rPh sb="0" eb="2">
      <t>ジギョウ</t>
    </rPh>
    <phoneticPr fontId="2"/>
  </si>
  <si>
    <t>バージョン</t>
    <phoneticPr fontId="2"/>
  </si>
  <si>
    <r>
      <t>　このファイルは申請時に実施計画書で提出する</t>
    </r>
    <r>
      <rPr>
        <u/>
        <sz val="11"/>
        <color theme="1"/>
        <rFont val="BIZ UDPゴシック"/>
        <family val="3"/>
        <charset val="128"/>
      </rPr>
      <t>燃料使用削減率（計画値）を試算するため</t>
    </r>
    <r>
      <rPr>
        <sz val="11"/>
        <color theme="1"/>
        <rFont val="BIZ UDPゴシック"/>
        <family val="3"/>
        <charset val="128"/>
      </rPr>
      <t>のツールです。</t>
    </r>
    <rPh sb="8" eb="10">
      <t>シンセイ</t>
    </rPh>
    <rPh sb="10" eb="11">
      <t>ジ</t>
    </rPh>
    <rPh sb="12" eb="14">
      <t>ジッシ</t>
    </rPh>
    <rPh sb="14" eb="17">
      <t>ケイカクショ</t>
    </rPh>
    <rPh sb="18" eb="20">
      <t>テイシュツ</t>
    </rPh>
    <rPh sb="22" eb="24">
      <t>ネンリョウ</t>
    </rPh>
    <rPh sb="24" eb="26">
      <t>シヨウ</t>
    </rPh>
    <rPh sb="26" eb="29">
      <t>サクゲンリツ</t>
    </rPh>
    <rPh sb="30" eb="33">
      <t>ケイカクチ</t>
    </rPh>
    <rPh sb="35" eb="37">
      <t>シサン</t>
    </rPh>
    <phoneticPr fontId="2"/>
  </si>
  <si>
    <t>入力する箇所は３つのシートにわかれており、それぞれに車両番号や燃料使用量等の計画値を入力していきます。</t>
    <rPh sb="0" eb="2">
      <t>ニュウリョク</t>
    </rPh>
    <rPh sb="4" eb="6">
      <t>カショ</t>
    </rPh>
    <rPh sb="26" eb="28">
      <t>シャリョウ</t>
    </rPh>
    <rPh sb="28" eb="30">
      <t>バンゴウ</t>
    </rPh>
    <rPh sb="31" eb="33">
      <t>ネンリョウ</t>
    </rPh>
    <rPh sb="33" eb="36">
      <t>シヨウリョウ</t>
    </rPh>
    <rPh sb="36" eb="37">
      <t>ナド</t>
    </rPh>
    <rPh sb="38" eb="40">
      <t>ケイカク</t>
    </rPh>
    <rPh sb="40" eb="41">
      <t>チ</t>
    </rPh>
    <rPh sb="42" eb="44">
      <t>ニュウリョク</t>
    </rPh>
    <phoneticPr fontId="2"/>
  </si>
  <si>
    <t>・自動車燃費一覧（令和5年3月）による確認</t>
    <phoneticPr fontId="2"/>
  </si>
  <si>
    <t>https://www.mlit.go.jp/jidosha/jidosha_fr10_000055.html</t>
    <phoneticPr fontId="2"/>
  </si>
  <si>
    <r>
      <t>　　　　　荷待ち時間等のアイドリング時に使用想定の燃料使用量を入力してください。（</t>
    </r>
    <r>
      <rPr>
        <sz val="11"/>
        <color rgb="FFFF0000"/>
        <rFont val="BIZ UDPゴシック"/>
        <family val="3"/>
        <charset val="128"/>
      </rPr>
      <t>⑨の内数</t>
    </r>
    <r>
      <rPr>
        <sz val="11"/>
        <color theme="1"/>
        <rFont val="BIZ UDPゴシック"/>
        <family val="3"/>
        <charset val="128"/>
      </rPr>
      <t>となります。）</t>
    </r>
    <rPh sb="43" eb="45">
      <t>ウチスウ</t>
    </rPh>
    <phoneticPr fontId="2"/>
  </si>
  <si>
    <t>の結果を実施計画書/自己評価結果に転記</t>
    <rPh sb="1" eb="3">
      <t>ケッカ</t>
    </rPh>
    <rPh sb="4" eb="6">
      <t>ジッシ</t>
    </rPh>
    <rPh sb="6" eb="8">
      <t>ケイカク</t>
    </rPh>
    <rPh sb="8" eb="9">
      <t>ショ</t>
    </rPh>
    <rPh sb="10" eb="12">
      <t>ジコ</t>
    </rPh>
    <rPh sb="12" eb="14">
      <t>ヒョウカ</t>
    </rPh>
    <rPh sb="14" eb="16">
      <t>ケッカ</t>
    </rPh>
    <rPh sb="17" eb="19">
      <t>テンキ</t>
    </rPh>
    <phoneticPr fontId="2"/>
  </si>
  <si>
    <r>
      <t xml:space="preserve">車両登録番号
</t>
    </r>
    <r>
      <rPr>
        <sz val="10"/>
        <color rgb="FFFF0000"/>
        <rFont val="Meiryo UI"/>
        <family val="3"/>
        <charset val="128"/>
      </rPr>
      <t>※</t>
    </r>
    <rPh sb="0" eb="6">
      <t>シャリョウトウロクバンゴウ</t>
    </rPh>
    <phoneticPr fontId="2"/>
  </si>
  <si>
    <t>&gt;&gt;自己評価結果へ転記</t>
    <rPh sb="2" eb="4">
      <t>ジコ</t>
    </rPh>
    <rPh sb="4" eb="6">
      <t>ヒョウカ</t>
    </rPh>
    <rPh sb="6" eb="8">
      <t>ケッカ</t>
    </rPh>
    <rPh sb="9" eb="11">
      <t>テンキ</t>
    </rPh>
    <phoneticPr fontId="2"/>
  </si>
  <si>
    <t>転記用シート</t>
    <rPh sb="0" eb="3">
      <t>テンキヨウ</t>
    </rPh>
    <phoneticPr fontId="2"/>
  </si>
  <si>
    <r>
      <t>&gt;&gt;連携</t>
    </r>
    <r>
      <rPr>
        <b/>
        <sz val="10"/>
        <color rgb="FFC00000"/>
        <rFont val="Meiryo UI"/>
        <family val="3"/>
        <charset val="128"/>
      </rPr>
      <t>前</t>
    </r>
    <r>
      <rPr>
        <sz val="10"/>
        <color rgb="FFC00000"/>
        <rFont val="Meiryo UI"/>
        <family val="3"/>
        <charset val="128"/>
      </rPr>
      <t>総括表</t>
    </r>
    <rPh sb="2" eb="4">
      <t>レンケイ</t>
    </rPh>
    <rPh sb="4" eb="5">
      <t>マエ</t>
    </rPh>
    <rPh sb="5" eb="7">
      <t>ソウカツ</t>
    </rPh>
    <rPh sb="7" eb="8">
      <t>ヒョウ</t>
    </rPh>
    <phoneticPr fontId="2"/>
  </si>
  <si>
    <r>
      <t>&gt;&gt;連携</t>
    </r>
    <r>
      <rPr>
        <b/>
        <sz val="10"/>
        <color rgb="FF0070C0"/>
        <rFont val="Meiryo UI"/>
        <family val="3"/>
        <charset val="128"/>
      </rPr>
      <t>後</t>
    </r>
    <r>
      <rPr>
        <sz val="10"/>
        <color rgb="FF0070C0"/>
        <rFont val="Meiryo UI"/>
        <family val="3"/>
        <charset val="128"/>
      </rPr>
      <t>総括表</t>
    </r>
    <rPh sb="2" eb="4">
      <t>レンケイ</t>
    </rPh>
    <rPh sb="4" eb="5">
      <t>ゴ</t>
    </rPh>
    <rPh sb="5" eb="7">
      <t>ソウカツ</t>
    </rPh>
    <rPh sb="7" eb="8">
      <t>ヒョウ</t>
    </rPh>
    <phoneticPr fontId="2"/>
  </si>
  <si>
    <t>地域名</t>
    <rPh sb="0" eb="3">
      <t>チイキメイ</t>
    </rPh>
    <phoneticPr fontId="2"/>
  </si>
  <si>
    <t>ひらがな</t>
    <phoneticPr fontId="2"/>
  </si>
  <si>
    <t>分類番号</t>
    <rPh sb="0" eb="2">
      <t>ブンルイ</t>
    </rPh>
    <rPh sb="2" eb="4">
      <t>バンゴウ</t>
    </rPh>
    <phoneticPr fontId="2"/>
  </si>
  <si>
    <t>あ</t>
    <phoneticPr fontId="2"/>
  </si>
  <si>
    <t>00</t>
  </si>
  <si>
    <t>札幌</t>
  </si>
  <si>
    <t>い</t>
    <phoneticPr fontId="2"/>
  </si>
  <si>
    <t>01</t>
  </si>
  <si>
    <t>函館</t>
  </si>
  <si>
    <t>う</t>
    <phoneticPr fontId="2"/>
  </si>
  <si>
    <t>02</t>
  </si>
  <si>
    <t>旭川</t>
  </si>
  <si>
    <t>え</t>
    <phoneticPr fontId="2"/>
  </si>
  <si>
    <t>03</t>
  </si>
  <si>
    <t>室蘭</t>
  </si>
  <si>
    <t>か</t>
    <phoneticPr fontId="2"/>
  </si>
  <si>
    <t>04</t>
  </si>
  <si>
    <t>苫小牧</t>
  </si>
  <si>
    <t>き</t>
    <phoneticPr fontId="2"/>
  </si>
  <si>
    <t>05</t>
  </si>
  <si>
    <t>釧路</t>
  </si>
  <si>
    <t>く</t>
    <phoneticPr fontId="2"/>
  </si>
  <si>
    <t>06</t>
  </si>
  <si>
    <t>知床</t>
  </si>
  <si>
    <t>け</t>
    <phoneticPr fontId="2"/>
  </si>
  <si>
    <t>07</t>
  </si>
  <si>
    <t>帯広</t>
  </si>
  <si>
    <t>こ</t>
    <phoneticPr fontId="2"/>
  </si>
  <si>
    <t>08</t>
  </si>
  <si>
    <t>北見</t>
  </si>
  <si>
    <t>さ</t>
    <phoneticPr fontId="2"/>
  </si>
  <si>
    <t>09</t>
  </si>
  <si>
    <t>す</t>
    <phoneticPr fontId="2"/>
  </si>
  <si>
    <t>0</t>
  </si>
  <si>
    <t>青森</t>
  </si>
  <si>
    <t>せ</t>
    <phoneticPr fontId="2"/>
  </si>
  <si>
    <t>1</t>
  </si>
  <si>
    <t>弘前</t>
  </si>
  <si>
    <t>そ</t>
    <phoneticPr fontId="2"/>
  </si>
  <si>
    <t>2</t>
  </si>
  <si>
    <t>八戸</t>
  </si>
  <si>
    <t>た</t>
    <phoneticPr fontId="2"/>
  </si>
  <si>
    <t>3</t>
  </si>
  <si>
    <t>岩手</t>
  </si>
  <si>
    <t>ち</t>
    <phoneticPr fontId="2"/>
  </si>
  <si>
    <t>4</t>
  </si>
  <si>
    <t>盛岡</t>
  </si>
  <si>
    <t>つ</t>
    <phoneticPr fontId="2"/>
  </si>
  <si>
    <t>5</t>
  </si>
  <si>
    <t>平泉</t>
  </si>
  <si>
    <t>て</t>
    <phoneticPr fontId="2"/>
  </si>
  <si>
    <t>6</t>
  </si>
  <si>
    <t>宮城</t>
  </si>
  <si>
    <t>と</t>
    <phoneticPr fontId="2"/>
  </si>
  <si>
    <t>7</t>
  </si>
  <si>
    <t>仙台</t>
  </si>
  <si>
    <t>な</t>
    <phoneticPr fontId="2"/>
  </si>
  <si>
    <t>8</t>
  </si>
  <si>
    <t>秋田</t>
  </si>
  <si>
    <t>に</t>
    <phoneticPr fontId="2"/>
  </si>
  <si>
    <t>9</t>
  </si>
  <si>
    <t>山形</t>
  </si>
  <si>
    <t>ぬ</t>
    <phoneticPr fontId="2"/>
  </si>
  <si>
    <t>10</t>
  </si>
  <si>
    <t>庄内</t>
  </si>
  <si>
    <t>ね</t>
    <phoneticPr fontId="2"/>
  </si>
  <si>
    <t>11</t>
  </si>
  <si>
    <t>福島</t>
  </si>
  <si>
    <t>の</t>
    <phoneticPr fontId="2"/>
  </si>
  <si>
    <t>12</t>
  </si>
  <si>
    <t>会津</t>
  </si>
  <si>
    <t>は</t>
    <phoneticPr fontId="2"/>
  </si>
  <si>
    <t>13</t>
  </si>
  <si>
    <t>郡山</t>
  </si>
  <si>
    <t>ひ</t>
    <phoneticPr fontId="2"/>
  </si>
  <si>
    <t>14</t>
  </si>
  <si>
    <t>白河</t>
  </si>
  <si>
    <t>ふ</t>
    <phoneticPr fontId="2"/>
  </si>
  <si>
    <t>15</t>
  </si>
  <si>
    <t>いわき</t>
  </si>
  <si>
    <t>ほ</t>
    <phoneticPr fontId="2"/>
  </si>
  <si>
    <t>16</t>
  </si>
  <si>
    <t>水戸</t>
  </si>
  <si>
    <t>ま</t>
    <phoneticPr fontId="2"/>
  </si>
  <si>
    <t>17</t>
  </si>
  <si>
    <t>土浦</t>
  </si>
  <si>
    <t>み</t>
    <phoneticPr fontId="2"/>
  </si>
  <si>
    <t>18</t>
  </si>
  <si>
    <t>つくば</t>
  </si>
  <si>
    <t>む</t>
    <phoneticPr fontId="2"/>
  </si>
  <si>
    <t>19</t>
  </si>
  <si>
    <t>宇都宮</t>
  </si>
  <si>
    <t>め</t>
    <phoneticPr fontId="2"/>
  </si>
  <si>
    <t>20</t>
  </si>
  <si>
    <t>那須</t>
  </si>
  <si>
    <t>も</t>
    <phoneticPr fontId="2"/>
  </si>
  <si>
    <t>21</t>
  </si>
  <si>
    <t>とちぎ</t>
  </si>
  <si>
    <t>や</t>
    <phoneticPr fontId="2"/>
  </si>
  <si>
    <t>22</t>
  </si>
  <si>
    <t>群馬</t>
  </si>
  <si>
    <t>ゆ</t>
    <phoneticPr fontId="2"/>
  </si>
  <si>
    <t>23</t>
  </si>
  <si>
    <t>前橋</t>
  </si>
  <si>
    <t>よ</t>
    <phoneticPr fontId="2"/>
  </si>
  <si>
    <t>24</t>
  </si>
  <si>
    <t>高崎</t>
  </si>
  <si>
    <t>ら</t>
    <phoneticPr fontId="2"/>
  </si>
  <si>
    <t>25</t>
  </si>
  <si>
    <t>大宮</t>
  </si>
  <si>
    <t>り</t>
    <phoneticPr fontId="2"/>
  </si>
  <si>
    <t>26</t>
  </si>
  <si>
    <t>川口</t>
  </si>
  <si>
    <t>る</t>
    <phoneticPr fontId="2"/>
  </si>
  <si>
    <t>27</t>
  </si>
  <si>
    <t>所沢</t>
  </si>
  <si>
    <t>れ</t>
    <phoneticPr fontId="2"/>
  </si>
  <si>
    <t>28</t>
  </si>
  <si>
    <t>川越</t>
  </si>
  <si>
    <t>ろ</t>
    <phoneticPr fontId="2"/>
  </si>
  <si>
    <t>29</t>
  </si>
  <si>
    <t>熊谷</t>
  </si>
  <si>
    <t>を</t>
    <phoneticPr fontId="2"/>
  </si>
  <si>
    <t>30</t>
  </si>
  <si>
    <t>春日部</t>
  </si>
  <si>
    <t>31</t>
  </si>
  <si>
    <t>越谷</t>
  </si>
  <si>
    <t>32</t>
  </si>
  <si>
    <t>千葉</t>
  </si>
  <si>
    <t>33</t>
  </si>
  <si>
    <t>成田</t>
  </si>
  <si>
    <t>34</t>
  </si>
  <si>
    <t>習志野</t>
  </si>
  <si>
    <t>35</t>
  </si>
  <si>
    <t>市川</t>
  </si>
  <si>
    <t>36</t>
  </si>
  <si>
    <t>船橋</t>
  </si>
  <si>
    <t>37</t>
  </si>
  <si>
    <t>袖ヶ浦</t>
  </si>
  <si>
    <t>38</t>
  </si>
  <si>
    <t>市原</t>
  </si>
  <si>
    <t>39</t>
  </si>
  <si>
    <t>野田</t>
  </si>
  <si>
    <t>40</t>
  </si>
  <si>
    <t>柏</t>
  </si>
  <si>
    <t>41</t>
  </si>
  <si>
    <t>松戸</t>
  </si>
  <si>
    <t>42</t>
  </si>
  <si>
    <t>品川</t>
  </si>
  <si>
    <t>43</t>
  </si>
  <si>
    <t>世田谷</t>
  </si>
  <si>
    <t>44</t>
  </si>
  <si>
    <t>練馬</t>
  </si>
  <si>
    <t>45</t>
  </si>
  <si>
    <t>杉並</t>
  </si>
  <si>
    <t>46</t>
  </si>
  <si>
    <t>板橋</t>
  </si>
  <si>
    <t>47</t>
  </si>
  <si>
    <t>足立</t>
  </si>
  <si>
    <t>48</t>
  </si>
  <si>
    <t>江東</t>
  </si>
  <si>
    <t>49</t>
  </si>
  <si>
    <t>葛飾</t>
  </si>
  <si>
    <t>50</t>
  </si>
  <si>
    <t>八王子</t>
  </si>
  <si>
    <t>51</t>
  </si>
  <si>
    <t>多摩</t>
  </si>
  <si>
    <t>52</t>
  </si>
  <si>
    <t>横浜</t>
  </si>
  <si>
    <t>53</t>
  </si>
  <si>
    <t>川崎</t>
  </si>
  <si>
    <t>54</t>
  </si>
  <si>
    <t>湘南</t>
  </si>
  <si>
    <t>55</t>
  </si>
  <si>
    <t>相模</t>
  </si>
  <si>
    <t>56</t>
  </si>
  <si>
    <t>山梨</t>
  </si>
  <si>
    <t>57</t>
  </si>
  <si>
    <t>富士山</t>
  </si>
  <si>
    <t>58</t>
  </si>
  <si>
    <t>新潟</t>
  </si>
  <si>
    <t>59</t>
  </si>
  <si>
    <t>長岡</t>
  </si>
  <si>
    <t>60</t>
  </si>
  <si>
    <t>上越</t>
  </si>
  <si>
    <t>61</t>
  </si>
  <si>
    <t>長野</t>
  </si>
  <si>
    <t>62</t>
  </si>
  <si>
    <t>松本</t>
  </si>
  <si>
    <t>63</t>
  </si>
  <si>
    <t>諏訪</t>
  </si>
  <si>
    <t>64</t>
  </si>
  <si>
    <t>富山</t>
  </si>
  <si>
    <t>65</t>
  </si>
  <si>
    <t>石川</t>
  </si>
  <si>
    <t>66</t>
  </si>
  <si>
    <t>金沢</t>
  </si>
  <si>
    <t>67</t>
  </si>
  <si>
    <t>福井</t>
  </si>
  <si>
    <t>68</t>
  </si>
  <si>
    <t>岐阜</t>
  </si>
  <si>
    <t>69</t>
  </si>
  <si>
    <t>飛騨</t>
  </si>
  <si>
    <t>70</t>
  </si>
  <si>
    <t>静岡</t>
  </si>
  <si>
    <t>71</t>
  </si>
  <si>
    <t>浜松</t>
  </si>
  <si>
    <t>72</t>
  </si>
  <si>
    <t>沼津</t>
  </si>
  <si>
    <t>73</t>
  </si>
  <si>
    <t>伊豆</t>
  </si>
  <si>
    <t>74</t>
  </si>
  <si>
    <t>名古屋</t>
  </si>
  <si>
    <t>75</t>
  </si>
  <si>
    <t>豊橋</t>
  </si>
  <si>
    <t>76</t>
  </si>
  <si>
    <t>三河</t>
  </si>
  <si>
    <t>77</t>
  </si>
  <si>
    <t>岡崎</t>
  </si>
  <si>
    <t>78</t>
  </si>
  <si>
    <t>豊田</t>
  </si>
  <si>
    <t>79</t>
  </si>
  <si>
    <t>尾張小牧</t>
  </si>
  <si>
    <t>80</t>
  </si>
  <si>
    <t>一宮</t>
  </si>
  <si>
    <t>81</t>
  </si>
  <si>
    <t>春日井</t>
  </si>
  <si>
    <t>82</t>
  </si>
  <si>
    <t>三重</t>
  </si>
  <si>
    <t>83</t>
  </si>
  <si>
    <t>鈴鹿</t>
  </si>
  <si>
    <t>84</t>
  </si>
  <si>
    <t>四日市</t>
  </si>
  <si>
    <t>85</t>
  </si>
  <si>
    <t>伊勢志摩</t>
  </si>
  <si>
    <t>86</t>
  </si>
  <si>
    <t>滋賀</t>
  </si>
  <si>
    <t>87</t>
  </si>
  <si>
    <t>京都</t>
  </si>
  <si>
    <t>88</t>
  </si>
  <si>
    <t>なにわ</t>
  </si>
  <si>
    <t>89</t>
  </si>
  <si>
    <t>大阪</t>
  </si>
  <si>
    <t>90</t>
  </si>
  <si>
    <t>和泉</t>
  </si>
  <si>
    <t>91</t>
  </si>
  <si>
    <t>堺</t>
  </si>
  <si>
    <t>92</t>
  </si>
  <si>
    <t>奈良</t>
  </si>
  <si>
    <t>93</t>
  </si>
  <si>
    <t>飛鳥</t>
  </si>
  <si>
    <t>94</t>
  </si>
  <si>
    <t>和歌山</t>
  </si>
  <si>
    <t>95</t>
  </si>
  <si>
    <t>神戸</t>
  </si>
  <si>
    <t>96</t>
  </si>
  <si>
    <t>姫路</t>
  </si>
  <si>
    <t>97</t>
  </si>
  <si>
    <t>鳥取</t>
  </si>
  <si>
    <t>98</t>
  </si>
  <si>
    <t>島根</t>
  </si>
  <si>
    <t>99</t>
  </si>
  <si>
    <t>出雲</t>
  </si>
  <si>
    <t>0A</t>
  </si>
  <si>
    <t>岡山</t>
  </si>
  <si>
    <t>1A</t>
  </si>
  <si>
    <t>倉敷</t>
  </si>
  <si>
    <t>2A</t>
  </si>
  <si>
    <t>広島</t>
  </si>
  <si>
    <t>3A</t>
  </si>
  <si>
    <t>福山</t>
  </si>
  <si>
    <t>4A</t>
  </si>
  <si>
    <t>山口</t>
  </si>
  <si>
    <t>5A</t>
  </si>
  <si>
    <t>下関</t>
  </si>
  <si>
    <t>6A</t>
  </si>
  <si>
    <t>徳島</t>
  </si>
  <si>
    <t>7A</t>
  </si>
  <si>
    <t>香川</t>
  </si>
  <si>
    <t>8A</t>
  </si>
  <si>
    <t>高松</t>
  </si>
  <si>
    <t>9A</t>
  </si>
  <si>
    <t>愛媛</t>
  </si>
  <si>
    <t>0C</t>
  </si>
  <si>
    <t>高知</t>
  </si>
  <si>
    <t>1C</t>
  </si>
  <si>
    <t>福岡</t>
  </si>
  <si>
    <t>2C</t>
  </si>
  <si>
    <t>北九州</t>
  </si>
  <si>
    <t>3C</t>
  </si>
  <si>
    <t>久留米</t>
  </si>
  <si>
    <t>4C</t>
  </si>
  <si>
    <t>筑豊</t>
  </si>
  <si>
    <t>5C</t>
  </si>
  <si>
    <t>佐賀</t>
  </si>
  <si>
    <t>6C</t>
  </si>
  <si>
    <t>長崎</t>
  </si>
  <si>
    <t>7C</t>
  </si>
  <si>
    <t>佐世保</t>
  </si>
  <si>
    <t>8C</t>
  </si>
  <si>
    <t>熊本</t>
  </si>
  <si>
    <t>9C</t>
  </si>
  <si>
    <t>大分</t>
  </si>
  <si>
    <t>0F</t>
  </si>
  <si>
    <t>宮崎</t>
  </si>
  <si>
    <t>1F</t>
  </si>
  <si>
    <t>鹿児島</t>
  </si>
  <si>
    <t>2F</t>
  </si>
  <si>
    <t>奄美</t>
  </si>
  <si>
    <t>3F</t>
  </si>
  <si>
    <t>沖縄</t>
  </si>
  <si>
    <t>4F</t>
  </si>
  <si>
    <t>5F</t>
  </si>
  <si>
    <t>6F</t>
  </si>
  <si>
    <t>7F</t>
  </si>
  <si>
    <t>8F</t>
  </si>
  <si>
    <t>9F</t>
  </si>
  <si>
    <t>0H</t>
  </si>
  <si>
    <t>1H</t>
  </si>
  <si>
    <t>2H</t>
  </si>
  <si>
    <t>3H</t>
  </si>
  <si>
    <t>4H</t>
  </si>
  <si>
    <t>5H</t>
  </si>
  <si>
    <t>6H</t>
  </si>
  <si>
    <t>7H</t>
  </si>
  <si>
    <t>8H</t>
  </si>
  <si>
    <t>9H</t>
  </si>
  <si>
    <t>0K</t>
  </si>
  <si>
    <t>1K</t>
  </si>
  <si>
    <t>2K</t>
  </si>
  <si>
    <t>3K</t>
  </si>
  <si>
    <t>4K</t>
  </si>
  <si>
    <t>5K</t>
  </si>
  <si>
    <t>6K</t>
  </si>
  <si>
    <t>7K</t>
  </si>
  <si>
    <t>8K</t>
  </si>
  <si>
    <t>9K</t>
  </si>
  <si>
    <t>0L</t>
  </si>
  <si>
    <t>1L</t>
  </si>
  <si>
    <t>2L</t>
  </si>
  <si>
    <t>3L</t>
  </si>
  <si>
    <t>4L</t>
  </si>
  <si>
    <t>5L</t>
  </si>
  <si>
    <t>6L</t>
  </si>
  <si>
    <t>7L</t>
  </si>
  <si>
    <t>8L</t>
  </si>
  <si>
    <t>9L</t>
  </si>
  <si>
    <t>0M</t>
  </si>
  <si>
    <t>1M</t>
  </si>
  <si>
    <t>2M</t>
  </si>
  <si>
    <t>3M</t>
  </si>
  <si>
    <t>4M</t>
  </si>
  <si>
    <t>5M</t>
  </si>
  <si>
    <t>6M</t>
  </si>
  <si>
    <t>7M</t>
  </si>
  <si>
    <t>8M</t>
  </si>
  <si>
    <t>9M</t>
  </si>
  <si>
    <t>0P</t>
  </si>
  <si>
    <t>1P</t>
  </si>
  <si>
    <t>2P</t>
  </si>
  <si>
    <t>3P</t>
  </si>
  <si>
    <t>4P</t>
  </si>
  <si>
    <t>5P</t>
  </si>
  <si>
    <t>6P</t>
  </si>
  <si>
    <t>7P</t>
  </si>
  <si>
    <t>8P</t>
  </si>
  <si>
    <t>9P</t>
  </si>
  <si>
    <t>0X</t>
  </si>
  <si>
    <t>1X</t>
  </si>
  <si>
    <t>2X</t>
  </si>
  <si>
    <t>3X</t>
  </si>
  <si>
    <t>4X</t>
  </si>
  <si>
    <t>5X</t>
  </si>
  <si>
    <t>6X</t>
  </si>
  <si>
    <t>7X</t>
  </si>
  <si>
    <t>8X</t>
  </si>
  <si>
    <t>9X</t>
  </si>
  <si>
    <t>0Y</t>
  </si>
  <si>
    <t>1Y</t>
  </si>
  <si>
    <t>2Y</t>
  </si>
  <si>
    <t>3Y</t>
  </si>
  <si>
    <t>4Y</t>
  </si>
  <si>
    <t>5Y</t>
  </si>
  <si>
    <t>6Y</t>
  </si>
  <si>
    <t>7Y</t>
  </si>
  <si>
    <t>8Y</t>
  </si>
  <si>
    <t>9Y</t>
  </si>
  <si>
    <t>00A</t>
  </si>
  <si>
    <t>01A</t>
  </si>
  <si>
    <t>02A</t>
  </si>
  <si>
    <t>03A</t>
  </si>
  <si>
    <t>04A</t>
  </si>
  <si>
    <t>05A</t>
  </si>
  <si>
    <t>06A</t>
  </si>
  <si>
    <t>07A</t>
  </si>
  <si>
    <t>08A</t>
  </si>
  <si>
    <t>09A</t>
  </si>
  <si>
    <t>00C</t>
  </si>
  <si>
    <t>01C</t>
  </si>
  <si>
    <t>02C</t>
  </si>
  <si>
    <t>03C</t>
  </si>
  <si>
    <t>04C</t>
  </si>
  <si>
    <t>05C</t>
  </si>
  <si>
    <t>06C</t>
  </si>
  <si>
    <t>07C</t>
  </si>
  <si>
    <t>08C</t>
  </si>
  <si>
    <t>09C</t>
  </si>
  <si>
    <t>00F</t>
  </si>
  <si>
    <t>01F</t>
  </si>
  <si>
    <t>02F</t>
  </si>
  <si>
    <t>03F</t>
  </si>
  <si>
    <t>04F</t>
  </si>
  <si>
    <t>05F</t>
  </si>
  <si>
    <t>06F</t>
  </si>
  <si>
    <t>07F</t>
  </si>
  <si>
    <t>08F</t>
  </si>
  <si>
    <t>09F</t>
  </si>
  <si>
    <t>00H</t>
  </si>
  <si>
    <t>01H</t>
  </si>
  <si>
    <t>02H</t>
  </si>
  <si>
    <t>03H</t>
  </si>
  <si>
    <t>04H</t>
  </si>
  <si>
    <t>05H</t>
  </si>
  <si>
    <t>06H</t>
  </si>
  <si>
    <t>07H</t>
  </si>
  <si>
    <t>08H</t>
  </si>
  <si>
    <t>09H</t>
  </si>
  <si>
    <t>00K</t>
  </si>
  <si>
    <t>01K</t>
  </si>
  <si>
    <t>02K</t>
  </si>
  <si>
    <t>03K</t>
  </si>
  <si>
    <t>04K</t>
  </si>
  <si>
    <t>05K</t>
  </si>
  <si>
    <t>06K</t>
  </si>
  <si>
    <t>07K</t>
  </si>
  <si>
    <t>08K</t>
  </si>
  <si>
    <t>09K</t>
  </si>
  <si>
    <t>00L</t>
  </si>
  <si>
    <t>01L</t>
  </si>
  <si>
    <t>02L</t>
  </si>
  <si>
    <t>03L</t>
  </si>
  <si>
    <t>04L</t>
  </si>
  <si>
    <t>05L</t>
  </si>
  <si>
    <t>06L</t>
  </si>
  <si>
    <t>07L</t>
  </si>
  <si>
    <t>08L</t>
  </si>
  <si>
    <t>09L</t>
  </si>
  <si>
    <t>00M</t>
  </si>
  <si>
    <t>01M</t>
  </si>
  <si>
    <t>02M</t>
  </si>
  <si>
    <t>03M</t>
  </si>
  <si>
    <t>04M</t>
  </si>
  <si>
    <t>05M</t>
  </si>
  <si>
    <t>06M</t>
  </si>
  <si>
    <t>07M</t>
  </si>
  <si>
    <t>08M</t>
  </si>
  <si>
    <t>09M</t>
  </si>
  <si>
    <t>00P</t>
  </si>
  <si>
    <t>01P</t>
  </si>
  <si>
    <t>02P</t>
  </si>
  <si>
    <t>03P</t>
  </si>
  <si>
    <t>04P</t>
  </si>
  <si>
    <t>05P</t>
  </si>
  <si>
    <t>06P</t>
  </si>
  <si>
    <t>07P</t>
  </si>
  <si>
    <t>08P</t>
  </si>
  <si>
    <t>09P</t>
  </si>
  <si>
    <t>00X</t>
  </si>
  <si>
    <t>01X</t>
  </si>
  <si>
    <t>02X</t>
  </si>
  <si>
    <t>03X</t>
  </si>
  <si>
    <t>04X</t>
  </si>
  <si>
    <t>05X</t>
  </si>
  <si>
    <t>06X</t>
  </si>
  <si>
    <t>07X</t>
  </si>
  <si>
    <t>08X</t>
  </si>
  <si>
    <t>09X</t>
  </si>
  <si>
    <t>00Y</t>
  </si>
  <si>
    <t>01Y</t>
  </si>
  <si>
    <t>02Y</t>
  </si>
  <si>
    <t>03Y</t>
  </si>
  <si>
    <t>04Y</t>
  </si>
  <si>
    <t>05Y</t>
  </si>
  <si>
    <t>06Y</t>
  </si>
  <si>
    <t>07Y</t>
  </si>
  <si>
    <t>08Y</t>
  </si>
  <si>
    <t>09Y</t>
  </si>
  <si>
    <t>000</t>
  </si>
  <si>
    <t>100</t>
  </si>
  <si>
    <t>200</t>
  </si>
  <si>
    <t>300</t>
  </si>
  <si>
    <t>400</t>
  </si>
  <si>
    <t>500</t>
  </si>
  <si>
    <t>600</t>
  </si>
  <si>
    <t>700</t>
  </si>
  <si>
    <t>800</t>
  </si>
  <si>
    <t>900</t>
  </si>
  <si>
    <t>001</t>
  </si>
  <si>
    <t>101</t>
  </si>
  <si>
    <t>201</t>
  </si>
  <si>
    <t>301</t>
  </si>
  <si>
    <t>401</t>
  </si>
  <si>
    <t>501</t>
  </si>
  <si>
    <t>601</t>
  </si>
  <si>
    <t>701</t>
  </si>
  <si>
    <t>801</t>
  </si>
  <si>
    <t>901</t>
  </si>
  <si>
    <t>002</t>
  </si>
  <si>
    <t>102</t>
  </si>
  <si>
    <t>202</t>
  </si>
  <si>
    <t>302</t>
  </si>
  <si>
    <t>402</t>
  </si>
  <si>
    <t>502</t>
  </si>
  <si>
    <t>602</t>
  </si>
  <si>
    <t>702</t>
  </si>
  <si>
    <t>802</t>
  </si>
  <si>
    <t>902</t>
  </si>
  <si>
    <t>003</t>
  </si>
  <si>
    <t>103</t>
  </si>
  <si>
    <t>203</t>
  </si>
  <si>
    <t>303</t>
  </si>
  <si>
    <t>403</t>
  </si>
  <si>
    <t>503</t>
  </si>
  <si>
    <t>603</t>
  </si>
  <si>
    <t>703</t>
  </si>
  <si>
    <t>803</t>
  </si>
  <si>
    <t>903</t>
  </si>
  <si>
    <t>004</t>
  </si>
  <si>
    <t>104</t>
  </si>
  <si>
    <t>204</t>
  </si>
  <si>
    <t>304</t>
  </si>
  <si>
    <t>404</t>
  </si>
  <si>
    <t>504</t>
  </si>
  <si>
    <t>604</t>
  </si>
  <si>
    <t>704</t>
  </si>
  <si>
    <t>804</t>
  </si>
  <si>
    <t>904</t>
  </si>
  <si>
    <t>005</t>
  </si>
  <si>
    <t>105</t>
  </si>
  <si>
    <t>205</t>
  </si>
  <si>
    <t>305</t>
  </si>
  <si>
    <t>405</t>
  </si>
  <si>
    <t>505</t>
  </si>
  <si>
    <t>605</t>
  </si>
  <si>
    <t>705</t>
  </si>
  <si>
    <t>805</t>
  </si>
  <si>
    <t>905</t>
  </si>
  <si>
    <t>006</t>
  </si>
  <si>
    <t>106</t>
  </si>
  <si>
    <t>206</t>
  </si>
  <si>
    <t>306</t>
  </si>
  <si>
    <t>406</t>
  </si>
  <si>
    <t>506</t>
  </si>
  <si>
    <t>606</t>
  </si>
  <si>
    <t>706</t>
  </si>
  <si>
    <t>806</t>
  </si>
  <si>
    <t>906</t>
  </si>
  <si>
    <t>007</t>
  </si>
  <si>
    <t>107</t>
  </si>
  <si>
    <t>207</t>
  </si>
  <si>
    <t>307</t>
  </si>
  <si>
    <t>407</t>
  </si>
  <si>
    <t>507</t>
  </si>
  <si>
    <t>607</t>
  </si>
  <si>
    <t>707</t>
  </si>
  <si>
    <t>807</t>
  </si>
  <si>
    <t>907</t>
  </si>
  <si>
    <t>008</t>
  </si>
  <si>
    <t>108</t>
  </si>
  <si>
    <t>208</t>
  </si>
  <si>
    <t>308</t>
  </si>
  <si>
    <t>408</t>
  </si>
  <si>
    <t>508</t>
  </si>
  <si>
    <t>608</t>
  </si>
  <si>
    <t>708</t>
  </si>
  <si>
    <t>808</t>
  </si>
  <si>
    <t>908</t>
  </si>
  <si>
    <t>009</t>
  </si>
  <si>
    <t>109</t>
  </si>
  <si>
    <t>209</t>
  </si>
  <si>
    <t>309</t>
  </si>
  <si>
    <t>409</t>
  </si>
  <si>
    <t>509</t>
  </si>
  <si>
    <t>609</t>
  </si>
  <si>
    <t>709</t>
  </si>
  <si>
    <t>809</t>
  </si>
  <si>
    <t>909</t>
  </si>
  <si>
    <t>010</t>
  </si>
  <si>
    <t>020</t>
  </si>
  <si>
    <t>030</t>
  </si>
  <si>
    <t>040</t>
  </si>
  <si>
    <t>050</t>
  </si>
  <si>
    <t>060</t>
  </si>
  <si>
    <t>070</t>
  </si>
  <si>
    <t>080</t>
  </si>
  <si>
    <t>090</t>
  </si>
  <si>
    <t>110</t>
  </si>
  <si>
    <t>120</t>
  </si>
  <si>
    <t>130</t>
  </si>
  <si>
    <t>140</t>
  </si>
  <si>
    <t>150</t>
  </si>
  <si>
    <t>160</t>
  </si>
  <si>
    <t>170</t>
  </si>
  <si>
    <t>180</t>
  </si>
  <si>
    <t>190</t>
  </si>
  <si>
    <t>210</t>
  </si>
  <si>
    <t>220</t>
  </si>
  <si>
    <t>230</t>
  </si>
  <si>
    <t>240</t>
  </si>
  <si>
    <t>250</t>
  </si>
  <si>
    <t>260</t>
  </si>
  <si>
    <t>270</t>
  </si>
  <si>
    <t>280</t>
  </si>
  <si>
    <t>290</t>
  </si>
  <si>
    <t>310</t>
  </si>
  <si>
    <t>320</t>
  </si>
  <si>
    <t>330</t>
  </si>
  <si>
    <t>340</t>
  </si>
  <si>
    <t>350</t>
  </si>
  <si>
    <t>360</t>
  </si>
  <si>
    <t>370</t>
  </si>
  <si>
    <t>380</t>
  </si>
  <si>
    <t>390</t>
  </si>
  <si>
    <t>410</t>
  </si>
  <si>
    <t>420</t>
  </si>
  <si>
    <t>430</t>
  </si>
  <si>
    <t>440</t>
  </si>
  <si>
    <t>450</t>
  </si>
  <si>
    <t>460</t>
  </si>
  <si>
    <t>470</t>
  </si>
  <si>
    <t>480</t>
  </si>
  <si>
    <t>490</t>
  </si>
  <si>
    <t>510</t>
  </si>
  <si>
    <t>520</t>
  </si>
  <si>
    <t>530</t>
  </si>
  <si>
    <t>540</t>
  </si>
  <si>
    <t>550</t>
  </si>
  <si>
    <t>560</t>
  </si>
  <si>
    <t>570</t>
  </si>
  <si>
    <t>580</t>
  </si>
  <si>
    <t>590</t>
  </si>
  <si>
    <t>610</t>
  </si>
  <si>
    <t>620</t>
  </si>
  <si>
    <t>630</t>
  </si>
  <si>
    <t>640</t>
  </si>
  <si>
    <t>650</t>
  </si>
  <si>
    <t>660</t>
  </si>
  <si>
    <t>670</t>
  </si>
  <si>
    <t>680</t>
  </si>
  <si>
    <t>690</t>
  </si>
  <si>
    <t>710</t>
  </si>
  <si>
    <t>720</t>
  </si>
  <si>
    <t>730</t>
  </si>
  <si>
    <t>740</t>
  </si>
  <si>
    <t>750</t>
  </si>
  <si>
    <t>760</t>
  </si>
  <si>
    <t>770</t>
  </si>
  <si>
    <t>780</t>
  </si>
  <si>
    <t>790</t>
  </si>
  <si>
    <t>810</t>
  </si>
  <si>
    <t>820</t>
  </si>
  <si>
    <t>830</t>
  </si>
  <si>
    <t>840</t>
  </si>
  <si>
    <t>850</t>
  </si>
  <si>
    <t>860</t>
  </si>
  <si>
    <t>870</t>
  </si>
  <si>
    <t>880</t>
  </si>
  <si>
    <t>890</t>
  </si>
  <si>
    <t>910</t>
  </si>
  <si>
    <t>920</t>
  </si>
  <si>
    <t>930</t>
  </si>
  <si>
    <t>940</t>
  </si>
  <si>
    <t>950</t>
  </si>
  <si>
    <t>960</t>
  </si>
  <si>
    <t>970</t>
  </si>
  <si>
    <t>980</t>
  </si>
  <si>
    <t>990</t>
  </si>
  <si>
    <t>0A0</t>
  </si>
  <si>
    <t>1A0</t>
  </si>
  <si>
    <t>2A0</t>
  </si>
  <si>
    <t>3A0</t>
  </si>
  <si>
    <t>4A0</t>
  </si>
  <si>
    <t>5A0</t>
  </si>
  <si>
    <t>6A0</t>
  </si>
  <si>
    <t>7A0</t>
  </si>
  <si>
    <t>8A0</t>
  </si>
  <si>
    <t>9A0</t>
  </si>
  <si>
    <t>0C0</t>
  </si>
  <si>
    <t>1C0</t>
  </si>
  <si>
    <t>2C0</t>
  </si>
  <si>
    <t>3C0</t>
  </si>
  <si>
    <t>4C0</t>
  </si>
  <si>
    <t>5C0</t>
  </si>
  <si>
    <t>6C0</t>
  </si>
  <si>
    <t>7C0</t>
  </si>
  <si>
    <t>8C0</t>
  </si>
  <si>
    <t>9C0</t>
  </si>
  <si>
    <t>0F0</t>
  </si>
  <si>
    <t>1F0</t>
  </si>
  <si>
    <t>2F0</t>
  </si>
  <si>
    <t>3F0</t>
  </si>
  <si>
    <t>4F0</t>
  </si>
  <si>
    <t>5F0</t>
  </si>
  <si>
    <t>6F0</t>
  </si>
  <si>
    <t>7F0</t>
  </si>
  <si>
    <t>8F0</t>
  </si>
  <si>
    <t>9F0</t>
  </si>
  <si>
    <t>0H0</t>
  </si>
  <si>
    <t>1H0</t>
  </si>
  <si>
    <t>2H0</t>
  </si>
  <si>
    <t>3H0</t>
  </si>
  <si>
    <t>4H0</t>
  </si>
  <si>
    <t>5H0</t>
  </si>
  <si>
    <t>6H0</t>
  </si>
  <si>
    <t>7H0</t>
  </si>
  <si>
    <t>8H0</t>
  </si>
  <si>
    <t>9H0</t>
  </si>
  <si>
    <t>0K0</t>
  </si>
  <si>
    <t>1K0</t>
  </si>
  <si>
    <t>2K0</t>
  </si>
  <si>
    <t>3K0</t>
  </si>
  <si>
    <t>4K0</t>
  </si>
  <si>
    <t>5K0</t>
  </si>
  <si>
    <t>6K0</t>
  </si>
  <si>
    <t>7K0</t>
  </si>
  <si>
    <t>8K0</t>
  </si>
  <si>
    <t>9K0</t>
  </si>
  <si>
    <t>0L0</t>
  </si>
  <si>
    <t>1L0</t>
  </si>
  <si>
    <t>2L0</t>
  </si>
  <si>
    <t>3L0</t>
  </si>
  <si>
    <t>4L0</t>
  </si>
  <si>
    <t>5L0</t>
  </si>
  <si>
    <t>6L0</t>
  </si>
  <si>
    <t>7L0</t>
  </si>
  <si>
    <t>8L0</t>
  </si>
  <si>
    <t>9L0</t>
  </si>
  <si>
    <t>0M0</t>
  </si>
  <si>
    <t>1M0</t>
  </si>
  <si>
    <t>2M0</t>
  </si>
  <si>
    <t>3M0</t>
  </si>
  <si>
    <t>4M0</t>
  </si>
  <si>
    <t>5M0</t>
  </si>
  <si>
    <t>6M0</t>
  </si>
  <si>
    <t>7M0</t>
  </si>
  <si>
    <t>8M0</t>
  </si>
  <si>
    <t>9M0</t>
  </si>
  <si>
    <t>0P0</t>
  </si>
  <si>
    <t>1P0</t>
  </si>
  <si>
    <t>2P0</t>
  </si>
  <si>
    <t>3P0</t>
  </si>
  <si>
    <t>4P0</t>
  </si>
  <si>
    <t>5P0</t>
  </si>
  <si>
    <t>6P0</t>
  </si>
  <si>
    <t>7P0</t>
  </si>
  <si>
    <t>8P0</t>
  </si>
  <si>
    <t>9P0</t>
  </si>
  <si>
    <t>0X0</t>
  </si>
  <si>
    <t>1X0</t>
  </si>
  <si>
    <t>2X0</t>
  </si>
  <si>
    <t>3X0</t>
  </si>
  <si>
    <t>4X0</t>
  </si>
  <si>
    <t>5X0</t>
  </si>
  <si>
    <t>6X0</t>
  </si>
  <si>
    <t>7X0</t>
  </si>
  <si>
    <t>8X0</t>
  </si>
  <si>
    <t>9X0</t>
  </si>
  <si>
    <t>0Y0</t>
  </si>
  <si>
    <t>1Y0</t>
  </si>
  <si>
    <t>2Y0</t>
  </si>
  <si>
    <t>3Y0</t>
  </si>
  <si>
    <t>4Y0</t>
  </si>
  <si>
    <t>5Y0</t>
  </si>
  <si>
    <t>6Y0</t>
  </si>
  <si>
    <t>7Y0</t>
  </si>
  <si>
    <t>8Y0</t>
  </si>
  <si>
    <t>9Y0</t>
  </si>
  <si>
    <t>011</t>
  </si>
  <si>
    <t>021</t>
  </si>
  <si>
    <t>031</t>
  </si>
  <si>
    <t>041</t>
  </si>
  <si>
    <t>051</t>
  </si>
  <si>
    <t>061</t>
  </si>
  <si>
    <t>071</t>
  </si>
  <si>
    <t>081</t>
  </si>
  <si>
    <t>091</t>
  </si>
  <si>
    <t>111</t>
  </si>
  <si>
    <t>121</t>
  </si>
  <si>
    <t>131</t>
  </si>
  <si>
    <t>141</t>
  </si>
  <si>
    <t>151</t>
  </si>
  <si>
    <t>161</t>
  </si>
  <si>
    <t>171</t>
  </si>
  <si>
    <t>181</t>
  </si>
  <si>
    <t>191</t>
  </si>
  <si>
    <t>211</t>
  </si>
  <si>
    <t>221</t>
  </si>
  <si>
    <t>231</t>
  </si>
  <si>
    <t>241</t>
  </si>
  <si>
    <t>251</t>
  </si>
  <si>
    <t>261</t>
  </si>
  <si>
    <t>271</t>
  </si>
  <si>
    <t>281</t>
  </si>
  <si>
    <t>291</t>
  </si>
  <si>
    <t>311</t>
  </si>
  <si>
    <t>321</t>
  </si>
  <si>
    <t>331</t>
  </si>
  <si>
    <t>341</t>
  </si>
  <si>
    <t>351</t>
  </si>
  <si>
    <t>361</t>
  </si>
  <si>
    <t>371</t>
  </si>
  <si>
    <t>381</t>
  </si>
  <si>
    <t>391</t>
  </si>
  <si>
    <t>411</t>
  </si>
  <si>
    <t>421</t>
  </si>
  <si>
    <t>431</t>
  </si>
  <si>
    <t>441</t>
  </si>
  <si>
    <t>451</t>
  </si>
  <si>
    <t>461</t>
  </si>
  <si>
    <t>471</t>
  </si>
  <si>
    <t>481</t>
  </si>
  <si>
    <t>491</t>
  </si>
  <si>
    <t>511</t>
  </si>
  <si>
    <t>521</t>
  </si>
  <si>
    <t>531</t>
  </si>
  <si>
    <t>541</t>
  </si>
  <si>
    <t>551</t>
  </si>
  <si>
    <t>561</t>
  </si>
  <si>
    <t>571</t>
  </si>
  <si>
    <t>581</t>
  </si>
  <si>
    <t>591</t>
  </si>
  <si>
    <t>611</t>
  </si>
  <si>
    <t>621</t>
  </si>
  <si>
    <t>631</t>
  </si>
  <si>
    <t>641</t>
  </si>
  <si>
    <t>651</t>
  </si>
  <si>
    <t>661</t>
  </si>
  <si>
    <t>671</t>
  </si>
  <si>
    <t>681</t>
  </si>
  <si>
    <t>691</t>
  </si>
  <si>
    <t>711</t>
  </si>
  <si>
    <t>721</t>
  </si>
  <si>
    <t>731</t>
  </si>
  <si>
    <t>741</t>
  </si>
  <si>
    <t>751</t>
  </si>
  <si>
    <t>761</t>
  </si>
  <si>
    <t>771</t>
  </si>
  <si>
    <t>781</t>
  </si>
  <si>
    <t>791</t>
  </si>
  <si>
    <t>811</t>
  </si>
  <si>
    <t>821</t>
  </si>
  <si>
    <t>831</t>
  </si>
  <si>
    <t>841</t>
  </si>
  <si>
    <t>851</t>
  </si>
  <si>
    <t>861</t>
  </si>
  <si>
    <t>871</t>
  </si>
  <si>
    <t>881</t>
  </si>
  <si>
    <t>891</t>
  </si>
  <si>
    <t>911</t>
  </si>
  <si>
    <t>921</t>
  </si>
  <si>
    <t>931</t>
  </si>
  <si>
    <t>941</t>
  </si>
  <si>
    <t>951</t>
  </si>
  <si>
    <t>961</t>
  </si>
  <si>
    <t>971</t>
  </si>
  <si>
    <t>981</t>
  </si>
  <si>
    <t>991</t>
  </si>
  <si>
    <t>0A1</t>
  </si>
  <si>
    <t>1A1</t>
  </si>
  <si>
    <t>2A1</t>
  </si>
  <si>
    <t>3A1</t>
  </si>
  <si>
    <t>4A1</t>
  </si>
  <si>
    <t>5A1</t>
  </si>
  <si>
    <t>6A1</t>
  </si>
  <si>
    <t>7A1</t>
  </si>
  <si>
    <t>8A1</t>
  </si>
  <si>
    <t>9A1</t>
  </si>
  <si>
    <t>0C1</t>
  </si>
  <si>
    <t>1C1</t>
  </si>
  <si>
    <t>2C1</t>
  </si>
  <si>
    <t>3C1</t>
  </si>
  <si>
    <t>4C1</t>
  </si>
  <si>
    <t>5C1</t>
  </si>
  <si>
    <t>6C1</t>
  </si>
  <si>
    <t>7C1</t>
  </si>
  <si>
    <t>8C1</t>
  </si>
  <si>
    <t>9C1</t>
  </si>
  <si>
    <t>0F1</t>
  </si>
  <si>
    <t>1F1</t>
  </si>
  <si>
    <t>2F1</t>
  </si>
  <si>
    <t>3F1</t>
  </si>
  <si>
    <t>4F1</t>
  </si>
  <si>
    <t>5F1</t>
  </si>
  <si>
    <t>6F1</t>
  </si>
  <si>
    <t>7F1</t>
  </si>
  <si>
    <t>8F1</t>
  </si>
  <si>
    <t>9F1</t>
  </si>
  <si>
    <t>0H1</t>
  </si>
  <si>
    <t>1H1</t>
  </si>
  <si>
    <t>2H1</t>
  </si>
  <si>
    <t>3H1</t>
  </si>
  <si>
    <t>4H1</t>
  </si>
  <si>
    <t>5H1</t>
  </si>
  <si>
    <t>6H1</t>
  </si>
  <si>
    <t>7H1</t>
  </si>
  <si>
    <t>8H1</t>
  </si>
  <si>
    <t>9H1</t>
  </si>
  <si>
    <t>0K1</t>
  </si>
  <si>
    <t>1K1</t>
  </si>
  <si>
    <t>2K1</t>
  </si>
  <si>
    <t>3K1</t>
  </si>
  <si>
    <t>4K1</t>
  </si>
  <si>
    <t>5K1</t>
  </si>
  <si>
    <t>6K1</t>
  </si>
  <si>
    <t>7K1</t>
  </si>
  <si>
    <t>8K1</t>
  </si>
  <si>
    <t>9K1</t>
  </si>
  <si>
    <t>0L1</t>
  </si>
  <si>
    <t>1L1</t>
  </si>
  <si>
    <t>2L1</t>
  </si>
  <si>
    <t>3L1</t>
  </si>
  <si>
    <t>4L1</t>
  </si>
  <si>
    <t>5L1</t>
  </si>
  <si>
    <t>6L1</t>
  </si>
  <si>
    <t>7L1</t>
  </si>
  <si>
    <t>8L1</t>
  </si>
  <si>
    <t>9L1</t>
  </si>
  <si>
    <t>0M1</t>
  </si>
  <si>
    <t>1M1</t>
  </si>
  <si>
    <t>2M1</t>
  </si>
  <si>
    <t>3M1</t>
  </si>
  <si>
    <t>4M1</t>
  </si>
  <si>
    <t>5M1</t>
  </si>
  <si>
    <t>6M1</t>
  </si>
  <si>
    <t>7M1</t>
  </si>
  <si>
    <t>8M1</t>
  </si>
  <si>
    <t>9M1</t>
  </si>
  <si>
    <t>0P1</t>
  </si>
  <si>
    <t>1P1</t>
  </si>
  <si>
    <t>2P1</t>
  </si>
  <si>
    <t>3P1</t>
  </si>
  <si>
    <t>4P1</t>
  </si>
  <si>
    <t>5P1</t>
  </si>
  <si>
    <t>6P1</t>
  </si>
  <si>
    <t>7P1</t>
  </si>
  <si>
    <t>8P1</t>
  </si>
  <si>
    <t>9P1</t>
  </si>
  <si>
    <t>0X1</t>
  </si>
  <si>
    <t>1X1</t>
  </si>
  <si>
    <t>2X1</t>
  </si>
  <si>
    <t>3X1</t>
  </si>
  <si>
    <t>4X1</t>
  </si>
  <si>
    <t>5X1</t>
  </si>
  <si>
    <t>6X1</t>
  </si>
  <si>
    <t>7X1</t>
  </si>
  <si>
    <t>8X1</t>
  </si>
  <si>
    <t>9X1</t>
  </si>
  <si>
    <t>0Y1</t>
  </si>
  <si>
    <t>1Y1</t>
  </si>
  <si>
    <t>2Y1</t>
  </si>
  <si>
    <t>3Y1</t>
  </si>
  <si>
    <t>4Y1</t>
  </si>
  <si>
    <t>5Y1</t>
  </si>
  <si>
    <t>6Y1</t>
  </si>
  <si>
    <t>7Y1</t>
  </si>
  <si>
    <t>8Y1</t>
  </si>
  <si>
    <t>9Y1</t>
  </si>
  <si>
    <t>012</t>
  </si>
  <si>
    <t>022</t>
  </si>
  <si>
    <t>032</t>
  </si>
  <si>
    <t>042</t>
  </si>
  <si>
    <t>052</t>
  </si>
  <si>
    <t>062</t>
  </si>
  <si>
    <t>072</t>
  </si>
  <si>
    <t>082</t>
  </si>
  <si>
    <t>092</t>
  </si>
  <si>
    <t>112</t>
  </si>
  <si>
    <t>122</t>
  </si>
  <si>
    <t>132</t>
  </si>
  <si>
    <t>142</t>
  </si>
  <si>
    <t>152</t>
  </si>
  <si>
    <t>162</t>
  </si>
  <si>
    <t>172</t>
  </si>
  <si>
    <t>182</t>
  </si>
  <si>
    <t>192</t>
  </si>
  <si>
    <t>212</t>
  </si>
  <si>
    <t>222</t>
  </si>
  <si>
    <t>232</t>
  </si>
  <si>
    <t>242</t>
  </si>
  <si>
    <t>252</t>
  </si>
  <si>
    <t>262</t>
  </si>
  <si>
    <t>272</t>
  </si>
  <si>
    <t>282</t>
  </si>
  <si>
    <t>292</t>
  </si>
  <si>
    <t>312</t>
  </si>
  <si>
    <t>322</t>
  </si>
  <si>
    <t>332</t>
  </si>
  <si>
    <t>342</t>
  </si>
  <si>
    <t>352</t>
  </si>
  <si>
    <t>362</t>
  </si>
  <si>
    <t>372</t>
  </si>
  <si>
    <t>382</t>
  </si>
  <si>
    <t>392</t>
  </si>
  <si>
    <t>412</t>
  </si>
  <si>
    <t>422</t>
  </si>
  <si>
    <t>432</t>
  </si>
  <si>
    <t>442</t>
  </si>
  <si>
    <t>452</t>
  </si>
  <si>
    <t>462</t>
  </si>
  <si>
    <t>472</t>
  </si>
  <si>
    <t>482</t>
  </si>
  <si>
    <t>492</t>
  </si>
  <si>
    <t>512</t>
  </si>
  <si>
    <t>522</t>
  </si>
  <si>
    <t>532</t>
  </si>
  <si>
    <t>542</t>
  </si>
  <si>
    <t>552</t>
  </si>
  <si>
    <t>562</t>
  </si>
  <si>
    <t>572</t>
  </si>
  <si>
    <t>582</t>
  </si>
  <si>
    <t>592</t>
  </si>
  <si>
    <t>612</t>
  </si>
  <si>
    <t>622</t>
  </si>
  <si>
    <t>632</t>
  </si>
  <si>
    <t>642</t>
  </si>
  <si>
    <t>652</t>
  </si>
  <si>
    <t>662</t>
  </si>
  <si>
    <t>672</t>
  </si>
  <si>
    <t>682</t>
  </si>
  <si>
    <t>692</t>
  </si>
  <si>
    <t>712</t>
  </si>
  <si>
    <t>722</t>
  </si>
  <si>
    <t>732</t>
  </si>
  <si>
    <t>742</t>
  </si>
  <si>
    <t>752</t>
  </si>
  <si>
    <t>762</t>
  </si>
  <si>
    <t>772</t>
  </si>
  <si>
    <t>782</t>
  </si>
  <si>
    <t>792</t>
  </si>
  <si>
    <t>812</t>
  </si>
  <si>
    <t>822</t>
  </si>
  <si>
    <t>832</t>
  </si>
  <si>
    <t>842</t>
  </si>
  <si>
    <t>852</t>
  </si>
  <si>
    <t>862</t>
  </si>
  <si>
    <t>872</t>
  </si>
  <si>
    <t>882</t>
  </si>
  <si>
    <t>892</t>
  </si>
  <si>
    <t>912</t>
  </si>
  <si>
    <t>922</t>
  </si>
  <si>
    <t>932</t>
  </si>
  <si>
    <t>942</t>
  </si>
  <si>
    <t>952</t>
  </si>
  <si>
    <t>962</t>
  </si>
  <si>
    <t>972</t>
  </si>
  <si>
    <t>982</t>
  </si>
  <si>
    <t>992</t>
  </si>
  <si>
    <t>0A2</t>
  </si>
  <si>
    <t>1A2</t>
  </si>
  <si>
    <t>2A2</t>
  </si>
  <si>
    <t>3A2</t>
  </si>
  <si>
    <t>4A2</t>
  </si>
  <si>
    <t>5A2</t>
  </si>
  <si>
    <t>6A2</t>
  </si>
  <si>
    <t>7A2</t>
  </si>
  <si>
    <t>8A2</t>
  </si>
  <si>
    <t>9A2</t>
  </si>
  <si>
    <t>0C2</t>
  </si>
  <si>
    <t>1C2</t>
  </si>
  <si>
    <t>2C2</t>
  </si>
  <si>
    <t>3C2</t>
  </si>
  <si>
    <t>4C2</t>
  </si>
  <si>
    <t>5C2</t>
  </si>
  <si>
    <t>6C2</t>
  </si>
  <si>
    <t>7C2</t>
  </si>
  <si>
    <t>8C2</t>
  </si>
  <si>
    <t>9C2</t>
  </si>
  <si>
    <t>0F2</t>
  </si>
  <si>
    <t>1F2</t>
  </si>
  <si>
    <t>2F2</t>
  </si>
  <si>
    <t>3F2</t>
  </si>
  <si>
    <t>4F2</t>
  </si>
  <si>
    <t>5F2</t>
  </si>
  <si>
    <t>6F2</t>
  </si>
  <si>
    <t>7F2</t>
  </si>
  <si>
    <t>8F2</t>
  </si>
  <si>
    <t>9F2</t>
  </si>
  <si>
    <t>0H2</t>
  </si>
  <si>
    <t>1H2</t>
  </si>
  <si>
    <t>2H2</t>
  </si>
  <si>
    <t>3H2</t>
  </si>
  <si>
    <t>4H2</t>
  </si>
  <si>
    <t>5H2</t>
  </si>
  <si>
    <t>6H2</t>
  </si>
  <si>
    <t>7H2</t>
  </si>
  <si>
    <t>8H2</t>
  </si>
  <si>
    <t>9H2</t>
  </si>
  <si>
    <t>0K2</t>
  </si>
  <si>
    <t>1K2</t>
  </si>
  <si>
    <t>2K2</t>
  </si>
  <si>
    <t>3K2</t>
  </si>
  <si>
    <t>4K2</t>
  </si>
  <si>
    <t>5K2</t>
  </si>
  <si>
    <t>6K2</t>
  </si>
  <si>
    <t>7K2</t>
  </si>
  <si>
    <t>8K2</t>
  </si>
  <si>
    <t>9K2</t>
  </si>
  <si>
    <t>0L2</t>
  </si>
  <si>
    <t>1L2</t>
  </si>
  <si>
    <t>2L2</t>
  </si>
  <si>
    <t>3L2</t>
  </si>
  <si>
    <t>4L2</t>
  </si>
  <si>
    <t>5L2</t>
  </si>
  <si>
    <t>6L2</t>
  </si>
  <si>
    <t>7L2</t>
  </si>
  <si>
    <t>8L2</t>
  </si>
  <si>
    <t>9L2</t>
  </si>
  <si>
    <t>0M2</t>
  </si>
  <si>
    <t>1M2</t>
  </si>
  <si>
    <t>2M2</t>
  </si>
  <si>
    <t>3M2</t>
  </si>
  <si>
    <t>4M2</t>
  </si>
  <si>
    <t>5M2</t>
  </si>
  <si>
    <t>6M2</t>
  </si>
  <si>
    <t>7M2</t>
  </si>
  <si>
    <t>8M2</t>
  </si>
  <si>
    <t>9M2</t>
  </si>
  <si>
    <t>0P2</t>
  </si>
  <si>
    <t>1P2</t>
  </si>
  <si>
    <t>2P2</t>
  </si>
  <si>
    <t>3P2</t>
  </si>
  <si>
    <t>4P2</t>
  </si>
  <si>
    <t>5P2</t>
  </si>
  <si>
    <t>6P2</t>
  </si>
  <si>
    <t>7P2</t>
  </si>
  <si>
    <t>8P2</t>
  </si>
  <si>
    <t>9P2</t>
  </si>
  <si>
    <t>0X2</t>
  </si>
  <si>
    <t>1X2</t>
  </si>
  <si>
    <t>2X2</t>
  </si>
  <si>
    <t>3X2</t>
  </si>
  <si>
    <t>4X2</t>
  </si>
  <si>
    <t>5X2</t>
  </si>
  <si>
    <t>6X2</t>
  </si>
  <si>
    <t>7X2</t>
  </si>
  <si>
    <t>8X2</t>
  </si>
  <si>
    <t>9X2</t>
  </si>
  <si>
    <t>0Y2</t>
  </si>
  <si>
    <t>1Y2</t>
  </si>
  <si>
    <t>2Y2</t>
  </si>
  <si>
    <t>3Y2</t>
  </si>
  <si>
    <t>4Y2</t>
  </si>
  <si>
    <t>5Y2</t>
  </si>
  <si>
    <t>6Y2</t>
  </si>
  <si>
    <t>7Y2</t>
  </si>
  <si>
    <t>8Y2</t>
  </si>
  <si>
    <t>9Y2</t>
  </si>
  <si>
    <t>013</t>
  </si>
  <si>
    <t>023</t>
  </si>
  <si>
    <t>033</t>
  </si>
  <si>
    <t>043</t>
  </si>
  <si>
    <t>053</t>
  </si>
  <si>
    <t>063</t>
  </si>
  <si>
    <t>073</t>
  </si>
  <si>
    <t>083</t>
  </si>
  <si>
    <t>093</t>
  </si>
  <si>
    <t>113</t>
  </si>
  <si>
    <t>123</t>
  </si>
  <si>
    <t>133</t>
  </si>
  <si>
    <t>143</t>
  </si>
  <si>
    <t>153</t>
  </si>
  <si>
    <t>163</t>
  </si>
  <si>
    <t>173</t>
  </si>
  <si>
    <t>183</t>
  </si>
  <si>
    <t>193</t>
  </si>
  <si>
    <t>213</t>
  </si>
  <si>
    <t>223</t>
  </si>
  <si>
    <t>233</t>
  </si>
  <si>
    <t>243</t>
  </si>
  <si>
    <t>253</t>
  </si>
  <si>
    <t>263</t>
  </si>
  <si>
    <t>273</t>
  </si>
  <si>
    <t>283</t>
  </si>
  <si>
    <t>293</t>
  </si>
  <si>
    <t>313</t>
  </si>
  <si>
    <t>323</t>
  </si>
  <si>
    <t>333</t>
  </si>
  <si>
    <t>343</t>
  </si>
  <si>
    <t>353</t>
  </si>
  <si>
    <t>363</t>
  </si>
  <si>
    <t>373</t>
  </si>
  <si>
    <t>383</t>
  </si>
  <si>
    <t>393</t>
  </si>
  <si>
    <t>413</t>
  </si>
  <si>
    <t>423</t>
  </si>
  <si>
    <t>433</t>
  </si>
  <si>
    <t>443</t>
  </si>
  <si>
    <t>453</t>
  </si>
  <si>
    <t>463</t>
  </si>
  <si>
    <t>473</t>
  </si>
  <si>
    <t>483</t>
  </si>
  <si>
    <t>493</t>
  </si>
  <si>
    <t>513</t>
  </si>
  <si>
    <t>523</t>
  </si>
  <si>
    <t>533</t>
  </si>
  <si>
    <t>543</t>
  </si>
  <si>
    <t>553</t>
  </si>
  <si>
    <t>563</t>
  </si>
  <si>
    <t>573</t>
  </si>
  <si>
    <t>583</t>
  </si>
  <si>
    <t>593</t>
  </si>
  <si>
    <t>613</t>
  </si>
  <si>
    <t>623</t>
  </si>
  <si>
    <t>633</t>
  </si>
  <si>
    <t>643</t>
  </si>
  <si>
    <t>653</t>
  </si>
  <si>
    <t>663</t>
  </si>
  <si>
    <t>673</t>
  </si>
  <si>
    <t>683</t>
  </si>
  <si>
    <t>693</t>
  </si>
  <si>
    <t>713</t>
  </si>
  <si>
    <t>723</t>
  </si>
  <si>
    <t>733</t>
  </si>
  <si>
    <t>743</t>
  </si>
  <si>
    <t>753</t>
  </si>
  <si>
    <t>763</t>
  </si>
  <si>
    <t>773</t>
  </si>
  <si>
    <t>783</t>
  </si>
  <si>
    <t>793</t>
  </si>
  <si>
    <t>813</t>
  </si>
  <si>
    <t>823</t>
  </si>
  <si>
    <t>833</t>
  </si>
  <si>
    <t>843</t>
  </si>
  <si>
    <t>853</t>
  </si>
  <si>
    <t>863</t>
  </si>
  <si>
    <t>873</t>
  </si>
  <si>
    <t>883</t>
  </si>
  <si>
    <t>893</t>
  </si>
  <si>
    <t>913</t>
  </si>
  <si>
    <t>923</t>
  </si>
  <si>
    <t>933</t>
  </si>
  <si>
    <t>943</t>
  </si>
  <si>
    <t>953</t>
  </si>
  <si>
    <t>963</t>
  </si>
  <si>
    <t>973</t>
  </si>
  <si>
    <t>983</t>
  </si>
  <si>
    <t>993</t>
  </si>
  <si>
    <t>0A3</t>
  </si>
  <si>
    <t>1A3</t>
  </si>
  <si>
    <t>2A3</t>
  </si>
  <si>
    <t>3A3</t>
  </si>
  <si>
    <t>4A3</t>
  </si>
  <si>
    <t>5A3</t>
  </si>
  <si>
    <t>6A3</t>
  </si>
  <si>
    <t>7A3</t>
  </si>
  <si>
    <t>8A3</t>
  </si>
  <si>
    <t>9A3</t>
  </si>
  <si>
    <t>0C3</t>
  </si>
  <si>
    <t>1C3</t>
  </si>
  <si>
    <t>2C3</t>
  </si>
  <si>
    <t>3C3</t>
  </si>
  <si>
    <t>4C3</t>
  </si>
  <si>
    <t>5C3</t>
  </si>
  <si>
    <t>6C3</t>
  </si>
  <si>
    <t>7C3</t>
  </si>
  <si>
    <t>8C3</t>
  </si>
  <si>
    <t>9C3</t>
  </si>
  <si>
    <t>0F3</t>
  </si>
  <si>
    <t>1F3</t>
  </si>
  <si>
    <t>2F3</t>
  </si>
  <si>
    <t>3F3</t>
  </si>
  <si>
    <t>4F3</t>
  </si>
  <si>
    <t>5F3</t>
  </si>
  <si>
    <t>6F3</t>
  </si>
  <si>
    <t>7F3</t>
  </si>
  <si>
    <t>8F3</t>
  </si>
  <si>
    <t>9F3</t>
  </si>
  <si>
    <t>0H3</t>
  </si>
  <si>
    <t>1H3</t>
  </si>
  <si>
    <t>2H3</t>
  </si>
  <si>
    <t>3H3</t>
  </si>
  <si>
    <t>4H3</t>
  </si>
  <si>
    <t>5H3</t>
  </si>
  <si>
    <t>6H3</t>
  </si>
  <si>
    <t>7H3</t>
  </si>
  <si>
    <t>8H3</t>
  </si>
  <si>
    <t>9H3</t>
  </si>
  <si>
    <t>0K3</t>
  </si>
  <si>
    <t>1K3</t>
  </si>
  <si>
    <t>2K3</t>
  </si>
  <si>
    <t>3K3</t>
  </si>
  <si>
    <t>4K3</t>
  </si>
  <si>
    <t>5K3</t>
  </si>
  <si>
    <t>6K3</t>
  </si>
  <si>
    <t>7K3</t>
  </si>
  <si>
    <t>8K3</t>
  </si>
  <si>
    <t>9K3</t>
  </si>
  <si>
    <t>0L3</t>
  </si>
  <si>
    <t>1L3</t>
  </si>
  <si>
    <t>2L3</t>
  </si>
  <si>
    <t>3L3</t>
  </si>
  <si>
    <t>4L3</t>
  </si>
  <si>
    <t>5L3</t>
  </si>
  <si>
    <t>6L3</t>
  </si>
  <si>
    <t>7L3</t>
  </si>
  <si>
    <t>8L3</t>
  </si>
  <si>
    <t>9L3</t>
  </si>
  <si>
    <t>0M3</t>
  </si>
  <si>
    <t>1M3</t>
  </si>
  <si>
    <t>2M3</t>
  </si>
  <si>
    <t>3M3</t>
  </si>
  <si>
    <t>4M3</t>
  </si>
  <si>
    <t>5M3</t>
  </si>
  <si>
    <t>6M3</t>
  </si>
  <si>
    <t>7M3</t>
  </si>
  <si>
    <t>8M3</t>
  </si>
  <si>
    <t>9M3</t>
  </si>
  <si>
    <t>0P3</t>
  </si>
  <si>
    <t>1P3</t>
  </si>
  <si>
    <t>2P3</t>
  </si>
  <si>
    <t>3P3</t>
  </si>
  <si>
    <t>4P3</t>
  </si>
  <si>
    <t>5P3</t>
  </si>
  <si>
    <t>6P3</t>
  </si>
  <si>
    <t>7P3</t>
  </si>
  <si>
    <t>8P3</t>
  </si>
  <si>
    <t>9P3</t>
  </si>
  <si>
    <t>0X3</t>
  </si>
  <si>
    <t>1X3</t>
  </si>
  <si>
    <t>2X3</t>
  </si>
  <si>
    <t>3X3</t>
  </si>
  <si>
    <t>4X3</t>
  </si>
  <si>
    <t>5X3</t>
  </si>
  <si>
    <t>6X3</t>
  </si>
  <si>
    <t>7X3</t>
  </si>
  <si>
    <t>8X3</t>
  </si>
  <si>
    <t>9X3</t>
  </si>
  <si>
    <t>0Y3</t>
  </si>
  <si>
    <t>1Y3</t>
  </si>
  <si>
    <t>2Y3</t>
  </si>
  <si>
    <t>3Y3</t>
  </si>
  <si>
    <t>4Y3</t>
  </si>
  <si>
    <t>5Y3</t>
  </si>
  <si>
    <t>6Y3</t>
  </si>
  <si>
    <t>7Y3</t>
  </si>
  <si>
    <t>8Y3</t>
  </si>
  <si>
    <t>9Y3</t>
  </si>
  <si>
    <t>014</t>
  </si>
  <si>
    <t>024</t>
  </si>
  <si>
    <t>034</t>
  </si>
  <si>
    <t>044</t>
  </si>
  <si>
    <t>054</t>
  </si>
  <si>
    <t>064</t>
  </si>
  <si>
    <t>074</t>
  </si>
  <si>
    <t>084</t>
  </si>
  <si>
    <t>094</t>
  </si>
  <si>
    <t>114</t>
  </si>
  <si>
    <t>124</t>
  </si>
  <si>
    <t>134</t>
  </si>
  <si>
    <t>144</t>
  </si>
  <si>
    <t>154</t>
  </si>
  <si>
    <t>164</t>
  </si>
  <si>
    <t>174</t>
  </si>
  <si>
    <t>184</t>
  </si>
  <si>
    <t>194</t>
  </si>
  <si>
    <t>214</t>
  </si>
  <si>
    <t>224</t>
  </si>
  <si>
    <t>234</t>
  </si>
  <si>
    <t>244</t>
  </si>
  <si>
    <t>254</t>
  </si>
  <si>
    <t>264</t>
  </si>
  <si>
    <t>274</t>
  </si>
  <si>
    <t>284</t>
  </si>
  <si>
    <t>294</t>
  </si>
  <si>
    <t>314</t>
  </si>
  <si>
    <t>324</t>
  </si>
  <si>
    <t>334</t>
  </si>
  <si>
    <t>344</t>
  </si>
  <si>
    <t>354</t>
  </si>
  <si>
    <t>364</t>
  </si>
  <si>
    <t>374</t>
  </si>
  <si>
    <t>384</t>
  </si>
  <si>
    <t>394</t>
  </si>
  <si>
    <t>414</t>
  </si>
  <si>
    <t>424</t>
  </si>
  <si>
    <t>434</t>
  </si>
  <si>
    <t>444</t>
  </si>
  <si>
    <t>454</t>
  </si>
  <si>
    <t>464</t>
  </si>
  <si>
    <t>474</t>
  </si>
  <si>
    <t>484</t>
  </si>
  <si>
    <t>494</t>
  </si>
  <si>
    <t>514</t>
  </si>
  <si>
    <t>524</t>
  </si>
  <si>
    <t>534</t>
  </si>
  <si>
    <t>544</t>
  </si>
  <si>
    <t>554</t>
  </si>
  <si>
    <t>564</t>
  </si>
  <si>
    <t>574</t>
  </si>
  <si>
    <t>584</t>
  </si>
  <si>
    <t>594</t>
  </si>
  <si>
    <t>614</t>
  </si>
  <si>
    <t>624</t>
  </si>
  <si>
    <t>634</t>
  </si>
  <si>
    <t>644</t>
  </si>
  <si>
    <t>654</t>
  </si>
  <si>
    <t>664</t>
  </si>
  <si>
    <t>674</t>
  </si>
  <si>
    <t>684</t>
  </si>
  <si>
    <t>694</t>
  </si>
  <si>
    <t>714</t>
  </si>
  <si>
    <t>724</t>
  </si>
  <si>
    <t>734</t>
  </si>
  <si>
    <t>744</t>
  </si>
  <si>
    <t>754</t>
  </si>
  <si>
    <t>764</t>
  </si>
  <si>
    <t>774</t>
  </si>
  <si>
    <t>784</t>
  </si>
  <si>
    <t>794</t>
  </si>
  <si>
    <t>814</t>
  </si>
  <si>
    <t>824</t>
  </si>
  <si>
    <t>834</t>
  </si>
  <si>
    <t>844</t>
  </si>
  <si>
    <t>854</t>
  </si>
  <si>
    <t>864</t>
  </si>
  <si>
    <t>874</t>
  </si>
  <si>
    <t>884</t>
  </si>
  <si>
    <t>894</t>
  </si>
  <si>
    <t>914</t>
  </si>
  <si>
    <t>924</t>
  </si>
  <si>
    <t>934</t>
  </si>
  <si>
    <t>944</t>
  </si>
  <si>
    <t>954</t>
  </si>
  <si>
    <t>964</t>
  </si>
  <si>
    <t>974</t>
  </si>
  <si>
    <t>984</t>
  </si>
  <si>
    <t>994</t>
  </si>
  <si>
    <t>0A4</t>
  </si>
  <si>
    <t>1A4</t>
  </si>
  <si>
    <t>2A4</t>
  </si>
  <si>
    <t>3A4</t>
  </si>
  <si>
    <t>4A4</t>
  </si>
  <si>
    <t>5A4</t>
  </si>
  <si>
    <t>6A4</t>
  </si>
  <si>
    <t>7A4</t>
  </si>
  <si>
    <t>8A4</t>
  </si>
  <si>
    <t>9A4</t>
  </si>
  <si>
    <t>0C4</t>
  </si>
  <si>
    <t>1C4</t>
  </si>
  <si>
    <t>2C4</t>
  </si>
  <si>
    <t>3C4</t>
  </si>
  <si>
    <t>4C4</t>
  </si>
  <si>
    <t>5C4</t>
  </si>
  <si>
    <t>6C4</t>
  </si>
  <si>
    <t>7C4</t>
  </si>
  <si>
    <t>8C4</t>
  </si>
  <si>
    <t>9C4</t>
  </si>
  <si>
    <t>0F4</t>
  </si>
  <si>
    <t>1F4</t>
  </si>
  <si>
    <t>2F4</t>
  </si>
  <si>
    <t>3F4</t>
  </si>
  <si>
    <t>4F4</t>
  </si>
  <si>
    <t>5F4</t>
  </si>
  <si>
    <t>6F4</t>
  </si>
  <si>
    <t>7F4</t>
  </si>
  <si>
    <t>8F4</t>
  </si>
  <si>
    <t>9F4</t>
  </si>
  <si>
    <t>0H4</t>
  </si>
  <si>
    <t>1H4</t>
  </si>
  <si>
    <t>2H4</t>
  </si>
  <si>
    <t>3H4</t>
  </si>
  <si>
    <t>4H4</t>
  </si>
  <si>
    <t>5H4</t>
  </si>
  <si>
    <t>6H4</t>
  </si>
  <si>
    <t>7H4</t>
  </si>
  <si>
    <t>8H4</t>
  </si>
  <si>
    <t>9H4</t>
  </si>
  <si>
    <t>0K4</t>
  </si>
  <si>
    <t>1K4</t>
  </si>
  <si>
    <t>2K4</t>
  </si>
  <si>
    <t>3K4</t>
  </si>
  <si>
    <t>4K4</t>
  </si>
  <si>
    <t>5K4</t>
  </si>
  <si>
    <t>6K4</t>
  </si>
  <si>
    <t>7K4</t>
  </si>
  <si>
    <t>8K4</t>
  </si>
  <si>
    <t>9K4</t>
  </si>
  <si>
    <t>0L4</t>
  </si>
  <si>
    <t>1L4</t>
  </si>
  <si>
    <t>2L4</t>
  </si>
  <si>
    <t>3L4</t>
  </si>
  <si>
    <t>4L4</t>
  </si>
  <si>
    <t>5L4</t>
  </si>
  <si>
    <t>6L4</t>
  </si>
  <si>
    <t>7L4</t>
  </si>
  <si>
    <t>8L4</t>
  </si>
  <si>
    <t>9L4</t>
  </si>
  <si>
    <t>0M4</t>
  </si>
  <si>
    <t>1M4</t>
  </si>
  <si>
    <t>2M4</t>
  </si>
  <si>
    <t>3M4</t>
  </si>
  <si>
    <t>4M4</t>
  </si>
  <si>
    <t>5M4</t>
  </si>
  <si>
    <t>6M4</t>
  </si>
  <si>
    <t>7M4</t>
  </si>
  <si>
    <t>8M4</t>
  </si>
  <si>
    <t>9M4</t>
  </si>
  <si>
    <t>0P4</t>
  </si>
  <si>
    <t>1P4</t>
  </si>
  <si>
    <t>2P4</t>
  </si>
  <si>
    <t>3P4</t>
  </si>
  <si>
    <t>4P4</t>
  </si>
  <si>
    <t>5P4</t>
  </si>
  <si>
    <t>6P4</t>
  </si>
  <si>
    <t>7P4</t>
  </si>
  <si>
    <t>8P4</t>
  </si>
  <si>
    <t>9P4</t>
  </si>
  <si>
    <t>0X4</t>
  </si>
  <si>
    <t>1X4</t>
  </si>
  <si>
    <t>2X4</t>
  </si>
  <si>
    <t>3X4</t>
  </si>
  <si>
    <t>4X4</t>
  </si>
  <si>
    <t>5X4</t>
  </si>
  <si>
    <t>6X4</t>
  </si>
  <si>
    <t>7X4</t>
  </si>
  <si>
    <t>8X4</t>
  </si>
  <si>
    <t>9X4</t>
  </si>
  <si>
    <t>0Y4</t>
  </si>
  <si>
    <t>1Y4</t>
  </si>
  <si>
    <t>2Y4</t>
  </si>
  <si>
    <t>3Y4</t>
  </si>
  <si>
    <t>4Y4</t>
  </si>
  <si>
    <t>5Y4</t>
  </si>
  <si>
    <t>6Y4</t>
  </si>
  <si>
    <t>7Y4</t>
  </si>
  <si>
    <t>8Y4</t>
  </si>
  <si>
    <t>9Y4</t>
  </si>
  <si>
    <t>015</t>
  </si>
  <si>
    <t>025</t>
  </si>
  <si>
    <t>035</t>
  </si>
  <si>
    <t>045</t>
  </si>
  <si>
    <t>055</t>
  </si>
  <si>
    <t>065</t>
  </si>
  <si>
    <t>075</t>
  </si>
  <si>
    <t>085</t>
  </si>
  <si>
    <t>095</t>
  </si>
  <si>
    <t>115</t>
  </si>
  <si>
    <t>125</t>
  </si>
  <si>
    <t>135</t>
  </si>
  <si>
    <t>145</t>
  </si>
  <si>
    <t>155</t>
  </si>
  <si>
    <t>165</t>
  </si>
  <si>
    <t>175</t>
  </si>
  <si>
    <t>185</t>
  </si>
  <si>
    <t>195</t>
  </si>
  <si>
    <t>215</t>
  </si>
  <si>
    <t>225</t>
  </si>
  <si>
    <t>235</t>
  </si>
  <si>
    <t>245</t>
  </si>
  <si>
    <t>255</t>
  </si>
  <si>
    <t>265</t>
  </si>
  <si>
    <t>275</t>
  </si>
  <si>
    <t>285</t>
  </si>
  <si>
    <t>295</t>
  </si>
  <si>
    <t>315</t>
  </si>
  <si>
    <t>325</t>
  </si>
  <si>
    <t>335</t>
  </si>
  <si>
    <t>345</t>
  </si>
  <si>
    <t>355</t>
  </si>
  <si>
    <t>365</t>
  </si>
  <si>
    <t>375</t>
  </si>
  <si>
    <t>385</t>
  </si>
  <si>
    <t>395</t>
  </si>
  <si>
    <t>415</t>
  </si>
  <si>
    <t>425</t>
  </si>
  <si>
    <t>435</t>
  </si>
  <si>
    <t>445</t>
  </si>
  <si>
    <t>455</t>
  </si>
  <si>
    <t>465</t>
  </si>
  <si>
    <t>475</t>
  </si>
  <si>
    <t>485</t>
  </si>
  <si>
    <t>495</t>
  </si>
  <si>
    <t>515</t>
  </si>
  <si>
    <t>525</t>
  </si>
  <si>
    <t>535</t>
  </si>
  <si>
    <t>545</t>
  </si>
  <si>
    <t>555</t>
  </si>
  <si>
    <t>565</t>
  </si>
  <si>
    <t>575</t>
  </si>
  <si>
    <t>585</t>
  </si>
  <si>
    <t>595</t>
  </si>
  <si>
    <t>615</t>
  </si>
  <si>
    <t>625</t>
  </si>
  <si>
    <t>635</t>
  </si>
  <si>
    <t>645</t>
  </si>
  <si>
    <t>655</t>
  </si>
  <si>
    <t>665</t>
  </si>
  <si>
    <t>675</t>
  </si>
  <si>
    <t>685</t>
  </si>
  <si>
    <t>695</t>
  </si>
  <si>
    <t>715</t>
  </si>
  <si>
    <t>725</t>
  </si>
  <si>
    <t>735</t>
  </si>
  <si>
    <t>745</t>
  </si>
  <si>
    <t>755</t>
  </si>
  <si>
    <t>765</t>
  </si>
  <si>
    <t>775</t>
  </si>
  <si>
    <t>785</t>
  </si>
  <si>
    <t>795</t>
  </si>
  <si>
    <t>815</t>
  </si>
  <si>
    <t>825</t>
  </si>
  <si>
    <t>835</t>
  </si>
  <si>
    <t>845</t>
  </si>
  <si>
    <t>855</t>
  </si>
  <si>
    <t>865</t>
  </si>
  <si>
    <t>875</t>
  </si>
  <si>
    <t>885</t>
  </si>
  <si>
    <t>895</t>
  </si>
  <si>
    <t>915</t>
  </si>
  <si>
    <t>925</t>
  </si>
  <si>
    <t>935</t>
  </si>
  <si>
    <t>945</t>
  </si>
  <si>
    <t>955</t>
  </si>
  <si>
    <t>965</t>
  </si>
  <si>
    <t>975</t>
  </si>
  <si>
    <t>985</t>
  </si>
  <si>
    <t>995</t>
  </si>
  <si>
    <t>0A5</t>
  </si>
  <si>
    <t>1A5</t>
  </si>
  <si>
    <t>2A5</t>
  </si>
  <si>
    <t>3A5</t>
  </si>
  <si>
    <t>4A5</t>
  </si>
  <si>
    <t>5A5</t>
  </si>
  <si>
    <t>6A5</t>
  </si>
  <si>
    <t>7A5</t>
  </si>
  <si>
    <t>8A5</t>
  </si>
  <si>
    <t>9A5</t>
  </si>
  <si>
    <t>0C5</t>
  </si>
  <si>
    <t>1C5</t>
  </si>
  <si>
    <t>2C5</t>
  </si>
  <si>
    <t>3C5</t>
  </si>
  <si>
    <t>4C5</t>
  </si>
  <si>
    <t>5C5</t>
  </si>
  <si>
    <t>6C5</t>
  </si>
  <si>
    <t>7C5</t>
  </si>
  <si>
    <t>8C5</t>
  </si>
  <si>
    <t>9C5</t>
  </si>
  <si>
    <t>0F5</t>
  </si>
  <si>
    <t>1F5</t>
  </si>
  <si>
    <t>2F5</t>
  </si>
  <si>
    <t>3F5</t>
  </si>
  <si>
    <t>4F5</t>
  </si>
  <si>
    <t>5F5</t>
  </si>
  <si>
    <t>6F5</t>
  </si>
  <si>
    <t>7F5</t>
  </si>
  <si>
    <t>8F5</t>
  </si>
  <si>
    <t>9F5</t>
  </si>
  <si>
    <t>0H5</t>
  </si>
  <si>
    <t>1H5</t>
  </si>
  <si>
    <t>2H5</t>
  </si>
  <si>
    <t>3H5</t>
  </si>
  <si>
    <t>4H5</t>
  </si>
  <si>
    <t>5H5</t>
  </si>
  <si>
    <t>6H5</t>
  </si>
  <si>
    <t>7H5</t>
  </si>
  <si>
    <t>8H5</t>
  </si>
  <si>
    <t>9H5</t>
  </si>
  <si>
    <t>0K5</t>
  </si>
  <si>
    <t>1K5</t>
  </si>
  <si>
    <t>2K5</t>
  </si>
  <si>
    <t>3K5</t>
  </si>
  <si>
    <t>4K5</t>
  </si>
  <si>
    <t>5K5</t>
  </si>
  <si>
    <t>6K5</t>
  </si>
  <si>
    <t>7K5</t>
  </si>
  <si>
    <t>8K5</t>
  </si>
  <si>
    <t>9K5</t>
  </si>
  <si>
    <t>0L5</t>
  </si>
  <si>
    <t>1L5</t>
  </si>
  <si>
    <t>2L5</t>
  </si>
  <si>
    <t>3L5</t>
  </si>
  <si>
    <t>4L5</t>
  </si>
  <si>
    <t>5L5</t>
  </si>
  <si>
    <t>6L5</t>
  </si>
  <si>
    <t>7L5</t>
  </si>
  <si>
    <t>8L5</t>
  </si>
  <si>
    <t>9L5</t>
  </si>
  <si>
    <t>0M5</t>
  </si>
  <si>
    <t>1M5</t>
  </si>
  <si>
    <t>2M5</t>
  </si>
  <si>
    <t>3M5</t>
  </si>
  <si>
    <t>4M5</t>
  </si>
  <si>
    <t>5M5</t>
  </si>
  <si>
    <t>6M5</t>
  </si>
  <si>
    <t>7M5</t>
  </si>
  <si>
    <t>8M5</t>
  </si>
  <si>
    <t>9M5</t>
  </si>
  <si>
    <t>0P5</t>
  </si>
  <si>
    <t>1P5</t>
  </si>
  <si>
    <t>2P5</t>
  </si>
  <si>
    <t>3P5</t>
  </si>
  <si>
    <t>4P5</t>
  </si>
  <si>
    <t>5P5</t>
  </si>
  <si>
    <t>6P5</t>
  </si>
  <si>
    <t>7P5</t>
  </si>
  <si>
    <t>8P5</t>
  </si>
  <si>
    <t>9P5</t>
  </si>
  <si>
    <t>0X5</t>
  </si>
  <si>
    <t>1X5</t>
  </si>
  <si>
    <t>2X5</t>
  </si>
  <si>
    <t>3X5</t>
  </si>
  <si>
    <t>4X5</t>
  </si>
  <si>
    <t>5X5</t>
  </si>
  <si>
    <t>6X5</t>
  </si>
  <si>
    <t>7X5</t>
  </si>
  <si>
    <t>8X5</t>
  </si>
  <si>
    <t>9X5</t>
  </si>
  <si>
    <t>0Y5</t>
  </si>
  <si>
    <t>1Y5</t>
  </si>
  <si>
    <t>2Y5</t>
  </si>
  <si>
    <t>3Y5</t>
  </si>
  <si>
    <t>4Y5</t>
  </si>
  <si>
    <t>5Y5</t>
  </si>
  <si>
    <t>6Y5</t>
  </si>
  <si>
    <t>7Y5</t>
  </si>
  <si>
    <t>8Y5</t>
  </si>
  <si>
    <t>9Y5</t>
  </si>
  <si>
    <t>016</t>
  </si>
  <si>
    <t>026</t>
  </si>
  <si>
    <t>036</t>
  </si>
  <si>
    <t>046</t>
  </si>
  <si>
    <t>056</t>
  </si>
  <si>
    <t>066</t>
  </si>
  <si>
    <t>076</t>
  </si>
  <si>
    <t>086</t>
  </si>
  <si>
    <t>096</t>
  </si>
  <si>
    <t>116</t>
  </si>
  <si>
    <t>126</t>
  </si>
  <si>
    <t>136</t>
  </si>
  <si>
    <t>146</t>
  </si>
  <si>
    <t>156</t>
  </si>
  <si>
    <t>166</t>
  </si>
  <si>
    <t>176</t>
  </si>
  <si>
    <t>186</t>
  </si>
  <si>
    <t>196</t>
  </si>
  <si>
    <t>216</t>
  </si>
  <si>
    <t>226</t>
  </si>
  <si>
    <t>236</t>
  </si>
  <si>
    <t>246</t>
  </si>
  <si>
    <t>256</t>
  </si>
  <si>
    <t>266</t>
  </si>
  <si>
    <t>276</t>
  </si>
  <si>
    <t>286</t>
  </si>
  <si>
    <t>296</t>
  </si>
  <si>
    <t>316</t>
  </si>
  <si>
    <t>326</t>
  </si>
  <si>
    <t>336</t>
  </si>
  <si>
    <t>346</t>
  </si>
  <si>
    <t>356</t>
  </si>
  <si>
    <t>366</t>
  </si>
  <si>
    <t>376</t>
  </si>
  <si>
    <t>386</t>
  </si>
  <si>
    <t>396</t>
  </si>
  <si>
    <t>416</t>
  </si>
  <si>
    <t>426</t>
  </si>
  <si>
    <t>436</t>
  </si>
  <si>
    <t>446</t>
  </si>
  <si>
    <t>456</t>
  </si>
  <si>
    <t>466</t>
  </si>
  <si>
    <t>476</t>
  </si>
  <si>
    <t>486</t>
  </si>
  <si>
    <t>496</t>
  </si>
  <si>
    <t>516</t>
  </si>
  <si>
    <t>526</t>
  </si>
  <si>
    <t>536</t>
  </si>
  <si>
    <t>546</t>
  </si>
  <si>
    <t>556</t>
  </si>
  <si>
    <t>566</t>
  </si>
  <si>
    <t>576</t>
  </si>
  <si>
    <t>586</t>
  </si>
  <si>
    <t>596</t>
  </si>
  <si>
    <t>616</t>
  </si>
  <si>
    <t>626</t>
  </si>
  <si>
    <t>636</t>
  </si>
  <si>
    <t>646</t>
  </si>
  <si>
    <t>656</t>
  </si>
  <si>
    <t>666</t>
  </si>
  <si>
    <t>676</t>
  </si>
  <si>
    <t>686</t>
  </si>
  <si>
    <t>696</t>
  </si>
  <si>
    <t>716</t>
  </si>
  <si>
    <t>726</t>
  </si>
  <si>
    <t>736</t>
  </si>
  <si>
    <t>746</t>
  </si>
  <si>
    <t>756</t>
  </si>
  <si>
    <t>766</t>
  </si>
  <si>
    <t>776</t>
  </si>
  <si>
    <t>786</t>
  </si>
  <si>
    <t>796</t>
  </si>
  <si>
    <t>816</t>
  </si>
  <si>
    <t>826</t>
  </si>
  <si>
    <t>836</t>
  </si>
  <si>
    <t>846</t>
  </si>
  <si>
    <t>856</t>
  </si>
  <si>
    <t>866</t>
  </si>
  <si>
    <t>876</t>
  </si>
  <si>
    <t>886</t>
  </si>
  <si>
    <t>896</t>
  </si>
  <si>
    <t>916</t>
  </si>
  <si>
    <t>926</t>
  </si>
  <si>
    <t>936</t>
  </si>
  <si>
    <t>946</t>
  </si>
  <si>
    <t>956</t>
  </si>
  <si>
    <t>966</t>
  </si>
  <si>
    <t>976</t>
  </si>
  <si>
    <t>986</t>
  </si>
  <si>
    <t>996</t>
  </si>
  <si>
    <t>0A6</t>
  </si>
  <si>
    <t>1A6</t>
  </si>
  <si>
    <t>2A6</t>
  </si>
  <si>
    <t>3A6</t>
  </si>
  <si>
    <t>4A6</t>
  </si>
  <si>
    <t>5A6</t>
  </si>
  <si>
    <t>6A6</t>
  </si>
  <si>
    <t>7A6</t>
  </si>
  <si>
    <t>8A6</t>
  </si>
  <si>
    <t>9A6</t>
  </si>
  <si>
    <t>0C6</t>
  </si>
  <si>
    <t>1C6</t>
  </si>
  <si>
    <t>2C6</t>
  </si>
  <si>
    <t>3C6</t>
  </si>
  <si>
    <t>4C6</t>
  </si>
  <si>
    <t>5C6</t>
  </si>
  <si>
    <t>6C6</t>
  </si>
  <si>
    <t>7C6</t>
  </si>
  <si>
    <t>8C6</t>
  </si>
  <si>
    <t>9C6</t>
  </si>
  <si>
    <t>0F6</t>
  </si>
  <si>
    <t>1F6</t>
  </si>
  <si>
    <t>2F6</t>
  </si>
  <si>
    <t>3F6</t>
  </si>
  <si>
    <t>4F6</t>
  </si>
  <si>
    <t>5F6</t>
  </si>
  <si>
    <t>6F6</t>
  </si>
  <si>
    <t>7F6</t>
  </si>
  <si>
    <t>8F6</t>
  </si>
  <si>
    <t>9F6</t>
  </si>
  <si>
    <t>0H6</t>
  </si>
  <si>
    <t>1H6</t>
  </si>
  <si>
    <t>2H6</t>
  </si>
  <si>
    <t>3H6</t>
  </si>
  <si>
    <t>4H6</t>
  </si>
  <si>
    <t>5H6</t>
  </si>
  <si>
    <t>6H6</t>
  </si>
  <si>
    <t>7H6</t>
  </si>
  <si>
    <t>8H6</t>
  </si>
  <si>
    <t>9H6</t>
  </si>
  <si>
    <t>0K6</t>
  </si>
  <si>
    <t>1K6</t>
  </si>
  <si>
    <t>2K6</t>
  </si>
  <si>
    <t>3K6</t>
  </si>
  <si>
    <t>4K6</t>
  </si>
  <si>
    <t>5K6</t>
  </si>
  <si>
    <t>6K6</t>
  </si>
  <si>
    <t>7K6</t>
  </si>
  <si>
    <t>8K6</t>
  </si>
  <si>
    <t>9K6</t>
  </si>
  <si>
    <t>0L6</t>
  </si>
  <si>
    <t>1L6</t>
  </si>
  <si>
    <t>2L6</t>
  </si>
  <si>
    <t>3L6</t>
  </si>
  <si>
    <t>4L6</t>
  </si>
  <si>
    <t>5L6</t>
  </si>
  <si>
    <t>6L6</t>
  </si>
  <si>
    <t>7L6</t>
  </si>
  <si>
    <t>8L6</t>
  </si>
  <si>
    <t>9L6</t>
  </si>
  <si>
    <t>0M6</t>
  </si>
  <si>
    <t>1M6</t>
  </si>
  <si>
    <t>2M6</t>
  </si>
  <si>
    <t>3M6</t>
  </si>
  <si>
    <t>4M6</t>
  </si>
  <si>
    <t>5M6</t>
  </si>
  <si>
    <t>6M6</t>
  </si>
  <si>
    <t>7M6</t>
  </si>
  <si>
    <t>8M6</t>
  </si>
  <si>
    <t>9M6</t>
  </si>
  <si>
    <t>0P6</t>
  </si>
  <si>
    <t>1P6</t>
  </si>
  <si>
    <t>2P6</t>
  </si>
  <si>
    <t>3P6</t>
  </si>
  <si>
    <t>4P6</t>
  </si>
  <si>
    <t>5P6</t>
  </si>
  <si>
    <t>6P6</t>
  </si>
  <si>
    <t>7P6</t>
  </si>
  <si>
    <t>8P6</t>
  </si>
  <si>
    <t>9P6</t>
  </si>
  <si>
    <t>0X6</t>
  </si>
  <si>
    <t>1X6</t>
  </si>
  <si>
    <t>2X6</t>
  </si>
  <si>
    <t>3X6</t>
  </si>
  <si>
    <t>4X6</t>
  </si>
  <si>
    <t>5X6</t>
  </si>
  <si>
    <t>6X6</t>
  </si>
  <si>
    <t>7X6</t>
  </si>
  <si>
    <t>8X6</t>
  </si>
  <si>
    <t>9X6</t>
  </si>
  <si>
    <t>0Y6</t>
  </si>
  <si>
    <t>1Y6</t>
  </si>
  <si>
    <t>2Y6</t>
  </si>
  <si>
    <t>3Y6</t>
  </si>
  <si>
    <t>4Y6</t>
  </si>
  <si>
    <t>5Y6</t>
  </si>
  <si>
    <t>6Y6</t>
  </si>
  <si>
    <t>7Y6</t>
  </si>
  <si>
    <t>8Y6</t>
  </si>
  <si>
    <t>9Y6</t>
  </si>
  <si>
    <t>017</t>
  </si>
  <si>
    <t>027</t>
  </si>
  <si>
    <t>037</t>
  </si>
  <si>
    <t>047</t>
  </si>
  <si>
    <t>057</t>
  </si>
  <si>
    <t>067</t>
  </si>
  <si>
    <t>077</t>
  </si>
  <si>
    <t>087</t>
  </si>
  <si>
    <t>097</t>
  </si>
  <si>
    <t>117</t>
  </si>
  <si>
    <t>127</t>
  </si>
  <si>
    <t>137</t>
  </si>
  <si>
    <t>147</t>
  </si>
  <si>
    <t>157</t>
  </si>
  <si>
    <t>167</t>
  </si>
  <si>
    <t>177</t>
  </si>
  <si>
    <t>187</t>
  </si>
  <si>
    <t>197</t>
  </si>
  <si>
    <t>217</t>
  </si>
  <si>
    <t>227</t>
  </si>
  <si>
    <t>237</t>
  </si>
  <si>
    <t>247</t>
  </si>
  <si>
    <t>257</t>
  </si>
  <si>
    <t>267</t>
  </si>
  <si>
    <t>277</t>
  </si>
  <si>
    <t>287</t>
  </si>
  <si>
    <t>297</t>
  </si>
  <si>
    <t>317</t>
  </si>
  <si>
    <t>327</t>
  </si>
  <si>
    <t>337</t>
  </si>
  <si>
    <t>347</t>
  </si>
  <si>
    <t>357</t>
  </si>
  <si>
    <t>367</t>
  </si>
  <si>
    <t>377</t>
  </si>
  <si>
    <t>387</t>
  </si>
  <si>
    <t>397</t>
  </si>
  <si>
    <t>417</t>
  </si>
  <si>
    <t>427</t>
  </si>
  <si>
    <t>437</t>
  </si>
  <si>
    <t>447</t>
  </si>
  <si>
    <t>457</t>
  </si>
  <si>
    <t>467</t>
  </si>
  <si>
    <t>477</t>
  </si>
  <si>
    <t>487</t>
  </si>
  <si>
    <t>497</t>
  </si>
  <si>
    <t>517</t>
  </si>
  <si>
    <t>527</t>
  </si>
  <si>
    <t>537</t>
  </si>
  <si>
    <t>547</t>
  </si>
  <si>
    <t>557</t>
  </si>
  <si>
    <t>567</t>
  </si>
  <si>
    <t>577</t>
  </si>
  <si>
    <t>587</t>
  </si>
  <si>
    <t>597</t>
  </si>
  <si>
    <t>617</t>
  </si>
  <si>
    <t>627</t>
  </si>
  <si>
    <t>637</t>
  </si>
  <si>
    <t>647</t>
  </si>
  <si>
    <t>657</t>
  </si>
  <si>
    <t>667</t>
  </si>
  <si>
    <t>677</t>
  </si>
  <si>
    <t>687</t>
  </si>
  <si>
    <t>697</t>
  </si>
  <si>
    <t>717</t>
  </si>
  <si>
    <t>727</t>
  </si>
  <si>
    <t>737</t>
  </si>
  <si>
    <t>747</t>
  </si>
  <si>
    <t>757</t>
  </si>
  <si>
    <t>767</t>
  </si>
  <si>
    <t>777</t>
  </si>
  <si>
    <t>787</t>
  </si>
  <si>
    <t>797</t>
  </si>
  <si>
    <t>817</t>
  </si>
  <si>
    <t>827</t>
  </si>
  <si>
    <t>837</t>
  </si>
  <si>
    <t>847</t>
  </si>
  <si>
    <t>857</t>
  </si>
  <si>
    <t>867</t>
  </si>
  <si>
    <t>877</t>
  </si>
  <si>
    <t>887</t>
  </si>
  <si>
    <t>897</t>
  </si>
  <si>
    <t>917</t>
  </si>
  <si>
    <t>927</t>
  </si>
  <si>
    <t>937</t>
  </si>
  <si>
    <t>947</t>
  </si>
  <si>
    <t>957</t>
  </si>
  <si>
    <t>967</t>
  </si>
  <si>
    <t>977</t>
  </si>
  <si>
    <t>987</t>
  </si>
  <si>
    <t>997</t>
  </si>
  <si>
    <t>0A7</t>
  </si>
  <si>
    <t>1A7</t>
  </si>
  <si>
    <t>2A7</t>
  </si>
  <si>
    <t>3A7</t>
  </si>
  <si>
    <t>4A7</t>
  </si>
  <si>
    <t>5A7</t>
  </si>
  <si>
    <t>6A7</t>
  </si>
  <si>
    <t>7A7</t>
  </si>
  <si>
    <t>8A7</t>
  </si>
  <si>
    <t>9A7</t>
  </si>
  <si>
    <t>0C7</t>
  </si>
  <si>
    <t>1C7</t>
  </si>
  <si>
    <t>2C7</t>
  </si>
  <si>
    <t>3C7</t>
  </si>
  <si>
    <t>4C7</t>
  </si>
  <si>
    <t>5C7</t>
  </si>
  <si>
    <t>6C7</t>
  </si>
  <si>
    <t>7C7</t>
  </si>
  <si>
    <t>8C7</t>
  </si>
  <si>
    <t>9C7</t>
  </si>
  <si>
    <t>0F7</t>
  </si>
  <si>
    <t>1F7</t>
  </si>
  <si>
    <t>2F7</t>
  </si>
  <si>
    <t>3F7</t>
  </si>
  <si>
    <t>4F7</t>
  </si>
  <si>
    <t>5F7</t>
  </si>
  <si>
    <t>6F7</t>
  </si>
  <si>
    <t>7F7</t>
  </si>
  <si>
    <t>8F7</t>
  </si>
  <si>
    <t>9F7</t>
  </si>
  <si>
    <t>0H7</t>
  </si>
  <si>
    <t>1H7</t>
  </si>
  <si>
    <t>2H7</t>
  </si>
  <si>
    <t>3H7</t>
  </si>
  <si>
    <t>4H7</t>
  </si>
  <si>
    <t>5H7</t>
  </si>
  <si>
    <t>6H7</t>
  </si>
  <si>
    <t>7H7</t>
  </si>
  <si>
    <t>8H7</t>
  </si>
  <si>
    <t>9H7</t>
  </si>
  <si>
    <t>0K7</t>
  </si>
  <si>
    <t>1K7</t>
  </si>
  <si>
    <t>2K7</t>
  </si>
  <si>
    <t>3K7</t>
  </si>
  <si>
    <t>4K7</t>
  </si>
  <si>
    <t>5K7</t>
  </si>
  <si>
    <t>6K7</t>
  </si>
  <si>
    <t>7K7</t>
  </si>
  <si>
    <t>8K7</t>
  </si>
  <si>
    <t>9K7</t>
  </si>
  <si>
    <t>0L7</t>
  </si>
  <si>
    <t>1L7</t>
  </si>
  <si>
    <t>2L7</t>
  </si>
  <si>
    <t>3L7</t>
  </si>
  <si>
    <t>4L7</t>
  </si>
  <si>
    <t>5L7</t>
  </si>
  <si>
    <t>6L7</t>
  </si>
  <si>
    <t>7L7</t>
  </si>
  <si>
    <t>8L7</t>
  </si>
  <si>
    <t>9L7</t>
  </si>
  <si>
    <t>0M7</t>
  </si>
  <si>
    <t>1M7</t>
  </si>
  <si>
    <t>2M7</t>
  </si>
  <si>
    <t>3M7</t>
  </si>
  <si>
    <t>4M7</t>
  </si>
  <si>
    <t>5M7</t>
  </si>
  <si>
    <t>6M7</t>
  </si>
  <si>
    <t>7M7</t>
  </si>
  <si>
    <t>8M7</t>
  </si>
  <si>
    <t>9M7</t>
  </si>
  <si>
    <t>0P7</t>
  </si>
  <si>
    <t>1P7</t>
  </si>
  <si>
    <t>2P7</t>
  </si>
  <si>
    <t>3P7</t>
  </si>
  <si>
    <t>4P7</t>
  </si>
  <si>
    <t>5P7</t>
  </si>
  <si>
    <t>6P7</t>
  </si>
  <si>
    <t>7P7</t>
  </si>
  <si>
    <t>8P7</t>
  </si>
  <si>
    <t>9P7</t>
  </si>
  <si>
    <t>0X7</t>
  </si>
  <si>
    <t>1X7</t>
  </si>
  <si>
    <t>2X7</t>
  </si>
  <si>
    <t>3X7</t>
  </si>
  <si>
    <t>4X7</t>
  </si>
  <si>
    <t>5X7</t>
  </si>
  <si>
    <t>6X7</t>
  </si>
  <si>
    <t>7X7</t>
  </si>
  <si>
    <t>8X7</t>
  </si>
  <si>
    <t>9X7</t>
  </si>
  <si>
    <t>0Y7</t>
  </si>
  <si>
    <t>1Y7</t>
  </si>
  <si>
    <t>2Y7</t>
  </si>
  <si>
    <t>3Y7</t>
  </si>
  <si>
    <t>4Y7</t>
  </si>
  <si>
    <t>5Y7</t>
  </si>
  <si>
    <t>6Y7</t>
  </si>
  <si>
    <t>7Y7</t>
  </si>
  <si>
    <t>8Y7</t>
  </si>
  <si>
    <t>9Y7</t>
  </si>
  <si>
    <t>018</t>
  </si>
  <si>
    <t>028</t>
  </si>
  <si>
    <t>038</t>
  </si>
  <si>
    <t>048</t>
  </si>
  <si>
    <t>058</t>
  </si>
  <si>
    <t>068</t>
  </si>
  <si>
    <t>078</t>
  </si>
  <si>
    <t>088</t>
  </si>
  <si>
    <t>098</t>
  </si>
  <si>
    <t>118</t>
  </si>
  <si>
    <t>128</t>
  </si>
  <si>
    <t>138</t>
  </si>
  <si>
    <t>148</t>
  </si>
  <si>
    <t>158</t>
  </si>
  <si>
    <t>168</t>
  </si>
  <si>
    <t>178</t>
  </si>
  <si>
    <t>188</t>
  </si>
  <si>
    <t>198</t>
  </si>
  <si>
    <t>218</t>
  </si>
  <si>
    <t>228</t>
  </si>
  <si>
    <t>238</t>
  </si>
  <si>
    <t>248</t>
  </si>
  <si>
    <t>258</t>
  </si>
  <si>
    <t>268</t>
  </si>
  <si>
    <t>278</t>
  </si>
  <si>
    <t>288</t>
  </si>
  <si>
    <t>298</t>
  </si>
  <si>
    <t>318</t>
  </si>
  <si>
    <t>328</t>
  </si>
  <si>
    <t>338</t>
  </si>
  <si>
    <t>348</t>
  </si>
  <si>
    <t>358</t>
  </si>
  <si>
    <t>368</t>
  </si>
  <si>
    <t>378</t>
  </si>
  <si>
    <t>388</t>
  </si>
  <si>
    <t>398</t>
  </si>
  <si>
    <t>418</t>
  </si>
  <si>
    <t>428</t>
  </si>
  <si>
    <t>438</t>
  </si>
  <si>
    <t>448</t>
  </si>
  <si>
    <t>458</t>
  </si>
  <si>
    <t>468</t>
  </si>
  <si>
    <t>478</t>
  </si>
  <si>
    <t>488</t>
  </si>
  <si>
    <t>498</t>
  </si>
  <si>
    <t>518</t>
  </si>
  <si>
    <t>528</t>
  </si>
  <si>
    <t>538</t>
  </si>
  <si>
    <t>548</t>
  </si>
  <si>
    <t>558</t>
  </si>
  <si>
    <t>568</t>
  </si>
  <si>
    <t>578</t>
  </si>
  <si>
    <t>588</t>
  </si>
  <si>
    <t>598</t>
  </si>
  <si>
    <t>618</t>
  </si>
  <si>
    <t>628</t>
  </si>
  <si>
    <t>638</t>
  </si>
  <si>
    <t>648</t>
  </si>
  <si>
    <t>658</t>
  </si>
  <si>
    <t>668</t>
  </si>
  <si>
    <t>678</t>
  </si>
  <si>
    <t>688</t>
  </si>
  <si>
    <t>698</t>
  </si>
  <si>
    <t>718</t>
  </si>
  <si>
    <t>728</t>
  </si>
  <si>
    <t>738</t>
  </si>
  <si>
    <t>748</t>
  </si>
  <si>
    <t>758</t>
  </si>
  <si>
    <t>768</t>
  </si>
  <si>
    <t>778</t>
  </si>
  <si>
    <t>788</t>
  </si>
  <si>
    <t>798</t>
  </si>
  <si>
    <t>818</t>
  </si>
  <si>
    <t>828</t>
  </si>
  <si>
    <t>838</t>
  </si>
  <si>
    <t>848</t>
  </si>
  <si>
    <t>858</t>
  </si>
  <si>
    <t>868</t>
  </si>
  <si>
    <t>878</t>
  </si>
  <si>
    <t>888</t>
  </si>
  <si>
    <t>898</t>
  </si>
  <si>
    <t>918</t>
  </si>
  <si>
    <t>928</t>
  </si>
  <si>
    <t>938</t>
  </si>
  <si>
    <t>948</t>
  </si>
  <si>
    <t>958</t>
  </si>
  <si>
    <t>968</t>
  </si>
  <si>
    <t>978</t>
  </si>
  <si>
    <t>988</t>
  </si>
  <si>
    <t>998</t>
  </si>
  <si>
    <t>0A8</t>
  </si>
  <si>
    <t>1A8</t>
  </si>
  <si>
    <t>2A8</t>
  </si>
  <si>
    <t>3A8</t>
  </si>
  <si>
    <t>4A8</t>
  </si>
  <si>
    <t>5A8</t>
  </si>
  <si>
    <t>6A8</t>
  </si>
  <si>
    <t>7A8</t>
  </si>
  <si>
    <t>8A8</t>
  </si>
  <si>
    <t>9A8</t>
  </si>
  <si>
    <t>0C8</t>
  </si>
  <si>
    <t>1C8</t>
  </si>
  <si>
    <t>2C8</t>
  </si>
  <si>
    <t>3C8</t>
  </si>
  <si>
    <t>4C8</t>
  </si>
  <si>
    <t>5C8</t>
  </si>
  <si>
    <t>6C8</t>
  </si>
  <si>
    <t>7C8</t>
  </si>
  <si>
    <t>8C8</t>
  </si>
  <si>
    <t>9C8</t>
  </si>
  <si>
    <t>0F8</t>
  </si>
  <si>
    <t>1F8</t>
  </si>
  <si>
    <t>2F8</t>
  </si>
  <si>
    <t>3F8</t>
  </si>
  <si>
    <t>4F8</t>
  </si>
  <si>
    <t>5F8</t>
  </si>
  <si>
    <t>6F8</t>
  </si>
  <si>
    <t>7F8</t>
  </si>
  <si>
    <t>8F8</t>
  </si>
  <si>
    <t>9F8</t>
  </si>
  <si>
    <t>0H8</t>
  </si>
  <si>
    <t>1H8</t>
  </si>
  <si>
    <t>2H8</t>
  </si>
  <si>
    <t>3H8</t>
  </si>
  <si>
    <t>4H8</t>
  </si>
  <si>
    <t>5H8</t>
  </si>
  <si>
    <t>6H8</t>
  </si>
  <si>
    <t>7H8</t>
  </si>
  <si>
    <t>8H8</t>
  </si>
  <si>
    <t>9H8</t>
  </si>
  <si>
    <t>0K8</t>
  </si>
  <si>
    <t>1K8</t>
  </si>
  <si>
    <t>2K8</t>
  </si>
  <si>
    <t>3K8</t>
  </si>
  <si>
    <t>4K8</t>
  </si>
  <si>
    <t>5K8</t>
  </si>
  <si>
    <t>6K8</t>
  </si>
  <si>
    <t>7K8</t>
  </si>
  <si>
    <t>8K8</t>
  </si>
  <si>
    <t>9K8</t>
  </si>
  <si>
    <t>0L8</t>
  </si>
  <si>
    <t>1L8</t>
  </si>
  <si>
    <t>2L8</t>
  </si>
  <si>
    <t>3L8</t>
  </si>
  <si>
    <t>4L8</t>
  </si>
  <si>
    <t>5L8</t>
  </si>
  <si>
    <t>6L8</t>
  </si>
  <si>
    <t>7L8</t>
  </si>
  <si>
    <t>8L8</t>
  </si>
  <si>
    <t>9L8</t>
  </si>
  <si>
    <t>0M8</t>
  </si>
  <si>
    <t>1M8</t>
  </si>
  <si>
    <t>2M8</t>
  </si>
  <si>
    <t>3M8</t>
  </si>
  <si>
    <t>4M8</t>
  </si>
  <si>
    <t>5M8</t>
  </si>
  <si>
    <t>6M8</t>
  </si>
  <si>
    <t>7M8</t>
  </si>
  <si>
    <t>8M8</t>
  </si>
  <si>
    <t>9M8</t>
  </si>
  <si>
    <t>0P8</t>
  </si>
  <si>
    <t>1P8</t>
  </si>
  <si>
    <t>2P8</t>
  </si>
  <si>
    <t>3P8</t>
  </si>
  <si>
    <t>4P8</t>
  </si>
  <si>
    <t>5P8</t>
  </si>
  <si>
    <t>6P8</t>
  </si>
  <si>
    <t>7P8</t>
  </si>
  <si>
    <t>8P8</t>
  </si>
  <si>
    <t>9P8</t>
  </si>
  <si>
    <t>0X8</t>
  </si>
  <si>
    <t>1X8</t>
  </si>
  <si>
    <t>2X8</t>
  </si>
  <si>
    <t>3X8</t>
  </si>
  <si>
    <t>4X8</t>
  </si>
  <si>
    <t>5X8</t>
  </si>
  <si>
    <t>6X8</t>
  </si>
  <si>
    <t>7X8</t>
  </si>
  <si>
    <t>8X8</t>
  </si>
  <si>
    <t>9X8</t>
  </si>
  <si>
    <t>0Y8</t>
  </si>
  <si>
    <t>1Y8</t>
  </si>
  <si>
    <t>2Y8</t>
  </si>
  <si>
    <t>3Y8</t>
  </si>
  <si>
    <t>4Y8</t>
  </si>
  <si>
    <t>5Y8</t>
  </si>
  <si>
    <t>6Y8</t>
  </si>
  <si>
    <t>7Y8</t>
  </si>
  <si>
    <t>8Y8</t>
  </si>
  <si>
    <t>9Y8</t>
  </si>
  <si>
    <t>019</t>
  </si>
  <si>
    <t>029</t>
  </si>
  <si>
    <t>039</t>
  </si>
  <si>
    <t>049</t>
  </si>
  <si>
    <t>059</t>
  </si>
  <si>
    <t>069</t>
  </si>
  <si>
    <t>079</t>
  </si>
  <si>
    <t>089</t>
  </si>
  <si>
    <t>099</t>
  </si>
  <si>
    <t>119</t>
  </si>
  <si>
    <t>129</t>
  </si>
  <si>
    <t>139</t>
  </si>
  <si>
    <t>149</t>
  </si>
  <si>
    <t>159</t>
  </si>
  <si>
    <t>169</t>
  </si>
  <si>
    <t>179</t>
  </si>
  <si>
    <t>189</t>
  </si>
  <si>
    <t>199</t>
  </si>
  <si>
    <t>219</t>
  </si>
  <si>
    <t>229</t>
  </si>
  <si>
    <t>239</t>
  </si>
  <si>
    <t>249</t>
  </si>
  <si>
    <t>259</t>
  </si>
  <si>
    <t>269</t>
  </si>
  <si>
    <t>279</t>
  </si>
  <si>
    <t>289</t>
  </si>
  <si>
    <t>299</t>
  </si>
  <si>
    <t>319</t>
  </si>
  <si>
    <t>329</t>
  </si>
  <si>
    <t>339</t>
  </si>
  <si>
    <t>349</t>
  </si>
  <si>
    <t>359</t>
  </si>
  <si>
    <t>369</t>
  </si>
  <si>
    <t>379</t>
  </si>
  <si>
    <t>389</t>
  </si>
  <si>
    <t>399</t>
  </si>
  <si>
    <t>419</t>
  </si>
  <si>
    <t>429</t>
  </si>
  <si>
    <t>439</t>
  </si>
  <si>
    <t>449</t>
  </si>
  <si>
    <t>459</t>
  </si>
  <si>
    <t>469</t>
  </si>
  <si>
    <t>479</t>
  </si>
  <si>
    <t>489</t>
  </si>
  <si>
    <t>499</t>
  </si>
  <si>
    <t>519</t>
  </si>
  <si>
    <t>529</t>
  </si>
  <si>
    <t>539</t>
  </si>
  <si>
    <t>549</t>
  </si>
  <si>
    <t>559</t>
  </si>
  <si>
    <t>569</t>
  </si>
  <si>
    <t>579</t>
  </si>
  <si>
    <t>589</t>
  </si>
  <si>
    <t>599</t>
  </si>
  <si>
    <t>619</t>
  </si>
  <si>
    <t>629</t>
  </si>
  <si>
    <t>639</t>
  </si>
  <si>
    <t>649</t>
  </si>
  <si>
    <t>659</t>
  </si>
  <si>
    <t>669</t>
  </si>
  <si>
    <t>679</t>
  </si>
  <si>
    <t>689</t>
  </si>
  <si>
    <t>699</t>
  </si>
  <si>
    <t>719</t>
  </si>
  <si>
    <t>729</t>
  </si>
  <si>
    <t>739</t>
  </si>
  <si>
    <t>749</t>
  </si>
  <si>
    <t>759</t>
  </si>
  <si>
    <t>769</t>
  </si>
  <si>
    <t>779</t>
  </si>
  <si>
    <t>789</t>
  </si>
  <si>
    <t>799</t>
  </si>
  <si>
    <t>819</t>
  </si>
  <si>
    <t>829</t>
  </si>
  <si>
    <t>839</t>
  </si>
  <si>
    <t>849</t>
  </si>
  <si>
    <t>859</t>
  </si>
  <si>
    <t>869</t>
  </si>
  <si>
    <t>879</t>
  </si>
  <si>
    <t>889</t>
  </si>
  <si>
    <t>899</t>
  </si>
  <si>
    <t>919</t>
  </si>
  <si>
    <t>929</t>
  </si>
  <si>
    <t>939</t>
  </si>
  <si>
    <t>949</t>
  </si>
  <si>
    <t>959</t>
  </si>
  <si>
    <t>969</t>
  </si>
  <si>
    <t>979</t>
  </si>
  <si>
    <t>989</t>
  </si>
  <si>
    <t>999</t>
  </si>
  <si>
    <t>0A9</t>
  </si>
  <si>
    <t>1A9</t>
  </si>
  <si>
    <t>2A9</t>
  </si>
  <si>
    <t>3A9</t>
  </si>
  <si>
    <t>4A9</t>
  </si>
  <si>
    <t>5A9</t>
  </si>
  <si>
    <t>6A9</t>
  </si>
  <si>
    <t>7A9</t>
  </si>
  <si>
    <t>8A9</t>
  </si>
  <si>
    <t>9A9</t>
  </si>
  <si>
    <t>0C9</t>
  </si>
  <si>
    <t>1C9</t>
  </si>
  <si>
    <t>2C9</t>
  </si>
  <si>
    <t>3C9</t>
  </si>
  <si>
    <t>4C9</t>
  </si>
  <si>
    <t>5C9</t>
  </si>
  <si>
    <t>6C9</t>
  </si>
  <si>
    <t>7C9</t>
  </si>
  <si>
    <t>8C9</t>
  </si>
  <si>
    <t>9C9</t>
  </si>
  <si>
    <t>0F9</t>
  </si>
  <si>
    <t>1F9</t>
  </si>
  <si>
    <t>2F9</t>
  </si>
  <si>
    <t>3F9</t>
  </si>
  <si>
    <t>4F9</t>
  </si>
  <si>
    <t>5F9</t>
  </si>
  <si>
    <t>6F9</t>
  </si>
  <si>
    <t>7F9</t>
  </si>
  <si>
    <t>8F9</t>
  </si>
  <si>
    <t>9F9</t>
  </si>
  <si>
    <t>0H9</t>
  </si>
  <si>
    <t>1H9</t>
  </si>
  <si>
    <t>2H9</t>
  </si>
  <si>
    <t>3H9</t>
  </si>
  <si>
    <t>4H9</t>
  </si>
  <si>
    <t>5H9</t>
  </si>
  <si>
    <t>6H9</t>
  </si>
  <si>
    <t>7H9</t>
  </si>
  <si>
    <t>8H9</t>
  </si>
  <si>
    <t>9H9</t>
  </si>
  <si>
    <t>0K9</t>
  </si>
  <si>
    <t>1K9</t>
  </si>
  <si>
    <t>2K9</t>
  </si>
  <si>
    <t>3K9</t>
  </si>
  <si>
    <t>4K9</t>
  </si>
  <si>
    <t>5K9</t>
  </si>
  <si>
    <t>6K9</t>
  </si>
  <si>
    <t>7K9</t>
  </si>
  <si>
    <t>8K9</t>
  </si>
  <si>
    <t>9K9</t>
  </si>
  <si>
    <t>0L9</t>
  </si>
  <si>
    <t>1L9</t>
  </si>
  <si>
    <t>2L9</t>
  </si>
  <si>
    <t>3L9</t>
  </si>
  <si>
    <t>4L9</t>
  </si>
  <si>
    <t>5L9</t>
  </si>
  <si>
    <t>6L9</t>
  </si>
  <si>
    <t>7L9</t>
  </si>
  <si>
    <t>8L9</t>
  </si>
  <si>
    <t>9L9</t>
  </si>
  <si>
    <t>0M9</t>
  </si>
  <si>
    <t>1M9</t>
  </si>
  <si>
    <t>2M9</t>
  </si>
  <si>
    <t>3M9</t>
  </si>
  <si>
    <t>4M9</t>
  </si>
  <si>
    <t>5M9</t>
  </si>
  <si>
    <t>6M9</t>
  </si>
  <si>
    <t>7M9</t>
  </si>
  <si>
    <t>8M9</t>
  </si>
  <si>
    <t>9M9</t>
  </si>
  <si>
    <t>0P9</t>
  </si>
  <si>
    <t>1P9</t>
  </si>
  <si>
    <t>2P9</t>
  </si>
  <si>
    <t>3P9</t>
  </si>
  <si>
    <t>4P9</t>
  </si>
  <si>
    <t>5P9</t>
  </si>
  <si>
    <t>6P9</t>
  </si>
  <si>
    <t>7P9</t>
  </si>
  <si>
    <t>8P9</t>
  </si>
  <si>
    <t>9P9</t>
  </si>
  <si>
    <t>0X9</t>
  </si>
  <si>
    <t>1X9</t>
  </si>
  <si>
    <t>2X9</t>
  </si>
  <si>
    <t>3X9</t>
  </si>
  <si>
    <t>4X9</t>
  </si>
  <si>
    <t>5X9</t>
  </si>
  <si>
    <t>6X9</t>
  </si>
  <si>
    <t>7X9</t>
  </si>
  <si>
    <t>8X9</t>
  </si>
  <si>
    <t>9X9</t>
  </si>
  <si>
    <t>0Y9</t>
  </si>
  <si>
    <t>1Y9</t>
  </si>
  <si>
    <t>2Y9</t>
  </si>
  <si>
    <t>3Y9</t>
  </si>
  <si>
    <t>4Y9</t>
  </si>
  <si>
    <t>5Y9</t>
  </si>
  <si>
    <t>6Y9</t>
  </si>
  <si>
    <t>7Y9</t>
  </si>
  <si>
    <t>8Y9</t>
  </si>
  <si>
    <t>9Y9</t>
  </si>
  <si>
    <t>10A</t>
  </si>
  <si>
    <t>11A</t>
  </si>
  <si>
    <t>12A</t>
  </si>
  <si>
    <t>13A</t>
  </si>
  <si>
    <t>14A</t>
  </si>
  <si>
    <t>15A</t>
  </si>
  <si>
    <t>16A</t>
  </si>
  <si>
    <t>17A</t>
  </si>
  <si>
    <t>18A</t>
  </si>
  <si>
    <t>19A</t>
  </si>
  <si>
    <t>20A</t>
  </si>
  <si>
    <t>21A</t>
  </si>
  <si>
    <t>22A</t>
  </si>
  <si>
    <t>23A</t>
  </si>
  <si>
    <t>24A</t>
  </si>
  <si>
    <t>25A</t>
  </si>
  <si>
    <t>26A</t>
  </si>
  <si>
    <t>27A</t>
  </si>
  <si>
    <t>28A</t>
  </si>
  <si>
    <t>29A</t>
  </si>
  <si>
    <t>30A</t>
  </si>
  <si>
    <t>31A</t>
  </si>
  <si>
    <t>32A</t>
  </si>
  <si>
    <t>33A</t>
  </si>
  <si>
    <t>34A</t>
  </si>
  <si>
    <t>35A</t>
  </si>
  <si>
    <t>36A</t>
  </si>
  <si>
    <t>37A</t>
  </si>
  <si>
    <t>38A</t>
  </si>
  <si>
    <t>39A</t>
  </si>
  <si>
    <t>40A</t>
  </si>
  <si>
    <t>41A</t>
  </si>
  <si>
    <t>42A</t>
  </si>
  <si>
    <t>43A</t>
  </si>
  <si>
    <t>44A</t>
  </si>
  <si>
    <t>45A</t>
  </si>
  <si>
    <t>46A</t>
  </si>
  <si>
    <t>47A</t>
  </si>
  <si>
    <t>48A</t>
  </si>
  <si>
    <t>49A</t>
  </si>
  <si>
    <t>50A</t>
  </si>
  <si>
    <t>51A</t>
  </si>
  <si>
    <t>52A</t>
  </si>
  <si>
    <t>53A</t>
  </si>
  <si>
    <t>54A</t>
  </si>
  <si>
    <t>55A</t>
  </si>
  <si>
    <t>56A</t>
  </si>
  <si>
    <t>57A</t>
  </si>
  <si>
    <t>58A</t>
  </si>
  <si>
    <t>59A</t>
  </si>
  <si>
    <t>60A</t>
  </si>
  <si>
    <t>61A</t>
  </si>
  <si>
    <t>62A</t>
  </si>
  <si>
    <t>63A</t>
  </si>
  <si>
    <t>64A</t>
  </si>
  <si>
    <t>65A</t>
  </si>
  <si>
    <t>66A</t>
  </si>
  <si>
    <t>67A</t>
  </si>
  <si>
    <t>68A</t>
  </si>
  <si>
    <t>69A</t>
  </si>
  <si>
    <t>70A</t>
  </si>
  <si>
    <t>71A</t>
  </si>
  <si>
    <t>72A</t>
  </si>
  <si>
    <t>73A</t>
  </si>
  <si>
    <t>74A</t>
  </si>
  <si>
    <t>75A</t>
  </si>
  <si>
    <t>76A</t>
  </si>
  <si>
    <t>77A</t>
  </si>
  <si>
    <t>78A</t>
  </si>
  <si>
    <t>79A</t>
  </si>
  <si>
    <t>80A</t>
  </si>
  <si>
    <t>81A</t>
  </si>
  <si>
    <t>82A</t>
  </si>
  <si>
    <t>83A</t>
  </si>
  <si>
    <t>84A</t>
  </si>
  <si>
    <t>85A</t>
  </si>
  <si>
    <t>86A</t>
  </si>
  <si>
    <t>87A</t>
  </si>
  <si>
    <t>88A</t>
  </si>
  <si>
    <t>89A</t>
  </si>
  <si>
    <t>90A</t>
  </si>
  <si>
    <t>91A</t>
  </si>
  <si>
    <t>92A</t>
  </si>
  <si>
    <t>93A</t>
  </si>
  <si>
    <t>94A</t>
  </si>
  <si>
    <t>95A</t>
  </si>
  <si>
    <t>96A</t>
  </si>
  <si>
    <t>97A</t>
  </si>
  <si>
    <t>98A</t>
  </si>
  <si>
    <t>99A</t>
  </si>
  <si>
    <t>0AA</t>
  </si>
  <si>
    <t>1AA</t>
  </si>
  <si>
    <t>2AA</t>
  </si>
  <si>
    <t>3AA</t>
  </si>
  <si>
    <t>4AA</t>
  </si>
  <si>
    <t>5AA</t>
  </si>
  <si>
    <t>6AA</t>
  </si>
  <si>
    <t>7AA</t>
  </si>
  <si>
    <t>8AA</t>
  </si>
  <si>
    <t>9AA</t>
  </si>
  <si>
    <t>0CA</t>
  </si>
  <si>
    <t>1CA</t>
  </si>
  <si>
    <t>2CA</t>
  </si>
  <si>
    <t>3CA</t>
  </si>
  <si>
    <t>4CA</t>
  </si>
  <si>
    <t>5CA</t>
  </si>
  <si>
    <t>6CA</t>
  </si>
  <si>
    <t>7CA</t>
  </si>
  <si>
    <t>8CA</t>
  </si>
  <si>
    <t>9CA</t>
  </si>
  <si>
    <t>0FA</t>
  </si>
  <si>
    <t>1FA</t>
  </si>
  <si>
    <t>2FA</t>
  </si>
  <si>
    <t>3FA</t>
  </si>
  <si>
    <t>4FA</t>
  </si>
  <si>
    <t>5FA</t>
  </si>
  <si>
    <t>6FA</t>
  </si>
  <si>
    <t>7FA</t>
  </si>
  <si>
    <t>8FA</t>
  </si>
  <si>
    <t>9FA</t>
  </si>
  <si>
    <t>0HA</t>
  </si>
  <si>
    <t>1HA</t>
  </si>
  <si>
    <t>2HA</t>
  </si>
  <si>
    <t>3HA</t>
  </si>
  <si>
    <t>4HA</t>
  </si>
  <si>
    <t>5HA</t>
  </si>
  <si>
    <t>6HA</t>
  </si>
  <si>
    <t>7HA</t>
  </si>
  <si>
    <t>8HA</t>
  </si>
  <si>
    <t>9HA</t>
  </si>
  <si>
    <t>0KA</t>
  </si>
  <si>
    <t>1KA</t>
  </si>
  <si>
    <t>2KA</t>
  </si>
  <si>
    <t>3KA</t>
  </si>
  <si>
    <t>4KA</t>
  </si>
  <si>
    <t>5KA</t>
  </si>
  <si>
    <t>6KA</t>
  </si>
  <si>
    <t>7KA</t>
  </si>
  <si>
    <t>8KA</t>
  </si>
  <si>
    <t>9KA</t>
  </si>
  <si>
    <t>0LA</t>
  </si>
  <si>
    <t>1LA</t>
  </si>
  <si>
    <t>2LA</t>
  </si>
  <si>
    <t>3LA</t>
  </si>
  <si>
    <t>4LA</t>
  </si>
  <si>
    <t>5LA</t>
  </si>
  <si>
    <t>6LA</t>
  </si>
  <si>
    <t>7LA</t>
  </si>
  <si>
    <t>8LA</t>
  </si>
  <si>
    <t>9LA</t>
  </si>
  <si>
    <t>0MA</t>
  </si>
  <si>
    <t>1MA</t>
  </si>
  <si>
    <t>2MA</t>
  </si>
  <si>
    <t>3MA</t>
  </si>
  <si>
    <t>4MA</t>
  </si>
  <si>
    <t>5MA</t>
  </si>
  <si>
    <t>6MA</t>
  </si>
  <si>
    <t>7MA</t>
  </si>
  <si>
    <t>8MA</t>
  </si>
  <si>
    <t>9MA</t>
  </si>
  <si>
    <t>0PA</t>
  </si>
  <si>
    <t>1PA</t>
  </si>
  <si>
    <t>2PA</t>
  </si>
  <si>
    <t>3PA</t>
  </si>
  <si>
    <t>4PA</t>
  </si>
  <si>
    <t>5PA</t>
  </si>
  <si>
    <t>6PA</t>
  </si>
  <si>
    <t>7PA</t>
  </si>
  <si>
    <t>8PA</t>
  </si>
  <si>
    <t>9PA</t>
  </si>
  <si>
    <t>0XA</t>
  </si>
  <si>
    <t>1XA</t>
  </si>
  <si>
    <t>2XA</t>
  </si>
  <si>
    <t>3XA</t>
  </si>
  <si>
    <t>4XA</t>
  </si>
  <si>
    <t>5XA</t>
  </si>
  <si>
    <t>6XA</t>
  </si>
  <si>
    <t>7XA</t>
  </si>
  <si>
    <t>8XA</t>
  </si>
  <si>
    <t>9XA</t>
  </si>
  <si>
    <t>0YA</t>
  </si>
  <si>
    <t>1YA</t>
  </si>
  <si>
    <t>2YA</t>
  </si>
  <si>
    <t>3YA</t>
  </si>
  <si>
    <t>4YA</t>
  </si>
  <si>
    <t>5YA</t>
  </si>
  <si>
    <t>6YA</t>
  </si>
  <si>
    <t>7YA</t>
  </si>
  <si>
    <t>8YA</t>
  </si>
  <si>
    <t>9YA</t>
  </si>
  <si>
    <t>10C</t>
  </si>
  <si>
    <t>11C</t>
  </si>
  <si>
    <t>12C</t>
  </si>
  <si>
    <t>13C</t>
  </si>
  <si>
    <t>14C</t>
  </si>
  <si>
    <t>15C</t>
  </si>
  <si>
    <t>16C</t>
  </si>
  <si>
    <t>17C</t>
  </si>
  <si>
    <t>18C</t>
  </si>
  <si>
    <t>19C</t>
  </si>
  <si>
    <t>20C</t>
  </si>
  <si>
    <t>21C</t>
  </si>
  <si>
    <t>22C</t>
  </si>
  <si>
    <t>23C</t>
  </si>
  <si>
    <t>24C</t>
  </si>
  <si>
    <t>25C</t>
  </si>
  <si>
    <t>26C</t>
  </si>
  <si>
    <t>27C</t>
  </si>
  <si>
    <t>28C</t>
  </si>
  <si>
    <t>29C</t>
  </si>
  <si>
    <t>30C</t>
  </si>
  <si>
    <t>31C</t>
  </si>
  <si>
    <t>32C</t>
  </si>
  <si>
    <t>33C</t>
  </si>
  <si>
    <t>34C</t>
  </si>
  <si>
    <t>35C</t>
  </si>
  <si>
    <t>36C</t>
  </si>
  <si>
    <t>37C</t>
  </si>
  <si>
    <t>38C</t>
  </si>
  <si>
    <t>39C</t>
  </si>
  <si>
    <t>40C</t>
  </si>
  <si>
    <t>41C</t>
  </si>
  <si>
    <t>42C</t>
  </si>
  <si>
    <t>43C</t>
  </si>
  <si>
    <t>44C</t>
  </si>
  <si>
    <t>45C</t>
  </si>
  <si>
    <t>46C</t>
  </si>
  <si>
    <t>47C</t>
  </si>
  <si>
    <t>48C</t>
  </si>
  <si>
    <t>49C</t>
  </si>
  <si>
    <t>50C</t>
  </si>
  <si>
    <t>51C</t>
  </si>
  <si>
    <t>52C</t>
  </si>
  <si>
    <t>53C</t>
  </si>
  <si>
    <t>54C</t>
  </si>
  <si>
    <t>55C</t>
  </si>
  <si>
    <t>56C</t>
  </si>
  <si>
    <t>57C</t>
  </si>
  <si>
    <t>58C</t>
  </si>
  <si>
    <t>59C</t>
  </si>
  <si>
    <t>60C</t>
  </si>
  <si>
    <t>61C</t>
  </si>
  <si>
    <t>62C</t>
  </si>
  <si>
    <t>63C</t>
  </si>
  <si>
    <t>64C</t>
  </si>
  <si>
    <t>65C</t>
  </si>
  <si>
    <t>66C</t>
  </si>
  <si>
    <t>67C</t>
  </si>
  <si>
    <t>68C</t>
  </si>
  <si>
    <t>69C</t>
  </si>
  <si>
    <t>70C</t>
  </si>
  <si>
    <t>71C</t>
  </si>
  <si>
    <t>72C</t>
  </si>
  <si>
    <t>73C</t>
  </si>
  <si>
    <t>74C</t>
  </si>
  <si>
    <t>75C</t>
  </si>
  <si>
    <t>76C</t>
  </si>
  <si>
    <t>77C</t>
  </si>
  <si>
    <t>78C</t>
  </si>
  <si>
    <t>79C</t>
  </si>
  <si>
    <t>80C</t>
  </si>
  <si>
    <t>81C</t>
  </si>
  <si>
    <t>82C</t>
  </si>
  <si>
    <t>83C</t>
  </si>
  <si>
    <t>84C</t>
  </si>
  <si>
    <t>85C</t>
  </si>
  <si>
    <t>86C</t>
  </si>
  <si>
    <t>87C</t>
  </si>
  <si>
    <t>88C</t>
  </si>
  <si>
    <t>89C</t>
  </si>
  <si>
    <t>90C</t>
  </si>
  <si>
    <t>91C</t>
  </si>
  <si>
    <t>92C</t>
  </si>
  <si>
    <t>93C</t>
  </si>
  <si>
    <t>94C</t>
  </si>
  <si>
    <t>95C</t>
  </si>
  <si>
    <t>96C</t>
  </si>
  <si>
    <t>97C</t>
  </si>
  <si>
    <t>98C</t>
  </si>
  <si>
    <t>99C</t>
  </si>
  <si>
    <t>0AC</t>
  </si>
  <si>
    <t>1AC</t>
  </si>
  <si>
    <t>2AC</t>
  </si>
  <si>
    <t>3AC</t>
  </si>
  <si>
    <t>4AC</t>
  </si>
  <si>
    <t>5AC</t>
  </si>
  <si>
    <t>6AC</t>
  </si>
  <si>
    <t>7AC</t>
  </si>
  <si>
    <t>8AC</t>
  </si>
  <si>
    <t>9AC</t>
  </si>
  <si>
    <t>0CC</t>
  </si>
  <si>
    <t>1CC</t>
  </si>
  <si>
    <t>2CC</t>
  </si>
  <si>
    <t>3CC</t>
  </si>
  <si>
    <t>4CC</t>
  </si>
  <si>
    <t>5CC</t>
  </si>
  <si>
    <t>6CC</t>
  </si>
  <si>
    <t>7CC</t>
  </si>
  <si>
    <t>8CC</t>
  </si>
  <si>
    <t>9CC</t>
  </si>
  <si>
    <t>0FC</t>
  </si>
  <si>
    <t>1FC</t>
  </si>
  <si>
    <t>2FC</t>
  </si>
  <si>
    <t>3FC</t>
  </si>
  <si>
    <t>4FC</t>
  </si>
  <si>
    <t>5FC</t>
  </si>
  <si>
    <t>6FC</t>
  </si>
  <si>
    <t>7FC</t>
  </si>
  <si>
    <t>8FC</t>
  </si>
  <si>
    <t>9FC</t>
  </si>
  <si>
    <t>0HC</t>
  </si>
  <si>
    <t>1HC</t>
  </si>
  <si>
    <t>2HC</t>
  </si>
  <si>
    <t>3HC</t>
  </si>
  <si>
    <t>4HC</t>
  </si>
  <si>
    <t>5HC</t>
  </si>
  <si>
    <t>6HC</t>
  </si>
  <si>
    <t>7HC</t>
  </si>
  <si>
    <t>8HC</t>
  </si>
  <si>
    <t>9HC</t>
  </si>
  <si>
    <t>0KC</t>
  </si>
  <si>
    <t>1KC</t>
  </si>
  <si>
    <t>2KC</t>
  </si>
  <si>
    <t>3KC</t>
  </si>
  <si>
    <t>4KC</t>
  </si>
  <si>
    <t>5KC</t>
  </si>
  <si>
    <t>6KC</t>
  </si>
  <si>
    <t>7KC</t>
  </si>
  <si>
    <t>8KC</t>
  </si>
  <si>
    <t>9KC</t>
  </si>
  <si>
    <t>0LC</t>
  </si>
  <si>
    <t>1LC</t>
  </si>
  <si>
    <t>2LC</t>
  </si>
  <si>
    <t>3LC</t>
  </si>
  <si>
    <t>4LC</t>
  </si>
  <si>
    <t>5LC</t>
  </si>
  <si>
    <t>6LC</t>
  </si>
  <si>
    <t>7LC</t>
  </si>
  <si>
    <t>8LC</t>
  </si>
  <si>
    <t>9LC</t>
  </si>
  <si>
    <t>0MC</t>
  </si>
  <si>
    <t>1MC</t>
  </si>
  <si>
    <t>2MC</t>
  </si>
  <si>
    <t>3MC</t>
  </si>
  <si>
    <t>4MC</t>
  </si>
  <si>
    <t>5MC</t>
  </si>
  <si>
    <t>6MC</t>
  </si>
  <si>
    <t>7MC</t>
  </si>
  <si>
    <t>8MC</t>
  </si>
  <si>
    <t>9MC</t>
  </si>
  <si>
    <t>0PC</t>
  </si>
  <si>
    <t>1PC</t>
  </si>
  <si>
    <t>2PC</t>
  </si>
  <si>
    <t>3PC</t>
  </si>
  <si>
    <t>4PC</t>
  </si>
  <si>
    <t>5PC</t>
  </si>
  <si>
    <t>6PC</t>
  </si>
  <si>
    <t>7PC</t>
  </si>
  <si>
    <t>8PC</t>
  </si>
  <si>
    <t>9PC</t>
  </si>
  <si>
    <t>0XC</t>
  </si>
  <si>
    <t>1XC</t>
  </si>
  <si>
    <t>2XC</t>
  </si>
  <si>
    <t>3XC</t>
  </si>
  <si>
    <t>4XC</t>
  </si>
  <si>
    <t>5XC</t>
  </si>
  <si>
    <t>6XC</t>
  </si>
  <si>
    <t>7XC</t>
  </si>
  <si>
    <t>8XC</t>
  </si>
  <si>
    <t>9XC</t>
  </si>
  <si>
    <t>0YC</t>
  </si>
  <si>
    <t>1YC</t>
  </si>
  <si>
    <t>2YC</t>
  </si>
  <si>
    <t>3YC</t>
  </si>
  <si>
    <t>4YC</t>
  </si>
  <si>
    <t>5YC</t>
  </si>
  <si>
    <t>6YC</t>
  </si>
  <si>
    <t>7YC</t>
  </si>
  <si>
    <t>8YC</t>
  </si>
  <si>
    <t>9YC</t>
  </si>
  <si>
    <t>10F</t>
  </si>
  <si>
    <t>11F</t>
  </si>
  <si>
    <t>12F</t>
  </si>
  <si>
    <t>13F</t>
  </si>
  <si>
    <t>14F</t>
  </si>
  <si>
    <t>15F</t>
  </si>
  <si>
    <t>16F</t>
  </si>
  <si>
    <t>17F</t>
  </si>
  <si>
    <t>18F</t>
  </si>
  <si>
    <t>19F</t>
  </si>
  <si>
    <t>20F</t>
  </si>
  <si>
    <t>21F</t>
  </si>
  <si>
    <t>22F</t>
  </si>
  <si>
    <t>23F</t>
  </si>
  <si>
    <t>24F</t>
  </si>
  <si>
    <t>25F</t>
  </si>
  <si>
    <t>26F</t>
  </si>
  <si>
    <t>27F</t>
  </si>
  <si>
    <t>28F</t>
  </si>
  <si>
    <t>29F</t>
  </si>
  <si>
    <t>30F</t>
  </si>
  <si>
    <t>31F</t>
  </si>
  <si>
    <t>32F</t>
  </si>
  <si>
    <t>33F</t>
  </si>
  <si>
    <t>34F</t>
  </si>
  <si>
    <t>35F</t>
  </si>
  <si>
    <t>36F</t>
  </si>
  <si>
    <t>37F</t>
  </si>
  <si>
    <t>38F</t>
  </si>
  <si>
    <t>39F</t>
  </si>
  <si>
    <t>40F</t>
  </si>
  <si>
    <t>41F</t>
  </si>
  <si>
    <t>42F</t>
  </si>
  <si>
    <t>43F</t>
  </si>
  <si>
    <t>44F</t>
  </si>
  <si>
    <t>45F</t>
  </si>
  <si>
    <t>46F</t>
  </si>
  <si>
    <t>47F</t>
  </si>
  <si>
    <t>48F</t>
  </si>
  <si>
    <t>49F</t>
  </si>
  <si>
    <t>50F</t>
  </si>
  <si>
    <t>51F</t>
  </si>
  <si>
    <t>52F</t>
  </si>
  <si>
    <t>53F</t>
  </si>
  <si>
    <t>54F</t>
  </si>
  <si>
    <t>55F</t>
  </si>
  <si>
    <t>56F</t>
  </si>
  <si>
    <t>57F</t>
  </si>
  <si>
    <t>58F</t>
  </si>
  <si>
    <t>59F</t>
  </si>
  <si>
    <t>60F</t>
  </si>
  <si>
    <t>61F</t>
  </si>
  <si>
    <t>62F</t>
  </si>
  <si>
    <t>63F</t>
  </si>
  <si>
    <t>64F</t>
  </si>
  <si>
    <t>65F</t>
  </si>
  <si>
    <t>66F</t>
  </si>
  <si>
    <t>67F</t>
  </si>
  <si>
    <t>68F</t>
  </si>
  <si>
    <t>69F</t>
  </si>
  <si>
    <t>70F</t>
  </si>
  <si>
    <t>71F</t>
  </si>
  <si>
    <t>72F</t>
  </si>
  <si>
    <t>73F</t>
  </si>
  <si>
    <t>74F</t>
  </si>
  <si>
    <t>75F</t>
  </si>
  <si>
    <t>76F</t>
  </si>
  <si>
    <t>77F</t>
  </si>
  <si>
    <t>78F</t>
  </si>
  <si>
    <t>79F</t>
  </si>
  <si>
    <t>80F</t>
  </si>
  <si>
    <t>81F</t>
  </si>
  <si>
    <t>82F</t>
  </si>
  <si>
    <t>83F</t>
  </si>
  <si>
    <t>84F</t>
  </si>
  <si>
    <t>85F</t>
  </si>
  <si>
    <t>86F</t>
  </si>
  <si>
    <t>87F</t>
  </si>
  <si>
    <t>88F</t>
  </si>
  <si>
    <t>89F</t>
  </si>
  <si>
    <t>90F</t>
  </si>
  <si>
    <t>91F</t>
  </si>
  <si>
    <t>92F</t>
  </si>
  <si>
    <t>93F</t>
  </si>
  <si>
    <t>94F</t>
  </si>
  <si>
    <t>95F</t>
  </si>
  <si>
    <t>96F</t>
  </si>
  <si>
    <t>97F</t>
  </si>
  <si>
    <t>98F</t>
  </si>
  <si>
    <t>99F</t>
  </si>
  <si>
    <t>0AF</t>
  </si>
  <si>
    <t>1AF</t>
  </si>
  <si>
    <t>2AF</t>
  </si>
  <si>
    <t>3AF</t>
  </si>
  <si>
    <t>4AF</t>
  </si>
  <si>
    <t>5AF</t>
  </si>
  <si>
    <t>6AF</t>
  </si>
  <si>
    <t>7AF</t>
  </si>
  <si>
    <t>8AF</t>
  </si>
  <si>
    <t>9AF</t>
  </si>
  <si>
    <t>0CF</t>
  </si>
  <si>
    <t>1CF</t>
  </si>
  <si>
    <t>2CF</t>
  </si>
  <si>
    <t>3CF</t>
  </si>
  <si>
    <t>4CF</t>
  </si>
  <si>
    <t>5CF</t>
  </si>
  <si>
    <t>6CF</t>
  </si>
  <si>
    <t>7CF</t>
  </si>
  <si>
    <t>8CF</t>
  </si>
  <si>
    <t>9CF</t>
  </si>
  <si>
    <t>0FF</t>
  </si>
  <si>
    <t>1FF</t>
  </si>
  <si>
    <t>2FF</t>
  </si>
  <si>
    <t>3FF</t>
  </si>
  <si>
    <t>4FF</t>
  </si>
  <si>
    <t>5FF</t>
  </si>
  <si>
    <t>6FF</t>
  </si>
  <si>
    <t>7FF</t>
  </si>
  <si>
    <t>8FF</t>
  </si>
  <si>
    <t>9FF</t>
  </si>
  <si>
    <t>0HF</t>
  </si>
  <si>
    <t>1HF</t>
  </si>
  <si>
    <t>2HF</t>
  </si>
  <si>
    <t>3HF</t>
  </si>
  <si>
    <t>4HF</t>
  </si>
  <si>
    <t>5HF</t>
  </si>
  <si>
    <t>6HF</t>
  </si>
  <si>
    <t>7HF</t>
  </si>
  <si>
    <t>8HF</t>
  </si>
  <si>
    <t>9HF</t>
  </si>
  <si>
    <t>0KF</t>
  </si>
  <si>
    <t>1KF</t>
  </si>
  <si>
    <t>2KF</t>
  </si>
  <si>
    <t>3KF</t>
  </si>
  <si>
    <t>4KF</t>
  </si>
  <si>
    <t>5KF</t>
  </si>
  <si>
    <t>6KF</t>
  </si>
  <si>
    <t>7KF</t>
  </si>
  <si>
    <t>8KF</t>
  </si>
  <si>
    <t>9KF</t>
  </si>
  <si>
    <t>0LF</t>
  </si>
  <si>
    <t>1LF</t>
  </si>
  <si>
    <t>2LF</t>
  </si>
  <si>
    <t>3LF</t>
  </si>
  <si>
    <t>4LF</t>
  </si>
  <si>
    <t>5LF</t>
  </si>
  <si>
    <t>6LF</t>
  </si>
  <si>
    <t>7LF</t>
  </si>
  <si>
    <t>8LF</t>
  </si>
  <si>
    <t>9LF</t>
  </si>
  <si>
    <t>0MF</t>
  </si>
  <si>
    <t>1MF</t>
  </si>
  <si>
    <t>2MF</t>
  </si>
  <si>
    <t>3MF</t>
  </si>
  <si>
    <t>4MF</t>
  </si>
  <si>
    <t>5MF</t>
  </si>
  <si>
    <t>6MF</t>
  </si>
  <si>
    <t>7MF</t>
  </si>
  <si>
    <t>8MF</t>
  </si>
  <si>
    <t>9MF</t>
  </si>
  <si>
    <t>0PF</t>
  </si>
  <si>
    <t>1PF</t>
  </si>
  <si>
    <t>2PF</t>
  </si>
  <si>
    <t>3PF</t>
  </si>
  <si>
    <t>4PF</t>
  </si>
  <si>
    <t>5PF</t>
  </si>
  <si>
    <t>6PF</t>
  </si>
  <si>
    <t>7PF</t>
  </si>
  <si>
    <t>8PF</t>
  </si>
  <si>
    <t>9PF</t>
  </si>
  <si>
    <t>0XF</t>
  </si>
  <si>
    <t>1XF</t>
  </si>
  <si>
    <t>2XF</t>
  </si>
  <si>
    <t>3XF</t>
  </si>
  <si>
    <t>4XF</t>
  </si>
  <si>
    <t>5XF</t>
  </si>
  <si>
    <t>6XF</t>
  </si>
  <si>
    <t>7XF</t>
  </si>
  <si>
    <t>8XF</t>
  </si>
  <si>
    <t>9XF</t>
  </si>
  <si>
    <t>0YF</t>
  </si>
  <si>
    <t>1YF</t>
  </si>
  <si>
    <t>2YF</t>
  </si>
  <si>
    <t>3YF</t>
  </si>
  <si>
    <t>4YF</t>
  </si>
  <si>
    <t>5YF</t>
  </si>
  <si>
    <t>6YF</t>
  </si>
  <si>
    <t>7YF</t>
  </si>
  <si>
    <t>8YF</t>
  </si>
  <si>
    <t>9YF</t>
  </si>
  <si>
    <t>10H</t>
  </si>
  <si>
    <t>11H</t>
  </si>
  <si>
    <t>12H</t>
  </si>
  <si>
    <t>13H</t>
  </si>
  <si>
    <t>14H</t>
  </si>
  <si>
    <t>15H</t>
  </si>
  <si>
    <t>16H</t>
  </si>
  <si>
    <t>17H</t>
  </si>
  <si>
    <t>18H</t>
  </si>
  <si>
    <t>19H</t>
  </si>
  <si>
    <t>20H</t>
  </si>
  <si>
    <t>21H</t>
  </si>
  <si>
    <t>22H</t>
  </si>
  <si>
    <t>23H</t>
  </si>
  <si>
    <t>24H</t>
  </si>
  <si>
    <t>25H</t>
  </si>
  <si>
    <t>26H</t>
  </si>
  <si>
    <t>27H</t>
  </si>
  <si>
    <t>28H</t>
  </si>
  <si>
    <t>29H</t>
  </si>
  <si>
    <t>30H</t>
  </si>
  <si>
    <t>31H</t>
  </si>
  <si>
    <t>32H</t>
  </si>
  <si>
    <t>33H</t>
  </si>
  <si>
    <t>34H</t>
  </si>
  <si>
    <t>35H</t>
  </si>
  <si>
    <t>36H</t>
  </si>
  <si>
    <t>37H</t>
  </si>
  <si>
    <t>38H</t>
  </si>
  <si>
    <t>39H</t>
  </si>
  <si>
    <t>40H</t>
  </si>
  <si>
    <t>41H</t>
  </si>
  <si>
    <t>42H</t>
  </si>
  <si>
    <t>43H</t>
  </si>
  <si>
    <t>44H</t>
  </si>
  <si>
    <t>45H</t>
  </si>
  <si>
    <t>46H</t>
  </si>
  <si>
    <t>47H</t>
  </si>
  <si>
    <t>48H</t>
  </si>
  <si>
    <t>49H</t>
  </si>
  <si>
    <t>50H</t>
  </si>
  <si>
    <t>51H</t>
  </si>
  <si>
    <t>52H</t>
  </si>
  <si>
    <t>53H</t>
  </si>
  <si>
    <t>54H</t>
  </si>
  <si>
    <t>55H</t>
  </si>
  <si>
    <t>56H</t>
  </si>
  <si>
    <t>57H</t>
  </si>
  <si>
    <t>58H</t>
  </si>
  <si>
    <t>59H</t>
  </si>
  <si>
    <t>60H</t>
  </si>
  <si>
    <t>61H</t>
  </si>
  <si>
    <t>62H</t>
  </si>
  <si>
    <t>63H</t>
  </si>
  <si>
    <t>64H</t>
  </si>
  <si>
    <t>65H</t>
  </si>
  <si>
    <t>66H</t>
  </si>
  <si>
    <t>67H</t>
  </si>
  <si>
    <t>68H</t>
  </si>
  <si>
    <t>69H</t>
  </si>
  <si>
    <t>70H</t>
  </si>
  <si>
    <t>71H</t>
  </si>
  <si>
    <t>72H</t>
  </si>
  <si>
    <t>73H</t>
  </si>
  <si>
    <t>74H</t>
  </si>
  <si>
    <t>75H</t>
  </si>
  <si>
    <t>76H</t>
  </si>
  <si>
    <t>77H</t>
  </si>
  <si>
    <t>78H</t>
  </si>
  <si>
    <t>79H</t>
  </si>
  <si>
    <t>80H</t>
  </si>
  <si>
    <t>81H</t>
  </si>
  <si>
    <t>82H</t>
  </si>
  <si>
    <t>83H</t>
  </si>
  <si>
    <t>84H</t>
  </si>
  <si>
    <t>85H</t>
  </si>
  <si>
    <t>86H</t>
  </si>
  <si>
    <t>87H</t>
  </si>
  <si>
    <t>88H</t>
  </si>
  <si>
    <t>89H</t>
  </si>
  <si>
    <t>90H</t>
  </si>
  <si>
    <t>91H</t>
  </si>
  <si>
    <t>92H</t>
  </si>
  <si>
    <t>93H</t>
  </si>
  <si>
    <t>94H</t>
  </si>
  <si>
    <t>95H</t>
  </si>
  <si>
    <t>96H</t>
  </si>
  <si>
    <t>97H</t>
  </si>
  <si>
    <t>98H</t>
  </si>
  <si>
    <t>99H</t>
  </si>
  <si>
    <t>0AH</t>
  </si>
  <si>
    <t>1AH</t>
  </si>
  <si>
    <t>2AH</t>
  </si>
  <si>
    <t>3AH</t>
  </si>
  <si>
    <t>4AH</t>
  </si>
  <si>
    <t>5AH</t>
  </si>
  <si>
    <t>6AH</t>
  </si>
  <si>
    <t>7AH</t>
  </si>
  <si>
    <t>8AH</t>
  </si>
  <si>
    <t>9AH</t>
  </si>
  <si>
    <t>0CH</t>
  </si>
  <si>
    <t>1CH</t>
  </si>
  <si>
    <t>2CH</t>
  </si>
  <si>
    <t>3CH</t>
  </si>
  <si>
    <t>4CH</t>
  </si>
  <si>
    <t>5CH</t>
  </si>
  <si>
    <t>6CH</t>
  </si>
  <si>
    <t>7CH</t>
  </si>
  <si>
    <t>8CH</t>
  </si>
  <si>
    <t>9CH</t>
  </si>
  <si>
    <t>0FH</t>
  </si>
  <si>
    <t>1FH</t>
  </si>
  <si>
    <t>2FH</t>
  </si>
  <si>
    <t>3FH</t>
  </si>
  <si>
    <t>4FH</t>
  </si>
  <si>
    <t>5FH</t>
  </si>
  <si>
    <t>6FH</t>
  </si>
  <si>
    <t>7FH</t>
  </si>
  <si>
    <t>8FH</t>
  </si>
  <si>
    <t>9FH</t>
  </si>
  <si>
    <t>0HH</t>
  </si>
  <si>
    <t>1HH</t>
  </si>
  <si>
    <t>2HH</t>
  </si>
  <si>
    <t>3HH</t>
  </si>
  <si>
    <t>4HH</t>
  </si>
  <si>
    <t>5HH</t>
  </si>
  <si>
    <t>6HH</t>
  </si>
  <si>
    <t>7HH</t>
  </si>
  <si>
    <t>8HH</t>
  </si>
  <si>
    <t>9HH</t>
  </si>
  <si>
    <t>0KH</t>
  </si>
  <si>
    <t>1KH</t>
  </si>
  <si>
    <t>2KH</t>
  </si>
  <si>
    <t>3KH</t>
  </si>
  <si>
    <t>4KH</t>
  </si>
  <si>
    <t>5KH</t>
  </si>
  <si>
    <t>6KH</t>
  </si>
  <si>
    <t>7KH</t>
  </si>
  <si>
    <t>8KH</t>
  </si>
  <si>
    <t>9KH</t>
  </si>
  <si>
    <t>0LH</t>
  </si>
  <si>
    <t>1LH</t>
  </si>
  <si>
    <t>2LH</t>
  </si>
  <si>
    <t>3LH</t>
  </si>
  <si>
    <t>4LH</t>
  </si>
  <si>
    <t>5LH</t>
  </si>
  <si>
    <t>6LH</t>
  </si>
  <si>
    <t>7LH</t>
  </si>
  <si>
    <t>8LH</t>
  </si>
  <si>
    <t>9LH</t>
  </si>
  <si>
    <t>0MH</t>
  </si>
  <si>
    <t>1MH</t>
  </si>
  <si>
    <t>2MH</t>
  </si>
  <si>
    <t>3MH</t>
  </si>
  <si>
    <t>4MH</t>
  </si>
  <si>
    <t>5MH</t>
  </si>
  <si>
    <t>6MH</t>
  </si>
  <si>
    <t>7MH</t>
  </si>
  <si>
    <t>8MH</t>
  </si>
  <si>
    <t>9MH</t>
  </si>
  <si>
    <t>0PH</t>
  </si>
  <si>
    <t>1PH</t>
  </si>
  <si>
    <t>2PH</t>
  </si>
  <si>
    <t>3PH</t>
  </si>
  <si>
    <t>4PH</t>
  </si>
  <si>
    <t>5PH</t>
  </si>
  <si>
    <t>6PH</t>
  </si>
  <si>
    <t>7PH</t>
  </si>
  <si>
    <t>8PH</t>
  </si>
  <si>
    <t>9PH</t>
  </si>
  <si>
    <t>0XH</t>
  </si>
  <si>
    <t>1XH</t>
  </si>
  <si>
    <t>2XH</t>
  </si>
  <si>
    <t>3XH</t>
  </si>
  <si>
    <t>4XH</t>
  </si>
  <si>
    <t>5XH</t>
  </si>
  <si>
    <t>6XH</t>
  </si>
  <si>
    <t>7XH</t>
  </si>
  <si>
    <t>8XH</t>
  </si>
  <si>
    <t>9XH</t>
  </si>
  <si>
    <t>0YH</t>
  </si>
  <si>
    <t>1YH</t>
  </si>
  <si>
    <t>2YH</t>
  </si>
  <si>
    <t>3YH</t>
  </si>
  <si>
    <t>4YH</t>
  </si>
  <si>
    <t>5YH</t>
  </si>
  <si>
    <t>6YH</t>
  </si>
  <si>
    <t>7YH</t>
  </si>
  <si>
    <t>8YH</t>
  </si>
  <si>
    <t>9YH</t>
  </si>
  <si>
    <t>10K</t>
  </si>
  <si>
    <t>11K</t>
  </si>
  <si>
    <t>12K</t>
  </si>
  <si>
    <t>13K</t>
  </si>
  <si>
    <t>14K</t>
  </si>
  <si>
    <t>15K</t>
  </si>
  <si>
    <t>16K</t>
  </si>
  <si>
    <t>17K</t>
  </si>
  <si>
    <t>18K</t>
  </si>
  <si>
    <t>19K</t>
  </si>
  <si>
    <t>20K</t>
  </si>
  <si>
    <t>21K</t>
  </si>
  <si>
    <t>22K</t>
  </si>
  <si>
    <t>23K</t>
  </si>
  <si>
    <t>24K</t>
  </si>
  <si>
    <t>25K</t>
  </si>
  <si>
    <t>26K</t>
  </si>
  <si>
    <t>27K</t>
  </si>
  <si>
    <t>28K</t>
  </si>
  <si>
    <t>29K</t>
  </si>
  <si>
    <t>30K</t>
  </si>
  <si>
    <t>31K</t>
  </si>
  <si>
    <t>32K</t>
  </si>
  <si>
    <t>33K</t>
  </si>
  <si>
    <t>34K</t>
  </si>
  <si>
    <t>35K</t>
  </si>
  <si>
    <t>36K</t>
  </si>
  <si>
    <t>37K</t>
  </si>
  <si>
    <t>38K</t>
  </si>
  <si>
    <t>39K</t>
  </si>
  <si>
    <t>40K</t>
  </si>
  <si>
    <t>41K</t>
  </si>
  <si>
    <t>42K</t>
  </si>
  <si>
    <t>43K</t>
  </si>
  <si>
    <t>44K</t>
  </si>
  <si>
    <t>45K</t>
  </si>
  <si>
    <t>46K</t>
  </si>
  <si>
    <t>47K</t>
  </si>
  <si>
    <t>48K</t>
  </si>
  <si>
    <t>49K</t>
  </si>
  <si>
    <t>50K</t>
  </si>
  <si>
    <t>51K</t>
  </si>
  <si>
    <t>52K</t>
  </si>
  <si>
    <t>53K</t>
  </si>
  <si>
    <t>54K</t>
  </si>
  <si>
    <t>55K</t>
  </si>
  <si>
    <t>56K</t>
  </si>
  <si>
    <t>57K</t>
  </si>
  <si>
    <t>58K</t>
  </si>
  <si>
    <t>59K</t>
  </si>
  <si>
    <t>60K</t>
  </si>
  <si>
    <t>61K</t>
  </si>
  <si>
    <t>62K</t>
  </si>
  <si>
    <t>63K</t>
  </si>
  <si>
    <t>64K</t>
  </si>
  <si>
    <t>65K</t>
  </si>
  <si>
    <t>66K</t>
  </si>
  <si>
    <t>67K</t>
  </si>
  <si>
    <t>68K</t>
  </si>
  <si>
    <t>69K</t>
  </si>
  <si>
    <t>70K</t>
  </si>
  <si>
    <t>71K</t>
  </si>
  <si>
    <t>72K</t>
  </si>
  <si>
    <t>73K</t>
  </si>
  <si>
    <t>74K</t>
  </si>
  <si>
    <t>75K</t>
  </si>
  <si>
    <t>76K</t>
  </si>
  <si>
    <t>77K</t>
  </si>
  <si>
    <t>78K</t>
  </si>
  <si>
    <t>79K</t>
  </si>
  <si>
    <t>80K</t>
  </si>
  <si>
    <t>81K</t>
  </si>
  <si>
    <t>82K</t>
  </si>
  <si>
    <t>83K</t>
  </si>
  <si>
    <t>84K</t>
  </si>
  <si>
    <t>85K</t>
  </si>
  <si>
    <t>86K</t>
  </si>
  <si>
    <t>87K</t>
  </si>
  <si>
    <t>88K</t>
  </si>
  <si>
    <t>89K</t>
  </si>
  <si>
    <t>90K</t>
  </si>
  <si>
    <t>91K</t>
  </si>
  <si>
    <t>92K</t>
  </si>
  <si>
    <t>93K</t>
  </si>
  <si>
    <t>94K</t>
  </si>
  <si>
    <t>95K</t>
  </si>
  <si>
    <t>96K</t>
  </si>
  <si>
    <t>97K</t>
  </si>
  <si>
    <t>98K</t>
  </si>
  <si>
    <t>99K</t>
  </si>
  <si>
    <t>0AK</t>
  </si>
  <si>
    <t>1AK</t>
  </si>
  <si>
    <t>2AK</t>
  </si>
  <si>
    <t>3AK</t>
  </si>
  <si>
    <t>4AK</t>
  </si>
  <si>
    <t>5AK</t>
  </si>
  <si>
    <t>6AK</t>
  </si>
  <si>
    <t>7AK</t>
  </si>
  <si>
    <t>8AK</t>
  </si>
  <si>
    <t>9AK</t>
  </si>
  <si>
    <t>0CK</t>
  </si>
  <si>
    <t>1CK</t>
  </si>
  <si>
    <t>2CK</t>
  </si>
  <si>
    <t>3CK</t>
  </si>
  <si>
    <t>4CK</t>
  </si>
  <si>
    <t>5CK</t>
  </si>
  <si>
    <t>6CK</t>
  </si>
  <si>
    <t>7CK</t>
  </si>
  <si>
    <t>8CK</t>
  </si>
  <si>
    <t>9CK</t>
  </si>
  <si>
    <t>0FK</t>
  </si>
  <si>
    <t>1FK</t>
  </si>
  <si>
    <t>2FK</t>
  </si>
  <si>
    <t>3FK</t>
  </si>
  <si>
    <t>4FK</t>
  </si>
  <si>
    <t>5FK</t>
  </si>
  <si>
    <t>6FK</t>
  </si>
  <si>
    <t>7FK</t>
  </si>
  <si>
    <t>8FK</t>
  </si>
  <si>
    <t>9FK</t>
  </si>
  <si>
    <t>0HK</t>
  </si>
  <si>
    <t>1HK</t>
  </si>
  <si>
    <t>2HK</t>
  </si>
  <si>
    <t>3HK</t>
  </si>
  <si>
    <t>4HK</t>
  </si>
  <si>
    <t>5HK</t>
  </si>
  <si>
    <t>6HK</t>
  </si>
  <si>
    <t>7HK</t>
  </si>
  <si>
    <t>8HK</t>
  </si>
  <si>
    <t>9HK</t>
  </si>
  <si>
    <t>0KK</t>
  </si>
  <si>
    <t>1KK</t>
  </si>
  <si>
    <t>2KK</t>
  </si>
  <si>
    <t>3KK</t>
  </si>
  <si>
    <t>4KK</t>
  </si>
  <si>
    <t>5KK</t>
  </si>
  <si>
    <t>6KK</t>
  </si>
  <si>
    <t>7KK</t>
  </si>
  <si>
    <t>8KK</t>
  </si>
  <si>
    <t>9KK</t>
  </si>
  <si>
    <t>0LK</t>
  </si>
  <si>
    <t>1LK</t>
  </si>
  <si>
    <t>2LK</t>
  </si>
  <si>
    <t>3LK</t>
  </si>
  <si>
    <t>4LK</t>
  </si>
  <si>
    <t>5LK</t>
  </si>
  <si>
    <t>6LK</t>
  </si>
  <si>
    <t>7LK</t>
  </si>
  <si>
    <t>8LK</t>
  </si>
  <si>
    <t>9LK</t>
  </si>
  <si>
    <t>0MK</t>
  </si>
  <si>
    <t>1MK</t>
  </si>
  <si>
    <t>2MK</t>
  </si>
  <si>
    <t>3MK</t>
  </si>
  <si>
    <t>4MK</t>
  </si>
  <si>
    <t>5MK</t>
  </si>
  <si>
    <t>6MK</t>
  </si>
  <si>
    <t>7MK</t>
  </si>
  <si>
    <t>8MK</t>
  </si>
  <si>
    <t>9MK</t>
  </si>
  <si>
    <t>0PK</t>
  </si>
  <si>
    <t>1PK</t>
  </si>
  <si>
    <t>2PK</t>
  </si>
  <si>
    <t>3PK</t>
  </si>
  <si>
    <t>4PK</t>
  </si>
  <si>
    <t>5PK</t>
  </si>
  <si>
    <t>6PK</t>
  </si>
  <si>
    <t>7PK</t>
  </si>
  <si>
    <t>8PK</t>
  </si>
  <si>
    <t>9PK</t>
  </si>
  <si>
    <t>0XK</t>
  </si>
  <si>
    <t>1XK</t>
  </si>
  <si>
    <t>2XK</t>
  </si>
  <si>
    <t>3XK</t>
  </si>
  <si>
    <t>4XK</t>
  </si>
  <si>
    <t>5XK</t>
  </si>
  <si>
    <t>6XK</t>
  </si>
  <si>
    <t>7XK</t>
  </si>
  <si>
    <t>8XK</t>
  </si>
  <si>
    <t>9XK</t>
  </si>
  <si>
    <t>0YK</t>
  </si>
  <si>
    <t>1YK</t>
  </si>
  <si>
    <t>2YK</t>
  </si>
  <si>
    <t>3YK</t>
  </si>
  <si>
    <t>4YK</t>
  </si>
  <si>
    <t>5YK</t>
  </si>
  <si>
    <t>6YK</t>
  </si>
  <si>
    <t>7YK</t>
  </si>
  <si>
    <t>8YK</t>
  </si>
  <si>
    <t>9YK</t>
  </si>
  <si>
    <t>10L</t>
  </si>
  <si>
    <t>11L</t>
  </si>
  <si>
    <t>12L</t>
  </si>
  <si>
    <t>13L</t>
  </si>
  <si>
    <t>14L</t>
  </si>
  <si>
    <t>15L</t>
  </si>
  <si>
    <t>16L</t>
  </si>
  <si>
    <t>17L</t>
  </si>
  <si>
    <t>18L</t>
  </si>
  <si>
    <t>19L</t>
  </si>
  <si>
    <t>20L</t>
  </si>
  <si>
    <t>21L</t>
  </si>
  <si>
    <t>22L</t>
  </si>
  <si>
    <t>23L</t>
  </si>
  <si>
    <t>24L</t>
  </si>
  <si>
    <t>25L</t>
  </si>
  <si>
    <t>26L</t>
  </si>
  <si>
    <t>27L</t>
  </si>
  <si>
    <t>28L</t>
  </si>
  <si>
    <t>29L</t>
  </si>
  <si>
    <t>30L</t>
  </si>
  <si>
    <t>31L</t>
  </si>
  <si>
    <t>32L</t>
  </si>
  <si>
    <t>33L</t>
  </si>
  <si>
    <t>34L</t>
  </si>
  <si>
    <t>35L</t>
  </si>
  <si>
    <t>36L</t>
  </si>
  <si>
    <t>37L</t>
  </si>
  <si>
    <t>38L</t>
  </si>
  <si>
    <t>39L</t>
  </si>
  <si>
    <t>40L</t>
  </si>
  <si>
    <t>41L</t>
  </si>
  <si>
    <t>42L</t>
  </si>
  <si>
    <t>43L</t>
  </si>
  <si>
    <t>44L</t>
  </si>
  <si>
    <t>45L</t>
  </si>
  <si>
    <t>46L</t>
  </si>
  <si>
    <t>47L</t>
  </si>
  <si>
    <t>48L</t>
  </si>
  <si>
    <t>49L</t>
  </si>
  <si>
    <t>50L</t>
  </si>
  <si>
    <t>51L</t>
  </si>
  <si>
    <t>52L</t>
  </si>
  <si>
    <t>53L</t>
  </si>
  <si>
    <t>54L</t>
  </si>
  <si>
    <t>55L</t>
  </si>
  <si>
    <t>56L</t>
  </si>
  <si>
    <t>57L</t>
  </si>
  <si>
    <t>58L</t>
  </si>
  <si>
    <t>59L</t>
  </si>
  <si>
    <t>60L</t>
  </si>
  <si>
    <t>61L</t>
  </si>
  <si>
    <t>62L</t>
  </si>
  <si>
    <t>63L</t>
  </si>
  <si>
    <t>64L</t>
  </si>
  <si>
    <t>65L</t>
  </si>
  <si>
    <t>66L</t>
  </si>
  <si>
    <t>67L</t>
  </si>
  <si>
    <t>68L</t>
  </si>
  <si>
    <t>69L</t>
  </si>
  <si>
    <t>70L</t>
  </si>
  <si>
    <t>71L</t>
  </si>
  <si>
    <t>72L</t>
  </si>
  <si>
    <t>73L</t>
  </si>
  <si>
    <t>74L</t>
  </si>
  <si>
    <t>75L</t>
  </si>
  <si>
    <t>76L</t>
  </si>
  <si>
    <t>77L</t>
  </si>
  <si>
    <t>78L</t>
  </si>
  <si>
    <t>79L</t>
  </si>
  <si>
    <t>80L</t>
  </si>
  <si>
    <t>81L</t>
  </si>
  <si>
    <t>82L</t>
  </si>
  <si>
    <t>83L</t>
  </si>
  <si>
    <t>84L</t>
  </si>
  <si>
    <t>85L</t>
  </si>
  <si>
    <t>86L</t>
  </si>
  <si>
    <t>87L</t>
  </si>
  <si>
    <t>88L</t>
  </si>
  <si>
    <t>89L</t>
  </si>
  <si>
    <t>90L</t>
  </si>
  <si>
    <t>91L</t>
  </si>
  <si>
    <t>92L</t>
  </si>
  <si>
    <t>93L</t>
  </si>
  <si>
    <t>94L</t>
  </si>
  <si>
    <t>95L</t>
  </si>
  <si>
    <t>96L</t>
  </si>
  <si>
    <t>97L</t>
  </si>
  <si>
    <t>98L</t>
  </si>
  <si>
    <t>99L</t>
  </si>
  <si>
    <t>0AL</t>
  </si>
  <si>
    <t>1AL</t>
  </si>
  <si>
    <t>2AL</t>
  </si>
  <si>
    <t>3AL</t>
  </si>
  <si>
    <t>4AL</t>
  </si>
  <si>
    <t>5AL</t>
  </si>
  <si>
    <t>6AL</t>
  </si>
  <si>
    <t>7AL</t>
  </si>
  <si>
    <t>8AL</t>
  </si>
  <si>
    <t>9AL</t>
  </si>
  <si>
    <t>0CL</t>
  </si>
  <si>
    <t>1CL</t>
  </si>
  <si>
    <t>2CL</t>
  </si>
  <si>
    <t>3CL</t>
  </si>
  <si>
    <t>4CL</t>
  </si>
  <si>
    <t>5CL</t>
  </si>
  <si>
    <t>6CL</t>
  </si>
  <si>
    <t>7CL</t>
  </si>
  <si>
    <t>8CL</t>
  </si>
  <si>
    <t>9CL</t>
  </si>
  <si>
    <t>0FL</t>
  </si>
  <si>
    <t>1FL</t>
  </si>
  <si>
    <t>2FL</t>
  </si>
  <si>
    <t>3FL</t>
  </si>
  <si>
    <t>4FL</t>
  </si>
  <si>
    <t>5FL</t>
  </si>
  <si>
    <t>6FL</t>
  </si>
  <si>
    <t>7FL</t>
  </si>
  <si>
    <t>8FL</t>
  </si>
  <si>
    <t>9FL</t>
  </si>
  <si>
    <t>0HL</t>
  </si>
  <si>
    <t>1HL</t>
  </si>
  <si>
    <t>2HL</t>
  </si>
  <si>
    <t>3HL</t>
  </si>
  <si>
    <t>4HL</t>
  </si>
  <si>
    <t>5HL</t>
  </si>
  <si>
    <t>6HL</t>
  </si>
  <si>
    <t>7HL</t>
  </si>
  <si>
    <t>8HL</t>
  </si>
  <si>
    <t>9HL</t>
  </si>
  <si>
    <t>0KL</t>
  </si>
  <si>
    <t>1KL</t>
  </si>
  <si>
    <t>2KL</t>
  </si>
  <si>
    <t>3KL</t>
  </si>
  <si>
    <t>4KL</t>
  </si>
  <si>
    <t>5KL</t>
  </si>
  <si>
    <t>6KL</t>
  </si>
  <si>
    <t>7KL</t>
  </si>
  <si>
    <t>8KL</t>
  </si>
  <si>
    <t>9KL</t>
  </si>
  <si>
    <t>0LL</t>
  </si>
  <si>
    <t>1LL</t>
  </si>
  <si>
    <t>2LL</t>
  </si>
  <si>
    <t>3LL</t>
  </si>
  <si>
    <t>4LL</t>
  </si>
  <si>
    <t>5LL</t>
  </si>
  <si>
    <t>6LL</t>
  </si>
  <si>
    <t>7LL</t>
  </si>
  <si>
    <t>8LL</t>
  </si>
  <si>
    <t>9LL</t>
  </si>
  <si>
    <t>0ML</t>
  </si>
  <si>
    <t>1ML</t>
  </si>
  <si>
    <t>2ML</t>
  </si>
  <si>
    <t>3ML</t>
  </si>
  <si>
    <t>4ML</t>
  </si>
  <si>
    <t>5ML</t>
  </si>
  <si>
    <t>6ML</t>
  </si>
  <si>
    <t>7ML</t>
  </si>
  <si>
    <t>8ML</t>
  </si>
  <si>
    <t>9ML</t>
  </si>
  <si>
    <t>0PL</t>
  </si>
  <si>
    <t>1PL</t>
  </si>
  <si>
    <t>2PL</t>
  </si>
  <si>
    <t>3PL</t>
  </si>
  <si>
    <t>4PL</t>
  </si>
  <si>
    <t>5PL</t>
  </si>
  <si>
    <t>6PL</t>
  </si>
  <si>
    <t>7PL</t>
  </si>
  <si>
    <t>8PL</t>
  </si>
  <si>
    <t>9PL</t>
  </si>
  <si>
    <t>0XL</t>
  </si>
  <si>
    <t>1XL</t>
  </si>
  <si>
    <t>2XL</t>
  </si>
  <si>
    <t>3XL</t>
  </si>
  <si>
    <t>4XL</t>
  </si>
  <si>
    <t>5XL</t>
  </si>
  <si>
    <t>6XL</t>
  </si>
  <si>
    <t>7XL</t>
  </si>
  <si>
    <t>8XL</t>
  </si>
  <si>
    <t>9XL</t>
  </si>
  <si>
    <t>0YL</t>
  </si>
  <si>
    <t>1YL</t>
  </si>
  <si>
    <t>2YL</t>
  </si>
  <si>
    <t>3YL</t>
  </si>
  <si>
    <t>4YL</t>
  </si>
  <si>
    <t>5YL</t>
  </si>
  <si>
    <t>6YL</t>
  </si>
  <si>
    <t>7YL</t>
  </si>
  <si>
    <t>8YL</t>
  </si>
  <si>
    <t>9YL</t>
  </si>
  <si>
    <t>10M</t>
  </si>
  <si>
    <t>11M</t>
  </si>
  <si>
    <t>12M</t>
  </si>
  <si>
    <t>13M</t>
  </si>
  <si>
    <t>14M</t>
  </si>
  <si>
    <t>15M</t>
  </si>
  <si>
    <t>16M</t>
  </si>
  <si>
    <t>17M</t>
  </si>
  <si>
    <t>18M</t>
  </si>
  <si>
    <t>19M</t>
  </si>
  <si>
    <t>20M</t>
  </si>
  <si>
    <t>21M</t>
  </si>
  <si>
    <t>22M</t>
  </si>
  <si>
    <t>23M</t>
  </si>
  <si>
    <t>24M</t>
  </si>
  <si>
    <t>25M</t>
  </si>
  <si>
    <t>26M</t>
  </si>
  <si>
    <t>27M</t>
  </si>
  <si>
    <t>28M</t>
  </si>
  <si>
    <t>29M</t>
  </si>
  <si>
    <t>30M</t>
  </si>
  <si>
    <t>31M</t>
  </si>
  <si>
    <t>32M</t>
  </si>
  <si>
    <t>33M</t>
  </si>
  <si>
    <t>34M</t>
  </si>
  <si>
    <t>35M</t>
  </si>
  <si>
    <t>36M</t>
  </si>
  <si>
    <t>37M</t>
  </si>
  <si>
    <t>38M</t>
  </si>
  <si>
    <t>39M</t>
  </si>
  <si>
    <t>40M</t>
  </si>
  <si>
    <t>41M</t>
  </si>
  <si>
    <t>42M</t>
  </si>
  <si>
    <t>43M</t>
  </si>
  <si>
    <t>44M</t>
  </si>
  <si>
    <t>45M</t>
  </si>
  <si>
    <t>46M</t>
  </si>
  <si>
    <t>47M</t>
  </si>
  <si>
    <t>48M</t>
  </si>
  <si>
    <t>49M</t>
  </si>
  <si>
    <t>50M</t>
  </si>
  <si>
    <t>51M</t>
  </si>
  <si>
    <t>52M</t>
  </si>
  <si>
    <t>53M</t>
  </si>
  <si>
    <t>54M</t>
  </si>
  <si>
    <t>55M</t>
  </si>
  <si>
    <t>56M</t>
  </si>
  <si>
    <t>57M</t>
  </si>
  <si>
    <t>58M</t>
  </si>
  <si>
    <t>59M</t>
  </si>
  <si>
    <t>60M</t>
  </si>
  <si>
    <t>61M</t>
  </si>
  <si>
    <t>62M</t>
  </si>
  <si>
    <t>63M</t>
  </si>
  <si>
    <t>64M</t>
  </si>
  <si>
    <t>65M</t>
  </si>
  <si>
    <t>66M</t>
  </si>
  <si>
    <t>67M</t>
  </si>
  <si>
    <t>68M</t>
  </si>
  <si>
    <t>69M</t>
  </si>
  <si>
    <t>70M</t>
  </si>
  <si>
    <t>71M</t>
  </si>
  <si>
    <t>72M</t>
  </si>
  <si>
    <t>73M</t>
  </si>
  <si>
    <t>74M</t>
  </si>
  <si>
    <t>75M</t>
  </si>
  <si>
    <t>76M</t>
  </si>
  <si>
    <t>77M</t>
  </si>
  <si>
    <t>78M</t>
  </si>
  <si>
    <t>79M</t>
  </si>
  <si>
    <t>80M</t>
  </si>
  <si>
    <t>81M</t>
  </si>
  <si>
    <t>82M</t>
  </si>
  <si>
    <t>83M</t>
  </si>
  <si>
    <t>84M</t>
  </si>
  <si>
    <t>85M</t>
  </si>
  <si>
    <t>86M</t>
  </si>
  <si>
    <t>87M</t>
  </si>
  <si>
    <t>88M</t>
  </si>
  <si>
    <t>89M</t>
  </si>
  <si>
    <t>90M</t>
  </si>
  <si>
    <t>91M</t>
  </si>
  <si>
    <t>92M</t>
  </si>
  <si>
    <t>93M</t>
  </si>
  <si>
    <t>94M</t>
  </si>
  <si>
    <t>95M</t>
  </si>
  <si>
    <t>96M</t>
  </si>
  <si>
    <t>97M</t>
  </si>
  <si>
    <t>98M</t>
  </si>
  <si>
    <t>99M</t>
  </si>
  <si>
    <t>0AM</t>
  </si>
  <si>
    <t>1AM</t>
  </si>
  <si>
    <t>2AM</t>
  </si>
  <si>
    <t>3AM</t>
  </si>
  <si>
    <t>4AM</t>
  </si>
  <si>
    <t>5AM</t>
  </si>
  <si>
    <t>6AM</t>
  </si>
  <si>
    <t>7AM</t>
  </si>
  <si>
    <t>8AM</t>
  </si>
  <si>
    <t>9AM</t>
  </si>
  <si>
    <t>0CM</t>
  </si>
  <si>
    <t>1CM</t>
  </si>
  <si>
    <t>2CM</t>
  </si>
  <si>
    <t>3CM</t>
  </si>
  <si>
    <t>4CM</t>
  </si>
  <si>
    <t>5CM</t>
  </si>
  <si>
    <t>6CM</t>
  </si>
  <si>
    <t>7CM</t>
  </si>
  <si>
    <t>8CM</t>
  </si>
  <si>
    <t>9CM</t>
  </si>
  <si>
    <t>0FM</t>
  </si>
  <si>
    <t>1FM</t>
  </si>
  <si>
    <t>2FM</t>
  </si>
  <si>
    <t>3FM</t>
  </si>
  <si>
    <t>4FM</t>
  </si>
  <si>
    <t>5FM</t>
  </si>
  <si>
    <t>6FM</t>
  </si>
  <si>
    <t>7FM</t>
  </si>
  <si>
    <t>8FM</t>
  </si>
  <si>
    <t>9FM</t>
  </si>
  <si>
    <t>0HM</t>
  </si>
  <si>
    <t>1HM</t>
  </si>
  <si>
    <t>2HM</t>
  </si>
  <si>
    <t>3HM</t>
  </si>
  <si>
    <t>4HM</t>
  </si>
  <si>
    <t>5HM</t>
  </si>
  <si>
    <t>6HM</t>
  </si>
  <si>
    <t>7HM</t>
  </si>
  <si>
    <t>8HM</t>
  </si>
  <si>
    <t>9HM</t>
  </si>
  <si>
    <t>0KM</t>
  </si>
  <si>
    <t>1KM</t>
  </si>
  <si>
    <t>2KM</t>
  </si>
  <si>
    <t>3KM</t>
  </si>
  <si>
    <t>4KM</t>
  </si>
  <si>
    <t>5KM</t>
  </si>
  <si>
    <t>6KM</t>
  </si>
  <si>
    <t>7KM</t>
  </si>
  <si>
    <t>8KM</t>
  </si>
  <si>
    <t>9KM</t>
  </si>
  <si>
    <t>0LM</t>
  </si>
  <si>
    <t>1LM</t>
  </si>
  <si>
    <t>2LM</t>
  </si>
  <si>
    <t>3LM</t>
  </si>
  <si>
    <t>4LM</t>
  </si>
  <si>
    <t>5LM</t>
  </si>
  <si>
    <t>6LM</t>
  </si>
  <si>
    <t>7LM</t>
  </si>
  <si>
    <t>8LM</t>
  </si>
  <si>
    <t>9LM</t>
  </si>
  <si>
    <t>0MM</t>
  </si>
  <si>
    <t>1MM</t>
  </si>
  <si>
    <t>2MM</t>
  </si>
  <si>
    <t>3MM</t>
  </si>
  <si>
    <t>4MM</t>
  </si>
  <si>
    <t>5MM</t>
  </si>
  <si>
    <t>6MM</t>
  </si>
  <si>
    <t>7MM</t>
  </si>
  <si>
    <t>8MM</t>
  </si>
  <si>
    <t>9MM</t>
  </si>
  <si>
    <t>0PM</t>
  </si>
  <si>
    <t>1PM</t>
  </si>
  <si>
    <t>2PM</t>
  </si>
  <si>
    <t>3PM</t>
  </si>
  <si>
    <t>4PM</t>
  </si>
  <si>
    <t>5PM</t>
  </si>
  <si>
    <t>6PM</t>
  </si>
  <si>
    <t>7PM</t>
  </si>
  <si>
    <t>8PM</t>
  </si>
  <si>
    <t>9PM</t>
  </si>
  <si>
    <t>0XM</t>
  </si>
  <si>
    <t>1XM</t>
  </si>
  <si>
    <t>2XM</t>
  </si>
  <si>
    <t>3XM</t>
  </si>
  <si>
    <t>4XM</t>
  </si>
  <si>
    <t>5XM</t>
  </si>
  <si>
    <t>6XM</t>
  </si>
  <si>
    <t>7XM</t>
  </si>
  <si>
    <t>8XM</t>
  </si>
  <si>
    <t>9XM</t>
  </si>
  <si>
    <t>0YM</t>
  </si>
  <si>
    <t>1YM</t>
  </si>
  <si>
    <t>2YM</t>
  </si>
  <si>
    <t>3YM</t>
  </si>
  <si>
    <t>4YM</t>
  </si>
  <si>
    <t>5YM</t>
  </si>
  <si>
    <t>6YM</t>
  </si>
  <si>
    <t>7YM</t>
  </si>
  <si>
    <t>8YM</t>
  </si>
  <si>
    <t>9YM</t>
  </si>
  <si>
    <t>10P</t>
  </si>
  <si>
    <t>11P</t>
  </si>
  <si>
    <t>12P</t>
  </si>
  <si>
    <t>13P</t>
  </si>
  <si>
    <t>14P</t>
  </si>
  <si>
    <t>15P</t>
  </si>
  <si>
    <t>16P</t>
  </si>
  <si>
    <t>17P</t>
  </si>
  <si>
    <t>18P</t>
  </si>
  <si>
    <t>19P</t>
  </si>
  <si>
    <t>20P</t>
  </si>
  <si>
    <t>21P</t>
  </si>
  <si>
    <t>22P</t>
  </si>
  <si>
    <t>23P</t>
  </si>
  <si>
    <t>24P</t>
  </si>
  <si>
    <t>25P</t>
  </si>
  <si>
    <t>26P</t>
  </si>
  <si>
    <t>27P</t>
  </si>
  <si>
    <t>28P</t>
  </si>
  <si>
    <t>29P</t>
  </si>
  <si>
    <t>30P</t>
  </si>
  <si>
    <t>31P</t>
  </si>
  <si>
    <t>32P</t>
  </si>
  <si>
    <t>33P</t>
  </si>
  <si>
    <t>34P</t>
  </si>
  <si>
    <t>35P</t>
  </si>
  <si>
    <t>36P</t>
  </si>
  <si>
    <t>37P</t>
  </si>
  <si>
    <t>38P</t>
  </si>
  <si>
    <t>39P</t>
  </si>
  <si>
    <t>40P</t>
  </si>
  <si>
    <t>41P</t>
  </si>
  <si>
    <t>42P</t>
  </si>
  <si>
    <t>43P</t>
  </si>
  <si>
    <t>44P</t>
  </si>
  <si>
    <t>45P</t>
  </si>
  <si>
    <t>46P</t>
  </si>
  <si>
    <t>47P</t>
  </si>
  <si>
    <t>48P</t>
  </si>
  <si>
    <t>49P</t>
  </si>
  <si>
    <t>50P</t>
  </si>
  <si>
    <t>51P</t>
  </si>
  <si>
    <t>52P</t>
  </si>
  <si>
    <t>53P</t>
  </si>
  <si>
    <t>54P</t>
  </si>
  <si>
    <t>55P</t>
  </si>
  <si>
    <t>56P</t>
  </si>
  <si>
    <t>57P</t>
  </si>
  <si>
    <t>58P</t>
  </si>
  <si>
    <t>59P</t>
  </si>
  <si>
    <t>60P</t>
  </si>
  <si>
    <t>61P</t>
  </si>
  <si>
    <t>62P</t>
  </si>
  <si>
    <t>63P</t>
  </si>
  <si>
    <t>64P</t>
  </si>
  <si>
    <t>65P</t>
  </si>
  <si>
    <t>66P</t>
  </si>
  <si>
    <t>67P</t>
  </si>
  <si>
    <t>68P</t>
  </si>
  <si>
    <t>69P</t>
  </si>
  <si>
    <t>70P</t>
  </si>
  <si>
    <t>71P</t>
  </si>
  <si>
    <t>72P</t>
  </si>
  <si>
    <t>73P</t>
  </si>
  <si>
    <t>74P</t>
  </si>
  <si>
    <t>75P</t>
  </si>
  <si>
    <t>76P</t>
  </si>
  <si>
    <t>77P</t>
  </si>
  <si>
    <t>78P</t>
  </si>
  <si>
    <t>79P</t>
  </si>
  <si>
    <t>80P</t>
  </si>
  <si>
    <t>81P</t>
  </si>
  <si>
    <t>82P</t>
  </si>
  <si>
    <t>83P</t>
  </si>
  <si>
    <t>84P</t>
  </si>
  <si>
    <t>85P</t>
  </si>
  <si>
    <t>86P</t>
  </si>
  <si>
    <t>87P</t>
  </si>
  <si>
    <t>88P</t>
  </si>
  <si>
    <t>89P</t>
  </si>
  <si>
    <t>90P</t>
  </si>
  <si>
    <t>91P</t>
  </si>
  <si>
    <t>92P</t>
  </si>
  <si>
    <t>93P</t>
  </si>
  <si>
    <t>94P</t>
  </si>
  <si>
    <t>95P</t>
  </si>
  <si>
    <t>96P</t>
  </si>
  <si>
    <t>97P</t>
  </si>
  <si>
    <t>98P</t>
  </si>
  <si>
    <t>99P</t>
  </si>
  <si>
    <t>0AP</t>
  </si>
  <si>
    <t>1AP</t>
  </si>
  <si>
    <t>2AP</t>
  </si>
  <si>
    <t>3AP</t>
  </si>
  <si>
    <t>4AP</t>
  </si>
  <si>
    <t>5AP</t>
  </si>
  <si>
    <t>6AP</t>
  </si>
  <si>
    <t>7AP</t>
  </si>
  <si>
    <t>8AP</t>
  </si>
  <si>
    <t>9AP</t>
  </si>
  <si>
    <t>0CP</t>
  </si>
  <si>
    <t>1CP</t>
  </si>
  <si>
    <t>2CP</t>
  </si>
  <si>
    <t>3CP</t>
  </si>
  <si>
    <t>4CP</t>
  </si>
  <si>
    <t>5CP</t>
  </si>
  <si>
    <t>6CP</t>
  </si>
  <si>
    <t>7CP</t>
  </si>
  <si>
    <t>8CP</t>
  </si>
  <si>
    <t>9CP</t>
  </si>
  <si>
    <t>0FP</t>
  </si>
  <si>
    <t>1FP</t>
  </si>
  <si>
    <t>2FP</t>
  </si>
  <si>
    <t>3FP</t>
  </si>
  <si>
    <t>4FP</t>
  </si>
  <si>
    <t>5FP</t>
  </si>
  <si>
    <t>6FP</t>
  </si>
  <si>
    <t>7FP</t>
  </si>
  <si>
    <t>8FP</t>
  </si>
  <si>
    <t>9FP</t>
  </si>
  <si>
    <t>0HP</t>
  </si>
  <si>
    <t>1HP</t>
  </si>
  <si>
    <t>2HP</t>
  </si>
  <si>
    <t>3HP</t>
  </si>
  <si>
    <t>4HP</t>
  </si>
  <si>
    <t>5HP</t>
  </si>
  <si>
    <t>6HP</t>
  </si>
  <si>
    <t>7HP</t>
  </si>
  <si>
    <t>8HP</t>
  </si>
  <si>
    <t>9HP</t>
  </si>
  <si>
    <t>0KP</t>
  </si>
  <si>
    <t>1KP</t>
  </si>
  <si>
    <t>2KP</t>
  </si>
  <si>
    <t>3KP</t>
  </si>
  <si>
    <t>4KP</t>
  </si>
  <si>
    <t>5KP</t>
  </si>
  <si>
    <t>6KP</t>
  </si>
  <si>
    <t>7KP</t>
  </si>
  <si>
    <t>8KP</t>
  </si>
  <si>
    <t>9KP</t>
  </si>
  <si>
    <t>0LP</t>
  </si>
  <si>
    <t>1LP</t>
  </si>
  <si>
    <t>2LP</t>
  </si>
  <si>
    <t>3LP</t>
  </si>
  <si>
    <t>4LP</t>
  </si>
  <si>
    <t>5LP</t>
  </si>
  <si>
    <t>6LP</t>
  </si>
  <si>
    <t>7LP</t>
  </si>
  <si>
    <t>8LP</t>
  </si>
  <si>
    <t>9LP</t>
  </si>
  <si>
    <t>0MP</t>
  </si>
  <si>
    <t>1MP</t>
  </si>
  <si>
    <t>2MP</t>
  </si>
  <si>
    <t>3MP</t>
  </si>
  <si>
    <t>4MP</t>
  </si>
  <si>
    <t>5MP</t>
  </si>
  <si>
    <t>6MP</t>
  </si>
  <si>
    <t>7MP</t>
  </si>
  <si>
    <t>8MP</t>
  </si>
  <si>
    <t>9MP</t>
  </si>
  <si>
    <t>0PP</t>
  </si>
  <si>
    <t>1PP</t>
  </si>
  <si>
    <t>2PP</t>
  </si>
  <si>
    <t>3PP</t>
  </si>
  <si>
    <t>4PP</t>
  </si>
  <si>
    <t>5PP</t>
  </si>
  <si>
    <t>6PP</t>
  </si>
  <si>
    <t>7PP</t>
  </si>
  <si>
    <t>8PP</t>
  </si>
  <si>
    <t>9PP</t>
  </si>
  <si>
    <t>0XP</t>
  </si>
  <si>
    <t>1XP</t>
  </si>
  <si>
    <t>2XP</t>
  </si>
  <si>
    <t>3XP</t>
  </si>
  <si>
    <t>4XP</t>
  </si>
  <si>
    <t>5XP</t>
  </si>
  <si>
    <t>6XP</t>
  </si>
  <si>
    <t>7XP</t>
  </si>
  <si>
    <t>8XP</t>
  </si>
  <si>
    <t>9XP</t>
  </si>
  <si>
    <t>0YP</t>
  </si>
  <si>
    <t>1YP</t>
  </si>
  <si>
    <t>2YP</t>
  </si>
  <si>
    <t>3YP</t>
  </si>
  <si>
    <t>4YP</t>
  </si>
  <si>
    <t>5YP</t>
  </si>
  <si>
    <t>6YP</t>
  </si>
  <si>
    <t>7YP</t>
  </si>
  <si>
    <t>8YP</t>
  </si>
  <si>
    <t>9YP</t>
  </si>
  <si>
    <t>10X</t>
  </si>
  <si>
    <t>11X</t>
  </si>
  <si>
    <t>12X</t>
  </si>
  <si>
    <t>13X</t>
  </si>
  <si>
    <t>14X</t>
  </si>
  <si>
    <t>15X</t>
  </si>
  <si>
    <t>16X</t>
  </si>
  <si>
    <t>17X</t>
  </si>
  <si>
    <t>18X</t>
  </si>
  <si>
    <t>19X</t>
  </si>
  <si>
    <t>20X</t>
  </si>
  <si>
    <t>21X</t>
  </si>
  <si>
    <t>22X</t>
  </si>
  <si>
    <t>23X</t>
  </si>
  <si>
    <t>24X</t>
  </si>
  <si>
    <t>25X</t>
  </si>
  <si>
    <t>26X</t>
  </si>
  <si>
    <t>27X</t>
  </si>
  <si>
    <t>28X</t>
  </si>
  <si>
    <t>29X</t>
  </si>
  <si>
    <t>30X</t>
  </si>
  <si>
    <t>31X</t>
  </si>
  <si>
    <t>32X</t>
  </si>
  <si>
    <t>33X</t>
  </si>
  <si>
    <t>34X</t>
  </si>
  <si>
    <t>35X</t>
  </si>
  <si>
    <t>36X</t>
  </si>
  <si>
    <t>37X</t>
  </si>
  <si>
    <t>38X</t>
  </si>
  <si>
    <t>39X</t>
  </si>
  <si>
    <t>40X</t>
  </si>
  <si>
    <t>41X</t>
  </si>
  <si>
    <t>42X</t>
  </si>
  <si>
    <t>43X</t>
  </si>
  <si>
    <t>44X</t>
  </si>
  <si>
    <t>45X</t>
  </si>
  <si>
    <t>46X</t>
  </si>
  <si>
    <t>47X</t>
  </si>
  <si>
    <t>48X</t>
  </si>
  <si>
    <t>49X</t>
  </si>
  <si>
    <t>50X</t>
  </si>
  <si>
    <t>51X</t>
  </si>
  <si>
    <t>52X</t>
  </si>
  <si>
    <t>53X</t>
  </si>
  <si>
    <t>54X</t>
  </si>
  <si>
    <t>55X</t>
  </si>
  <si>
    <t>56X</t>
  </si>
  <si>
    <t>57X</t>
  </si>
  <si>
    <t>58X</t>
  </si>
  <si>
    <t>59X</t>
  </si>
  <si>
    <t>60X</t>
  </si>
  <si>
    <t>61X</t>
  </si>
  <si>
    <t>62X</t>
  </si>
  <si>
    <t>63X</t>
  </si>
  <si>
    <t>64X</t>
  </si>
  <si>
    <t>65X</t>
  </si>
  <si>
    <t>66X</t>
  </si>
  <si>
    <t>67X</t>
  </si>
  <si>
    <t>68X</t>
  </si>
  <si>
    <t>69X</t>
  </si>
  <si>
    <t>70X</t>
  </si>
  <si>
    <t>71X</t>
  </si>
  <si>
    <t>72X</t>
  </si>
  <si>
    <t>73X</t>
  </si>
  <si>
    <t>74X</t>
  </si>
  <si>
    <t>75X</t>
  </si>
  <si>
    <t>76X</t>
  </si>
  <si>
    <t>77X</t>
  </si>
  <si>
    <t>78X</t>
  </si>
  <si>
    <t>79X</t>
  </si>
  <si>
    <t>80X</t>
  </si>
  <si>
    <t>81X</t>
  </si>
  <si>
    <t>82X</t>
  </si>
  <si>
    <t>83X</t>
  </si>
  <si>
    <t>84X</t>
  </si>
  <si>
    <t>85X</t>
  </si>
  <si>
    <t>86X</t>
  </si>
  <si>
    <t>87X</t>
  </si>
  <si>
    <t>88X</t>
  </si>
  <si>
    <t>89X</t>
  </si>
  <si>
    <t>90X</t>
  </si>
  <si>
    <t>91X</t>
  </si>
  <si>
    <t>92X</t>
  </si>
  <si>
    <t>93X</t>
  </si>
  <si>
    <t>94X</t>
  </si>
  <si>
    <t>95X</t>
  </si>
  <si>
    <t>96X</t>
  </si>
  <si>
    <t>97X</t>
  </si>
  <si>
    <t>98X</t>
  </si>
  <si>
    <t>99X</t>
  </si>
  <si>
    <t>0AX</t>
  </si>
  <si>
    <t>1AX</t>
  </si>
  <si>
    <t>2AX</t>
  </si>
  <si>
    <t>3AX</t>
  </si>
  <si>
    <t>4AX</t>
  </si>
  <si>
    <t>5AX</t>
  </si>
  <si>
    <t>6AX</t>
  </si>
  <si>
    <t>7AX</t>
  </si>
  <si>
    <t>8AX</t>
  </si>
  <si>
    <t>9AX</t>
  </si>
  <si>
    <t>0CX</t>
  </si>
  <si>
    <t>1CX</t>
  </si>
  <si>
    <t>2CX</t>
  </si>
  <si>
    <t>3CX</t>
  </si>
  <si>
    <t>4CX</t>
  </si>
  <si>
    <t>5CX</t>
  </si>
  <si>
    <t>6CX</t>
  </si>
  <si>
    <t>7CX</t>
  </si>
  <si>
    <t>8CX</t>
  </si>
  <si>
    <t>9CX</t>
  </si>
  <si>
    <t>0FX</t>
  </si>
  <si>
    <t>1FX</t>
  </si>
  <si>
    <t>2FX</t>
  </si>
  <si>
    <t>3FX</t>
  </si>
  <si>
    <t>4FX</t>
  </si>
  <si>
    <t>5FX</t>
  </si>
  <si>
    <t>6FX</t>
  </si>
  <si>
    <t>7FX</t>
  </si>
  <si>
    <t>8FX</t>
  </si>
  <si>
    <t>9FX</t>
  </si>
  <si>
    <t>0HX</t>
  </si>
  <si>
    <t>1HX</t>
  </si>
  <si>
    <t>2HX</t>
  </si>
  <si>
    <t>3HX</t>
  </si>
  <si>
    <t>4HX</t>
  </si>
  <si>
    <t>5HX</t>
  </si>
  <si>
    <t>6HX</t>
  </si>
  <si>
    <t>7HX</t>
  </si>
  <si>
    <t>8HX</t>
  </si>
  <si>
    <t>9HX</t>
  </si>
  <si>
    <t>0KX</t>
  </si>
  <si>
    <t>1KX</t>
  </si>
  <si>
    <t>2KX</t>
  </si>
  <si>
    <t>3KX</t>
  </si>
  <si>
    <t>4KX</t>
  </si>
  <si>
    <t>5KX</t>
  </si>
  <si>
    <t>6KX</t>
  </si>
  <si>
    <t>7KX</t>
  </si>
  <si>
    <t>8KX</t>
  </si>
  <si>
    <t>9KX</t>
  </si>
  <si>
    <t>0LX</t>
  </si>
  <si>
    <t>1LX</t>
  </si>
  <si>
    <t>2LX</t>
  </si>
  <si>
    <t>3LX</t>
  </si>
  <si>
    <t>4LX</t>
  </si>
  <si>
    <t>5LX</t>
  </si>
  <si>
    <t>6LX</t>
  </si>
  <si>
    <t>7LX</t>
  </si>
  <si>
    <t>8LX</t>
  </si>
  <si>
    <t>9LX</t>
  </si>
  <si>
    <t>0MX</t>
  </si>
  <si>
    <t>1MX</t>
  </si>
  <si>
    <t>2MX</t>
  </si>
  <si>
    <t>3MX</t>
  </si>
  <si>
    <t>4MX</t>
  </si>
  <si>
    <t>5MX</t>
  </si>
  <si>
    <t>6MX</t>
  </si>
  <si>
    <t>7MX</t>
  </si>
  <si>
    <t>8MX</t>
  </si>
  <si>
    <t>9MX</t>
  </si>
  <si>
    <t>0PX</t>
  </si>
  <si>
    <t>1PX</t>
  </si>
  <si>
    <t>2PX</t>
  </si>
  <si>
    <t>3PX</t>
  </si>
  <si>
    <t>4PX</t>
  </si>
  <si>
    <t>5PX</t>
  </si>
  <si>
    <t>6PX</t>
  </si>
  <si>
    <t>7PX</t>
  </si>
  <si>
    <t>8PX</t>
  </si>
  <si>
    <t>9PX</t>
  </si>
  <si>
    <t>0XX</t>
  </si>
  <si>
    <t>1XX</t>
  </si>
  <si>
    <t>2XX</t>
  </si>
  <si>
    <t>3XX</t>
  </si>
  <si>
    <t>4XX</t>
  </si>
  <si>
    <t>5XX</t>
  </si>
  <si>
    <t>6XX</t>
  </si>
  <si>
    <t>7XX</t>
  </si>
  <si>
    <t>8XX</t>
  </si>
  <si>
    <t>9XX</t>
  </si>
  <si>
    <t>0YX</t>
  </si>
  <si>
    <t>1YX</t>
  </si>
  <si>
    <t>2YX</t>
  </si>
  <si>
    <t>3YX</t>
  </si>
  <si>
    <t>4YX</t>
  </si>
  <si>
    <t>5YX</t>
  </si>
  <si>
    <t>6YX</t>
  </si>
  <si>
    <t>7YX</t>
  </si>
  <si>
    <t>8YX</t>
  </si>
  <si>
    <t>9YX</t>
  </si>
  <si>
    <t>10Y</t>
  </si>
  <si>
    <t>11Y</t>
  </si>
  <si>
    <t>12Y</t>
  </si>
  <si>
    <t>13Y</t>
  </si>
  <si>
    <t>14Y</t>
  </si>
  <si>
    <t>15Y</t>
  </si>
  <si>
    <t>16Y</t>
  </si>
  <si>
    <t>17Y</t>
  </si>
  <si>
    <t>18Y</t>
  </si>
  <si>
    <t>19Y</t>
  </si>
  <si>
    <t>20Y</t>
  </si>
  <si>
    <t>21Y</t>
  </si>
  <si>
    <t>22Y</t>
  </si>
  <si>
    <t>23Y</t>
  </si>
  <si>
    <t>24Y</t>
  </si>
  <si>
    <t>25Y</t>
  </si>
  <si>
    <t>26Y</t>
  </si>
  <si>
    <t>27Y</t>
  </si>
  <si>
    <t>28Y</t>
  </si>
  <si>
    <t>29Y</t>
  </si>
  <si>
    <t>30Y</t>
  </si>
  <si>
    <t>31Y</t>
  </si>
  <si>
    <t>32Y</t>
  </si>
  <si>
    <t>33Y</t>
  </si>
  <si>
    <t>34Y</t>
  </si>
  <si>
    <t>35Y</t>
  </si>
  <si>
    <t>36Y</t>
  </si>
  <si>
    <t>37Y</t>
  </si>
  <si>
    <t>38Y</t>
  </si>
  <si>
    <t>39Y</t>
  </si>
  <si>
    <t>40Y</t>
  </si>
  <si>
    <t>41Y</t>
  </si>
  <si>
    <t>42Y</t>
  </si>
  <si>
    <t>43Y</t>
  </si>
  <si>
    <t>44Y</t>
  </si>
  <si>
    <t>45Y</t>
  </si>
  <si>
    <t>46Y</t>
  </si>
  <si>
    <t>47Y</t>
  </si>
  <si>
    <t>48Y</t>
  </si>
  <si>
    <t>49Y</t>
  </si>
  <si>
    <t>50Y</t>
  </si>
  <si>
    <t>51Y</t>
  </si>
  <si>
    <t>52Y</t>
  </si>
  <si>
    <t>53Y</t>
  </si>
  <si>
    <t>54Y</t>
  </si>
  <si>
    <t>55Y</t>
  </si>
  <si>
    <t>56Y</t>
  </si>
  <si>
    <t>57Y</t>
  </si>
  <si>
    <t>58Y</t>
  </si>
  <si>
    <t>59Y</t>
  </si>
  <si>
    <t>60Y</t>
  </si>
  <si>
    <t>61Y</t>
  </si>
  <si>
    <t>62Y</t>
  </si>
  <si>
    <t>63Y</t>
  </si>
  <si>
    <t>64Y</t>
  </si>
  <si>
    <t>65Y</t>
  </si>
  <si>
    <t>66Y</t>
  </si>
  <si>
    <t>67Y</t>
  </si>
  <si>
    <t>68Y</t>
  </si>
  <si>
    <t>69Y</t>
  </si>
  <si>
    <t>70Y</t>
  </si>
  <si>
    <t>71Y</t>
  </si>
  <si>
    <t>72Y</t>
  </si>
  <si>
    <t>73Y</t>
  </si>
  <si>
    <t>74Y</t>
  </si>
  <si>
    <t>75Y</t>
  </si>
  <si>
    <t>76Y</t>
  </si>
  <si>
    <t>77Y</t>
  </si>
  <si>
    <t>78Y</t>
  </si>
  <si>
    <t>79Y</t>
  </si>
  <si>
    <t>80Y</t>
  </si>
  <si>
    <t>81Y</t>
  </si>
  <si>
    <t>82Y</t>
  </si>
  <si>
    <t>83Y</t>
  </si>
  <si>
    <t>84Y</t>
  </si>
  <si>
    <t>85Y</t>
  </si>
  <si>
    <t>86Y</t>
  </si>
  <si>
    <t>87Y</t>
  </si>
  <si>
    <t>88Y</t>
  </si>
  <si>
    <t>89Y</t>
  </si>
  <si>
    <t>90Y</t>
  </si>
  <si>
    <t>91Y</t>
  </si>
  <si>
    <t>92Y</t>
  </si>
  <si>
    <t>93Y</t>
  </si>
  <si>
    <t>94Y</t>
  </si>
  <si>
    <t>95Y</t>
  </si>
  <si>
    <t>96Y</t>
  </si>
  <si>
    <t>97Y</t>
  </si>
  <si>
    <t>98Y</t>
  </si>
  <si>
    <t>99Y</t>
  </si>
  <si>
    <t>0AY</t>
  </si>
  <si>
    <t>1AY</t>
  </si>
  <si>
    <t>2AY</t>
  </si>
  <si>
    <t>3AY</t>
  </si>
  <si>
    <t>4AY</t>
  </si>
  <si>
    <t>5AY</t>
  </si>
  <si>
    <t>6AY</t>
  </si>
  <si>
    <t>7AY</t>
  </si>
  <si>
    <t>8AY</t>
  </si>
  <si>
    <t>9AY</t>
  </si>
  <si>
    <t>0CY</t>
  </si>
  <si>
    <t>1CY</t>
  </si>
  <si>
    <t>2CY</t>
  </si>
  <si>
    <t>3CY</t>
  </si>
  <si>
    <t>4CY</t>
  </si>
  <si>
    <t>5CY</t>
  </si>
  <si>
    <t>6CY</t>
  </si>
  <si>
    <t>7CY</t>
  </si>
  <si>
    <t>8CY</t>
  </si>
  <si>
    <t>9CY</t>
  </si>
  <si>
    <t>0FY</t>
  </si>
  <si>
    <t>1FY</t>
  </si>
  <si>
    <t>2FY</t>
  </si>
  <si>
    <t>3FY</t>
  </si>
  <si>
    <t>4FY</t>
  </si>
  <si>
    <t>5FY</t>
  </si>
  <si>
    <t>6FY</t>
  </si>
  <si>
    <t>7FY</t>
  </si>
  <si>
    <t>8FY</t>
  </si>
  <si>
    <t>9FY</t>
  </si>
  <si>
    <t>0HY</t>
  </si>
  <si>
    <t>1HY</t>
  </si>
  <si>
    <t>2HY</t>
  </si>
  <si>
    <t>3HY</t>
  </si>
  <si>
    <t>4HY</t>
  </si>
  <si>
    <t>5HY</t>
  </si>
  <si>
    <t>6HY</t>
  </si>
  <si>
    <t>7HY</t>
  </si>
  <si>
    <t>8HY</t>
  </si>
  <si>
    <t>9HY</t>
  </si>
  <si>
    <t>0KY</t>
  </si>
  <si>
    <t>1KY</t>
  </si>
  <si>
    <t>2KY</t>
  </si>
  <si>
    <t>3KY</t>
  </si>
  <si>
    <t>4KY</t>
  </si>
  <si>
    <t>5KY</t>
  </si>
  <si>
    <t>6KY</t>
  </si>
  <si>
    <t>7KY</t>
  </si>
  <si>
    <t>8KY</t>
  </si>
  <si>
    <t>9KY</t>
  </si>
  <si>
    <t>0LY</t>
  </si>
  <si>
    <t>1LY</t>
  </si>
  <si>
    <t>2LY</t>
  </si>
  <si>
    <t>3LY</t>
  </si>
  <si>
    <t>4LY</t>
  </si>
  <si>
    <t>5LY</t>
  </si>
  <si>
    <t>6LY</t>
  </si>
  <si>
    <t>7LY</t>
  </si>
  <si>
    <t>8LY</t>
  </si>
  <si>
    <t>9LY</t>
  </si>
  <si>
    <t>0MY</t>
  </si>
  <si>
    <t>1MY</t>
  </si>
  <si>
    <t>2MY</t>
  </si>
  <si>
    <t>3MY</t>
  </si>
  <si>
    <t>4MY</t>
  </si>
  <si>
    <t>5MY</t>
  </si>
  <si>
    <t>6MY</t>
  </si>
  <si>
    <t>7MY</t>
  </si>
  <si>
    <t>8MY</t>
  </si>
  <si>
    <t>9MY</t>
  </si>
  <si>
    <t>0PY</t>
  </si>
  <si>
    <t>1PY</t>
  </si>
  <si>
    <t>2PY</t>
  </si>
  <si>
    <t>3PY</t>
  </si>
  <si>
    <t>4PY</t>
  </si>
  <si>
    <t>5PY</t>
  </si>
  <si>
    <t>6PY</t>
  </si>
  <si>
    <t>7PY</t>
  </si>
  <si>
    <t>8PY</t>
  </si>
  <si>
    <t>9PY</t>
  </si>
  <si>
    <t>0XY</t>
  </si>
  <si>
    <t>1XY</t>
  </si>
  <si>
    <t>2XY</t>
  </si>
  <si>
    <t>3XY</t>
  </si>
  <si>
    <t>4XY</t>
  </si>
  <si>
    <t>5XY</t>
  </si>
  <si>
    <t>6XY</t>
  </si>
  <si>
    <t>7XY</t>
  </si>
  <si>
    <t>8XY</t>
  </si>
  <si>
    <t>9XY</t>
  </si>
  <si>
    <t>0YY</t>
  </si>
  <si>
    <t>1YY</t>
  </si>
  <si>
    <t>2YY</t>
  </si>
  <si>
    <t>3YY</t>
  </si>
  <si>
    <t>4YY</t>
  </si>
  <si>
    <t>5YY</t>
  </si>
  <si>
    <t>6YY</t>
  </si>
  <si>
    <t>7YY</t>
  </si>
  <si>
    <t>8YY</t>
  </si>
  <si>
    <t>9YY</t>
  </si>
  <si>
    <t>分類番号</t>
    <rPh sb="0" eb="4">
      <t>ブンルイバンゴウ</t>
    </rPh>
    <phoneticPr fontId="2"/>
  </si>
  <si>
    <t>個別番号</t>
    <rPh sb="0" eb="4">
      <t>コベツバンゴウ</t>
    </rPh>
    <phoneticPr fontId="2"/>
  </si>
  <si>
    <t>車両登録番号
（非表示）</t>
    <rPh sb="0" eb="2">
      <t>シャリョウ</t>
    </rPh>
    <rPh sb="2" eb="6">
      <t>トウロクバンゴウ</t>
    </rPh>
    <rPh sb="8" eb="11">
      <t>ヒヒョウジ</t>
    </rPh>
    <phoneticPr fontId="2"/>
  </si>
  <si>
    <t>新車１</t>
    <rPh sb="0" eb="2">
      <t>シンシャ</t>
    </rPh>
    <phoneticPr fontId="2"/>
  </si>
  <si>
    <t>新車２</t>
    <rPh sb="0" eb="2">
      <t>シンシャ</t>
    </rPh>
    <phoneticPr fontId="2"/>
  </si>
  <si>
    <t>新車３</t>
    <rPh sb="0" eb="2">
      <t>シンシャ</t>
    </rPh>
    <phoneticPr fontId="2"/>
  </si>
  <si>
    <t>新車４</t>
    <rPh sb="0" eb="2">
      <t>シンシャ</t>
    </rPh>
    <phoneticPr fontId="2"/>
  </si>
  <si>
    <t>新車５</t>
    <rPh sb="0" eb="2">
      <t>シンシャ</t>
    </rPh>
    <phoneticPr fontId="2"/>
  </si>
  <si>
    <t>新車６</t>
    <rPh sb="0" eb="2">
      <t>シンシャ</t>
    </rPh>
    <phoneticPr fontId="2"/>
  </si>
  <si>
    <t>新車７</t>
    <rPh sb="0" eb="2">
      <t>シンシャ</t>
    </rPh>
    <phoneticPr fontId="2"/>
  </si>
  <si>
    <t>新車８</t>
    <rPh sb="0" eb="2">
      <t>シンシャ</t>
    </rPh>
    <phoneticPr fontId="2"/>
  </si>
  <si>
    <t>新車９</t>
    <rPh sb="0" eb="2">
      <t>シンシャ</t>
    </rPh>
    <phoneticPr fontId="2"/>
  </si>
  <si>
    <t>新車１０</t>
    <rPh sb="0" eb="2">
      <t>シンシャ</t>
    </rPh>
    <phoneticPr fontId="2"/>
  </si>
  <si>
    <r>
      <t>転記用シート：</t>
    </r>
    <r>
      <rPr>
        <b/>
        <u/>
        <sz val="11"/>
        <color theme="1"/>
        <rFont val="BIZ UDPゴシック"/>
        <family val="3"/>
        <charset val="128"/>
      </rPr>
      <t>総括表（中間・実績報告時に必要）に転記用</t>
    </r>
    <r>
      <rPr>
        <sz val="11"/>
        <color theme="1"/>
        <rFont val="BIZ UDPゴシック"/>
        <family val="3"/>
        <charset val="128"/>
      </rPr>
      <t>のデータが自動算出されるシート</t>
    </r>
    <rPh sb="0" eb="3">
      <t>テンキヨウ</t>
    </rPh>
    <rPh sb="7" eb="10">
      <t>ソウカツヒョウ</t>
    </rPh>
    <rPh sb="11" eb="13">
      <t>チュウカン</t>
    </rPh>
    <rPh sb="14" eb="16">
      <t>ジッセキ</t>
    </rPh>
    <rPh sb="16" eb="18">
      <t>ホウコク</t>
    </rPh>
    <rPh sb="18" eb="19">
      <t>ジ</t>
    </rPh>
    <rPh sb="20" eb="22">
      <t>ヒツヨウ</t>
    </rPh>
    <rPh sb="24" eb="27">
      <t>テンキヨウ</t>
    </rPh>
    <rPh sb="32" eb="36">
      <t>ジドウサンシュツ</t>
    </rPh>
    <phoneticPr fontId="2"/>
  </si>
  <si>
    <t>４．算出シート３（まとめ）について</t>
    <rPh sb="2" eb="4">
      <t>サンシュツ</t>
    </rPh>
    <phoneticPr fontId="2"/>
  </si>
  <si>
    <t>５．転記用シートについて</t>
    <rPh sb="2" eb="5">
      <t>テンキヨウ</t>
    </rPh>
    <phoneticPr fontId="2"/>
  </si>
  <si>
    <t>上記すべて入力後、自動算出されますので中間報告、実績報告の際は総括表へ転記してください。</t>
    <rPh sb="0" eb="2">
      <t>ジョウキ</t>
    </rPh>
    <rPh sb="5" eb="7">
      <t>ニュウリョク</t>
    </rPh>
    <rPh sb="7" eb="8">
      <t>ゴ</t>
    </rPh>
    <rPh sb="9" eb="13">
      <t>ジドウサンシュツ</t>
    </rPh>
    <rPh sb="19" eb="23">
      <t>チュウカンホウコク</t>
    </rPh>
    <rPh sb="24" eb="28">
      <t>ジッセキホウコク</t>
    </rPh>
    <rPh sb="29" eb="30">
      <t>サイ</t>
    </rPh>
    <rPh sb="31" eb="34">
      <t>ソウカツヒョウ</t>
    </rPh>
    <rPh sb="35" eb="37">
      <t>テンキ</t>
    </rPh>
    <phoneticPr fontId="2"/>
  </si>
  <si>
    <t>６．トンキロについて</t>
    <phoneticPr fontId="2"/>
  </si>
  <si>
    <t>車両登録番号を入力すると、数値が自動反映されます。</t>
    <rPh sb="0" eb="6">
      <t>シャリョウトウロクバンゴウ</t>
    </rPh>
    <rPh sb="7" eb="9">
      <t>ニュウリョク</t>
    </rPh>
    <rPh sb="13" eb="15">
      <t>スウチ</t>
    </rPh>
    <rPh sb="16" eb="20">
      <t>ジドウハンエイ</t>
    </rPh>
    <phoneticPr fontId="2"/>
  </si>
  <si>
    <t>　※新車の購入を検討していて車両登録番号が確定していない場合は新車１、新車２・・・をプルダウンより選択してください（新車１１以降はプルダウンの最下部にあり）。また新車１等選択した場合は、分類番号、ひらがな、個別番号は入力しないでください。</t>
    <rPh sb="14" eb="20">
      <t>シャリョウトウロクバンゴウ</t>
    </rPh>
    <rPh sb="21" eb="23">
      <t>カクテイ</t>
    </rPh>
    <rPh sb="49" eb="51">
      <t>センタク</t>
    </rPh>
    <rPh sb="58" eb="60">
      <t>シンシャ</t>
    </rPh>
    <rPh sb="62" eb="64">
      <t>イコウ</t>
    </rPh>
    <rPh sb="71" eb="74">
      <t>サイカブ</t>
    </rPh>
    <rPh sb="81" eb="83">
      <t>シンシャ</t>
    </rPh>
    <rPh sb="84" eb="85">
      <t>トウ</t>
    </rPh>
    <rPh sb="85" eb="87">
      <t>センタク</t>
    </rPh>
    <rPh sb="89" eb="91">
      <t>バアイ</t>
    </rPh>
    <rPh sb="93" eb="97">
      <t>ブンルイバンゴウ</t>
    </rPh>
    <rPh sb="103" eb="105">
      <t>コベツ</t>
    </rPh>
    <rPh sb="105" eb="107">
      <t>バンゴウ</t>
    </rPh>
    <rPh sb="108" eb="110">
      <t>ニュウリョク</t>
    </rPh>
    <phoneticPr fontId="2"/>
  </si>
  <si>
    <t>※新車を選択の際は分類番号/ひらがな/個別番号を選択しないでください。</t>
    <rPh sb="1" eb="3">
      <t>シンシャ</t>
    </rPh>
    <rPh sb="4" eb="6">
      <t>センタク</t>
    </rPh>
    <rPh sb="7" eb="8">
      <t>サイ</t>
    </rPh>
    <rPh sb="9" eb="13">
      <t>ブンルイバンゴウ</t>
    </rPh>
    <rPh sb="19" eb="23">
      <t>コベツバンゴウ</t>
    </rPh>
    <rPh sb="24" eb="26">
      <t>センタク</t>
    </rPh>
    <phoneticPr fontId="2"/>
  </si>
  <si>
    <t>新車１１</t>
    <rPh sb="0" eb="2">
      <t>シンシャ</t>
    </rPh>
    <phoneticPr fontId="2"/>
  </si>
  <si>
    <t>新車１２</t>
    <rPh sb="0" eb="2">
      <t>シンシャ</t>
    </rPh>
    <phoneticPr fontId="2"/>
  </si>
  <si>
    <t>新車１３</t>
    <rPh sb="0" eb="2">
      <t>シンシャ</t>
    </rPh>
    <phoneticPr fontId="2"/>
  </si>
  <si>
    <t>新車１４</t>
    <rPh sb="0" eb="2">
      <t>シンシャ</t>
    </rPh>
    <phoneticPr fontId="2"/>
  </si>
  <si>
    <t>新車１５</t>
    <rPh sb="0" eb="2">
      <t>シンシャ</t>
    </rPh>
    <phoneticPr fontId="2"/>
  </si>
  <si>
    <t>新車１６</t>
    <rPh sb="0" eb="2">
      <t>シンシャ</t>
    </rPh>
    <phoneticPr fontId="2"/>
  </si>
  <si>
    <t>新車１７</t>
    <rPh sb="0" eb="2">
      <t>シンシャ</t>
    </rPh>
    <phoneticPr fontId="2"/>
  </si>
  <si>
    <t>新車１８</t>
    <rPh sb="0" eb="2">
      <t>シンシャ</t>
    </rPh>
    <phoneticPr fontId="2"/>
  </si>
  <si>
    <t>新車１９</t>
    <rPh sb="0" eb="2">
      <t>シンシャ</t>
    </rPh>
    <phoneticPr fontId="2"/>
  </si>
  <si>
    <t>新車２０</t>
    <rPh sb="0" eb="2">
      <t>シンシャ</t>
    </rPh>
    <phoneticPr fontId="2"/>
  </si>
  <si>
    <t>新車２１</t>
    <rPh sb="0" eb="2">
      <t>シンシャ</t>
    </rPh>
    <phoneticPr fontId="2"/>
  </si>
  <si>
    <t>新車２２</t>
    <rPh sb="0" eb="2">
      <t>シンシャ</t>
    </rPh>
    <phoneticPr fontId="2"/>
  </si>
  <si>
    <t>新車２３</t>
    <rPh sb="0" eb="2">
      <t>シンシャ</t>
    </rPh>
    <phoneticPr fontId="2"/>
  </si>
  <si>
    <t>新車２４</t>
    <rPh sb="0" eb="2">
      <t>シンシャ</t>
    </rPh>
    <phoneticPr fontId="2"/>
  </si>
  <si>
    <t>新車２５</t>
    <rPh sb="0" eb="2">
      <t>シンシャ</t>
    </rPh>
    <phoneticPr fontId="2"/>
  </si>
  <si>
    <t>新車２６</t>
    <rPh sb="0" eb="2">
      <t>シンシャ</t>
    </rPh>
    <phoneticPr fontId="2"/>
  </si>
  <si>
    <t>新車２７</t>
    <rPh sb="0" eb="2">
      <t>シンシャ</t>
    </rPh>
    <phoneticPr fontId="2"/>
  </si>
  <si>
    <t>新車２８</t>
    <rPh sb="0" eb="2">
      <t>シンシャ</t>
    </rPh>
    <phoneticPr fontId="2"/>
  </si>
  <si>
    <t>新車２９</t>
    <rPh sb="0" eb="2">
      <t>シンシャ</t>
    </rPh>
    <phoneticPr fontId="2"/>
  </si>
  <si>
    <t>新車３０</t>
    <rPh sb="0" eb="2">
      <t>シンシャ</t>
    </rPh>
    <phoneticPr fontId="2"/>
  </si>
  <si>
    <t>判定</t>
    <rPh sb="0" eb="2">
      <t>ハンテイ</t>
    </rPh>
    <phoneticPr fontId="2"/>
  </si>
  <si>
    <t>※本表は複数台・1000運行の入力が可能</t>
    <rPh sb="1" eb="2">
      <t>ホン</t>
    </rPh>
    <rPh sb="2" eb="3">
      <t>ヒョウ</t>
    </rPh>
    <rPh sb="4" eb="7">
      <t>フクスウダイ</t>
    </rPh>
    <rPh sb="12" eb="14">
      <t>ウンコウ</t>
    </rPh>
    <rPh sb="15" eb="17">
      <t>ニュウリョク</t>
    </rPh>
    <rPh sb="18" eb="20">
      <t>カノウ</t>
    </rPh>
    <phoneticPr fontId="2"/>
  </si>
  <si>
    <t>①車両登録番号：車検証記載の車両登録番号（ナンバープレートに記載されている番号）を省略せず地域名からプルダウンより選択してください。</t>
    <rPh sb="1" eb="3">
      <t>シャリョウ</t>
    </rPh>
    <rPh sb="3" eb="5">
      <t>トウロク</t>
    </rPh>
    <rPh sb="5" eb="7">
      <t>バンゴウ</t>
    </rPh>
    <rPh sb="8" eb="11">
      <t>シャケンショウ</t>
    </rPh>
    <rPh sb="11" eb="13">
      <t>キサイ</t>
    </rPh>
    <rPh sb="14" eb="16">
      <t>シャリョウ</t>
    </rPh>
    <rPh sb="16" eb="20">
      <t>トウロクバンゴウ</t>
    </rPh>
    <rPh sb="30" eb="32">
      <t>キサイ</t>
    </rPh>
    <rPh sb="37" eb="39">
      <t>バンゴウ</t>
    </rPh>
    <rPh sb="41" eb="43">
      <t>ショウリャク</t>
    </rPh>
    <rPh sb="45" eb="48">
      <t>チイキメイ</t>
    </rPh>
    <rPh sb="57" eb="59">
      <t>センタク</t>
    </rPh>
    <phoneticPr fontId="2"/>
  </si>
  <si>
    <r>
      <t>算出シート1(連携前）：荷主連携</t>
    </r>
    <r>
      <rPr>
        <b/>
        <u/>
        <sz val="11"/>
        <color theme="1"/>
        <rFont val="BIZ UDPゴシック"/>
        <family val="3"/>
        <charset val="128"/>
      </rPr>
      <t>前</t>
    </r>
    <r>
      <rPr>
        <sz val="11"/>
        <color theme="1"/>
        <rFont val="BIZ UDPゴシック"/>
        <family val="3"/>
        <charset val="128"/>
      </rPr>
      <t>の車両ごと運行ごと走行データを入力するシート</t>
    </r>
    <rPh sb="12" eb="14">
      <t>ニヌシ</t>
    </rPh>
    <rPh sb="14" eb="16">
      <t>レンケイ</t>
    </rPh>
    <rPh sb="16" eb="17">
      <t>マエ</t>
    </rPh>
    <rPh sb="18" eb="20">
      <t>シャリョウ</t>
    </rPh>
    <rPh sb="22" eb="24">
      <t>ウンコウ</t>
    </rPh>
    <rPh sb="26" eb="28">
      <t>ソウコウ</t>
    </rPh>
    <rPh sb="32" eb="34">
      <t>ニュウリョク</t>
    </rPh>
    <phoneticPr fontId="2"/>
  </si>
  <si>
    <r>
      <t>算出シート2(連携後)：荷主連携</t>
    </r>
    <r>
      <rPr>
        <b/>
        <u/>
        <sz val="11"/>
        <color theme="1"/>
        <rFont val="BIZ UDPゴシック"/>
        <family val="3"/>
        <charset val="128"/>
      </rPr>
      <t>後</t>
    </r>
    <r>
      <rPr>
        <sz val="11"/>
        <color theme="1"/>
        <rFont val="BIZ UDPゴシック"/>
        <family val="3"/>
        <charset val="128"/>
      </rPr>
      <t>の車両ごと運行ごと走行データを入力するシート</t>
    </r>
    <rPh sb="16" eb="17">
      <t>ゴ</t>
    </rPh>
    <rPh sb="18" eb="20">
      <t>シャリョウ</t>
    </rPh>
    <phoneticPr fontId="2"/>
  </si>
  <si>
    <t>トンキロ＆燃料使用量　自動計算シート（まとめ：3/3） v2.0</t>
    <rPh sb="5" eb="7">
      <t>ネンリョウ</t>
    </rPh>
    <rPh sb="7" eb="10">
      <t>シヨウリョウ</t>
    </rPh>
    <rPh sb="11" eb="13">
      <t>ジドウ</t>
    </rPh>
    <rPh sb="13" eb="15">
      <t>ケイサン</t>
    </rPh>
    <phoneticPr fontId="2"/>
  </si>
  <si>
    <t>トンキロ＆燃料使用量　自動計算シート（連携前：1/3） v2.0</t>
    <rPh sb="5" eb="7">
      <t>ネンリョウ</t>
    </rPh>
    <rPh sb="7" eb="10">
      <t>シヨウリョウ</t>
    </rPh>
    <rPh sb="11" eb="13">
      <t>ジドウ</t>
    </rPh>
    <rPh sb="13" eb="15">
      <t>ケイサン</t>
    </rPh>
    <rPh sb="19" eb="22">
      <t>レンケイマエ</t>
    </rPh>
    <phoneticPr fontId="2"/>
  </si>
  <si>
    <t>トンキロ＆燃料使用量　自動計算シート（連携後：2/3） v2.0</t>
    <rPh sb="5" eb="7">
      <t>ネンリョウ</t>
    </rPh>
    <rPh sb="7" eb="10">
      <t>シヨウリョウ</t>
    </rPh>
    <rPh sb="11" eb="13">
      <t>ジドウ</t>
    </rPh>
    <rPh sb="13" eb="15">
      <t>ケイサン</t>
    </rPh>
    <rPh sb="19" eb="22">
      <t>レンケイゴ</t>
    </rPh>
    <phoneticPr fontId="2"/>
  </si>
  <si>
    <t>車両登録番号</t>
    <rPh sb="0" eb="2">
      <t>シャリョウ</t>
    </rPh>
    <rPh sb="2" eb="6">
      <t>トウロクバンゴウ</t>
    </rPh>
    <phoneticPr fontId="2"/>
  </si>
  <si>
    <t xml:space="preserve">車両登録番号
</t>
    <phoneticPr fontId="2"/>
  </si>
  <si>
    <r>
      <t>算出シート3(まとめ)：</t>
    </r>
    <r>
      <rPr>
        <b/>
        <u/>
        <sz val="11"/>
        <color theme="1"/>
        <rFont val="BIZ UDPゴシック"/>
        <family val="3"/>
        <charset val="128"/>
      </rPr>
      <t>実施計画書（交付申請時に必要）／自己評価結果（実績報告時に必要）に転記</t>
    </r>
    <r>
      <rPr>
        <u/>
        <sz val="11"/>
        <color theme="1"/>
        <rFont val="BIZ UDPゴシック"/>
        <family val="3"/>
        <charset val="128"/>
      </rPr>
      <t>用</t>
    </r>
    <r>
      <rPr>
        <sz val="11"/>
        <color theme="1"/>
        <rFont val="BIZ UDPゴシック"/>
        <family val="3"/>
        <charset val="128"/>
      </rPr>
      <t>の「合計燃料使用量（L）」および「総トンキロ（t･km）」が自動算出されるシート</t>
    </r>
    <rPh sb="12" eb="14">
      <t>ジッシ</t>
    </rPh>
    <rPh sb="14" eb="17">
      <t>ケイカクショ</t>
    </rPh>
    <rPh sb="18" eb="23">
      <t>コウフシンセイジ</t>
    </rPh>
    <rPh sb="24" eb="26">
      <t>ヒツヨウ</t>
    </rPh>
    <rPh sb="28" eb="34">
      <t>ジコヒョウカケッカ</t>
    </rPh>
    <rPh sb="35" eb="40">
      <t>ジッセキホウコクジ</t>
    </rPh>
    <rPh sb="41" eb="43">
      <t>ヒツヨウ</t>
    </rPh>
    <rPh sb="45" eb="48">
      <t>テンキヨウ</t>
    </rPh>
    <rPh sb="50" eb="52">
      <t>ゴウケイ</t>
    </rPh>
    <rPh sb="52" eb="54">
      <t>ネンリョウ</t>
    </rPh>
    <rPh sb="54" eb="57">
      <t>シヨウリョウ</t>
    </rPh>
    <rPh sb="65" eb="66">
      <t>ソウ</t>
    </rPh>
    <rPh sb="78" eb="80">
      <t>ジドウ</t>
    </rPh>
    <rPh sb="80" eb="82">
      <t>サンシュツ</t>
    </rPh>
    <phoneticPr fontId="2"/>
  </si>
  <si>
    <t>自動算出された「合計燃料使用量（L）」および「総トンキロ（t･km）」（青枠部分）を交付申請の際は実施計画書、実績報告の際は自己評価結果へ転記してください。</t>
    <rPh sb="0" eb="4">
      <t>ジドウサンシュツ</t>
    </rPh>
    <rPh sb="36" eb="40">
      <t>アオワクブブン</t>
    </rPh>
    <rPh sb="42" eb="46">
      <t>コウフシンセイ</t>
    </rPh>
    <rPh sb="47" eb="48">
      <t>サイ</t>
    </rPh>
    <rPh sb="49" eb="54">
      <t>ジッシケイカクショ</t>
    </rPh>
    <rPh sb="55" eb="59">
      <t>ジッセキホウコク</t>
    </rPh>
    <rPh sb="60" eb="61">
      <t>サイ</t>
    </rPh>
    <rPh sb="62" eb="68">
      <t>ジコヒョウカケッカ</t>
    </rPh>
    <rPh sb="69" eb="71">
      <t>テンキ</t>
    </rPh>
    <phoneticPr fontId="2"/>
  </si>
  <si>
    <t>参考燃料使用量
（L）</t>
    <phoneticPr fontId="2"/>
  </si>
  <si>
    <r>
      <rPr>
        <b/>
        <sz val="11"/>
        <color rgb="FFFF0000"/>
        <rFont val="Meiryo UI"/>
        <family val="3"/>
        <charset val="128"/>
      </rPr>
      <t>軽油換算</t>
    </r>
    <r>
      <rPr>
        <sz val="11"/>
        <color theme="1"/>
        <rFont val="Meiryo UI"/>
        <family val="3"/>
        <charset val="128"/>
      </rPr>
      <t xml:space="preserve">
燃料使用量
（L）</t>
    </r>
    <rPh sb="0" eb="2">
      <t>ケイユ</t>
    </rPh>
    <rPh sb="2" eb="4">
      <t>カンサン</t>
    </rPh>
    <rPh sb="5" eb="7">
      <t>ネンリョウ</t>
    </rPh>
    <rPh sb="7" eb="10">
      <t>シヨウリョウ</t>
    </rPh>
    <phoneticPr fontId="2"/>
  </si>
  <si>
    <t>トンキロあたりの燃料使用量
(L/t･km)</t>
    <rPh sb="8" eb="10">
      <t>ネンリョウ</t>
    </rPh>
    <rPh sb="10" eb="13">
      <t>シヨウリョウ</t>
    </rPh>
    <phoneticPr fontId="2"/>
  </si>
  <si>
    <t>合計
燃料使用量
（L）</t>
    <rPh sb="0" eb="2">
      <t>ゴウケイ</t>
    </rPh>
    <rPh sb="3" eb="5">
      <t>ネンリョウ</t>
    </rPh>
    <rPh sb="5" eb="8">
      <t>シヨウリョウ</t>
    </rPh>
    <phoneticPr fontId="2"/>
  </si>
  <si>
    <t>燃料使用量
（L）</t>
    <rPh sb="0" eb="2">
      <t>ネンリョウ</t>
    </rPh>
    <rPh sb="2" eb="5">
      <t>シヨウリョウ</t>
    </rPh>
    <phoneticPr fontId="2"/>
  </si>
  <si>
    <t>③燃料
使用量（L）</t>
    <phoneticPr fontId="2"/>
  </si>
  <si>
    <t>燃料使用量（L/台・10日）</t>
    <rPh sb="0" eb="2">
      <t>ネンリョウ</t>
    </rPh>
    <rPh sb="2" eb="5">
      <t>シヨウリョウ</t>
    </rPh>
    <rPh sb="8" eb="9">
      <t>ダイ</t>
    </rPh>
    <rPh sb="12" eb="13">
      <t>ニチ</t>
    </rPh>
    <phoneticPr fontId="2"/>
  </si>
  <si>
    <t>　※中間報告、実績報告の際には、交付決定後に確定した導入車両登録番号を①の通りプルダウンより選択してください。</t>
    <rPh sb="2" eb="6">
      <t>チュウカンホウコク</t>
    </rPh>
    <rPh sb="7" eb="11">
      <t>ジッセキホウコク</t>
    </rPh>
    <rPh sb="12" eb="13">
      <t>サイ</t>
    </rPh>
    <rPh sb="16" eb="21">
      <t>コウフケッテイゴ</t>
    </rPh>
    <rPh sb="22" eb="24">
      <t>カクテイ</t>
    </rPh>
    <rPh sb="26" eb="30">
      <t>ドウニュウシャリョウ</t>
    </rPh>
    <rPh sb="30" eb="32">
      <t>トウロク</t>
    </rPh>
    <rPh sb="32" eb="34">
      <t>バンゴウ</t>
    </rPh>
    <rPh sb="37" eb="38">
      <t>トオ</t>
    </rPh>
    <rPh sb="46" eb="48">
      <t>センタク</t>
    </rPh>
    <phoneticPr fontId="2"/>
  </si>
  <si>
    <t>に車両登録番号を入力すると算出シート1,2から運行データが自動的に反映されます</t>
    <rPh sb="8" eb="10">
      <t>ニュウリョク</t>
    </rPh>
    <rPh sb="13" eb="15">
      <t>サンシュツ</t>
    </rPh>
    <rPh sb="23" eb="25">
      <t>ウンコウ</t>
    </rPh>
    <rPh sb="29" eb="31">
      <t>ジドウ</t>
    </rPh>
    <rPh sb="31" eb="32">
      <t>テキ</t>
    </rPh>
    <rPh sb="33" eb="35">
      <t>ハンエイ</t>
    </rPh>
    <phoneticPr fontId="2"/>
  </si>
  <si>
    <t>ID</t>
    <phoneticPr fontId="2"/>
  </si>
  <si>
    <t>トラック事業者
/荷主等</t>
    <rPh sb="4" eb="7">
      <t>ジギョウシャ</t>
    </rPh>
    <rPh sb="9" eb="12">
      <t>ニヌシトウ</t>
    </rPh>
    <phoneticPr fontId="2"/>
  </si>
  <si>
    <t>トラック事業者
/荷主等</t>
    <rPh sb="4" eb="6">
      <t>ジギョウ</t>
    </rPh>
    <rPh sb="6" eb="7">
      <t>シャ</t>
    </rPh>
    <rPh sb="9" eb="11">
      <t>ニヌシ</t>
    </rPh>
    <rPh sb="11" eb="12">
      <t>ナド</t>
    </rPh>
    <phoneticPr fontId="2"/>
  </si>
  <si>
    <t>トラック事業者
/荷主等</t>
    <rPh sb="4" eb="6">
      <t>ジギョウ</t>
    </rPh>
    <rPh sb="6" eb="7">
      <t>シャ</t>
    </rPh>
    <rPh sb="9" eb="11">
      <t>ニヌシ</t>
    </rPh>
    <rPh sb="11" eb="12">
      <t>ナドメイ</t>
    </rPh>
    <phoneticPr fontId="2"/>
  </si>
  <si>
    <t>全車両の結果（１台あたりの平均；軽油換算値）</t>
    <rPh sb="0" eb="3">
      <t>ゼンシャリョウ</t>
    </rPh>
    <rPh sb="4" eb="6">
      <t>ケッカ</t>
    </rPh>
    <rPh sb="8" eb="9">
      <t>ダイ</t>
    </rPh>
    <rPh sb="13" eb="15">
      <t>ヘイキン</t>
    </rPh>
    <rPh sb="16" eb="18">
      <t>ケイユ</t>
    </rPh>
    <rPh sb="18" eb="21">
      <t>カンサンチ</t>
    </rPh>
    <phoneticPr fontId="2"/>
  </si>
  <si>
    <r>
      <t>車両別の結果</t>
    </r>
    <r>
      <rPr>
        <b/>
        <sz val="16"/>
        <color rgb="FFFF0000"/>
        <rFont val="Meiryo UI"/>
        <family val="3"/>
        <charset val="128"/>
      </rPr>
      <t>※新車を選択の際は分類番号/ひらがな/個別番号を選択しないでください。</t>
    </r>
    <rPh sb="0" eb="2">
      <t>シャリョウ</t>
    </rPh>
    <rPh sb="2" eb="3">
      <t>ベツ</t>
    </rPh>
    <rPh sb="4" eb="6">
      <t>ケッカ</t>
    </rPh>
    <phoneticPr fontId="2"/>
  </si>
  <si>
    <t>(１)1台1運行毎のデータ（連携後）</t>
    <rPh sb="4" eb="5">
      <t>ダイ</t>
    </rPh>
    <rPh sb="6" eb="8">
      <t>ウンコウ</t>
    </rPh>
    <rPh sb="8" eb="9">
      <t>ゴト</t>
    </rPh>
    <rPh sb="16" eb="17">
      <t>ゴ</t>
    </rPh>
    <phoneticPr fontId="2"/>
  </si>
  <si>
    <t>(２)車両別合計及び10日換算の運行データ（(１)より自動算出）</t>
    <rPh sb="3" eb="5">
      <t>シャリョウ</t>
    </rPh>
    <rPh sb="5" eb="6">
      <t>ベツ</t>
    </rPh>
    <rPh sb="6" eb="8">
      <t>ゴウケイ</t>
    </rPh>
    <rPh sb="8" eb="9">
      <t>オヨ</t>
    </rPh>
    <rPh sb="12" eb="13">
      <t>ヒ</t>
    </rPh>
    <rPh sb="13" eb="15">
      <t>カンサン</t>
    </rPh>
    <rPh sb="16" eb="18">
      <t>ウンコウ</t>
    </rPh>
    <rPh sb="27" eb="29">
      <t>ジドウ</t>
    </rPh>
    <rPh sb="29" eb="31">
      <t>サンシュツ</t>
    </rPh>
    <phoneticPr fontId="2"/>
  </si>
  <si>
    <t>H列～K列</t>
    <rPh sb="1" eb="2">
      <t>レツ</t>
    </rPh>
    <rPh sb="4" eb="5">
      <t>レツ</t>
    </rPh>
    <phoneticPr fontId="2"/>
  </si>
  <si>
    <t>G列</t>
    <rPh sb="1" eb="2">
      <t>レツ</t>
    </rPh>
    <phoneticPr fontId="2"/>
  </si>
  <si>
    <t>O列</t>
    <rPh sb="1" eb="2">
      <t>レツ</t>
    </rPh>
    <phoneticPr fontId="2"/>
  </si>
  <si>
    <t>P列</t>
    <rPh sb="1" eb="2">
      <t>レツ</t>
    </rPh>
    <phoneticPr fontId="2"/>
  </si>
  <si>
    <t>Q列</t>
    <rPh sb="1" eb="2">
      <t>レツ</t>
    </rPh>
    <phoneticPr fontId="2"/>
  </si>
  <si>
    <t>R列</t>
    <rPh sb="1" eb="2">
      <t>レツ</t>
    </rPh>
    <phoneticPr fontId="2"/>
  </si>
  <si>
    <t>書類</t>
    <rPh sb="0" eb="2">
      <t>ショルイ</t>
    </rPh>
    <phoneticPr fontId="2"/>
  </si>
  <si>
    <t>20240530</t>
    <phoneticPr fontId="2"/>
  </si>
  <si>
    <t>R6</t>
    <phoneticPr fontId="2"/>
  </si>
  <si>
    <t>計算シート_動態等</t>
    <rPh sb="0" eb="2">
      <t>ケイサン</t>
    </rPh>
    <rPh sb="6" eb="8">
      <t>ドウタイ</t>
    </rPh>
    <rPh sb="8" eb="9">
      <t>トウ</t>
    </rPh>
    <phoneticPr fontId="4"/>
  </si>
  <si>
    <t>TT</t>
    <phoneticPr fontId="2"/>
  </si>
  <si>
    <t>　　注１）N列「（荷待ち時間等も含む全体での使用量）」にはすべての走行時、アイドリング時における全燃料使用量を入力してください。</t>
    <rPh sb="2" eb="3">
      <t>チュウ</t>
    </rPh>
    <rPh sb="6" eb="7">
      <t>レツ</t>
    </rPh>
    <rPh sb="33" eb="36">
      <t>ソウコウジ</t>
    </rPh>
    <rPh sb="43" eb="44">
      <t>ジ</t>
    </rPh>
    <rPh sb="48" eb="49">
      <t>ゼン</t>
    </rPh>
    <rPh sb="49" eb="51">
      <t>ネンリョウ</t>
    </rPh>
    <rPh sb="51" eb="54">
      <t>シヨウリョウ</t>
    </rPh>
    <rPh sb="55" eb="57">
      <t>ニュウリョク</t>
    </rPh>
    <phoneticPr fontId="2"/>
  </si>
  <si>
    <t>　　注2）O列「⑨のうち、荷待ち時間等における燃料使用量」は荷待ち時間解消等の取組を実施する場合に使用する項目です。</t>
    <rPh sb="2" eb="3">
      <t>チュウ</t>
    </rPh>
    <rPh sb="6" eb="7">
      <t>レツ</t>
    </rPh>
    <rPh sb="30" eb="32">
      <t>ニマ</t>
    </rPh>
    <rPh sb="33" eb="35">
      <t>ジカン</t>
    </rPh>
    <rPh sb="35" eb="37">
      <t>カイショウ</t>
    </rPh>
    <rPh sb="37" eb="38">
      <t>トウ</t>
    </rPh>
    <rPh sb="39" eb="41">
      <t>トリクミ</t>
    </rPh>
    <rPh sb="42" eb="44">
      <t>ジッシ</t>
    </rPh>
    <rPh sb="46" eb="48">
      <t>バアイ</t>
    </rPh>
    <rPh sb="49" eb="51">
      <t>シヨウ</t>
    </rPh>
    <rPh sb="53" eb="55">
      <t>コウモク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</si>
</sst>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0;[Red]\-#,##0.0"/>
    <numFmt numFmtId="177" formatCode="0.00_ "/>
    <numFmt numFmtId="178" formatCode="0_);[Red]\(0\)"/>
    <numFmt numFmtId="179" formatCode="0.0%"/>
    <numFmt numFmtId="180" formatCode="[$-F800]dddd\,\ mmmm\ dd\,\ yyyy"/>
    <numFmt numFmtId="181" formatCode="0.0000_ "/>
    <numFmt numFmtId="182" formatCode="0.000_);[Red]\(0.000\)"/>
    <numFmt numFmtId="183" formatCode="0.0000_);[Red]\(0.0000\)"/>
    <numFmt numFmtId="184" formatCode="0.00_);[Red]\(0.00\)"/>
    <numFmt numFmtId="185" formatCode="0.0_);[Red]\(0.0\)"/>
    <numFmt numFmtId="186" formatCode="0_ "/>
    <numFmt numFmtId="187" formatCode="yyyy&quot;年&quot;m&quot;月&quot;d&quot;日&quot;;@"/>
    <numFmt numFmtId="188" formatCode="0.0"/>
  </numFmts>
  <fonts count="66"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sz val="11"/>
      <color theme="1"/>
      <name val="ＭＳ Ｐゴシック"/>
      <family val="2"/>
      <scheme val="minor"/>
    </font>
    <font>
      <sz val="11"/>
      <color theme="1"/>
      <name val="Meiryo UI"/>
      <family val="3"/>
      <charset val="128"/>
    </font>
    <font>
      <sz val="11"/>
      <name val="Meiryo UI"/>
      <family val="3"/>
      <charset val="128"/>
    </font>
    <font>
      <sz val="10"/>
      <color theme="1"/>
      <name val="Meiryo UI"/>
      <family val="3"/>
      <charset val="128"/>
    </font>
    <font>
      <sz val="10"/>
      <name val="Meiryo UI"/>
      <family val="3"/>
      <charset val="128"/>
    </font>
    <font>
      <sz val="9"/>
      <name val="Meiryo UI"/>
      <family val="3"/>
      <charset val="128"/>
    </font>
    <font>
      <b/>
      <sz val="9"/>
      <color theme="0"/>
      <name val="Meiryo UI"/>
      <family val="3"/>
      <charset val="128"/>
    </font>
    <font>
      <b/>
      <sz val="11"/>
      <name val="Meiryo UI"/>
      <family val="3"/>
      <charset val="128"/>
    </font>
    <font>
      <b/>
      <sz val="12"/>
      <color theme="1"/>
      <name val="Meiryo UI"/>
      <family val="3"/>
      <charset val="128"/>
    </font>
    <font>
      <b/>
      <sz val="12"/>
      <name val="Meiryo UI"/>
      <family val="3"/>
      <charset val="128"/>
    </font>
    <font>
      <b/>
      <sz val="11"/>
      <color theme="1"/>
      <name val="Meiryo UI"/>
      <family val="3"/>
      <charset val="128"/>
    </font>
    <font>
      <b/>
      <sz val="18"/>
      <color theme="1"/>
      <name val="Meiryo UI"/>
      <family val="3"/>
      <charset val="128"/>
    </font>
    <font>
      <sz val="18"/>
      <color theme="1"/>
      <name val="Meiryo UI"/>
      <family val="3"/>
      <charset val="128"/>
    </font>
    <font>
      <sz val="8"/>
      <color theme="1"/>
      <name val="Meiryo UI"/>
      <family val="3"/>
      <charset val="128"/>
    </font>
    <font>
      <sz val="11"/>
      <color theme="1"/>
      <name val="Meiryo UI"/>
      <family val="2"/>
      <charset val="128"/>
    </font>
    <font>
      <sz val="11"/>
      <color theme="1"/>
      <name val="BIZ UDゴシック"/>
      <family val="3"/>
      <charset val="128"/>
    </font>
    <font>
      <sz val="11"/>
      <name val="ＭＳ Ｐゴシック"/>
      <family val="3"/>
    </font>
    <font>
      <b/>
      <sz val="18"/>
      <name val="Meiryo UI"/>
      <family val="3"/>
      <charset val="128"/>
    </font>
    <font>
      <b/>
      <sz val="14"/>
      <color theme="1"/>
      <name val="Meiryo UI"/>
      <family val="3"/>
      <charset val="128"/>
    </font>
    <font>
      <b/>
      <u/>
      <sz val="14"/>
      <color theme="1"/>
      <name val="Meiryo UI"/>
      <family val="3"/>
      <charset val="128"/>
    </font>
    <font>
      <vertAlign val="superscript"/>
      <sz val="11"/>
      <color theme="1"/>
      <name val="Meiryo UI"/>
      <family val="3"/>
      <charset val="128"/>
    </font>
    <font>
      <sz val="12"/>
      <color theme="1"/>
      <name val="Meiryo UI"/>
      <family val="3"/>
      <charset val="128"/>
    </font>
    <font>
      <b/>
      <sz val="12"/>
      <color theme="0"/>
      <name val="Meiryo UI"/>
      <family val="3"/>
      <charset val="128"/>
    </font>
    <font>
      <b/>
      <u/>
      <sz val="16"/>
      <color theme="1"/>
      <name val="Meiryo UI"/>
      <family val="3"/>
      <charset val="128"/>
    </font>
    <font>
      <sz val="14"/>
      <name val="Meiryo UI"/>
      <family val="3"/>
      <charset val="128"/>
    </font>
    <font>
      <sz val="14"/>
      <color theme="1"/>
      <name val="Meiryo UI"/>
      <family val="3"/>
      <charset val="128"/>
    </font>
    <font>
      <sz val="18"/>
      <color theme="1"/>
      <name val="BIZ UDゴシック"/>
      <family val="3"/>
      <charset val="128"/>
    </font>
    <font>
      <sz val="11"/>
      <color theme="0"/>
      <name val="BIZ UDゴシック"/>
      <family val="3"/>
      <charset val="128"/>
    </font>
    <font>
      <sz val="16"/>
      <color theme="1"/>
      <name val="Meiryo UI"/>
      <family val="3"/>
      <charset val="128"/>
    </font>
    <font>
      <sz val="11"/>
      <color theme="0"/>
      <name val="ＭＳ Ｐゴシック"/>
      <family val="2"/>
      <charset val="128"/>
      <scheme val="minor"/>
    </font>
    <font>
      <sz val="11"/>
      <color theme="0"/>
      <name val="Meiryo UI"/>
      <family val="3"/>
      <charset val="128"/>
    </font>
    <font>
      <b/>
      <u/>
      <sz val="11"/>
      <color rgb="FFFF0000"/>
      <name val="Meiryo UI"/>
      <family val="3"/>
      <charset val="128"/>
    </font>
    <font>
      <vertAlign val="superscript"/>
      <sz val="9"/>
      <name val="ＭＳ Ｐゴシック"/>
      <family val="3"/>
      <charset val="128"/>
    </font>
    <font>
      <sz val="11"/>
      <color theme="1"/>
      <name val="BIZ UDPゴシック"/>
      <family val="3"/>
      <charset val="128"/>
    </font>
    <font>
      <b/>
      <u/>
      <sz val="12"/>
      <color theme="1"/>
      <name val="BIZ UDPゴシック"/>
      <family val="3"/>
      <charset val="128"/>
    </font>
    <font>
      <u/>
      <sz val="11"/>
      <color theme="1"/>
      <name val="BIZ UDPゴシック"/>
      <family val="3"/>
      <charset val="128"/>
    </font>
    <font>
      <b/>
      <u/>
      <sz val="11"/>
      <color theme="1"/>
      <name val="BIZ UDPゴシック"/>
      <family val="3"/>
      <charset val="128"/>
    </font>
    <font>
      <b/>
      <sz val="11"/>
      <color rgb="FFFF0000"/>
      <name val="Meiryo UI"/>
      <family val="3"/>
      <charset val="128"/>
    </font>
    <font>
      <u/>
      <sz val="11"/>
      <color theme="10"/>
      <name val="ＭＳ Ｐゴシック"/>
      <family val="2"/>
      <charset val="128"/>
      <scheme val="minor"/>
    </font>
    <font>
      <sz val="11"/>
      <color rgb="FFFF0000"/>
      <name val="BIZ UDPゴシック"/>
      <family val="3"/>
      <charset val="128"/>
    </font>
    <font>
      <b/>
      <u/>
      <sz val="11"/>
      <color theme="10"/>
      <name val="ＭＳ Ｐゴシック"/>
      <family val="3"/>
      <charset val="128"/>
      <scheme val="minor"/>
    </font>
    <font>
      <sz val="11"/>
      <name val="BIZ UDPゴシック"/>
      <family val="3"/>
      <charset val="128"/>
    </font>
    <font>
      <u/>
      <sz val="11"/>
      <color theme="10"/>
      <name val="ＭＳ Ｐゴシック"/>
      <family val="3"/>
      <charset val="128"/>
      <scheme val="minor"/>
    </font>
    <font>
      <u/>
      <sz val="10"/>
      <color rgb="FFFF0000"/>
      <name val="Meiryo UI"/>
      <family val="3"/>
      <charset val="128"/>
    </font>
    <font>
      <sz val="10"/>
      <color rgb="FF00B050"/>
      <name val="Meiryo UI"/>
      <family val="3"/>
      <charset val="128"/>
    </font>
    <font>
      <sz val="10"/>
      <color rgb="FFFF0000"/>
      <name val="Meiryo UI"/>
      <family val="3"/>
      <charset val="128"/>
    </font>
    <font>
      <sz val="14"/>
      <color rgb="FFFF0000"/>
      <name val="Meiryo UI"/>
      <family val="3"/>
      <charset val="128"/>
    </font>
    <font>
      <sz val="10"/>
      <color rgb="FFC00000"/>
      <name val="Meiryo UI"/>
      <family val="3"/>
      <charset val="128"/>
    </font>
    <font>
      <b/>
      <sz val="10"/>
      <color rgb="FFC00000"/>
      <name val="Meiryo UI"/>
      <family val="3"/>
      <charset val="128"/>
    </font>
    <font>
      <sz val="10"/>
      <color rgb="FF0070C0"/>
      <name val="Meiryo UI"/>
      <family val="3"/>
      <charset val="128"/>
    </font>
    <font>
      <b/>
      <sz val="10"/>
      <color rgb="FF0070C0"/>
      <name val="Meiryo UI"/>
      <family val="3"/>
      <charset val="128"/>
    </font>
    <font>
      <sz val="11"/>
      <color indexed="8"/>
      <name val="ＭＳ Ｐゴシック"/>
      <family val="3"/>
      <charset val="128"/>
      <scheme val="minor"/>
    </font>
    <font>
      <sz val="18"/>
      <color rgb="FFFF0000"/>
      <name val="Meiryo UI"/>
      <family val="3"/>
      <charset val="128"/>
    </font>
    <font>
      <b/>
      <sz val="16"/>
      <color rgb="FFFF0000"/>
      <name val="Meiryo UI"/>
      <family val="3"/>
      <charset val="128"/>
    </font>
    <font>
      <sz val="12"/>
      <color theme="0"/>
      <name val="Meiryo UI"/>
      <family val="3"/>
      <charset val="128"/>
    </font>
    <font>
      <sz val="18"/>
      <color rgb="FFFF0000"/>
      <name val="BIZ UDPゴシック"/>
      <family val="3"/>
      <charset val="128"/>
    </font>
    <font>
      <b/>
      <sz val="10.5"/>
      <color rgb="FF000000"/>
      <name val="游ゴシック Medium"/>
      <family val="3"/>
      <charset val="128"/>
    </font>
    <font>
      <sz val="10.5"/>
      <color rgb="FF000000"/>
      <name val="游ゴシック Medium"/>
      <family val="3"/>
      <charset val="128"/>
    </font>
    <font>
      <b/>
      <sz val="9"/>
      <color rgb="FF000000"/>
      <name val="游ゴシック Medium"/>
      <family val="3"/>
      <charset val="128"/>
    </font>
    <font>
      <sz val="9"/>
      <color rgb="FF000000"/>
      <name val="游ゴシック Medium"/>
      <family val="3"/>
      <charset val="128"/>
    </font>
    <font>
      <sz val="9"/>
      <name val="游ゴシック Medium"/>
      <family val="3"/>
      <charset val="128"/>
    </font>
  </fonts>
  <fills count="13">
    <fill>
      <patternFill patternType="none"/>
    </fill>
    <fill>
      <patternFill patternType="gray125"/>
    </fill>
    <fill>
      <patternFill patternType="solid">
        <fgColor rgb="FFFFFFCC"/>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2"/>
        <bgColor indexed="64"/>
      </patternFill>
    </fill>
    <fill>
      <patternFill patternType="solid">
        <fgColor theme="1" tint="0.34998626667073579"/>
        <bgColor indexed="64"/>
      </patternFill>
    </fill>
    <fill>
      <patternFill patternType="solid">
        <fgColor theme="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rgb="FFFFC7CE"/>
        <bgColor indexed="64"/>
      </patternFill>
    </fill>
    <fill>
      <patternFill patternType="solid">
        <fgColor rgb="FFCCFFFF"/>
        <bgColor indexed="64"/>
      </patternFill>
    </fill>
  </fills>
  <borders count="8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ck">
        <color rgb="FFFF0000"/>
      </left>
      <right style="thin">
        <color indexed="64"/>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n">
        <color indexed="64"/>
      </right>
      <top style="thin">
        <color indexed="64"/>
      </top>
      <bottom style="thick">
        <color rgb="FFFF0000"/>
      </bottom>
      <diagonal/>
    </border>
    <border>
      <left style="thick">
        <color rgb="FFFF0000"/>
      </left>
      <right style="thick">
        <color rgb="FFFF0000"/>
      </right>
      <top style="thick">
        <color rgb="FFFF0000"/>
      </top>
      <bottom style="thick">
        <color rgb="FFFF0000"/>
      </bottom>
      <diagonal/>
    </border>
    <border>
      <left style="thick">
        <color rgb="FF0000FF"/>
      </left>
      <right style="thick">
        <color rgb="FF0000FF"/>
      </right>
      <top style="thick">
        <color rgb="FF0000FF"/>
      </top>
      <bottom style="thick">
        <color rgb="FF0000FF"/>
      </bottom>
      <diagonal/>
    </border>
    <border>
      <left style="thin">
        <color auto="1"/>
      </left>
      <right style="thin">
        <color auto="1"/>
      </right>
      <top/>
      <bottom style="thick">
        <color rgb="FFFF0000"/>
      </bottom>
      <diagonal/>
    </border>
    <border diagonalDown="1">
      <left style="thin">
        <color auto="1"/>
      </left>
      <right style="thin">
        <color auto="1"/>
      </right>
      <top style="thin">
        <color auto="1"/>
      </top>
      <bottom style="thin">
        <color auto="1"/>
      </bottom>
      <diagonal style="thin">
        <color auto="1"/>
      </diagonal>
    </border>
    <border>
      <left style="thin">
        <color auto="1"/>
      </left>
      <right/>
      <top style="thin">
        <color auto="1"/>
      </top>
      <bottom/>
      <diagonal/>
    </border>
    <border>
      <left/>
      <right style="thin">
        <color indexed="64"/>
      </right>
      <top style="thin">
        <color indexed="64"/>
      </top>
      <bottom/>
      <diagonal/>
    </border>
    <border>
      <left/>
      <right style="thin">
        <color indexed="64"/>
      </right>
      <top style="thin">
        <color indexed="64"/>
      </top>
      <bottom style="thick">
        <color rgb="FFFF0000"/>
      </bottom>
      <diagonal/>
    </border>
    <border>
      <left style="thin">
        <color indexed="64"/>
      </left>
      <right style="thin">
        <color indexed="64"/>
      </right>
      <top/>
      <bottom/>
      <diagonal/>
    </border>
    <border>
      <left/>
      <right/>
      <top style="thin">
        <color indexed="64"/>
      </top>
      <bottom/>
      <diagonal/>
    </border>
    <border>
      <left style="thin">
        <color indexed="64"/>
      </left>
      <right/>
      <top/>
      <bottom style="thin">
        <color indexed="64"/>
      </bottom>
      <diagonal/>
    </border>
    <border>
      <left style="thin">
        <color indexed="64"/>
      </left>
      <right/>
      <top style="thin">
        <color indexed="64"/>
      </top>
      <bottom style="thick">
        <color rgb="FFFF0000"/>
      </bottom>
      <diagonal/>
    </border>
    <border>
      <left style="thick">
        <color rgb="FFFF0000"/>
      </left>
      <right style="thin">
        <color indexed="64"/>
      </right>
      <top/>
      <bottom style="thin">
        <color indexed="64"/>
      </bottom>
      <diagonal/>
    </border>
    <border>
      <left style="thick">
        <color rgb="FFFF0000"/>
      </left>
      <right/>
      <top style="thin">
        <color indexed="64"/>
      </top>
      <bottom style="thin">
        <color indexed="64"/>
      </bottom>
      <diagonal/>
    </border>
    <border>
      <left/>
      <right/>
      <top/>
      <bottom style="thin">
        <color indexed="64"/>
      </bottom>
      <diagonal/>
    </border>
    <border>
      <left/>
      <right style="thin">
        <color auto="1"/>
      </right>
      <top/>
      <bottom style="thin">
        <color auto="1"/>
      </bottom>
      <diagonal/>
    </border>
    <border>
      <left/>
      <right/>
      <top style="thin">
        <color indexed="64"/>
      </top>
      <bottom style="thin">
        <color indexed="64"/>
      </bottom>
      <diagonal/>
    </border>
    <border>
      <left style="medium">
        <color indexed="64"/>
      </left>
      <right style="thin">
        <color auto="1"/>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dotted">
        <color indexed="64"/>
      </bottom>
      <diagonal/>
    </border>
    <border>
      <left/>
      <right style="thin">
        <color auto="1"/>
      </right>
      <top style="thin">
        <color auto="1"/>
      </top>
      <bottom style="dotted">
        <color indexed="64"/>
      </bottom>
      <diagonal/>
    </border>
    <border>
      <left style="thin">
        <color auto="1"/>
      </left>
      <right style="dashed">
        <color auto="1"/>
      </right>
      <top style="thin">
        <color auto="1"/>
      </top>
      <bottom style="dotted">
        <color indexed="64"/>
      </bottom>
      <diagonal/>
    </border>
    <border>
      <left/>
      <right style="medium">
        <color indexed="64"/>
      </right>
      <top style="thin">
        <color auto="1"/>
      </top>
      <bottom style="dotted">
        <color indexed="64"/>
      </bottom>
      <diagonal/>
    </border>
    <border>
      <left style="thin">
        <color auto="1"/>
      </left>
      <right style="thin">
        <color auto="1"/>
      </right>
      <top style="dotted">
        <color indexed="64"/>
      </top>
      <bottom style="dotted">
        <color indexed="64"/>
      </bottom>
      <diagonal/>
    </border>
    <border>
      <left style="thin">
        <color auto="1"/>
      </left>
      <right style="dashed">
        <color auto="1"/>
      </right>
      <top style="dotted">
        <color indexed="64"/>
      </top>
      <bottom style="dotted">
        <color indexed="64"/>
      </bottom>
      <diagonal/>
    </border>
    <border>
      <left/>
      <right style="medium">
        <color indexed="64"/>
      </right>
      <top style="dotted">
        <color indexed="64"/>
      </top>
      <bottom style="dotted">
        <color indexed="64"/>
      </bottom>
      <diagonal/>
    </border>
    <border>
      <left style="thin">
        <color auto="1"/>
      </left>
      <right style="thin">
        <color auto="1"/>
      </right>
      <top style="dotted">
        <color indexed="64"/>
      </top>
      <bottom style="medium">
        <color indexed="64"/>
      </bottom>
      <diagonal/>
    </border>
    <border>
      <left style="thin">
        <color auto="1"/>
      </left>
      <right style="dashed">
        <color auto="1"/>
      </right>
      <top style="dotted">
        <color indexed="64"/>
      </top>
      <bottom style="medium">
        <color indexed="64"/>
      </bottom>
      <diagonal/>
    </border>
    <border>
      <left/>
      <right style="medium">
        <color indexed="64"/>
      </right>
      <top style="dotted">
        <color indexed="64"/>
      </top>
      <bottom style="medium">
        <color indexed="64"/>
      </bottom>
      <diagonal/>
    </border>
    <border>
      <left style="thin">
        <color auto="1"/>
      </left>
      <right style="thick">
        <color rgb="FFFF0000"/>
      </right>
      <top style="thin">
        <color auto="1"/>
      </top>
      <bottom style="thin">
        <color auto="1"/>
      </bottom>
      <diagonal/>
    </border>
    <border>
      <left style="thin">
        <color auto="1"/>
      </left>
      <right style="thick">
        <color rgb="FFFF0000"/>
      </right>
      <top style="thin">
        <color auto="1"/>
      </top>
      <bottom/>
      <diagonal/>
    </border>
    <border>
      <left style="thin">
        <color indexed="64"/>
      </left>
      <right style="thick">
        <color rgb="FFFF0000"/>
      </right>
      <top style="thin">
        <color indexed="64"/>
      </top>
      <bottom style="thick">
        <color rgb="FFFF0000"/>
      </bottom>
      <diagonal/>
    </border>
    <border diagonalDown="1">
      <left style="thin">
        <color auto="1"/>
      </left>
      <right style="thin">
        <color auto="1"/>
      </right>
      <top/>
      <bottom style="thin">
        <color auto="1"/>
      </bottom>
      <diagonal style="thin">
        <color auto="1"/>
      </diagonal>
    </border>
    <border>
      <left style="thick">
        <color rgb="FFFF0000"/>
      </left>
      <right/>
      <top style="thick">
        <color rgb="FFFF0000"/>
      </top>
      <bottom style="thick">
        <color rgb="FFFF0000"/>
      </bottom>
      <diagonal/>
    </border>
    <border>
      <left/>
      <right style="thick">
        <color rgb="FFFF0000"/>
      </right>
      <top style="thick">
        <color rgb="FFFF0000"/>
      </top>
      <bottom style="thick">
        <color rgb="FFFF0000"/>
      </bottom>
      <diagonal/>
    </border>
    <border>
      <left/>
      <right/>
      <top style="thick">
        <color rgb="FFFF0000"/>
      </top>
      <bottom style="thick">
        <color rgb="FFFF0000"/>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style="dotted">
        <color indexed="64"/>
      </bottom>
      <diagonal/>
    </border>
    <border>
      <left style="thin">
        <color auto="1"/>
      </left>
      <right style="dashed">
        <color auto="1"/>
      </right>
      <top/>
      <bottom style="dotted">
        <color indexed="64"/>
      </bottom>
      <diagonal/>
    </border>
    <border>
      <left/>
      <right style="medium">
        <color indexed="64"/>
      </right>
      <top/>
      <bottom style="dotted">
        <color indexed="64"/>
      </bottom>
      <diagonal/>
    </border>
    <border>
      <left style="thin">
        <color auto="1"/>
      </left>
      <right style="thin">
        <color auto="1"/>
      </right>
      <top style="dotted">
        <color indexed="64"/>
      </top>
      <bottom style="double">
        <color indexed="64"/>
      </bottom>
      <diagonal/>
    </border>
    <border>
      <left style="thin">
        <color auto="1"/>
      </left>
      <right style="dashed">
        <color auto="1"/>
      </right>
      <top style="dotted">
        <color indexed="64"/>
      </top>
      <bottom style="double">
        <color indexed="64"/>
      </bottom>
      <diagonal/>
    </border>
    <border>
      <left/>
      <right style="medium">
        <color indexed="64"/>
      </right>
      <top style="dotted">
        <color indexed="64"/>
      </top>
      <bottom style="double">
        <color indexed="64"/>
      </bottom>
      <diagonal/>
    </border>
    <border>
      <left/>
      <right/>
      <top style="thin">
        <color indexed="64"/>
      </top>
      <bottom style="double">
        <color indexed="64"/>
      </bottom>
      <diagonal/>
    </border>
    <border>
      <left/>
      <right style="thick">
        <color rgb="FFFF0000"/>
      </right>
      <top/>
      <bottom style="thin">
        <color indexed="64"/>
      </bottom>
      <diagonal/>
    </border>
    <border>
      <left style="thin">
        <color auto="1"/>
      </left>
      <right style="thin">
        <color auto="1"/>
      </right>
      <top style="double">
        <color indexed="64"/>
      </top>
      <bottom style="dashed">
        <color indexed="64"/>
      </bottom>
      <diagonal/>
    </border>
    <border>
      <left style="thin">
        <color auto="1"/>
      </left>
      <right style="dashed">
        <color auto="1"/>
      </right>
      <top style="double">
        <color indexed="64"/>
      </top>
      <bottom style="dashed">
        <color indexed="64"/>
      </bottom>
      <diagonal/>
    </border>
    <border>
      <left/>
      <right style="medium">
        <color indexed="64"/>
      </right>
      <top style="double">
        <color indexed="64"/>
      </top>
      <bottom style="dashed">
        <color indexed="64"/>
      </bottom>
      <diagonal/>
    </border>
    <border>
      <left style="thin">
        <color auto="1"/>
      </left>
      <right style="thin">
        <color auto="1"/>
      </right>
      <top style="dashed">
        <color indexed="64"/>
      </top>
      <bottom style="dashed">
        <color indexed="64"/>
      </bottom>
      <diagonal/>
    </border>
    <border>
      <left style="thin">
        <color auto="1"/>
      </left>
      <right style="dashed">
        <color auto="1"/>
      </right>
      <top style="dashed">
        <color indexed="64"/>
      </top>
      <bottom style="dashed">
        <color indexed="64"/>
      </bottom>
      <diagonal/>
    </border>
    <border>
      <left/>
      <right style="medium">
        <color indexed="64"/>
      </right>
      <top style="dashed">
        <color indexed="64"/>
      </top>
      <bottom style="dashed">
        <color indexed="64"/>
      </bottom>
      <diagonal/>
    </border>
    <border>
      <left style="thin">
        <color auto="1"/>
      </left>
      <right style="thin">
        <color auto="1"/>
      </right>
      <top style="dashed">
        <color indexed="64"/>
      </top>
      <bottom style="medium">
        <color indexed="64"/>
      </bottom>
      <diagonal/>
    </border>
    <border>
      <left style="thin">
        <color auto="1"/>
      </left>
      <right style="dashed">
        <color auto="1"/>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style="thin">
        <color auto="1"/>
      </right>
      <top/>
      <bottom/>
      <diagonal/>
    </border>
    <border>
      <left/>
      <right style="medium">
        <color indexed="64"/>
      </right>
      <top/>
      <bottom/>
      <diagonal/>
    </border>
    <border>
      <left/>
      <right/>
      <top/>
      <bottom style="thick">
        <color rgb="FFFF0000"/>
      </bottom>
      <diagonal/>
    </border>
    <border>
      <left/>
      <right style="thin">
        <color indexed="64"/>
      </right>
      <top/>
      <bottom style="thick">
        <color rgb="FFFF0000"/>
      </bottom>
      <diagonal/>
    </border>
    <border>
      <left style="thin">
        <color auto="1"/>
      </left>
      <right/>
      <top style="medium">
        <color indexed="64"/>
      </top>
      <bottom/>
      <diagonal/>
    </border>
    <border>
      <left/>
      <right style="thin">
        <color auto="1"/>
      </right>
      <top style="medium">
        <color indexed="64"/>
      </top>
      <bottom/>
      <diagonal/>
    </border>
    <border>
      <left style="thin">
        <color auto="1"/>
      </left>
      <right/>
      <top/>
      <bottom/>
      <diagonal/>
    </border>
    <border>
      <left/>
      <right style="thin">
        <color indexed="64"/>
      </right>
      <top/>
      <bottom/>
      <diagonal/>
    </border>
    <border>
      <left style="thin">
        <color auto="1"/>
      </left>
      <right style="thin">
        <color auto="1"/>
      </right>
      <top style="double">
        <color auto="1"/>
      </top>
      <bottom style="thin">
        <color auto="1"/>
      </bottom>
      <diagonal/>
    </border>
    <border>
      <left style="thick">
        <color rgb="FF0000FF"/>
      </left>
      <right/>
      <top style="thick">
        <color rgb="FF0000FF"/>
      </top>
      <bottom style="thick">
        <color rgb="FF0000FF"/>
      </bottom>
      <diagonal/>
    </border>
    <border>
      <left/>
      <right style="thick">
        <color rgb="FFFF0000"/>
      </right>
      <top style="thin">
        <color indexed="64"/>
      </top>
      <bottom style="thick">
        <color rgb="FFFF0000"/>
      </bottom>
      <diagonal/>
    </border>
    <border>
      <left style="thin">
        <color auto="1"/>
      </left>
      <right style="thick">
        <color rgb="FFFF0000"/>
      </right>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thin">
        <color auto="1"/>
      </bottom>
      <diagonal/>
    </border>
    <border>
      <left style="thin">
        <color auto="1"/>
      </left>
      <right style="medium">
        <color indexed="64"/>
      </right>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auto="1"/>
      </right>
      <top style="thin">
        <color auto="1"/>
      </top>
      <bottom style="double">
        <color indexed="64"/>
      </bottom>
      <diagonal/>
    </border>
    <border>
      <left/>
      <right style="thin">
        <color auto="1"/>
      </right>
      <top/>
      <bottom style="dotted">
        <color indexed="64"/>
      </bottom>
      <diagonal/>
    </border>
    <border>
      <left style="thin">
        <color auto="1"/>
      </left>
      <right style="thin">
        <color auto="1"/>
      </right>
      <top style="thin">
        <color auto="1"/>
      </top>
      <bottom style="double">
        <color indexed="64"/>
      </bottom>
      <diagonal/>
    </border>
    <border>
      <left/>
      <right style="thin">
        <color auto="1"/>
      </right>
      <top style="thin">
        <color auto="1"/>
      </top>
      <bottom style="double">
        <color indexed="64"/>
      </bottom>
      <diagonal/>
    </border>
  </borders>
  <cellStyleXfs count="13">
    <xf numFmtId="0" fontId="0" fillId="0" borderId="0">
      <alignment vertical="center"/>
    </xf>
    <xf numFmtId="38" fontId="1" fillId="0" borderId="0" applyFont="0" applyFill="0" applyBorder="0" applyAlignment="0" applyProtection="0">
      <alignment vertical="center"/>
    </xf>
    <xf numFmtId="0" fontId="5" fillId="0" borderId="0"/>
    <xf numFmtId="0" fontId="4" fillId="0" borderId="0">
      <alignment vertical="center"/>
    </xf>
    <xf numFmtId="9" fontId="1" fillId="0" borderId="0" applyFont="0" applyFill="0" applyBorder="0" applyAlignment="0" applyProtection="0">
      <alignment vertical="center"/>
    </xf>
    <xf numFmtId="9" fontId="19" fillId="0" borderId="0" applyFont="0" applyFill="0" applyBorder="0" applyAlignment="0" applyProtection="0">
      <alignment vertical="center"/>
    </xf>
    <xf numFmtId="38" fontId="21" fillId="0" borderId="0" applyFont="0" applyFill="0" applyBorder="0" applyAlignment="0" applyProtection="0">
      <alignment vertical="center"/>
    </xf>
    <xf numFmtId="0" fontId="21" fillId="0" borderId="0"/>
    <xf numFmtId="0" fontId="19" fillId="0" borderId="0">
      <alignment vertical="center"/>
    </xf>
    <xf numFmtId="38" fontId="19" fillId="0" borderId="0" applyFont="0" applyFill="0" applyBorder="0" applyAlignment="0" applyProtection="0">
      <alignment vertical="center"/>
    </xf>
    <xf numFmtId="9" fontId="19" fillId="0" borderId="0" applyFont="0" applyFill="0" applyBorder="0" applyAlignment="0" applyProtection="0">
      <alignment vertical="center"/>
    </xf>
    <xf numFmtId="0" fontId="1" fillId="0" borderId="0">
      <alignment vertical="center"/>
    </xf>
    <xf numFmtId="0" fontId="43" fillId="0" borderId="0" applyNumberFormat="0" applyFill="0" applyBorder="0" applyAlignment="0" applyProtection="0">
      <alignment vertical="center"/>
    </xf>
  </cellStyleXfs>
  <cellXfs count="475">
    <xf numFmtId="0" fontId="0" fillId="0" borderId="0" xfId="0">
      <alignment vertical="center"/>
    </xf>
    <xf numFmtId="177" fontId="6" fillId="2" borderId="1" xfId="0" applyNumberFormat="1" applyFont="1" applyFill="1" applyBorder="1" applyProtection="1">
      <alignment vertical="center"/>
      <protection locked="0"/>
    </xf>
    <xf numFmtId="0" fontId="7" fillId="0" borderId="0" xfId="1" applyNumberFormat="1" applyFont="1" applyFill="1" applyBorder="1" applyAlignment="1" applyProtection="1">
      <alignment horizontal="center" vertical="center" shrinkToFit="1"/>
    </xf>
    <xf numFmtId="0" fontId="9" fillId="0" borderId="0" xfId="1" applyNumberFormat="1" applyFont="1" applyFill="1" applyBorder="1" applyAlignment="1" applyProtection="1">
      <alignment horizontal="center" vertical="center" shrinkToFit="1"/>
    </xf>
    <xf numFmtId="0" fontId="9" fillId="0" borderId="0" xfId="1" applyNumberFormat="1" applyFont="1" applyFill="1" applyBorder="1" applyAlignment="1" applyProtection="1">
      <alignment vertical="center" shrinkToFit="1"/>
    </xf>
    <xf numFmtId="177" fontId="6" fillId="2" borderId="3" xfId="0" applyNumberFormat="1" applyFont="1" applyFill="1" applyBorder="1" applyProtection="1">
      <alignment vertical="center"/>
      <protection locked="0"/>
    </xf>
    <xf numFmtId="177" fontId="6" fillId="2" borderId="8" xfId="0" applyNumberFormat="1" applyFont="1" applyFill="1" applyBorder="1" applyProtection="1">
      <alignment vertical="center"/>
      <protection locked="0"/>
    </xf>
    <xf numFmtId="177" fontId="6" fillId="2" borderId="4" xfId="0" applyNumberFormat="1" applyFont="1" applyFill="1" applyBorder="1" applyProtection="1">
      <alignment vertical="center"/>
      <protection locked="0"/>
    </xf>
    <xf numFmtId="177" fontId="6" fillId="2" borderId="13" xfId="0" applyNumberFormat="1" applyFont="1" applyFill="1" applyBorder="1" applyProtection="1">
      <alignment vertical="center"/>
      <protection locked="0"/>
    </xf>
    <xf numFmtId="180" fontId="6" fillId="2" borderId="5" xfId="0" applyNumberFormat="1" applyFont="1" applyFill="1" applyBorder="1" applyAlignment="1" applyProtection="1">
      <alignment horizontal="center" vertical="center" shrinkToFit="1"/>
      <protection locked="0"/>
    </xf>
    <xf numFmtId="180" fontId="6" fillId="2" borderId="14" xfId="0" applyNumberFormat="1" applyFont="1" applyFill="1" applyBorder="1" applyAlignment="1" applyProtection="1">
      <alignment horizontal="center" vertical="center" shrinkToFit="1"/>
      <protection locked="0"/>
    </xf>
    <xf numFmtId="180" fontId="6" fillId="2" borderId="15" xfId="0" applyNumberFormat="1" applyFont="1" applyFill="1" applyBorder="1" applyAlignment="1" applyProtection="1">
      <alignment horizontal="center" vertical="center" shrinkToFit="1"/>
      <protection locked="0"/>
    </xf>
    <xf numFmtId="0" fontId="20" fillId="0" borderId="0" xfId="0" applyFont="1">
      <alignment vertical="center"/>
    </xf>
    <xf numFmtId="0" fontId="20" fillId="0" borderId="1" xfId="0" applyFont="1" applyBorder="1">
      <alignment vertical="center"/>
    </xf>
    <xf numFmtId="9" fontId="20" fillId="0" borderId="1" xfId="4" applyFont="1" applyBorder="1">
      <alignment vertical="center"/>
    </xf>
    <xf numFmtId="9" fontId="20" fillId="0" borderId="1" xfId="4" applyFont="1" applyFill="1" applyBorder="1">
      <alignment vertical="center"/>
    </xf>
    <xf numFmtId="0" fontId="20" fillId="0" borderId="4" xfId="0" applyFont="1" applyBorder="1">
      <alignment vertical="center"/>
    </xf>
    <xf numFmtId="0" fontId="20" fillId="6" borderId="1" xfId="0" applyFont="1" applyFill="1" applyBorder="1">
      <alignment vertical="center"/>
    </xf>
    <xf numFmtId="0" fontId="20" fillId="0" borderId="12" xfId="0" applyFont="1" applyBorder="1">
      <alignment vertical="center"/>
    </xf>
    <xf numFmtId="182" fontId="20" fillId="0" borderId="0" xfId="0" applyNumberFormat="1" applyFont="1" applyAlignment="1">
      <alignment horizontal="center" vertical="center"/>
    </xf>
    <xf numFmtId="184" fontId="20" fillId="0" borderId="0" xfId="0" applyNumberFormat="1" applyFont="1" applyAlignment="1">
      <alignment horizontal="center" vertical="center"/>
    </xf>
    <xf numFmtId="183" fontId="20" fillId="0" borderId="0" xfId="0" applyNumberFormat="1" applyFont="1" applyAlignment="1">
      <alignment horizontal="center" vertical="center"/>
    </xf>
    <xf numFmtId="177" fontId="6" fillId="2" borderId="19" xfId="0" applyNumberFormat="1" applyFont="1" applyFill="1" applyBorder="1" applyProtection="1">
      <alignment vertical="center"/>
      <protection locked="0"/>
    </xf>
    <xf numFmtId="0" fontId="20" fillId="0" borderId="22" xfId="0" applyFont="1" applyBorder="1">
      <alignment vertical="center"/>
    </xf>
    <xf numFmtId="0" fontId="0" fillId="0" borderId="5" xfId="0" applyBorder="1">
      <alignment vertical="center"/>
    </xf>
    <xf numFmtId="0" fontId="20" fillId="6" borderId="3" xfId="0" applyFont="1" applyFill="1" applyBorder="1" applyAlignment="1">
      <alignment horizontal="center" vertical="center"/>
    </xf>
    <xf numFmtId="0" fontId="20" fillId="0" borderId="3" xfId="0" applyFont="1" applyBorder="1">
      <alignment vertical="center"/>
    </xf>
    <xf numFmtId="0" fontId="20" fillId="0" borderId="16" xfId="0" applyFont="1" applyBorder="1">
      <alignment vertical="center"/>
    </xf>
    <xf numFmtId="0" fontId="20" fillId="0" borderId="2" xfId="0" applyFont="1" applyBorder="1">
      <alignment vertical="center"/>
    </xf>
    <xf numFmtId="0" fontId="20" fillId="6" borderId="2" xfId="0" applyFont="1" applyFill="1" applyBorder="1">
      <alignment vertical="center"/>
    </xf>
    <xf numFmtId="2" fontId="20" fillId="0" borderId="1" xfId="0" applyNumberFormat="1" applyFont="1" applyBorder="1">
      <alignment vertical="center"/>
    </xf>
    <xf numFmtId="0" fontId="31" fillId="0" borderId="0" xfId="0" applyFont="1">
      <alignment vertical="center"/>
    </xf>
    <xf numFmtId="176" fontId="7" fillId="4" borderId="4" xfId="1" applyNumberFormat="1" applyFont="1" applyFill="1" applyBorder="1" applyAlignment="1" applyProtection="1">
      <alignment horizontal="centerContinuous" vertical="center" wrapText="1"/>
    </xf>
    <xf numFmtId="176" fontId="7" fillId="4" borderId="24" xfId="1" applyNumberFormat="1" applyFont="1" applyFill="1" applyBorder="1" applyAlignment="1" applyProtection="1">
      <alignment horizontal="centerContinuous" vertical="center" wrapText="1"/>
    </xf>
    <xf numFmtId="178" fontId="6" fillId="2" borderId="1" xfId="1" applyNumberFormat="1" applyFont="1" applyFill="1" applyBorder="1" applyProtection="1">
      <alignment vertical="center"/>
      <protection locked="0"/>
    </xf>
    <xf numFmtId="178" fontId="6" fillId="2" borderId="4" xfId="1" applyNumberFormat="1" applyFont="1" applyFill="1" applyBorder="1" applyProtection="1">
      <alignment vertical="center"/>
      <protection locked="0"/>
    </xf>
    <xf numFmtId="178" fontId="6" fillId="2" borderId="3" xfId="1" applyNumberFormat="1" applyFont="1" applyFill="1" applyBorder="1" applyProtection="1">
      <alignment vertical="center"/>
      <protection locked="0"/>
    </xf>
    <xf numFmtId="178" fontId="6" fillId="2" borderId="13" xfId="1" applyNumberFormat="1" applyFont="1" applyFill="1" applyBorder="1" applyProtection="1">
      <alignment vertical="center"/>
      <protection locked="0"/>
    </xf>
    <xf numFmtId="178" fontId="6" fillId="2" borderId="8" xfId="1" applyNumberFormat="1" applyFont="1" applyFill="1" applyBorder="1" applyProtection="1">
      <alignment vertical="center"/>
      <protection locked="0"/>
    </xf>
    <xf numFmtId="9" fontId="6" fillId="0" borderId="22" xfId="4" applyFont="1" applyFill="1" applyBorder="1" applyProtection="1">
      <alignment vertical="center"/>
    </xf>
    <xf numFmtId="9" fontId="6" fillId="0" borderId="0" xfId="4" applyFont="1" applyFill="1" applyBorder="1" applyProtection="1">
      <alignment vertical="center"/>
    </xf>
    <xf numFmtId="0" fontId="6" fillId="2" borderId="20" xfId="0" applyFont="1" applyFill="1" applyBorder="1" applyAlignment="1" applyProtection="1">
      <alignment horizontal="center" vertical="center"/>
      <protection locked="0"/>
    </xf>
    <xf numFmtId="187" fontId="6" fillId="2" borderId="5" xfId="0" applyNumberFormat="1" applyFont="1" applyFill="1" applyBorder="1" applyAlignment="1" applyProtection="1">
      <alignment horizontal="center" vertical="center" shrinkToFit="1"/>
      <protection locked="0"/>
    </xf>
    <xf numFmtId="187" fontId="6" fillId="2" borderId="23" xfId="0" applyNumberFormat="1" applyFont="1" applyFill="1" applyBorder="1" applyAlignment="1" applyProtection="1">
      <alignment horizontal="center" vertical="center" shrinkToFit="1"/>
      <protection locked="0"/>
    </xf>
    <xf numFmtId="187" fontId="6" fillId="2" borderId="14" xfId="0" applyNumberFormat="1" applyFont="1" applyFill="1" applyBorder="1" applyAlignment="1" applyProtection="1">
      <alignment horizontal="center" vertical="center" shrinkToFit="1"/>
      <protection locked="0"/>
    </xf>
    <xf numFmtId="0" fontId="6" fillId="2" borderId="6" xfId="0" applyFont="1" applyFill="1" applyBorder="1" applyAlignment="1" applyProtection="1">
      <alignment horizontal="center" vertical="center"/>
      <protection locked="0"/>
    </xf>
    <xf numFmtId="0" fontId="6" fillId="2" borderId="7" xfId="0" applyFont="1" applyFill="1" applyBorder="1" applyAlignment="1" applyProtection="1">
      <alignment horizontal="center" vertical="center"/>
      <protection locked="0"/>
    </xf>
    <xf numFmtId="187" fontId="6" fillId="2" borderId="15" xfId="0" applyNumberFormat="1" applyFont="1" applyFill="1" applyBorder="1" applyAlignment="1" applyProtection="1">
      <alignment horizontal="center" vertical="center" shrinkToFit="1"/>
      <protection locked="0"/>
    </xf>
    <xf numFmtId="0" fontId="20" fillId="6" borderId="1" xfId="0" applyFont="1" applyFill="1" applyBorder="1" applyAlignment="1">
      <alignment horizontal="center" vertical="center"/>
    </xf>
    <xf numFmtId="0" fontId="20" fillId="6" borderId="1" xfId="0" applyFont="1" applyFill="1" applyBorder="1" applyAlignment="1">
      <alignment horizontal="center" vertical="center" wrapText="1"/>
    </xf>
    <xf numFmtId="177" fontId="6" fillId="2" borderId="40" xfId="0" applyNumberFormat="1" applyFont="1" applyFill="1" applyBorder="1" applyAlignment="1" applyProtection="1">
      <alignment horizontal="center" vertical="center"/>
      <protection locked="0"/>
    </xf>
    <xf numFmtId="177" fontId="6" fillId="2" borderId="41" xfId="0" applyNumberFormat="1" applyFont="1" applyFill="1" applyBorder="1" applyAlignment="1" applyProtection="1">
      <alignment horizontal="center" vertical="center"/>
      <protection locked="0"/>
    </xf>
    <xf numFmtId="177" fontId="6" fillId="2" borderId="42" xfId="0" applyNumberFormat="1" applyFont="1" applyFill="1" applyBorder="1" applyAlignment="1" applyProtection="1">
      <alignment horizontal="center" vertical="center"/>
      <protection locked="0"/>
    </xf>
    <xf numFmtId="0" fontId="20" fillId="6" borderId="3" xfId="0" applyFont="1" applyFill="1" applyBorder="1">
      <alignment vertical="center"/>
    </xf>
    <xf numFmtId="0" fontId="0" fillId="6" borderId="18" xfId="0" applyFill="1" applyBorder="1">
      <alignment vertical="center"/>
    </xf>
    <xf numFmtId="0" fontId="20" fillId="6" borderId="13" xfId="0" applyFont="1" applyFill="1" applyBorder="1">
      <alignment vertical="center"/>
    </xf>
    <xf numFmtId="0" fontId="20" fillId="6" borderId="17" xfId="0" applyFont="1" applyFill="1" applyBorder="1">
      <alignment vertical="center"/>
    </xf>
    <xf numFmtId="0" fontId="20" fillId="6" borderId="14" xfId="0" applyFont="1" applyFill="1" applyBorder="1">
      <alignment vertical="center"/>
    </xf>
    <xf numFmtId="184" fontId="20" fillId="0" borderId="1" xfId="4" applyNumberFormat="1" applyFont="1" applyBorder="1">
      <alignment vertical="center"/>
    </xf>
    <xf numFmtId="184" fontId="20" fillId="0" borderId="1" xfId="4" applyNumberFormat="1" applyFont="1" applyFill="1" applyBorder="1">
      <alignment vertical="center"/>
    </xf>
    <xf numFmtId="184" fontId="20" fillId="0" borderId="1" xfId="0" applyNumberFormat="1" applyFont="1" applyBorder="1">
      <alignment vertical="center"/>
    </xf>
    <xf numFmtId="184" fontId="20" fillId="0" borderId="2" xfId="0" applyNumberFormat="1" applyFont="1" applyBorder="1">
      <alignment vertical="center"/>
    </xf>
    <xf numFmtId="0" fontId="20" fillId="6" borderId="1" xfId="0" applyFont="1" applyFill="1" applyBorder="1" applyAlignment="1">
      <alignment horizontal="centerContinuous" vertical="center" wrapText="1"/>
    </xf>
    <xf numFmtId="0" fontId="0" fillId="6" borderId="24" xfId="0" applyFill="1" applyBorder="1" applyAlignment="1">
      <alignment horizontal="centerContinuous" vertical="center"/>
    </xf>
    <xf numFmtId="0" fontId="0" fillId="6" borderId="5" xfId="0" applyFill="1" applyBorder="1" applyAlignment="1">
      <alignment horizontal="centerContinuous" vertical="center"/>
    </xf>
    <xf numFmtId="184" fontId="32" fillId="0" borderId="12" xfId="0" applyNumberFormat="1" applyFont="1" applyBorder="1">
      <alignment vertical="center"/>
    </xf>
    <xf numFmtId="184" fontId="32" fillId="0" borderId="43" xfId="4" applyNumberFormat="1" applyFont="1" applyBorder="1" applyAlignment="1">
      <alignment vertical="center"/>
    </xf>
    <xf numFmtId="184" fontId="32" fillId="0" borderId="12" xfId="4" applyNumberFormat="1" applyFont="1" applyBorder="1" applyAlignment="1">
      <alignment vertical="center"/>
    </xf>
    <xf numFmtId="184" fontId="6" fillId="2" borderId="4" xfId="0" applyNumberFormat="1" applyFont="1" applyFill="1" applyBorder="1" applyProtection="1">
      <alignment vertical="center"/>
      <protection locked="0"/>
    </xf>
    <xf numFmtId="184" fontId="6" fillId="2" borderId="19" xfId="0" applyNumberFormat="1" applyFont="1" applyFill="1" applyBorder="1" applyProtection="1">
      <alignment vertical="center"/>
      <protection locked="0"/>
    </xf>
    <xf numFmtId="178" fontId="6" fillId="0" borderId="1" xfId="1" applyNumberFormat="1" applyFont="1" applyFill="1" applyBorder="1" applyAlignment="1" applyProtection="1">
      <alignment horizontal="center" vertical="center"/>
    </xf>
    <xf numFmtId="184" fontId="6" fillId="0" borderId="10" xfId="1" applyNumberFormat="1" applyFont="1" applyFill="1" applyBorder="1" applyAlignment="1" applyProtection="1">
      <alignment horizontal="center" vertical="center"/>
    </xf>
    <xf numFmtId="2" fontId="20" fillId="0" borderId="12" xfId="0" applyNumberFormat="1" applyFont="1" applyBorder="1">
      <alignment vertical="center"/>
    </xf>
    <xf numFmtId="178" fontId="6" fillId="2" borderId="19" xfId="1" applyNumberFormat="1" applyFont="1" applyFill="1" applyBorder="1" applyProtection="1">
      <alignment vertical="center"/>
      <protection locked="0"/>
    </xf>
    <xf numFmtId="0" fontId="20" fillId="0" borderId="24" xfId="0" applyFont="1" applyBorder="1">
      <alignment vertical="center"/>
    </xf>
    <xf numFmtId="0" fontId="20" fillId="0" borderId="5" xfId="0" applyFont="1" applyBorder="1">
      <alignment vertical="center"/>
    </xf>
    <xf numFmtId="0" fontId="20" fillId="6" borderId="5" xfId="0" applyFont="1" applyFill="1" applyBorder="1" applyAlignment="1">
      <alignment horizontal="center" vertical="center"/>
    </xf>
    <xf numFmtId="0" fontId="20" fillId="6" borderId="4" xfId="0" applyFont="1" applyFill="1" applyBorder="1" applyAlignment="1">
      <alignment horizontal="centerContinuous" vertical="center"/>
    </xf>
    <xf numFmtId="0" fontId="20" fillId="6" borderId="24" xfId="0" applyFont="1" applyFill="1" applyBorder="1" applyAlignment="1">
      <alignment horizontal="centerContinuous" vertical="center"/>
    </xf>
    <xf numFmtId="0" fontId="20" fillId="6" borderId="5" xfId="0" applyFont="1" applyFill="1" applyBorder="1" applyAlignment="1">
      <alignment horizontal="centerContinuous" vertical="center"/>
    </xf>
    <xf numFmtId="177" fontId="6" fillId="2" borderId="24" xfId="0" applyNumberFormat="1" applyFont="1" applyFill="1" applyBorder="1" applyAlignment="1" applyProtection="1">
      <alignment horizontal="center" vertical="center"/>
      <protection locked="0"/>
    </xf>
    <xf numFmtId="177" fontId="6" fillId="2" borderId="17" xfId="0" applyNumberFormat="1" applyFont="1" applyFill="1" applyBorder="1" applyAlignment="1" applyProtection="1">
      <alignment horizontal="center" vertical="center"/>
      <protection locked="0"/>
    </xf>
    <xf numFmtId="177" fontId="7" fillId="2" borderId="3" xfId="0" applyNumberFormat="1" applyFont="1" applyFill="1" applyBorder="1" applyProtection="1">
      <alignment vertical="center"/>
      <protection locked="0"/>
    </xf>
    <xf numFmtId="177" fontId="7" fillId="2" borderId="8" xfId="0" applyNumberFormat="1" applyFont="1" applyFill="1" applyBorder="1" applyProtection="1">
      <alignment vertical="center"/>
      <protection locked="0"/>
    </xf>
    <xf numFmtId="0" fontId="38" fillId="0" borderId="0" xfId="0" applyFont="1">
      <alignment vertical="center"/>
    </xf>
    <xf numFmtId="0" fontId="20" fillId="0" borderId="1" xfId="0" applyFont="1" applyBorder="1" applyAlignment="1">
      <alignment horizontal="right" vertical="center"/>
    </xf>
    <xf numFmtId="176" fontId="7" fillId="10" borderId="24" xfId="1" applyNumberFormat="1" applyFont="1" applyFill="1" applyBorder="1" applyAlignment="1" applyProtection="1">
      <alignment horizontal="centerContinuous" vertical="center" wrapText="1"/>
    </xf>
    <xf numFmtId="176" fontId="7" fillId="10" borderId="5" xfId="1" applyNumberFormat="1" applyFont="1" applyFill="1" applyBorder="1" applyAlignment="1" applyProtection="1">
      <alignment horizontal="center" vertical="center" wrapText="1"/>
    </xf>
    <xf numFmtId="187" fontId="6" fillId="10" borderId="24" xfId="1" applyNumberFormat="1" applyFont="1" applyFill="1" applyBorder="1" applyAlignment="1" applyProtection="1">
      <alignment horizontal="centerContinuous" vertical="center" wrapText="1"/>
    </xf>
    <xf numFmtId="176" fontId="7" fillId="10" borderId="17" xfId="1" applyNumberFormat="1" applyFont="1" applyFill="1" applyBorder="1" applyAlignment="1" applyProtection="1">
      <alignment vertical="center" wrapText="1"/>
    </xf>
    <xf numFmtId="176" fontId="7" fillId="10" borderId="67" xfId="1" applyNumberFormat="1" applyFont="1" applyFill="1" applyBorder="1" applyAlignment="1" applyProtection="1">
      <alignment vertical="center" wrapText="1"/>
    </xf>
    <xf numFmtId="176" fontId="7" fillId="10" borderId="14" xfId="1" applyNumberFormat="1" applyFont="1" applyFill="1" applyBorder="1" applyAlignment="1" applyProtection="1">
      <alignment horizontal="centerContinuous" vertical="center" wrapText="1"/>
    </xf>
    <xf numFmtId="176" fontId="7" fillId="10" borderId="17" xfId="1" applyNumberFormat="1" applyFont="1" applyFill="1" applyBorder="1" applyAlignment="1" applyProtection="1">
      <alignment vertical="center"/>
    </xf>
    <xf numFmtId="0" fontId="28" fillId="0" borderId="0" xfId="0" applyFont="1">
      <alignment vertical="center"/>
    </xf>
    <xf numFmtId="9" fontId="20" fillId="0" borderId="1" xfId="4" applyFont="1" applyBorder="1" applyProtection="1">
      <alignment vertical="center"/>
    </xf>
    <xf numFmtId="9" fontId="20" fillId="0" borderId="1" xfId="4" applyFont="1" applyFill="1" applyBorder="1" applyProtection="1">
      <alignment vertical="center"/>
    </xf>
    <xf numFmtId="184" fontId="32" fillId="0" borderId="43" xfId="4" applyNumberFormat="1" applyFont="1" applyBorder="1" applyAlignment="1" applyProtection="1">
      <alignment vertical="center"/>
    </xf>
    <xf numFmtId="184" fontId="20" fillId="0" borderId="1" xfId="4" applyNumberFormat="1" applyFont="1" applyBorder="1" applyProtection="1">
      <alignment vertical="center"/>
    </xf>
    <xf numFmtId="184" fontId="32" fillId="0" borderId="12" xfId="4" applyNumberFormat="1" applyFont="1" applyBorder="1" applyAlignment="1" applyProtection="1">
      <alignment vertical="center"/>
    </xf>
    <xf numFmtId="184" fontId="20" fillId="0" borderId="1" xfId="4" applyNumberFormat="1" applyFont="1" applyFill="1" applyBorder="1" applyProtection="1">
      <alignment vertical="center"/>
    </xf>
    <xf numFmtId="188" fontId="20" fillId="0" borderId="1" xfId="0" applyNumberFormat="1" applyFont="1" applyBorder="1">
      <alignment vertical="center"/>
    </xf>
    <xf numFmtId="0" fontId="28" fillId="0" borderId="0" xfId="0" applyFont="1" applyAlignment="1">
      <alignment vertical="center" wrapText="1"/>
    </xf>
    <xf numFmtId="0" fontId="26" fillId="0" borderId="47" xfId="0" applyFont="1" applyBorder="1" applyProtection="1">
      <alignment vertical="center"/>
      <protection locked="0"/>
    </xf>
    <xf numFmtId="0" fontId="43" fillId="0" borderId="0" xfId="12" applyAlignment="1" applyProtection="1">
      <alignment vertical="center"/>
    </xf>
    <xf numFmtId="0" fontId="45" fillId="0" borderId="0" xfId="12" applyFont="1" applyAlignment="1" applyProtection="1">
      <alignment vertical="center"/>
    </xf>
    <xf numFmtId="0" fontId="46" fillId="0" borderId="0" xfId="12" applyFont="1" applyAlignment="1" applyProtection="1">
      <alignment horizontal="left" vertical="center" indent="1"/>
    </xf>
    <xf numFmtId="0" fontId="0" fillId="0" borderId="1" xfId="0" applyBorder="1">
      <alignment vertical="center"/>
    </xf>
    <xf numFmtId="49" fontId="0" fillId="0" borderId="1" xfId="0" applyNumberFormat="1" applyBorder="1">
      <alignment vertical="center"/>
    </xf>
    <xf numFmtId="184" fontId="6" fillId="0" borderId="0" xfId="1" applyNumberFormat="1" applyFont="1" applyFill="1" applyBorder="1" applyAlignment="1" applyProtection="1">
      <alignment horizontal="center" vertical="center"/>
    </xf>
    <xf numFmtId="177" fontId="7" fillId="2" borderId="1" xfId="0" applyNumberFormat="1" applyFont="1" applyFill="1" applyBorder="1" applyProtection="1">
      <alignment vertical="center"/>
      <protection locked="0"/>
    </xf>
    <xf numFmtId="179" fontId="6" fillId="0" borderId="4" xfId="1" applyNumberFormat="1" applyFont="1" applyFill="1" applyBorder="1" applyAlignment="1" applyProtection="1">
      <alignment horizontal="center" vertical="center"/>
    </xf>
    <xf numFmtId="184" fontId="6" fillId="0" borderId="74" xfId="1" applyNumberFormat="1" applyFont="1" applyFill="1" applyBorder="1" applyAlignment="1" applyProtection="1">
      <alignment horizontal="center" vertical="center"/>
    </xf>
    <xf numFmtId="177" fontId="6" fillId="2" borderId="75" xfId="0" applyNumberFormat="1" applyFont="1" applyFill="1" applyBorder="1" applyAlignment="1" applyProtection="1">
      <alignment horizontal="center" vertical="center"/>
      <protection locked="0"/>
    </xf>
    <xf numFmtId="49" fontId="56" fillId="0" borderId="0" xfId="0" applyNumberFormat="1" applyFont="1">
      <alignment vertical="center"/>
    </xf>
    <xf numFmtId="0" fontId="6" fillId="2" borderId="23" xfId="0" applyFont="1" applyFill="1" applyBorder="1" applyAlignment="1" applyProtection="1">
      <alignment horizontal="center" vertical="center"/>
      <protection locked="0"/>
    </xf>
    <xf numFmtId="0" fontId="6" fillId="2" borderId="15" xfId="0" applyFont="1" applyFill="1" applyBorder="1" applyAlignment="1" applyProtection="1">
      <alignment horizontal="center" vertical="center"/>
      <protection locked="0"/>
    </xf>
    <xf numFmtId="187" fontId="6" fillId="2" borderId="1" xfId="0" applyNumberFormat="1" applyFont="1" applyFill="1" applyBorder="1" applyAlignment="1" applyProtection="1">
      <alignment horizontal="center" vertical="center" shrinkToFit="1"/>
      <protection locked="0"/>
    </xf>
    <xf numFmtId="0" fontId="6" fillId="2" borderId="76" xfId="0" applyFont="1" applyFill="1" applyBorder="1" applyAlignment="1" applyProtection="1">
      <alignment horizontal="center" vertical="center"/>
      <protection locked="0"/>
    </xf>
    <xf numFmtId="0" fontId="6" fillId="2" borderId="42" xfId="0" applyFont="1" applyFill="1" applyBorder="1" applyAlignment="1" applyProtection="1">
      <alignment horizontal="center" vertical="center"/>
      <protection locked="0"/>
    </xf>
    <xf numFmtId="0" fontId="6" fillId="2" borderId="8" xfId="0" applyFont="1" applyFill="1" applyBorder="1" applyAlignment="1" applyProtection="1">
      <alignment horizontal="center" vertical="center"/>
      <protection locked="0"/>
    </xf>
    <xf numFmtId="179" fontId="6" fillId="0" borderId="30" xfId="4" applyNumberFormat="1" applyFont="1" applyFill="1" applyBorder="1" applyAlignment="1" applyProtection="1">
      <alignment horizontal="right" vertical="center" shrinkToFit="1"/>
    </xf>
    <xf numFmtId="178" fontId="6" fillId="0" borderId="32" xfId="1" applyNumberFormat="1" applyFont="1" applyFill="1" applyBorder="1" applyAlignment="1" applyProtection="1">
      <alignment horizontal="right" vertical="center" shrinkToFit="1"/>
    </xf>
    <xf numFmtId="178" fontId="6" fillId="0" borderId="35" xfId="1" applyNumberFormat="1" applyFont="1" applyFill="1" applyBorder="1" applyAlignment="1" applyProtection="1">
      <alignment horizontal="right" vertical="center" shrinkToFit="1"/>
    </xf>
    <xf numFmtId="178" fontId="6" fillId="0" borderId="52" xfId="1" applyNumberFormat="1" applyFont="1" applyFill="1" applyBorder="1" applyAlignment="1" applyProtection="1">
      <alignment horizontal="right" vertical="center" shrinkToFit="1"/>
    </xf>
    <xf numFmtId="178" fontId="6" fillId="0" borderId="57" xfId="1" applyNumberFormat="1" applyFont="1" applyFill="1" applyBorder="1" applyAlignment="1" applyProtection="1">
      <alignment horizontal="right" vertical="center" shrinkToFit="1"/>
    </xf>
    <xf numFmtId="178" fontId="6" fillId="0" borderId="60" xfId="1" applyNumberFormat="1" applyFont="1" applyFill="1" applyBorder="1" applyAlignment="1" applyProtection="1">
      <alignment horizontal="right" vertical="center" shrinkToFit="1"/>
    </xf>
    <xf numFmtId="178" fontId="6" fillId="0" borderId="63" xfId="1" applyNumberFormat="1" applyFont="1" applyFill="1" applyBorder="1" applyAlignment="1" applyProtection="1">
      <alignment horizontal="right" vertical="center" shrinkToFit="1"/>
    </xf>
    <xf numFmtId="178" fontId="6" fillId="0" borderId="49" xfId="1" applyNumberFormat="1" applyFont="1" applyFill="1" applyBorder="1" applyAlignment="1" applyProtection="1">
      <alignment horizontal="right" vertical="center" shrinkToFit="1"/>
    </xf>
    <xf numFmtId="178" fontId="6" fillId="0" borderId="38" xfId="1" applyNumberFormat="1" applyFont="1" applyFill="1" applyBorder="1" applyAlignment="1" applyProtection="1">
      <alignment horizontal="right" vertical="center" shrinkToFit="1"/>
    </xf>
    <xf numFmtId="179" fontId="6" fillId="0" borderId="82" xfId="4" applyNumberFormat="1" applyFont="1" applyFill="1" applyBorder="1" applyAlignment="1" applyProtection="1">
      <alignment horizontal="right" vertical="center" shrinkToFit="1"/>
    </xf>
    <xf numFmtId="179" fontId="6" fillId="0" borderId="48" xfId="4" applyNumberFormat="1" applyFont="1" applyFill="1" applyBorder="1" applyAlignment="1" applyProtection="1">
      <alignment horizontal="right" vertical="center" shrinkToFit="1"/>
    </xf>
    <xf numFmtId="179" fontId="6" fillId="0" borderId="86" xfId="4" applyNumberFormat="1" applyFont="1" applyFill="1" applyBorder="1" applyAlignment="1" applyProtection="1">
      <alignment horizontal="right" vertical="center" shrinkToFit="1"/>
    </xf>
    <xf numFmtId="180" fontId="6" fillId="2" borderId="23" xfId="0" applyNumberFormat="1" applyFont="1" applyFill="1" applyBorder="1" applyAlignment="1" applyProtection="1">
      <alignment horizontal="center" vertical="center" shrinkToFit="1"/>
      <protection locked="0"/>
    </xf>
    <xf numFmtId="177" fontId="6" fillId="2" borderId="2" xfId="0" applyNumberFormat="1" applyFont="1" applyFill="1" applyBorder="1" applyProtection="1">
      <alignment vertical="center"/>
      <protection locked="0"/>
    </xf>
    <xf numFmtId="178" fontId="6" fillId="2" borderId="2" xfId="1" applyNumberFormat="1" applyFont="1" applyFill="1" applyBorder="1" applyProtection="1">
      <alignment vertical="center"/>
      <protection locked="0"/>
    </xf>
    <xf numFmtId="178" fontId="6" fillId="2" borderId="18" xfId="1" applyNumberFormat="1" applyFont="1" applyFill="1" applyBorder="1" applyProtection="1">
      <alignment vertical="center"/>
      <protection locked="0"/>
    </xf>
    <xf numFmtId="177" fontId="6" fillId="2" borderId="18" xfId="0" applyNumberFormat="1" applyFont="1" applyFill="1" applyBorder="1" applyProtection="1">
      <alignment vertical="center"/>
      <protection locked="0"/>
    </xf>
    <xf numFmtId="177" fontId="7" fillId="2" borderId="2" xfId="0" applyNumberFormat="1" applyFont="1" applyFill="1" applyBorder="1" applyProtection="1">
      <alignment vertical="center"/>
      <protection locked="0"/>
    </xf>
    <xf numFmtId="184" fontId="6" fillId="2" borderId="18" xfId="0" applyNumberFormat="1" applyFont="1" applyFill="1" applyBorder="1" applyProtection="1">
      <alignment vertical="center"/>
      <protection locked="0"/>
    </xf>
    <xf numFmtId="177" fontId="6" fillId="2" borderId="76" xfId="0" applyNumberFormat="1" applyFont="1" applyFill="1" applyBorder="1" applyAlignment="1" applyProtection="1">
      <alignment horizontal="center" vertical="center"/>
      <protection locked="0"/>
    </xf>
    <xf numFmtId="185" fontId="7" fillId="8" borderId="0" xfId="1" applyNumberFormat="1" applyFont="1" applyFill="1" applyProtection="1">
      <alignment vertical="center"/>
    </xf>
    <xf numFmtId="0" fontId="39" fillId="0" borderId="0" xfId="0" applyFont="1">
      <alignment vertical="center"/>
    </xf>
    <xf numFmtId="0" fontId="44" fillId="0" borderId="0" xfId="0" applyFont="1">
      <alignment vertical="center"/>
    </xf>
    <xf numFmtId="0" fontId="38" fillId="0" borderId="0" xfId="0" applyFont="1" applyAlignment="1">
      <alignment horizontal="left" vertical="center" indent="2"/>
    </xf>
    <xf numFmtId="0" fontId="38" fillId="0" borderId="0" xfId="0" applyFont="1" applyAlignment="1">
      <alignment horizontal="left" vertical="center" indent="1"/>
    </xf>
    <xf numFmtId="0" fontId="38" fillId="0" borderId="0" xfId="0" applyFont="1" applyAlignment="1">
      <alignment horizontal="right" vertical="center"/>
    </xf>
    <xf numFmtId="0" fontId="60" fillId="0" borderId="0" xfId="0" applyFont="1">
      <alignment vertical="center"/>
    </xf>
    <xf numFmtId="0" fontId="47" fillId="0" borderId="0" xfId="12" applyFont="1" applyAlignment="1" applyProtection="1">
      <alignment vertical="center"/>
    </xf>
    <xf numFmtId="0" fontId="28" fillId="0" borderId="72" xfId="0" applyFont="1" applyBorder="1" applyAlignment="1">
      <alignment vertical="center" shrinkToFit="1"/>
    </xf>
    <xf numFmtId="0" fontId="33" fillId="10" borderId="4" xfId="0" applyFont="1" applyFill="1" applyBorder="1" applyAlignment="1">
      <alignment horizontal="centerContinuous" vertical="center"/>
    </xf>
    <xf numFmtId="0" fontId="6" fillId="10" borderId="24" xfId="0" applyFont="1" applyFill="1" applyBorder="1" applyAlignment="1">
      <alignment horizontal="centerContinuous" vertical="center"/>
    </xf>
    <xf numFmtId="0" fontId="30" fillId="10" borderId="21" xfId="0" applyFont="1" applyFill="1" applyBorder="1" applyAlignment="1">
      <alignment horizontal="centerContinuous" vertical="center" wrapText="1"/>
    </xf>
    <xf numFmtId="0" fontId="30" fillId="10" borderId="22" xfId="0" applyFont="1" applyFill="1" applyBorder="1" applyAlignment="1">
      <alignment horizontal="centerContinuous" vertical="center" wrapText="1"/>
    </xf>
    <xf numFmtId="0" fontId="30" fillId="10" borderId="55" xfId="0" applyFont="1" applyFill="1" applyBorder="1" applyAlignment="1">
      <alignment horizontal="centerContinuous" vertical="center" wrapText="1"/>
    </xf>
    <xf numFmtId="0" fontId="6" fillId="0" borderId="0" xfId="0" applyFont="1">
      <alignment vertical="center"/>
    </xf>
    <xf numFmtId="0" fontId="7" fillId="0" borderId="0" xfId="0" applyFont="1">
      <alignment vertical="center"/>
    </xf>
    <xf numFmtId="0" fontId="7" fillId="8" borderId="0" xfId="0" applyFont="1" applyFill="1">
      <alignment vertical="center"/>
    </xf>
    <xf numFmtId="0" fontId="28" fillId="0" borderId="0" xfId="0" applyFont="1" applyAlignment="1">
      <alignment vertical="center" shrinkToFit="1"/>
    </xf>
    <xf numFmtId="187" fontId="6" fillId="0" borderId="0" xfId="0" applyNumberFormat="1" applyFont="1">
      <alignment vertical="center"/>
    </xf>
    <xf numFmtId="0" fontId="6" fillId="0" borderId="0" xfId="0" applyFont="1" applyAlignment="1">
      <alignment horizontal="center" vertical="center"/>
    </xf>
    <xf numFmtId="0" fontId="13" fillId="0" borderId="0" xfId="0" applyFont="1">
      <alignment vertical="center"/>
    </xf>
    <xf numFmtId="0" fontId="26" fillId="0" borderId="0" xfId="0" applyFont="1">
      <alignment vertical="center"/>
    </xf>
    <xf numFmtId="0" fontId="23" fillId="0" borderId="0" xfId="0" applyFont="1">
      <alignment vertical="center"/>
    </xf>
    <xf numFmtId="187" fontId="15" fillId="0" borderId="0" xfId="0" applyNumberFormat="1" applyFont="1">
      <alignment vertical="center"/>
    </xf>
    <xf numFmtId="0" fontId="15" fillId="0" borderId="0" xfId="0" applyFont="1">
      <alignment vertical="center"/>
    </xf>
    <xf numFmtId="0" fontId="27" fillId="0" borderId="0" xfId="0" applyFont="1" applyAlignment="1">
      <alignment horizontal="center" vertical="center"/>
    </xf>
    <xf numFmtId="178" fontId="29" fillId="2" borderId="9" xfId="0" applyNumberFormat="1" applyFont="1" applyFill="1" applyBorder="1" applyAlignment="1">
      <alignment horizontal="center" vertical="center"/>
    </xf>
    <xf numFmtId="0" fontId="30" fillId="0" borderId="0" xfId="0" applyFont="1">
      <alignment vertical="center"/>
    </xf>
    <xf numFmtId="0" fontId="59" fillId="0" borderId="0" xfId="0" applyFont="1" applyAlignment="1">
      <alignment horizontal="center" vertical="center"/>
    </xf>
    <xf numFmtId="0" fontId="27" fillId="7" borderId="77" xfId="0" applyFont="1" applyFill="1" applyBorder="1" applyAlignment="1">
      <alignment horizontal="center" vertical="center"/>
    </xf>
    <xf numFmtId="0" fontId="29" fillId="0" borderId="0" xfId="0" applyFont="1">
      <alignment vertical="center"/>
    </xf>
    <xf numFmtId="0" fontId="13" fillId="0" borderId="78" xfId="0" applyFont="1" applyBorder="1" applyAlignment="1">
      <alignment horizontal="center" vertical="center"/>
    </xf>
    <xf numFmtId="0" fontId="16" fillId="0" borderId="0" xfId="0" applyFont="1">
      <alignment vertical="center"/>
    </xf>
    <xf numFmtId="187" fontId="17" fillId="0" borderId="0" xfId="0" applyNumberFormat="1" applyFont="1">
      <alignment vertical="center"/>
    </xf>
    <xf numFmtId="0" fontId="57" fillId="0" borderId="0" xfId="0" applyFont="1">
      <alignment vertical="center"/>
    </xf>
    <xf numFmtId="0" fontId="17" fillId="0" borderId="0" xfId="0" applyFont="1">
      <alignment vertical="center"/>
    </xf>
    <xf numFmtId="0" fontId="17" fillId="0" borderId="0" xfId="0" applyFont="1" applyAlignment="1">
      <alignment horizontal="center" vertical="center"/>
    </xf>
    <xf numFmtId="0" fontId="18" fillId="0" borderId="0" xfId="0" applyFont="1">
      <alignment vertical="center"/>
    </xf>
    <xf numFmtId="0" fontId="6" fillId="4" borderId="3" xfId="0" applyFont="1" applyFill="1" applyBorder="1" applyAlignment="1">
      <alignment horizontal="center" vertical="center" wrapText="1"/>
    </xf>
    <xf numFmtId="0" fontId="6" fillId="10" borderId="4" xfId="0" applyFont="1" applyFill="1" applyBorder="1" applyAlignment="1">
      <alignment horizontal="centerContinuous" vertical="center" wrapText="1"/>
    </xf>
    <xf numFmtId="0" fontId="6" fillId="10" borderId="24" xfId="0" applyFont="1" applyFill="1" applyBorder="1" applyAlignment="1">
      <alignment horizontal="centerContinuous" vertical="center" wrapText="1"/>
    </xf>
    <xf numFmtId="0" fontId="6" fillId="4" borderId="5" xfId="0" applyFont="1" applyFill="1" applyBorder="1" applyAlignment="1">
      <alignment horizontal="centerContinuous" vertical="center" wrapText="1"/>
    </xf>
    <xf numFmtId="0" fontId="6" fillId="4" borderId="69" xfId="0" applyFont="1" applyFill="1" applyBorder="1" applyAlignment="1">
      <alignment horizontal="centerContinuous" vertical="center"/>
    </xf>
    <xf numFmtId="0" fontId="6" fillId="4" borderId="26" xfId="0" applyFont="1" applyFill="1" applyBorder="1" applyAlignment="1">
      <alignment horizontal="centerContinuous" vertical="center"/>
    </xf>
    <xf numFmtId="0" fontId="6" fillId="4" borderId="70" xfId="0" applyFont="1" applyFill="1" applyBorder="1" applyAlignment="1">
      <alignment horizontal="centerContinuous" vertical="center"/>
    </xf>
    <xf numFmtId="0" fontId="6" fillId="5" borderId="26" xfId="0" applyFont="1" applyFill="1" applyBorder="1" applyAlignment="1">
      <alignment horizontal="centerContinuous" vertical="center"/>
    </xf>
    <xf numFmtId="0" fontId="6" fillId="5" borderId="27" xfId="0" applyFont="1" applyFill="1" applyBorder="1" applyAlignment="1">
      <alignment horizontal="centerContinuous" vertical="center"/>
    </xf>
    <xf numFmtId="0" fontId="6" fillId="0" borderId="0" xfId="0" applyFont="1" applyAlignment="1">
      <alignment horizontal="centerContinuous" vertical="center" wrapText="1"/>
    </xf>
    <xf numFmtId="0" fontId="6" fillId="4" borderId="18" xfId="0" applyFont="1" applyFill="1" applyBorder="1" applyAlignment="1">
      <alignment horizontal="centerContinuous" vertical="center"/>
    </xf>
    <xf numFmtId="0" fontId="6" fillId="4" borderId="22" xfId="0" applyFont="1" applyFill="1" applyBorder="1" applyAlignment="1">
      <alignment horizontal="centerContinuous" vertical="center"/>
    </xf>
    <xf numFmtId="0" fontId="6" fillId="4" borderId="23" xfId="0" applyFont="1" applyFill="1" applyBorder="1" applyAlignment="1">
      <alignment horizontal="centerContinuous" vertical="center"/>
    </xf>
    <xf numFmtId="0" fontId="6" fillId="5" borderId="0" xfId="0" applyFont="1" applyFill="1" applyAlignment="1">
      <alignment horizontal="centerContinuous" vertical="center"/>
    </xf>
    <xf numFmtId="0" fontId="6" fillId="5" borderId="66" xfId="0" applyFont="1" applyFill="1" applyBorder="1" applyAlignment="1">
      <alignment horizontal="centerContinuous" vertical="center"/>
    </xf>
    <xf numFmtId="0" fontId="6" fillId="0" borderId="0" xfId="0" applyFont="1" applyAlignment="1">
      <alignment horizontal="center" vertical="center" wrapText="1"/>
    </xf>
    <xf numFmtId="0" fontId="6" fillId="10" borderId="11" xfId="0" applyFont="1" applyFill="1" applyBorder="1" applyAlignment="1">
      <alignment horizontal="center" vertical="center" wrapText="1"/>
    </xf>
    <xf numFmtId="0" fontId="6" fillId="10" borderId="8" xfId="0" applyFont="1" applyFill="1" applyBorder="1" applyAlignment="1">
      <alignment vertical="center" wrapText="1"/>
    </xf>
    <xf numFmtId="0" fontId="6" fillId="4" borderId="5"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8" fillId="5" borderId="29" xfId="0" applyFont="1" applyFill="1" applyBorder="1" applyAlignment="1">
      <alignment horizontal="center" vertical="center" wrapText="1"/>
    </xf>
    <xf numFmtId="0" fontId="7" fillId="8" borderId="0" xfId="0" applyFont="1" applyFill="1" applyAlignment="1">
      <alignment horizontal="center" vertical="center" wrapText="1"/>
    </xf>
    <xf numFmtId="0" fontId="6" fillId="0" borderId="4" xfId="0" applyFont="1" applyBorder="1" applyAlignment="1">
      <alignment horizontal="center" vertical="center"/>
    </xf>
    <xf numFmtId="9" fontId="7" fillId="0" borderId="20" xfId="0" applyNumberFormat="1" applyFont="1" applyBorder="1">
      <alignment vertical="center"/>
    </xf>
    <xf numFmtId="184" fontId="6" fillId="0" borderId="18" xfId="0" applyNumberFormat="1" applyFont="1" applyBorder="1">
      <alignment vertical="center"/>
    </xf>
    <xf numFmtId="0" fontId="6" fillId="0" borderId="2" xfId="0" applyFont="1" applyBorder="1">
      <alignment vertical="center"/>
    </xf>
    <xf numFmtId="0" fontId="6" fillId="0" borderId="1" xfId="0" applyFont="1" applyBorder="1" applyAlignment="1">
      <alignment horizontal="center" vertical="center"/>
    </xf>
    <xf numFmtId="0" fontId="6" fillId="0" borderId="80" xfId="0" applyFont="1" applyBorder="1">
      <alignment vertical="center"/>
    </xf>
    <xf numFmtId="0" fontId="6" fillId="0" borderId="5" xfId="0" applyFont="1" applyBorder="1">
      <alignment vertical="center"/>
    </xf>
    <xf numFmtId="0" fontId="6" fillId="0" borderId="30" xfId="0" applyFont="1" applyBorder="1" applyAlignment="1">
      <alignment horizontal="right" vertical="center" shrinkToFit="1"/>
    </xf>
    <xf numFmtId="186" fontId="6" fillId="0" borderId="30" xfId="0" applyNumberFormat="1" applyFont="1" applyBorder="1" applyAlignment="1">
      <alignment horizontal="right" vertical="center" shrinkToFit="1"/>
    </xf>
    <xf numFmtId="177" fontId="6" fillId="0" borderId="30" xfId="0" applyNumberFormat="1" applyFont="1" applyBorder="1" applyAlignment="1">
      <alignment horizontal="right" vertical="center" shrinkToFit="1"/>
    </xf>
    <xf numFmtId="181" fontId="6" fillId="0" borderId="31" xfId="0" applyNumberFormat="1" applyFont="1" applyBorder="1" applyAlignment="1">
      <alignment horizontal="right" vertical="center" shrinkToFit="1"/>
    </xf>
    <xf numFmtId="186" fontId="6" fillId="0" borderId="34" xfId="0" applyNumberFormat="1" applyFont="1" applyBorder="1" applyAlignment="1">
      <alignment horizontal="right" vertical="center" shrinkToFit="1"/>
    </xf>
    <xf numFmtId="179" fontId="6" fillId="0" borderId="30" xfId="0" applyNumberFormat="1" applyFont="1" applyBorder="1" applyAlignment="1">
      <alignment horizontal="right" vertical="center" shrinkToFit="1"/>
    </xf>
    <xf numFmtId="183" fontId="6" fillId="0" borderId="33" xfId="0" applyNumberFormat="1" applyFont="1" applyBorder="1" applyAlignment="1">
      <alignment horizontal="right" vertical="center" shrinkToFit="1"/>
    </xf>
    <xf numFmtId="184" fontId="7" fillId="8" borderId="0" xfId="0" applyNumberFormat="1" applyFont="1" applyFill="1">
      <alignment vertical="center"/>
    </xf>
    <xf numFmtId="9" fontId="7" fillId="0" borderId="6" xfId="0" applyNumberFormat="1" applyFont="1" applyBorder="1">
      <alignment vertical="center"/>
    </xf>
    <xf numFmtId="0" fontId="6" fillId="0" borderId="1" xfId="0" applyFont="1" applyBorder="1">
      <alignment vertical="center"/>
    </xf>
    <xf numFmtId="0" fontId="6" fillId="0" borderId="34" xfId="0" applyFont="1" applyBorder="1" applyAlignment="1">
      <alignment horizontal="right" vertical="center" shrinkToFit="1"/>
    </xf>
    <xf numFmtId="179" fontId="6" fillId="0" borderId="34" xfId="0" applyNumberFormat="1" applyFont="1" applyBorder="1" applyAlignment="1">
      <alignment horizontal="right" vertical="center" shrinkToFit="1"/>
    </xf>
    <xf numFmtId="177" fontId="6" fillId="0" borderId="34" xfId="0" applyNumberFormat="1" applyFont="1" applyBorder="1" applyAlignment="1">
      <alignment horizontal="right" vertical="center" shrinkToFit="1"/>
    </xf>
    <xf numFmtId="183" fontId="6" fillId="0" borderId="36" xfId="0" applyNumberFormat="1" applyFont="1" applyBorder="1" applyAlignment="1">
      <alignment horizontal="right" vertical="center" shrinkToFit="1"/>
    </xf>
    <xf numFmtId="0" fontId="6" fillId="0" borderId="84" xfId="0" applyFont="1" applyBorder="1">
      <alignment vertical="center"/>
    </xf>
    <xf numFmtId="0" fontId="6" fillId="0" borderId="86" xfId="0" applyFont="1" applyBorder="1" applyAlignment="1">
      <alignment horizontal="right" vertical="center" shrinkToFit="1"/>
    </xf>
    <xf numFmtId="186" fontId="6" fillId="0" borderId="86" xfId="0" applyNumberFormat="1" applyFont="1" applyBorder="1" applyAlignment="1">
      <alignment horizontal="right" vertical="center" shrinkToFit="1"/>
    </xf>
    <xf numFmtId="177" fontId="6" fillId="0" borderId="86" xfId="0" applyNumberFormat="1" applyFont="1" applyBorder="1" applyAlignment="1">
      <alignment horizontal="right" vertical="center" shrinkToFit="1"/>
    </xf>
    <xf numFmtId="181" fontId="6" fillId="0" borderId="87" xfId="0" applyNumberFormat="1" applyFont="1" applyBorder="1" applyAlignment="1">
      <alignment horizontal="right" vertical="center" shrinkToFit="1"/>
    </xf>
    <xf numFmtId="0" fontId="6" fillId="0" borderId="51" xfId="0" applyFont="1" applyBorder="1" applyAlignment="1">
      <alignment horizontal="right" vertical="center" shrinkToFit="1"/>
    </xf>
    <xf numFmtId="186" fontId="6" fillId="0" borderId="51" xfId="0" applyNumberFormat="1" applyFont="1" applyBorder="1" applyAlignment="1">
      <alignment horizontal="right" vertical="center" shrinkToFit="1"/>
    </xf>
    <xf numFmtId="179" fontId="6" fillId="0" borderId="51" xfId="0" applyNumberFormat="1" applyFont="1" applyBorder="1" applyAlignment="1">
      <alignment horizontal="right" vertical="center" shrinkToFit="1"/>
    </xf>
    <xf numFmtId="177" fontId="6" fillId="0" borderId="51" xfId="0" applyNumberFormat="1" applyFont="1" applyBorder="1" applyAlignment="1">
      <alignment horizontal="right" vertical="center" shrinkToFit="1"/>
    </xf>
    <xf numFmtId="183" fontId="6" fillId="0" borderId="53" xfId="0" applyNumberFormat="1" applyFont="1" applyBorder="1" applyAlignment="1">
      <alignment horizontal="right" vertical="center" shrinkToFit="1"/>
    </xf>
    <xf numFmtId="0" fontId="6" fillId="0" borderId="23" xfId="0" applyFont="1" applyBorder="1">
      <alignment vertical="center"/>
    </xf>
    <xf numFmtId="0" fontId="6" fillId="0" borderId="48" xfId="0" applyFont="1" applyBorder="1" applyAlignment="1">
      <alignment horizontal="right" vertical="center" shrinkToFit="1"/>
    </xf>
    <xf numFmtId="186" fontId="6" fillId="0" borderId="48" xfId="0" applyNumberFormat="1" applyFont="1" applyBorder="1" applyAlignment="1">
      <alignment horizontal="right" vertical="center" shrinkToFit="1"/>
    </xf>
    <xf numFmtId="177" fontId="6" fillId="0" borderId="48" xfId="0" applyNumberFormat="1" applyFont="1" applyBorder="1" applyAlignment="1">
      <alignment horizontal="right" vertical="center" shrinkToFit="1"/>
    </xf>
    <xf numFmtId="181" fontId="6" fillId="0" borderId="85" xfId="0" applyNumberFormat="1" applyFont="1" applyBorder="1" applyAlignment="1">
      <alignment horizontal="right" vertical="center" shrinkToFit="1"/>
    </xf>
    <xf numFmtId="0" fontId="6" fillId="0" borderId="56" xfId="0" applyFont="1" applyBorder="1" applyAlignment="1">
      <alignment horizontal="right" vertical="center" shrinkToFit="1"/>
    </xf>
    <xf numFmtId="186" fontId="6" fillId="0" borderId="56" xfId="0" applyNumberFormat="1" applyFont="1" applyBorder="1" applyAlignment="1">
      <alignment horizontal="right" vertical="center" shrinkToFit="1"/>
    </xf>
    <xf numFmtId="179" fontId="6" fillId="0" borderId="56" xfId="0" applyNumberFormat="1" applyFont="1" applyBorder="1" applyAlignment="1">
      <alignment horizontal="right" vertical="center" shrinkToFit="1"/>
    </xf>
    <xf numFmtId="177" fontId="6" fillId="0" borderId="56" xfId="0" applyNumberFormat="1" applyFont="1" applyBorder="1" applyAlignment="1">
      <alignment horizontal="right" vertical="center" shrinkToFit="1"/>
    </xf>
    <xf numFmtId="183" fontId="6" fillId="0" borderId="58" xfId="0" applyNumberFormat="1" applyFont="1" applyBorder="1" applyAlignment="1">
      <alignment horizontal="right" vertical="center" shrinkToFit="1"/>
    </xf>
    <xf numFmtId="0" fontId="6" fillId="0" borderId="59" xfId="0" applyFont="1" applyBorder="1" applyAlignment="1">
      <alignment horizontal="right" vertical="center" shrinkToFit="1"/>
    </xf>
    <xf numFmtId="186" fontId="6" fillId="0" borderId="59" xfId="0" applyNumberFormat="1" applyFont="1" applyBorder="1" applyAlignment="1">
      <alignment horizontal="right" vertical="center" shrinkToFit="1"/>
    </xf>
    <xf numFmtId="179" fontId="6" fillId="0" borderId="59" xfId="0" applyNumberFormat="1" applyFont="1" applyBorder="1" applyAlignment="1">
      <alignment horizontal="right" vertical="center" shrinkToFit="1"/>
    </xf>
    <xf numFmtId="177" fontId="6" fillId="0" borderId="59" xfId="0" applyNumberFormat="1" applyFont="1" applyBorder="1" applyAlignment="1">
      <alignment horizontal="right" vertical="center" shrinkToFit="1"/>
    </xf>
    <xf numFmtId="183" fontId="6" fillId="0" borderId="61" xfId="0" applyNumberFormat="1" applyFont="1" applyBorder="1" applyAlignment="1">
      <alignment horizontal="right" vertical="center" shrinkToFit="1"/>
    </xf>
    <xf numFmtId="0" fontId="6" fillId="0" borderId="81" xfId="0" applyFont="1" applyBorder="1">
      <alignment vertical="center"/>
    </xf>
    <xf numFmtId="0" fontId="6" fillId="0" borderId="82" xfId="0" applyFont="1" applyBorder="1" applyAlignment="1">
      <alignment horizontal="right" vertical="center" shrinkToFit="1"/>
    </xf>
    <xf numFmtId="186" fontId="6" fillId="0" borderId="82" xfId="0" applyNumberFormat="1" applyFont="1" applyBorder="1" applyAlignment="1">
      <alignment horizontal="right" vertical="center" shrinkToFit="1"/>
    </xf>
    <xf numFmtId="177" fontId="6" fillId="0" borderId="82" xfId="0" applyNumberFormat="1" applyFont="1" applyBorder="1" applyAlignment="1">
      <alignment horizontal="right" vertical="center" shrinkToFit="1"/>
    </xf>
    <xf numFmtId="181" fontId="6" fillId="0" borderId="83" xfId="0" applyNumberFormat="1" applyFont="1" applyBorder="1" applyAlignment="1">
      <alignment horizontal="right" vertical="center" shrinkToFit="1"/>
    </xf>
    <xf numFmtId="0" fontId="6" fillId="0" borderId="62" xfId="0" applyFont="1" applyBorder="1" applyAlignment="1">
      <alignment horizontal="right" vertical="center" shrinkToFit="1"/>
    </xf>
    <xf numFmtId="186" fontId="6" fillId="0" borderId="62" xfId="0" applyNumberFormat="1" applyFont="1" applyBorder="1" applyAlignment="1">
      <alignment horizontal="right" vertical="center" shrinkToFit="1"/>
    </xf>
    <xf numFmtId="179" fontId="6" fillId="0" borderId="62" xfId="0" applyNumberFormat="1" applyFont="1" applyBorder="1" applyAlignment="1">
      <alignment horizontal="right" vertical="center" shrinkToFit="1"/>
    </xf>
    <xf numFmtId="177" fontId="6" fillId="0" borderId="62" xfId="0" applyNumberFormat="1" applyFont="1" applyBorder="1" applyAlignment="1">
      <alignment horizontal="right" vertical="center" shrinkToFit="1"/>
    </xf>
    <xf numFmtId="183" fontId="6" fillId="0" borderId="64" xfId="0" applyNumberFormat="1" applyFont="1" applyBorder="1" applyAlignment="1">
      <alignment horizontal="right" vertical="center" shrinkToFit="1"/>
    </xf>
    <xf numFmtId="0" fontId="8" fillId="0" borderId="0" xfId="0" applyFont="1">
      <alignment vertical="center"/>
    </xf>
    <xf numFmtId="0" fontId="10" fillId="0" borderId="0" xfId="3" applyFont="1">
      <alignment vertical="center"/>
    </xf>
    <xf numFmtId="0" fontId="11" fillId="0" borderId="0" xfId="3" applyFont="1" applyAlignment="1">
      <alignment horizontal="center" vertical="center" shrinkToFit="1"/>
    </xf>
    <xf numFmtId="0" fontId="10" fillId="0" borderId="0" xfId="3" applyFont="1" applyAlignment="1">
      <alignment horizontal="right" vertical="center"/>
    </xf>
    <xf numFmtId="180" fontId="6" fillId="0" borderId="0" xfId="0" applyNumberFormat="1" applyFont="1">
      <alignment vertical="center"/>
    </xf>
    <xf numFmtId="177" fontId="6" fillId="0" borderId="0" xfId="0" applyNumberFormat="1" applyFont="1">
      <alignment vertical="center"/>
    </xf>
    <xf numFmtId="177" fontId="6" fillId="0" borderId="0" xfId="0" applyNumberFormat="1" applyFont="1" applyAlignment="1">
      <alignment horizontal="center" vertical="center"/>
    </xf>
    <xf numFmtId="185" fontId="6" fillId="0" borderId="0" xfId="0" applyNumberFormat="1" applyFont="1">
      <alignment vertical="center"/>
    </xf>
    <xf numFmtId="0" fontId="6" fillId="10" borderId="5" xfId="0" applyFont="1" applyFill="1" applyBorder="1" applyAlignment="1">
      <alignment horizontal="centerContinuous" vertical="center"/>
    </xf>
    <xf numFmtId="0" fontId="33" fillId="0" borderId="4" xfId="0" applyFont="1" applyBorder="1" applyAlignment="1">
      <alignment horizontal="centerContinuous" vertical="center" wrapText="1" shrinkToFit="1"/>
    </xf>
    <xf numFmtId="177" fontId="6" fillId="0" borderId="24" xfId="0" applyNumberFormat="1" applyFont="1" applyBorder="1" applyAlignment="1">
      <alignment horizontal="centerContinuous" vertical="center"/>
    </xf>
    <xf numFmtId="0" fontId="33" fillId="0" borderId="24" xfId="0" applyFont="1" applyBorder="1" applyAlignment="1">
      <alignment horizontal="centerContinuous" vertical="center" wrapText="1" shrinkToFit="1"/>
    </xf>
    <xf numFmtId="0" fontId="33" fillId="0" borderId="5" xfId="0" applyFont="1" applyBorder="1" applyAlignment="1">
      <alignment horizontal="centerContinuous" vertical="center" wrapText="1" shrinkToFit="1"/>
    </xf>
    <xf numFmtId="0" fontId="15" fillId="0" borderId="0" xfId="0" applyFont="1" applyAlignment="1">
      <alignment horizontal="center" vertical="center"/>
    </xf>
    <xf numFmtId="177" fontId="15" fillId="0" borderId="0" xfId="0" applyNumberFormat="1" applyFont="1">
      <alignment vertical="center"/>
    </xf>
    <xf numFmtId="0" fontId="27" fillId="7" borderId="79" xfId="0" applyFont="1" applyFill="1" applyBorder="1" applyAlignment="1">
      <alignment horizontal="center" vertical="center"/>
    </xf>
    <xf numFmtId="0" fontId="30" fillId="0" borderId="0" xfId="0" applyFont="1" applyAlignment="1">
      <alignment horizontal="center" vertical="center"/>
    </xf>
    <xf numFmtId="179" fontId="15" fillId="0" borderId="0" xfId="0" applyNumberFormat="1" applyFont="1">
      <alignment vertical="center"/>
    </xf>
    <xf numFmtId="0" fontId="7" fillId="10" borderId="4" xfId="0" applyFont="1" applyFill="1" applyBorder="1" applyAlignment="1">
      <alignment horizontal="centerContinuous" vertical="center" wrapText="1"/>
    </xf>
    <xf numFmtId="0" fontId="7" fillId="10" borderId="24" xfId="0" applyFont="1" applyFill="1" applyBorder="1" applyAlignment="1">
      <alignment horizontal="centerContinuous" vertical="center" wrapText="1"/>
    </xf>
    <xf numFmtId="0" fontId="7" fillId="0" borderId="0" xfId="0" applyFont="1" applyAlignment="1">
      <alignment horizontal="centerContinuous" vertical="center" wrapText="1"/>
    </xf>
    <xf numFmtId="9" fontId="6" fillId="0" borderId="20" xfId="0" applyNumberFormat="1" applyFont="1" applyBorder="1">
      <alignment vertical="center"/>
    </xf>
    <xf numFmtId="9" fontId="6" fillId="0" borderId="6" xfId="0" applyNumberFormat="1" applyFont="1" applyBorder="1">
      <alignment vertical="center"/>
    </xf>
    <xf numFmtId="179" fontId="6" fillId="0" borderId="48" xfId="0" applyNumberFormat="1" applyFont="1" applyBorder="1" applyAlignment="1">
      <alignment horizontal="right" vertical="center" shrinkToFit="1"/>
    </xf>
    <xf numFmtId="183" fontId="6" fillId="0" borderId="50" xfId="0" applyNumberFormat="1" applyFont="1" applyBorder="1" applyAlignment="1">
      <alignment horizontal="right" vertical="center" shrinkToFit="1"/>
    </xf>
    <xf numFmtId="0" fontId="6" fillId="0" borderId="37" xfId="0" applyFont="1" applyBorder="1" applyAlignment="1">
      <alignment horizontal="right" vertical="center" shrinkToFit="1"/>
    </xf>
    <xf numFmtId="186" fontId="6" fillId="0" borderId="37" xfId="0" applyNumberFormat="1" applyFont="1" applyBorder="1" applyAlignment="1">
      <alignment horizontal="right" vertical="center" shrinkToFit="1"/>
    </xf>
    <xf numFmtId="179" fontId="6" fillId="0" borderId="37" xfId="0" applyNumberFormat="1" applyFont="1" applyBorder="1" applyAlignment="1">
      <alignment horizontal="right" vertical="center" shrinkToFit="1"/>
    </xf>
    <xf numFmtId="177" fontId="6" fillId="0" borderId="37" xfId="0" applyNumberFormat="1" applyFont="1" applyBorder="1" applyAlignment="1">
      <alignment horizontal="right" vertical="center" shrinkToFit="1"/>
    </xf>
    <xf numFmtId="183" fontId="6" fillId="0" borderId="39" xfId="0" applyNumberFormat="1" applyFont="1" applyBorder="1" applyAlignment="1">
      <alignment horizontal="right" vertical="center" shrinkToFit="1"/>
    </xf>
    <xf numFmtId="0" fontId="24" fillId="0" borderId="0" xfId="0" applyFont="1">
      <alignment vertical="center"/>
    </xf>
    <xf numFmtId="0" fontId="35" fillId="8" borderId="0" xfId="0" applyFont="1" applyFill="1">
      <alignment vertical="center"/>
    </xf>
    <xf numFmtId="178" fontId="7" fillId="2" borderId="9" xfId="0" applyNumberFormat="1" applyFont="1" applyFill="1" applyBorder="1" applyAlignment="1">
      <alignment horizontal="center" vertical="center"/>
    </xf>
    <xf numFmtId="0" fontId="34" fillId="8" borderId="0" xfId="0" applyFont="1" applyFill="1">
      <alignment vertical="center"/>
    </xf>
    <xf numFmtId="0" fontId="6" fillId="0" borderId="10" xfId="0" applyFont="1" applyBorder="1">
      <alignment vertical="center"/>
    </xf>
    <xf numFmtId="0" fontId="22" fillId="0" borderId="0" xfId="0" applyFont="1">
      <alignment vertical="center"/>
    </xf>
    <xf numFmtId="0" fontId="6" fillId="5" borderId="1" xfId="0" applyFont="1" applyFill="1" applyBorder="1" applyAlignment="1">
      <alignment horizontal="centerContinuous" vertical="center" wrapText="1"/>
    </xf>
    <xf numFmtId="0" fontId="6" fillId="0" borderId="13" xfId="0" applyFont="1" applyBorder="1" applyAlignment="1">
      <alignment horizontal="center" vertical="center" wrapText="1"/>
    </xf>
    <xf numFmtId="0" fontId="6" fillId="0" borderId="72" xfId="0" applyFont="1" applyBorder="1" applyAlignment="1">
      <alignment horizontal="center" vertical="center" wrapText="1"/>
    </xf>
    <xf numFmtId="0" fontId="6" fillId="4" borderId="1" xfId="0" applyFont="1" applyFill="1" applyBorder="1" applyAlignment="1">
      <alignment horizontal="centerContinuous" vertical="center" wrapText="1"/>
    </xf>
    <xf numFmtId="0" fontId="12" fillId="3" borderId="4" xfId="0" applyFont="1" applyFill="1" applyBorder="1" applyAlignment="1">
      <alignment horizontal="centerContinuous" vertical="center"/>
    </xf>
    <xf numFmtId="0" fontId="14" fillId="3" borderId="5" xfId="0" applyFont="1" applyFill="1" applyBorder="1" applyAlignment="1">
      <alignment horizontal="centerContinuous" vertical="center"/>
    </xf>
    <xf numFmtId="0" fontId="6" fillId="5" borderId="3" xfId="0" applyFont="1" applyFill="1" applyBorder="1" applyAlignment="1">
      <alignment horizontal="center" vertical="center" wrapText="1"/>
    </xf>
    <xf numFmtId="0" fontId="0" fillId="0" borderId="72" xfId="0" applyBorder="1">
      <alignment vertical="center"/>
    </xf>
    <xf numFmtId="179" fontId="6" fillId="0" borderId="4" xfId="0" applyNumberFormat="1" applyFont="1" applyBorder="1" applyAlignment="1">
      <alignment horizontal="center" vertical="center"/>
    </xf>
    <xf numFmtId="0" fontId="6" fillId="0" borderId="3" xfId="0" applyFont="1" applyBorder="1" applyAlignment="1">
      <alignment horizontal="center" vertical="center"/>
    </xf>
    <xf numFmtId="0" fontId="6" fillId="0" borderId="17" xfId="0" applyFont="1" applyBorder="1">
      <alignment vertical="center"/>
    </xf>
    <xf numFmtId="0" fontId="13" fillId="8" borderId="0" xfId="0" applyFont="1" applyFill="1">
      <alignment vertical="center"/>
    </xf>
    <xf numFmtId="0" fontId="6" fillId="5" borderId="14" xfId="0" applyFont="1" applyFill="1" applyBorder="1" applyAlignment="1">
      <alignment horizontal="center" vertical="center" wrapText="1"/>
    </xf>
    <xf numFmtId="0" fontId="12" fillId="8" borderId="0" xfId="0" applyFont="1" applyFill="1" applyAlignment="1">
      <alignment horizontal="center" vertical="center"/>
    </xf>
    <xf numFmtId="0" fontId="14" fillId="8" borderId="0" xfId="0" applyFont="1" applyFill="1" applyAlignment="1">
      <alignment horizontal="center" vertical="center"/>
    </xf>
    <xf numFmtId="0" fontId="6" fillId="10" borderId="8" xfId="0" applyFont="1" applyFill="1" applyBorder="1" applyAlignment="1">
      <alignment horizontal="center" vertical="center" wrapText="1"/>
    </xf>
    <xf numFmtId="0" fontId="6" fillId="5" borderId="16" xfId="0" applyFont="1" applyFill="1" applyBorder="1" applyAlignment="1">
      <alignment horizontal="center" vertical="center" wrapText="1"/>
    </xf>
    <xf numFmtId="0" fontId="12" fillId="8" borderId="0" xfId="0" applyFont="1" applyFill="1" applyAlignment="1">
      <alignment horizontal="center" vertical="center" wrapText="1"/>
    </xf>
    <xf numFmtId="0" fontId="6" fillId="5" borderId="5" xfId="0" applyFont="1" applyFill="1" applyBorder="1" applyAlignment="1">
      <alignment horizontal="center" vertical="center"/>
    </xf>
    <xf numFmtId="0" fontId="6" fillId="0" borderId="5" xfId="0" applyFont="1" applyBorder="1" applyAlignment="1">
      <alignment horizontal="center" vertical="center"/>
    </xf>
    <xf numFmtId="0" fontId="6" fillId="0" borderId="1" xfId="0" applyFont="1" applyBorder="1" applyAlignment="1">
      <alignment horizontal="right" vertical="center"/>
    </xf>
    <xf numFmtId="179" fontId="6" fillId="0" borderId="1" xfId="0" applyNumberFormat="1" applyFont="1" applyBorder="1" applyAlignment="1">
      <alignment horizontal="right" vertical="center"/>
    </xf>
    <xf numFmtId="184" fontId="6" fillId="0" borderId="1" xfId="0" applyNumberFormat="1" applyFont="1" applyBorder="1" applyAlignment="1">
      <alignment horizontal="right" vertical="center"/>
    </xf>
    <xf numFmtId="177" fontId="6" fillId="0" borderId="4" xfId="0" applyNumberFormat="1" applyFont="1" applyBorder="1" applyAlignment="1">
      <alignment horizontal="right" vertical="center"/>
    </xf>
    <xf numFmtId="0" fontId="6" fillId="5" borderId="1" xfId="0" applyFont="1" applyFill="1" applyBorder="1" applyAlignment="1">
      <alignment horizontal="right" vertical="center"/>
    </xf>
    <xf numFmtId="0" fontId="6" fillId="5" borderId="5" xfId="0" applyFont="1" applyFill="1" applyBorder="1" applyAlignment="1">
      <alignment horizontal="right" vertical="center"/>
    </xf>
    <xf numFmtId="0" fontId="6" fillId="0" borderId="5" xfId="0" applyFont="1" applyBorder="1" applyAlignment="1">
      <alignment horizontal="right" vertical="center"/>
    </xf>
    <xf numFmtId="179" fontId="6" fillId="0" borderId="5" xfId="0" applyNumberFormat="1" applyFont="1" applyBorder="1" applyAlignment="1">
      <alignment horizontal="right" vertical="center"/>
    </xf>
    <xf numFmtId="184" fontId="6" fillId="0" borderId="5" xfId="0" applyNumberFormat="1" applyFont="1" applyBorder="1" applyAlignment="1">
      <alignment horizontal="right" vertical="center"/>
    </xf>
    <xf numFmtId="177" fontId="6" fillId="0" borderId="5" xfId="0" applyNumberFormat="1" applyFont="1" applyBorder="1" applyAlignment="1">
      <alignment horizontal="right" vertical="center"/>
    </xf>
    <xf numFmtId="0" fontId="12" fillId="8" borderId="0" xfId="0" applyFont="1" applyFill="1" applyAlignment="1">
      <alignment vertical="center" wrapText="1"/>
    </xf>
    <xf numFmtId="179" fontId="12" fillId="8" borderId="0" xfId="0" applyNumberFormat="1" applyFont="1" applyFill="1" applyAlignment="1">
      <alignment vertical="center" wrapText="1"/>
    </xf>
    <xf numFmtId="0" fontId="6" fillId="5" borderId="23" xfId="0" applyFont="1" applyFill="1" applyBorder="1" applyAlignment="1">
      <alignment horizontal="center" vertical="center"/>
    </xf>
    <xf numFmtId="0" fontId="6" fillId="5" borderId="2" xfId="0" applyFont="1" applyFill="1" applyBorder="1" applyAlignment="1">
      <alignment horizontal="right" vertical="center"/>
    </xf>
    <xf numFmtId="0" fontId="6" fillId="5" borderId="23" xfId="0" applyFont="1" applyFill="1" applyBorder="1" applyAlignment="1">
      <alignment horizontal="right" vertical="center"/>
    </xf>
    <xf numFmtId="0" fontId="6" fillId="0" borderId="24" xfId="0" applyFont="1" applyBorder="1" applyAlignment="1">
      <alignment horizontal="center" vertical="center"/>
    </xf>
    <xf numFmtId="0" fontId="6" fillId="0" borderId="54" xfId="0" applyFont="1" applyBorder="1" applyAlignment="1">
      <alignment horizontal="center" vertical="center"/>
    </xf>
    <xf numFmtId="0" fontId="6" fillId="9" borderId="22" xfId="0" applyFont="1" applyFill="1" applyBorder="1" applyAlignment="1">
      <alignment horizontal="center" vertical="center"/>
    </xf>
    <xf numFmtId="0" fontId="6" fillId="9" borderId="24" xfId="0" applyFont="1" applyFill="1" applyBorder="1" applyAlignment="1">
      <alignment horizontal="center" vertical="center"/>
    </xf>
    <xf numFmtId="0" fontId="6" fillId="9" borderId="17" xfId="0" applyFont="1" applyFill="1" applyBorder="1" applyAlignment="1">
      <alignment horizontal="center" vertical="center"/>
    </xf>
    <xf numFmtId="0" fontId="0" fillId="0" borderId="17" xfId="0" applyBorder="1">
      <alignment vertical="center"/>
    </xf>
    <xf numFmtId="0" fontId="0" fillId="8" borderId="0" xfId="0" applyFill="1">
      <alignment vertical="center"/>
    </xf>
    <xf numFmtId="0" fontId="8" fillId="8" borderId="0" xfId="0" applyFont="1" applyFill="1">
      <alignment vertical="center"/>
    </xf>
    <xf numFmtId="184" fontId="8" fillId="8" borderId="0" xfId="1" applyNumberFormat="1" applyFont="1" applyFill="1" applyBorder="1" applyAlignment="1" applyProtection="1">
      <alignment vertical="center"/>
    </xf>
    <xf numFmtId="0" fontId="48" fillId="8" borderId="0" xfId="0" applyFont="1" applyFill="1">
      <alignment vertical="center"/>
    </xf>
    <xf numFmtId="0" fontId="50" fillId="8" borderId="0" xfId="0" applyFont="1" applyFill="1">
      <alignment vertical="center"/>
    </xf>
    <xf numFmtId="0" fontId="52" fillId="8" borderId="0" xfId="0" applyFont="1" applyFill="1">
      <alignment vertical="center"/>
    </xf>
    <xf numFmtId="0" fontId="54" fillId="8" borderId="0" xfId="0" applyFont="1" applyFill="1">
      <alignment vertical="center"/>
    </xf>
    <xf numFmtId="0" fontId="49" fillId="8" borderId="0" xfId="0" applyFont="1" applyFill="1">
      <alignment vertical="center"/>
    </xf>
    <xf numFmtId="0" fontId="9" fillId="11" borderId="1" xfId="0" applyFont="1" applyFill="1" applyBorder="1" applyAlignment="1">
      <alignment horizontal="center" vertical="center"/>
    </xf>
    <xf numFmtId="0" fontId="8" fillId="11" borderId="1" xfId="0" applyFont="1" applyFill="1" applyBorder="1" applyAlignment="1">
      <alignment horizontal="center" vertical="center"/>
    </xf>
    <xf numFmtId="0" fontId="8" fillId="8" borderId="16" xfId="0" applyFont="1" applyFill="1" applyBorder="1" applyAlignment="1">
      <alignment horizontal="center" vertical="center"/>
    </xf>
    <xf numFmtId="0" fontId="9" fillId="12" borderId="1" xfId="0" applyFont="1" applyFill="1" applyBorder="1" applyAlignment="1">
      <alignment horizontal="center" vertical="center"/>
    </xf>
    <xf numFmtId="0" fontId="8" fillId="12" borderId="1" xfId="0" applyFont="1" applyFill="1" applyBorder="1" applyAlignment="1">
      <alignment horizontal="center" vertical="center"/>
    </xf>
    <xf numFmtId="0" fontId="8" fillId="8" borderId="16" xfId="0" applyFont="1" applyFill="1" applyBorder="1" applyAlignment="1">
      <alignment horizontal="center" wrapText="1"/>
    </xf>
    <xf numFmtId="0" fontId="8" fillId="8" borderId="1" xfId="0" applyFont="1" applyFill="1" applyBorder="1">
      <alignment vertical="center"/>
    </xf>
    <xf numFmtId="0" fontId="8" fillId="3" borderId="1" xfId="0" applyFont="1" applyFill="1" applyBorder="1" applyAlignment="1">
      <alignment horizontal="center" vertical="center"/>
    </xf>
    <xf numFmtId="0" fontId="8" fillId="3" borderId="1" xfId="0" applyFont="1" applyFill="1" applyBorder="1" applyAlignment="1">
      <alignment horizontal="left" vertical="center"/>
    </xf>
    <xf numFmtId="0" fontId="8" fillId="3" borderId="1" xfId="0" applyFont="1" applyFill="1" applyBorder="1" applyAlignment="1">
      <alignment vertical="center" shrinkToFit="1"/>
    </xf>
    <xf numFmtId="10" fontId="8" fillId="3" borderId="1" xfId="0" applyNumberFormat="1" applyFont="1" applyFill="1" applyBorder="1" applyAlignment="1">
      <alignment vertical="center" shrinkToFit="1"/>
    </xf>
    <xf numFmtId="177" fontId="8" fillId="3" borderId="1" xfId="0" applyNumberFormat="1" applyFont="1" applyFill="1" applyBorder="1" applyAlignment="1">
      <alignment vertical="center" shrinkToFit="1"/>
    </xf>
    <xf numFmtId="184" fontId="8" fillId="8" borderId="0" xfId="0" applyNumberFormat="1" applyFont="1" applyFill="1" applyAlignment="1">
      <alignment vertical="center" shrinkToFit="1"/>
    </xf>
    <xf numFmtId="184" fontId="8" fillId="3" borderId="1" xfId="0" applyNumberFormat="1" applyFont="1" applyFill="1" applyBorder="1" applyAlignment="1">
      <alignment vertical="center" shrinkToFit="1"/>
    </xf>
    <xf numFmtId="0" fontId="8" fillId="8" borderId="3" xfId="0" applyFont="1" applyFill="1" applyBorder="1">
      <alignment vertical="center"/>
    </xf>
    <xf numFmtId="0" fontId="8" fillId="8" borderId="73" xfId="0" applyFont="1" applyFill="1" applyBorder="1">
      <alignment vertical="center"/>
    </xf>
    <xf numFmtId="0" fontId="38" fillId="0" borderId="0" xfId="0" applyFont="1" applyProtection="1">
      <alignment vertical="center"/>
      <protection locked="0"/>
    </xf>
    <xf numFmtId="0" fontId="61" fillId="0" borderId="0" xfId="0" applyFont="1">
      <alignment vertical="center"/>
    </xf>
    <xf numFmtId="0" fontId="62" fillId="0" borderId="0" xfId="0" applyFont="1" applyAlignment="1">
      <alignment horizontal="left" vertical="center" indent="1"/>
    </xf>
    <xf numFmtId="0" fontId="63" fillId="0" borderId="0" xfId="0" applyFont="1">
      <alignment vertical="center"/>
    </xf>
    <xf numFmtId="0" fontId="64" fillId="0" borderId="0" xfId="0" applyFont="1" applyAlignment="1">
      <alignment horizontal="left" vertical="center" indent="1"/>
    </xf>
    <xf numFmtId="0" fontId="65" fillId="0" borderId="0" xfId="0" applyFont="1">
      <alignment vertical="center"/>
    </xf>
    <xf numFmtId="0" fontId="65" fillId="0" borderId="0" xfId="0" applyFont="1" applyAlignment="1">
      <alignment horizontal="left" vertical="center" indent="1"/>
    </xf>
    <xf numFmtId="0" fontId="64" fillId="0" borderId="0" xfId="0" applyFont="1">
      <alignment vertical="center"/>
    </xf>
    <xf numFmtId="0" fontId="43" fillId="0" borderId="0" xfId="12" applyAlignment="1">
      <alignment horizontal="left" vertical="center" indent="1"/>
    </xf>
    <xf numFmtId="0" fontId="63" fillId="0" borderId="0" xfId="0" applyFont="1" applyAlignment="1">
      <alignment horizontal="left" vertical="center" indent="1"/>
    </xf>
    <xf numFmtId="0" fontId="64" fillId="0" borderId="0" xfId="0" applyFont="1" applyAlignment="1">
      <alignment horizontal="left" vertical="center" indent="2"/>
    </xf>
    <xf numFmtId="0" fontId="64" fillId="0" borderId="0" xfId="0" applyFont="1" applyAlignment="1">
      <alignment horizontal="right" vertical="center"/>
    </xf>
    <xf numFmtId="0" fontId="43" fillId="0" borderId="0" xfId="12" applyAlignment="1">
      <alignment horizontal="right" vertical="center"/>
    </xf>
    <xf numFmtId="0" fontId="43" fillId="0" borderId="0" xfId="12" applyAlignment="1" applyProtection="1">
      <alignment vertical="center"/>
      <protection locked="0"/>
    </xf>
    <xf numFmtId="176" fontId="7" fillId="4" borderId="3" xfId="1" applyNumberFormat="1" applyFont="1" applyFill="1" applyBorder="1" applyAlignment="1" applyProtection="1">
      <alignment horizontal="center" vertical="center" wrapText="1"/>
    </xf>
    <xf numFmtId="176" fontId="7" fillId="4" borderId="2" xfId="1" applyNumberFormat="1" applyFont="1" applyFill="1" applyBorder="1" applyAlignment="1" applyProtection="1">
      <alignment horizontal="center" vertical="center" wrapText="1"/>
    </xf>
    <xf numFmtId="176" fontId="7" fillId="10" borderId="3" xfId="1" applyNumberFormat="1" applyFont="1" applyFill="1" applyBorder="1" applyAlignment="1" applyProtection="1">
      <alignment horizontal="center" vertical="center" wrapText="1"/>
    </xf>
    <xf numFmtId="176" fontId="7" fillId="10" borderId="11" xfId="1" applyNumberFormat="1" applyFont="1" applyFill="1" applyBorder="1" applyAlignment="1" applyProtection="1">
      <alignment horizontal="center" vertical="center" wrapText="1"/>
    </xf>
    <xf numFmtId="176" fontId="7" fillId="10" borderId="14" xfId="1" applyNumberFormat="1" applyFont="1" applyFill="1" applyBorder="1" applyAlignment="1" applyProtection="1">
      <alignment horizontal="center" vertical="center" wrapText="1"/>
    </xf>
    <xf numFmtId="176" fontId="7" fillId="10" borderId="68" xfId="1" applyNumberFormat="1" applyFont="1" applyFill="1" applyBorder="1" applyAlignment="1" applyProtection="1">
      <alignment horizontal="center" vertical="center" wrapText="1"/>
    </xf>
    <xf numFmtId="0" fontId="28" fillId="0" borderId="0" xfId="0" applyFont="1" applyAlignment="1">
      <alignment horizontal="center" vertical="center" shrinkToFit="1"/>
    </xf>
    <xf numFmtId="0" fontId="6" fillId="4" borderId="3"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25" xfId="0" applyFont="1" applyFill="1" applyBorder="1" applyAlignment="1">
      <alignment horizontal="center" vertical="center"/>
    </xf>
    <xf numFmtId="0" fontId="6" fillId="4" borderId="65" xfId="0" applyFont="1" applyFill="1" applyBorder="1" applyAlignment="1">
      <alignment horizontal="center" vertical="center"/>
    </xf>
    <xf numFmtId="0" fontId="6" fillId="4" borderId="28" xfId="0" applyFont="1" applyFill="1" applyBorder="1" applyAlignment="1">
      <alignment horizontal="center" vertical="center"/>
    </xf>
    <xf numFmtId="0" fontId="6" fillId="10" borderId="4" xfId="0" applyFont="1" applyFill="1" applyBorder="1" applyAlignment="1">
      <alignment horizontal="center" vertical="center" wrapText="1"/>
    </xf>
    <xf numFmtId="0" fontId="6" fillId="10" borderId="24" xfId="0" applyFont="1" applyFill="1" applyBorder="1" applyAlignment="1">
      <alignment horizontal="center" vertical="center" wrapText="1"/>
    </xf>
    <xf numFmtId="0" fontId="6" fillId="10" borderId="5" xfId="0" applyFont="1" applyFill="1" applyBorder="1" applyAlignment="1">
      <alignment horizontal="center" vertical="center" wrapText="1"/>
    </xf>
    <xf numFmtId="0" fontId="33" fillId="2" borderId="44" xfId="0" applyFont="1" applyFill="1" applyBorder="1" applyAlignment="1" applyProtection="1">
      <alignment horizontal="center" vertical="center"/>
      <protection locked="0"/>
    </xf>
    <xf numFmtId="0" fontId="33" fillId="2" borderId="45" xfId="0" applyFont="1" applyFill="1" applyBorder="1" applyAlignment="1" applyProtection="1">
      <alignment horizontal="center" vertical="center"/>
      <protection locked="0"/>
    </xf>
    <xf numFmtId="0" fontId="33" fillId="2" borderId="44" xfId="0" applyFont="1" applyFill="1" applyBorder="1" applyAlignment="1" applyProtection="1">
      <alignment horizontal="center" vertical="center" wrapText="1"/>
      <protection locked="0"/>
    </xf>
    <xf numFmtId="0" fontId="33" fillId="2" borderId="46" xfId="0" applyFont="1" applyFill="1" applyBorder="1" applyAlignment="1" applyProtection="1">
      <alignment horizontal="center" vertical="center" wrapText="1"/>
      <protection locked="0"/>
    </xf>
    <xf numFmtId="0" fontId="33" fillId="2" borderId="45" xfId="0" applyFont="1" applyFill="1" applyBorder="1" applyAlignment="1" applyProtection="1">
      <alignment horizontal="center" vertical="center" wrapText="1"/>
      <protection locked="0"/>
    </xf>
    <xf numFmtId="187" fontId="6" fillId="10" borderId="3" xfId="1" applyNumberFormat="1" applyFont="1" applyFill="1" applyBorder="1" applyAlignment="1" applyProtection="1">
      <alignment horizontal="center" vertical="center" wrapText="1"/>
    </xf>
    <xf numFmtId="187" fontId="6" fillId="10" borderId="11" xfId="1" applyNumberFormat="1" applyFont="1" applyFill="1" applyBorder="1" applyAlignment="1" applyProtection="1">
      <alignment horizontal="center" vertical="center" wrapText="1"/>
    </xf>
    <xf numFmtId="0" fontId="33" fillId="10" borderId="4" xfId="0" applyFont="1" applyFill="1" applyBorder="1" applyAlignment="1">
      <alignment horizontal="center" vertical="center" wrapText="1"/>
    </xf>
    <xf numFmtId="0" fontId="33" fillId="10" borderId="5" xfId="0" applyFont="1" applyFill="1" applyBorder="1" applyAlignment="1">
      <alignment horizontal="center" vertical="center" wrapText="1"/>
    </xf>
    <xf numFmtId="0" fontId="33" fillId="0" borderId="4" xfId="0" applyFont="1" applyBorder="1" applyAlignment="1">
      <alignment horizontal="center" vertical="center"/>
    </xf>
    <xf numFmtId="0" fontId="33" fillId="0" borderId="5" xfId="0" applyFont="1" applyBorder="1" applyAlignment="1">
      <alignment horizontal="center" vertical="center"/>
    </xf>
    <xf numFmtId="0" fontId="6" fillId="5" borderId="4" xfId="0" applyFont="1" applyFill="1" applyBorder="1" applyAlignment="1">
      <alignment horizontal="center" vertical="center" wrapText="1"/>
    </xf>
    <xf numFmtId="0" fontId="6" fillId="5" borderId="24"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24"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0" fillId="0" borderId="2" xfId="0" applyBorder="1" applyAlignment="1">
      <alignment horizontal="center" vertical="center" wrapText="1"/>
    </xf>
    <xf numFmtId="0" fontId="51" fillId="0" borderId="0" xfId="0" applyFont="1" applyAlignment="1">
      <alignment horizontal="center" vertical="center"/>
    </xf>
    <xf numFmtId="0" fontId="12" fillId="3" borderId="4"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12" fillId="0" borderId="4" xfId="0" applyNumberFormat="1" applyFont="1" applyBorder="1" applyAlignment="1">
      <alignment horizontal="center" vertical="center" wrapText="1"/>
    </xf>
    <xf numFmtId="179" fontId="12" fillId="0" borderId="5" xfId="0" applyNumberFormat="1" applyFont="1" applyBorder="1" applyAlignment="1">
      <alignment horizontal="center" vertical="center" wrapText="1"/>
    </xf>
    <xf numFmtId="0" fontId="33" fillId="0" borderId="24" xfId="0" applyFont="1" applyBorder="1" applyAlignment="1">
      <alignment horizontal="center" vertical="center"/>
    </xf>
    <xf numFmtId="0" fontId="30" fillId="10" borderId="24" xfId="0" applyFont="1" applyFill="1" applyBorder="1" applyAlignment="1">
      <alignment horizontal="center" vertical="center" wrapText="1"/>
    </xf>
    <xf numFmtId="0" fontId="30" fillId="10" borderId="5" xfId="0" applyFont="1" applyFill="1" applyBorder="1" applyAlignment="1">
      <alignment horizontal="center" vertical="center" wrapText="1"/>
    </xf>
    <xf numFmtId="0" fontId="33" fillId="0" borderId="4" xfId="0" applyFont="1" applyBorder="1" applyAlignment="1">
      <alignment horizontal="center" vertical="center" wrapText="1"/>
    </xf>
    <xf numFmtId="0" fontId="33" fillId="0" borderId="24" xfId="0" applyFont="1" applyBorder="1" applyAlignment="1">
      <alignment horizontal="center" vertical="center" wrapText="1"/>
    </xf>
    <xf numFmtId="0" fontId="33" fillId="0" borderId="5" xfId="0" applyFont="1" applyBorder="1" applyAlignment="1">
      <alignment horizontal="center" vertical="center" wrapText="1"/>
    </xf>
    <xf numFmtId="0" fontId="8" fillId="5" borderId="4" xfId="0" applyFont="1" applyFill="1" applyBorder="1" applyAlignment="1">
      <alignment horizontal="center" vertical="center"/>
    </xf>
    <xf numFmtId="0" fontId="8" fillId="5" borderId="24" xfId="0" applyFont="1" applyFill="1" applyBorder="1" applyAlignment="1">
      <alignment horizontal="center" vertical="center"/>
    </xf>
    <xf numFmtId="0" fontId="8" fillId="5" borderId="5" xfId="0" applyFont="1" applyFill="1" applyBorder="1" applyAlignment="1">
      <alignment horizontal="center" vertical="center"/>
    </xf>
    <xf numFmtId="0" fontId="8" fillId="12" borderId="3" xfId="0" applyFont="1" applyFill="1" applyBorder="1" applyAlignment="1">
      <alignment horizontal="center" wrapText="1"/>
    </xf>
    <xf numFmtId="0" fontId="8" fillId="12" borderId="16" xfId="0" applyFont="1" applyFill="1" applyBorder="1" applyAlignment="1">
      <alignment horizontal="center" wrapText="1"/>
    </xf>
    <xf numFmtId="0" fontId="8" fillId="12" borderId="2" xfId="0" applyFont="1" applyFill="1" applyBorder="1" applyAlignment="1">
      <alignment horizontal="center" wrapText="1"/>
    </xf>
    <xf numFmtId="0" fontId="8" fillId="12" borderId="13" xfId="0" applyFont="1" applyFill="1" applyBorder="1" applyAlignment="1">
      <alignment horizontal="center" wrapText="1"/>
    </xf>
    <xf numFmtId="0" fontId="8" fillId="12" borderId="14" xfId="0" applyFont="1" applyFill="1" applyBorder="1" applyAlignment="1">
      <alignment horizontal="center" wrapText="1"/>
    </xf>
    <xf numFmtId="0" fontId="8" fillId="12" borderId="71" xfId="0" applyFont="1" applyFill="1" applyBorder="1" applyAlignment="1">
      <alignment horizontal="center" wrapText="1"/>
    </xf>
    <xf numFmtId="0" fontId="8" fillId="12" borderId="72" xfId="0" applyFont="1" applyFill="1" applyBorder="1" applyAlignment="1">
      <alignment horizontal="center" wrapText="1"/>
    </xf>
    <xf numFmtId="0" fontId="8" fillId="12" borderId="18" xfId="0" applyFont="1" applyFill="1" applyBorder="1" applyAlignment="1">
      <alignment horizontal="center" wrapText="1"/>
    </xf>
    <xf numFmtId="0" fontId="8" fillId="12" borderId="23" xfId="0" applyFont="1" applyFill="1" applyBorder="1" applyAlignment="1">
      <alignment horizontal="center" wrapText="1"/>
    </xf>
    <xf numFmtId="184" fontId="8" fillId="3" borderId="13" xfId="1" applyNumberFormat="1" applyFont="1" applyFill="1" applyBorder="1" applyAlignment="1" applyProtection="1">
      <alignment horizontal="center" vertical="center"/>
    </xf>
    <xf numFmtId="184" fontId="8" fillId="3" borderId="17" xfId="1" applyNumberFormat="1" applyFont="1" applyFill="1" applyBorder="1" applyAlignment="1" applyProtection="1">
      <alignment horizontal="center" vertical="center"/>
    </xf>
    <xf numFmtId="184" fontId="8" fillId="3" borderId="14" xfId="1" applyNumberFormat="1" applyFont="1" applyFill="1" applyBorder="1" applyAlignment="1" applyProtection="1">
      <alignment horizontal="center" vertical="center"/>
    </xf>
    <xf numFmtId="184" fontId="8" fillId="3" borderId="18" xfId="1" applyNumberFormat="1" applyFont="1" applyFill="1" applyBorder="1" applyAlignment="1" applyProtection="1">
      <alignment horizontal="center" vertical="center"/>
    </xf>
    <xf numFmtId="184" fontId="8" fillId="3" borderId="22" xfId="1" applyNumberFormat="1" applyFont="1" applyFill="1" applyBorder="1" applyAlignment="1" applyProtection="1">
      <alignment horizontal="center" vertical="center"/>
    </xf>
    <xf numFmtId="184" fontId="8" fillId="3" borderId="23" xfId="1" applyNumberFormat="1" applyFont="1" applyFill="1" applyBorder="1" applyAlignment="1" applyProtection="1">
      <alignment horizontal="center" vertical="center"/>
    </xf>
    <xf numFmtId="0" fontId="8" fillId="5" borderId="3" xfId="0" applyFont="1" applyFill="1" applyBorder="1" applyAlignment="1">
      <alignment horizontal="center" vertical="center"/>
    </xf>
    <xf numFmtId="0" fontId="8" fillId="5" borderId="16" xfId="0" applyFont="1" applyFill="1" applyBorder="1" applyAlignment="1">
      <alignment horizontal="center" vertical="center"/>
    </xf>
    <xf numFmtId="0" fontId="8" fillId="5" borderId="2" xfId="0" applyFont="1" applyFill="1" applyBorder="1" applyAlignment="1">
      <alignment horizontal="center" vertical="center"/>
    </xf>
    <xf numFmtId="0" fontId="8" fillId="11" borderId="3" xfId="0" applyFont="1" applyFill="1" applyBorder="1" applyAlignment="1">
      <alignment horizontal="center" wrapText="1"/>
    </xf>
    <xf numFmtId="0" fontId="8" fillId="11" borderId="16" xfId="0" applyFont="1" applyFill="1" applyBorder="1" applyAlignment="1">
      <alignment horizontal="center" wrapText="1"/>
    </xf>
    <xf numFmtId="0" fontId="8" fillId="11" borderId="2" xfId="0" applyFont="1" applyFill="1" applyBorder="1" applyAlignment="1">
      <alignment horizontal="center" wrapText="1"/>
    </xf>
    <xf numFmtId="0" fontId="8" fillId="8" borderId="3" xfId="0" applyFont="1" applyFill="1" applyBorder="1" applyAlignment="1">
      <alignment horizontal="center" vertical="center" wrapText="1"/>
    </xf>
    <xf numFmtId="0" fontId="8" fillId="8" borderId="16" xfId="0" applyFont="1" applyFill="1" applyBorder="1" applyAlignment="1">
      <alignment horizontal="center" vertical="center"/>
    </xf>
    <xf numFmtId="0" fontId="8" fillId="8" borderId="2" xfId="0" applyFont="1" applyFill="1" applyBorder="1" applyAlignment="1">
      <alignment horizontal="center" vertical="center"/>
    </xf>
    <xf numFmtId="0" fontId="8" fillId="8" borderId="3" xfId="0" applyFont="1" applyFill="1" applyBorder="1" applyAlignment="1">
      <alignment horizontal="center" vertical="center"/>
    </xf>
    <xf numFmtId="0" fontId="8" fillId="8" borderId="16" xfId="0" applyFont="1" applyFill="1" applyBorder="1" applyAlignment="1">
      <alignment horizontal="center" vertical="center" wrapText="1"/>
    </xf>
    <xf numFmtId="0" fontId="8" fillId="8" borderId="2" xfId="0" applyFont="1" applyFill="1" applyBorder="1" applyAlignment="1">
      <alignment horizontal="center" vertical="center" wrapText="1"/>
    </xf>
    <xf numFmtId="0" fontId="8" fillId="11" borderId="13" xfId="0" applyFont="1" applyFill="1" applyBorder="1" applyAlignment="1">
      <alignment horizontal="center" wrapText="1"/>
    </xf>
    <xf numFmtId="0" fontId="8" fillId="11" borderId="14" xfId="0" applyFont="1" applyFill="1" applyBorder="1" applyAlignment="1">
      <alignment horizontal="center" wrapText="1"/>
    </xf>
    <xf numFmtId="0" fontId="8" fillId="11" borderId="71" xfId="0" applyFont="1" applyFill="1" applyBorder="1" applyAlignment="1">
      <alignment horizontal="center" wrapText="1"/>
    </xf>
    <xf numFmtId="0" fontId="8" fillId="11" borderId="72" xfId="0" applyFont="1" applyFill="1" applyBorder="1" applyAlignment="1">
      <alignment horizontal="center" wrapText="1"/>
    </xf>
    <xf numFmtId="0" fontId="8" fillId="11" borderId="18" xfId="0" applyFont="1" applyFill="1" applyBorder="1" applyAlignment="1">
      <alignment horizontal="center" wrapText="1"/>
    </xf>
    <xf numFmtId="0" fontId="8" fillId="11" borderId="23" xfId="0" applyFont="1" applyFill="1" applyBorder="1" applyAlignment="1">
      <alignment horizontal="center" wrapText="1"/>
    </xf>
    <xf numFmtId="0" fontId="8" fillId="8" borderId="13" xfId="0" applyFont="1" applyFill="1" applyBorder="1" applyAlignment="1">
      <alignment horizontal="center" vertical="center"/>
    </xf>
    <xf numFmtId="0" fontId="8" fillId="8" borderId="17" xfId="0" applyFont="1" applyFill="1" applyBorder="1" applyAlignment="1">
      <alignment horizontal="center" vertical="center"/>
    </xf>
    <xf numFmtId="0" fontId="8" fillId="8" borderId="14" xfId="0" applyFont="1" applyFill="1" applyBorder="1" applyAlignment="1">
      <alignment horizontal="center" vertical="center"/>
    </xf>
    <xf numFmtId="0" fontId="8" fillId="8" borderId="71" xfId="0" applyFont="1" applyFill="1" applyBorder="1" applyAlignment="1">
      <alignment horizontal="center" vertical="center"/>
    </xf>
    <xf numFmtId="0" fontId="8" fillId="8" borderId="0" xfId="0" applyFont="1" applyFill="1" applyAlignment="1">
      <alignment horizontal="center" vertical="center"/>
    </xf>
    <xf numFmtId="0" fontId="8" fillId="8" borderId="72" xfId="0" applyFont="1" applyFill="1" applyBorder="1" applyAlignment="1">
      <alignment horizontal="center" vertical="center"/>
    </xf>
    <xf numFmtId="0" fontId="8" fillId="8" borderId="18" xfId="0" applyFont="1" applyFill="1" applyBorder="1" applyAlignment="1">
      <alignment horizontal="center" vertical="center"/>
    </xf>
    <xf numFmtId="0" fontId="8" fillId="8" borderId="22" xfId="0" applyFont="1" applyFill="1" applyBorder="1" applyAlignment="1">
      <alignment horizontal="center" vertical="center"/>
    </xf>
    <xf numFmtId="0" fontId="8" fillId="8" borderId="23" xfId="0" applyFont="1" applyFill="1" applyBorder="1" applyAlignment="1">
      <alignment horizontal="center" vertical="center"/>
    </xf>
    <xf numFmtId="0" fontId="8" fillId="8" borderId="4" xfId="0" applyFont="1" applyFill="1" applyBorder="1" applyAlignment="1">
      <alignment horizontal="center" vertical="center"/>
    </xf>
    <xf numFmtId="0" fontId="8" fillId="8" borderId="24" xfId="0" applyFont="1" applyFill="1" applyBorder="1" applyAlignment="1">
      <alignment horizontal="center" vertical="center"/>
    </xf>
    <xf numFmtId="0" fontId="8" fillId="8" borderId="5" xfId="0" applyFont="1" applyFill="1" applyBorder="1" applyAlignment="1">
      <alignment horizontal="center" vertical="center"/>
    </xf>
    <xf numFmtId="0" fontId="20" fillId="0" borderId="3" xfId="0" applyFont="1" applyBorder="1" applyAlignment="1">
      <alignment horizontal="center" vertical="center"/>
    </xf>
    <xf numFmtId="0" fontId="20" fillId="0" borderId="16" xfId="0" applyFont="1" applyBorder="1" applyAlignment="1">
      <alignment horizontal="center" vertical="center"/>
    </xf>
    <xf numFmtId="0" fontId="20" fillId="0" borderId="2" xfId="0" applyFont="1" applyBorder="1" applyAlignment="1">
      <alignment horizontal="center" vertical="center"/>
    </xf>
    <xf numFmtId="0" fontId="20" fillId="0" borderId="1" xfId="0" applyFont="1" applyBorder="1" applyAlignment="1">
      <alignment horizontal="center" vertical="center"/>
    </xf>
    <xf numFmtId="0" fontId="20" fillId="0" borderId="0" xfId="0" applyFont="1" applyAlignment="1">
      <alignment horizontal="left" vertical="center" wrapText="1"/>
    </xf>
    <xf numFmtId="0" fontId="20" fillId="6" borderId="2" xfId="0" applyFont="1" applyFill="1" applyBorder="1" applyAlignment="1">
      <alignment horizontal="center" vertical="center"/>
    </xf>
    <xf numFmtId="0" fontId="20" fillId="6" borderId="1" xfId="0" applyFont="1" applyFill="1" applyBorder="1" applyAlignment="1">
      <alignment horizontal="center" vertical="center"/>
    </xf>
    <xf numFmtId="0" fontId="20" fillId="6" borderId="1" xfId="0" applyFont="1" applyFill="1" applyBorder="1" applyAlignment="1">
      <alignment horizontal="center" vertical="center" wrapText="1"/>
    </xf>
    <xf numFmtId="0" fontId="20" fillId="0" borderId="0" xfId="0" applyFont="1" applyAlignment="1">
      <alignment horizontal="center" vertical="center" wrapText="1"/>
    </xf>
  </cellXfs>
  <cellStyles count="13">
    <cellStyle name="パーセント" xfId="4" builtinId="5"/>
    <cellStyle name="パーセント 2" xfId="5" xr:uid="{00000000-0005-0000-0000-000001000000}"/>
    <cellStyle name="パーセント 2 2" xfId="10" xr:uid="{00000000-0005-0000-0000-000002000000}"/>
    <cellStyle name="ハイパーリンク" xfId="12" builtinId="8"/>
    <cellStyle name="桁区切り" xfId="1" builtinId="6"/>
    <cellStyle name="桁区切り 2" xfId="6" xr:uid="{00000000-0005-0000-0000-000004000000}"/>
    <cellStyle name="桁区切り 3" xfId="9" xr:uid="{00000000-0005-0000-0000-000005000000}"/>
    <cellStyle name="標準" xfId="0" builtinId="0"/>
    <cellStyle name="標準 12" xfId="7" xr:uid="{00000000-0005-0000-0000-000007000000}"/>
    <cellStyle name="標準 2" xfId="2" xr:uid="{00000000-0005-0000-0000-000008000000}"/>
    <cellStyle name="標準 2 2" xfId="11" xr:uid="{00000000-0005-0000-0000-000009000000}"/>
    <cellStyle name="標準 3" xfId="3" xr:uid="{00000000-0005-0000-0000-00000A000000}"/>
    <cellStyle name="標準 3 2" xfId="8" xr:uid="{00000000-0005-0000-0000-00000B000000}"/>
  </cellStyles>
  <dxfs count="17">
    <dxf>
      <font>
        <color theme="0"/>
      </font>
      <fill>
        <patternFill>
          <bgColor rgb="FFFF0000"/>
        </patternFill>
      </fill>
    </dxf>
    <dxf>
      <font>
        <color theme="0"/>
      </font>
      <fill>
        <patternFill>
          <bgColor rgb="FFFF0000"/>
        </patternFill>
      </fill>
    </dxf>
    <dxf>
      <fill>
        <patternFill>
          <bgColor theme="1" tint="0.499984740745262"/>
        </patternFill>
      </fill>
    </dxf>
    <dxf>
      <font>
        <color rgb="FFFF0000"/>
      </font>
      <fill>
        <patternFill>
          <bgColor rgb="FFFFC7CE"/>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FF0000"/>
      </font>
      <fill>
        <patternFill>
          <bgColor rgb="FFFFC7CE"/>
        </patternFill>
      </fill>
    </dxf>
    <dxf>
      <font>
        <color rgb="FFFF0000"/>
      </font>
      <fill>
        <patternFill>
          <bgColor rgb="FFFFCCCC"/>
        </patternFill>
      </fill>
    </dxf>
    <dxf>
      <fill>
        <patternFill>
          <bgColor theme="1" tint="0.499984740745262"/>
        </patternFill>
      </fill>
    </dxf>
    <dxf>
      <font>
        <color rgb="FF9C0006"/>
      </font>
      <fill>
        <patternFill>
          <bgColor rgb="FFFFC7CE"/>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FF0000"/>
      </font>
      <fill>
        <patternFill>
          <bgColor rgb="FFFFCCCC"/>
        </patternFill>
      </fill>
    </dxf>
    <dxf>
      <font>
        <color rgb="FFFF0000"/>
      </font>
      <fill>
        <patternFill>
          <bgColor rgb="FFFFCCCC"/>
        </patternFill>
      </fill>
    </dxf>
    <dxf>
      <fill>
        <patternFill>
          <bgColor theme="1" tint="0.499984740745262"/>
        </patternFill>
      </fill>
    </dxf>
  </dxfs>
  <tableStyles count="0" defaultTableStyle="TableStyleMedium2" defaultPivotStyle="PivotStyleLight16"/>
  <colors>
    <mruColors>
      <color rgb="FF0000FF"/>
      <color rgb="FFFFCCCC"/>
      <color rgb="FFFFFFCC"/>
      <color rgb="FFCCFFFF"/>
      <color rgb="FF9C0006"/>
      <color rgb="FFFFC7CE"/>
      <color rgb="FFFF9999"/>
      <color rgb="FFE2EFDA"/>
      <color rgb="FFFFC7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19872</xdr:colOff>
      <xdr:row>50</xdr:row>
      <xdr:rowOff>58793</xdr:rowOff>
    </xdr:from>
    <xdr:to>
      <xdr:col>10</xdr:col>
      <xdr:colOff>291353</xdr:colOff>
      <xdr:row>101</xdr:row>
      <xdr:rowOff>57524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255196" y="8933852"/>
          <a:ext cx="5807186" cy="8593643"/>
        </a:xfrm>
        <a:prstGeom prst="rect">
          <a:avLst/>
        </a:prstGeom>
        <a:solidFill>
          <a:sysClr val="window" lastClr="FFFFFF"/>
        </a:solidFill>
        <a:ln w="38100" cmpd="sng">
          <a:solidFill>
            <a:srgbClr val="FF0000"/>
          </a:solidFill>
        </a:ln>
        <a:effectLst/>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a:lnSpc>
              <a:spcPct val="115000"/>
            </a:lnSpc>
            <a:spcAft>
              <a:spcPts val="1000"/>
            </a:spcAft>
          </a:pPr>
          <a:endParaRPr lang="ja-JP" sz="1200">
            <a:solidFill>
              <a:srgbClr val="34343E"/>
            </a:solidFill>
            <a:effectLst/>
            <a:latin typeface="+mn-ea"/>
            <a:ea typeface="+mn-ea"/>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1</xdr:col>
          <xdr:colOff>182880</xdr:colOff>
          <xdr:row>50</xdr:row>
          <xdr:rowOff>99060</xdr:rowOff>
        </xdr:from>
        <xdr:to>
          <xdr:col>10</xdr:col>
          <xdr:colOff>160020</xdr:colOff>
          <xdr:row>100</xdr:row>
          <xdr:rowOff>114300</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23</xdr:col>
      <xdr:colOff>469900</xdr:colOff>
      <xdr:row>0</xdr:row>
      <xdr:rowOff>190500</xdr:rowOff>
    </xdr:from>
    <xdr:to>
      <xdr:col>30</xdr:col>
      <xdr:colOff>520700</xdr:colOff>
      <xdr:row>6</xdr:row>
      <xdr:rowOff>317500</xdr:rowOff>
    </xdr:to>
    <xdr:sp macro="" textlink="">
      <xdr:nvSpPr>
        <xdr:cNvPr id="2" name="吹き出し: 線 1">
          <a:extLst>
            <a:ext uri="{FF2B5EF4-FFF2-40B4-BE49-F238E27FC236}">
              <a16:creationId xmlns:a16="http://schemas.microsoft.com/office/drawing/2014/main" id="{00000000-0008-0000-0100-000002000000}"/>
            </a:ext>
          </a:extLst>
        </xdr:cNvPr>
        <xdr:cNvSpPr/>
      </xdr:nvSpPr>
      <xdr:spPr>
        <a:xfrm>
          <a:off x="19519900" y="190500"/>
          <a:ext cx="5651500" cy="2019300"/>
        </a:xfrm>
        <a:prstGeom prst="borderCallout1">
          <a:avLst>
            <a:gd name="adj1" fmla="val 47705"/>
            <a:gd name="adj2" fmla="val -558"/>
            <a:gd name="adj3" fmla="val 137103"/>
            <a:gd name="adj4" fmla="val -24058"/>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chemeClr val="tx1"/>
              </a:solidFill>
              <a:latin typeface="Meiryo UI" panose="020B0604030504040204" pitchFamily="50" charset="-128"/>
              <a:ea typeface="Meiryo UI" panose="020B0604030504040204" pitchFamily="50" charset="-128"/>
            </a:rPr>
            <a:t>「③燃料の種別」におけるガソリン</a:t>
          </a:r>
          <a:r>
            <a:rPr kumimoji="1" lang="en-US" altLang="ja-JP" sz="1200">
              <a:solidFill>
                <a:schemeClr val="tx1"/>
              </a:solidFill>
              <a:latin typeface="Meiryo UI" panose="020B0604030504040204" pitchFamily="50" charset="-128"/>
              <a:ea typeface="Meiryo UI" panose="020B0604030504040204" pitchFamily="50" charset="-128"/>
            </a:rPr>
            <a:t>/</a:t>
          </a:r>
          <a:r>
            <a:rPr kumimoji="1" lang="ja-JP" altLang="en-US" sz="1200">
              <a:solidFill>
                <a:schemeClr val="tx1"/>
              </a:solidFill>
              <a:latin typeface="Meiryo UI" panose="020B0604030504040204" pitchFamily="50" charset="-128"/>
              <a:ea typeface="Meiryo UI" panose="020B0604030504040204" pitchFamily="50" charset="-128"/>
            </a:rPr>
            <a:t>軽油車両のみ対象：</a:t>
          </a:r>
        </a:p>
        <a:p>
          <a:pPr algn="l"/>
          <a:r>
            <a:rPr kumimoji="1" lang="ja-JP" altLang="en-US" sz="1200">
              <a:solidFill>
                <a:schemeClr val="tx1"/>
              </a:solidFill>
              <a:latin typeface="Meiryo UI" panose="020B0604030504040204" pitchFamily="50" charset="-128"/>
              <a:ea typeface="Meiryo UI" panose="020B0604030504040204" pitchFamily="50" charset="-128"/>
            </a:rPr>
            <a:t>下限積載率を超えていないもしくは、燃料使用量が想定よりも大幅に大きい場合エラーになります。その場合、エラーとなる理由を「エラー判定理由書」に記入の上、申請してください。</a:t>
          </a:r>
          <a:endParaRPr kumimoji="1" lang="en-US" altLang="ja-JP" sz="1200">
            <a:solidFill>
              <a:schemeClr val="tx1"/>
            </a:solidFill>
            <a:latin typeface="Meiryo UI" panose="020B0604030504040204" pitchFamily="50" charset="-128"/>
            <a:ea typeface="Meiryo UI" panose="020B0604030504040204" pitchFamily="50" charset="-128"/>
          </a:endParaRPr>
        </a:p>
        <a:p>
          <a:pPr algn="l"/>
          <a:r>
            <a:rPr kumimoji="1" lang="en-US" altLang="ja-JP" sz="1200">
              <a:solidFill>
                <a:schemeClr val="tx1"/>
              </a:solidFill>
              <a:latin typeface="Meiryo UI" panose="020B0604030504040204" pitchFamily="50" charset="-128"/>
              <a:ea typeface="Meiryo UI" panose="020B0604030504040204" pitchFamily="50" charset="-128"/>
            </a:rPr>
            <a:t>※</a:t>
          </a:r>
          <a:r>
            <a:rPr kumimoji="1" lang="ja-JP" altLang="en-US" sz="1200">
              <a:solidFill>
                <a:schemeClr val="tx1"/>
              </a:solidFill>
              <a:latin typeface="Meiryo UI" panose="020B0604030504040204" pitchFamily="50" charset="-128"/>
              <a:ea typeface="Meiryo UI" panose="020B0604030504040204" pitchFamily="50" charset="-128"/>
            </a:rPr>
            <a:t>エラーとなることに相応の理由がない場合、審査が通らない可能性がございます。</a:t>
          </a:r>
          <a:endParaRPr kumimoji="1" lang="en-US" altLang="ja-JP" sz="1200">
            <a:solidFill>
              <a:schemeClr val="tx1"/>
            </a:solidFill>
            <a:latin typeface="Meiryo UI" panose="020B0604030504040204" pitchFamily="50" charset="-128"/>
            <a:ea typeface="Meiryo UI" panose="020B0604030504040204" pitchFamily="50" charset="-128"/>
          </a:endParaRPr>
        </a:p>
        <a:p>
          <a:pPr algn="l"/>
          <a:r>
            <a:rPr kumimoji="1" lang="ja-JP" altLang="en-US" sz="1200">
              <a:solidFill>
                <a:schemeClr val="tx1"/>
              </a:solidFill>
              <a:latin typeface="Meiryo UI" panose="020B0604030504040204" pitchFamily="50" charset="-128"/>
              <a:ea typeface="Meiryo UI" panose="020B0604030504040204" pitchFamily="50" charset="-128"/>
            </a:rPr>
            <a:t>ただし、次に該当する場合はエラー判定が出る場合がありますが、そのままご提出ください。</a:t>
          </a:r>
          <a:endParaRPr kumimoji="1" lang="en-US" altLang="ja-JP" sz="1200">
            <a:solidFill>
              <a:schemeClr val="tx1"/>
            </a:solidFill>
            <a:latin typeface="Meiryo UI" panose="020B0604030504040204" pitchFamily="50" charset="-128"/>
            <a:ea typeface="Meiryo UI" panose="020B0604030504040204" pitchFamily="50" charset="-128"/>
          </a:endParaRPr>
        </a:p>
        <a:p>
          <a:pPr algn="l"/>
          <a:r>
            <a:rPr kumimoji="1" lang="ja-JP" altLang="en-US" sz="1200">
              <a:solidFill>
                <a:schemeClr val="tx1"/>
              </a:solidFill>
              <a:latin typeface="Meiryo UI" panose="020B0604030504040204" pitchFamily="50" charset="-128"/>
              <a:ea typeface="Meiryo UI" panose="020B0604030504040204" pitchFamily="50" charset="-128"/>
            </a:rPr>
            <a:t>１</a:t>
          </a:r>
          <a:r>
            <a:rPr kumimoji="1" lang="en-US" altLang="ja-JP" sz="1200">
              <a:solidFill>
                <a:schemeClr val="tx1"/>
              </a:solidFill>
              <a:latin typeface="Meiryo UI" panose="020B0604030504040204" pitchFamily="50" charset="-128"/>
              <a:ea typeface="Meiryo UI" panose="020B0604030504040204" pitchFamily="50" charset="-128"/>
            </a:rPr>
            <a:t>.</a:t>
          </a:r>
          <a:r>
            <a:rPr kumimoji="1" lang="ja-JP" altLang="en-US" sz="1200">
              <a:solidFill>
                <a:schemeClr val="tx1"/>
              </a:solidFill>
              <a:latin typeface="Meiryo UI" panose="020B0604030504040204" pitchFamily="50" charset="-128"/>
              <a:ea typeface="Meiryo UI" panose="020B0604030504040204" pitchFamily="50" charset="-128"/>
            </a:rPr>
            <a:t>燃料種別がガソリン・軽油以外の車両</a:t>
          </a:r>
          <a:endParaRPr kumimoji="1" lang="en-US" altLang="ja-JP" sz="1200">
            <a:solidFill>
              <a:schemeClr val="tx1"/>
            </a:solidFill>
            <a:latin typeface="Meiryo UI" panose="020B0604030504040204" pitchFamily="50" charset="-128"/>
            <a:ea typeface="Meiryo UI" panose="020B0604030504040204" pitchFamily="50" charset="-128"/>
          </a:endParaRPr>
        </a:p>
        <a:p>
          <a:pPr algn="l"/>
          <a:r>
            <a:rPr kumimoji="1" lang="ja-JP" altLang="en-US" sz="1200">
              <a:solidFill>
                <a:schemeClr val="tx1"/>
              </a:solidFill>
              <a:latin typeface="Meiryo UI" panose="020B0604030504040204" pitchFamily="50" charset="-128"/>
              <a:ea typeface="Meiryo UI" panose="020B0604030504040204" pitchFamily="50" charset="-128"/>
            </a:rPr>
            <a:t>２</a:t>
          </a:r>
          <a:r>
            <a:rPr kumimoji="1" lang="en-US" altLang="ja-JP" sz="1200">
              <a:solidFill>
                <a:schemeClr val="tx1"/>
              </a:solidFill>
              <a:latin typeface="Meiryo UI" panose="020B0604030504040204" pitchFamily="50" charset="-128"/>
              <a:ea typeface="Meiryo UI" panose="020B0604030504040204" pitchFamily="50" charset="-128"/>
            </a:rPr>
            <a:t>.</a:t>
          </a:r>
          <a:r>
            <a:rPr kumimoji="1" lang="ja-JP" altLang="en-US" sz="1200">
              <a:solidFill>
                <a:schemeClr val="tx1"/>
              </a:solidFill>
              <a:latin typeface="Meiryo UI" panose="020B0604030504040204" pitchFamily="50" charset="-128"/>
              <a:ea typeface="Meiryo UI" panose="020B0604030504040204" pitchFamily="50" charset="-128"/>
            </a:rPr>
            <a:t>積載量が</a:t>
          </a:r>
          <a:r>
            <a:rPr kumimoji="1" lang="en-US" altLang="ja-JP" sz="1200">
              <a:solidFill>
                <a:schemeClr val="tx1"/>
              </a:solidFill>
              <a:latin typeface="Meiryo UI" panose="020B0604030504040204" pitchFamily="50" charset="-128"/>
              <a:ea typeface="Meiryo UI" panose="020B0604030504040204" pitchFamily="50" charset="-128"/>
            </a:rPr>
            <a:t>25t</a:t>
          </a:r>
          <a:r>
            <a:rPr kumimoji="1" lang="ja-JP" altLang="en-US" sz="1200">
              <a:solidFill>
                <a:schemeClr val="tx1"/>
              </a:solidFill>
              <a:latin typeface="Meiryo UI" panose="020B0604030504040204" pitchFamily="50" charset="-128"/>
              <a:ea typeface="Meiryo UI" panose="020B0604030504040204" pitchFamily="50" charset="-128"/>
            </a:rPr>
            <a:t>以上の車両</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23</xdr:col>
      <xdr:colOff>396875</xdr:colOff>
      <xdr:row>0</xdr:row>
      <xdr:rowOff>127000</xdr:rowOff>
    </xdr:from>
    <xdr:to>
      <xdr:col>29</xdr:col>
      <xdr:colOff>825500</xdr:colOff>
      <xdr:row>6</xdr:row>
      <xdr:rowOff>288925</xdr:rowOff>
    </xdr:to>
    <xdr:sp macro="" textlink="">
      <xdr:nvSpPr>
        <xdr:cNvPr id="3" name="吹き出し: 線 2">
          <a:extLst>
            <a:ext uri="{FF2B5EF4-FFF2-40B4-BE49-F238E27FC236}">
              <a16:creationId xmlns:a16="http://schemas.microsoft.com/office/drawing/2014/main" id="{00000000-0008-0000-0200-000003000000}"/>
            </a:ext>
          </a:extLst>
        </xdr:cNvPr>
        <xdr:cNvSpPr/>
      </xdr:nvSpPr>
      <xdr:spPr>
        <a:xfrm>
          <a:off x="20526375" y="127000"/>
          <a:ext cx="5651500" cy="2019300"/>
        </a:xfrm>
        <a:prstGeom prst="borderCallout1">
          <a:avLst>
            <a:gd name="adj1" fmla="val 47705"/>
            <a:gd name="adj2" fmla="val -558"/>
            <a:gd name="adj3" fmla="val 136317"/>
            <a:gd name="adj4" fmla="val -28552"/>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chemeClr val="tx1"/>
              </a:solidFill>
              <a:latin typeface="Meiryo UI" panose="020B0604030504040204" pitchFamily="50" charset="-128"/>
              <a:ea typeface="Meiryo UI" panose="020B0604030504040204" pitchFamily="50" charset="-128"/>
            </a:rPr>
            <a:t>「③燃料の種別」におけるガソリン</a:t>
          </a:r>
          <a:r>
            <a:rPr kumimoji="1" lang="en-US" altLang="ja-JP" sz="1200">
              <a:solidFill>
                <a:schemeClr val="tx1"/>
              </a:solidFill>
              <a:latin typeface="Meiryo UI" panose="020B0604030504040204" pitchFamily="50" charset="-128"/>
              <a:ea typeface="Meiryo UI" panose="020B0604030504040204" pitchFamily="50" charset="-128"/>
            </a:rPr>
            <a:t>/</a:t>
          </a:r>
          <a:r>
            <a:rPr kumimoji="1" lang="ja-JP" altLang="en-US" sz="1200">
              <a:solidFill>
                <a:schemeClr val="tx1"/>
              </a:solidFill>
              <a:latin typeface="Meiryo UI" panose="020B0604030504040204" pitchFamily="50" charset="-128"/>
              <a:ea typeface="Meiryo UI" panose="020B0604030504040204" pitchFamily="50" charset="-128"/>
            </a:rPr>
            <a:t>軽油車両のみ対象：</a:t>
          </a:r>
        </a:p>
        <a:p>
          <a:pPr algn="l"/>
          <a:r>
            <a:rPr kumimoji="1" lang="ja-JP" altLang="en-US" sz="1200">
              <a:solidFill>
                <a:schemeClr val="tx1"/>
              </a:solidFill>
              <a:latin typeface="Meiryo UI" panose="020B0604030504040204" pitchFamily="50" charset="-128"/>
              <a:ea typeface="Meiryo UI" panose="020B0604030504040204" pitchFamily="50" charset="-128"/>
            </a:rPr>
            <a:t>下限積載率を超えていないもしくは、燃料使用量が想定よりも大幅に大きい場合エラーになります。その場合、エラーとなる理由を「エラー判定理由書」に記入の上、申請してください。</a:t>
          </a:r>
          <a:endParaRPr kumimoji="1" lang="en-US" altLang="ja-JP" sz="1200">
            <a:solidFill>
              <a:schemeClr val="tx1"/>
            </a:solidFill>
            <a:latin typeface="Meiryo UI" panose="020B0604030504040204" pitchFamily="50" charset="-128"/>
            <a:ea typeface="Meiryo UI" panose="020B0604030504040204" pitchFamily="50" charset="-128"/>
          </a:endParaRPr>
        </a:p>
        <a:p>
          <a:pPr algn="l"/>
          <a:r>
            <a:rPr kumimoji="1" lang="en-US" altLang="ja-JP" sz="1200">
              <a:solidFill>
                <a:schemeClr val="tx1"/>
              </a:solidFill>
              <a:latin typeface="Meiryo UI" panose="020B0604030504040204" pitchFamily="50" charset="-128"/>
              <a:ea typeface="Meiryo UI" panose="020B0604030504040204" pitchFamily="50" charset="-128"/>
            </a:rPr>
            <a:t>※</a:t>
          </a:r>
          <a:r>
            <a:rPr kumimoji="1" lang="ja-JP" altLang="en-US" sz="1200">
              <a:solidFill>
                <a:schemeClr val="tx1"/>
              </a:solidFill>
              <a:latin typeface="Meiryo UI" panose="020B0604030504040204" pitchFamily="50" charset="-128"/>
              <a:ea typeface="Meiryo UI" panose="020B0604030504040204" pitchFamily="50" charset="-128"/>
            </a:rPr>
            <a:t>エラーとなることに相応の理由がない場合、審査が通らない可能性がございます。</a:t>
          </a:r>
          <a:endParaRPr kumimoji="1" lang="en-US" altLang="ja-JP" sz="1200">
            <a:solidFill>
              <a:schemeClr val="tx1"/>
            </a:solidFill>
            <a:latin typeface="Meiryo UI" panose="020B0604030504040204" pitchFamily="50" charset="-128"/>
            <a:ea typeface="Meiryo UI" panose="020B0604030504040204" pitchFamily="50" charset="-128"/>
          </a:endParaRPr>
        </a:p>
        <a:p>
          <a:pPr algn="l"/>
          <a:r>
            <a:rPr kumimoji="1" lang="ja-JP" altLang="en-US" sz="1200">
              <a:solidFill>
                <a:schemeClr val="tx1"/>
              </a:solidFill>
              <a:latin typeface="Meiryo UI" panose="020B0604030504040204" pitchFamily="50" charset="-128"/>
              <a:ea typeface="Meiryo UI" panose="020B0604030504040204" pitchFamily="50" charset="-128"/>
            </a:rPr>
            <a:t>ただし、次に該当する場合はエラー判定が出る場合がありますが、そのままご提出ください。</a:t>
          </a:r>
          <a:endParaRPr kumimoji="1" lang="en-US" altLang="ja-JP" sz="1200">
            <a:solidFill>
              <a:schemeClr val="tx1"/>
            </a:solidFill>
            <a:latin typeface="Meiryo UI" panose="020B0604030504040204" pitchFamily="50" charset="-128"/>
            <a:ea typeface="Meiryo UI" panose="020B0604030504040204" pitchFamily="50" charset="-128"/>
          </a:endParaRPr>
        </a:p>
        <a:p>
          <a:pPr algn="l"/>
          <a:r>
            <a:rPr kumimoji="1" lang="ja-JP" altLang="en-US" sz="1200">
              <a:solidFill>
                <a:schemeClr val="tx1"/>
              </a:solidFill>
              <a:latin typeface="Meiryo UI" panose="020B0604030504040204" pitchFamily="50" charset="-128"/>
              <a:ea typeface="Meiryo UI" panose="020B0604030504040204" pitchFamily="50" charset="-128"/>
            </a:rPr>
            <a:t>１</a:t>
          </a:r>
          <a:r>
            <a:rPr kumimoji="1" lang="en-US" altLang="ja-JP" sz="1200">
              <a:solidFill>
                <a:schemeClr val="tx1"/>
              </a:solidFill>
              <a:latin typeface="Meiryo UI" panose="020B0604030504040204" pitchFamily="50" charset="-128"/>
              <a:ea typeface="Meiryo UI" panose="020B0604030504040204" pitchFamily="50" charset="-128"/>
            </a:rPr>
            <a:t>.</a:t>
          </a:r>
          <a:r>
            <a:rPr kumimoji="1" lang="ja-JP" altLang="en-US" sz="1200">
              <a:solidFill>
                <a:schemeClr val="tx1"/>
              </a:solidFill>
              <a:latin typeface="Meiryo UI" panose="020B0604030504040204" pitchFamily="50" charset="-128"/>
              <a:ea typeface="Meiryo UI" panose="020B0604030504040204" pitchFamily="50" charset="-128"/>
            </a:rPr>
            <a:t>燃料種別がガソリン・軽油以外の車両</a:t>
          </a:r>
          <a:endParaRPr kumimoji="1" lang="en-US" altLang="ja-JP" sz="1200">
            <a:solidFill>
              <a:schemeClr val="tx1"/>
            </a:solidFill>
            <a:latin typeface="Meiryo UI" panose="020B0604030504040204" pitchFamily="50" charset="-128"/>
            <a:ea typeface="Meiryo UI" panose="020B0604030504040204" pitchFamily="50" charset="-128"/>
          </a:endParaRPr>
        </a:p>
        <a:p>
          <a:pPr algn="l"/>
          <a:r>
            <a:rPr kumimoji="1" lang="ja-JP" altLang="en-US" sz="1200">
              <a:solidFill>
                <a:schemeClr val="tx1"/>
              </a:solidFill>
              <a:latin typeface="Meiryo UI" panose="020B0604030504040204" pitchFamily="50" charset="-128"/>
              <a:ea typeface="Meiryo UI" panose="020B0604030504040204" pitchFamily="50" charset="-128"/>
            </a:rPr>
            <a:t>２</a:t>
          </a:r>
          <a:r>
            <a:rPr kumimoji="1" lang="en-US" altLang="ja-JP" sz="1200">
              <a:solidFill>
                <a:schemeClr val="tx1"/>
              </a:solidFill>
              <a:latin typeface="Meiryo UI" panose="020B0604030504040204" pitchFamily="50" charset="-128"/>
              <a:ea typeface="Meiryo UI" panose="020B0604030504040204" pitchFamily="50" charset="-128"/>
            </a:rPr>
            <a:t>.</a:t>
          </a:r>
          <a:r>
            <a:rPr kumimoji="1" lang="ja-JP" altLang="en-US" sz="1200">
              <a:solidFill>
                <a:schemeClr val="tx1"/>
              </a:solidFill>
              <a:latin typeface="Meiryo UI" panose="020B0604030504040204" pitchFamily="50" charset="-128"/>
              <a:ea typeface="Meiryo UI" panose="020B0604030504040204" pitchFamily="50" charset="-128"/>
            </a:rPr>
            <a:t>積載量が</a:t>
          </a:r>
          <a:r>
            <a:rPr kumimoji="1" lang="en-US" altLang="ja-JP" sz="1200">
              <a:solidFill>
                <a:schemeClr val="tx1"/>
              </a:solidFill>
              <a:latin typeface="Meiryo UI" panose="020B0604030504040204" pitchFamily="50" charset="-128"/>
              <a:ea typeface="Meiryo UI" panose="020B0604030504040204" pitchFamily="50" charset="-128"/>
            </a:rPr>
            <a:t>25t</a:t>
          </a:r>
          <a:r>
            <a:rPr kumimoji="1" lang="ja-JP" altLang="en-US" sz="1200">
              <a:solidFill>
                <a:schemeClr val="tx1"/>
              </a:solidFill>
              <a:latin typeface="Meiryo UI" panose="020B0604030504040204" pitchFamily="50" charset="-128"/>
              <a:ea typeface="Meiryo UI" panose="020B0604030504040204" pitchFamily="50" charset="-128"/>
            </a:rPr>
            <a:t>以上の車両</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287292</xdr:colOff>
      <xdr:row>6</xdr:row>
      <xdr:rowOff>16510</xdr:rowOff>
    </xdr:from>
    <xdr:to>
      <xdr:col>24</xdr:col>
      <xdr:colOff>76200</xdr:colOff>
      <xdr:row>9</xdr:row>
      <xdr:rowOff>152401</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7645747" y="1779644"/>
          <a:ext cx="6068012" cy="714786"/>
          <a:chOff x="7281182" y="1257300"/>
          <a:chExt cx="4944835" cy="736601"/>
        </a:xfrm>
      </xdr:grpSpPr>
      <xdr:sp macro="" textlink="">
        <xdr:nvSpPr>
          <xdr:cNvPr id="3" name="角丸四角形吹き出し 52">
            <a:extLst>
              <a:ext uri="{FF2B5EF4-FFF2-40B4-BE49-F238E27FC236}">
                <a16:creationId xmlns:a16="http://schemas.microsoft.com/office/drawing/2014/main" id="{00000000-0008-0000-0300-000003000000}"/>
              </a:ext>
            </a:extLst>
          </xdr:cNvPr>
          <xdr:cNvSpPr/>
        </xdr:nvSpPr>
        <xdr:spPr>
          <a:xfrm>
            <a:off x="7281182" y="1257301"/>
            <a:ext cx="4923517" cy="736600"/>
          </a:xfrm>
          <a:prstGeom prst="wedgeRoundRectCallout">
            <a:avLst>
              <a:gd name="adj1" fmla="val -45221"/>
              <a:gd name="adj2" fmla="val 101079"/>
              <a:gd name="adj3" fmla="val 16667"/>
            </a:avLst>
          </a:prstGeom>
          <a:solidFill>
            <a:srgbClr val="0000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800" b="1">
              <a:solidFill>
                <a:srgbClr val="0000FF"/>
              </a:solidFill>
              <a:latin typeface="Meiryo UI" panose="020B0604030504040204" pitchFamily="50" charset="-128"/>
              <a:ea typeface="Meiryo UI" panose="020B0604030504040204" pitchFamily="50" charset="-128"/>
            </a:endParaRPr>
          </a:p>
        </xdr:txBody>
      </xdr:sp>
      <xdr:sp macro="" textlink="">
        <xdr:nvSpPr>
          <xdr:cNvPr id="4" name="角丸四角形吹き出し 52">
            <a:extLst>
              <a:ext uri="{FF2B5EF4-FFF2-40B4-BE49-F238E27FC236}">
                <a16:creationId xmlns:a16="http://schemas.microsoft.com/office/drawing/2014/main" id="{00000000-0008-0000-0300-000004000000}"/>
              </a:ext>
            </a:extLst>
          </xdr:cNvPr>
          <xdr:cNvSpPr/>
        </xdr:nvSpPr>
        <xdr:spPr>
          <a:xfrm>
            <a:off x="7302500" y="1257300"/>
            <a:ext cx="4923517" cy="736600"/>
          </a:xfrm>
          <a:prstGeom prst="wedgeRoundRectCallout">
            <a:avLst>
              <a:gd name="adj1" fmla="val 22830"/>
              <a:gd name="adj2" fmla="val 97630"/>
              <a:gd name="adj3" fmla="val 16667"/>
            </a:avLst>
          </a:prstGeom>
          <a:solidFill>
            <a:srgbClr val="0000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chemeClr val="bg1"/>
                </a:solidFill>
                <a:latin typeface="Meiryo UI" panose="020B0604030504040204" pitchFamily="50" charset="-128"/>
                <a:ea typeface="Meiryo UI" panose="020B0604030504040204" pitchFamily="50" charset="-128"/>
              </a:rPr>
              <a:t>青枠部分の数値を実施計画書・自己評価結果へ転記</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ackage" Target="../embeddings/Microsoft_Word_Document.docx"/><Relationship Id="rId3" Type="http://schemas.openxmlformats.org/officeDocument/2006/relationships/hyperlink" Target="https://www.mlit.go.jp/jidosha/jidosha_fr10_000051.html" TargetMode="External"/><Relationship Id="rId7" Type="http://schemas.openxmlformats.org/officeDocument/2006/relationships/vmlDrawing" Target="../drawings/vmlDrawing1.vml"/><Relationship Id="rId2" Type="http://schemas.openxmlformats.org/officeDocument/2006/relationships/hyperlink" Target="https://www.mlit.go.jp/jidosha/jidosha_fr10_000051.html" TargetMode="External"/><Relationship Id="rId1" Type="http://schemas.openxmlformats.org/officeDocument/2006/relationships/hyperlink" Target="https://www.enecho.meti.go.jp/category/saving_and_new/saving/enterprise/transport/procedure/data/santei_manual.pdf"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mlit.go.jp/jidosha/jidosha_fr10_000055.html" TargetMode="External"/><Relationship Id="rId9" Type="http://schemas.openxmlformats.org/officeDocument/2006/relationships/image" Target="../media/image1.emf"/></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2.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6F5990-E696-470B-84C4-5C69D6DE9803}">
  <sheetPr>
    <tabColor rgb="FF0000FF"/>
  </sheetPr>
  <dimension ref="A1:AS98"/>
  <sheetViews>
    <sheetView showGridLines="0" tabSelected="1" zoomScale="85" zoomScaleNormal="85" workbookViewId="0">
      <selection activeCell="AS7" sqref="AS7"/>
    </sheetView>
  </sheetViews>
  <sheetFormatPr defaultColWidth="8.77734375" defaultRowHeight="12.6" x14ac:dyDescent="0.2"/>
  <cols>
    <col min="1" max="1" width="3.44140625" style="84" customWidth="1"/>
    <col min="2" max="2" width="10.109375" style="84" customWidth="1"/>
    <col min="3" max="16384" width="8.77734375" style="84"/>
  </cols>
  <sheetData>
    <row r="1" spans="1:45" ht="14.1" customHeight="1" x14ac:dyDescent="0.2">
      <c r="A1" s="141" t="s">
        <v>91</v>
      </c>
    </row>
    <row r="2" spans="1:45" ht="14.1" customHeight="1" x14ac:dyDescent="0.2">
      <c r="C2" s="142"/>
    </row>
    <row r="3" spans="1:45" ht="14.1" customHeight="1" x14ac:dyDescent="0.2">
      <c r="B3" s="142"/>
    </row>
    <row r="4" spans="1:45" ht="14.1" customHeight="1" x14ac:dyDescent="0.2">
      <c r="A4" s="84" t="s">
        <v>170</v>
      </c>
    </row>
    <row r="5" spans="1:45" ht="14.1" customHeight="1" x14ac:dyDescent="0.2">
      <c r="A5" s="84" t="s">
        <v>171</v>
      </c>
    </row>
    <row r="6" spans="1:45" ht="14.1" customHeight="1" x14ac:dyDescent="0.2"/>
    <row r="7" spans="1:45" ht="14.1" customHeight="1" x14ac:dyDescent="0.2">
      <c r="A7" s="84" t="s">
        <v>90</v>
      </c>
      <c r="AS7" s="359"/>
    </row>
    <row r="8" spans="1:45" ht="14.1" customHeight="1" x14ac:dyDescent="0.2">
      <c r="B8" s="84" t="s">
        <v>4612</v>
      </c>
    </row>
    <row r="9" spans="1:45" ht="14.1" customHeight="1" x14ac:dyDescent="0.2">
      <c r="B9" s="84" t="s">
        <v>4613</v>
      </c>
    </row>
    <row r="10" spans="1:45" ht="14.1" customHeight="1" x14ac:dyDescent="0.2">
      <c r="B10" s="84" t="s">
        <v>4619</v>
      </c>
    </row>
    <row r="11" spans="1:45" ht="14.1" customHeight="1" x14ac:dyDescent="0.2">
      <c r="B11" s="84" t="s">
        <v>4581</v>
      </c>
    </row>
    <row r="12" spans="1:45" ht="14.1" customHeight="1" x14ac:dyDescent="0.2"/>
    <row r="13" spans="1:45" ht="14.1" customHeight="1" x14ac:dyDescent="0.2">
      <c r="A13" s="84" t="s">
        <v>92</v>
      </c>
    </row>
    <row r="14" spans="1:45" ht="14.1" customHeight="1" x14ac:dyDescent="0.2">
      <c r="B14" s="84" t="s">
        <v>131</v>
      </c>
    </row>
    <row r="15" spans="1:45" ht="14.1" customHeight="1" x14ac:dyDescent="0.2">
      <c r="B15" s="84" t="s">
        <v>132</v>
      </c>
    </row>
    <row r="16" spans="1:45" ht="14.1" customHeight="1" x14ac:dyDescent="0.2">
      <c r="B16" s="84" t="s">
        <v>133</v>
      </c>
    </row>
    <row r="17" spans="1:16" ht="14.1" customHeight="1" x14ac:dyDescent="0.2">
      <c r="B17" s="84" t="s">
        <v>134</v>
      </c>
    </row>
    <row r="18" spans="1:16" ht="14.1" customHeight="1" x14ac:dyDescent="0.2">
      <c r="B18" s="84" t="s">
        <v>135</v>
      </c>
    </row>
    <row r="19" spans="1:16" ht="14.1" customHeight="1" x14ac:dyDescent="0.2">
      <c r="B19" s="84" t="s">
        <v>130</v>
      </c>
    </row>
    <row r="20" spans="1:16" ht="14.1" customHeight="1" x14ac:dyDescent="0.2"/>
    <row r="21" spans="1:16" ht="15" customHeight="1" x14ac:dyDescent="0.2">
      <c r="A21" s="84" t="s">
        <v>128</v>
      </c>
    </row>
    <row r="22" spans="1:16" ht="15" customHeight="1" x14ac:dyDescent="0.2">
      <c r="B22" s="84" t="s">
        <v>4611</v>
      </c>
    </row>
    <row r="23" spans="1:16" ht="15" customHeight="1" x14ac:dyDescent="0.2">
      <c r="B23" s="142" t="s">
        <v>4587</v>
      </c>
    </row>
    <row r="24" spans="1:16" ht="15" customHeight="1" x14ac:dyDescent="0.2">
      <c r="B24" s="142" t="s">
        <v>4628</v>
      </c>
    </row>
    <row r="25" spans="1:16" ht="15" customHeight="1" x14ac:dyDescent="0.2">
      <c r="B25" s="84" t="s">
        <v>136</v>
      </c>
    </row>
    <row r="26" spans="1:16" ht="15" customHeight="1" x14ac:dyDescent="0.2">
      <c r="B26" s="84" t="s">
        <v>137</v>
      </c>
    </row>
    <row r="27" spans="1:16" ht="15" customHeight="1" x14ac:dyDescent="0.2">
      <c r="B27" s="84" t="s">
        <v>138</v>
      </c>
    </row>
    <row r="28" spans="1:16" ht="15" customHeight="1" x14ac:dyDescent="0.2">
      <c r="B28" s="84" t="s">
        <v>139</v>
      </c>
    </row>
    <row r="29" spans="1:16" ht="15" customHeight="1" x14ac:dyDescent="0.2">
      <c r="B29" s="84" t="s">
        <v>140</v>
      </c>
      <c r="O29" s="143"/>
    </row>
    <row r="30" spans="1:16" ht="15" customHeight="1" x14ac:dyDescent="0.2">
      <c r="B30" s="84" t="s">
        <v>141</v>
      </c>
    </row>
    <row r="31" spans="1:16" ht="15" customHeight="1" x14ac:dyDescent="0.2">
      <c r="B31" s="84" t="s">
        <v>147</v>
      </c>
    </row>
    <row r="32" spans="1:16" ht="15" customHeight="1" x14ac:dyDescent="0.2">
      <c r="B32" s="144" t="s">
        <v>148</v>
      </c>
      <c r="H32" s="103"/>
      <c r="I32" s="103"/>
      <c r="J32" s="103"/>
      <c r="K32" s="103"/>
      <c r="L32" s="103"/>
      <c r="M32" s="103"/>
      <c r="N32" s="103"/>
      <c r="O32" s="103"/>
      <c r="P32" s="103"/>
    </row>
    <row r="33" spans="1:16" ht="15" customHeight="1" x14ac:dyDescent="0.2">
      <c r="B33" s="145" t="s">
        <v>150</v>
      </c>
      <c r="C33" s="372" t="s">
        <v>149</v>
      </c>
      <c r="D33" s="372"/>
      <c r="E33" s="372"/>
      <c r="F33" s="372"/>
      <c r="G33" s="372"/>
      <c r="H33" s="372"/>
      <c r="I33" s="372"/>
      <c r="J33" s="372"/>
      <c r="K33" s="372"/>
      <c r="L33" s="372"/>
      <c r="M33" s="372"/>
      <c r="N33" s="372"/>
      <c r="O33" s="103"/>
      <c r="P33" s="103"/>
    </row>
    <row r="34" spans="1:16" ht="15" customHeight="1" x14ac:dyDescent="0.2">
      <c r="B34" s="105" t="s">
        <v>172</v>
      </c>
      <c r="H34" s="147"/>
      <c r="I34" s="147"/>
      <c r="J34" s="104"/>
      <c r="K34" s="104"/>
      <c r="L34" s="104"/>
      <c r="M34" s="104"/>
    </row>
    <row r="35" spans="1:16" ht="15" customHeight="1" x14ac:dyDescent="0.2">
      <c r="B35" s="145" t="s">
        <v>150</v>
      </c>
      <c r="C35" s="372" t="s">
        <v>173</v>
      </c>
      <c r="D35" s="372"/>
      <c r="E35" s="372"/>
      <c r="F35" s="372"/>
      <c r="G35" s="372"/>
      <c r="H35" s="372"/>
      <c r="I35" s="147"/>
      <c r="J35" s="104"/>
      <c r="K35" s="104"/>
      <c r="L35" s="104"/>
      <c r="M35" s="104"/>
    </row>
    <row r="36" spans="1:16" ht="15" customHeight="1" x14ac:dyDescent="0.2">
      <c r="B36" s="84" t="s">
        <v>142</v>
      </c>
    </row>
    <row r="37" spans="1:16" ht="15" customHeight="1" x14ac:dyDescent="0.2">
      <c r="B37" s="84" t="s">
        <v>4649</v>
      </c>
    </row>
    <row r="38" spans="1:16" ht="15" customHeight="1" x14ac:dyDescent="0.2">
      <c r="B38" s="84" t="s">
        <v>4650</v>
      </c>
    </row>
    <row r="39" spans="1:16" ht="15" customHeight="1" x14ac:dyDescent="0.2">
      <c r="B39" s="84" t="s">
        <v>174</v>
      </c>
    </row>
    <row r="40" spans="1:16" ht="15" customHeight="1" x14ac:dyDescent="0.2">
      <c r="B40" s="84" t="s">
        <v>143</v>
      </c>
    </row>
    <row r="41" spans="1:16" ht="15" customHeight="1" x14ac:dyDescent="0.2">
      <c r="B41" s="84" t="s">
        <v>144</v>
      </c>
    </row>
    <row r="42" spans="1:16" ht="14.1" customHeight="1" x14ac:dyDescent="0.2"/>
    <row r="43" spans="1:16" ht="14.1" customHeight="1" x14ac:dyDescent="0.2">
      <c r="A43" s="84" t="s">
        <v>4582</v>
      </c>
    </row>
    <row r="44" spans="1:16" ht="14.1" customHeight="1" x14ac:dyDescent="0.2">
      <c r="B44" s="84" t="s">
        <v>4586</v>
      </c>
    </row>
    <row r="45" spans="1:16" ht="14.1" customHeight="1" x14ac:dyDescent="0.2">
      <c r="B45" s="84" t="s">
        <v>4620</v>
      </c>
    </row>
    <row r="46" spans="1:16" ht="14.1" customHeight="1" x14ac:dyDescent="0.2"/>
    <row r="47" spans="1:16" ht="14.1" customHeight="1" x14ac:dyDescent="0.2">
      <c r="A47" s="84" t="s">
        <v>4583</v>
      </c>
    </row>
    <row r="48" spans="1:16" ht="14.1" customHeight="1" x14ac:dyDescent="0.2">
      <c r="B48" s="84" t="s">
        <v>4584</v>
      </c>
    </row>
    <row r="49" spans="1:14" ht="14.1" customHeight="1" x14ac:dyDescent="0.2"/>
    <row r="50" spans="1:14" ht="14.1" customHeight="1" x14ac:dyDescent="0.2">
      <c r="A50" s="84" t="s">
        <v>4585</v>
      </c>
    </row>
    <row r="58" spans="1:14" ht="21" x14ac:dyDescent="0.2">
      <c r="N58" s="146"/>
    </row>
    <row r="80" spans="19:19" ht="18" x14ac:dyDescent="0.2">
      <c r="S80" s="360"/>
    </row>
    <row r="81" spans="19:19" ht="18" x14ac:dyDescent="0.2">
      <c r="S81" s="361"/>
    </row>
    <row r="82" spans="19:19" ht="14.4" x14ac:dyDescent="0.2">
      <c r="S82" s="362"/>
    </row>
    <row r="83" spans="19:19" ht="14.4" x14ac:dyDescent="0.2">
      <c r="S83" s="362"/>
    </row>
    <row r="84" spans="19:19" ht="14.4" x14ac:dyDescent="0.2">
      <c r="S84" s="363"/>
    </row>
    <row r="85" spans="19:19" ht="14.4" x14ac:dyDescent="0.2">
      <c r="S85" s="364"/>
    </row>
    <row r="86" spans="19:19" ht="14.4" x14ac:dyDescent="0.2">
      <c r="S86" s="364"/>
    </row>
    <row r="87" spans="19:19" ht="14.4" x14ac:dyDescent="0.2">
      <c r="S87" s="364"/>
    </row>
    <row r="88" spans="19:19" ht="14.4" x14ac:dyDescent="0.2">
      <c r="S88" s="365"/>
    </row>
    <row r="89" spans="19:19" ht="14.4" x14ac:dyDescent="0.2">
      <c r="S89" s="366"/>
    </row>
    <row r="90" spans="19:19" ht="13.2" x14ac:dyDescent="0.2">
      <c r="S90" s="367"/>
    </row>
    <row r="91" spans="19:19" ht="14.4" x14ac:dyDescent="0.2">
      <c r="S91" s="368"/>
    </row>
    <row r="92" spans="19:19" ht="14.4" x14ac:dyDescent="0.2">
      <c r="S92" s="362"/>
    </row>
    <row r="93" spans="19:19" ht="14.4" x14ac:dyDescent="0.2">
      <c r="S93" s="363"/>
    </row>
    <row r="94" spans="19:19" ht="14.4" x14ac:dyDescent="0.2">
      <c r="S94" s="363"/>
    </row>
    <row r="95" spans="19:19" ht="13.2" x14ac:dyDescent="0.2">
      <c r="S95"/>
    </row>
    <row r="96" spans="19:19" ht="14.4" x14ac:dyDescent="0.2">
      <c r="S96" s="369"/>
    </row>
    <row r="97" spans="19:19" ht="13.2" x14ac:dyDescent="0.2">
      <c r="S97" s="371"/>
    </row>
    <row r="98" spans="19:19" ht="14.4" x14ac:dyDescent="0.2">
      <c r="S98" s="370"/>
    </row>
  </sheetData>
  <sheetProtection algorithmName="SHA-512" hashValue="6jToHL0D4f9s77WMlxs6n7P7rs61Ez5Cl2sGjBnt/OmoTmX2w7noLZL+KfbekSLkrS8i13fNS8AO2F3WTxtVGw==" saltValue="/QF/B5jn7KpDmRkRpODTUA==" spinCount="100000" sheet="1" selectLockedCells="1"/>
  <mergeCells count="2">
    <mergeCell ref="C33:N33"/>
    <mergeCell ref="C35:H35"/>
  </mergeCells>
  <phoneticPr fontId="2"/>
  <hyperlinks>
    <hyperlink ref="C33" r:id="rId1" xr:uid="{9843EF9F-888F-4137-8B7A-596F9D55068C}"/>
    <hyperlink ref="G34:L34" r:id="rId2" display="https://www.mlit.go.jp/jidosha/jidosha_fr10_000051.html" xr:uid="{AF4B468C-C486-4AB3-BC0E-DE8C54248C3F}"/>
    <hyperlink ref="C35:H35" r:id="rId3" display="https://www.mlit.go.jp/jidosha/jidosha_fr10_000051.html" xr:uid="{9E1B09B4-D247-4CD5-B4EB-AC7B49653901}"/>
    <hyperlink ref="C35" r:id="rId4" xr:uid="{474C355C-5B12-42FF-BAFF-0426F046AAB4}"/>
  </hyperlinks>
  <pageMargins left="0.7" right="0.7" top="0.75" bottom="0.75" header="0.3" footer="0.3"/>
  <pageSetup paperSize="9" orientation="portrait" horizontalDpi="1200" verticalDpi="1200" r:id="rId5"/>
  <drawing r:id="rId6"/>
  <legacyDrawing r:id="rId7"/>
  <oleObjects>
    <mc:AlternateContent xmlns:mc="http://schemas.openxmlformats.org/markup-compatibility/2006">
      <mc:Choice Requires="x14">
        <oleObject progId="Word.Document.12" shapeId="1028" r:id="rId8">
          <objectPr defaultSize="0" autoPict="0" r:id="rId9">
            <anchor moveWithCells="1">
              <from>
                <xdr:col>1</xdr:col>
                <xdr:colOff>182880</xdr:colOff>
                <xdr:row>50</xdr:row>
                <xdr:rowOff>99060</xdr:rowOff>
              </from>
              <to>
                <xdr:col>10</xdr:col>
                <xdr:colOff>160020</xdr:colOff>
                <xdr:row>100</xdr:row>
                <xdr:rowOff>114300</xdr:rowOff>
              </to>
            </anchor>
          </objectPr>
        </oleObject>
      </mc:Choice>
      <mc:Fallback>
        <oleObject progId="Word.Document.12" shapeId="1028" r:id="rId8"/>
      </mc:Fallback>
    </mc:AlternateContent>
  </oleObjec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C1001"/>
  <sheetViews>
    <sheetView workbookViewId="0">
      <selection activeCell="M27" sqref="M27"/>
    </sheetView>
  </sheetViews>
  <sheetFormatPr defaultColWidth="8.88671875" defaultRowHeight="13.2" x14ac:dyDescent="0.2"/>
  <sheetData>
    <row r="1" spans="1:3" x14ac:dyDescent="0.2">
      <c r="A1" t="s">
        <v>79</v>
      </c>
      <c r="B1" t="s">
        <v>80</v>
      </c>
      <c r="C1" t="s">
        <v>81</v>
      </c>
    </row>
    <row r="2" spans="1:3" x14ac:dyDescent="0.2">
      <c r="A2" t="str">
        <f>+'算出シート1（連携前）'!AQ12</f>
        <v/>
      </c>
      <c r="B2">
        <f>+'算出シート1（連携前）'!G12</f>
        <v>0</v>
      </c>
      <c r="C2" t="str" cm="1">
        <f t="array" ref="C2">IF(A2="","",SUMPRODUCT((MATCH(A$2:A$1009&amp;B$2:B$1009,A$2:A$1009&amp;B$2:B$1009,0)=ROW($1:$1008))*(A$2:A$1009=A2)))</f>
        <v/>
      </c>
    </row>
    <row r="3" spans="1:3" x14ac:dyDescent="0.2">
      <c r="A3" t="str">
        <f>+'算出シート1（連携前）'!AQ13</f>
        <v/>
      </c>
      <c r="B3">
        <f>+'算出シート1（連携前）'!G13</f>
        <v>0</v>
      </c>
      <c r="C3" t="str" cm="1">
        <f t="array" ref="C3">IF(A3="","",SUMPRODUCT((MATCH(A$2:A$1009&amp;B$2:B$1009,A$2:A$1009&amp;B$2:B$1009,0)=ROW($1:$1008))*(A$2:A$1009=A3)))</f>
        <v/>
      </c>
    </row>
    <row r="4" spans="1:3" x14ac:dyDescent="0.2">
      <c r="A4" t="str">
        <f>+'算出シート1（連携前）'!AQ14</f>
        <v/>
      </c>
      <c r="B4">
        <f>+'算出シート1（連携前）'!G14</f>
        <v>0</v>
      </c>
      <c r="C4" t="str" cm="1">
        <f t="array" ref="C4">IF(A4="","",SUMPRODUCT((MATCH(A$2:A$1009&amp;B$2:B$1009,A$2:A$1009&amp;B$2:B$1009,0)=ROW($1:$1008))*(A$2:A$1009=A4)))</f>
        <v/>
      </c>
    </row>
    <row r="5" spans="1:3" x14ac:dyDescent="0.2">
      <c r="A5" t="str">
        <f>+'算出シート1（連携前）'!AQ15</f>
        <v/>
      </c>
      <c r="B5">
        <f>+'算出シート1（連携前）'!G15</f>
        <v>0</v>
      </c>
      <c r="C5" t="str" cm="1">
        <f t="array" ref="C5">IF(A5="","",SUMPRODUCT((MATCH(A$2:A$1009&amp;B$2:B$1009,A$2:A$1009&amp;B$2:B$1009,0)=ROW($1:$1008))*(A$2:A$1009=A5)))</f>
        <v/>
      </c>
    </row>
    <row r="6" spans="1:3" x14ac:dyDescent="0.2">
      <c r="A6" t="str">
        <f>+'算出シート1（連携前）'!AQ16</f>
        <v/>
      </c>
      <c r="B6">
        <f>+'算出シート1（連携前）'!G16</f>
        <v>0</v>
      </c>
      <c r="C6" t="str" cm="1">
        <f t="array" ref="C6">IF(A6="","",SUMPRODUCT((MATCH(A$2:A$1009&amp;B$2:B$1009,A$2:A$1009&amp;B$2:B$1009,0)=ROW($1:$1008))*(A$2:A$1009=A6)))</f>
        <v/>
      </c>
    </row>
    <row r="7" spans="1:3" x14ac:dyDescent="0.2">
      <c r="A7" t="str">
        <f>+'算出シート1（連携前）'!AQ17</f>
        <v/>
      </c>
      <c r="B7">
        <f>+'算出シート1（連携前）'!G17</f>
        <v>0</v>
      </c>
      <c r="C7" t="str" cm="1">
        <f t="array" ref="C7">IF(A7="","",SUMPRODUCT((MATCH(A$2:A$1009&amp;B$2:B$1009,A$2:A$1009&amp;B$2:B$1009,0)=ROW($1:$1008))*(A$2:A$1009=A7)))</f>
        <v/>
      </c>
    </row>
    <row r="8" spans="1:3" x14ac:dyDescent="0.2">
      <c r="A8" t="str">
        <f>+'算出シート1（連携前）'!AQ18</f>
        <v/>
      </c>
      <c r="B8">
        <f>+'算出シート1（連携前）'!G18</f>
        <v>0</v>
      </c>
      <c r="C8" t="str" cm="1">
        <f t="array" ref="C8">IF(A8="","",SUMPRODUCT((MATCH(A$2:A$1009&amp;B$2:B$1009,A$2:A$1009&amp;B$2:B$1009,0)=ROW($1:$1008))*(A$2:A$1009=A8)))</f>
        <v/>
      </c>
    </row>
    <row r="9" spans="1:3" x14ac:dyDescent="0.2">
      <c r="A9" t="str">
        <f>+'算出シート1（連携前）'!AQ19</f>
        <v/>
      </c>
      <c r="B9">
        <f>+'算出シート1（連携前）'!G19</f>
        <v>0</v>
      </c>
      <c r="C9" t="str" cm="1">
        <f t="array" ref="C9">IF(A9="","",SUMPRODUCT((MATCH(A$2:A$1009&amp;B$2:B$1009,A$2:A$1009&amp;B$2:B$1009,0)=ROW($1:$1008))*(A$2:A$1009=A9)))</f>
        <v/>
      </c>
    </row>
    <row r="10" spans="1:3" x14ac:dyDescent="0.2">
      <c r="A10" t="str">
        <f>+'算出シート1（連携前）'!AQ20</f>
        <v/>
      </c>
      <c r="B10">
        <f>+'算出シート1（連携前）'!G20</f>
        <v>0</v>
      </c>
      <c r="C10" t="str" cm="1">
        <f t="array" ref="C10">IF(A10="","",SUMPRODUCT((MATCH(A$2:A$1009&amp;B$2:B$1009,A$2:A$1009&amp;B$2:B$1009,0)=ROW($1:$1008))*(A$2:A$1009=A10)))</f>
        <v/>
      </c>
    </row>
    <row r="11" spans="1:3" x14ac:dyDescent="0.2">
      <c r="A11" t="str">
        <f>+'算出シート1（連携前）'!AQ21</f>
        <v/>
      </c>
      <c r="B11">
        <f>+'算出シート1（連携前）'!G21</f>
        <v>0</v>
      </c>
      <c r="C11" t="str" cm="1">
        <f t="array" ref="C11">IF(A11="","",SUMPRODUCT((MATCH(A$2:A$1009&amp;B$2:B$1009,A$2:A$1009&amp;B$2:B$1009,0)=ROW($1:$1008))*(A$2:A$1009=A11)))</f>
        <v/>
      </c>
    </row>
    <row r="12" spans="1:3" x14ac:dyDescent="0.2">
      <c r="A12" t="str">
        <f>+'算出シート1（連携前）'!AQ22</f>
        <v/>
      </c>
      <c r="B12">
        <f>+'算出シート1（連携前）'!G22</f>
        <v>0</v>
      </c>
      <c r="C12" t="str" cm="1">
        <f t="array" ref="C12">IF(A12="","",SUMPRODUCT((MATCH(A$2:A$1009&amp;B$2:B$1009,A$2:A$1009&amp;B$2:B$1009,0)=ROW($1:$1008))*(A$2:A$1009=A12)))</f>
        <v/>
      </c>
    </row>
    <row r="13" spans="1:3" x14ac:dyDescent="0.2">
      <c r="A13" t="str">
        <f>+'算出シート1（連携前）'!AQ23</f>
        <v/>
      </c>
      <c r="B13">
        <f>+'算出シート1（連携前）'!G23</f>
        <v>0</v>
      </c>
      <c r="C13" t="str" cm="1">
        <f t="array" ref="C13">IF(A13="","",SUMPRODUCT((MATCH(A$2:A$1009&amp;B$2:B$1009,A$2:A$1009&amp;B$2:B$1009,0)=ROW($1:$1008))*(A$2:A$1009=A13)))</f>
        <v/>
      </c>
    </row>
    <row r="14" spans="1:3" x14ac:dyDescent="0.2">
      <c r="A14" t="str">
        <f>+'算出シート1（連携前）'!AQ24</f>
        <v/>
      </c>
      <c r="B14">
        <f>+'算出シート1（連携前）'!G24</f>
        <v>0</v>
      </c>
      <c r="C14" t="str" cm="1">
        <f t="array" ref="C14">IF(A14="","",SUMPRODUCT((MATCH(A$2:A$1009&amp;B$2:B$1009,A$2:A$1009&amp;B$2:B$1009,0)=ROW($1:$1008))*(A$2:A$1009=A14)))</f>
        <v/>
      </c>
    </row>
    <row r="15" spans="1:3" x14ac:dyDescent="0.2">
      <c r="A15" t="str">
        <f>+'算出シート1（連携前）'!AQ25</f>
        <v/>
      </c>
      <c r="B15">
        <f>+'算出シート1（連携前）'!G25</f>
        <v>0</v>
      </c>
      <c r="C15" t="str" cm="1">
        <f t="array" ref="C15">IF(A15="","",SUMPRODUCT((MATCH(A$2:A$1009&amp;B$2:B$1009,A$2:A$1009&amp;B$2:B$1009,0)=ROW($1:$1008))*(A$2:A$1009=A15)))</f>
        <v/>
      </c>
    </row>
    <row r="16" spans="1:3" x14ac:dyDescent="0.2">
      <c r="A16" t="str">
        <f>+'算出シート1（連携前）'!AQ26</f>
        <v/>
      </c>
      <c r="B16">
        <f>+'算出シート1（連携前）'!G26</f>
        <v>0</v>
      </c>
      <c r="C16" t="str" cm="1">
        <f t="array" ref="C16">IF(A16="","",SUMPRODUCT((MATCH(A$2:A$1009&amp;B$2:B$1009,A$2:A$1009&amp;B$2:B$1009,0)=ROW($1:$1008))*(A$2:A$1009=A16)))</f>
        <v/>
      </c>
    </row>
    <row r="17" spans="1:3" x14ac:dyDescent="0.2">
      <c r="A17" t="str">
        <f>+'算出シート1（連携前）'!AQ27</f>
        <v/>
      </c>
      <c r="B17">
        <f>+'算出シート1（連携前）'!G27</f>
        <v>0</v>
      </c>
      <c r="C17" t="str" cm="1">
        <f t="array" ref="C17">IF(A17="","",SUMPRODUCT((MATCH(A$2:A$1009&amp;B$2:B$1009,A$2:A$1009&amp;B$2:B$1009,0)=ROW($1:$1008))*(A$2:A$1009=A17)))</f>
        <v/>
      </c>
    </row>
    <row r="18" spans="1:3" x14ac:dyDescent="0.2">
      <c r="A18" t="str">
        <f>+'算出シート1（連携前）'!AQ28</f>
        <v/>
      </c>
      <c r="B18">
        <f>+'算出シート1（連携前）'!G28</f>
        <v>0</v>
      </c>
      <c r="C18" t="str" cm="1">
        <f t="array" ref="C18">IF(A18="","",SUMPRODUCT((MATCH(A$2:A$1009&amp;B$2:B$1009,A$2:A$1009&amp;B$2:B$1009,0)=ROW($1:$1008))*(A$2:A$1009=A18)))</f>
        <v/>
      </c>
    </row>
    <row r="19" spans="1:3" x14ac:dyDescent="0.2">
      <c r="A19" t="str">
        <f>+'算出シート1（連携前）'!AQ29</f>
        <v/>
      </c>
      <c r="B19">
        <f>+'算出シート1（連携前）'!G29</f>
        <v>0</v>
      </c>
      <c r="C19" t="str" cm="1">
        <f t="array" ref="C19">IF(A19="","",SUMPRODUCT((MATCH(A$2:A$1009&amp;B$2:B$1009,A$2:A$1009&amp;B$2:B$1009,0)=ROW($1:$1008))*(A$2:A$1009=A19)))</f>
        <v/>
      </c>
    </row>
    <row r="20" spans="1:3" x14ac:dyDescent="0.2">
      <c r="A20" t="str">
        <f>+'算出シート1（連携前）'!AQ30</f>
        <v/>
      </c>
      <c r="B20">
        <f>+'算出シート1（連携前）'!G30</f>
        <v>0</v>
      </c>
      <c r="C20" t="str" cm="1">
        <f t="array" ref="C20">IF(A20="","",SUMPRODUCT((MATCH(A$2:A$1009&amp;B$2:B$1009,A$2:A$1009&amp;B$2:B$1009,0)=ROW($1:$1008))*(A$2:A$1009=A20)))</f>
        <v/>
      </c>
    </row>
    <row r="21" spans="1:3" x14ac:dyDescent="0.2">
      <c r="A21" t="str">
        <f>+'算出シート1（連携前）'!AQ31</f>
        <v/>
      </c>
      <c r="B21">
        <f>+'算出シート1（連携前）'!G31</f>
        <v>0</v>
      </c>
      <c r="C21" t="str" cm="1">
        <f t="array" ref="C21">IF(A21="","",SUMPRODUCT((MATCH(A$2:A$1009&amp;B$2:B$1009,A$2:A$1009&amp;B$2:B$1009,0)=ROW($1:$1008))*(A$2:A$1009=A21)))</f>
        <v/>
      </c>
    </row>
    <row r="22" spans="1:3" x14ac:dyDescent="0.2">
      <c r="A22" t="str">
        <f>+'算出シート1（連携前）'!AQ32</f>
        <v/>
      </c>
      <c r="B22">
        <f>+'算出シート1（連携前）'!G32</f>
        <v>0</v>
      </c>
      <c r="C22" t="str" cm="1">
        <f t="array" ref="C22">IF(A22="","",SUMPRODUCT((MATCH(A$2:A$1009&amp;B$2:B$1009,A$2:A$1009&amp;B$2:B$1009,0)=ROW($1:$1008))*(A$2:A$1009=A22)))</f>
        <v/>
      </c>
    </row>
    <row r="23" spans="1:3" x14ac:dyDescent="0.2">
      <c r="A23" t="str">
        <f>+'算出シート1（連携前）'!AQ33</f>
        <v/>
      </c>
      <c r="B23">
        <f>+'算出シート1（連携前）'!G33</f>
        <v>0</v>
      </c>
      <c r="C23" t="str" cm="1">
        <f t="array" ref="C23">IF(A23="","",SUMPRODUCT((MATCH(A$2:A$1009&amp;B$2:B$1009,A$2:A$1009&amp;B$2:B$1009,0)=ROW($1:$1008))*(A$2:A$1009=A23)))</f>
        <v/>
      </c>
    </row>
    <row r="24" spans="1:3" x14ac:dyDescent="0.2">
      <c r="A24" t="str">
        <f>+'算出シート1（連携前）'!AQ34</f>
        <v/>
      </c>
      <c r="B24">
        <f>+'算出シート1（連携前）'!G34</f>
        <v>0</v>
      </c>
      <c r="C24" t="str" cm="1">
        <f t="array" ref="C24">IF(A24="","",SUMPRODUCT((MATCH(A$2:A$1009&amp;B$2:B$1009,A$2:A$1009&amp;B$2:B$1009,0)=ROW($1:$1008))*(A$2:A$1009=A24)))</f>
        <v/>
      </c>
    </row>
    <row r="25" spans="1:3" x14ac:dyDescent="0.2">
      <c r="A25" t="str">
        <f>+'算出シート1（連携前）'!AQ35</f>
        <v/>
      </c>
      <c r="B25">
        <f>+'算出シート1（連携前）'!G35</f>
        <v>0</v>
      </c>
      <c r="C25" t="str" cm="1">
        <f t="array" ref="C25">IF(A25="","",SUMPRODUCT((MATCH(A$2:A$1009&amp;B$2:B$1009,A$2:A$1009&amp;B$2:B$1009,0)=ROW($1:$1008))*(A$2:A$1009=A25)))</f>
        <v/>
      </c>
    </row>
    <row r="26" spans="1:3" x14ac:dyDescent="0.2">
      <c r="A26" t="str">
        <f>+'算出シート1（連携前）'!AQ36</f>
        <v/>
      </c>
      <c r="B26">
        <f>+'算出シート1（連携前）'!G36</f>
        <v>0</v>
      </c>
      <c r="C26" t="str" cm="1">
        <f t="array" ref="C26">IF(A26="","",SUMPRODUCT((MATCH(A$2:A$1009&amp;B$2:B$1009,A$2:A$1009&amp;B$2:B$1009,0)=ROW($1:$1008))*(A$2:A$1009=A26)))</f>
        <v/>
      </c>
    </row>
    <row r="27" spans="1:3" x14ac:dyDescent="0.2">
      <c r="A27" t="str">
        <f>+'算出シート1（連携前）'!AQ37</f>
        <v/>
      </c>
      <c r="B27">
        <f>+'算出シート1（連携前）'!G37</f>
        <v>0</v>
      </c>
      <c r="C27" t="str" cm="1">
        <f t="array" ref="C27">IF(A27="","",SUMPRODUCT((MATCH(A$2:A$1009&amp;B$2:B$1009,A$2:A$1009&amp;B$2:B$1009,0)=ROW($1:$1008))*(A$2:A$1009=A27)))</f>
        <v/>
      </c>
    </row>
    <row r="28" spans="1:3" x14ac:dyDescent="0.2">
      <c r="A28" t="str">
        <f>+'算出シート1（連携前）'!AQ38</f>
        <v/>
      </c>
      <c r="B28">
        <f>+'算出シート1（連携前）'!G38</f>
        <v>0</v>
      </c>
      <c r="C28" t="str" cm="1">
        <f t="array" ref="C28">IF(A28="","",SUMPRODUCT((MATCH(A$2:A$1009&amp;B$2:B$1009,A$2:A$1009&amp;B$2:B$1009,0)=ROW($1:$1008))*(A$2:A$1009=A28)))</f>
        <v/>
      </c>
    </row>
    <row r="29" spans="1:3" x14ac:dyDescent="0.2">
      <c r="A29" t="str">
        <f>+'算出シート1（連携前）'!AQ39</f>
        <v/>
      </c>
      <c r="B29">
        <f>+'算出シート1（連携前）'!G39</f>
        <v>0</v>
      </c>
      <c r="C29" t="str" cm="1">
        <f t="array" ref="C29">IF(A29="","",SUMPRODUCT((MATCH(A$2:A$1009&amp;B$2:B$1009,A$2:A$1009&amp;B$2:B$1009,0)=ROW($1:$1008))*(A$2:A$1009=A29)))</f>
        <v/>
      </c>
    </row>
    <row r="30" spans="1:3" x14ac:dyDescent="0.2">
      <c r="A30" t="str">
        <f>+'算出シート1（連携前）'!AQ40</f>
        <v/>
      </c>
      <c r="B30">
        <f>+'算出シート1（連携前）'!G40</f>
        <v>0</v>
      </c>
      <c r="C30" t="str" cm="1">
        <f t="array" ref="C30">IF(A30="","",SUMPRODUCT((MATCH(A$2:A$1009&amp;B$2:B$1009,A$2:A$1009&amp;B$2:B$1009,0)=ROW($1:$1008))*(A$2:A$1009=A30)))</f>
        <v/>
      </c>
    </row>
    <row r="31" spans="1:3" x14ac:dyDescent="0.2">
      <c r="A31" t="str">
        <f>+'算出シート1（連携前）'!AQ41</f>
        <v/>
      </c>
      <c r="B31">
        <f>+'算出シート1（連携前）'!G41</f>
        <v>0</v>
      </c>
      <c r="C31" t="str" cm="1">
        <f t="array" ref="C31">IF(A31="","",SUMPRODUCT((MATCH(A$2:A$1009&amp;B$2:B$1009,A$2:A$1009&amp;B$2:B$1009,0)=ROW($1:$1008))*(A$2:A$1009=A31)))</f>
        <v/>
      </c>
    </row>
    <row r="32" spans="1:3" x14ac:dyDescent="0.2">
      <c r="A32" t="str">
        <f>+'算出シート1（連携前）'!AQ42</f>
        <v/>
      </c>
      <c r="B32">
        <f>+'算出シート1（連携前）'!G42</f>
        <v>0</v>
      </c>
      <c r="C32" t="str" cm="1">
        <f t="array" ref="C32">IF(A32="","",SUMPRODUCT((MATCH(A$2:A$1009&amp;B$2:B$1009,A$2:A$1009&amp;B$2:B$1009,0)=ROW($1:$1008))*(A$2:A$1009=A32)))</f>
        <v/>
      </c>
    </row>
    <row r="33" spans="1:3" x14ac:dyDescent="0.2">
      <c r="A33" t="str">
        <f>+'算出シート1（連携前）'!AQ43</f>
        <v/>
      </c>
      <c r="B33">
        <f>+'算出シート1（連携前）'!G43</f>
        <v>0</v>
      </c>
      <c r="C33" t="str" cm="1">
        <f t="array" ref="C33">IF(A33="","",SUMPRODUCT((MATCH(A$2:A$1009&amp;B$2:B$1009,A$2:A$1009&amp;B$2:B$1009,0)=ROW($1:$1008))*(A$2:A$1009=A33)))</f>
        <v/>
      </c>
    </row>
    <row r="34" spans="1:3" x14ac:dyDescent="0.2">
      <c r="A34" t="str">
        <f>+'算出シート1（連携前）'!AQ44</f>
        <v/>
      </c>
      <c r="B34">
        <f>+'算出シート1（連携前）'!G44</f>
        <v>0</v>
      </c>
      <c r="C34" t="str" cm="1">
        <f t="array" ref="C34">IF(A34="","",SUMPRODUCT((MATCH(A$2:A$1009&amp;B$2:B$1009,A$2:A$1009&amp;B$2:B$1009,0)=ROW($1:$1008))*(A$2:A$1009=A34)))</f>
        <v/>
      </c>
    </row>
    <row r="35" spans="1:3" x14ac:dyDescent="0.2">
      <c r="A35" t="str">
        <f>+'算出シート1（連携前）'!AQ45</f>
        <v/>
      </c>
      <c r="B35">
        <f>+'算出シート1（連携前）'!G45</f>
        <v>0</v>
      </c>
      <c r="C35" t="str" cm="1">
        <f t="array" ref="C35">IF(A35="","",SUMPRODUCT((MATCH(A$2:A$1009&amp;B$2:B$1009,A$2:A$1009&amp;B$2:B$1009,0)=ROW($1:$1008))*(A$2:A$1009=A35)))</f>
        <v/>
      </c>
    </row>
    <row r="36" spans="1:3" x14ac:dyDescent="0.2">
      <c r="A36" t="str">
        <f>+'算出シート1（連携前）'!AQ46</f>
        <v/>
      </c>
      <c r="B36">
        <f>+'算出シート1（連携前）'!G46</f>
        <v>0</v>
      </c>
      <c r="C36" t="str" cm="1">
        <f t="array" ref="C36">IF(A36="","",SUMPRODUCT((MATCH(A$2:A$1009&amp;B$2:B$1009,A$2:A$1009&amp;B$2:B$1009,0)=ROW($1:$1008))*(A$2:A$1009=A36)))</f>
        <v/>
      </c>
    </row>
    <row r="37" spans="1:3" x14ac:dyDescent="0.2">
      <c r="A37" t="str">
        <f>+'算出シート1（連携前）'!AQ47</f>
        <v/>
      </c>
      <c r="B37">
        <f>+'算出シート1（連携前）'!G47</f>
        <v>0</v>
      </c>
      <c r="C37" t="str" cm="1">
        <f t="array" ref="C37">IF(A37="","",SUMPRODUCT((MATCH(A$2:A$1009&amp;B$2:B$1009,A$2:A$1009&amp;B$2:B$1009,0)=ROW($1:$1008))*(A$2:A$1009=A37)))</f>
        <v/>
      </c>
    </row>
    <row r="38" spans="1:3" x14ac:dyDescent="0.2">
      <c r="A38" t="str">
        <f>+'算出シート1（連携前）'!AQ48</f>
        <v/>
      </c>
      <c r="B38">
        <f>+'算出シート1（連携前）'!G48</f>
        <v>0</v>
      </c>
      <c r="C38" t="str" cm="1">
        <f t="array" ref="C38">IF(A38="","",SUMPRODUCT((MATCH(A$2:A$1009&amp;B$2:B$1009,A$2:A$1009&amp;B$2:B$1009,0)=ROW($1:$1008))*(A$2:A$1009=A38)))</f>
        <v/>
      </c>
    </row>
    <row r="39" spans="1:3" x14ac:dyDescent="0.2">
      <c r="A39" t="str">
        <f>+'算出シート1（連携前）'!AQ49</f>
        <v/>
      </c>
      <c r="B39">
        <f>+'算出シート1（連携前）'!G49</f>
        <v>0</v>
      </c>
      <c r="C39" t="str" cm="1">
        <f t="array" ref="C39">IF(A39="","",SUMPRODUCT((MATCH(A$2:A$1009&amp;B$2:B$1009,A$2:A$1009&amp;B$2:B$1009,0)=ROW($1:$1008))*(A$2:A$1009=A39)))</f>
        <v/>
      </c>
    </row>
    <row r="40" spans="1:3" x14ac:dyDescent="0.2">
      <c r="A40" t="str">
        <f>+'算出シート1（連携前）'!AQ50</f>
        <v/>
      </c>
      <c r="B40">
        <f>+'算出シート1（連携前）'!G50</f>
        <v>0</v>
      </c>
      <c r="C40" t="str" cm="1">
        <f t="array" ref="C40">IF(A40="","",SUMPRODUCT((MATCH(A$2:A$1009&amp;B$2:B$1009,A$2:A$1009&amp;B$2:B$1009,0)=ROW($1:$1008))*(A$2:A$1009=A40)))</f>
        <v/>
      </c>
    </row>
    <row r="41" spans="1:3" x14ac:dyDescent="0.2">
      <c r="A41" t="str">
        <f>+'算出シート1（連携前）'!AQ51</f>
        <v/>
      </c>
      <c r="B41">
        <f>+'算出シート1（連携前）'!G51</f>
        <v>0</v>
      </c>
      <c r="C41" t="str" cm="1">
        <f t="array" ref="C41">IF(A41="","",SUMPRODUCT((MATCH(A$2:A$1009&amp;B$2:B$1009,A$2:A$1009&amp;B$2:B$1009,0)=ROW($1:$1008))*(A$2:A$1009=A41)))</f>
        <v/>
      </c>
    </row>
    <row r="42" spans="1:3" x14ac:dyDescent="0.2">
      <c r="A42" t="str">
        <f>+'算出シート1（連携前）'!AQ52</f>
        <v/>
      </c>
      <c r="B42">
        <f>+'算出シート1（連携前）'!G52</f>
        <v>0</v>
      </c>
      <c r="C42" t="str" cm="1">
        <f t="array" ref="C42">IF(A42="","",SUMPRODUCT((MATCH(A$2:A$1009&amp;B$2:B$1009,A$2:A$1009&amp;B$2:B$1009,0)=ROW($1:$1008))*(A$2:A$1009=A42)))</f>
        <v/>
      </c>
    </row>
    <row r="43" spans="1:3" x14ac:dyDescent="0.2">
      <c r="A43" t="str">
        <f>+'算出シート1（連携前）'!AQ53</f>
        <v/>
      </c>
      <c r="B43">
        <f>+'算出シート1（連携前）'!G53</f>
        <v>0</v>
      </c>
      <c r="C43" t="str" cm="1">
        <f t="array" ref="C43">IF(A43="","",SUMPRODUCT((MATCH(A$2:A$1009&amp;B$2:B$1009,A$2:A$1009&amp;B$2:B$1009,0)=ROW($1:$1008))*(A$2:A$1009=A43)))</f>
        <v/>
      </c>
    </row>
    <row r="44" spans="1:3" x14ac:dyDescent="0.2">
      <c r="A44" t="str">
        <f>+'算出シート1（連携前）'!AQ54</f>
        <v/>
      </c>
      <c r="B44">
        <f>+'算出シート1（連携前）'!G54</f>
        <v>0</v>
      </c>
      <c r="C44" t="str" cm="1">
        <f t="array" ref="C44">IF(A44="","",SUMPRODUCT((MATCH(A$2:A$1009&amp;B$2:B$1009,A$2:A$1009&amp;B$2:B$1009,0)=ROW($1:$1008))*(A$2:A$1009=A44)))</f>
        <v/>
      </c>
    </row>
    <row r="45" spans="1:3" x14ac:dyDescent="0.2">
      <c r="A45" t="str">
        <f>+'算出シート1（連携前）'!AQ55</f>
        <v/>
      </c>
      <c r="B45">
        <f>+'算出シート1（連携前）'!G55</f>
        <v>0</v>
      </c>
      <c r="C45" t="str" cm="1">
        <f t="array" ref="C45">IF(A45="","",SUMPRODUCT((MATCH(A$2:A$1009&amp;B$2:B$1009,A$2:A$1009&amp;B$2:B$1009,0)=ROW($1:$1008))*(A$2:A$1009=A45)))</f>
        <v/>
      </c>
    </row>
    <row r="46" spans="1:3" x14ac:dyDescent="0.2">
      <c r="A46" t="str">
        <f>+'算出シート1（連携前）'!AQ56</f>
        <v/>
      </c>
      <c r="B46">
        <f>+'算出シート1（連携前）'!G56</f>
        <v>0</v>
      </c>
      <c r="C46" t="str" cm="1">
        <f t="array" ref="C46">IF(A46="","",SUMPRODUCT((MATCH(A$2:A$1009&amp;B$2:B$1009,A$2:A$1009&amp;B$2:B$1009,0)=ROW($1:$1008))*(A$2:A$1009=A46)))</f>
        <v/>
      </c>
    </row>
    <row r="47" spans="1:3" x14ac:dyDescent="0.2">
      <c r="A47" t="str">
        <f>+'算出シート1（連携前）'!AQ57</f>
        <v/>
      </c>
      <c r="B47">
        <f>+'算出シート1（連携前）'!G57</f>
        <v>0</v>
      </c>
      <c r="C47" t="str" cm="1">
        <f t="array" ref="C47">IF(A47="","",SUMPRODUCT((MATCH(A$2:A$1009&amp;B$2:B$1009,A$2:A$1009&amp;B$2:B$1009,0)=ROW($1:$1008))*(A$2:A$1009=A47)))</f>
        <v/>
      </c>
    </row>
    <row r="48" spans="1:3" x14ac:dyDescent="0.2">
      <c r="A48" t="str">
        <f>+'算出シート1（連携前）'!AQ58</f>
        <v/>
      </c>
      <c r="B48">
        <f>+'算出シート1（連携前）'!G58</f>
        <v>0</v>
      </c>
      <c r="C48" t="str" cm="1">
        <f t="array" ref="C48">IF(A48="","",SUMPRODUCT((MATCH(A$2:A$1009&amp;B$2:B$1009,A$2:A$1009&amp;B$2:B$1009,0)=ROW($1:$1008))*(A$2:A$1009=A48)))</f>
        <v/>
      </c>
    </row>
    <row r="49" spans="1:3" x14ac:dyDescent="0.2">
      <c r="A49" t="str">
        <f>+'算出シート1（連携前）'!AQ59</f>
        <v/>
      </c>
      <c r="B49">
        <f>+'算出シート1（連携前）'!G59</f>
        <v>0</v>
      </c>
      <c r="C49" t="str" cm="1">
        <f t="array" ref="C49">IF(A49="","",SUMPRODUCT((MATCH(A$2:A$1009&amp;B$2:B$1009,A$2:A$1009&amp;B$2:B$1009,0)=ROW($1:$1008))*(A$2:A$1009=A49)))</f>
        <v/>
      </c>
    </row>
    <row r="50" spans="1:3" x14ac:dyDescent="0.2">
      <c r="A50" t="str">
        <f>+'算出シート1（連携前）'!AQ60</f>
        <v/>
      </c>
      <c r="B50">
        <f>+'算出シート1（連携前）'!G60</f>
        <v>0</v>
      </c>
      <c r="C50" t="str" cm="1">
        <f t="array" ref="C50">IF(A50="","",SUMPRODUCT((MATCH(A$2:A$1009&amp;B$2:B$1009,A$2:A$1009&amp;B$2:B$1009,0)=ROW($1:$1008))*(A$2:A$1009=A50)))</f>
        <v/>
      </c>
    </row>
    <row r="51" spans="1:3" x14ac:dyDescent="0.2">
      <c r="A51" t="str">
        <f>+'算出シート1（連携前）'!AQ61</f>
        <v/>
      </c>
      <c r="B51">
        <f>+'算出シート1（連携前）'!G61</f>
        <v>0</v>
      </c>
      <c r="C51" t="str" cm="1">
        <f t="array" ref="C51">IF(A51="","",SUMPRODUCT((MATCH(A$2:A$1009&amp;B$2:B$1009,A$2:A$1009&amp;B$2:B$1009,0)=ROW($1:$1008))*(A$2:A$1009=A51)))</f>
        <v/>
      </c>
    </row>
    <row r="52" spans="1:3" x14ac:dyDescent="0.2">
      <c r="A52" t="str">
        <f>+'算出シート1（連携前）'!AQ62</f>
        <v/>
      </c>
      <c r="B52">
        <f>+'算出シート1（連携前）'!G62</f>
        <v>0</v>
      </c>
      <c r="C52" t="str" cm="1">
        <f t="array" ref="C52">IF(A52="","",SUMPRODUCT((MATCH(A$2:A$1009&amp;B$2:B$1009,A$2:A$1009&amp;B$2:B$1009,0)=ROW($1:$1008))*(A$2:A$1009=A52)))</f>
        <v/>
      </c>
    </row>
    <row r="53" spans="1:3" x14ac:dyDescent="0.2">
      <c r="A53" t="str">
        <f>+'算出シート1（連携前）'!AQ63</f>
        <v/>
      </c>
      <c r="B53">
        <f>+'算出シート1（連携前）'!G63</f>
        <v>0</v>
      </c>
      <c r="C53" t="str" cm="1">
        <f t="array" ref="C53">IF(A53="","",SUMPRODUCT((MATCH(A$2:A$1009&amp;B$2:B$1009,A$2:A$1009&amp;B$2:B$1009,0)=ROW($1:$1008))*(A$2:A$1009=A53)))</f>
        <v/>
      </c>
    </row>
    <row r="54" spans="1:3" x14ac:dyDescent="0.2">
      <c r="A54" t="str">
        <f>+'算出シート1（連携前）'!AQ64</f>
        <v/>
      </c>
      <c r="B54">
        <f>+'算出シート1（連携前）'!G64</f>
        <v>0</v>
      </c>
      <c r="C54" t="str" cm="1">
        <f t="array" ref="C54">IF(A54="","",SUMPRODUCT((MATCH(A$2:A$1009&amp;B$2:B$1009,A$2:A$1009&amp;B$2:B$1009,0)=ROW($1:$1008))*(A$2:A$1009=A54)))</f>
        <v/>
      </c>
    </row>
    <row r="55" spans="1:3" x14ac:dyDescent="0.2">
      <c r="A55" t="str">
        <f>+'算出シート1（連携前）'!AQ65</f>
        <v/>
      </c>
      <c r="B55">
        <f>+'算出シート1（連携前）'!G65</f>
        <v>0</v>
      </c>
      <c r="C55" t="str" cm="1">
        <f t="array" ref="C55">IF(A55="","",SUMPRODUCT((MATCH(A$2:A$1009&amp;B$2:B$1009,A$2:A$1009&amp;B$2:B$1009,0)=ROW($1:$1008))*(A$2:A$1009=A55)))</f>
        <v/>
      </c>
    </row>
    <row r="56" spans="1:3" x14ac:dyDescent="0.2">
      <c r="A56" t="str">
        <f>+'算出シート1（連携前）'!AQ66</f>
        <v/>
      </c>
      <c r="B56">
        <f>+'算出シート1（連携前）'!G66</f>
        <v>0</v>
      </c>
      <c r="C56" t="str" cm="1">
        <f t="array" ref="C56">IF(A56="","",SUMPRODUCT((MATCH(A$2:A$1009&amp;B$2:B$1009,A$2:A$1009&amp;B$2:B$1009,0)=ROW($1:$1008))*(A$2:A$1009=A56)))</f>
        <v/>
      </c>
    </row>
    <row r="57" spans="1:3" x14ac:dyDescent="0.2">
      <c r="A57" t="str">
        <f>+'算出シート1（連携前）'!AQ67</f>
        <v/>
      </c>
      <c r="B57">
        <f>+'算出シート1（連携前）'!G67</f>
        <v>0</v>
      </c>
      <c r="C57" t="str" cm="1">
        <f t="array" ref="C57">IF(A57="","",SUMPRODUCT((MATCH(A$2:A$1009&amp;B$2:B$1009,A$2:A$1009&amp;B$2:B$1009,0)=ROW($1:$1008))*(A$2:A$1009=A57)))</f>
        <v/>
      </c>
    </row>
    <row r="58" spans="1:3" x14ac:dyDescent="0.2">
      <c r="A58" t="str">
        <f>+'算出シート1（連携前）'!AQ68</f>
        <v/>
      </c>
      <c r="B58">
        <f>+'算出シート1（連携前）'!G68</f>
        <v>0</v>
      </c>
      <c r="C58" t="str" cm="1">
        <f t="array" ref="C58">IF(A58="","",SUMPRODUCT((MATCH(A$2:A$1009&amp;B$2:B$1009,A$2:A$1009&amp;B$2:B$1009,0)=ROW($1:$1008))*(A$2:A$1009=A58)))</f>
        <v/>
      </c>
    </row>
    <row r="59" spans="1:3" x14ac:dyDescent="0.2">
      <c r="A59" t="str">
        <f>+'算出シート1（連携前）'!AQ69</f>
        <v/>
      </c>
      <c r="B59">
        <f>+'算出シート1（連携前）'!G69</f>
        <v>0</v>
      </c>
      <c r="C59" t="str" cm="1">
        <f t="array" ref="C59">IF(A59="","",SUMPRODUCT((MATCH(A$2:A$1009&amp;B$2:B$1009,A$2:A$1009&amp;B$2:B$1009,0)=ROW($1:$1008))*(A$2:A$1009=A59)))</f>
        <v/>
      </c>
    </row>
    <row r="60" spans="1:3" x14ac:dyDescent="0.2">
      <c r="A60" t="str">
        <f>+'算出シート1（連携前）'!AQ70</f>
        <v/>
      </c>
      <c r="B60">
        <f>+'算出シート1（連携前）'!G70</f>
        <v>0</v>
      </c>
      <c r="C60" t="str" cm="1">
        <f t="array" ref="C60">IF(A60="","",SUMPRODUCT((MATCH(A$2:A$1009&amp;B$2:B$1009,A$2:A$1009&amp;B$2:B$1009,0)=ROW($1:$1008))*(A$2:A$1009=A60)))</f>
        <v/>
      </c>
    </row>
    <row r="61" spans="1:3" x14ac:dyDescent="0.2">
      <c r="A61" t="str">
        <f>+'算出シート1（連携前）'!AQ71</f>
        <v/>
      </c>
      <c r="B61">
        <f>+'算出シート1（連携前）'!G71</f>
        <v>0</v>
      </c>
      <c r="C61" t="str" cm="1">
        <f t="array" ref="C61">IF(A61="","",SUMPRODUCT((MATCH(A$2:A$1009&amp;B$2:B$1009,A$2:A$1009&amp;B$2:B$1009,0)=ROW($1:$1008))*(A$2:A$1009=A61)))</f>
        <v/>
      </c>
    </row>
    <row r="62" spans="1:3" x14ac:dyDescent="0.2">
      <c r="A62" t="str">
        <f>+'算出シート1（連携前）'!AQ72</f>
        <v/>
      </c>
      <c r="B62">
        <f>+'算出シート1（連携前）'!G72</f>
        <v>0</v>
      </c>
      <c r="C62" t="str" cm="1">
        <f t="array" ref="C62">IF(A62="","",SUMPRODUCT((MATCH(A$2:A$1009&amp;B$2:B$1009,A$2:A$1009&amp;B$2:B$1009,0)=ROW($1:$1008))*(A$2:A$1009=A62)))</f>
        <v/>
      </c>
    </row>
    <row r="63" spans="1:3" x14ac:dyDescent="0.2">
      <c r="A63" t="str">
        <f>+'算出シート1（連携前）'!AQ73</f>
        <v/>
      </c>
      <c r="B63">
        <f>+'算出シート1（連携前）'!G73</f>
        <v>0</v>
      </c>
      <c r="C63" t="str" cm="1">
        <f t="array" ref="C63">IF(A63="","",SUMPRODUCT((MATCH(A$2:A$1009&amp;B$2:B$1009,A$2:A$1009&amp;B$2:B$1009,0)=ROW($1:$1008))*(A$2:A$1009=A63)))</f>
        <v/>
      </c>
    </row>
    <row r="64" spans="1:3" x14ac:dyDescent="0.2">
      <c r="A64" t="str">
        <f>+'算出シート1（連携前）'!AQ74</f>
        <v/>
      </c>
      <c r="B64">
        <f>+'算出シート1（連携前）'!G74</f>
        <v>0</v>
      </c>
      <c r="C64" t="str" cm="1">
        <f t="array" ref="C64">IF(A64="","",SUMPRODUCT((MATCH(A$2:A$1009&amp;B$2:B$1009,A$2:A$1009&amp;B$2:B$1009,0)=ROW($1:$1008))*(A$2:A$1009=A64)))</f>
        <v/>
      </c>
    </row>
    <row r="65" spans="1:3" x14ac:dyDescent="0.2">
      <c r="A65" t="str">
        <f>+'算出シート1（連携前）'!AQ75</f>
        <v/>
      </c>
      <c r="B65">
        <f>+'算出シート1（連携前）'!G75</f>
        <v>0</v>
      </c>
      <c r="C65" t="str" cm="1">
        <f t="array" ref="C65">IF(A65="","",SUMPRODUCT((MATCH(A$2:A$1009&amp;B$2:B$1009,A$2:A$1009&amp;B$2:B$1009,0)=ROW($1:$1008))*(A$2:A$1009=A65)))</f>
        <v/>
      </c>
    </row>
    <row r="66" spans="1:3" x14ac:dyDescent="0.2">
      <c r="A66" t="str">
        <f>+'算出シート1（連携前）'!AQ76</f>
        <v/>
      </c>
      <c r="B66">
        <f>+'算出シート1（連携前）'!G76</f>
        <v>0</v>
      </c>
      <c r="C66" t="str" cm="1">
        <f t="array" ref="C66">IF(A66="","",SUMPRODUCT((MATCH(A$2:A$1009&amp;B$2:B$1009,A$2:A$1009&amp;B$2:B$1009,0)=ROW($1:$1008))*(A$2:A$1009=A66)))</f>
        <v/>
      </c>
    </row>
    <row r="67" spans="1:3" x14ac:dyDescent="0.2">
      <c r="A67" t="str">
        <f>+'算出シート1（連携前）'!AQ77</f>
        <v/>
      </c>
      <c r="B67">
        <f>+'算出シート1（連携前）'!G77</f>
        <v>0</v>
      </c>
      <c r="C67" t="str" cm="1">
        <f t="array" ref="C67">IF(A67="","",SUMPRODUCT((MATCH(A$2:A$1009&amp;B$2:B$1009,A$2:A$1009&amp;B$2:B$1009,0)=ROW($1:$1008))*(A$2:A$1009=A67)))</f>
        <v/>
      </c>
    </row>
    <row r="68" spans="1:3" x14ac:dyDescent="0.2">
      <c r="A68" t="str">
        <f>+'算出シート1（連携前）'!AQ78</f>
        <v/>
      </c>
      <c r="B68">
        <f>+'算出シート1（連携前）'!G78</f>
        <v>0</v>
      </c>
      <c r="C68" t="str" cm="1">
        <f t="array" ref="C68">IF(A68="","",SUMPRODUCT((MATCH(A$2:A$1009&amp;B$2:B$1009,A$2:A$1009&amp;B$2:B$1009,0)=ROW($1:$1008))*(A$2:A$1009=A68)))</f>
        <v/>
      </c>
    </row>
    <row r="69" spans="1:3" x14ac:dyDescent="0.2">
      <c r="A69" t="str">
        <f>+'算出シート1（連携前）'!AQ79</f>
        <v/>
      </c>
      <c r="B69">
        <f>+'算出シート1（連携前）'!G79</f>
        <v>0</v>
      </c>
      <c r="C69" t="str" cm="1">
        <f t="array" ref="C69">IF(A69="","",SUMPRODUCT((MATCH(A$2:A$1009&amp;B$2:B$1009,A$2:A$1009&amp;B$2:B$1009,0)=ROW($1:$1008))*(A$2:A$1009=A69)))</f>
        <v/>
      </c>
    </row>
    <row r="70" spans="1:3" x14ac:dyDescent="0.2">
      <c r="A70" t="str">
        <f>+'算出シート1（連携前）'!AQ80</f>
        <v/>
      </c>
      <c r="B70">
        <f>+'算出シート1（連携前）'!G80</f>
        <v>0</v>
      </c>
      <c r="C70" t="str" cm="1">
        <f t="array" ref="C70">IF(A70="","",SUMPRODUCT((MATCH(A$2:A$1009&amp;B$2:B$1009,A$2:A$1009&amp;B$2:B$1009,0)=ROW($1:$1008))*(A$2:A$1009=A70)))</f>
        <v/>
      </c>
    </row>
    <row r="71" spans="1:3" x14ac:dyDescent="0.2">
      <c r="A71" t="str">
        <f>+'算出シート1（連携前）'!AQ81</f>
        <v/>
      </c>
      <c r="B71">
        <f>+'算出シート1（連携前）'!G81</f>
        <v>0</v>
      </c>
      <c r="C71" t="str" cm="1">
        <f t="array" ref="C71">IF(A71="","",SUMPRODUCT((MATCH(A$2:A$1009&amp;B$2:B$1009,A$2:A$1009&amp;B$2:B$1009,0)=ROW($1:$1008))*(A$2:A$1009=A71)))</f>
        <v/>
      </c>
    </row>
    <row r="72" spans="1:3" x14ac:dyDescent="0.2">
      <c r="A72" t="str">
        <f>+'算出シート1（連携前）'!AQ82</f>
        <v/>
      </c>
      <c r="B72">
        <f>+'算出シート1（連携前）'!G82</f>
        <v>0</v>
      </c>
      <c r="C72" t="str" cm="1">
        <f t="array" ref="C72">IF(A72="","",SUMPRODUCT((MATCH(A$2:A$1009&amp;B$2:B$1009,A$2:A$1009&amp;B$2:B$1009,0)=ROW($1:$1008))*(A$2:A$1009=A72)))</f>
        <v/>
      </c>
    </row>
    <row r="73" spans="1:3" x14ac:dyDescent="0.2">
      <c r="A73" t="str">
        <f>+'算出シート1（連携前）'!AQ83</f>
        <v/>
      </c>
      <c r="B73">
        <f>+'算出シート1（連携前）'!G83</f>
        <v>0</v>
      </c>
      <c r="C73" t="str" cm="1">
        <f t="array" ref="C73">IF(A73="","",SUMPRODUCT((MATCH(A$2:A$1009&amp;B$2:B$1009,A$2:A$1009&amp;B$2:B$1009,0)=ROW($1:$1008))*(A$2:A$1009=A73)))</f>
        <v/>
      </c>
    </row>
    <row r="74" spans="1:3" x14ac:dyDescent="0.2">
      <c r="A74" t="str">
        <f>+'算出シート1（連携前）'!AQ84</f>
        <v/>
      </c>
      <c r="B74">
        <f>+'算出シート1（連携前）'!G84</f>
        <v>0</v>
      </c>
      <c r="C74" t="str" cm="1">
        <f t="array" ref="C74">IF(A74="","",SUMPRODUCT((MATCH(A$2:A$1009&amp;B$2:B$1009,A$2:A$1009&amp;B$2:B$1009,0)=ROW($1:$1008))*(A$2:A$1009=A74)))</f>
        <v/>
      </c>
    </row>
    <row r="75" spans="1:3" x14ac:dyDescent="0.2">
      <c r="A75" t="str">
        <f>+'算出シート1（連携前）'!AQ85</f>
        <v/>
      </c>
      <c r="B75">
        <f>+'算出シート1（連携前）'!G85</f>
        <v>0</v>
      </c>
      <c r="C75" t="str" cm="1">
        <f t="array" ref="C75">IF(A75="","",SUMPRODUCT((MATCH(A$2:A$1009&amp;B$2:B$1009,A$2:A$1009&amp;B$2:B$1009,0)=ROW($1:$1008))*(A$2:A$1009=A75)))</f>
        <v/>
      </c>
    </row>
    <row r="76" spans="1:3" x14ac:dyDescent="0.2">
      <c r="A76" t="str">
        <f>+'算出シート1（連携前）'!AQ86</f>
        <v/>
      </c>
      <c r="B76">
        <f>+'算出シート1（連携前）'!G86</f>
        <v>0</v>
      </c>
      <c r="C76" t="str" cm="1">
        <f t="array" ref="C76">IF(A76="","",SUMPRODUCT((MATCH(A$2:A$1009&amp;B$2:B$1009,A$2:A$1009&amp;B$2:B$1009,0)=ROW($1:$1008))*(A$2:A$1009=A76)))</f>
        <v/>
      </c>
    </row>
    <row r="77" spans="1:3" x14ac:dyDescent="0.2">
      <c r="A77" t="str">
        <f>+'算出シート1（連携前）'!AQ87</f>
        <v/>
      </c>
      <c r="B77">
        <f>+'算出シート1（連携前）'!G87</f>
        <v>0</v>
      </c>
      <c r="C77" t="str" cm="1">
        <f t="array" ref="C77">IF(A77="","",SUMPRODUCT((MATCH(A$2:A$1009&amp;B$2:B$1009,A$2:A$1009&amp;B$2:B$1009,0)=ROW($1:$1008))*(A$2:A$1009=A77)))</f>
        <v/>
      </c>
    </row>
    <row r="78" spans="1:3" x14ac:dyDescent="0.2">
      <c r="A78" t="str">
        <f>+'算出シート1（連携前）'!AQ88</f>
        <v/>
      </c>
      <c r="B78">
        <f>+'算出シート1（連携前）'!G88</f>
        <v>0</v>
      </c>
      <c r="C78" t="str" cm="1">
        <f t="array" ref="C78">IF(A78="","",SUMPRODUCT((MATCH(A$2:A$1009&amp;B$2:B$1009,A$2:A$1009&amp;B$2:B$1009,0)=ROW($1:$1008))*(A$2:A$1009=A78)))</f>
        <v/>
      </c>
    </row>
    <row r="79" spans="1:3" x14ac:dyDescent="0.2">
      <c r="A79" t="str">
        <f>+'算出シート1（連携前）'!AQ89</f>
        <v/>
      </c>
      <c r="B79">
        <f>+'算出シート1（連携前）'!G89</f>
        <v>0</v>
      </c>
      <c r="C79" t="str" cm="1">
        <f t="array" ref="C79">IF(A79="","",SUMPRODUCT((MATCH(A$2:A$1009&amp;B$2:B$1009,A$2:A$1009&amp;B$2:B$1009,0)=ROW($1:$1008))*(A$2:A$1009=A79)))</f>
        <v/>
      </c>
    </row>
    <row r="80" spans="1:3" x14ac:dyDescent="0.2">
      <c r="A80" t="str">
        <f>+'算出シート1（連携前）'!AQ90</f>
        <v/>
      </c>
      <c r="B80">
        <f>+'算出シート1（連携前）'!G90</f>
        <v>0</v>
      </c>
      <c r="C80" t="str" cm="1">
        <f t="array" ref="C80">IF(A80="","",SUMPRODUCT((MATCH(A$2:A$1009&amp;B$2:B$1009,A$2:A$1009&amp;B$2:B$1009,0)=ROW($1:$1008))*(A$2:A$1009=A80)))</f>
        <v/>
      </c>
    </row>
    <row r="81" spans="1:3" x14ac:dyDescent="0.2">
      <c r="A81" t="str">
        <f>+'算出シート1（連携前）'!AQ91</f>
        <v/>
      </c>
      <c r="B81">
        <f>+'算出シート1（連携前）'!G91</f>
        <v>0</v>
      </c>
      <c r="C81" t="str" cm="1">
        <f t="array" ref="C81">IF(A81="","",SUMPRODUCT((MATCH(A$2:A$1009&amp;B$2:B$1009,A$2:A$1009&amp;B$2:B$1009,0)=ROW($1:$1008))*(A$2:A$1009=A81)))</f>
        <v/>
      </c>
    </row>
    <row r="82" spans="1:3" x14ac:dyDescent="0.2">
      <c r="A82" t="str">
        <f>+'算出シート1（連携前）'!AQ92</f>
        <v/>
      </c>
      <c r="B82">
        <f>+'算出シート1（連携前）'!G92</f>
        <v>0</v>
      </c>
      <c r="C82" t="str" cm="1">
        <f t="array" ref="C82">IF(A82="","",SUMPRODUCT((MATCH(A$2:A$1009&amp;B$2:B$1009,A$2:A$1009&amp;B$2:B$1009,0)=ROW($1:$1008))*(A$2:A$1009=A82)))</f>
        <v/>
      </c>
    </row>
    <row r="83" spans="1:3" x14ac:dyDescent="0.2">
      <c r="A83" t="str">
        <f>+'算出シート1（連携前）'!AQ93</f>
        <v/>
      </c>
      <c r="B83">
        <f>+'算出シート1（連携前）'!G93</f>
        <v>0</v>
      </c>
      <c r="C83" t="str" cm="1">
        <f t="array" ref="C83">IF(A83="","",SUMPRODUCT((MATCH(A$2:A$1009&amp;B$2:B$1009,A$2:A$1009&amp;B$2:B$1009,0)=ROW($1:$1008))*(A$2:A$1009=A83)))</f>
        <v/>
      </c>
    </row>
    <row r="84" spans="1:3" x14ac:dyDescent="0.2">
      <c r="A84" t="str">
        <f>+'算出シート1（連携前）'!AQ94</f>
        <v/>
      </c>
      <c r="B84">
        <f>+'算出シート1（連携前）'!G94</f>
        <v>0</v>
      </c>
      <c r="C84" t="str" cm="1">
        <f t="array" ref="C84">IF(A84="","",SUMPRODUCT((MATCH(A$2:A$1009&amp;B$2:B$1009,A$2:A$1009&amp;B$2:B$1009,0)=ROW($1:$1008))*(A$2:A$1009=A84)))</f>
        <v/>
      </c>
    </row>
    <row r="85" spans="1:3" x14ac:dyDescent="0.2">
      <c r="A85" t="str">
        <f>+'算出シート1（連携前）'!AQ95</f>
        <v/>
      </c>
      <c r="B85">
        <f>+'算出シート1（連携前）'!G95</f>
        <v>0</v>
      </c>
      <c r="C85" t="str" cm="1">
        <f t="array" ref="C85">IF(A85="","",SUMPRODUCT((MATCH(A$2:A$1009&amp;B$2:B$1009,A$2:A$1009&amp;B$2:B$1009,0)=ROW($1:$1008))*(A$2:A$1009=A85)))</f>
        <v/>
      </c>
    </row>
    <row r="86" spans="1:3" x14ac:dyDescent="0.2">
      <c r="A86" t="str">
        <f>+'算出シート1（連携前）'!AQ96</f>
        <v/>
      </c>
      <c r="B86">
        <f>+'算出シート1（連携前）'!G96</f>
        <v>0</v>
      </c>
      <c r="C86" t="str" cm="1">
        <f t="array" ref="C86">IF(A86="","",SUMPRODUCT((MATCH(A$2:A$1009&amp;B$2:B$1009,A$2:A$1009&amp;B$2:B$1009,0)=ROW($1:$1008))*(A$2:A$1009=A86)))</f>
        <v/>
      </c>
    </row>
    <row r="87" spans="1:3" x14ac:dyDescent="0.2">
      <c r="A87" t="str">
        <f>+'算出シート1（連携前）'!AQ97</f>
        <v/>
      </c>
      <c r="B87">
        <f>+'算出シート1（連携前）'!G97</f>
        <v>0</v>
      </c>
      <c r="C87" t="str" cm="1">
        <f t="array" ref="C87">IF(A87="","",SUMPRODUCT((MATCH(A$2:A$1009&amp;B$2:B$1009,A$2:A$1009&amp;B$2:B$1009,0)=ROW($1:$1008))*(A$2:A$1009=A87)))</f>
        <v/>
      </c>
    </row>
    <row r="88" spans="1:3" x14ac:dyDescent="0.2">
      <c r="A88" t="str">
        <f>+'算出シート1（連携前）'!AQ98</f>
        <v/>
      </c>
      <c r="B88">
        <f>+'算出シート1（連携前）'!G98</f>
        <v>0</v>
      </c>
      <c r="C88" t="str" cm="1">
        <f t="array" ref="C88">IF(A88="","",SUMPRODUCT((MATCH(A$2:A$1009&amp;B$2:B$1009,A$2:A$1009&amp;B$2:B$1009,0)=ROW($1:$1008))*(A$2:A$1009=A88)))</f>
        <v/>
      </c>
    </row>
    <row r="89" spans="1:3" x14ac:dyDescent="0.2">
      <c r="A89" t="str">
        <f>+'算出シート1（連携前）'!AQ99</f>
        <v/>
      </c>
      <c r="B89">
        <f>+'算出シート1（連携前）'!G99</f>
        <v>0</v>
      </c>
      <c r="C89" t="str" cm="1">
        <f t="array" ref="C89">IF(A89="","",SUMPRODUCT((MATCH(A$2:A$1009&amp;B$2:B$1009,A$2:A$1009&amp;B$2:B$1009,0)=ROW($1:$1008))*(A$2:A$1009=A89)))</f>
        <v/>
      </c>
    </row>
    <row r="90" spans="1:3" x14ac:dyDescent="0.2">
      <c r="A90" t="str">
        <f>+'算出シート1（連携前）'!AQ100</f>
        <v/>
      </c>
      <c r="B90">
        <f>+'算出シート1（連携前）'!G100</f>
        <v>0</v>
      </c>
      <c r="C90" t="str" cm="1">
        <f t="array" ref="C90">IF(A90="","",SUMPRODUCT((MATCH(A$2:A$1009&amp;B$2:B$1009,A$2:A$1009&amp;B$2:B$1009,0)=ROW($1:$1008))*(A$2:A$1009=A90)))</f>
        <v/>
      </c>
    </row>
    <row r="91" spans="1:3" x14ac:dyDescent="0.2">
      <c r="A91" t="str">
        <f>+'算出シート1（連携前）'!AQ101</f>
        <v/>
      </c>
      <c r="B91">
        <f>+'算出シート1（連携前）'!G101</f>
        <v>0</v>
      </c>
      <c r="C91" t="str" cm="1">
        <f t="array" ref="C91">IF(A91="","",SUMPRODUCT((MATCH(A$2:A$1009&amp;B$2:B$1009,A$2:A$1009&amp;B$2:B$1009,0)=ROW($1:$1008))*(A$2:A$1009=A91)))</f>
        <v/>
      </c>
    </row>
    <row r="92" spans="1:3" x14ac:dyDescent="0.2">
      <c r="A92" t="str">
        <f>+'算出シート1（連携前）'!AQ102</f>
        <v/>
      </c>
      <c r="B92">
        <f>+'算出シート1（連携前）'!G102</f>
        <v>0</v>
      </c>
      <c r="C92" t="str" cm="1">
        <f t="array" ref="C92">IF(A92="","",SUMPRODUCT((MATCH(A$2:A$1009&amp;B$2:B$1009,A$2:A$1009&amp;B$2:B$1009,0)=ROW($1:$1008))*(A$2:A$1009=A92)))</f>
        <v/>
      </c>
    </row>
    <row r="93" spans="1:3" x14ac:dyDescent="0.2">
      <c r="A93" t="str">
        <f>+'算出シート1（連携前）'!AQ103</f>
        <v/>
      </c>
      <c r="B93">
        <f>+'算出シート1（連携前）'!G103</f>
        <v>0</v>
      </c>
      <c r="C93" t="str" cm="1">
        <f t="array" ref="C93">IF(A93="","",SUMPRODUCT((MATCH(A$2:A$1009&amp;B$2:B$1009,A$2:A$1009&amp;B$2:B$1009,0)=ROW($1:$1008))*(A$2:A$1009=A93)))</f>
        <v/>
      </c>
    </row>
    <row r="94" spans="1:3" x14ac:dyDescent="0.2">
      <c r="A94" t="str">
        <f>+'算出シート1（連携前）'!AQ104</f>
        <v/>
      </c>
      <c r="B94">
        <f>+'算出シート1（連携前）'!G104</f>
        <v>0</v>
      </c>
      <c r="C94" t="str" cm="1">
        <f t="array" ref="C94">IF(A94="","",SUMPRODUCT((MATCH(A$2:A$1009&amp;B$2:B$1009,A$2:A$1009&amp;B$2:B$1009,0)=ROW($1:$1008))*(A$2:A$1009=A94)))</f>
        <v/>
      </c>
    </row>
    <row r="95" spans="1:3" x14ac:dyDescent="0.2">
      <c r="A95" t="str">
        <f>+'算出シート1（連携前）'!AQ105</f>
        <v/>
      </c>
      <c r="B95">
        <f>+'算出シート1（連携前）'!G105</f>
        <v>0</v>
      </c>
      <c r="C95" t="str" cm="1">
        <f t="array" ref="C95">IF(A95="","",SUMPRODUCT((MATCH(A$2:A$1009&amp;B$2:B$1009,A$2:A$1009&amp;B$2:B$1009,0)=ROW($1:$1008))*(A$2:A$1009=A95)))</f>
        <v/>
      </c>
    </row>
    <row r="96" spans="1:3" x14ac:dyDescent="0.2">
      <c r="A96" t="str">
        <f>+'算出シート1（連携前）'!AQ106</f>
        <v/>
      </c>
      <c r="B96">
        <f>+'算出シート1（連携前）'!G106</f>
        <v>0</v>
      </c>
      <c r="C96" t="str" cm="1">
        <f t="array" ref="C96">IF(A96="","",SUMPRODUCT((MATCH(A$2:A$1009&amp;B$2:B$1009,A$2:A$1009&amp;B$2:B$1009,0)=ROW($1:$1008))*(A$2:A$1009=A96)))</f>
        <v/>
      </c>
    </row>
    <row r="97" spans="1:3" x14ac:dyDescent="0.2">
      <c r="A97" t="str">
        <f>+'算出シート1（連携前）'!AQ107</f>
        <v/>
      </c>
      <c r="B97">
        <f>+'算出シート1（連携前）'!G107</f>
        <v>0</v>
      </c>
      <c r="C97" t="str" cm="1">
        <f t="array" ref="C97">IF(A97="","",SUMPRODUCT((MATCH(A$2:A$1009&amp;B$2:B$1009,A$2:A$1009&amp;B$2:B$1009,0)=ROW($1:$1008))*(A$2:A$1009=A97)))</f>
        <v/>
      </c>
    </row>
    <row r="98" spans="1:3" x14ac:dyDescent="0.2">
      <c r="A98" t="str">
        <f>+'算出シート1（連携前）'!AQ108</f>
        <v/>
      </c>
      <c r="B98">
        <f>+'算出シート1（連携前）'!G108</f>
        <v>0</v>
      </c>
      <c r="C98" t="str" cm="1">
        <f t="array" ref="C98">IF(A98="","",SUMPRODUCT((MATCH(A$2:A$1009&amp;B$2:B$1009,A$2:A$1009&amp;B$2:B$1009,0)=ROW($1:$1008))*(A$2:A$1009=A98)))</f>
        <v/>
      </c>
    </row>
    <row r="99" spans="1:3" x14ac:dyDescent="0.2">
      <c r="A99" t="str">
        <f>+'算出シート1（連携前）'!AQ109</f>
        <v/>
      </c>
      <c r="B99">
        <f>+'算出シート1（連携前）'!G109</f>
        <v>0</v>
      </c>
      <c r="C99" t="str" cm="1">
        <f t="array" ref="C99">IF(A99="","",SUMPRODUCT((MATCH(A$2:A$1009&amp;B$2:B$1009,A$2:A$1009&amp;B$2:B$1009,0)=ROW($1:$1008))*(A$2:A$1009=A99)))</f>
        <v/>
      </c>
    </row>
    <row r="100" spans="1:3" x14ac:dyDescent="0.2">
      <c r="A100" t="str">
        <f>+'算出シート1（連携前）'!AQ110</f>
        <v/>
      </c>
      <c r="B100">
        <f>+'算出シート1（連携前）'!G110</f>
        <v>0</v>
      </c>
      <c r="C100" t="str" cm="1">
        <f t="array" ref="C100">IF(A100="","",SUMPRODUCT((MATCH(A$2:A$1009&amp;B$2:B$1009,A$2:A$1009&amp;B$2:B$1009,0)=ROW($1:$1008))*(A$2:A$1009=A100)))</f>
        <v/>
      </c>
    </row>
    <row r="101" spans="1:3" x14ac:dyDescent="0.2">
      <c r="A101" t="str">
        <f>+'算出シート1（連携前）'!AQ111</f>
        <v/>
      </c>
      <c r="B101">
        <f>+'算出シート1（連携前）'!G111</f>
        <v>0</v>
      </c>
      <c r="C101" t="str" cm="1">
        <f t="array" ref="C101">IF(A101="","",SUMPRODUCT((MATCH(A$2:A$1009&amp;B$2:B$1009,A$2:A$1009&amp;B$2:B$1009,0)=ROW($1:$1008))*(A$2:A$1009=A101)))</f>
        <v/>
      </c>
    </row>
    <row r="102" spans="1:3" x14ac:dyDescent="0.2">
      <c r="A102" t="str">
        <f>+'算出シート1（連携前）'!AQ112</f>
        <v/>
      </c>
      <c r="B102">
        <f>+'算出シート1（連携前）'!G112</f>
        <v>0</v>
      </c>
      <c r="C102" t="str" cm="1">
        <f t="array" ref="C102">IF(A102="","",SUMPRODUCT((MATCH(A$2:A$1009&amp;B$2:B$1009,A$2:A$1009&amp;B$2:B$1009,0)=ROW($1:$1008))*(A$2:A$1009=A102)))</f>
        <v/>
      </c>
    </row>
    <row r="103" spans="1:3" x14ac:dyDescent="0.2">
      <c r="A103" t="str">
        <f>+'算出シート1（連携前）'!AQ113</f>
        <v/>
      </c>
      <c r="B103">
        <f>+'算出シート1（連携前）'!G113</f>
        <v>0</v>
      </c>
      <c r="C103" t="str" cm="1">
        <f t="array" ref="C103">IF(A103="","",SUMPRODUCT((MATCH(A$2:A$1009&amp;B$2:B$1009,A$2:A$1009&amp;B$2:B$1009,0)=ROW($1:$1008))*(A$2:A$1009=A103)))</f>
        <v/>
      </c>
    </row>
    <row r="104" spans="1:3" x14ac:dyDescent="0.2">
      <c r="A104" t="str">
        <f>+'算出シート1（連携前）'!AQ114</f>
        <v/>
      </c>
      <c r="B104">
        <f>+'算出シート1（連携前）'!G114</f>
        <v>0</v>
      </c>
      <c r="C104" t="str" cm="1">
        <f t="array" ref="C104">IF(A104="","",SUMPRODUCT((MATCH(A$2:A$1009&amp;B$2:B$1009,A$2:A$1009&amp;B$2:B$1009,0)=ROW($1:$1008))*(A$2:A$1009=A104)))</f>
        <v/>
      </c>
    </row>
    <row r="105" spans="1:3" x14ac:dyDescent="0.2">
      <c r="A105" t="str">
        <f>+'算出シート1（連携前）'!AQ115</f>
        <v/>
      </c>
      <c r="B105">
        <f>+'算出シート1（連携前）'!G115</f>
        <v>0</v>
      </c>
      <c r="C105" t="str" cm="1">
        <f t="array" ref="C105">IF(A105="","",SUMPRODUCT((MATCH(A$2:A$1009&amp;B$2:B$1009,A$2:A$1009&amp;B$2:B$1009,0)=ROW($1:$1008))*(A$2:A$1009=A105)))</f>
        <v/>
      </c>
    </row>
    <row r="106" spans="1:3" x14ac:dyDescent="0.2">
      <c r="A106" t="str">
        <f>+'算出シート1（連携前）'!AQ116</f>
        <v/>
      </c>
      <c r="B106">
        <f>+'算出シート1（連携前）'!G116</f>
        <v>0</v>
      </c>
      <c r="C106" t="str" cm="1">
        <f t="array" ref="C106">IF(A106="","",SUMPRODUCT((MATCH(A$2:A$1009&amp;B$2:B$1009,A$2:A$1009&amp;B$2:B$1009,0)=ROW($1:$1008))*(A$2:A$1009=A106)))</f>
        <v/>
      </c>
    </row>
    <row r="107" spans="1:3" x14ac:dyDescent="0.2">
      <c r="A107" t="str">
        <f>+'算出シート1（連携前）'!AQ117</f>
        <v/>
      </c>
      <c r="B107">
        <f>+'算出シート1（連携前）'!G117</f>
        <v>0</v>
      </c>
      <c r="C107" t="str" cm="1">
        <f t="array" ref="C107">IF(A107="","",SUMPRODUCT((MATCH(A$2:A$1009&amp;B$2:B$1009,A$2:A$1009&amp;B$2:B$1009,0)=ROW($1:$1008))*(A$2:A$1009=A107)))</f>
        <v/>
      </c>
    </row>
    <row r="108" spans="1:3" x14ac:dyDescent="0.2">
      <c r="A108" t="str">
        <f>+'算出シート1（連携前）'!AQ118</f>
        <v/>
      </c>
      <c r="B108">
        <f>+'算出シート1（連携前）'!G118</f>
        <v>0</v>
      </c>
      <c r="C108" t="str" cm="1">
        <f t="array" ref="C108">IF(A108="","",SUMPRODUCT((MATCH(A$2:A$1009&amp;B$2:B$1009,A$2:A$1009&amp;B$2:B$1009,0)=ROW($1:$1008))*(A$2:A$1009=A108)))</f>
        <v/>
      </c>
    </row>
    <row r="109" spans="1:3" x14ac:dyDescent="0.2">
      <c r="A109" t="str">
        <f>+'算出シート1（連携前）'!AQ119</f>
        <v/>
      </c>
      <c r="B109">
        <f>+'算出シート1（連携前）'!G119</f>
        <v>0</v>
      </c>
      <c r="C109" t="str" cm="1">
        <f t="array" ref="C109">IF(A109="","",SUMPRODUCT((MATCH(A$2:A$1009&amp;B$2:B$1009,A$2:A$1009&amp;B$2:B$1009,0)=ROW($1:$1008))*(A$2:A$1009=A109)))</f>
        <v/>
      </c>
    </row>
    <row r="110" spans="1:3" x14ac:dyDescent="0.2">
      <c r="A110" t="str">
        <f>+'算出シート1（連携前）'!AQ120</f>
        <v/>
      </c>
      <c r="B110">
        <f>+'算出シート1（連携前）'!G120</f>
        <v>0</v>
      </c>
      <c r="C110" t="str" cm="1">
        <f t="array" ref="C110">IF(A110="","",SUMPRODUCT((MATCH(A$2:A$1009&amp;B$2:B$1009,A$2:A$1009&amp;B$2:B$1009,0)=ROW($1:$1008))*(A$2:A$1009=A110)))</f>
        <v/>
      </c>
    </row>
    <row r="111" spans="1:3" x14ac:dyDescent="0.2">
      <c r="A111" t="str">
        <f>+'算出シート1（連携前）'!AQ121</f>
        <v/>
      </c>
      <c r="B111">
        <f>+'算出シート1（連携前）'!G121</f>
        <v>0</v>
      </c>
      <c r="C111" t="str" cm="1">
        <f t="array" ref="C111">IF(A111="","",SUMPRODUCT((MATCH(A$2:A$1009&amp;B$2:B$1009,A$2:A$1009&amp;B$2:B$1009,0)=ROW($1:$1008))*(A$2:A$1009=A111)))</f>
        <v/>
      </c>
    </row>
    <row r="112" spans="1:3" x14ac:dyDescent="0.2">
      <c r="A112" t="str">
        <f>+'算出シート1（連携前）'!AQ122</f>
        <v/>
      </c>
      <c r="B112">
        <f>+'算出シート1（連携前）'!G122</f>
        <v>0</v>
      </c>
      <c r="C112" t="str" cm="1">
        <f t="array" ref="C112">IF(A112="","",SUMPRODUCT((MATCH(A$2:A$1009&amp;B$2:B$1009,A$2:A$1009&amp;B$2:B$1009,0)=ROW($1:$1008))*(A$2:A$1009=A112)))</f>
        <v/>
      </c>
    </row>
    <row r="113" spans="1:3" x14ac:dyDescent="0.2">
      <c r="A113" t="str">
        <f>+'算出シート1（連携前）'!AQ123</f>
        <v/>
      </c>
      <c r="B113">
        <f>+'算出シート1（連携前）'!G123</f>
        <v>0</v>
      </c>
      <c r="C113" t="str" cm="1">
        <f t="array" ref="C113">IF(A113="","",SUMPRODUCT((MATCH(A$2:A$1009&amp;B$2:B$1009,A$2:A$1009&amp;B$2:B$1009,0)=ROW($1:$1008))*(A$2:A$1009=A113)))</f>
        <v/>
      </c>
    </row>
    <row r="114" spans="1:3" x14ac:dyDescent="0.2">
      <c r="A114" t="str">
        <f>+'算出シート1（連携前）'!AQ124</f>
        <v/>
      </c>
      <c r="B114">
        <f>+'算出シート1（連携前）'!G124</f>
        <v>0</v>
      </c>
      <c r="C114" t="str" cm="1">
        <f t="array" ref="C114">IF(A114="","",SUMPRODUCT((MATCH(A$2:A$1009&amp;B$2:B$1009,A$2:A$1009&amp;B$2:B$1009,0)=ROW($1:$1008))*(A$2:A$1009=A114)))</f>
        <v/>
      </c>
    </row>
    <row r="115" spans="1:3" x14ac:dyDescent="0.2">
      <c r="A115" t="str">
        <f>+'算出シート1（連携前）'!AQ125</f>
        <v/>
      </c>
      <c r="B115">
        <f>+'算出シート1（連携前）'!G125</f>
        <v>0</v>
      </c>
      <c r="C115" t="str" cm="1">
        <f t="array" ref="C115">IF(A115="","",SUMPRODUCT((MATCH(A$2:A$1009&amp;B$2:B$1009,A$2:A$1009&amp;B$2:B$1009,0)=ROW($1:$1008))*(A$2:A$1009=A115)))</f>
        <v/>
      </c>
    </row>
    <row r="116" spans="1:3" x14ac:dyDescent="0.2">
      <c r="A116" t="str">
        <f>+'算出シート1（連携前）'!AQ126</f>
        <v/>
      </c>
      <c r="B116">
        <f>+'算出シート1（連携前）'!G126</f>
        <v>0</v>
      </c>
      <c r="C116" t="str" cm="1">
        <f t="array" ref="C116">IF(A116="","",SUMPRODUCT((MATCH(A$2:A$1009&amp;B$2:B$1009,A$2:A$1009&amp;B$2:B$1009,0)=ROW($1:$1008))*(A$2:A$1009=A116)))</f>
        <v/>
      </c>
    </row>
    <row r="117" spans="1:3" x14ac:dyDescent="0.2">
      <c r="A117" t="str">
        <f>+'算出シート1（連携前）'!AQ127</f>
        <v/>
      </c>
      <c r="B117">
        <f>+'算出シート1（連携前）'!G127</f>
        <v>0</v>
      </c>
      <c r="C117" t="str" cm="1">
        <f t="array" ref="C117">IF(A117="","",SUMPRODUCT((MATCH(A$2:A$1009&amp;B$2:B$1009,A$2:A$1009&amp;B$2:B$1009,0)=ROW($1:$1008))*(A$2:A$1009=A117)))</f>
        <v/>
      </c>
    </row>
    <row r="118" spans="1:3" x14ac:dyDescent="0.2">
      <c r="A118" t="str">
        <f>+'算出シート1（連携前）'!AQ128</f>
        <v/>
      </c>
      <c r="B118">
        <f>+'算出シート1（連携前）'!G128</f>
        <v>0</v>
      </c>
      <c r="C118" t="str" cm="1">
        <f t="array" ref="C118">IF(A118="","",SUMPRODUCT((MATCH(A$2:A$1009&amp;B$2:B$1009,A$2:A$1009&amp;B$2:B$1009,0)=ROW($1:$1008))*(A$2:A$1009=A118)))</f>
        <v/>
      </c>
    </row>
    <row r="119" spans="1:3" x14ac:dyDescent="0.2">
      <c r="A119" t="str">
        <f>+'算出シート1（連携前）'!AQ129</f>
        <v/>
      </c>
      <c r="B119">
        <f>+'算出シート1（連携前）'!G129</f>
        <v>0</v>
      </c>
      <c r="C119" t="str" cm="1">
        <f t="array" ref="C119">IF(A119="","",SUMPRODUCT((MATCH(A$2:A$1009&amp;B$2:B$1009,A$2:A$1009&amp;B$2:B$1009,0)=ROW($1:$1008))*(A$2:A$1009=A119)))</f>
        <v/>
      </c>
    </row>
    <row r="120" spans="1:3" x14ac:dyDescent="0.2">
      <c r="A120" t="str">
        <f>+'算出シート1（連携前）'!AQ130</f>
        <v/>
      </c>
      <c r="B120">
        <f>+'算出シート1（連携前）'!G130</f>
        <v>0</v>
      </c>
      <c r="C120" t="str" cm="1">
        <f t="array" ref="C120">IF(A120="","",SUMPRODUCT((MATCH(A$2:A$1009&amp;B$2:B$1009,A$2:A$1009&amp;B$2:B$1009,0)=ROW($1:$1008))*(A$2:A$1009=A120)))</f>
        <v/>
      </c>
    </row>
    <row r="121" spans="1:3" x14ac:dyDescent="0.2">
      <c r="A121" t="str">
        <f>+'算出シート1（連携前）'!AQ131</f>
        <v/>
      </c>
      <c r="B121">
        <f>+'算出シート1（連携前）'!G131</f>
        <v>0</v>
      </c>
      <c r="C121" t="str" cm="1">
        <f t="array" ref="C121">IF(A121="","",SUMPRODUCT((MATCH(A$2:A$1009&amp;B$2:B$1009,A$2:A$1009&amp;B$2:B$1009,0)=ROW($1:$1008))*(A$2:A$1009=A121)))</f>
        <v/>
      </c>
    </row>
    <row r="122" spans="1:3" x14ac:dyDescent="0.2">
      <c r="A122" t="str">
        <f>+'算出シート1（連携前）'!AQ132</f>
        <v/>
      </c>
      <c r="B122">
        <f>+'算出シート1（連携前）'!G132</f>
        <v>0</v>
      </c>
      <c r="C122" t="str" cm="1">
        <f t="array" ref="C122">IF(A122="","",SUMPRODUCT((MATCH(A$2:A$1009&amp;B$2:B$1009,A$2:A$1009&amp;B$2:B$1009,0)=ROW($1:$1008))*(A$2:A$1009=A122)))</f>
        <v/>
      </c>
    </row>
    <row r="123" spans="1:3" x14ac:dyDescent="0.2">
      <c r="A123" t="str">
        <f>+'算出シート1（連携前）'!AQ133</f>
        <v/>
      </c>
      <c r="B123">
        <f>+'算出シート1（連携前）'!G133</f>
        <v>0</v>
      </c>
      <c r="C123" t="str" cm="1">
        <f t="array" ref="C123">IF(A123="","",SUMPRODUCT((MATCH(A$2:A$1009&amp;B$2:B$1009,A$2:A$1009&amp;B$2:B$1009,0)=ROW($1:$1008))*(A$2:A$1009=A123)))</f>
        <v/>
      </c>
    </row>
    <row r="124" spans="1:3" x14ac:dyDescent="0.2">
      <c r="A124" t="str">
        <f>+'算出シート1（連携前）'!AQ134</f>
        <v/>
      </c>
      <c r="B124">
        <f>+'算出シート1（連携前）'!G134</f>
        <v>0</v>
      </c>
      <c r="C124" t="str" cm="1">
        <f t="array" ref="C124">IF(A124="","",SUMPRODUCT((MATCH(A$2:A$1009&amp;B$2:B$1009,A$2:A$1009&amp;B$2:B$1009,0)=ROW($1:$1008))*(A$2:A$1009=A124)))</f>
        <v/>
      </c>
    </row>
    <row r="125" spans="1:3" x14ac:dyDescent="0.2">
      <c r="A125" t="str">
        <f>+'算出シート1（連携前）'!AQ135</f>
        <v/>
      </c>
      <c r="B125">
        <f>+'算出シート1（連携前）'!G135</f>
        <v>0</v>
      </c>
      <c r="C125" t="str" cm="1">
        <f t="array" ref="C125">IF(A125="","",SUMPRODUCT((MATCH(A$2:A$1009&amp;B$2:B$1009,A$2:A$1009&amp;B$2:B$1009,0)=ROW($1:$1008))*(A$2:A$1009=A125)))</f>
        <v/>
      </c>
    </row>
    <row r="126" spans="1:3" x14ac:dyDescent="0.2">
      <c r="A126" t="str">
        <f>+'算出シート1（連携前）'!AQ136</f>
        <v/>
      </c>
      <c r="B126">
        <f>+'算出シート1（連携前）'!G136</f>
        <v>0</v>
      </c>
      <c r="C126" t="str" cm="1">
        <f t="array" ref="C126">IF(A126="","",SUMPRODUCT((MATCH(A$2:A$1009&amp;B$2:B$1009,A$2:A$1009&amp;B$2:B$1009,0)=ROW($1:$1008))*(A$2:A$1009=A126)))</f>
        <v/>
      </c>
    </row>
    <row r="127" spans="1:3" x14ac:dyDescent="0.2">
      <c r="A127" t="str">
        <f>+'算出シート1（連携前）'!AQ137</f>
        <v/>
      </c>
      <c r="B127">
        <f>+'算出シート1（連携前）'!G137</f>
        <v>0</v>
      </c>
      <c r="C127" t="str" cm="1">
        <f t="array" ref="C127">IF(A127="","",SUMPRODUCT((MATCH(A$2:A$1009&amp;B$2:B$1009,A$2:A$1009&amp;B$2:B$1009,0)=ROW($1:$1008))*(A$2:A$1009=A127)))</f>
        <v/>
      </c>
    </row>
    <row r="128" spans="1:3" x14ac:dyDescent="0.2">
      <c r="A128" t="str">
        <f>+'算出シート1（連携前）'!AQ138</f>
        <v/>
      </c>
      <c r="B128">
        <f>+'算出シート1（連携前）'!G138</f>
        <v>0</v>
      </c>
      <c r="C128" t="str" cm="1">
        <f t="array" ref="C128">IF(A128="","",SUMPRODUCT((MATCH(A$2:A$1009&amp;B$2:B$1009,A$2:A$1009&amp;B$2:B$1009,0)=ROW($1:$1008))*(A$2:A$1009=A128)))</f>
        <v/>
      </c>
    </row>
    <row r="129" spans="1:3" x14ac:dyDescent="0.2">
      <c r="A129" t="str">
        <f>+'算出シート1（連携前）'!AQ139</f>
        <v/>
      </c>
      <c r="B129">
        <f>+'算出シート1（連携前）'!G139</f>
        <v>0</v>
      </c>
      <c r="C129" t="str" cm="1">
        <f t="array" ref="C129">IF(A129="","",SUMPRODUCT((MATCH(A$2:A$1009&amp;B$2:B$1009,A$2:A$1009&amp;B$2:B$1009,0)=ROW($1:$1008))*(A$2:A$1009=A129)))</f>
        <v/>
      </c>
    </row>
    <row r="130" spans="1:3" x14ac:dyDescent="0.2">
      <c r="A130" t="str">
        <f>+'算出シート1（連携前）'!AQ140</f>
        <v/>
      </c>
      <c r="B130">
        <f>+'算出シート1（連携前）'!G140</f>
        <v>0</v>
      </c>
      <c r="C130" t="str" cm="1">
        <f t="array" ref="C130">IF(A130="","",SUMPRODUCT((MATCH(A$2:A$1009&amp;B$2:B$1009,A$2:A$1009&amp;B$2:B$1009,0)=ROW($1:$1008))*(A$2:A$1009=A130)))</f>
        <v/>
      </c>
    </row>
    <row r="131" spans="1:3" x14ac:dyDescent="0.2">
      <c r="A131" t="str">
        <f>+'算出シート1（連携前）'!AQ141</f>
        <v/>
      </c>
      <c r="B131">
        <f>+'算出シート1（連携前）'!G141</f>
        <v>0</v>
      </c>
      <c r="C131" t="str" cm="1">
        <f t="array" ref="C131">IF(A131="","",SUMPRODUCT((MATCH(A$2:A$1009&amp;B$2:B$1009,A$2:A$1009&amp;B$2:B$1009,0)=ROW($1:$1008))*(A$2:A$1009=A131)))</f>
        <v/>
      </c>
    </row>
    <row r="132" spans="1:3" x14ac:dyDescent="0.2">
      <c r="A132" t="str">
        <f>+'算出シート1（連携前）'!AQ142</f>
        <v/>
      </c>
      <c r="B132">
        <f>+'算出シート1（連携前）'!G142</f>
        <v>0</v>
      </c>
      <c r="C132" t="str" cm="1">
        <f t="array" ref="C132">IF(A132="","",SUMPRODUCT((MATCH(A$2:A$1009&amp;B$2:B$1009,A$2:A$1009&amp;B$2:B$1009,0)=ROW($1:$1008))*(A$2:A$1009=A132)))</f>
        <v/>
      </c>
    </row>
    <row r="133" spans="1:3" x14ac:dyDescent="0.2">
      <c r="A133" t="str">
        <f>+'算出シート1（連携前）'!AQ143</f>
        <v/>
      </c>
      <c r="B133">
        <f>+'算出シート1（連携前）'!G143</f>
        <v>0</v>
      </c>
      <c r="C133" t="str" cm="1">
        <f t="array" ref="C133">IF(A133="","",SUMPRODUCT((MATCH(A$2:A$1009&amp;B$2:B$1009,A$2:A$1009&amp;B$2:B$1009,0)=ROW($1:$1008))*(A$2:A$1009=A133)))</f>
        <v/>
      </c>
    </row>
    <row r="134" spans="1:3" x14ac:dyDescent="0.2">
      <c r="A134" t="str">
        <f>+'算出シート1（連携前）'!AQ144</f>
        <v/>
      </c>
      <c r="B134">
        <f>+'算出シート1（連携前）'!G144</f>
        <v>0</v>
      </c>
      <c r="C134" t="str" cm="1">
        <f t="array" ref="C134">IF(A134="","",SUMPRODUCT((MATCH(A$2:A$1009&amp;B$2:B$1009,A$2:A$1009&amp;B$2:B$1009,0)=ROW($1:$1008))*(A$2:A$1009=A134)))</f>
        <v/>
      </c>
    </row>
    <row r="135" spans="1:3" x14ac:dyDescent="0.2">
      <c r="A135" t="str">
        <f>+'算出シート1（連携前）'!AQ145</f>
        <v/>
      </c>
      <c r="B135">
        <f>+'算出シート1（連携前）'!G145</f>
        <v>0</v>
      </c>
      <c r="C135" t="str" cm="1">
        <f t="array" ref="C135">IF(A135="","",SUMPRODUCT((MATCH(A$2:A$1009&amp;B$2:B$1009,A$2:A$1009&amp;B$2:B$1009,0)=ROW($1:$1008))*(A$2:A$1009=A135)))</f>
        <v/>
      </c>
    </row>
    <row r="136" spans="1:3" x14ac:dyDescent="0.2">
      <c r="A136" t="str">
        <f>+'算出シート1（連携前）'!AQ146</f>
        <v/>
      </c>
      <c r="B136">
        <f>+'算出シート1（連携前）'!G146</f>
        <v>0</v>
      </c>
      <c r="C136" t="str" cm="1">
        <f t="array" ref="C136">IF(A136="","",SUMPRODUCT((MATCH(A$2:A$1009&amp;B$2:B$1009,A$2:A$1009&amp;B$2:B$1009,0)=ROW($1:$1008))*(A$2:A$1009=A136)))</f>
        <v/>
      </c>
    </row>
    <row r="137" spans="1:3" x14ac:dyDescent="0.2">
      <c r="A137" t="str">
        <f>+'算出シート1（連携前）'!AQ147</f>
        <v/>
      </c>
      <c r="B137">
        <f>+'算出シート1（連携前）'!G147</f>
        <v>0</v>
      </c>
      <c r="C137" t="str" cm="1">
        <f t="array" ref="C137">IF(A137="","",SUMPRODUCT((MATCH(A$2:A$1009&amp;B$2:B$1009,A$2:A$1009&amp;B$2:B$1009,0)=ROW($1:$1008))*(A$2:A$1009=A137)))</f>
        <v/>
      </c>
    </row>
    <row r="138" spans="1:3" x14ac:dyDescent="0.2">
      <c r="A138" t="str">
        <f>+'算出シート1（連携前）'!AQ148</f>
        <v/>
      </c>
      <c r="B138">
        <f>+'算出シート1（連携前）'!G148</f>
        <v>0</v>
      </c>
      <c r="C138" t="str" cm="1">
        <f t="array" ref="C138">IF(A138="","",SUMPRODUCT((MATCH(A$2:A$1009&amp;B$2:B$1009,A$2:A$1009&amp;B$2:B$1009,0)=ROW($1:$1008))*(A$2:A$1009=A138)))</f>
        <v/>
      </c>
    </row>
    <row r="139" spans="1:3" x14ac:dyDescent="0.2">
      <c r="A139" t="str">
        <f>+'算出シート1（連携前）'!AQ149</f>
        <v/>
      </c>
      <c r="B139">
        <f>+'算出シート1（連携前）'!G149</f>
        <v>0</v>
      </c>
      <c r="C139" t="str" cm="1">
        <f t="array" ref="C139">IF(A139="","",SUMPRODUCT((MATCH(A$2:A$1009&amp;B$2:B$1009,A$2:A$1009&amp;B$2:B$1009,0)=ROW($1:$1008))*(A$2:A$1009=A139)))</f>
        <v/>
      </c>
    </row>
    <row r="140" spans="1:3" x14ac:dyDescent="0.2">
      <c r="A140" t="str">
        <f>+'算出シート1（連携前）'!AQ150</f>
        <v/>
      </c>
      <c r="B140">
        <f>+'算出シート1（連携前）'!G150</f>
        <v>0</v>
      </c>
      <c r="C140" t="str" cm="1">
        <f t="array" ref="C140">IF(A140="","",SUMPRODUCT((MATCH(A$2:A$1009&amp;B$2:B$1009,A$2:A$1009&amp;B$2:B$1009,0)=ROW($1:$1008))*(A$2:A$1009=A140)))</f>
        <v/>
      </c>
    </row>
    <row r="141" spans="1:3" x14ac:dyDescent="0.2">
      <c r="A141" t="str">
        <f>+'算出シート1（連携前）'!AQ151</f>
        <v/>
      </c>
      <c r="B141">
        <f>+'算出シート1（連携前）'!G151</f>
        <v>0</v>
      </c>
      <c r="C141" t="str" cm="1">
        <f t="array" ref="C141">IF(A141="","",SUMPRODUCT((MATCH(A$2:A$1009&amp;B$2:B$1009,A$2:A$1009&amp;B$2:B$1009,0)=ROW($1:$1008))*(A$2:A$1009=A141)))</f>
        <v/>
      </c>
    </row>
    <row r="142" spans="1:3" x14ac:dyDescent="0.2">
      <c r="A142" t="str">
        <f>+'算出シート1（連携前）'!AQ152</f>
        <v/>
      </c>
      <c r="B142">
        <f>+'算出シート1（連携前）'!G152</f>
        <v>0</v>
      </c>
      <c r="C142" t="str" cm="1">
        <f t="array" ref="C142">IF(A142="","",SUMPRODUCT((MATCH(A$2:A$1009&amp;B$2:B$1009,A$2:A$1009&amp;B$2:B$1009,0)=ROW($1:$1008))*(A$2:A$1009=A142)))</f>
        <v/>
      </c>
    </row>
    <row r="143" spans="1:3" x14ac:dyDescent="0.2">
      <c r="A143" t="str">
        <f>+'算出シート1（連携前）'!AQ153</f>
        <v/>
      </c>
      <c r="B143">
        <f>+'算出シート1（連携前）'!G153</f>
        <v>0</v>
      </c>
      <c r="C143" t="str" cm="1">
        <f t="array" ref="C143">IF(A143="","",SUMPRODUCT((MATCH(A$2:A$1009&amp;B$2:B$1009,A$2:A$1009&amp;B$2:B$1009,0)=ROW($1:$1008))*(A$2:A$1009=A143)))</f>
        <v/>
      </c>
    </row>
    <row r="144" spans="1:3" x14ac:dyDescent="0.2">
      <c r="A144" t="str">
        <f>+'算出シート1（連携前）'!AQ154</f>
        <v/>
      </c>
      <c r="B144">
        <f>+'算出シート1（連携前）'!G154</f>
        <v>0</v>
      </c>
      <c r="C144" t="str" cm="1">
        <f t="array" ref="C144">IF(A144="","",SUMPRODUCT((MATCH(A$2:A$1009&amp;B$2:B$1009,A$2:A$1009&amp;B$2:B$1009,0)=ROW($1:$1008))*(A$2:A$1009=A144)))</f>
        <v/>
      </c>
    </row>
    <row r="145" spans="1:3" x14ac:dyDescent="0.2">
      <c r="A145" t="str">
        <f>+'算出シート1（連携前）'!AQ155</f>
        <v/>
      </c>
      <c r="B145">
        <f>+'算出シート1（連携前）'!G155</f>
        <v>0</v>
      </c>
      <c r="C145" t="str" cm="1">
        <f t="array" ref="C145">IF(A145="","",SUMPRODUCT((MATCH(A$2:A$1009&amp;B$2:B$1009,A$2:A$1009&amp;B$2:B$1009,0)=ROW($1:$1008))*(A$2:A$1009=A145)))</f>
        <v/>
      </c>
    </row>
    <row r="146" spans="1:3" x14ac:dyDescent="0.2">
      <c r="A146" t="str">
        <f>+'算出シート1（連携前）'!AQ156</f>
        <v/>
      </c>
      <c r="B146">
        <f>+'算出シート1（連携前）'!G156</f>
        <v>0</v>
      </c>
      <c r="C146" t="str" cm="1">
        <f t="array" ref="C146">IF(A146="","",SUMPRODUCT((MATCH(A$2:A$1009&amp;B$2:B$1009,A$2:A$1009&amp;B$2:B$1009,0)=ROW($1:$1008))*(A$2:A$1009=A146)))</f>
        <v/>
      </c>
    </row>
    <row r="147" spans="1:3" x14ac:dyDescent="0.2">
      <c r="A147" t="str">
        <f>+'算出シート1（連携前）'!AQ157</f>
        <v/>
      </c>
      <c r="B147">
        <f>+'算出シート1（連携前）'!G157</f>
        <v>0</v>
      </c>
      <c r="C147" t="str" cm="1">
        <f t="array" ref="C147">IF(A147="","",SUMPRODUCT((MATCH(A$2:A$1009&amp;B$2:B$1009,A$2:A$1009&amp;B$2:B$1009,0)=ROW($1:$1008))*(A$2:A$1009=A147)))</f>
        <v/>
      </c>
    </row>
    <row r="148" spans="1:3" x14ac:dyDescent="0.2">
      <c r="A148" t="str">
        <f>+'算出シート1（連携前）'!AQ158</f>
        <v/>
      </c>
      <c r="B148">
        <f>+'算出シート1（連携前）'!G158</f>
        <v>0</v>
      </c>
      <c r="C148" t="str" cm="1">
        <f t="array" ref="C148">IF(A148="","",SUMPRODUCT((MATCH(A$2:A$1009&amp;B$2:B$1009,A$2:A$1009&amp;B$2:B$1009,0)=ROW($1:$1008))*(A$2:A$1009=A148)))</f>
        <v/>
      </c>
    </row>
    <row r="149" spans="1:3" x14ac:dyDescent="0.2">
      <c r="A149" t="str">
        <f>+'算出シート1（連携前）'!AQ159</f>
        <v/>
      </c>
      <c r="B149">
        <f>+'算出シート1（連携前）'!G159</f>
        <v>0</v>
      </c>
      <c r="C149" t="str" cm="1">
        <f t="array" ref="C149">IF(A149="","",SUMPRODUCT((MATCH(A$2:A$1009&amp;B$2:B$1009,A$2:A$1009&amp;B$2:B$1009,0)=ROW($1:$1008))*(A$2:A$1009=A149)))</f>
        <v/>
      </c>
    </row>
    <row r="150" spans="1:3" x14ac:dyDescent="0.2">
      <c r="A150" t="str">
        <f>+'算出シート1（連携前）'!AQ160</f>
        <v/>
      </c>
      <c r="B150">
        <f>+'算出シート1（連携前）'!G160</f>
        <v>0</v>
      </c>
      <c r="C150" t="str" cm="1">
        <f t="array" ref="C150">IF(A150="","",SUMPRODUCT((MATCH(A$2:A$1009&amp;B$2:B$1009,A$2:A$1009&amp;B$2:B$1009,0)=ROW($1:$1008))*(A$2:A$1009=A150)))</f>
        <v/>
      </c>
    </row>
    <row r="151" spans="1:3" x14ac:dyDescent="0.2">
      <c r="A151" t="str">
        <f>+'算出シート1（連携前）'!AQ161</f>
        <v/>
      </c>
      <c r="B151">
        <f>+'算出シート1（連携前）'!G161</f>
        <v>0</v>
      </c>
      <c r="C151" t="str" cm="1">
        <f t="array" ref="C151">IF(A151="","",SUMPRODUCT((MATCH(A$2:A$1009&amp;B$2:B$1009,A$2:A$1009&amp;B$2:B$1009,0)=ROW($1:$1008))*(A$2:A$1009=A151)))</f>
        <v/>
      </c>
    </row>
    <row r="152" spans="1:3" x14ac:dyDescent="0.2">
      <c r="A152" t="str">
        <f>+'算出シート1（連携前）'!AQ162</f>
        <v/>
      </c>
      <c r="B152">
        <f>+'算出シート1（連携前）'!G162</f>
        <v>0</v>
      </c>
      <c r="C152" t="str" cm="1">
        <f t="array" ref="C152">IF(A152="","",SUMPRODUCT((MATCH(A$2:A$1009&amp;B$2:B$1009,A$2:A$1009&amp;B$2:B$1009,0)=ROW($1:$1008))*(A$2:A$1009=A152)))</f>
        <v/>
      </c>
    </row>
    <row r="153" spans="1:3" x14ac:dyDescent="0.2">
      <c r="A153" t="str">
        <f>+'算出シート1（連携前）'!AQ163</f>
        <v/>
      </c>
      <c r="B153">
        <f>+'算出シート1（連携前）'!G163</f>
        <v>0</v>
      </c>
      <c r="C153" t="str" cm="1">
        <f t="array" ref="C153">IF(A153="","",SUMPRODUCT((MATCH(A$2:A$1009&amp;B$2:B$1009,A$2:A$1009&amp;B$2:B$1009,0)=ROW($1:$1008))*(A$2:A$1009=A153)))</f>
        <v/>
      </c>
    </row>
    <row r="154" spans="1:3" x14ac:dyDescent="0.2">
      <c r="A154" t="str">
        <f>+'算出シート1（連携前）'!AQ164</f>
        <v/>
      </c>
      <c r="B154">
        <f>+'算出シート1（連携前）'!G164</f>
        <v>0</v>
      </c>
      <c r="C154" t="str" cm="1">
        <f t="array" ref="C154">IF(A154="","",SUMPRODUCT((MATCH(A$2:A$1009&amp;B$2:B$1009,A$2:A$1009&amp;B$2:B$1009,0)=ROW($1:$1008))*(A$2:A$1009=A154)))</f>
        <v/>
      </c>
    </row>
    <row r="155" spans="1:3" x14ac:dyDescent="0.2">
      <c r="A155" t="str">
        <f>+'算出シート1（連携前）'!AQ165</f>
        <v/>
      </c>
      <c r="B155">
        <f>+'算出シート1（連携前）'!G165</f>
        <v>0</v>
      </c>
      <c r="C155" t="str" cm="1">
        <f t="array" ref="C155">IF(A155="","",SUMPRODUCT((MATCH(A$2:A$1009&amp;B$2:B$1009,A$2:A$1009&amp;B$2:B$1009,0)=ROW($1:$1008))*(A$2:A$1009=A155)))</f>
        <v/>
      </c>
    </row>
    <row r="156" spans="1:3" x14ac:dyDescent="0.2">
      <c r="A156" t="str">
        <f>+'算出シート1（連携前）'!AQ166</f>
        <v/>
      </c>
      <c r="B156">
        <f>+'算出シート1（連携前）'!G166</f>
        <v>0</v>
      </c>
      <c r="C156" t="str" cm="1">
        <f t="array" ref="C156">IF(A156="","",SUMPRODUCT((MATCH(A$2:A$1009&amp;B$2:B$1009,A$2:A$1009&amp;B$2:B$1009,0)=ROW($1:$1008))*(A$2:A$1009=A156)))</f>
        <v/>
      </c>
    </row>
    <row r="157" spans="1:3" x14ac:dyDescent="0.2">
      <c r="A157" t="str">
        <f>+'算出シート1（連携前）'!AQ167</f>
        <v/>
      </c>
      <c r="B157">
        <f>+'算出シート1（連携前）'!G167</f>
        <v>0</v>
      </c>
      <c r="C157" t="str" cm="1">
        <f t="array" ref="C157">IF(A157="","",SUMPRODUCT((MATCH(A$2:A$1009&amp;B$2:B$1009,A$2:A$1009&amp;B$2:B$1009,0)=ROW($1:$1008))*(A$2:A$1009=A157)))</f>
        <v/>
      </c>
    </row>
    <row r="158" spans="1:3" x14ac:dyDescent="0.2">
      <c r="A158" t="str">
        <f>+'算出シート1（連携前）'!AQ168</f>
        <v/>
      </c>
      <c r="B158">
        <f>+'算出シート1（連携前）'!G168</f>
        <v>0</v>
      </c>
      <c r="C158" t="str" cm="1">
        <f t="array" ref="C158">IF(A158="","",SUMPRODUCT((MATCH(A$2:A$1009&amp;B$2:B$1009,A$2:A$1009&amp;B$2:B$1009,0)=ROW($1:$1008))*(A$2:A$1009=A158)))</f>
        <v/>
      </c>
    </row>
    <row r="159" spans="1:3" x14ac:dyDescent="0.2">
      <c r="A159" t="str">
        <f>+'算出シート1（連携前）'!AQ169</f>
        <v/>
      </c>
      <c r="B159">
        <f>+'算出シート1（連携前）'!G169</f>
        <v>0</v>
      </c>
      <c r="C159" t="str" cm="1">
        <f t="array" ref="C159">IF(A159="","",SUMPRODUCT((MATCH(A$2:A$1009&amp;B$2:B$1009,A$2:A$1009&amp;B$2:B$1009,0)=ROW($1:$1008))*(A$2:A$1009=A159)))</f>
        <v/>
      </c>
    </row>
    <row r="160" spans="1:3" x14ac:dyDescent="0.2">
      <c r="A160" t="str">
        <f>+'算出シート1（連携前）'!AQ170</f>
        <v/>
      </c>
      <c r="B160">
        <f>+'算出シート1（連携前）'!G170</f>
        <v>0</v>
      </c>
      <c r="C160" t="str" cm="1">
        <f t="array" ref="C160">IF(A160="","",SUMPRODUCT((MATCH(A$2:A$1009&amp;B$2:B$1009,A$2:A$1009&amp;B$2:B$1009,0)=ROW($1:$1008))*(A$2:A$1009=A160)))</f>
        <v/>
      </c>
    </row>
    <row r="161" spans="1:3" x14ac:dyDescent="0.2">
      <c r="A161" t="str">
        <f>+'算出シート1（連携前）'!AQ171</f>
        <v/>
      </c>
      <c r="B161">
        <f>+'算出シート1（連携前）'!G171</f>
        <v>0</v>
      </c>
      <c r="C161" t="str" cm="1">
        <f t="array" ref="C161">IF(A161="","",SUMPRODUCT((MATCH(A$2:A$1009&amp;B$2:B$1009,A$2:A$1009&amp;B$2:B$1009,0)=ROW($1:$1008))*(A$2:A$1009=A161)))</f>
        <v/>
      </c>
    </row>
    <row r="162" spans="1:3" x14ac:dyDescent="0.2">
      <c r="A162" t="str">
        <f>+'算出シート1（連携前）'!AQ172</f>
        <v/>
      </c>
      <c r="B162">
        <f>+'算出シート1（連携前）'!G172</f>
        <v>0</v>
      </c>
      <c r="C162" t="str" cm="1">
        <f t="array" ref="C162">IF(A162="","",SUMPRODUCT((MATCH(A$2:A$1009&amp;B$2:B$1009,A$2:A$1009&amp;B$2:B$1009,0)=ROW($1:$1008))*(A$2:A$1009=A162)))</f>
        <v/>
      </c>
    </row>
    <row r="163" spans="1:3" x14ac:dyDescent="0.2">
      <c r="A163" t="str">
        <f>+'算出シート1（連携前）'!AQ173</f>
        <v/>
      </c>
      <c r="B163">
        <f>+'算出シート1（連携前）'!G173</f>
        <v>0</v>
      </c>
      <c r="C163" t="str" cm="1">
        <f t="array" ref="C163">IF(A163="","",SUMPRODUCT((MATCH(A$2:A$1009&amp;B$2:B$1009,A$2:A$1009&amp;B$2:B$1009,0)=ROW($1:$1008))*(A$2:A$1009=A163)))</f>
        <v/>
      </c>
    </row>
    <row r="164" spans="1:3" x14ac:dyDescent="0.2">
      <c r="A164" t="str">
        <f>+'算出シート1（連携前）'!AQ174</f>
        <v/>
      </c>
      <c r="B164">
        <f>+'算出シート1（連携前）'!G174</f>
        <v>0</v>
      </c>
      <c r="C164" t="str" cm="1">
        <f t="array" ref="C164">IF(A164="","",SUMPRODUCT((MATCH(A$2:A$1009&amp;B$2:B$1009,A$2:A$1009&amp;B$2:B$1009,0)=ROW($1:$1008))*(A$2:A$1009=A164)))</f>
        <v/>
      </c>
    </row>
    <row r="165" spans="1:3" x14ac:dyDescent="0.2">
      <c r="A165" t="str">
        <f>+'算出シート1（連携前）'!AQ175</f>
        <v/>
      </c>
      <c r="B165">
        <f>+'算出シート1（連携前）'!G175</f>
        <v>0</v>
      </c>
      <c r="C165" t="str" cm="1">
        <f t="array" ref="C165">IF(A165="","",SUMPRODUCT((MATCH(A$2:A$1009&amp;B$2:B$1009,A$2:A$1009&amp;B$2:B$1009,0)=ROW($1:$1008))*(A$2:A$1009=A165)))</f>
        <v/>
      </c>
    </row>
    <row r="166" spans="1:3" x14ac:dyDescent="0.2">
      <c r="A166" t="str">
        <f>+'算出シート1（連携前）'!AQ176</f>
        <v/>
      </c>
      <c r="B166">
        <f>+'算出シート1（連携前）'!G176</f>
        <v>0</v>
      </c>
      <c r="C166" t="str" cm="1">
        <f t="array" ref="C166">IF(A166="","",SUMPRODUCT((MATCH(A$2:A$1009&amp;B$2:B$1009,A$2:A$1009&amp;B$2:B$1009,0)=ROW($1:$1008))*(A$2:A$1009=A166)))</f>
        <v/>
      </c>
    </row>
    <row r="167" spans="1:3" x14ac:dyDescent="0.2">
      <c r="A167" t="str">
        <f>+'算出シート1（連携前）'!AQ177</f>
        <v/>
      </c>
      <c r="B167">
        <f>+'算出シート1（連携前）'!G177</f>
        <v>0</v>
      </c>
      <c r="C167" t="str" cm="1">
        <f t="array" ref="C167">IF(A167="","",SUMPRODUCT((MATCH(A$2:A$1009&amp;B$2:B$1009,A$2:A$1009&amp;B$2:B$1009,0)=ROW($1:$1008))*(A$2:A$1009=A167)))</f>
        <v/>
      </c>
    </row>
    <row r="168" spans="1:3" x14ac:dyDescent="0.2">
      <c r="A168" t="str">
        <f>+'算出シート1（連携前）'!AQ178</f>
        <v/>
      </c>
      <c r="B168">
        <f>+'算出シート1（連携前）'!G178</f>
        <v>0</v>
      </c>
      <c r="C168" t="str" cm="1">
        <f t="array" ref="C168">IF(A168="","",SUMPRODUCT((MATCH(A$2:A$1009&amp;B$2:B$1009,A$2:A$1009&amp;B$2:B$1009,0)=ROW($1:$1008))*(A$2:A$1009=A168)))</f>
        <v/>
      </c>
    </row>
    <row r="169" spans="1:3" x14ac:dyDescent="0.2">
      <c r="A169" t="str">
        <f>+'算出シート1（連携前）'!AQ179</f>
        <v/>
      </c>
      <c r="B169">
        <f>+'算出シート1（連携前）'!G179</f>
        <v>0</v>
      </c>
      <c r="C169" t="str" cm="1">
        <f t="array" ref="C169">IF(A169="","",SUMPRODUCT((MATCH(A$2:A$1009&amp;B$2:B$1009,A$2:A$1009&amp;B$2:B$1009,0)=ROW($1:$1008))*(A$2:A$1009=A169)))</f>
        <v/>
      </c>
    </row>
    <row r="170" spans="1:3" x14ac:dyDescent="0.2">
      <c r="A170" t="str">
        <f>+'算出シート1（連携前）'!AQ180</f>
        <v/>
      </c>
      <c r="B170">
        <f>+'算出シート1（連携前）'!G180</f>
        <v>0</v>
      </c>
      <c r="C170" t="str" cm="1">
        <f t="array" ref="C170">IF(A170="","",SUMPRODUCT((MATCH(A$2:A$1009&amp;B$2:B$1009,A$2:A$1009&amp;B$2:B$1009,0)=ROW($1:$1008))*(A$2:A$1009=A170)))</f>
        <v/>
      </c>
    </row>
    <row r="171" spans="1:3" x14ac:dyDescent="0.2">
      <c r="A171" t="str">
        <f>+'算出シート1（連携前）'!AQ181</f>
        <v/>
      </c>
      <c r="B171">
        <f>+'算出シート1（連携前）'!G181</f>
        <v>0</v>
      </c>
      <c r="C171" t="str" cm="1">
        <f t="array" ref="C171">IF(A171="","",SUMPRODUCT((MATCH(A$2:A$1009&amp;B$2:B$1009,A$2:A$1009&amp;B$2:B$1009,0)=ROW($1:$1008))*(A$2:A$1009=A171)))</f>
        <v/>
      </c>
    </row>
    <row r="172" spans="1:3" x14ac:dyDescent="0.2">
      <c r="A172" t="str">
        <f>+'算出シート1（連携前）'!AQ182</f>
        <v/>
      </c>
      <c r="B172">
        <f>+'算出シート1（連携前）'!G182</f>
        <v>0</v>
      </c>
      <c r="C172" t="str" cm="1">
        <f t="array" ref="C172">IF(A172="","",SUMPRODUCT((MATCH(A$2:A$1009&amp;B$2:B$1009,A$2:A$1009&amp;B$2:B$1009,0)=ROW($1:$1008))*(A$2:A$1009=A172)))</f>
        <v/>
      </c>
    </row>
    <row r="173" spans="1:3" x14ac:dyDescent="0.2">
      <c r="A173" t="str">
        <f>+'算出シート1（連携前）'!AQ183</f>
        <v/>
      </c>
      <c r="B173">
        <f>+'算出シート1（連携前）'!G183</f>
        <v>0</v>
      </c>
      <c r="C173" t="str" cm="1">
        <f t="array" ref="C173">IF(A173="","",SUMPRODUCT((MATCH(A$2:A$1009&amp;B$2:B$1009,A$2:A$1009&amp;B$2:B$1009,0)=ROW($1:$1008))*(A$2:A$1009=A173)))</f>
        <v/>
      </c>
    </row>
    <row r="174" spans="1:3" x14ac:dyDescent="0.2">
      <c r="A174" t="str">
        <f>+'算出シート1（連携前）'!AQ184</f>
        <v/>
      </c>
      <c r="B174">
        <f>+'算出シート1（連携前）'!G184</f>
        <v>0</v>
      </c>
      <c r="C174" t="str" cm="1">
        <f t="array" ref="C174">IF(A174="","",SUMPRODUCT((MATCH(A$2:A$1009&amp;B$2:B$1009,A$2:A$1009&amp;B$2:B$1009,0)=ROW($1:$1008))*(A$2:A$1009=A174)))</f>
        <v/>
      </c>
    </row>
    <row r="175" spans="1:3" x14ac:dyDescent="0.2">
      <c r="A175" t="str">
        <f>+'算出シート1（連携前）'!AQ185</f>
        <v/>
      </c>
      <c r="B175">
        <f>+'算出シート1（連携前）'!G185</f>
        <v>0</v>
      </c>
      <c r="C175" t="str" cm="1">
        <f t="array" ref="C175">IF(A175="","",SUMPRODUCT((MATCH(A$2:A$1009&amp;B$2:B$1009,A$2:A$1009&amp;B$2:B$1009,0)=ROW($1:$1008))*(A$2:A$1009=A175)))</f>
        <v/>
      </c>
    </row>
    <row r="176" spans="1:3" x14ac:dyDescent="0.2">
      <c r="A176" t="str">
        <f>+'算出シート1（連携前）'!AQ186</f>
        <v/>
      </c>
      <c r="B176">
        <f>+'算出シート1（連携前）'!G186</f>
        <v>0</v>
      </c>
      <c r="C176" t="str" cm="1">
        <f t="array" ref="C176">IF(A176="","",SUMPRODUCT((MATCH(A$2:A$1009&amp;B$2:B$1009,A$2:A$1009&amp;B$2:B$1009,0)=ROW($1:$1008))*(A$2:A$1009=A176)))</f>
        <v/>
      </c>
    </row>
    <row r="177" spans="1:3" x14ac:dyDescent="0.2">
      <c r="A177" t="str">
        <f>+'算出シート1（連携前）'!AQ187</f>
        <v/>
      </c>
      <c r="B177">
        <f>+'算出シート1（連携前）'!G187</f>
        <v>0</v>
      </c>
      <c r="C177" t="str" cm="1">
        <f t="array" ref="C177">IF(A177="","",SUMPRODUCT((MATCH(A$2:A$1009&amp;B$2:B$1009,A$2:A$1009&amp;B$2:B$1009,0)=ROW($1:$1008))*(A$2:A$1009=A177)))</f>
        <v/>
      </c>
    </row>
    <row r="178" spans="1:3" x14ac:dyDescent="0.2">
      <c r="A178" t="str">
        <f>+'算出シート1（連携前）'!AQ188</f>
        <v/>
      </c>
      <c r="B178">
        <f>+'算出シート1（連携前）'!G188</f>
        <v>0</v>
      </c>
      <c r="C178" t="str" cm="1">
        <f t="array" ref="C178">IF(A178="","",SUMPRODUCT((MATCH(A$2:A$1009&amp;B$2:B$1009,A$2:A$1009&amp;B$2:B$1009,0)=ROW($1:$1008))*(A$2:A$1009=A178)))</f>
        <v/>
      </c>
    </row>
    <row r="179" spans="1:3" x14ac:dyDescent="0.2">
      <c r="A179" t="str">
        <f>+'算出シート1（連携前）'!AQ189</f>
        <v/>
      </c>
      <c r="B179">
        <f>+'算出シート1（連携前）'!G189</f>
        <v>0</v>
      </c>
      <c r="C179" t="str" cm="1">
        <f t="array" ref="C179">IF(A179="","",SUMPRODUCT((MATCH(A$2:A$1009&amp;B$2:B$1009,A$2:A$1009&amp;B$2:B$1009,0)=ROW($1:$1008))*(A$2:A$1009=A179)))</f>
        <v/>
      </c>
    </row>
    <row r="180" spans="1:3" x14ac:dyDescent="0.2">
      <c r="A180" t="str">
        <f>+'算出シート1（連携前）'!AQ190</f>
        <v/>
      </c>
      <c r="B180">
        <f>+'算出シート1（連携前）'!G190</f>
        <v>0</v>
      </c>
      <c r="C180" t="str" cm="1">
        <f t="array" ref="C180">IF(A180="","",SUMPRODUCT((MATCH(A$2:A$1009&amp;B$2:B$1009,A$2:A$1009&amp;B$2:B$1009,0)=ROW($1:$1008))*(A$2:A$1009=A180)))</f>
        <v/>
      </c>
    </row>
    <row r="181" spans="1:3" x14ac:dyDescent="0.2">
      <c r="A181" t="str">
        <f>+'算出シート1（連携前）'!AQ191</f>
        <v/>
      </c>
      <c r="B181">
        <f>+'算出シート1（連携前）'!G191</f>
        <v>0</v>
      </c>
      <c r="C181" t="str" cm="1">
        <f t="array" ref="C181">IF(A181="","",SUMPRODUCT((MATCH(A$2:A$1009&amp;B$2:B$1009,A$2:A$1009&amp;B$2:B$1009,0)=ROW($1:$1008))*(A$2:A$1009=A181)))</f>
        <v/>
      </c>
    </row>
    <row r="182" spans="1:3" x14ac:dyDescent="0.2">
      <c r="A182" t="str">
        <f>+'算出シート1（連携前）'!AQ192</f>
        <v/>
      </c>
      <c r="B182">
        <f>+'算出シート1（連携前）'!G192</f>
        <v>0</v>
      </c>
      <c r="C182" t="str" cm="1">
        <f t="array" ref="C182">IF(A182="","",SUMPRODUCT((MATCH(A$2:A$1009&amp;B$2:B$1009,A$2:A$1009&amp;B$2:B$1009,0)=ROW($1:$1008))*(A$2:A$1009=A182)))</f>
        <v/>
      </c>
    </row>
    <row r="183" spans="1:3" x14ac:dyDescent="0.2">
      <c r="A183" t="str">
        <f>+'算出シート1（連携前）'!AQ193</f>
        <v/>
      </c>
      <c r="B183">
        <f>+'算出シート1（連携前）'!G193</f>
        <v>0</v>
      </c>
      <c r="C183" t="str" cm="1">
        <f t="array" ref="C183">IF(A183="","",SUMPRODUCT((MATCH(A$2:A$1009&amp;B$2:B$1009,A$2:A$1009&amp;B$2:B$1009,0)=ROW($1:$1008))*(A$2:A$1009=A183)))</f>
        <v/>
      </c>
    </row>
    <row r="184" spans="1:3" x14ac:dyDescent="0.2">
      <c r="A184" t="str">
        <f>+'算出シート1（連携前）'!AQ194</f>
        <v/>
      </c>
      <c r="B184">
        <f>+'算出シート1（連携前）'!G194</f>
        <v>0</v>
      </c>
      <c r="C184" t="str" cm="1">
        <f t="array" ref="C184">IF(A184="","",SUMPRODUCT((MATCH(A$2:A$1009&amp;B$2:B$1009,A$2:A$1009&amp;B$2:B$1009,0)=ROW($1:$1008))*(A$2:A$1009=A184)))</f>
        <v/>
      </c>
    </row>
    <row r="185" spans="1:3" x14ac:dyDescent="0.2">
      <c r="A185" t="str">
        <f>+'算出シート1（連携前）'!AQ195</f>
        <v/>
      </c>
      <c r="B185">
        <f>+'算出シート1（連携前）'!G195</f>
        <v>0</v>
      </c>
      <c r="C185" t="str" cm="1">
        <f t="array" ref="C185">IF(A185="","",SUMPRODUCT((MATCH(A$2:A$1009&amp;B$2:B$1009,A$2:A$1009&amp;B$2:B$1009,0)=ROW($1:$1008))*(A$2:A$1009=A185)))</f>
        <v/>
      </c>
    </row>
    <row r="186" spans="1:3" x14ac:dyDescent="0.2">
      <c r="A186" t="str">
        <f>+'算出シート1（連携前）'!AQ196</f>
        <v/>
      </c>
      <c r="B186">
        <f>+'算出シート1（連携前）'!G196</f>
        <v>0</v>
      </c>
      <c r="C186" t="str" cm="1">
        <f t="array" ref="C186">IF(A186="","",SUMPRODUCT((MATCH(A$2:A$1009&amp;B$2:B$1009,A$2:A$1009&amp;B$2:B$1009,0)=ROW($1:$1008))*(A$2:A$1009=A186)))</f>
        <v/>
      </c>
    </row>
    <row r="187" spans="1:3" x14ac:dyDescent="0.2">
      <c r="A187" t="str">
        <f>+'算出シート1（連携前）'!AQ197</f>
        <v/>
      </c>
      <c r="B187">
        <f>+'算出シート1（連携前）'!G197</f>
        <v>0</v>
      </c>
      <c r="C187" t="str" cm="1">
        <f t="array" ref="C187">IF(A187="","",SUMPRODUCT((MATCH(A$2:A$1009&amp;B$2:B$1009,A$2:A$1009&amp;B$2:B$1009,0)=ROW($1:$1008))*(A$2:A$1009=A187)))</f>
        <v/>
      </c>
    </row>
    <row r="188" spans="1:3" x14ac:dyDescent="0.2">
      <c r="A188" t="str">
        <f>+'算出シート1（連携前）'!AQ198</f>
        <v/>
      </c>
      <c r="B188">
        <f>+'算出シート1（連携前）'!G198</f>
        <v>0</v>
      </c>
      <c r="C188" t="str" cm="1">
        <f t="array" ref="C188">IF(A188="","",SUMPRODUCT((MATCH(A$2:A$1009&amp;B$2:B$1009,A$2:A$1009&amp;B$2:B$1009,0)=ROW($1:$1008))*(A$2:A$1009=A188)))</f>
        <v/>
      </c>
    </row>
    <row r="189" spans="1:3" x14ac:dyDescent="0.2">
      <c r="A189" t="str">
        <f>+'算出シート1（連携前）'!AQ199</f>
        <v/>
      </c>
      <c r="B189">
        <f>+'算出シート1（連携前）'!G199</f>
        <v>0</v>
      </c>
      <c r="C189" t="str" cm="1">
        <f t="array" ref="C189">IF(A189="","",SUMPRODUCT((MATCH(A$2:A$1009&amp;B$2:B$1009,A$2:A$1009&amp;B$2:B$1009,0)=ROW($1:$1008))*(A$2:A$1009=A189)))</f>
        <v/>
      </c>
    </row>
    <row r="190" spans="1:3" x14ac:dyDescent="0.2">
      <c r="A190" t="str">
        <f>+'算出シート1（連携前）'!AQ200</f>
        <v/>
      </c>
      <c r="B190">
        <f>+'算出シート1（連携前）'!G200</f>
        <v>0</v>
      </c>
      <c r="C190" t="str" cm="1">
        <f t="array" ref="C190">IF(A190="","",SUMPRODUCT((MATCH(A$2:A$1009&amp;B$2:B$1009,A$2:A$1009&amp;B$2:B$1009,0)=ROW($1:$1008))*(A$2:A$1009=A190)))</f>
        <v/>
      </c>
    </row>
    <row r="191" spans="1:3" x14ac:dyDescent="0.2">
      <c r="A191" t="str">
        <f>+'算出シート1（連携前）'!AQ201</f>
        <v/>
      </c>
      <c r="B191">
        <f>+'算出シート1（連携前）'!G201</f>
        <v>0</v>
      </c>
      <c r="C191" t="str" cm="1">
        <f t="array" ref="C191">IF(A191="","",SUMPRODUCT((MATCH(A$2:A$1009&amp;B$2:B$1009,A$2:A$1009&amp;B$2:B$1009,0)=ROW($1:$1008))*(A$2:A$1009=A191)))</f>
        <v/>
      </c>
    </row>
    <row r="192" spans="1:3" x14ac:dyDescent="0.2">
      <c r="A192" t="str">
        <f>+'算出シート1（連携前）'!AQ202</f>
        <v/>
      </c>
      <c r="B192">
        <f>+'算出シート1（連携前）'!G202</f>
        <v>0</v>
      </c>
      <c r="C192" t="str" cm="1">
        <f t="array" ref="C192">IF(A192="","",SUMPRODUCT((MATCH(A$2:A$1009&amp;B$2:B$1009,A$2:A$1009&amp;B$2:B$1009,0)=ROW($1:$1008))*(A$2:A$1009=A192)))</f>
        <v/>
      </c>
    </row>
    <row r="193" spans="1:3" x14ac:dyDescent="0.2">
      <c r="A193" t="str">
        <f>+'算出シート1（連携前）'!AQ203</f>
        <v/>
      </c>
      <c r="B193">
        <f>+'算出シート1（連携前）'!G203</f>
        <v>0</v>
      </c>
      <c r="C193" t="str" cm="1">
        <f t="array" ref="C193">IF(A193="","",SUMPRODUCT((MATCH(A$2:A$1009&amp;B$2:B$1009,A$2:A$1009&amp;B$2:B$1009,0)=ROW($1:$1008))*(A$2:A$1009=A193)))</f>
        <v/>
      </c>
    </row>
    <row r="194" spans="1:3" x14ac:dyDescent="0.2">
      <c r="A194" t="str">
        <f>+'算出シート1（連携前）'!AQ204</f>
        <v/>
      </c>
      <c r="B194">
        <f>+'算出シート1（連携前）'!G204</f>
        <v>0</v>
      </c>
      <c r="C194" t="str" cm="1">
        <f t="array" ref="C194">IF(A194="","",SUMPRODUCT((MATCH(A$2:A$1009&amp;B$2:B$1009,A$2:A$1009&amp;B$2:B$1009,0)=ROW($1:$1008))*(A$2:A$1009=A194)))</f>
        <v/>
      </c>
    </row>
    <row r="195" spans="1:3" x14ac:dyDescent="0.2">
      <c r="A195" t="str">
        <f>+'算出シート1（連携前）'!AQ205</f>
        <v/>
      </c>
      <c r="B195">
        <f>+'算出シート1（連携前）'!G205</f>
        <v>0</v>
      </c>
      <c r="C195" t="str" cm="1">
        <f t="array" ref="C195">IF(A195="","",SUMPRODUCT((MATCH(A$2:A$1009&amp;B$2:B$1009,A$2:A$1009&amp;B$2:B$1009,0)=ROW($1:$1008))*(A$2:A$1009=A195)))</f>
        <v/>
      </c>
    </row>
    <row r="196" spans="1:3" x14ac:dyDescent="0.2">
      <c r="A196" t="str">
        <f>+'算出シート1（連携前）'!AQ206</f>
        <v/>
      </c>
      <c r="B196">
        <f>+'算出シート1（連携前）'!G206</f>
        <v>0</v>
      </c>
      <c r="C196" t="str" cm="1">
        <f t="array" ref="C196">IF(A196="","",SUMPRODUCT((MATCH(A$2:A$1009&amp;B$2:B$1009,A$2:A$1009&amp;B$2:B$1009,0)=ROW($1:$1008))*(A$2:A$1009=A196)))</f>
        <v/>
      </c>
    </row>
    <row r="197" spans="1:3" x14ac:dyDescent="0.2">
      <c r="A197" t="str">
        <f>+'算出シート1（連携前）'!AQ207</f>
        <v/>
      </c>
      <c r="B197">
        <f>+'算出シート1（連携前）'!G207</f>
        <v>0</v>
      </c>
      <c r="C197" t="str" cm="1">
        <f t="array" ref="C197">IF(A197="","",SUMPRODUCT((MATCH(A$2:A$1009&amp;B$2:B$1009,A$2:A$1009&amp;B$2:B$1009,0)=ROW($1:$1008))*(A$2:A$1009=A197)))</f>
        <v/>
      </c>
    </row>
    <row r="198" spans="1:3" x14ac:dyDescent="0.2">
      <c r="A198" t="str">
        <f>+'算出シート1（連携前）'!AQ208</f>
        <v/>
      </c>
      <c r="B198">
        <f>+'算出シート1（連携前）'!G208</f>
        <v>0</v>
      </c>
      <c r="C198" t="str" cm="1">
        <f t="array" ref="C198">IF(A198="","",SUMPRODUCT((MATCH(A$2:A$1009&amp;B$2:B$1009,A$2:A$1009&amp;B$2:B$1009,0)=ROW($1:$1008))*(A$2:A$1009=A198)))</f>
        <v/>
      </c>
    </row>
    <row r="199" spans="1:3" x14ac:dyDescent="0.2">
      <c r="A199" t="str">
        <f>+'算出シート1（連携前）'!AQ209</f>
        <v/>
      </c>
      <c r="B199">
        <f>+'算出シート1（連携前）'!G209</f>
        <v>0</v>
      </c>
      <c r="C199" t="str" cm="1">
        <f t="array" ref="C199">IF(A199="","",SUMPRODUCT((MATCH(A$2:A$1009&amp;B$2:B$1009,A$2:A$1009&amp;B$2:B$1009,0)=ROW($1:$1008))*(A$2:A$1009=A199)))</f>
        <v/>
      </c>
    </row>
    <row r="200" spans="1:3" x14ac:dyDescent="0.2">
      <c r="A200" t="str">
        <f>+'算出シート1（連携前）'!AQ210</f>
        <v/>
      </c>
      <c r="B200">
        <f>+'算出シート1（連携前）'!G210</f>
        <v>0</v>
      </c>
      <c r="C200" t="str" cm="1">
        <f t="array" ref="C200">IF(A200="","",SUMPRODUCT((MATCH(A$2:A$1009&amp;B$2:B$1009,A$2:A$1009&amp;B$2:B$1009,0)=ROW($1:$1008))*(A$2:A$1009=A200)))</f>
        <v/>
      </c>
    </row>
    <row r="201" spans="1:3" x14ac:dyDescent="0.2">
      <c r="A201" t="str">
        <f>+'算出シート1（連携前）'!AQ211</f>
        <v/>
      </c>
      <c r="B201">
        <f>+'算出シート1（連携前）'!G211</f>
        <v>0</v>
      </c>
      <c r="C201" t="str" cm="1">
        <f t="array" ref="C201">IF(A201="","",SUMPRODUCT((MATCH(A$2:A$1009&amp;B$2:B$1009,A$2:A$1009&amp;B$2:B$1009,0)=ROW($1:$1008))*(A$2:A$1009=A201)))</f>
        <v/>
      </c>
    </row>
    <row r="202" spans="1:3" x14ac:dyDescent="0.2">
      <c r="A202" t="str">
        <f>+'算出シート1（連携前）'!AQ212</f>
        <v/>
      </c>
      <c r="B202">
        <f>+'算出シート1（連携前）'!G212</f>
        <v>0</v>
      </c>
      <c r="C202" t="str" cm="1">
        <f t="array" ref="C202">IF(A202="","",SUMPRODUCT((MATCH(A$2:A$1009&amp;B$2:B$1009,A$2:A$1009&amp;B$2:B$1009,0)=ROW($1:$1008))*(A$2:A$1009=A202)))</f>
        <v/>
      </c>
    </row>
    <row r="203" spans="1:3" x14ac:dyDescent="0.2">
      <c r="A203" t="str">
        <f>+'算出シート1（連携前）'!AQ213</f>
        <v/>
      </c>
      <c r="B203">
        <f>+'算出シート1（連携前）'!G213</f>
        <v>0</v>
      </c>
      <c r="C203" t="str" cm="1">
        <f t="array" ref="C203">IF(A203="","",SUMPRODUCT((MATCH(A$2:A$1009&amp;B$2:B$1009,A$2:A$1009&amp;B$2:B$1009,0)=ROW($1:$1008))*(A$2:A$1009=A203)))</f>
        <v/>
      </c>
    </row>
    <row r="204" spans="1:3" x14ac:dyDescent="0.2">
      <c r="A204" t="str">
        <f>+'算出シート1（連携前）'!AQ214</f>
        <v/>
      </c>
      <c r="B204">
        <f>+'算出シート1（連携前）'!G214</f>
        <v>0</v>
      </c>
      <c r="C204" t="str" cm="1">
        <f t="array" ref="C204">IF(A204="","",SUMPRODUCT((MATCH(A$2:A$1009&amp;B$2:B$1009,A$2:A$1009&amp;B$2:B$1009,0)=ROW($1:$1008))*(A$2:A$1009=A204)))</f>
        <v/>
      </c>
    </row>
    <row r="205" spans="1:3" x14ac:dyDescent="0.2">
      <c r="A205" t="str">
        <f>+'算出シート1（連携前）'!AQ215</f>
        <v/>
      </c>
      <c r="B205">
        <f>+'算出シート1（連携前）'!G215</f>
        <v>0</v>
      </c>
      <c r="C205" t="str" cm="1">
        <f t="array" ref="C205">IF(A205="","",SUMPRODUCT((MATCH(A$2:A$1009&amp;B$2:B$1009,A$2:A$1009&amp;B$2:B$1009,0)=ROW($1:$1008))*(A$2:A$1009=A205)))</f>
        <v/>
      </c>
    </row>
    <row r="206" spans="1:3" x14ac:dyDescent="0.2">
      <c r="A206" t="str">
        <f>+'算出シート1（連携前）'!AQ216</f>
        <v/>
      </c>
      <c r="B206">
        <f>+'算出シート1（連携前）'!G216</f>
        <v>0</v>
      </c>
      <c r="C206" t="str" cm="1">
        <f t="array" ref="C206">IF(A206="","",SUMPRODUCT((MATCH(A$2:A$1009&amp;B$2:B$1009,A$2:A$1009&amp;B$2:B$1009,0)=ROW($1:$1008))*(A$2:A$1009=A206)))</f>
        <v/>
      </c>
    </row>
    <row r="207" spans="1:3" x14ac:dyDescent="0.2">
      <c r="A207" t="str">
        <f>+'算出シート1（連携前）'!AQ217</f>
        <v/>
      </c>
      <c r="B207">
        <f>+'算出シート1（連携前）'!G217</f>
        <v>0</v>
      </c>
      <c r="C207" t="str" cm="1">
        <f t="array" ref="C207">IF(A207="","",SUMPRODUCT((MATCH(A$2:A$1009&amp;B$2:B$1009,A$2:A$1009&amp;B$2:B$1009,0)=ROW($1:$1008))*(A$2:A$1009=A207)))</f>
        <v/>
      </c>
    </row>
    <row r="208" spans="1:3" x14ac:dyDescent="0.2">
      <c r="A208" t="str">
        <f>+'算出シート1（連携前）'!AQ218</f>
        <v/>
      </c>
      <c r="B208">
        <f>+'算出シート1（連携前）'!G218</f>
        <v>0</v>
      </c>
      <c r="C208" t="str" cm="1">
        <f t="array" ref="C208">IF(A208="","",SUMPRODUCT((MATCH(A$2:A$1009&amp;B$2:B$1009,A$2:A$1009&amp;B$2:B$1009,0)=ROW($1:$1008))*(A$2:A$1009=A208)))</f>
        <v/>
      </c>
    </row>
    <row r="209" spans="1:3" x14ac:dyDescent="0.2">
      <c r="A209" t="str">
        <f>+'算出シート1（連携前）'!AQ219</f>
        <v/>
      </c>
      <c r="B209">
        <f>+'算出シート1（連携前）'!G219</f>
        <v>0</v>
      </c>
      <c r="C209" t="str" cm="1">
        <f t="array" ref="C209">IF(A209="","",SUMPRODUCT((MATCH(A$2:A$1009&amp;B$2:B$1009,A$2:A$1009&amp;B$2:B$1009,0)=ROW($1:$1008))*(A$2:A$1009=A209)))</f>
        <v/>
      </c>
    </row>
    <row r="210" spans="1:3" x14ac:dyDescent="0.2">
      <c r="A210" t="str">
        <f>+'算出シート1（連携前）'!AQ220</f>
        <v/>
      </c>
      <c r="B210">
        <f>+'算出シート1（連携前）'!G220</f>
        <v>0</v>
      </c>
      <c r="C210" t="str" cm="1">
        <f t="array" ref="C210">IF(A210="","",SUMPRODUCT((MATCH(A$2:A$1009&amp;B$2:B$1009,A$2:A$1009&amp;B$2:B$1009,0)=ROW($1:$1008))*(A$2:A$1009=A210)))</f>
        <v/>
      </c>
    </row>
    <row r="211" spans="1:3" x14ac:dyDescent="0.2">
      <c r="A211" t="str">
        <f>+'算出シート1（連携前）'!AQ221</f>
        <v/>
      </c>
      <c r="B211">
        <f>+'算出シート1（連携前）'!G221</f>
        <v>0</v>
      </c>
      <c r="C211" t="str" cm="1">
        <f t="array" ref="C211">IF(A211="","",SUMPRODUCT((MATCH(A$2:A$1009&amp;B$2:B$1009,A$2:A$1009&amp;B$2:B$1009,0)=ROW($1:$1008))*(A$2:A$1009=A211)))</f>
        <v/>
      </c>
    </row>
    <row r="212" spans="1:3" x14ac:dyDescent="0.2">
      <c r="A212" t="str">
        <f>+'算出シート1（連携前）'!AQ222</f>
        <v/>
      </c>
      <c r="B212">
        <f>+'算出シート1（連携前）'!G222</f>
        <v>0</v>
      </c>
      <c r="C212" t="str" cm="1">
        <f t="array" ref="C212">IF(A212="","",SUMPRODUCT((MATCH(A$2:A$1009&amp;B$2:B$1009,A$2:A$1009&amp;B$2:B$1009,0)=ROW($1:$1008))*(A$2:A$1009=A212)))</f>
        <v/>
      </c>
    </row>
    <row r="213" spans="1:3" x14ac:dyDescent="0.2">
      <c r="A213" t="str">
        <f>+'算出シート1（連携前）'!AQ223</f>
        <v/>
      </c>
      <c r="B213">
        <f>+'算出シート1（連携前）'!G223</f>
        <v>0</v>
      </c>
      <c r="C213" t="str" cm="1">
        <f t="array" ref="C213">IF(A213="","",SUMPRODUCT((MATCH(A$2:A$1009&amp;B$2:B$1009,A$2:A$1009&amp;B$2:B$1009,0)=ROW($1:$1008))*(A$2:A$1009=A213)))</f>
        <v/>
      </c>
    </row>
    <row r="214" spans="1:3" x14ac:dyDescent="0.2">
      <c r="A214" t="str">
        <f>+'算出シート1（連携前）'!AQ224</f>
        <v/>
      </c>
      <c r="B214">
        <f>+'算出シート1（連携前）'!G224</f>
        <v>0</v>
      </c>
      <c r="C214" t="str" cm="1">
        <f t="array" ref="C214">IF(A214="","",SUMPRODUCT((MATCH(A$2:A$1009&amp;B$2:B$1009,A$2:A$1009&amp;B$2:B$1009,0)=ROW($1:$1008))*(A$2:A$1009=A214)))</f>
        <v/>
      </c>
    </row>
    <row r="215" spans="1:3" x14ac:dyDescent="0.2">
      <c r="A215" t="str">
        <f>+'算出シート1（連携前）'!AQ225</f>
        <v/>
      </c>
      <c r="B215">
        <f>+'算出シート1（連携前）'!G225</f>
        <v>0</v>
      </c>
      <c r="C215" t="str" cm="1">
        <f t="array" ref="C215">IF(A215="","",SUMPRODUCT((MATCH(A$2:A$1009&amp;B$2:B$1009,A$2:A$1009&amp;B$2:B$1009,0)=ROW($1:$1008))*(A$2:A$1009=A215)))</f>
        <v/>
      </c>
    </row>
    <row r="216" spans="1:3" x14ac:dyDescent="0.2">
      <c r="A216" t="str">
        <f>+'算出シート1（連携前）'!AQ226</f>
        <v/>
      </c>
      <c r="B216">
        <f>+'算出シート1（連携前）'!G226</f>
        <v>0</v>
      </c>
      <c r="C216" t="str" cm="1">
        <f t="array" ref="C216">IF(A216="","",SUMPRODUCT((MATCH(A$2:A$1009&amp;B$2:B$1009,A$2:A$1009&amp;B$2:B$1009,0)=ROW($1:$1008))*(A$2:A$1009=A216)))</f>
        <v/>
      </c>
    </row>
    <row r="217" spans="1:3" x14ac:dyDescent="0.2">
      <c r="A217" t="str">
        <f>+'算出シート1（連携前）'!AQ227</f>
        <v/>
      </c>
      <c r="B217">
        <f>+'算出シート1（連携前）'!G227</f>
        <v>0</v>
      </c>
      <c r="C217" t="str" cm="1">
        <f t="array" ref="C217">IF(A217="","",SUMPRODUCT((MATCH(A$2:A$1009&amp;B$2:B$1009,A$2:A$1009&amp;B$2:B$1009,0)=ROW($1:$1008))*(A$2:A$1009=A217)))</f>
        <v/>
      </c>
    </row>
    <row r="218" spans="1:3" x14ac:dyDescent="0.2">
      <c r="A218" t="str">
        <f>+'算出シート1（連携前）'!AQ228</f>
        <v/>
      </c>
      <c r="B218">
        <f>+'算出シート1（連携前）'!G228</f>
        <v>0</v>
      </c>
      <c r="C218" t="str" cm="1">
        <f t="array" ref="C218">IF(A218="","",SUMPRODUCT((MATCH(A$2:A$1009&amp;B$2:B$1009,A$2:A$1009&amp;B$2:B$1009,0)=ROW($1:$1008))*(A$2:A$1009=A218)))</f>
        <v/>
      </c>
    </row>
    <row r="219" spans="1:3" x14ac:dyDescent="0.2">
      <c r="A219" t="str">
        <f>+'算出シート1（連携前）'!AQ229</f>
        <v/>
      </c>
      <c r="B219">
        <f>+'算出シート1（連携前）'!G229</f>
        <v>0</v>
      </c>
      <c r="C219" t="str" cm="1">
        <f t="array" ref="C219">IF(A219="","",SUMPRODUCT((MATCH(A$2:A$1009&amp;B$2:B$1009,A$2:A$1009&amp;B$2:B$1009,0)=ROW($1:$1008))*(A$2:A$1009=A219)))</f>
        <v/>
      </c>
    </row>
    <row r="220" spans="1:3" x14ac:dyDescent="0.2">
      <c r="A220" t="str">
        <f>+'算出シート1（連携前）'!AQ230</f>
        <v/>
      </c>
      <c r="B220">
        <f>+'算出シート1（連携前）'!G230</f>
        <v>0</v>
      </c>
      <c r="C220" t="str" cm="1">
        <f t="array" ref="C220">IF(A220="","",SUMPRODUCT((MATCH(A$2:A$1009&amp;B$2:B$1009,A$2:A$1009&amp;B$2:B$1009,0)=ROW($1:$1008))*(A$2:A$1009=A220)))</f>
        <v/>
      </c>
    </row>
    <row r="221" spans="1:3" x14ac:dyDescent="0.2">
      <c r="A221" t="str">
        <f>+'算出シート1（連携前）'!AQ231</f>
        <v/>
      </c>
      <c r="B221">
        <f>+'算出シート1（連携前）'!G231</f>
        <v>0</v>
      </c>
      <c r="C221" t="str" cm="1">
        <f t="array" ref="C221">IF(A221="","",SUMPRODUCT((MATCH(A$2:A$1009&amp;B$2:B$1009,A$2:A$1009&amp;B$2:B$1009,0)=ROW($1:$1008))*(A$2:A$1009=A221)))</f>
        <v/>
      </c>
    </row>
    <row r="222" spans="1:3" x14ac:dyDescent="0.2">
      <c r="A222" t="str">
        <f>+'算出シート1（連携前）'!AQ232</f>
        <v/>
      </c>
      <c r="B222">
        <f>+'算出シート1（連携前）'!G232</f>
        <v>0</v>
      </c>
      <c r="C222" t="str" cm="1">
        <f t="array" ref="C222">IF(A222="","",SUMPRODUCT((MATCH(A$2:A$1009&amp;B$2:B$1009,A$2:A$1009&amp;B$2:B$1009,0)=ROW($1:$1008))*(A$2:A$1009=A222)))</f>
        <v/>
      </c>
    </row>
    <row r="223" spans="1:3" x14ac:dyDescent="0.2">
      <c r="A223" t="str">
        <f>+'算出シート1（連携前）'!AQ233</f>
        <v/>
      </c>
      <c r="B223">
        <f>+'算出シート1（連携前）'!G233</f>
        <v>0</v>
      </c>
      <c r="C223" t="str" cm="1">
        <f t="array" ref="C223">IF(A223="","",SUMPRODUCT((MATCH(A$2:A$1009&amp;B$2:B$1009,A$2:A$1009&amp;B$2:B$1009,0)=ROW($1:$1008))*(A$2:A$1009=A223)))</f>
        <v/>
      </c>
    </row>
    <row r="224" spans="1:3" x14ac:dyDescent="0.2">
      <c r="A224" t="str">
        <f>+'算出シート1（連携前）'!AQ234</f>
        <v/>
      </c>
      <c r="B224">
        <f>+'算出シート1（連携前）'!G234</f>
        <v>0</v>
      </c>
      <c r="C224" t="str" cm="1">
        <f t="array" ref="C224">IF(A224="","",SUMPRODUCT((MATCH(A$2:A$1009&amp;B$2:B$1009,A$2:A$1009&amp;B$2:B$1009,0)=ROW($1:$1008))*(A$2:A$1009=A224)))</f>
        <v/>
      </c>
    </row>
    <row r="225" spans="1:3" x14ac:dyDescent="0.2">
      <c r="A225" t="str">
        <f>+'算出シート1（連携前）'!AQ235</f>
        <v/>
      </c>
      <c r="B225">
        <f>+'算出シート1（連携前）'!G235</f>
        <v>0</v>
      </c>
      <c r="C225" t="str" cm="1">
        <f t="array" ref="C225">IF(A225="","",SUMPRODUCT((MATCH(A$2:A$1009&amp;B$2:B$1009,A$2:A$1009&amp;B$2:B$1009,0)=ROW($1:$1008))*(A$2:A$1009=A225)))</f>
        <v/>
      </c>
    </row>
    <row r="226" spans="1:3" x14ac:dyDescent="0.2">
      <c r="A226" t="str">
        <f>+'算出シート1（連携前）'!AQ236</f>
        <v/>
      </c>
      <c r="B226">
        <f>+'算出シート1（連携前）'!G236</f>
        <v>0</v>
      </c>
      <c r="C226" t="str" cm="1">
        <f t="array" ref="C226">IF(A226="","",SUMPRODUCT((MATCH(A$2:A$1009&amp;B$2:B$1009,A$2:A$1009&amp;B$2:B$1009,0)=ROW($1:$1008))*(A$2:A$1009=A226)))</f>
        <v/>
      </c>
    </row>
    <row r="227" spans="1:3" x14ac:dyDescent="0.2">
      <c r="A227" t="str">
        <f>+'算出シート1（連携前）'!AQ237</f>
        <v/>
      </c>
      <c r="B227">
        <f>+'算出シート1（連携前）'!G237</f>
        <v>0</v>
      </c>
      <c r="C227" t="str" cm="1">
        <f t="array" ref="C227">IF(A227="","",SUMPRODUCT((MATCH(A$2:A$1009&amp;B$2:B$1009,A$2:A$1009&amp;B$2:B$1009,0)=ROW($1:$1008))*(A$2:A$1009=A227)))</f>
        <v/>
      </c>
    </row>
    <row r="228" spans="1:3" x14ac:dyDescent="0.2">
      <c r="A228" t="str">
        <f>+'算出シート1（連携前）'!AQ238</f>
        <v/>
      </c>
      <c r="B228">
        <f>+'算出シート1（連携前）'!G238</f>
        <v>0</v>
      </c>
      <c r="C228" t="str" cm="1">
        <f t="array" ref="C228">IF(A228="","",SUMPRODUCT((MATCH(A$2:A$1009&amp;B$2:B$1009,A$2:A$1009&amp;B$2:B$1009,0)=ROW($1:$1008))*(A$2:A$1009=A228)))</f>
        <v/>
      </c>
    </row>
    <row r="229" spans="1:3" x14ac:dyDescent="0.2">
      <c r="A229" t="str">
        <f>+'算出シート1（連携前）'!AQ239</f>
        <v/>
      </c>
      <c r="B229">
        <f>+'算出シート1（連携前）'!G239</f>
        <v>0</v>
      </c>
      <c r="C229" t="str" cm="1">
        <f t="array" ref="C229">IF(A229="","",SUMPRODUCT((MATCH(A$2:A$1009&amp;B$2:B$1009,A$2:A$1009&amp;B$2:B$1009,0)=ROW($1:$1008))*(A$2:A$1009=A229)))</f>
        <v/>
      </c>
    </row>
    <row r="230" spans="1:3" x14ac:dyDescent="0.2">
      <c r="A230" t="str">
        <f>+'算出シート1（連携前）'!AQ240</f>
        <v/>
      </c>
      <c r="B230">
        <f>+'算出シート1（連携前）'!G240</f>
        <v>0</v>
      </c>
      <c r="C230" t="str" cm="1">
        <f t="array" ref="C230">IF(A230="","",SUMPRODUCT((MATCH(A$2:A$1009&amp;B$2:B$1009,A$2:A$1009&amp;B$2:B$1009,0)=ROW($1:$1008))*(A$2:A$1009=A230)))</f>
        <v/>
      </c>
    </row>
    <row r="231" spans="1:3" x14ac:dyDescent="0.2">
      <c r="A231" t="str">
        <f>+'算出シート1（連携前）'!AQ241</f>
        <v/>
      </c>
      <c r="B231">
        <f>+'算出シート1（連携前）'!G241</f>
        <v>0</v>
      </c>
      <c r="C231" t="str" cm="1">
        <f t="array" ref="C231">IF(A231="","",SUMPRODUCT((MATCH(A$2:A$1009&amp;B$2:B$1009,A$2:A$1009&amp;B$2:B$1009,0)=ROW($1:$1008))*(A$2:A$1009=A231)))</f>
        <v/>
      </c>
    </row>
    <row r="232" spans="1:3" x14ac:dyDescent="0.2">
      <c r="A232" t="str">
        <f>+'算出シート1（連携前）'!AQ242</f>
        <v/>
      </c>
      <c r="B232">
        <f>+'算出シート1（連携前）'!G242</f>
        <v>0</v>
      </c>
      <c r="C232" t="str" cm="1">
        <f t="array" ref="C232">IF(A232="","",SUMPRODUCT((MATCH(A$2:A$1009&amp;B$2:B$1009,A$2:A$1009&amp;B$2:B$1009,0)=ROW($1:$1008))*(A$2:A$1009=A232)))</f>
        <v/>
      </c>
    </row>
    <row r="233" spans="1:3" x14ac:dyDescent="0.2">
      <c r="A233" t="str">
        <f>+'算出シート1（連携前）'!AQ243</f>
        <v/>
      </c>
      <c r="B233">
        <f>+'算出シート1（連携前）'!G243</f>
        <v>0</v>
      </c>
      <c r="C233" t="str" cm="1">
        <f t="array" ref="C233">IF(A233="","",SUMPRODUCT((MATCH(A$2:A$1009&amp;B$2:B$1009,A$2:A$1009&amp;B$2:B$1009,0)=ROW($1:$1008))*(A$2:A$1009=A233)))</f>
        <v/>
      </c>
    </row>
    <row r="234" spans="1:3" x14ac:dyDescent="0.2">
      <c r="A234" t="str">
        <f>+'算出シート1（連携前）'!AQ244</f>
        <v/>
      </c>
      <c r="B234">
        <f>+'算出シート1（連携前）'!G244</f>
        <v>0</v>
      </c>
      <c r="C234" t="str" cm="1">
        <f t="array" ref="C234">IF(A234="","",SUMPRODUCT((MATCH(A$2:A$1009&amp;B$2:B$1009,A$2:A$1009&amp;B$2:B$1009,0)=ROW($1:$1008))*(A$2:A$1009=A234)))</f>
        <v/>
      </c>
    </row>
    <row r="235" spans="1:3" x14ac:dyDescent="0.2">
      <c r="A235" t="str">
        <f>+'算出シート1（連携前）'!AQ245</f>
        <v/>
      </c>
      <c r="B235">
        <f>+'算出シート1（連携前）'!G245</f>
        <v>0</v>
      </c>
      <c r="C235" t="str" cm="1">
        <f t="array" ref="C235">IF(A235="","",SUMPRODUCT((MATCH(A$2:A$1009&amp;B$2:B$1009,A$2:A$1009&amp;B$2:B$1009,0)=ROW($1:$1008))*(A$2:A$1009=A235)))</f>
        <v/>
      </c>
    </row>
    <row r="236" spans="1:3" x14ac:dyDescent="0.2">
      <c r="A236" t="str">
        <f>+'算出シート1（連携前）'!AQ246</f>
        <v/>
      </c>
      <c r="B236">
        <f>+'算出シート1（連携前）'!G246</f>
        <v>0</v>
      </c>
      <c r="C236" t="str" cm="1">
        <f t="array" ref="C236">IF(A236="","",SUMPRODUCT((MATCH(A$2:A$1009&amp;B$2:B$1009,A$2:A$1009&amp;B$2:B$1009,0)=ROW($1:$1008))*(A$2:A$1009=A236)))</f>
        <v/>
      </c>
    </row>
    <row r="237" spans="1:3" x14ac:dyDescent="0.2">
      <c r="A237" t="str">
        <f>+'算出シート1（連携前）'!AQ247</f>
        <v/>
      </c>
      <c r="B237">
        <f>+'算出シート1（連携前）'!G247</f>
        <v>0</v>
      </c>
      <c r="C237" t="str" cm="1">
        <f t="array" ref="C237">IF(A237="","",SUMPRODUCT((MATCH(A$2:A$1009&amp;B$2:B$1009,A$2:A$1009&amp;B$2:B$1009,0)=ROW($1:$1008))*(A$2:A$1009=A237)))</f>
        <v/>
      </c>
    </row>
    <row r="238" spans="1:3" x14ac:dyDescent="0.2">
      <c r="A238" t="str">
        <f>+'算出シート1（連携前）'!AQ248</f>
        <v/>
      </c>
      <c r="B238">
        <f>+'算出シート1（連携前）'!G248</f>
        <v>0</v>
      </c>
      <c r="C238" t="str" cm="1">
        <f t="array" ref="C238">IF(A238="","",SUMPRODUCT((MATCH(A$2:A$1009&amp;B$2:B$1009,A$2:A$1009&amp;B$2:B$1009,0)=ROW($1:$1008))*(A$2:A$1009=A238)))</f>
        <v/>
      </c>
    </row>
    <row r="239" spans="1:3" x14ac:dyDescent="0.2">
      <c r="A239" t="str">
        <f>+'算出シート1（連携前）'!AQ249</f>
        <v/>
      </c>
      <c r="B239">
        <f>+'算出シート1（連携前）'!G249</f>
        <v>0</v>
      </c>
      <c r="C239" t="str" cm="1">
        <f t="array" ref="C239">IF(A239="","",SUMPRODUCT((MATCH(A$2:A$1009&amp;B$2:B$1009,A$2:A$1009&amp;B$2:B$1009,0)=ROW($1:$1008))*(A$2:A$1009=A239)))</f>
        <v/>
      </c>
    </row>
    <row r="240" spans="1:3" x14ac:dyDescent="0.2">
      <c r="A240" t="str">
        <f>+'算出シート1（連携前）'!AQ250</f>
        <v/>
      </c>
      <c r="B240">
        <f>+'算出シート1（連携前）'!G250</f>
        <v>0</v>
      </c>
      <c r="C240" t="str" cm="1">
        <f t="array" ref="C240">IF(A240="","",SUMPRODUCT((MATCH(A$2:A$1009&amp;B$2:B$1009,A$2:A$1009&amp;B$2:B$1009,0)=ROW($1:$1008))*(A$2:A$1009=A240)))</f>
        <v/>
      </c>
    </row>
    <row r="241" spans="1:3" x14ac:dyDescent="0.2">
      <c r="A241" t="str">
        <f>+'算出シート1（連携前）'!AQ251</f>
        <v/>
      </c>
      <c r="B241">
        <f>+'算出シート1（連携前）'!G251</f>
        <v>0</v>
      </c>
      <c r="C241" t="str" cm="1">
        <f t="array" ref="C241">IF(A241="","",SUMPRODUCT((MATCH(A$2:A$1009&amp;B$2:B$1009,A$2:A$1009&amp;B$2:B$1009,0)=ROW($1:$1008))*(A$2:A$1009=A241)))</f>
        <v/>
      </c>
    </row>
    <row r="242" spans="1:3" x14ac:dyDescent="0.2">
      <c r="A242" t="str">
        <f>+'算出シート1（連携前）'!AQ252</f>
        <v/>
      </c>
      <c r="B242">
        <f>+'算出シート1（連携前）'!G252</f>
        <v>0</v>
      </c>
      <c r="C242" t="str" cm="1">
        <f t="array" ref="C242">IF(A242="","",SUMPRODUCT((MATCH(A$2:A$1009&amp;B$2:B$1009,A$2:A$1009&amp;B$2:B$1009,0)=ROW($1:$1008))*(A$2:A$1009=A242)))</f>
        <v/>
      </c>
    </row>
    <row r="243" spans="1:3" x14ac:dyDescent="0.2">
      <c r="A243" t="str">
        <f>+'算出シート1（連携前）'!AQ253</f>
        <v/>
      </c>
      <c r="B243">
        <f>+'算出シート1（連携前）'!G253</f>
        <v>0</v>
      </c>
      <c r="C243" t="str" cm="1">
        <f t="array" ref="C243">IF(A243="","",SUMPRODUCT((MATCH(A$2:A$1009&amp;B$2:B$1009,A$2:A$1009&amp;B$2:B$1009,0)=ROW($1:$1008))*(A$2:A$1009=A243)))</f>
        <v/>
      </c>
    </row>
    <row r="244" spans="1:3" x14ac:dyDescent="0.2">
      <c r="A244" t="str">
        <f>+'算出シート1（連携前）'!AQ254</f>
        <v/>
      </c>
      <c r="B244">
        <f>+'算出シート1（連携前）'!G254</f>
        <v>0</v>
      </c>
      <c r="C244" t="str" cm="1">
        <f t="array" ref="C244">IF(A244="","",SUMPRODUCT((MATCH(A$2:A$1009&amp;B$2:B$1009,A$2:A$1009&amp;B$2:B$1009,0)=ROW($1:$1008))*(A$2:A$1009=A244)))</f>
        <v/>
      </c>
    </row>
    <row r="245" spans="1:3" x14ac:dyDescent="0.2">
      <c r="A245" t="str">
        <f>+'算出シート1（連携前）'!AQ255</f>
        <v/>
      </c>
      <c r="B245">
        <f>+'算出シート1（連携前）'!G255</f>
        <v>0</v>
      </c>
      <c r="C245" t="str" cm="1">
        <f t="array" ref="C245">IF(A245="","",SUMPRODUCT((MATCH(A$2:A$1009&amp;B$2:B$1009,A$2:A$1009&amp;B$2:B$1009,0)=ROW($1:$1008))*(A$2:A$1009=A245)))</f>
        <v/>
      </c>
    </row>
    <row r="246" spans="1:3" x14ac:dyDescent="0.2">
      <c r="A246" t="str">
        <f>+'算出シート1（連携前）'!AQ256</f>
        <v/>
      </c>
      <c r="B246">
        <f>+'算出シート1（連携前）'!G256</f>
        <v>0</v>
      </c>
      <c r="C246" t="str" cm="1">
        <f t="array" ref="C246">IF(A246="","",SUMPRODUCT((MATCH(A$2:A$1009&amp;B$2:B$1009,A$2:A$1009&amp;B$2:B$1009,0)=ROW($1:$1008))*(A$2:A$1009=A246)))</f>
        <v/>
      </c>
    </row>
    <row r="247" spans="1:3" x14ac:dyDescent="0.2">
      <c r="A247" t="str">
        <f>+'算出シート1（連携前）'!AQ257</f>
        <v/>
      </c>
      <c r="B247">
        <f>+'算出シート1（連携前）'!G257</f>
        <v>0</v>
      </c>
      <c r="C247" t="str" cm="1">
        <f t="array" ref="C247">IF(A247="","",SUMPRODUCT((MATCH(A$2:A$1009&amp;B$2:B$1009,A$2:A$1009&amp;B$2:B$1009,0)=ROW($1:$1008))*(A$2:A$1009=A247)))</f>
        <v/>
      </c>
    </row>
    <row r="248" spans="1:3" x14ac:dyDescent="0.2">
      <c r="A248" t="str">
        <f>+'算出シート1（連携前）'!AQ258</f>
        <v/>
      </c>
      <c r="B248">
        <f>+'算出シート1（連携前）'!G258</f>
        <v>0</v>
      </c>
      <c r="C248" t="str" cm="1">
        <f t="array" ref="C248">IF(A248="","",SUMPRODUCT((MATCH(A$2:A$1009&amp;B$2:B$1009,A$2:A$1009&amp;B$2:B$1009,0)=ROW($1:$1008))*(A$2:A$1009=A248)))</f>
        <v/>
      </c>
    </row>
    <row r="249" spans="1:3" x14ac:dyDescent="0.2">
      <c r="A249" t="str">
        <f>+'算出シート1（連携前）'!AQ259</f>
        <v/>
      </c>
      <c r="B249">
        <f>+'算出シート1（連携前）'!G259</f>
        <v>0</v>
      </c>
      <c r="C249" t="str" cm="1">
        <f t="array" ref="C249">IF(A249="","",SUMPRODUCT((MATCH(A$2:A$1009&amp;B$2:B$1009,A$2:A$1009&amp;B$2:B$1009,0)=ROW($1:$1008))*(A$2:A$1009=A249)))</f>
        <v/>
      </c>
    </row>
    <row r="250" spans="1:3" x14ac:dyDescent="0.2">
      <c r="A250" t="str">
        <f>+'算出シート1（連携前）'!AQ260</f>
        <v/>
      </c>
      <c r="B250">
        <f>+'算出シート1（連携前）'!G260</f>
        <v>0</v>
      </c>
      <c r="C250" t="str" cm="1">
        <f t="array" ref="C250">IF(A250="","",SUMPRODUCT((MATCH(A$2:A$1009&amp;B$2:B$1009,A$2:A$1009&amp;B$2:B$1009,0)=ROW($1:$1008))*(A$2:A$1009=A250)))</f>
        <v/>
      </c>
    </row>
    <row r="251" spans="1:3" x14ac:dyDescent="0.2">
      <c r="A251" t="str">
        <f>+'算出シート1（連携前）'!AQ261</f>
        <v/>
      </c>
      <c r="B251">
        <f>+'算出シート1（連携前）'!G261</f>
        <v>0</v>
      </c>
      <c r="C251" t="str" cm="1">
        <f t="array" ref="C251">IF(A251="","",SUMPRODUCT((MATCH(A$2:A$1009&amp;B$2:B$1009,A$2:A$1009&amp;B$2:B$1009,0)=ROW($1:$1008))*(A$2:A$1009=A251)))</f>
        <v/>
      </c>
    </row>
    <row r="252" spans="1:3" x14ac:dyDescent="0.2">
      <c r="A252" t="str">
        <f>+'算出シート1（連携前）'!AQ262</f>
        <v/>
      </c>
      <c r="B252">
        <f>+'算出シート1（連携前）'!G262</f>
        <v>0</v>
      </c>
      <c r="C252" t="str" cm="1">
        <f t="array" ref="C252">IF(A252="","",SUMPRODUCT((MATCH(A$2:A$1009&amp;B$2:B$1009,A$2:A$1009&amp;B$2:B$1009,0)=ROW($1:$1008))*(A$2:A$1009=A252)))</f>
        <v/>
      </c>
    </row>
    <row r="253" spans="1:3" x14ac:dyDescent="0.2">
      <c r="A253" t="str">
        <f>+'算出シート1（連携前）'!AQ263</f>
        <v/>
      </c>
      <c r="B253">
        <f>+'算出シート1（連携前）'!G263</f>
        <v>0</v>
      </c>
      <c r="C253" t="str" cm="1">
        <f t="array" ref="C253">IF(A253="","",SUMPRODUCT((MATCH(A$2:A$1009&amp;B$2:B$1009,A$2:A$1009&amp;B$2:B$1009,0)=ROW($1:$1008))*(A$2:A$1009=A253)))</f>
        <v/>
      </c>
    </row>
    <row r="254" spans="1:3" x14ac:dyDescent="0.2">
      <c r="A254" t="str">
        <f>+'算出シート1（連携前）'!AQ264</f>
        <v/>
      </c>
      <c r="B254">
        <f>+'算出シート1（連携前）'!G264</f>
        <v>0</v>
      </c>
      <c r="C254" t="str" cm="1">
        <f t="array" ref="C254">IF(A254="","",SUMPRODUCT((MATCH(A$2:A$1009&amp;B$2:B$1009,A$2:A$1009&amp;B$2:B$1009,0)=ROW($1:$1008))*(A$2:A$1009=A254)))</f>
        <v/>
      </c>
    </row>
    <row r="255" spans="1:3" x14ac:dyDescent="0.2">
      <c r="A255" t="str">
        <f>+'算出シート1（連携前）'!AQ265</f>
        <v/>
      </c>
      <c r="B255">
        <f>+'算出シート1（連携前）'!G265</f>
        <v>0</v>
      </c>
      <c r="C255" t="str" cm="1">
        <f t="array" ref="C255">IF(A255="","",SUMPRODUCT((MATCH(A$2:A$1009&amp;B$2:B$1009,A$2:A$1009&amp;B$2:B$1009,0)=ROW($1:$1008))*(A$2:A$1009=A255)))</f>
        <v/>
      </c>
    </row>
    <row r="256" spans="1:3" x14ac:dyDescent="0.2">
      <c r="A256" t="str">
        <f>+'算出シート1（連携前）'!AQ266</f>
        <v/>
      </c>
      <c r="B256">
        <f>+'算出シート1（連携前）'!G266</f>
        <v>0</v>
      </c>
      <c r="C256" t="str" cm="1">
        <f t="array" ref="C256">IF(A256="","",SUMPRODUCT((MATCH(A$2:A$1009&amp;B$2:B$1009,A$2:A$1009&amp;B$2:B$1009,0)=ROW($1:$1008))*(A$2:A$1009=A256)))</f>
        <v/>
      </c>
    </row>
    <row r="257" spans="1:3" x14ac:dyDescent="0.2">
      <c r="A257" t="str">
        <f>+'算出シート1（連携前）'!AQ267</f>
        <v/>
      </c>
      <c r="B257">
        <f>+'算出シート1（連携前）'!G267</f>
        <v>0</v>
      </c>
      <c r="C257" t="str" cm="1">
        <f t="array" ref="C257">IF(A257="","",SUMPRODUCT((MATCH(A$2:A$1009&amp;B$2:B$1009,A$2:A$1009&amp;B$2:B$1009,0)=ROW($1:$1008))*(A$2:A$1009=A257)))</f>
        <v/>
      </c>
    </row>
    <row r="258" spans="1:3" x14ac:dyDescent="0.2">
      <c r="A258" t="str">
        <f>+'算出シート1（連携前）'!AQ268</f>
        <v/>
      </c>
      <c r="B258">
        <f>+'算出シート1（連携前）'!G268</f>
        <v>0</v>
      </c>
      <c r="C258" t="str" cm="1">
        <f t="array" ref="C258">IF(A258="","",SUMPRODUCT((MATCH(A$2:A$1009&amp;B$2:B$1009,A$2:A$1009&amp;B$2:B$1009,0)=ROW($1:$1008))*(A$2:A$1009=A258)))</f>
        <v/>
      </c>
    </row>
    <row r="259" spans="1:3" x14ac:dyDescent="0.2">
      <c r="A259" t="str">
        <f>+'算出シート1（連携前）'!AQ269</f>
        <v/>
      </c>
      <c r="B259">
        <f>+'算出シート1（連携前）'!G269</f>
        <v>0</v>
      </c>
      <c r="C259" t="str" cm="1">
        <f t="array" ref="C259">IF(A259="","",SUMPRODUCT((MATCH(A$2:A$1009&amp;B$2:B$1009,A$2:A$1009&amp;B$2:B$1009,0)=ROW($1:$1008))*(A$2:A$1009=A259)))</f>
        <v/>
      </c>
    </row>
    <row r="260" spans="1:3" x14ac:dyDescent="0.2">
      <c r="A260" t="str">
        <f>+'算出シート1（連携前）'!AQ270</f>
        <v/>
      </c>
      <c r="B260">
        <f>+'算出シート1（連携前）'!G270</f>
        <v>0</v>
      </c>
      <c r="C260" t="str" cm="1">
        <f t="array" ref="C260">IF(A260="","",SUMPRODUCT((MATCH(A$2:A$1009&amp;B$2:B$1009,A$2:A$1009&amp;B$2:B$1009,0)=ROW($1:$1008))*(A$2:A$1009=A260)))</f>
        <v/>
      </c>
    </row>
    <row r="261" spans="1:3" x14ac:dyDescent="0.2">
      <c r="A261" t="str">
        <f>+'算出シート1（連携前）'!AQ271</f>
        <v/>
      </c>
      <c r="B261">
        <f>+'算出シート1（連携前）'!G271</f>
        <v>0</v>
      </c>
      <c r="C261" t="str" cm="1">
        <f t="array" ref="C261">IF(A261="","",SUMPRODUCT((MATCH(A$2:A$1009&amp;B$2:B$1009,A$2:A$1009&amp;B$2:B$1009,0)=ROW($1:$1008))*(A$2:A$1009=A261)))</f>
        <v/>
      </c>
    </row>
    <row r="262" spans="1:3" x14ac:dyDescent="0.2">
      <c r="A262" t="str">
        <f>+'算出シート1（連携前）'!AQ272</f>
        <v/>
      </c>
      <c r="B262">
        <f>+'算出シート1（連携前）'!G272</f>
        <v>0</v>
      </c>
      <c r="C262" t="str" cm="1">
        <f t="array" ref="C262">IF(A262="","",SUMPRODUCT((MATCH(A$2:A$1009&amp;B$2:B$1009,A$2:A$1009&amp;B$2:B$1009,0)=ROW($1:$1008))*(A$2:A$1009=A262)))</f>
        <v/>
      </c>
    </row>
    <row r="263" spans="1:3" x14ac:dyDescent="0.2">
      <c r="A263" t="str">
        <f>+'算出シート1（連携前）'!AQ273</f>
        <v/>
      </c>
      <c r="B263">
        <f>+'算出シート1（連携前）'!G273</f>
        <v>0</v>
      </c>
      <c r="C263" t="str" cm="1">
        <f t="array" ref="C263">IF(A263="","",SUMPRODUCT((MATCH(A$2:A$1009&amp;B$2:B$1009,A$2:A$1009&amp;B$2:B$1009,0)=ROW($1:$1008))*(A$2:A$1009=A263)))</f>
        <v/>
      </c>
    </row>
    <row r="264" spans="1:3" x14ac:dyDescent="0.2">
      <c r="A264" t="str">
        <f>+'算出シート1（連携前）'!AQ274</f>
        <v/>
      </c>
      <c r="B264">
        <f>+'算出シート1（連携前）'!G274</f>
        <v>0</v>
      </c>
      <c r="C264" t="str" cm="1">
        <f t="array" ref="C264">IF(A264="","",SUMPRODUCT((MATCH(A$2:A$1009&amp;B$2:B$1009,A$2:A$1009&amp;B$2:B$1009,0)=ROW($1:$1008))*(A$2:A$1009=A264)))</f>
        <v/>
      </c>
    </row>
    <row r="265" spans="1:3" x14ac:dyDescent="0.2">
      <c r="A265" t="str">
        <f>+'算出シート1（連携前）'!AQ275</f>
        <v/>
      </c>
      <c r="B265">
        <f>+'算出シート1（連携前）'!G275</f>
        <v>0</v>
      </c>
      <c r="C265" t="str" cm="1">
        <f t="array" ref="C265">IF(A265="","",SUMPRODUCT((MATCH(A$2:A$1009&amp;B$2:B$1009,A$2:A$1009&amp;B$2:B$1009,0)=ROW($1:$1008))*(A$2:A$1009=A265)))</f>
        <v/>
      </c>
    </row>
    <row r="266" spans="1:3" x14ac:dyDescent="0.2">
      <c r="A266" t="str">
        <f>+'算出シート1（連携前）'!AQ276</f>
        <v/>
      </c>
      <c r="B266">
        <f>+'算出シート1（連携前）'!G276</f>
        <v>0</v>
      </c>
      <c r="C266" t="str" cm="1">
        <f t="array" ref="C266">IF(A266="","",SUMPRODUCT((MATCH(A$2:A$1009&amp;B$2:B$1009,A$2:A$1009&amp;B$2:B$1009,0)=ROW($1:$1008))*(A$2:A$1009=A266)))</f>
        <v/>
      </c>
    </row>
    <row r="267" spans="1:3" x14ac:dyDescent="0.2">
      <c r="A267" t="str">
        <f>+'算出シート1（連携前）'!AQ277</f>
        <v/>
      </c>
      <c r="B267">
        <f>+'算出シート1（連携前）'!G277</f>
        <v>0</v>
      </c>
      <c r="C267" t="str" cm="1">
        <f t="array" ref="C267">IF(A267="","",SUMPRODUCT((MATCH(A$2:A$1009&amp;B$2:B$1009,A$2:A$1009&amp;B$2:B$1009,0)=ROW($1:$1008))*(A$2:A$1009=A267)))</f>
        <v/>
      </c>
    </row>
    <row r="268" spans="1:3" x14ac:dyDescent="0.2">
      <c r="A268" t="str">
        <f>+'算出シート1（連携前）'!AQ278</f>
        <v/>
      </c>
      <c r="B268">
        <f>+'算出シート1（連携前）'!G278</f>
        <v>0</v>
      </c>
      <c r="C268" t="str" cm="1">
        <f t="array" ref="C268">IF(A268="","",SUMPRODUCT((MATCH(A$2:A$1009&amp;B$2:B$1009,A$2:A$1009&amp;B$2:B$1009,0)=ROW($1:$1008))*(A$2:A$1009=A268)))</f>
        <v/>
      </c>
    </row>
    <row r="269" spans="1:3" x14ac:dyDescent="0.2">
      <c r="A269" t="str">
        <f>+'算出シート1（連携前）'!AQ279</f>
        <v/>
      </c>
      <c r="B269">
        <f>+'算出シート1（連携前）'!G279</f>
        <v>0</v>
      </c>
      <c r="C269" t="str" cm="1">
        <f t="array" ref="C269">IF(A269="","",SUMPRODUCT((MATCH(A$2:A$1009&amp;B$2:B$1009,A$2:A$1009&amp;B$2:B$1009,0)=ROW($1:$1008))*(A$2:A$1009=A269)))</f>
        <v/>
      </c>
    </row>
    <row r="270" spans="1:3" x14ac:dyDescent="0.2">
      <c r="A270" t="str">
        <f>+'算出シート1（連携前）'!AQ280</f>
        <v/>
      </c>
      <c r="B270">
        <f>+'算出シート1（連携前）'!G280</f>
        <v>0</v>
      </c>
      <c r="C270" t="str" cm="1">
        <f t="array" ref="C270">IF(A270="","",SUMPRODUCT((MATCH(A$2:A$1009&amp;B$2:B$1009,A$2:A$1009&amp;B$2:B$1009,0)=ROW($1:$1008))*(A$2:A$1009=A270)))</f>
        <v/>
      </c>
    </row>
    <row r="271" spans="1:3" x14ac:dyDescent="0.2">
      <c r="A271" t="str">
        <f>+'算出シート1（連携前）'!AQ281</f>
        <v/>
      </c>
      <c r="B271">
        <f>+'算出シート1（連携前）'!G281</f>
        <v>0</v>
      </c>
      <c r="C271" t="str" cm="1">
        <f t="array" ref="C271">IF(A271="","",SUMPRODUCT((MATCH(A$2:A$1009&amp;B$2:B$1009,A$2:A$1009&amp;B$2:B$1009,0)=ROW($1:$1008))*(A$2:A$1009=A271)))</f>
        <v/>
      </c>
    </row>
    <row r="272" spans="1:3" x14ac:dyDescent="0.2">
      <c r="A272" t="str">
        <f>+'算出シート1（連携前）'!AQ282</f>
        <v/>
      </c>
      <c r="B272">
        <f>+'算出シート1（連携前）'!G282</f>
        <v>0</v>
      </c>
      <c r="C272" t="str" cm="1">
        <f t="array" ref="C272">IF(A272="","",SUMPRODUCT((MATCH(A$2:A$1009&amp;B$2:B$1009,A$2:A$1009&amp;B$2:B$1009,0)=ROW($1:$1008))*(A$2:A$1009=A272)))</f>
        <v/>
      </c>
    </row>
    <row r="273" spans="1:3" x14ac:dyDescent="0.2">
      <c r="A273" t="str">
        <f>+'算出シート1（連携前）'!AQ283</f>
        <v/>
      </c>
      <c r="B273">
        <f>+'算出シート1（連携前）'!G283</f>
        <v>0</v>
      </c>
      <c r="C273" t="str" cm="1">
        <f t="array" ref="C273">IF(A273="","",SUMPRODUCT((MATCH(A$2:A$1009&amp;B$2:B$1009,A$2:A$1009&amp;B$2:B$1009,0)=ROW($1:$1008))*(A$2:A$1009=A273)))</f>
        <v/>
      </c>
    </row>
    <row r="274" spans="1:3" x14ac:dyDescent="0.2">
      <c r="A274" t="str">
        <f>+'算出シート1（連携前）'!AQ284</f>
        <v/>
      </c>
      <c r="B274">
        <f>+'算出シート1（連携前）'!G284</f>
        <v>0</v>
      </c>
      <c r="C274" t="str" cm="1">
        <f t="array" ref="C274">IF(A274="","",SUMPRODUCT((MATCH(A$2:A$1009&amp;B$2:B$1009,A$2:A$1009&amp;B$2:B$1009,0)=ROW($1:$1008))*(A$2:A$1009=A274)))</f>
        <v/>
      </c>
    </row>
    <row r="275" spans="1:3" x14ac:dyDescent="0.2">
      <c r="A275" t="str">
        <f>+'算出シート1（連携前）'!AQ285</f>
        <v/>
      </c>
      <c r="B275">
        <f>+'算出シート1（連携前）'!G285</f>
        <v>0</v>
      </c>
      <c r="C275" t="str" cm="1">
        <f t="array" ref="C275">IF(A275="","",SUMPRODUCT((MATCH(A$2:A$1009&amp;B$2:B$1009,A$2:A$1009&amp;B$2:B$1009,0)=ROW($1:$1008))*(A$2:A$1009=A275)))</f>
        <v/>
      </c>
    </row>
    <row r="276" spans="1:3" x14ac:dyDescent="0.2">
      <c r="A276" t="str">
        <f>+'算出シート1（連携前）'!AQ286</f>
        <v/>
      </c>
      <c r="B276">
        <f>+'算出シート1（連携前）'!G286</f>
        <v>0</v>
      </c>
      <c r="C276" t="str" cm="1">
        <f t="array" ref="C276">IF(A276="","",SUMPRODUCT((MATCH(A$2:A$1009&amp;B$2:B$1009,A$2:A$1009&amp;B$2:B$1009,0)=ROW($1:$1008))*(A$2:A$1009=A276)))</f>
        <v/>
      </c>
    </row>
    <row r="277" spans="1:3" x14ac:dyDescent="0.2">
      <c r="A277" t="str">
        <f>+'算出シート1（連携前）'!AQ287</f>
        <v/>
      </c>
      <c r="B277">
        <f>+'算出シート1（連携前）'!G287</f>
        <v>0</v>
      </c>
      <c r="C277" t="str" cm="1">
        <f t="array" ref="C277">IF(A277="","",SUMPRODUCT((MATCH(A$2:A$1009&amp;B$2:B$1009,A$2:A$1009&amp;B$2:B$1009,0)=ROW($1:$1008))*(A$2:A$1009=A277)))</f>
        <v/>
      </c>
    </row>
    <row r="278" spans="1:3" x14ac:dyDescent="0.2">
      <c r="A278" t="str">
        <f>+'算出シート1（連携前）'!AQ288</f>
        <v/>
      </c>
      <c r="B278">
        <f>+'算出シート1（連携前）'!G288</f>
        <v>0</v>
      </c>
      <c r="C278" t="str" cm="1">
        <f t="array" ref="C278">IF(A278="","",SUMPRODUCT((MATCH(A$2:A$1009&amp;B$2:B$1009,A$2:A$1009&amp;B$2:B$1009,0)=ROW($1:$1008))*(A$2:A$1009=A278)))</f>
        <v/>
      </c>
    </row>
    <row r="279" spans="1:3" x14ac:dyDescent="0.2">
      <c r="A279" t="str">
        <f>+'算出シート1（連携前）'!AQ289</f>
        <v/>
      </c>
      <c r="B279">
        <f>+'算出シート1（連携前）'!G289</f>
        <v>0</v>
      </c>
      <c r="C279" t="str" cm="1">
        <f t="array" ref="C279">IF(A279="","",SUMPRODUCT((MATCH(A$2:A$1009&amp;B$2:B$1009,A$2:A$1009&amp;B$2:B$1009,0)=ROW($1:$1008))*(A$2:A$1009=A279)))</f>
        <v/>
      </c>
    </row>
    <row r="280" spans="1:3" x14ac:dyDescent="0.2">
      <c r="A280" t="str">
        <f>+'算出シート1（連携前）'!AQ290</f>
        <v/>
      </c>
      <c r="B280">
        <f>+'算出シート1（連携前）'!G290</f>
        <v>0</v>
      </c>
      <c r="C280" t="str" cm="1">
        <f t="array" ref="C280">IF(A280="","",SUMPRODUCT((MATCH(A$2:A$1009&amp;B$2:B$1009,A$2:A$1009&amp;B$2:B$1009,0)=ROW($1:$1008))*(A$2:A$1009=A280)))</f>
        <v/>
      </c>
    </row>
    <row r="281" spans="1:3" x14ac:dyDescent="0.2">
      <c r="A281" t="str">
        <f>+'算出シート1（連携前）'!AQ291</f>
        <v/>
      </c>
      <c r="B281">
        <f>+'算出シート1（連携前）'!G291</f>
        <v>0</v>
      </c>
      <c r="C281" t="str" cm="1">
        <f t="array" ref="C281">IF(A281="","",SUMPRODUCT((MATCH(A$2:A$1009&amp;B$2:B$1009,A$2:A$1009&amp;B$2:B$1009,0)=ROW($1:$1008))*(A$2:A$1009=A281)))</f>
        <v/>
      </c>
    </row>
    <row r="282" spans="1:3" x14ac:dyDescent="0.2">
      <c r="A282" t="str">
        <f>+'算出シート1（連携前）'!AQ292</f>
        <v/>
      </c>
      <c r="B282">
        <f>+'算出シート1（連携前）'!G292</f>
        <v>0</v>
      </c>
      <c r="C282" t="str" cm="1">
        <f t="array" ref="C282">IF(A282="","",SUMPRODUCT((MATCH(A$2:A$1009&amp;B$2:B$1009,A$2:A$1009&amp;B$2:B$1009,0)=ROW($1:$1008))*(A$2:A$1009=A282)))</f>
        <v/>
      </c>
    </row>
    <row r="283" spans="1:3" x14ac:dyDescent="0.2">
      <c r="A283" t="str">
        <f>+'算出シート1（連携前）'!AQ293</f>
        <v/>
      </c>
      <c r="B283">
        <f>+'算出シート1（連携前）'!G293</f>
        <v>0</v>
      </c>
      <c r="C283" t="str" cm="1">
        <f t="array" ref="C283">IF(A283="","",SUMPRODUCT((MATCH(A$2:A$1009&amp;B$2:B$1009,A$2:A$1009&amp;B$2:B$1009,0)=ROW($1:$1008))*(A$2:A$1009=A283)))</f>
        <v/>
      </c>
    </row>
    <row r="284" spans="1:3" x14ac:dyDescent="0.2">
      <c r="A284" t="str">
        <f>+'算出シート1（連携前）'!AQ294</f>
        <v/>
      </c>
      <c r="B284">
        <f>+'算出シート1（連携前）'!G294</f>
        <v>0</v>
      </c>
      <c r="C284" t="str" cm="1">
        <f t="array" ref="C284">IF(A284="","",SUMPRODUCT((MATCH(A$2:A$1009&amp;B$2:B$1009,A$2:A$1009&amp;B$2:B$1009,0)=ROW($1:$1008))*(A$2:A$1009=A284)))</f>
        <v/>
      </c>
    </row>
    <row r="285" spans="1:3" x14ac:dyDescent="0.2">
      <c r="A285" t="str">
        <f>+'算出シート1（連携前）'!AQ295</f>
        <v/>
      </c>
      <c r="B285">
        <f>+'算出シート1（連携前）'!G295</f>
        <v>0</v>
      </c>
      <c r="C285" t="str" cm="1">
        <f t="array" ref="C285">IF(A285="","",SUMPRODUCT((MATCH(A$2:A$1009&amp;B$2:B$1009,A$2:A$1009&amp;B$2:B$1009,0)=ROW($1:$1008))*(A$2:A$1009=A285)))</f>
        <v/>
      </c>
    </row>
    <row r="286" spans="1:3" x14ac:dyDescent="0.2">
      <c r="A286" t="str">
        <f>+'算出シート1（連携前）'!AQ296</f>
        <v/>
      </c>
      <c r="B286">
        <f>+'算出シート1（連携前）'!G296</f>
        <v>0</v>
      </c>
      <c r="C286" t="str" cm="1">
        <f t="array" ref="C286">IF(A286="","",SUMPRODUCT((MATCH(A$2:A$1009&amp;B$2:B$1009,A$2:A$1009&amp;B$2:B$1009,0)=ROW($1:$1008))*(A$2:A$1009=A286)))</f>
        <v/>
      </c>
    </row>
    <row r="287" spans="1:3" x14ac:dyDescent="0.2">
      <c r="A287" t="str">
        <f>+'算出シート1（連携前）'!AQ297</f>
        <v/>
      </c>
      <c r="B287">
        <f>+'算出シート1（連携前）'!G297</f>
        <v>0</v>
      </c>
      <c r="C287" t="str" cm="1">
        <f t="array" ref="C287">IF(A287="","",SUMPRODUCT((MATCH(A$2:A$1009&amp;B$2:B$1009,A$2:A$1009&amp;B$2:B$1009,0)=ROW($1:$1008))*(A$2:A$1009=A287)))</f>
        <v/>
      </c>
    </row>
    <row r="288" spans="1:3" x14ac:dyDescent="0.2">
      <c r="A288" t="str">
        <f>+'算出シート1（連携前）'!AQ298</f>
        <v/>
      </c>
      <c r="B288">
        <f>+'算出シート1（連携前）'!G298</f>
        <v>0</v>
      </c>
      <c r="C288" t="str" cm="1">
        <f t="array" ref="C288">IF(A288="","",SUMPRODUCT((MATCH(A$2:A$1009&amp;B$2:B$1009,A$2:A$1009&amp;B$2:B$1009,0)=ROW($1:$1008))*(A$2:A$1009=A288)))</f>
        <v/>
      </c>
    </row>
    <row r="289" spans="1:3" x14ac:dyDescent="0.2">
      <c r="A289" t="str">
        <f>+'算出シート1（連携前）'!AQ299</f>
        <v/>
      </c>
      <c r="B289">
        <f>+'算出シート1（連携前）'!G299</f>
        <v>0</v>
      </c>
      <c r="C289" t="str" cm="1">
        <f t="array" ref="C289">IF(A289="","",SUMPRODUCT((MATCH(A$2:A$1009&amp;B$2:B$1009,A$2:A$1009&amp;B$2:B$1009,0)=ROW($1:$1008))*(A$2:A$1009=A289)))</f>
        <v/>
      </c>
    </row>
    <row r="290" spans="1:3" x14ac:dyDescent="0.2">
      <c r="A290" t="str">
        <f>+'算出シート1（連携前）'!AQ300</f>
        <v/>
      </c>
      <c r="B290">
        <f>+'算出シート1（連携前）'!G300</f>
        <v>0</v>
      </c>
      <c r="C290" t="str" cm="1">
        <f t="array" ref="C290">IF(A290="","",SUMPRODUCT((MATCH(A$2:A$1009&amp;B$2:B$1009,A$2:A$1009&amp;B$2:B$1009,0)=ROW($1:$1008))*(A$2:A$1009=A290)))</f>
        <v/>
      </c>
    </row>
    <row r="291" spans="1:3" x14ac:dyDescent="0.2">
      <c r="A291" t="str">
        <f>+'算出シート1（連携前）'!AQ301</f>
        <v/>
      </c>
      <c r="B291">
        <f>+'算出シート1（連携前）'!G301</f>
        <v>0</v>
      </c>
      <c r="C291" t="str" cm="1">
        <f t="array" ref="C291">IF(A291="","",SUMPRODUCT((MATCH(A$2:A$1009&amp;B$2:B$1009,A$2:A$1009&amp;B$2:B$1009,0)=ROW($1:$1008))*(A$2:A$1009=A291)))</f>
        <v/>
      </c>
    </row>
    <row r="292" spans="1:3" x14ac:dyDescent="0.2">
      <c r="A292" t="str">
        <f>+'算出シート1（連携前）'!AQ302</f>
        <v/>
      </c>
      <c r="B292">
        <f>+'算出シート1（連携前）'!G302</f>
        <v>0</v>
      </c>
      <c r="C292" t="str" cm="1">
        <f t="array" ref="C292">IF(A292="","",SUMPRODUCT((MATCH(A$2:A$1009&amp;B$2:B$1009,A$2:A$1009&amp;B$2:B$1009,0)=ROW($1:$1008))*(A$2:A$1009=A292)))</f>
        <v/>
      </c>
    </row>
    <row r="293" spans="1:3" x14ac:dyDescent="0.2">
      <c r="A293" t="str">
        <f>+'算出シート1（連携前）'!AQ303</f>
        <v/>
      </c>
      <c r="B293">
        <f>+'算出シート1（連携前）'!G303</f>
        <v>0</v>
      </c>
      <c r="C293" t="str" cm="1">
        <f t="array" ref="C293">IF(A293="","",SUMPRODUCT((MATCH(A$2:A$1009&amp;B$2:B$1009,A$2:A$1009&amp;B$2:B$1009,0)=ROW($1:$1008))*(A$2:A$1009=A293)))</f>
        <v/>
      </c>
    </row>
    <row r="294" spans="1:3" x14ac:dyDescent="0.2">
      <c r="A294" t="str">
        <f>+'算出シート1（連携前）'!AQ304</f>
        <v/>
      </c>
      <c r="B294">
        <f>+'算出シート1（連携前）'!G304</f>
        <v>0</v>
      </c>
      <c r="C294" t="str" cm="1">
        <f t="array" ref="C294">IF(A294="","",SUMPRODUCT((MATCH(A$2:A$1009&amp;B$2:B$1009,A$2:A$1009&amp;B$2:B$1009,0)=ROW($1:$1008))*(A$2:A$1009=A294)))</f>
        <v/>
      </c>
    </row>
    <row r="295" spans="1:3" x14ac:dyDescent="0.2">
      <c r="A295" t="str">
        <f>+'算出シート1（連携前）'!AQ305</f>
        <v/>
      </c>
      <c r="B295">
        <f>+'算出シート1（連携前）'!G305</f>
        <v>0</v>
      </c>
      <c r="C295" t="str" cm="1">
        <f t="array" ref="C295">IF(A295="","",SUMPRODUCT((MATCH(A$2:A$1009&amp;B$2:B$1009,A$2:A$1009&amp;B$2:B$1009,0)=ROW($1:$1008))*(A$2:A$1009=A295)))</f>
        <v/>
      </c>
    </row>
    <row r="296" spans="1:3" x14ac:dyDescent="0.2">
      <c r="A296" t="str">
        <f>+'算出シート1（連携前）'!AQ306</f>
        <v/>
      </c>
      <c r="B296">
        <f>+'算出シート1（連携前）'!G306</f>
        <v>0</v>
      </c>
      <c r="C296" t="str" cm="1">
        <f t="array" ref="C296">IF(A296="","",SUMPRODUCT((MATCH(A$2:A$1009&amp;B$2:B$1009,A$2:A$1009&amp;B$2:B$1009,0)=ROW($1:$1008))*(A$2:A$1009=A296)))</f>
        <v/>
      </c>
    </row>
    <row r="297" spans="1:3" x14ac:dyDescent="0.2">
      <c r="A297" t="str">
        <f>+'算出シート1（連携前）'!AQ307</f>
        <v/>
      </c>
      <c r="B297">
        <f>+'算出シート1（連携前）'!G307</f>
        <v>0</v>
      </c>
      <c r="C297" t="str" cm="1">
        <f t="array" ref="C297">IF(A297="","",SUMPRODUCT((MATCH(A$2:A$1009&amp;B$2:B$1009,A$2:A$1009&amp;B$2:B$1009,0)=ROW($1:$1008))*(A$2:A$1009=A297)))</f>
        <v/>
      </c>
    </row>
    <row r="298" spans="1:3" x14ac:dyDescent="0.2">
      <c r="A298" t="str">
        <f>+'算出シート1（連携前）'!AQ308</f>
        <v/>
      </c>
      <c r="B298">
        <f>+'算出シート1（連携前）'!G308</f>
        <v>0</v>
      </c>
      <c r="C298" t="str" cm="1">
        <f t="array" ref="C298">IF(A298="","",SUMPRODUCT((MATCH(A$2:A$1009&amp;B$2:B$1009,A$2:A$1009&amp;B$2:B$1009,0)=ROW($1:$1008))*(A$2:A$1009=A298)))</f>
        <v/>
      </c>
    </row>
    <row r="299" spans="1:3" x14ac:dyDescent="0.2">
      <c r="A299" t="str">
        <f>+'算出シート1（連携前）'!AQ309</f>
        <v/>
      </c>
      <c r="B299">
        <f>+'算出シート1（連携前）'!G309</f>
        <v>0</v>
      </c>
      <c r="C299" t="str" cm="1">
        <f t="array" ref="C299">IF(A299="","",SUMPRODUCT((MATCH(A$2:A$1009&amp;B$2:B$1009,A$2:A$1009&amp;B$2:B$1009,0)=ROW($1:$1008))*(A$2:A$1009=A299)))</f>
        <v/>
      </c>
    </row>
    <row r="300" spans="1:3" x14ac:dyDescent="0.2">
      <c r="A300" t="str">
        <f>+'算出シート1（連携前）'!AQ310</f>
        <v/>
      </c>
      <c r="B300">
        <f>+'算出シート1（連携前）'!G310</f>
        <v>0</v>
      </c>
      <c r="C300" t="str" cm="1">
        <f t="array" ref="C300">IF(A300="","",SUMPRODUCT((MATCH(A$2:A$1009&amp;B$2:B$1009,A$2:A$1009&amp;B$2:B$1009,0)=ROW($1:$1008))*(A$2:A$1009=A300)))</f>
        <v/>
      </c>
    </row>
    <row r="301" spans="1:3" x14ac:dyDescent="0.2">
      <c r="A301" t="str">
        <f>+'算出シート1（連携前）'!AQ311</f>
        <v/>
      </c>
      <c r="B301">
        <f>+'算出シート1（連携前）'!G311</f>
        <v>0</v>
      </c>
      <c r="C301" t="str" cm="1">
        <f t="array" ref="C301">IF(A301="","",SUMPRODUCT((MATCH(A$2:A$1009&amp;B$2:B$1009,A$2:A$1009&amp;B$2:B$1009,0)=ROW($1:$1008))*(A$2:A$1009=A301)))</f>
        <v/>
      </c>
    </row>
    <row r="302" spans="1:3" x14ac:dyDescent="0.2">
      <c r="A302" t="str">
        <f>+'算出シート1（連携前）'!AQ312</f>
        <v/>
      </c>
      <c r="B302">
        <f>+'算出シート1（連携前）'!G312</f>
        <v>0</v>
      </c>
      <c r="C302" t="str" cm="1">
        <f t="array" ref="C302">IF(A302="","",SUMPRODUCT((MATCH(A$2:A$1009&amp;B$2:B$1009,A$2:A$1009&amp;B$2:B$1009,0)=ROW($1:$1008))*(A$2:A$1009=A302)))</f>
        <v/>
      </c>
    </row>
    <row r="303" spans="1:3" x14ac:dyDescent="0.2">
      <c r="A303" t="str">
        <f>+'算出シート1（連携前）'!AQ313</f>
        <v/>
      </c>
      <c r="B303">
        <f>+'算出シート1（連携前）'!G313</f>
        <v>0</v>
      </c>
      <c r="C303" t="str" cm="1">
        <f t="array" ref="C303">IF(A303="","",SUMPRODUCT((MATCH(A$2:A$1009&amp;B$2:B$1009,A$2:A$1009&amp;B$2:B$1009,0)=ROW($1:$1008))*(A$2:A$1009=A303)))</f>
        <v/>
      </c>
    </row>
    <row r="304" spans="1:3" x14ac:dyDescent="0.2">
      <c r="A304" t="str">
        <f>+'算出シート1（連携前）'!AQ314</f>
        <v/>
      </c>
      <c r="B304">
        <f>+'算出シート1（連携前）'!G314</f>
        <v>0</v>
      </c>
      <c r="C304" t="str" cm="1">
        <f t="array" ref="C304">IF(A304="","",SUMPRODUCT((MATCH(A$2:A$1009&amp;B$2:B$1009,A$2:A$1009&amp;B$2:B$1009,0)=ROW($1:$1008))*(A$2:A$1009=A304)))</f>
        <v/>
      </c>
    </row>
    <row r="305" spans="1:3" x14ac:dyDescent="0.2">
      <c r="A305" t="str">
        <f>+'算出シート1（連携前）'!AQ315</f>
        <v/>
      </c>
      <c r="B305">
        <f>+'算出シート1（連携前）'!G315</f>
        <v>0</v>
      </c>
      <c r="C305" t="str" cm="1">
        <f t="array" ref="C305">IF(A305="","",SUMPRODUCT((MATCH(A$2:A$1009&amp;B$2:B$1009,A$2:A$1009&amp;B$2:B$1009,0)=ROW($1:$1008))*(A$2:A$1009=A305)))</f>
        <v/>
      </c>
    </row>
    <row r="306" spans="1:3" x14ac:dyDescent="0.2">
      <c r="A306" t="str">
        <f>+'算出シート1（連携前）'!AQ316</f>
        <v/>
      </c>
      <c r="B306">
        <f>+'算出シート1（連携前）'!G316</f>
        <v>0</v>
      </c>
      <c r="C306" t="str" cm="1">
        <f t="array" ref="C306">IF(A306="","",SUMPRODUCT((MATCH(A$2:A$1009&amp;B$2:B$1009,A$2:A$1009&amp;B$2:B$1009,0)=ROW($1:$1008))*(A$2:A$1009=A306)))</f>
        <v/>
      </c>
    </row>
    <row r="307" spans="1:3" x14ac:dyDescent="0.2">
      <c r="A307" t="str">
        <f>+'算出シート1（連携前）'!AQ317</f>
        <v/>
      </c>
      <c r="B307">
        <f>+'算出シート1（連携前）'!G317</f>
        <v>0</v>
      </c>
      <c r="C307" t="str" cm="1">
        <f t="array" ref="C307">IF(A307="","",SUMPRODUCT((MATCH(A$2:A$1009&amp;B$2:B$1009,A$2:A$1009&amp;B$2:B$1009,0)=ROW($1:$1008))*(A$2:A$1009=A307)))</f>
        <v/>
      </c>
    </row>
    <row r="308" spans="1:3" x14ac:dyDescent="0.2">
      <c r="A308" t="str">
        <f>+'算出シート1（連携前）'!AQ318</f>
        <v/>
      </c>
      <c r="B308">
        <f>+'算出シート1（連携前）'!G318</f>
        <v>0</v>
      </c>
      <c r="C308" t="str" cm="1">
        <f t="array" ref="C308">IF(A308="","",SUMPRODUCT((MATCH(A$2:A$1009&amp;B$2:B$1009,A$2:A$1009&amp;B$2:B$1009,0)=ROW($1:$1008))*(A$2:A$1009=A308)))</f>
        <v/>
      </c>
    </row>
    <row r="309" spans="1:3" x14ac:dyDescent="0.2">
      <c r="A309" t="str">
        <f>+'算出シート1（連携前）'!AQ319</f>
        <v/>
      </c>
      <c r="B309">
        <f>+'算出シート1（連携前）'!G319</f>
        <v>0</v>
      </c>
      <c r="C309" t="str" cm="1">
        <f t="array" ref="C309">IF(A309="","",SUMPRODUCT((MATCH(A$2:A$1009&amp;B$2:B$1009,A$2:A$1009&amp;B$2:B$1009,0)=ROW($1:$1008))*(A$2:A$1009=A309)))</f>
        <v/>
      </c>
    </row>
    <row r="310" spans="1:3" x14ac:dyDescent="0.2">
      <c r="A310" t="str">
        <f>+'算出シート1（連携前）'!AQ320</f>
        <v/>
      </c>
      <c r="B310">
        <f>+'算出シート1（連携前）'!G320</f>
        <v>0</v>
      </c>
      <c r="C310" t="str" cm="1">
        <f t="array" ref="C310">IF(A310="","",SUMPRODUCT((MATCH(A$2:A$1009&amp;B$2:B$1009,A$2:A$1009&amp;B$2:B$1009,0)=ROW($1:$1008))*(A$2:A$1009=A310)))</f>
        <v/>
      </c>
    </row>
    <row r="311" spans="1:3" x14ac:dyDescent="0.2">
      <c r="A311" t="str">
        <f>+'算出シート1（連携前）'!AQ321</f>
        <v/>
      </c>
      <c r="B311">
        <f>+'算出シート1（連携前）'!G321</f>
        <v>0</v>
      </c>
      <c r="C311" t="str" cm="1">
        <f t="array" ref="C311">IF(A311="","",SUMPRODUCT((MATCH(A$2:A$1009&amp;B$2:B$1009,A$2:A$1009&amp;B$2:B$1009,0)=ROW($1:$1008))*(A$2:A$1009=A311)))</f>
        <v/>
      </c>
    </row>
    <row r="312" spans="1:3" x14ac:dyDescent="0.2">
      <c r="A312" t="str">
        <f>+'算出シート1（連携前）'!AQ322</f>
        <v/>
      </c>
      <c r="B312">
        <f>+'算出シート1（連携前）'!G322</f>
        <v>0</v>
      </c>
      <c r="C312" t="str" cm="1">
        <f t="array" ref="C312">IF(A312="","",SUMPRODUCT((MATCH(A$2:A$1009&amp;B$2:B$1009,A$2:A$1009&amp;B$2:B$1009,0)=ROW($1:$1008))*(A$2:A$1009=A312)))</f>
        <v/>
      </c>
    </row>
    <row r="313" spans="1:3" x14ac:dyDescent="0.2">
      <c r="A313" t="str">
        <f>+'算出シート1（連携前）'!AQ323</f>
        <v/>
      </c>
      <c r="B313">
        <f>+'算出シート1（連携前）'!G323</f>
        <v>0</v>
      </c>
      <c r="C313" t="str" cm="1">
        <f t="array" ref="C313">IF(A313="","",SUMPRODUCT((MATCH(A$2:A$1009&amp;B$2:B$1009,A$2:A$1009&amp;B$2:B$1009,0)=ROW($1:$1008))*(A$2:A$1009=A313)))</f>
        <v/>
      </c>
    </row>
    <row r="314" spans="1:3" x14ac:dyDescent="0.2">
      <c r="A314" t="str">
        <f>+'算出シート1（連携前）'!AQ324</f>
        <v/>
      </c>
      <c r="B314">
        <f>+'算出シート1（連携前）'!G324</f>
        <v>0</v>
      </c>
      <c r="C314" t="str" cm="1">
        <f t="array" ref="C314">IF(A314="","",SUMPRODUCT((MATCH(A$2:A$1009&amp;B$2:B$1009,A$2:A$1009&amp;B$2:B$1009,0)=ROW($1:$1008))*(A$2:A$1009=A314)))</f>
        <v/>
      </c>
    </row>
    <row r="315" spans="1:3" x14ac:dyDescent="0.2">
      <c r="A315" t="str">
        <f>+'算出シート1（連携前）'!AQ325</f>
        <v/>
      </c>
      <c r="B315">
        <f>+'算出シート1（連携前）'!G325</f>
        <v>0</v>
      </c>
      <c r="C315" t="str" cm="1">
        <f t="array" ref="C315">IF(A315="","",SUMPRODUCT((MATCH(A$2:A$1009&amp;B$2:B$1009,A$2:A$1009&amp;B$2:B$1009,0)=ROW($1:$1008))*(A$2:A$1009=A315)))</f>
        <v/>
      </c>
    </row>
    <row r="316" spans="1:3" x14ac:dyDescent="0.2">
      <c r="A316" t="str">
        <f>+'算出シート1（連携前）'!AQ326</f>
        <v/>
      </c>
      <c r="B316">
        <f>+'算出シート1（連携前）'!G326</f>
        <v>0</v>
      </c>
      <c r="C316" t="str" cm="1">
        <f t="array" ref="C316">IF(A316="","",SUMPRODUCT((MATCH(A$2:A$1009&amp;B$2:B$1009,A$2:A$1009&amp;B$2:B$1009,0)=ROW($1:$1008))*(A$2:A$1009=A316)))</f>
        <v/>
      </c>
    </row>
    <row r="317" spans="1:3" x14ac:dyDescent="0.2">
      <c r="A317" t="str">
        <f>+'算出シート1（連携前）'!AQ327</f>
        <v/>
      </c>
      <c r="B317">
        <f>+'算出シート1（連携前）'!G327</f>
        <v>0</v>
      </c>
      <c r="C317" t="str" cm="1">
        <f t="array" ref="C317">IF(A317="","",SUMPRODUCT((MATCH(A$2:A$1009&amp;B$2:B$1009,A$2:A$1009&amp;B$2:B$1009,0)=ROW($1:$1008))*(A$2:A$1009=A317)))</f>
        <v/>
      </c>
    </row>
    <row r="318" spans="1:3" x14ac:dyDescent="0.2">
      <c r="A318" t="str">
        <f>+'算出シート1（連携前）'!AQ328</f>
        <v/>
      </c>
      <c r="B318">
        <f>+'算出シート1（連携前）'!G328</f>
        <v>0</v>
      </c>
      <c r="C318" t="str" cm="1">
        <f t="array" ref="C318">IF(A318="","",SUMPRODUCT((MATCH(A$2:A$1009&amp;B$2:B$1009,A$2:A$1009&amp;B$2:B$1009,0)=ROW($1:$1008))*(A$2:A$1009=A318)))</f>
        <v/>
      </c>
    </row>
    <row r="319" spans="1:3" x14ac:dyDescent="0.2">
      <c r="A319" t="str">
        <f>+'算出シート1（連携前）'!AQ329</f>
        <v/>
      </c>
      <c r="B319">
        <f>+'算出シート1（連携前）'!G329</f>
        <v>0</v>
      </c>
      <c r="C319" t="str" cm="1">
        <f t="array" ref="C319">IF(A319="","",SUMPRODUCT((MATCH(A$2:A$1009&amp;B$2:B$1009,A$2:A$1009&amp;B$2:B$1009,0)=ROW($1:$1008))*(A$2:A$1009=A319)))</f>
        <v/>
      </c>
    </row>
    <row r="320" spans="1:3" x14ac:dyDescent="0.2">
      <c r="A320" t="str">
        <f>+'算出シート1（連携前）'!AQ330</f>
        <v/>
      </c>
      <c r="B320">
        <f>+'算出シート1（連携前）'!G330</f>
        <v>0</v>
      </c>
      <c r="C320" t="str" cm="1">
        <f t="array" ref="C320">IF(A320="","",SUMPRODUCT((MATCH(A$2:A$1009&amp;B$2:B$1009,A$2:A$1009&amp;B$2:B$1009,0)=ROW($1:$1008))*(A$2:A$1009=A320)))</f>
        <v/>
      </c>
    </row>
    <row r="321" spans="1:3" x14ac:dyDescent="0.2">
      <c r="A321" t="str">
        <f>+'算出シート1（連携前）'!AQ331</f>
        <v/>
      </c>
      <c r="B321">
        <f>+'算出シート1（連携前）'!G331</f>
        <v>0</v>
      </c>
      <c r="C321" t="str" cm="1">
        <f t="array" ref="C321">IF(A321="","",SUMPRODUCT((MATCH(A$2:A$1009&amp;B$2:B$1009,A$2:A$1009&amp;B$2:B$1009,0)=ROW($1:$1008))*(A$2:A$1009=A321)))</f>
        <v/>
      </c>
    </row>
    <row r="322" spans="1:3" x14ac:dyDescent="0.2">
      <c r="A322" t="str">
        <f>+'算出シート1（連携前）'!AQ332</f>
        <v/>
      </c>
      <c r="B322">
        <f>+'算出シート1（連携前）'!G332</f>
        <v>0</v>
      </c>
      <c r="C322" t="str" cm="1">
        <f t="array" ref="C322">IF(A322="","",SUMPRODUCT((MATCH(A$2:A$1009&amp;B$2:B$1009,A$2:A$1009&amp;B$2:B$1009,0)=ROW($1:$1008))*(A$2:A$1009=A322)))</f>
        <v/>
      </c>
    </row>
    <row r="323" spans="1:3" x14ac:dyDescent="0.2">
      <c r="A323" t="str">
        <f>+'算出シート1（連携前）'!AQ333</f>
        <v/>
      </c>
      <c r="B323">
        <f>+'算出シート1（連携前）'!G333</f>
        <v>0</v>
      </c>
      <c r="C323" t="str" cm="1">
        <f t="array" ref="C323">IF(A323="","",SUMPRODUCT((MATCH(A$2:A$1009&amp;B$2:B$1009,A$2:A$1009&amp;B$2:B$1009,0)=ROW($1:$1008))*(A$2:A$1009=A323)))</f>
        <v/>
      </c>
    </row>
    <row r="324" spans="1:3" x14ac:dyDescent="0.2">
      <c r="A324" t="str">
        <f>+'算出シート1（連携前）'!AQ334</f>
        <v/>
      </c>
      <c r="B324">
        <f>+'算出シート1（連携前）'!G334</f>
        <v>0</v>
      </c>
      <c r="C324" t="str" cm="1">
        <f t="array" ref="C324">IF(A324="","",SUMPRODUCT((MATCH(A$2:A$1009&amp;B$2:B$1009,A$2:A$1009&amp;B$2:B$1009,0)=ROW($1:$1008))*(A$2:A$1009=A324)))</f>
        <v/>
      </c>
    </row>
    <row r="325" spans="1:3" x14ac:dyDescent="0.2">
      <c r="A325" t="str">
        <f>+'算出シート1（連携前）'!AQ335</f>
        <v/>
      </c>
      <c r="B325">
        <f>+'算出シート1（連携前）'!G335</f>
        <v>0</v>
      </c>
      <c r="C325" t="str" cm="1">
        <f t="array" ref="C325">IF(A325="","",SUMPRODUCT((MATCH(A$2:A$1009&amp;B$2:B$1009,A$2:A$1009&amp;B$2:B$1009,0)=ROW($1:$1008))*(A$2:A$1009=A325)))</f>
        <v/>
      </c>
    </row>
    <row r="326" spans="1:3" x14ac:dyDescent="0.2">
      <c r="A326" t="str">
        <f>+'算出シート1（連携前）'!AQ336</f>
        <v/>
      </c>
      <c r="B326">
        <f>+'算出シート1（連携前）'!G336</f>
        <v>0</v>
      </c>
      <c r="C326" t="str" cm="1">
        <f t="array" ref="C326">IF(A326="","",SUMPRODUCT((MATCH(A$2:A$1009&amp;B$2:B$1009,A$2:A$1009&amp;B$2:B$1009,0)=ROW($1:$1008))*(A$2:A$1009=A326)))</f>
        <v/>
      </c>
    </row>
    <row r="327" spans="1:3" x14ac:dyDescent="0.2">
      <c r="A327" t="str">
        <f>+'算出シート1（連携前）'!AQ337</f>
        <v/>
      </c>
      <c r="B327">
        <f>+'算出シート1（連携前）'!G337</f>
        <v>0</v>
      </c>
      <c r="C327" t="str" cm="1">
        <f t="array" ref="C327">IF(A327="","",SUMPRODUCT((MATCH(A$2:A$1009&amp;B$2:B$1009,A$2:A$1009&amp;B$2:B$1009,0)=ROW($1:$1008))*(A$2:A$1009=A327)))</f>
        <v/>
      </c>
    </row>
    <row r="328" spans="1:3" x14ac:dyDescent="0.2">
      <c r="A328" t="str">
        <f>+'算出シート1（連携前）'!AQ338</f>
        <v/>
      </c>
      <c r="B328">
        <f>+'算出シート1（連携前）'!G338</f>
        <v>0</v>
      </c>
      <c r="C328" t="str" cm="1">
        <f t="array" ref="C328">IF(A328="","",SUMPRODUCT((MATCH(A$2:A$1009&amp;B$2:B$1009,A$2:A$1009&amp;B$2:B$1009,0)=ROW($1:$1008))*(A$2:A$1009=A328)))</f>
        <v/>
      </c>
    </row>
    <row r="329" spans="1:3" x14ac:dyDescent="0.2">
      <c r="A329" t="str">
        <f>+'算出シート1（連携前）'!AQ339</f>
        <v/>
      </c>
      <c r="B329">
        <f>+'算出シート1（連携前）'!G339</f>
        <v>0</v>
      </c>
      <c r="C329" t="str" cm="1">
        <f t="array" ref="C329">IF(A329="","",SUMPRODUCT((MATCH(A$2:A$1009&amp;B$2:B$1009,A$2:A$1009&amp;B$2:B$1009,0)=ROW($1:$1008))*(A$2:A$1009=A329)))</f>
        <v/>
      </c>
    </row>
    <row r="330" spans="1:3" x14ac:dyDescent="0.2">
      <c r="A330" t="str">
        <f>+'算出シート1（連携前）'!AQ340</f>
        <v/>
      </c>
      <c r="B330">
        <f>+'算出シート1（連携前）'!G340</f>
        <v>0</v>
      </c>
      <c r="C330" t="str" cm="1">
        <f t="array" ref="C330">IF(A330="","",SUMPRODUCT((MATCH(A$2:A$1009&amp;B$2:B$1009,A$2:A$1009&amp;B$2:B$1009,0)=ROW($1:$1008))*(A$2:A$1009=A330)))</f>
        <v/>
      </c>
    </row>
    <row r="331" spans="1:3" x14ac:dyDescent="0.2">
      <c r="A331" t="str">
        <f>+'算出シート1（連携前）'!AQ341</f>
        <v/>
      </c>
      <c r="B331">
        <f>+'算出シート1（連携前）'!G341</f>
        <v>0</v>
      </c>
      <c r="C331" t="str" cm="1">
        <f t="array" ref="C331">IF(A331="","",SUMPRODUCT((MATCH(A$2:A$1009&amp;B$2:B$1009,A$2:A$1009&amp;B$2:B$1009,0)=ROW($1:$1008))*(A$2:A$1009=A331)))</f>
        <v/>
      </c>
    </row>
    <row r="332" spans="1:3" x14ac:dyDescent="0.2">
      <c r="A332" t="str">
        <f>+'算出シート1（連携前）'!AQ342</f>
        <v/>
      </c>
      <c r="B332">
        <f>+'算出シート1（連携前）'!G342</f>
        <v>0</v>
      </c>
      <c r="C332" t="str" cm="1">
        <f t="array" ref="C332">IF(A332="","",SUMPRODUCT((MATCH(A$2:A$1009&amp;B$2:B$1009,A$2:A$1009&amp;B$2:B$1009,0)=ROW($1:$1008))*(A$2:A$1009=A332)))</f>
        <v/>
      </c>
    </row>
    <row r="333" spans="1:3" x14ac:dyDescent="0.2">
      <c r="A333" t="str">
        <f>+'算出シート1（連携前）'!AQ343</f>
        <v/>
      </c>
      <c r="B333">
        <f>+'算出シート1（連携前）'!G343</f>
        <v>0</v>
      </c>
      <c r="C333" t="str" cm="1">
        <f t="array" ref="C333">IF(A333="","",SUMPRODUCT((MATCH(A$2:A$1009&amp;B$2:B$1009,A$2:A$1009&amp;B$2:B$1009,0)=ROW($1:$1008))*(A$2:A$1009=A333)))</f>
        <v/>
      </c>
    </row>
    <row r="334" spans="1:3" x14ac:dyDescent="0.2">
      <c r="A334" t="str">
        <f>+'算出シート1（連携前）'!AQ344</f>
        <v/>
      </c>
      <c r="B334">
        <f>+'算出シート1（連携前）'!G344</f>
        <v>0</v>
      </c>
      <c r="C334" t="str" cm="1">
        <f t="array" ref="C334">IF(A334="","",SUMPRODUCT((MATCH(A$2:A$1009&amp;B$2:B$1009,A$2:A$1009&amp;B$2:B$1009,0)=ROW($1:$1008))*(A$2:A$1009=A334)))</f>
        <v/>
      </c>
    </row>
    <row r="335" spans="1:3" x14ac:dyDescent="0.2">
      <c r="A335" t="str">
        <f>+'算出シート1（連携前）'!AQ345</f>
        <v/>
      </c>
      <c r="B335">
        <f>+'算出シート1（連携前）'!G345</f>
        <v>0</v>
      </c>
      <c r="C335" t="str" cm="1">
        <f t="array" ref="C335">IF(A335="","",SUMPRODUCT((MATCH(A$2:A$1009&amp;B$2:B$1009,A$2:A$1009&amp;B$2:B$1009,0)=ROW($1:$1008))*(A$2:A$1009=A335)))</f>
        <v/>
      </c>
    </row>
    <row r="336" spans="1:3" x14ac:dyDescent="0.2">
      <c r="A336" t="str">
        <f>+'算出シート1（連携前）'!AQ346</f>
        <v/>
      </c>
      <c r="B336">
        <f>+'算出シート1（連携前）'!G346</f>
        <v>0</v>
      </c>
      <c r="C336" t="str" cm="1">
        <f t="array" ref="C336">IF(A336="","",SUMPRODUCT((MATCH(A$2:A$1009&amp;B$2:B$1009,A$2:A$1009&amp;B$2:B$1009,0)=ROW($1:$1008))*(A$2:A$1009=A336)))</f>
        <v/>
      </c>
    </row>
    <row r="337" spans="1:3" x14ac:dyDescent="0.2">
      <c r="A337" t="str">
        <f>+'算出シート1（連携前）'!AQ347</f>
        <v/>
      </c>
      <c r="B337">
        <f>+'算出シート1（連携前）'!G347</f>
        <v>0</v>
      </c>
      <c r="C337" t="str" cm="1">
        <f t="array" ref="C337">IF(A337="","",SUMPRODUCT((MATCH(A$2:A$1009&amp;B$2:B$1009,A$2:A$1009&amp;B$2:B$1009,0)=ROW($1:$1008))*(A$2:A$1009=A337)))</f>
        <v/>
      </c>
    </row>
    <row r="338" spans="1:3" x14ac:dyDescent="0.2">
      <c r="A338" t="str">
        <f>+'算出シート1（連携前）'!AQ348</f>
        <v/>
      </c>
      <c r="B338">
        <f>+'算出シート1（連携前）'!G348</f>
        <v>0</v>
      </c>
      <c r="C338" t="str" cm="1">
        <f t="array" ref="C338">IF(A338="","",SUMPRODUCT((MATCH(A$2:A$1009&amp;B$2:B$1009,A$2:A$1009&amp;B$2:B$1009,0)=ROW($1:$1008))*(A$2:A$1009=A338)))</f>
        <v/>
      </c>
    </row>
    <row r="339" spans="1:3" x14ac:dyDescent="0.2">
      <c r="A339" t="str">
        <f>+'算出シート1（連携前）'!AQ349</f>
        <v/>
      </c>
      <c r="B339">
        <f>+'算出シート1（連携前）'!G349</f>
        <v>0</v>
      </c>
      <c r="C339" t="str" cm="1">
        <f t="array" ref="C339">IF(A339="","",SUMPRODUCT((MATCH(A$2:A$1009&amp;B$2:B$1009,A$2:A$1009&amp;B$2:B$1009,0)=ROW($1:$1008))*(A$2:A$1009=A339)))</f>
        <v/>
      </c>
    </row>
    <row r="340" spans="1:3" x14ac:dyDescent="0.2">
      <c r="A340" t="str">
        <f>+'算出シート1（連携前）'!AQ350</f>
        <v/>
      </c>
      <c r="B340">
        <f>+'算出シート1（連携前）'!G350</f>
        <v>0</v>
      </c>
      <c r="C340" t="str" cm="1">
        <f t="array" ref="C340">IF(A340="","",SUMPRODUCT((MATCH(A$2:A$1009&amp;B$2:B$1009,A$2:A$1009&amp;B$2:B$1009,0)=ROW($1:$1008))*(A$2:A$1009=A340)))</f>
        <v/>
      </c>
    </row>
    <row r="341" spans="1:3" x14ac:dyDescent="0.2">
      <c r="A341" t="str">
        <f>+'算出シート1（連携前）'!AQ351</f>
        <v/>
      </c>
      <c r="B341">
        <f>+'算出シート1（連携前）'!G351</f>
        <v>0</v>
      </c>
      <c r="C341" t="str" cm="1">
        <f t="array" ref="C341">IF(A341="","",SUMPRODUCT((MATCH(A$2:A$1009&amp;B$2:B$1009,A$2:A$1009&amp;B$2:B$1009,0)=ROW($1:$1008))*(A$2:A$1009=A341)))</f>
        <v/>
      </c>
    </row>
    <row r="342" spans="1:3" x14ac:dyDescent="0.2">
      <c r="A342" t="str">
        <f>+'算出シート1（連携前）'!AQ352</f>
        <v/>
      </c>
      <c r="B342">
        <f>+'算出シート1（連携前）'!G352</f>
        <v>0</v>
      </c>
      <c r="C342" t="str" cm="1">
        <f t="array" ref="C342">IF(A342="","",SUMPRODUCT((MATCH(A$2:A$1009&amp;B$2:B$1009,A$2:A$1009&amp;B$2:B$1009,0)=ROW($1:$1008))*(A$2:A$1009=A342)))</f>
        <v/>
      </c>
    </row>
    <row r="343" spans="1:3" x14ac:dyDescent="0.2">
      <c r="A343" t="str">
        <f>+'算出シート1（連携前）'!AQ353</f>
        <v/>
      </c>
      <c r="B343">
        <f>+'算出シート1（連携前）'!G353</f>
        <v>0</v>
      </c>
      <c r="C343" t="str" cm="1">
        <f t="array" ref="C343">IF(A343="","",SUMPRODUCT((MATCH(A$2:A$1009&amp;B$2:B$1009,A$2:A$1009&amp;B$2:B$1009,0)=ROW($1:$1008))*(A$2:A$1009=A343)))</f>
        <v/>
      </c>
    </row>
    <row r="344" spans="1:3" x14ac:dyDescent="0.2">
      <c r="A344" t="str">
        <f>+'算出シート1（連携前）'!AQ354</f>
        <v/>
      </c>
      <c r="B344">
        <f>+'算出シート1（連携前）'!G354</f>
        <v>0</v>
      </c>
      <c r="C344" t="str" cm="1">
        <f t="array" ref="C344">IF(A344="","",SUMPRODUCT((MATCH(A$2:A$1009&amp;B$2:B$1009,A$2:A$1009&amp;B$2:B$1009,0)=ROW($1:$1008))*(A$2:A$1009=A344)))</f>
        <v/>
      </c>
    </row>
    <row r="345" spans="1:3" x14ac:dyDescent="0.2">
      <c r="A345" t="str">
        <f>+'算出シート1（連携前）'!AQ355</f>
        <v/>
      </c>
      <c r="B345">
        <f>+'算出シート1（連携前）'!G355</f>
        <v>0</v>
      </c>
      <c r="C345" t="str" cm="1">
        <f t="array" ref="C345">IF(A345="","",SUMPRODUCT((MATCH(A$2:A$1009&amp;B$2:B$1009,A$2:A$1009&amp;B$2:B$1009,0)=ROW($1:$1008))*(A$2:A$1009=A345)))</f>
        <v/>
      </c>
    </row>
    <row r="346" spans="1:3" x14ac:dyDescent="0.2">
      <c r="A346" t="str">
        <f>+'算出シート1（連携前）'!AQ356</f>
        <v/>
      </c>
      <c r="B346">
        <f>+'算出シート1（連携前）'!G356</f>
        <v>0</v>
      </c>
      <c r="C346" t="str" cm="1">
        <f t="array" ref="C346">IF(A346="","",SUMPRODUCT((MATCH(A$2:A$1009&amp;B$2:B$1009,A$2:A$1009&amp;B$2:B$1009,0)=ROW($1:$1008))*(A$2:A$1009=A346)))</f>
        <v/>
      </c>
    </row>
    <row r="347" spans="1:3" x14ac:dyDescent="0.2">
      <c r="A347" t="str">
        <f>+'算出シート1（連携前）'!AQ357</f>
        <v/>
      </c>
      <c r="B347">
        <f>+'算出シート1（連携前）'!G357</f>
        <v>0</v>
      </c>
      <c r="C347" t="str" cm="1">
        <f t="array" ref="C347">IF(A347="","",SUMPRODUCT((MATCH(A$2:A$1009&amp;B$2:B$1009,A$2:A$1009&amp;B$2:B$1009,0)=ROW($1:$1008))*(A$2:A$1009=A347)))</f>
        <v/>
      </c>
    </row>
    <row r="348" spans="1:3" x14ac:dyDescent="0.2">
      <c r="A348" t="str">
        <f>+'算出シート1（連携前）'!AQ358</f>
        <v/>
      </c>
      <c r="B348">
        <f>+'算出シート1（連携前）'!G358</f>
        <v>0</v>
      </c>
      <c r="C348" t="str" cm="1">
        <f t="array" ref="C348">IF(A348="","",SUMPRODUCT((MATCH(A$2:A$1009&amp;B$2:B$1009,A$2:A$1009&amp;B$2:B$1009,0)=ROW($1:$1008))*(A$2:A$1009=A348)))</f>
        <v/>
      </c>
    </row>
    <row r="349" spans="1:3" x14ac:dyDescent="0.2">
      <c r="A349" t="str">
        <f>+'算出シート1（連携前）'!AQ359</f>
        <v/>
      </c>
      <c r="B349">
        <f>+'算出シート1（連携前）'!G359</f>
        <v>0</v>
      </c>
      <c r="C349" t="str" cm="1">
        <f t="array" ref="C349">IF(A349="","",SUMPRODUCT((MATCH(A$2:A$1009&amp;B$2:B$1009,A$2:A$1009&amp;B$2:B$1009,0)=ROW($1:$1008))*(A$2:A$1009=A349)))</f>
        <v/>
      </c>
    </row>
    <row r="350" spans="1:3" x14ac:dyDescent="0.2">
      <c r="A350" t="str">
        <f>+'算出シート1（連携前）'!AQ360</f>
        <v/>
      </c>
      <c r="B350">
        <f>+'算出シート1（連携前）'!G360</f>
        <v>0</v>
      </c>
      <c r="C350" t="str" cm="1">
        <f t="array" ref="C350">IF(A350="","",SUMPRODUCT((MATCH(A$2:A$1009&amp;B$2:B$1009,A$2:A$1009&amp;B$2:B$1009,0)=ROW($1:$1008))*(A$2:A$1009=A350)))</f>
        <v/>
      </c>
    </row>
    <row r="351" spans="1:3" x14ac:dyDescent="0.2">
      <c r="A351" t="str">
        <f>+'算出シート1（連携前）'!AQ361</f>
        <v/>
      </c>
      <c r="B351">
        <f>+'算出シート1（連携前）'!G361</f>
        <v>0</v>
      </c>
      <c r="C351" t="str" cm="1">
        <f t="array" ref="C351">IF(A351="","",SUMPRODUCT((MATCH(A$2:A$1009&amp;B$2:B$1009,A$2:A$1009&amp;B$2:B$1009,0)=ROW($1:$1008))*(A$2:A$1009=A351)))</f>
        <v/>
      </c>
    </row>
    <row r="352" spans="1:3" x14ac:dyDescent="0.2">
      <c r="A352" t="str">
        <f>+'算出シート1（連携前）'!AQ362</f>
        <v/>
      </c>
      <c r="B352">
        <f>+'算出シート1（連携前）'!G362</f>
        <v>0</v>
      </c>
      <c r="C352" t="str" cm="1">
        <f t="array" ref="C352">IF(A352="","",SUMPRODUCT((MATCH(A$2:A$1009&amp;B$2:B$1009,A$2:A$1009&amp;B$2:B$1009,0)=ROW($1:$1008))*(A$2:A$1009=A352)))</f>
        <v/>
      </c>
    </row>
    <row r="353" spans="1:3" x14ac:dyDescent="0.2">
      <c r="A353" t="str">
        <f>+'算出シート1（連携前）'!AQ363</f>
        <v/>
      </c>
      <c r="B353">
        <f>+'算出シート1（連携前）'!G363</f>
        <v>0</v>
      </c>
      <c r="C353" t="str" cm="1">
        <f t="array" ref="C353">IF(A353="","",SUMPRODUCT((MATCH(A$2:A$1009&amp;B$2:B$1009,A$2:A$1009&amp;B$2:B$1009,0)=ROW($1:$1008))*(A$2:A$1009=A353)))</f>
        <v/>
      </c>
    </row>
    <row r="354" spans="1:3" x14ac:dyDescent="0.2">
      <c r="A354" t="str">
        <f>+'算出シート1（連携前）'!AQ364</f>
        <v/>
      </c>
      <c r="B354">
        <f>+'算出シート1（連携前）'!G364</f>
        <v>0</v>
      </c>
      <c r="C354" t="str" cm="1">
        <f t="array" ref="C354">IF(A354="","",SUMPRODUCT((MATCH(A$2:A$1009&amp;B$2:B$1009,A$2:A$1009&amp;B$2:B$1009,0)=ROW($1:$1008))*(A$2:A$1009=A354)))</f>
        <v/>
      </c>
    </row>
    <row r="355" spans="1:3" x14ac:dyDescent="0.2">
      <c r="A355" t="str">
        <f>+'算出シート1（連携前）'!AQ365</f>
        <v/>
      </c>
      <c r="B355">
        <f>+'算出シート1（連携前）'!G365</f>
        <v>0</v>
      </c>
      <c r="C355" t="str" cm="1">
        <f t="array" ref="C355">IF(A355="","",SUMPRODUCT((MATCH(A$2:A$1009&amp;B$2:B$1009,A$2:A$1009&amp;B$2:B$1009,0)=ROW($1:$1008))*(A$2:A$1009=A355)))</f>
        <v/>
      </c>
    </row>
    <row r="356" spans="1:3" x14ac:dyDescent="0.2">
      <c r="A356" t="str">
        <f>+'算出シート1（連携前）'!AQ366</f>
        <v/>
      </c>
      <c r="B356">
        <f>+'算出シート1（連携前）'!G366</f>
        <v>0</v>
      </c>
      <c r="C356" t="str" cm="1">
        <f t="array" ref="C356">IF(A356="","",SUMPRODUCT((MATCH(A$2:A$1009&amp;B$2:B$1009,A$2:A$1009&amp;B$2:B$1009,0)=ROW($1:$1008))*(A$2:A$1009=A356)))</f>
        <v/>
      </c>
    </row>
    <row r="357" spans="1:3" x14ac:dyDescent="0.2">
      <c r="A357" t="str">
        <f>+'算出シート1（連携前）'!AQ367</f>
        <v/>
      </c>
      <c r="B357">
        <f>+'算出シート1（連携前）'!G367</f>
        <v>0</v>
      </c>
      <c r="C357" t="str" cm="1">
        <f t="array" ref="C357">IF(A357="","",SUMPRODUCT((MATCH(A$2:A$1009&amp;B$2:B$1009,A$2:A$1009&amp;B$2:B$1009,0)=ROW($1:$1008))*(A$2:A$1009=A357)))</f>
        <v/>
      </c>
    </row>
    <row r="358" spans="1:3" x14ac:dyDescent="0.2">
      <c r="A358" t="str">
        <f>+'算出シート1（連携前）'!AQ368</f>
        <v/>
      </c>
      <c r="B358">
        <f>+'算出シート1（連携前）'!G368</f>
        <v>0</v>
      </c>
      <c r="C358" t="str" cm="1">
        <f t="array" ref="C358">IF(A358="","",SUMPRODUCT((MATCH(A$2:A$1009&amp;B$2:B$1009,A$2:A$1009&amp;B$2:B$1009,0)=ROW($1:$1008))*(A$2:A$1009=A358)))</f>
        <v/>
      </c>
    </row>
    <row r="359" spans="1:3" x14ac:dyDescent="0.2">
      <c r="A359" t="str">
        <f>+'算出シート1（連携前）'!AQ369</f>
        <v/>
      </c>
      <c r="B359">
        <f>+'算出シート1（連携前）'!G369</f>
        <v>0</v>
      </c>
      <c r="C359" t="str" cm="1">
        <f t="array" ref="C359">IF(A359="","",SUMPRODUCT((MATCH(A$2:A$1009&amp;B$2:B$1009,A$2:A$1009&amp;B$2:B$1009,0)=ROW($1:$1008))*(A$2:A$1009=A359)))</f>
        <v/>
      </c>
    </row>
    <row r="360" spans="1:3" x14ac:dyDescent="0.2">
      <c r="A360" t="str">
        <f>+'算出シート1（連携前）'!AQ370</f>
        <v/>
      </c>
      <c r="B360">
        <f>+'算出シート1（連携前）'!G370</f>
        <v>0</v>
      </c>
      <c r="C360" t="str" cm="1">
        <f t="array" ref="C360">IF(A360="","",SUMPRODUCT((MATCH(A$2:A$1009&amp;B$2:B$1009,A$2:A$1009&amp;B$2:B$1009,0)=ROW($1:$1008))*(A$2:A$1009=A360)))</f>
        <v/>
      </c>
    </row>
    <row r="361" spans="1:3" x14ac:dyDescent="0.2">
      <c r="A361" t="str">
        <f>+'算出シート1（連携前）'!AQ371</f>
        <v/>
      </c>
      <c r="B361">
        <f>+'算出シート1（連携前）'!G371</f>
        <v>0</v>
      </c>
      <c r="C361" t="str" cm="1">
        <f t="array" ref="C361">IF(A361="","",SUMPRODUCT((MATCH(A$2:A$1009&amp;B$2:B$1009,A$2:A$1009&amp;B$2:B$1009,0)=ROW($1:$1008))*(A$2:A$1009=A361)))</f>
        <v/>
      </c>
    </row>
    <row r="362" spans="1:3" x14ac:dyDescent="0.2">
      <c r="A362" t="str">
        <f>+'算出シート1（連携前）'!AQ372</f>
        <v/>
      </c>
      <c r="B362">
        <f>+'算出シート1（連携前）'!G372</f>
        <v>0</v>
      </c>
      <c r="C362" t="str" cm="1">
        <f t="array" ref="C362">IF(A362="","",SUMPRODUCT((MATCH(A$2:A$1009&amp;B$2:B$1009,A$2:A$1009&amp;B$2:B$1009,0)=ROW($1:$1008))*(A$2:A$1009=A362)))</f>
        <v/>
      </c>
    </row>
    <row r="363" spans="1:3" x14ac:dyDescent="0.2">
      <c r="A363" t="str">
        <f>+'算出シート1（連携前）'!AQ373</f>
        <v/>
      </c>
      <c r="B363">
        <f>+'算出シート1（連携前）'!G373</f>
        <v>0</v>
      </c>
      <c r="C363" t="str" cm="1">
        <f t="array" ref="C363">IF(A363="","",SUMPRODUCT((MATCH(A$2:A$1009&amp;B$2:B$1009,A$2:A$1009&amp;B$2:B$1009,0)=ROW($1:$1008))*(A$2:A$1009=A363)))</f>
        <v/>
      </c>
    </row>
    <row r="364" spans="1:3" x14ac:dyDescent="0.2">
      <c r="A364" t="str">
        <f>+'算出シート1（連携前）'!AQ374</f>
        <v/>
      </c>
      <c r="B364">
        <f>+'算出シート1（連携前）'!G374</f>
        <v>0</v>
      </c>
      <c r="C364" t="str" cm="1">
        <f t="array" ref="C364">IF(A364="","",SUMPRODUCT((MATCH(A$2:A$1009&amp;B$2:B$1009,A$2:A$1009&amp;B$2:B$1009,0)=ROW($1:$1008))*(A$2:A$1009=A364)))</f>
        <v/>
      </c>
    </row>
    <row r="365" spans="1:3" x14ac:dyDescent="0.2">
      <c r="A365" t="str">
        <f>+'算出シート1（連携前）'!AQ375</f>
        <v/>
      </c>
      <c r="B365">
        <f>+'算出シート1（連携前）'!G375</f>
        <v>0</v>
      </c>
      <c r="C365" t="str" cm="1">
        <f t="array" ref="C365">IF(A365="","",SUMPRODUCT((MATCH(A$2:A$1009&amp;B$2:B$1009,A$2:A$1009&amp;B$2:B$1009,0)=ROW($1:$1008))*(A$2:A$1009=A365)))</f>
        <v/>
      </c>
    </row>
    <row r="366" spans="1:3" x14ac:dyDescent="0.2">
      <c r="A366" t="str">
        <f>+'算出シート1（連携前）'!AQ376</f>
        <v/>
      </c>
      <c r="B366">
        <f>+'算出シート1（連携前）'!G376</f>
        <v>0</v>
      </c>
      <c r="C366" t="str" cm="1">
        <f t="array" ref="C366">IF(A366="","",SUMPRODUCT((MATCH(A$2:A$1009&amp;B$2:B$1009,A$2:A$1009&amp;B$2:B$1009,0)=ROW($1:$1008))*(A$2:A$1009=A366)))</f>
        <v/>
      </c>
    </row>
    <row r="367" spans="1:3" x14ac:dyDescent="0.2">
      <c r="A367" t="str">
        <f>+'算出シート1（連携前）'!AQ377</f>
        <v/>
      </c>
      <c r="B367">
        <f>+'算出シート1（連携前）'!G377</f>
        <v>0</v>
      </c>
      <c r="C367" t="str" cm="1">
        <f t="array" ref="C367">IF(A367="","",SUMPRODUCT((MATCH(A$2:A$1009&amp;B$2:B$1009,A$2:A$1009&amp;B$2:B$1009,0)=ROW($1:$1008))*(A$2:A$1009=A367)))</f>
        <v/>
      </c>
    </row>
    <row r="368" spans="1:3" x14ac:dyDescent="0.2">
      <c r="A368" t="str">
        <f>+'算出シート1（連携前）'!AQ378</f>
        <v/>
      </c>
      <c r="B368">
        <f>+'算出シート1（連携前）'!G378</f>
        <v>0</v>
      </c>
      <c r="C368" t="str" cm="1">
        <f t="array" ref="C368">IF(A368="","",SUMPRODUCT((MATCH(A$2:A$1009&amp;B$2:B$1009,A$2:A$1009&amp;B$2:B$1009,0)=ROW($1:$1008))*(A$2:A$1009=A368)))</f>
        <v/>
      </c>
    </row>
    <row r="369" spans="1:3" x14ac:dyDescent="0.2">
      <c r="A369" t="str">
        <f>+'算出シート1（連携前）'!AQ379</f>
        <v/>
      </c>
      <c r="B369">
        <f>+'算出シート1（連携前）'!G379</f>
        <v>0</v>
      </c>
      <c r="C369" t="str" cm="1">
        <f t="array" ref="C369">IF(A369="","",SUMPRODUCT((MATCH(A$2:A$1009&amp;B$2:B$1009,A$2:A$1009&amp;B$2:B$1009,0)=ROW($1:$1008))*(A$2:A$1009=A369)))</f>
        <v/>
      </c>
    </row>
    <row r="370" spans="1:3" x14ac:dyDescent="0.2">
      <c r="A370" t="str">
        <f>+'算出シート1（連携前）'!AQ380</f>
        <v/>
      </c>
      <c r="B370">
        <f>+'算出シート1（連携前）'!G380</f>
        <v>0</v>
      </c>
      <c r="C370" t="str" cm="1">
        <f t="array" ref="C370">IF(A370="","",SUMPRODUCT((MATCH(A$2:A$1009&amp;B$2:B$1009,A$2:A$1009&amp;B$2:B$1009,0)=ROW($1:$1008))*(A$2:A$1009=A370)))</f>
        <v/>
      </c>
    </row>
    <row r="371" spans="1:3" x14ac:dyDescent="0.2">
      <c r="A371" t="str">
        <f>+'算出シート1（連携前）'!AQ381</f>
        <v/>
      </c>
      <c r="B371">
        <f>+'算出シート1（連携前）'!G381</f>
        <v>0</v>
      </c>
      <c r="C371" t="str" cm="1">
        <f t="array" ref="C371">IF(A371="","",SUMPRODUCT((MATCH(A$2:A$1009&amp;B$2:B$1009,A$2:A$1009&amp;B$2:B$1009,0)=ROW($1:$1008))*(A$2:A$1009=A371)))</f>
        <v/>
      </c>
    </row>
    <row r="372" spans="1:3" x14ac:dyDescent="0.2">
      <c r="A372" t="str">
        <f>+'算出シート1（連携前）'!AQ382</f>
        <v/>
      </c>
      <c r="B372">
        <f>+'算出シート1（連携前）'!G382</f>
        <v>0</v>
      </c>
      <c r="C372" t="str" cm="1">
        <f t="array" ref="C372">IF(A372="","",SUMPRODUCT((MATCH(A$2:A$1009&amp;B$2:B$1009,A$2:A$1009&amp;B$2:B$1009,0)=ROW($1:$1008))*(A$2:A$1009=A372)))</f>
        <v/>
      </c>
    </row>
    <row r="373" spans="1:3" x14ac:dyDescent="0.2">
      <c r="A373" t="str">
        <f>+'算出シート1（連携前）'!AQ383</f>
        <v/>
      </c>
      <c r="B373">
        <f>+'算出シート1（連携前）'!G383</f>
        <v>0</v>
      </c>
      <c r="C373" t="str" cm="1">
        <f t="array" ref="C373">IF(A373="","",SUMPRODUCT((MATCH(A$2:A$1009&amp;B$2:B$1009,A$2:A$1009&amp;B$2:B$1009,0)=ROW($1:$1008))*(A$2:A$1009=A373)))</f>
        <v/>
      </c>
    </row>
    <row r="374" spans="1:3" x14ac:dyDescent="0.2">
      <c r="A374" t="str">
        <f>+'算出シート1（連携前）'!AQ384</f>
        <v/>
      </c>
      <c r="B374">
        <f>+'算出シート1（連携前）'!G384</f>
        <v>0</v>
      </c>
      <c r="C374" t="str" cm="1">
        <f t="array" ref="C374">IF(A374="","",SUMPRODUCT((MATCH(A$2:A$1009&amp;B$2:B$1009,A$2:A$1009&amp;B$2:B$1009,0)=ROW($1:$1008))*(A$2:A$1009=A374)))</f>
        <v/>
      </c>
    </row>
    <row r="375" spans="1:3" x14ac:dyDescent="0.2">
      <c r="A375" t="str">
        <f>+'算出シート1（連携前）'!AQ385</f>
        <v/>
      </c>
      <c r="B375">
        <f>+'算出シート1（連携前）'!G385</f>
        <v>0</v>
      </c>
      <c r="C375" t="str" cm="1">
        <f t="array" ref="C375">IF(A375="","",SUMPRODUCT((MATCH(A$2:A$1009&amp;B$2:B$1009,A$2:A$1009&amp;B$2:B$1009,0)=ROW($1:$1008))*(A$2:A$1009=A375)))</f>
        <v/>
      </c>
    </row>
    <row r="376" spans="1:3" x14ac:dyDescent="0.2">
      <c r="A376" t="str">
        <f>+'算出シート1（連携前）'!AQ386</f>
        <v/>
      </c>
      <c r="B376">
        <f>+'算出シート1（連携前）'!G386</f>
        <v>0</v>
      </c>
      <c r="C376" t="str" cm="1">
        <f t="array" ref="C376">IF(A376="","",SUMPRODUCT((MATCH(A$2:A$1009&amp;B$2:B$1009,A$2:A$1009&amp;B$2:B$1009,0)=ROW($1:$1008))*(A$2:A$1009=A376)))</f>
        <v/>
      </c>
    </row>
    <row r="377" spans="1:3" x14ac:dyDescent="0.2">
      <c r="A377" t="str">
        <f>+'算出シート1（連携前）'!AQ387</f>
        <v/>
      </c>
      <c r="B377">
        <f>+'算出シート1（連携前）'!G387</f>
        <v>0</v>
      </c>
      <c r="C377" t="str" cm="1">
        <f t="array" ref="C377">IF(A377="","",SUMPRODUCT((MATCH(A$2:A$1009&amp;B$2:B$1009,A$2:A$1009&amp;B$2:B$1009,0)=ROW($1:$1008))*(A$2:A$1009=A377)))</f>
        <v/>
      </c>
    </row>
    <row r="378" spans="1:3" x14ac:dyDescent="0.2">
      <c r="A378" t="str">
        <f>+'算出シート1（連携前）'!AQ388</f>
        <v/>
      </c>
      <c r="B378">
        <f>+'算出シート1（連携前）'!G388</f>
        <v>0</v>
      </c>
      <c r="C378" t="str" cm="1">
        <f t="array" ref="C378">IF(A378="","",SUMPRODUCT((MATCH(A$2:A$1009&amp;B$2:B$1009,A$2:A$1009&amp;B$2:B$1009,0)=ROW($1:$1008))*(A$2:A$1009=A378)))</f>
        <v/>
      </c>
    </row>
    <row r="379" spans="1:3" x14ac:dyDescent="0.2">
      <c r="A379" t="str">
        <f>+'算出シート1（連携前）'!AQ389</f>
        <v/>
      </c>
      <c r="B379">
        <f>+'算出シート1（連携前）'!G389</f>
        <v>0</v>
      </c>
      <c r="C379" t="str" cm="1">
        <f t="array" ref="C379">IF(A379="","",SUMPRODUCT((MATCH(A$2:A$1009&amp;B$2:B$1009,A$2:A$1009&amp;B$2:B$1009,0)=ROW($1:$1008))*(A$2:A$1009=A379)))</f>
        <v/>
      </c>
    </row>
    <row r="380" spans="1:3" x14ac:dyDescent="0.2">
      <c r="A380" t="str">
        <f>+'算出シート1（連携前）'!AQ390</f>
        <v/>
      </c>
      <c r="B380">
        <f>+'算出シート1（連携前）'!G390</f>
        <v>0</v>
      </c>
      <c r="C380" t="str" cm="1">
        <f t="array" ref="C380">IF(A380="","",SUMPRODUCT((MATCH(A$2:A$1009&amp;B$2:B$1009,A$2:A$1009&amp;B$2:B$1009,0)=ROW($1:$1008))*(A$2:A$1009=A380)))</f>
        <v/>
      </c>
    </row>
    <row r="381" spans="1:3" x14ac:dyDescent="0.2">
      <c r="A381" t="str">
        <f>+'算出シート1（連携前）'!AQ391</f>
        <v/>
      </c>
      <c r="B381">
        <f>+'算出シート1（連携前）'!G391</f>
        <v>0</v>
      </c>
      <c r="C381" t="str" cm="1">
        <f t="array" ref="C381">IF(A381="","",SUMPRODUCT((MATCH(A$2:A$1009&amp;B$2:B$1009,A$2:A$1009&amp;B$2:B$1009,0)=ROW($1:$1008))*(A$2:A$1009=A381)))</f>
        <v/>
      </c>
    </row>
    <row r="382" spans="1:3" x14ac:dyDescent="0.2">
      <c r="A382" t="str">
        <f>+'算出シート1（連携前）'!AQ392</f>
        <v/>
      </c>
      <c r="B382">
        <f>+'算出シート1（連携前）'!G392</f>
        <v>0</v>
      </c>
      <c r="C382" t="str" cm="1">
        <f t="array" ref="C382">IF(A382="","",SUMPRODUCT((MATCH(A$2:A$1009&amp;B$2:B$1009,A$2:A$1009&amp;B$2:B$1009,0)=ROW($1:$1008))*(A$2:A$1009=A382)))</f>
        <v/>
      </c>
    </row>
    <row r="383" spans="1:3" x14ac:dyDescent="0.2">
      <c r="A383" t="str">
        <f>+'算出シート1（連携前）'!AQ393</f>
        <v/>
      </c>
      <c r="B383">
        <f>+'算出シート1（連携前）'!G393</f>
        <v>0</v>
      </c>
      <c r="C383" t="str" cm="1">
        <f t="array" ref="C383">IF(A383="","",SUMPRODUCT((MATCH(A$2:A$1009&amp;B$2:B$1009,A$2:A$1009&amp;B$2:B$1009,0)=ROW($1:$1008))*(A$2:A$1009=A383)))</f>
        <v/>
      </c>
    </row>
    <row r="384" spans="1:3" x14ac:dyDescent="0.2">
      <c r="A384" t="str">
        <f>+'算出シート1（連携前）'!AQ394</f>
        <v/>
      </c>
      <c r="B384">
        <f>+'算出シート1（連携前）'!G394</f>
        <v>0</v>
      </c>
      <c r="C384" t="str" cm="1">
        <f t="array" ref="C384">IF(A384="","",SUMPRODUCT((MATCH(A$2:A$1009&amp;B$2:B$1009,A$2:A$1009&amp;B$2:B$1009,0)=ROW($1:$1008))*(A$2:A$1009=A384)))</f>
        <v/>
      </c>
    </row>
    <row r="385" spans="1:3" x14ac:dyDescent="0.2">
      <c r="A385" t="str">
        <f>+'算出シート1（連携前）'!AQ395</f>
        <v/>
      </c>
      <c r="B385">
        <f>+'算出シート1（連携前）'!G395</f>
        <v>0</v>
      </c>
      <c r="C385" t="str" cm="1">
        <f t="array" ref="C385">IF(A385="","",SUMPRODUCT((MATCH(A$2:A$1009&amp;B$2:B$1009,A$2:A$1009&amp;B$2:B$1009,0)=ROW($1:$1008))*(A$2:A$1009=A385)))</f>
        <v/>
      </c>
    </row>
    <row r="386" spans="1:3" x14ac:dyDescent="0.2">
      <c r="A386" t="str">
        <f>+'算出シート1（連携前）'!AQ396</f>
        <v/>
      </c>
      <c r="B386">
        <f>+'算出シート1（連携前）'!G396</f>
        <v>0</v>
      </c>
      <c r="C386" t="str" cm="1">
        <f t="array" ref="C386">IF(A386="","",SUMPRODUCT((MATCH(A$2:A$1009&amp;B$2:B$1009,A$2:A$1009&amp;B$2:B$1009,0)=ROW($1:$1008))*(A$2:A$1009=A386)))</f>
        <v/>
      </c>
    </row>
    <row r="387" spans="1:3" x14ac:dyDescent="0.2">
      <c r="A387" t="str">
        <f>+'算出シート1（連携前）'!AQ397</f>
        <v/>
      </c>
      <c r="B387">
        <f>+'算出シート1（連携前）'!G397</f>
        <v>0</v>
      </c>
      <c r="C387" t="str" cm="1">
        <f t="array" ref="C387">IF(A387="","",SUMPRODUCT((MATCH(A$2:A$1009&amp;B$2:B$1009,A$2:A$1009&amp;B$2:B$1009,0)=ROW($1:$1008))*(A$2:A$1009=A387)))</f>
        <v/>
      </c>
    </row>
    <row r="388" spans="1:3" x14ac:dyDescent="0.2">
      <c r="A388" t="str">
        <f>+'算出シート1（連携前）'!AQ398</f>
        <v/>
      </c>
      <c r="B388">
        <f>+'算出シート1（連携前）'!G398</f>
        <v>0</v>
      </c>
      <c r="C388" t="str" cm="1">
        <f t="array" ref="C388">IF(A388="","",SUMPRODUCT((MATCH(A$2:A$1009&amp;B$2:B$1009,A$2:A$1009&amp;B$2:B$1009,0)=ROW($1:$1008))*(A$2:A$1009=A388)))</f>
        <v/>
      </c>
    </row>
    <row r="389" spans="1:3" x14ac:dyDescent="0.2">
      <c r="A389" t="str">
        <f>+'算出シート1（連携前）'!AQ399</f>
        <v/>
      </c>
      <c r="B389">
        <f>+'算出シート1（連携前）'!G399</f>
        <v>0</v>
      </c>
      <c r="C389" t="str" cm="1">
        <f t="array" ref="C389">IF(A389="","",SUMPRODUCT((MATCH(A$2:A$1009&amp;B$2:B$1009,A$2:A$1009&amp;B$2:B$1009,0)=ROW($1:$1008))*(A$2:A$1009=A389)))</f>
        <v/>
      </c>
    </row>
    <row r="390" spans="1:3" x14ac:dyDescent="0.2">
      <c r="A390" t="str">
        <f>+'算出シート1（連携前）'!AQ400</f>
        <v/>
      </c>
      <c r="B390">
        <f>+'算出シート1（連携前）'!G400</f>
        <v>0</v>
      </c>
      <c r="C390" t="str" cm="1">
        <f t="array" ref="C390">IF(A390="","",SUMPRODUCT((MATCH(A$2:A$1009&amp;B$2:B$1009,A$2:A$1009&amp;B$2:B$1009,0)=ROW($1:$1008))*(A$2:A$1009=A390)))</f>
        <v/>
      </c>
    </row>
    <row r="391" spans="1:3" x14ac:dyDescent="0.2">
      <c r="A391" t="str">
        <f>+'算出シート1（連携前）'!AQ401</f>
        <v/>
      </c>
      <c r="B391">
        <f>+'算出シート1（連携前）'!G401</f>
        <v>0</v>
      </c>
      <c r="C391" t="str" cm="1">
        <f t="array" ref="C391">IF(A391="","",SUMPRODUCT((MATCH(A$2:A$1009&amp;B$2:B$1009,A$2:A$1009&amp;B$2:B$1009,0)=ROW($1:$1008))*(A$2:A$1009=A391)))</f>
        <v/>
      </c>
    </row>
    <row r="392" spans="1:3" x14ac:dyDescent="0.2">
      <c r="A392" t="str">
        <f>+'算出シート1（連携前）'!AQ402</f>
        <v/>
      </c>
      <c r="B392">
        <f>+'算出シート1（連携前）'!G402</f>
        <v>0</v>
      </c>
      <c r="C392" t="str" cm="1">
        <f t="array" ref="C392">IF(A392="","",SUMPRODUCT((MATCH(A$2:A$1009&amp;B$2:B$1009,A$2:A$1009&amp;B$2:B$1009,0)=ROW($1:$1008))*(A$2:A$1009=A392)))</f>
        <v/>
      </c>
    </row>
    <row r="393" spans="1:3" x14ac:dyDescent="0.2">
      <c r="A393" t="str">
        <f>+'算出シート1（連携前）'!AQ403</f>
        <v/>
      </c>
      <c r="B393">
        <f>+'算出シート1（連携前）'!G403</f>
        <v>0</v>
      </c>
      <c r="C393" t="str" cm="1">
        <f t="array" ref="C393">IF(A393="","",SUMPRODUCT((MATCH(A$2:A$1009&amp;B$2:B$1009,A$2:A$1009&amp;B$2:B$1009,0)=ROW($1:$1008))*(A$2:A$1009=A393)))</f>
        <v/>
      </c>
    </row>
    <row r="394" spans="1:3" x14ac:dyDescent="0.2">
      <c r="A394" t="str">
        <f>+'算出シート1（連携前）'!AQ404</f>
        <v/>
      </c>
      <c r="B394">
        <f>+'算出シート1（連携前）'!G404</f>
        <v>0</v>
      </c>
      <c r="C394" t="str" cm="1">
        <f t="array" ref="C394">IF(A394="","",SUMPRODUCT((MATCH(A$2:A$1009&amp;B$2:B$1009,A$2:A$1009&amp;B$2:B$1009,0)=ROW($1:$1008))*(A$2:A$1009=A394)))</f>
        <v/>
      </c>
    </row>
    <row r="395" spans="1:3" x14ac:dyDescent="0.2">
      <c r="A395" t="str">
        <f>+'算出シート1（連携前）'!AQ405</f>
        <v/>
      </c>
      <c r="B395">
        <f>+'算出シート1（連携前）'!G405</f>
        <v>0</v>
      </c>
      <c r="C395" t="str" cm="1">
        <f t="array" ref="C395">IF(A395="","",SUMPRODUCT((MATCH(A$2:A$1009&amp;B$2:B$1009,A$2:A$1009&amp;B$2:B$1009,0)=ROW($1:$1008))*(A$2:A$1009=A395)))</f>
        <v/>
      </c>
    </row>
    <row r="396" spans="1:3" x14ac:dyDescent="0.2">
      <c r="A396" t="str">
        <f>+'算出シート1（連携前）'!AQ406</f>
        <v/>
      </c>
      <c r="B396">
        <f>+'算出シート1（連携前）'!G406</f>
        <v>0</v>
      </c>
      <c r="C396" t="str" cm="1">
        <f t="array" ref="C396">IF(A396="","",SUMPRODUCT((MATCH(A$2:A$1009&amp;B$2:B$1009,A$2:A$1009&amp;B$2:B$1009,0)=ROW($1:$1008))*(A$2:A$1009=A396)))</f>
        <v/>
      </c>
    </row>
    <row r="397" spans="1:3" x14ac:dyDescent="0.2">
      <c r="A397" t="str">
        <f>+'算出シート1（連携前）'!AQ407</f>
        <v/>
      </c>
      <c r="B397">
        <f>+'算出シート1（連携前）'!G407</f>
        <v>0</v>
      </c>
      <c r="C397" t="str" cm="1">
        <f t="array" ref="C397">IF(A397="","",SUMPRODUCT((MATCH(A$2:A$1009&amp;B$2:B$1009,A$2:A$1009&amp;B$2:B$1009,0)=ROW($1:$1008))*(A$2:A$1009=A397)))</f>
        <v/>
      </c>
    </row>
    <row r="398" spans="1:3" x14ac:dyDescent="0.2">
      <c r="A398" t="str">
        <f>+'算出シート1（連携前）'!AQ408</f>
        <v/>
      </c>
      <c r="B398">
        <f>+'算出シート1（連携前）'!G408</f>
        <v>0</v>
      </c>
      <c r="C398" t="str" cm="1">
        <f t="array" ref="C398">IF(A398="","",SUMPRODUCT((MATCH(A$2:A$1009&amp;B$2:B$1009,A$2:A$1009&amp;B$2:B$1009,0)=ROW($1:$1008))*(A$2:A$1009=A398)))</f>
        <v/>
      </c>
    </row>
    <row r="399" spans="1:3" x14ac:dyDescent="0.2">
      <c r="A399" t="str">
        <f>+'算出シート1（連携前）'!AQ409</f>
        <v/>
      </c>
      <c r="B399">
        <f>+'算出シート1（連携前）'!G409</f>
        <v>0</v>
      </c>
      <c r="C399" t="str" cm="1">
        <f t="array" ref="C399">IF(A399="","",SUMPRODUCT((MATCH(A$2:A$1009&amp;B$2:B$1009,A$2:A$1009&amp;B$2:B$1009,0)=ROW($1:$1008))*(A$2:A$1009=A399)))</f>
        <v/>
      </c>
    </row>
    <row r="400" spans="1:3" x14ac:dyDescent="0.2">
      <c r="A400" t="str">
        <f>+'算出シート1（連携前）'!AQ410</f>
        <v/>
      </c>
      <c r="B400">
        <f>+'算出シート1（連携前）'!G410</f>
        <v>0</v>
      </c>
      <c r="C400" t="str" cm="1">
        <f t="array" ref="C400">IF(A400="","",SUMPRODUCT((MATCH(A$2:A$1009&amp;B$2:B$1009,A$2:A$1009&amp;B$2:B$1009,0)=ROW($1:$1008))*(A$2:A$1009=A400)))</f>
        <v/>
      </c>
    </row>
    <row r="401" spans="1:3" x14ac:dyDescent="0.2">
      <c r="A401" t="str">
        <f>+'算出シート1（連携前）'!AQ411</f>
        <v/>
      </c>
      <c r="B401">
        <f>+'算出シート1（連携前）'!G411</f>
        <v>0</v>
      </c>
      <c r="C401" t="str" cm="1">
        <f t="array" ref="C401">IF(A401="","",SUMPRODUCT((MATCH(A$2:A$1009&amp;B$2:B$1009,A$2:A$1009&amp;B$2:B$1009,0)=ROW($1:$1008))*(A$2:A$1009=A401)))</f>
        <v/>
      </c>
    </row>
    <row r="402" spans="1:3" x14ac:dyDescent="0.2">
      <c r="A402" t="str">
        <f>+'算出シート1（連携前）'!AQ412</f>
        <v/>
      </c>
      <c r="B402">
        <f>+'算出シート1（連携前）'!G412</f>
        <v>0</v>
      </c>
      <c r="C402" t="str" cm="1">
        <f t="array" ref="C402">IF(A402="","",SUMPRODUCT((MATCH(A$2:A$1009&amp;B$2:B$1009,A$2:A$1009&amp;B$2:B$1009,0)=ROW($1:$1008))*(A$2:A$1009=A402)))</f>
        <v/>
      </c>
    </row>
    <row r="403" spans="1:3" x14ac:dyDescent="0.2">
      <c r="A403" t="str">
        <f>+'算出シート1（連携前）'!AQ413</f>
        <v/>
      </c>
      <c r="B403">
        <f>+'算出シート1（連携前）'!G413</f>
        <v>0</v>
      </c>
      <c r="C403" t="str" cm="1">
        <f t="array" ref="C403">IF(A403="","",SUMPRODUCT((MATCH(A$2:A$1009&amp;B$2:B$1009,A$2:A$1009&amp;B$2:B$1009,0)=ROW($1:$1008))*(A$2:A$1009=A403)))</f>
        <v/>
      </c>
    </row>
    <row r="404" spans="1:3" x14ac:dyDescent="0.2">
      <c r="A404" t="str">
        <f>+'算出シート1（連携前）'!AQ414</f>
        <v/>
      </c>
      <c r="B404">
        <f>+'算出シート1（連携前）'!G414</f>
        <v>0</v>
      </c>
      <c r="C404" t="str" cm="1">
        <f t="array" ref="C404">IF(A404="","",SUMPRODUCT((MATCH(A$2:A$1009&amp;B$2:B$1009,A$2:A$1009&amp;B$2:B$1009,0)=ROW($1:$1008))*(A$2:A$1009=A404)))</f>
        <v/>
      </c>
    </row>
    <row r="405" spans="1:3" x14ac:dyDescent="0.2">
      <c r="A405" t="str">
        <f>+'算出シート1（連携前）'!AQ415</f>
        <v/>
      </c>
      <c r="B405">
        <f>+'算出シート1（連携前）'!G415</f>
        <v>0</v>
      </c>
      <c r="C405" t="str" cm="1">
        <f t="array" ref="C405">IF(A405="","",SUMPRODUCT((MATCH(A$2:A$1009&amp;B$2:B$1009,A$2:A$1009&amp;B$2:B$1009,0)=ROW($1:$1008))*(A$2:A$1009=A405)))</f>
        <v/>
      </c>
    </row>
    <row r="406" spans="1:3" x14ac:dyDescent="0.2">
      <c r="A406" t="str">
        <f>+'算出シート1（連携前）'!AQ416</f>
        <v/>
      </c>
      <c r="B406">
        <f>+'算出シート1（連携前）'!G416</f>
        <v>0</v>
      </c>
      <c r="C406" t="str" cm="1">
        <f t="array" ref="C406">IF(A406="","",SUMPRODUCT((MATCH(A$2:A$1009&amp;B$2:B$1009,A$2:A$1009&amp;B$2:B$1009,0)=ROW($1:$1008))*(A$2:A$1009=A406)))</f>
        <v/>
      </c>
    </row>
    <row r="407" spans="1:3" x14ac:dyDescent="0.2">
      <c r="A407" t="str">
        <f>+'算出シート1（連携前）'!AQ417</f>
        <v/>
      </c>
      <c r="B407">
        <f>+'算出シート1（連携前）'!G417</f>
        <v>0</v>
      </c>
      <c r="C407" t="str" cm="1">
        <f t="array" ref="C407">IF(A407="","",SUMPRODUCT((MATCH(A$2:A$1009&amp;B$2:B$1009,A$2:A$1009&amp;B$2:B$1009,0)=ROW($1:$1008))*(A$2:A$1009=A407)))</f>
        <v/>
      </c>
    </row>
    <row r="408" spans="1:3" x14ac:dyDescent="0.2">
      <c r="A408" t="str">
        <f>+'算出シート1（連携前）'!AQ418</f>
        <v/>
      </c>
      <c r="B408">
        <f>+'算出シート1（連携前）'!G418</f>
        <v>0</v>
      </c>
      <c r="C408" t="str" cm="1">
        <f t="array" ref="C408">IF(A408="","",SUMPRODUCT((MATCH(A$2:A$1009&amp;B$2:B$1009,A$2:A$1009&amp;B$2:B$1009,0)=ROW($1:$1008))*(A$2:A$1009=A408)))</f>
        <v/>
      </c>
    </row>
    <row r="409" spans="1:3" x14ac:dyDescent="0.2">
      <c r="A409" t="str">
        <f>+'算出シート1（連携前）'!AQ419</f>
        <v/>
      </c>
      <c r="B409">
        <f>+'算出シート1（連携前）'!G419</f>
        <v>0</v>
      </c>
      <c r="C409" t="str" cm="1">
        <f t="array" ref="C409">IF(A409="","",SUMPRODUCT((MATCH(A$2:A$1009&amp;B$2:B$1009,A$2:A$1009&amp;B$2:B$1009,0)=ROW($1:$1008))*(A$2:A$1009=A409)))</f>
        <v/>
      </c>
    </row>
    <row r="410" spans="1:3" x14ac:dyDescent="0.2">
      <c r="A410" t="str">
        <f>+'算出シート1（連携前）'!AQ420</f>
        <v/>
      </c>
      <c r="B410">
        <f>+'算出シート1（連携前）'!G420</f>
        <v>0</v>
      </c>
      <c r="C410" t="str" cm="1">
        <f t="array" ref="C410">IF(A410="","",SUMPRODUCT((MATCH(A$2:A$1009&amp;B$2:B$1009,A$2:A$1009&amp;B$2:B$1009,0)=ROW($1:$1008))*(A$2:A$1009=A410)))</f>
        <v/>
      </c>
    </row>
    <row r="411" spans="1:3" x14ac:dyDescent="0.2">
      <c r="A411" t="str">
        <f>+'算出シート1（連携前）'!AQ421</f>
        <v/>
      </c>
      <c r="B411">
        <f>+'算出シート1（連携前）'!G421</f>
        <v>0</v>
      </c>
      <c r="C411" t="str" cm="1">
        <f t="array" ref="C411">IF(A411="","",SUMPRODUCT((MATCH(A$2:A$1009&amp;B$2:B$1009,A$2:A$1009&amp;B$2:B$1009,0)=ROW($1:$1008))*(A$2:A$1009=A411)))</f>
        <v/>
      </c>
    </row>
    <row r="412" spans="1:3" x14ac:dyDescent="0.2">
      <c r="A412" t="str">
        <f>+'算出シート1（連携前）'!AQ422</f>
        <v/>
      </c>
      <c r="B412">
        <f>+'算出シート1（連携前）'!G422</f>
        <v>0</v>
      </c>
      <c r="C412" t="str" cm="1">
        <f t="array" ref="C412">IF(A412="","",SUMPRODUCT((MATCH(A$2:A$1009&amp;B$2:B$1009,A$2:A$1009&amp;B$2:B$1009,0)=ROW($1:$1008))*(A$2:A$1009=A412)))</f>
        <v/>
      </c>
    </row>
    <row r="413" spans="1:3" x14ac:dyDescent="0.2">
      <c r="A413" t="str">
        <f>+'算出シート1（連携前）'!AQ423</f>
        <v/>
      </c>
      <c r="B413">
        <f>+'算出シート1（連携前）'!G423</f>
        <v>0</v>
      </c>
      <c r="C413" t="str" cm="1">
        <f t="array" ref="C413">IF(A413="","",SUMPRODUCT((MATCH(A$2:A$1009&amp;B$2:B$1009,A$2:A$1009&amp;B$2:B$1009,0)=ROW($1:$1008))*(A$2:A$1009=A413)))</f>
        <v/>
      </c>
    </row>
    <row r="414" spans="1:3" x14ac:dyDescent="0.2">
      <c r="A414" t="str">
        <f>+'算出シート1（連携前）'!AQ424</f>
        <v/>
      </c>
      <c r="B414">
        <f>+'算出シート1（連携前）'!G424</f>
        <v>0</v>
      </c>
      <c r="C414" t="str" cm="1">
        <f t="array" ref="C414">IF(A414="","",SUMPRODUCT((MATCH(A$2:A$1009&amp;B$2:B$1009,A$2:A$1009&amp;B$2:B$1009,0)=ROW($1:$1008))*(A$2:A$1009=A414)))</f>
        <v/>
      </c>
    </row>
    <row r="415" spans="1:3" x14ac:dyDescent="0.2">
      <c r="A415" t="str">
        <f>+'算出シート1（連携前）'!AQ425</f>
        <v/>
      </c>
      <c r="B415">
        <f>+'算出シート1（連携前）'!G425</f>
        <v>0</v>
      </c>
      <c r="C415" t="str" cm="1">
        <f t="array" ref="C415">IF(A415="","",SUMPRODUCT((MATCH(A$2:A$1009&amp;B$2:B$1009,A$2:A$1009&amp;B$2:B$1009,0)=ROW($1:$1008))*(A$2:A$1009=A415)))</f>
        <v/>
      </c>
    </row>
    <row r="416" spans="1:3" x14ac:dyDescent="0.2">
      <c r="A416" t="str">
        <f>+'算出シート1（連携前）'!AQ426</f>
        <v/>
      </c>
      <c r="B416">
        <f>+'算出シート1（連携前）'!G426</f>
        <v>0</v>
      </c>
      <c r="C416" t="str" cm="1">
        <f t="array" ref="C416">IF(A416="","",SUMPRODUCT((MATCH(A$2:A$1009&amp;B$2:B$1009,A$2:A$1009&amp;B$2:B$1009,0)=ROW($1:$1008))*(A$2:A$1009=A416)))</f>
        <v/>
      </c>
    </row>
    <row r="417" spans="1:3" x14ac:dyDescent="0.2">
      <c r="A417" t="str">
        <f>+'算出シート1（連携前）'!AQ427</f>
        <v/>
      </c>
      <c r="B417">
        <f>+'算出シート1（連携前）'!G427</f>
        <v>0</v>
      </c>
      <c r="C417" t="str" cm="1">
        <f t="array" ref="C417">IF(A417="","",SUMPRODUCT((MATCH(A$2:A$1009&amp;B$2:B$1009,A$2:A$1009&amp;B$2:B$1009,0)=ROW($1:$1008))*(A$2:A$1009=A417)))</f>
        <v/>
      </c>
    </row>
    <row r="418" spans="1:3" x14ac:dyDescent="0.2">
      <c r="A418" t="str">
        <f>+'算出シート1（連携前）'!AQ428</f>
        <v/>
      </c>
      <c r="B418">
        <f>+'算出シート1（連携前）'!G428</f>
        <v>0</v>
      </c>
      <c r="C418" t="str" cm="1">
        <f t="array" ref="C418">IF(A418="","",SUMPRODUCT((MATCH(A$2:A$1009&amp;B$2:B$1009,A$2:A$1009&amp;B$2:B$1009,0)=ROW($1:$1008))*(A$2:A$1009=A418)))</f>
        <v/>
      </c>
    </row>
    <row r="419" spans="1:3" x14ac:dyDescent="0.2">
      <c r="A419" t="str">
        <f>+'算出シート1（連携前）'!AQ429</f>
        <v/>
      </c>
      <c r="B419">
        <f>+'算出シート1（連携前）'!G429</f>
        <v>0</v>
      </c>
      <c r="C419" t="str" cm="1">
        <f t="array" ref="C419">IF(A419="","",SUMPRODUCT((MATCH(A$2:A$1009&amp;B$2:B$1009,A$2:A$1009&amp;B$2:B$1009,0)=ROW($1:$1008))*(A$2:A$1009=A419)))</f>
        <v/>
      </c>
    </row>
    <row r="420" spans="1:3" x14ac:dyDescent="0.2">
      <c r="A420" t="str">
        <f>+'算出シート1（連携前）'!AQ430</f>
        <v/>
      </c>
      <c r="B420">
        <f>+'算出シート1（連携前）'!G430</f>
        <v>0</v>
      </c>
      <c r="C420" t="str" cm="1">
        <f t="array" ref="C420">IF(A420="","",SUMPRODUCT((MATCH(A$2:A$1009&amp;B$2:B$1009,A$2:A$1009&amp;B$2:B$1009,0)=ROW($1:$1008))*(A$2:A$1009=A420)))</f>
        <v/>
      </c>
    </row>
    <row r="421" spans="1:3" x14ac:dyDescent="0.2">
      <c r="A421" t="str">
        <f>+'算出シート1（連携前）'!AQ431</f>
        <v/>
      </c>
      <c r="B421">
        <f>+'算出シート1（連携前）'!G431</f>
        <v>0</v>
      </c>
      <c r="C421" t="str" cm="1">
        <f t="array" ref="C421">IF(A421="","",SUMPRODUCT((MATCH(A$2:A$1009&amp;B$2:B$1009,A$2:A$1009&amp;B$2:B$1009,0)=ROW($1:$1008))*(A$2:A$1009=A421)))</f>
        <v/>
      </c>
    </row>
    <row r="422" spans="1:3" x14ac:dyDescent="0.2">
      <c r="A422" t="str">
        <f>+'算出シート1（連携前）'!AQ432</f>
        <v/>
      </c>
      <c r="B422">
        <f>+'算出シート1（連携前）'!G432</f>
        <v>0</v>
      </c>
      <c r="C422" t="str" cm="1">
        <f t="array" ref="C422">IF(A422="","",SUMPRODUCT((MATCH(A$2:A$1009&amp;B$2:B$1009,A$2:A$1009&amp;B$2:B$1009,0)=ROW($1:$1008))*(A$2:A$1009=A422)))</f>
        <v/>
      </c>
    </row>
    <row r="423" spans="1:3" x14ac:dyDescent="0.2">
      <c r="A423" t="str">
        <f>+'算出シート1（連携前）'!AQ433</f>
        <v/>
      </c>
      <c r="B423">
        <f>+'算出シート1（連携前）'!G433</f>
        <v>0</v>
      </c>
      <c r="C423" t="str" cm="1">
        <f t="array" ref="C423">IF(A423="","",SUMPRODUCT((MATCH(A$2:A$1009&amp;B$2:B$1009,A$2:A$1009&amp;B$2:B$1009,0)=ROW($1:$1008))*(A$2:A$1009=A423)))</f>
        <v/>
      </c>
    </row>
    <row r="424" spans="1:3" x14ac:dyDescent="0.2">
      <c r="A424" t="str">
        <f>+'算出シート1（連携前）'!AQ434</f>
        <v/>
      </c>
      <c r="B424">
        <f>+'算出シート1（連携前）'!G434</f>
        <v>0</v>
      </c>
      <c r="C424" t="str" cm="1">
        <f t="array" ref="C424">IF(A424="","",SUMPRODUCT((MATCH(A$2:A$1009&amp;B$2:B$1009,A$2:A$1009&amp;B$2:B$1009,0)=ROW($1:$1008))*(A$2:A$1009=A424)))</f>
        <v/>
      </c>
    </row>
    <row r="425" spans="1:3" x14ac:dyDescent="0.2">
      <c r="A425" t="str">
        <f>+'算出シート1（連携前）'!AQ435</f>
        <v/>
      </c>
      <c r="B425">
        <f>+'算出シート1（連携前）'!G435</f>
        <v>0</v>
      </c>
      <c r="C425" t="str" cm="1">
        <f t="array" ref="C425">IF(A425="","",SUMPRODUCT((MATCH(A$2:A$1009&amp;B$2:B$1009,A$2:A$1009&amp;B$2:B$1009,0)=ROW($1:$1008))*(A$2:A$1009=A425)))</f>
        <v/>
      </c>
    </row>
    <row r="426" spans="1:3" x14ac:dyDescent="0.2">
      <c r="A426" t="str">
        <f>+'算出シート1（連携前）'!AQ436</f>
        <v/>
      </c>
      <c r="B426">
        <f>+'算出シート1（連携前）'!G436</f>
        <v>0</v>
      </c>
      <c r="C426" t="str" cm="1">
        <f t="array" ref="C426">IF(A426="","",SUMPRODUCT((MATCH(A$2:A$1009&amp;B$2:B$1009,A$2:A$1009&amp;B$2:B$1009,0)=ROW($1:$1008))*(A$2:A$1009=A426)))</f>
        <v/>
      </c>
    </row>
    <row r="427" spans="1:3" x14ac:dyDescent="0.2">
      <c r="A427" t="str">
        <f>+'算出シート1（連携前）'!AQ437</f>
        <v/>
      </c>
      <c r="B427">
        <f>+'算出シート1（連携前）'!G437</f>
        <v>0</v>
      </c>
      <c r="C427" t="str" cm="1">
        <f t="array" ref="C427">IF(A427="","",SUMPRODUCT((MATCH(A$2:A$1009&amp;B$2:B$1009,A$2:A$1009&amp;B$2:B$1009,0)=ROW($1:$1008))*(A$2:A$1009=A427)))</f>
        <v/>
      </c>
    </row>
    <row r="428" spans="1:3" x14ac:dyDescent="0.2">
      <c r="A428" t="str">
        <f>+'算出シート1（連携前）'!AQ438</f>
        <v/>
      </c>
      <c r="B428">
        <f>+'算出シート1（連携前）'!G438</f>
        <v>0</v>
      </c>
      <c r="C428" t="str" cm="1">
        <f t="array" ref="C428">IF(A428="","",SUMPRODUCT((MATCH(A$2:A$1009&amp;B$2:B$1009,A$2:A$1009&amp;B$2:B$1009,0)=ROW($1:$1008))*(A$2:A$1009=A428)))</f>
        <v/>
      </c>
    </row>
    <row r="429" spans="1:3" x14ac:dyDescent="0.2">
      <c r="A429" t="str">
        <f>+'算出シート1（連携前）'!AQ439</f>
        <v/>
      </c>
      <c r="B429">
        <f>+'算出シート1（連携前）'!G439</f>
        <v>0</v>
      </c>
      <c r="C429" t="str" cm="1">
        <f t="array" ref="C429">IF(A429="","",SUMPRODUCT((MATCH(A$2:A$1009&amp;B$2:B$1009,A$2:A$1009&amp;B$2:B$1009,0)=ROW($1:$1008))*(A$2:A$1009=A429)))</f>
        <v/>
      </c>
    </row>
    <row r="430" spans="1:3" x14ac:dyDescent="0.2">
      <c r="A430" t="str">
        <f>+'算出シート1（連携前）'!AQ440</f>
        <v/>
      </c>
      <c r="B430">
        <f>+'算出シート1（連携前）'!G440</f>
        <v>0</v>
      </c>
      <c r="C430" t="str" cm="1">
        <f t="array" ref="C430">IF(A430="","",SUMPRODUCT((MATCH(A$2:A$1009&amp;B$2:B$1009,A$2:A$1009&amp;B$2:B$1009,0)=ROW($1:$1008))*(A$2:A$1009=A430)))</f>
        <v/>
      </c>
    </row>
    <row r="431" spans="1:3" x14ac:dyDescent="0.2">
      <c r="A431" t="str">
        <f>+'算出シート1（連携前）'!AQ441</f>
        <v/>
      </c>
      <c r="B431">
        <f>+'算出シート1（連携前）'!G441</f>
        <v>0</v>
      </c>
      <c r="C431" t="str" cm="1">
        <f t="array" ref="C431">IF(A431="","",SUMPRODUCT((MATCH(A$2:A$1009&amp;B$2:B$1009,A$2:A$1009&amp;B$2:B$1009,0)=ROW($1:$1008))*(A$2:A$1009=A431)))</f>
        <v/>
      </c>
    </row>
    <row r="432" spans="1:3" x14ac:dyDescent="0.2">
      <c r="A432" t="str">
        <f>+'算出シート1（連携前）'!AQ442</f>
        <v/>
      </c>
      <c r="B432">
        <f>+'算出シート1（連携前）'!G442</f>
        <v>0</v>
      </c>
      <c r="C432" t="str" cm="1">
        <f t="array" ref="C432">IF(A432="","",SUMPRODUCT((MATCH(A$2:A$1009&amp;B$2:B$1009,A$2:A$1009&amp;B$2:B$1009,0)=ROW($1:$1008))*(A$2:A$1009=A432)))</f>
        <v/>
      </c>
    </row>
    <row r="433" spans="1:3" x14ac:dyDescent="0.2">
      <c r="A433" t="str">
        <f>+'算出シート1（連携前）'!AQ443</f>
        <v/>
      </c>
      <c r="B433">
        <f>+'算出シート1（連携前）'!G443</f>
        <v>0</v>
      </c>
      <c r="C433" t="str" cm="1">
        <f t="array" ref="C433">IF(A433="","",SUMPRODUCT((MATCH(A$2:A$1009&amp;B$2:B$1009,A$2:A$1009&amp;B$2:B$1009,0)=ROW($1:$1008))*(A$2:A$1009=A433)))</f>
        <v/>
      </c>
    </row>
    <row r="434" spans="1:3" x14ac:dyDescent="0.2">
      <c r="A434" t="str">
        <f>+'算出シート1（連携前）'!AQ444</f>
        <v/>
      </c>
      <c r="B434">
        <f>+'算出シート1（連携前）'!G444</f>
        <v>0</v>
      </c>
      <c r="C434" t="str" cm="1">
        <f t="array" ref="C434">IF(A434="","",SUMPRODUCT((MATCH(A$2:A$1009&amp;B$2:B$1009,A$2:A$1009&amp;B$2:B$1009,0)=ROW($1:$1008))*(A$2:A$1009=A434)))</f>
        <v/>
      </c>
    </row>
    <row r="435" spans="1:3" x14ac:dyDescent="0.2">
      <c r="A435" t="str">
        <f>+'算出シート1（連携前）'!AQ445</f>
        <v/>
      </c>
      <c r="B435">
        <f>+'算出シート1（連携前）'!G445</f>
        <v>0</v>
      </c>
      <c r="C435" t="str" cm="1">
        <f t="array" ref="C435">IF(A435="","",SUMPRODUCT((MATCH(A$2:A$1009&amp;B$2:B$1009,A$2:A$1009&amp;B$2:B$1009,0)=ROW($1:$1008))*(A$2:A$1009=A435)))</f>
        <v/>
      </c>
    </row>
    <row r="436" spans="1:3" x14ac:dyDescent="0.2">
      <c r="A436" t="str">
        <f>+'算出シート1（連携前）'!AQ446</f>
        <v/>
      </c>
      <c r="B436">
        <f>+'算出シート1（連携前）'!G446</f>
        <v>0</v>
      </c>
      <c r="C436" t="str" cm="1">
        <f t="array" ref="C436">IF(A436="","",SUMPRODUCT((MATCH(A$2:A$1009&amp;B$2:B$1009,A$2:A$1009&amp;B$2:B$1009,0)=ROW($1:$1008))*(A$2:A$1009=A436)))</f>
        <v/>
      </c>
    </row>
    <row r="437" spans="1:3" x14ac:dyDescent="0.2">
      <c r="A437" t="str">
        <f>+'算出シート1（連携前）'!AQ447</f>
        <v/>
      </c>
      <c r="B437">
        <f>+'算出シート1（連携前）'!G447</f>
        <v>0</v>
      </c>
      <c r="C437" t="str" cm="1">
        <f t="array" ref="C437">IF(A437="","",SUMPRODUCT((MATCH(A$2:A$1009&amp;B$2:B$1009,A$2:A$1009&amp;B$2:B$1009,0)=ROW($1:$1008))*(A$2:A$1009=A437)))</f>
        <v/>
      </c>
    </row>
    <row r="438" spans="1:3" x14ac:dyDescent="0.2">
      <c r="A438" t="str">
        <f>+'算出シート1（連携前）'!AQ448</f>
        <v/>
      </c>
      <c r="B438">
        <f>+'算出シート1（連携前）'!G448</f>
        <v>0</v>
      </c>
      <c r="C438" t="str" cm="1">
        <f t="array" ref="C438">IF(A438="","",SUMPRODUCT((MATCH(A$2:A$1009&amp;B$2:B$1009,A$2:A$1009&amp;B$2:B$1009,0)=ROW($1:$1008))*(A$2:A$1009=A438)))</f>
        <v/>
      </c>
    </row>
    <row r="439" spans="1:3" x14ac:dyDescent="0.2">
      <c r="A439" t="str">
        <f>+'算出シート1（連携前）'!AQ449</f>
        <v/>
      </c>
      <c r="B439">
        <f>+'算出シート1（連携前）'!G449</f>
        <v>0</v>
      </c>
      <c r="C439" t="str" cm="1">
        <f t="array" ref="C439">IF(A439="","",SUMPRODUCT((MATCH(A$2:A$1009&amp;B$2:B$1009,A$2:A$1009&amp;B$2:B$1009,0)=ROW($1:$1008))*(A$2:A$1009=A439)))</f>
        <v/>
      </c>
    </row>
    <row r="440" spans="1:3" x14ac:dyDescent="0.2">
      <c r="A440" t="str">
        <f>+'算出シート1（連携前）'!AQ450</f>
        <v/>
      </c>
      <c r="B440">
        <f>+'算出シート1（連携前）'!G450</f>
        <v>0</v>
      </c>
      <c r="C440" t="str" cm="1">
        <f t="array" ref="C440">IF(A440="","",SUMPRODUCT((MATCH(A$2:A$1009&amp;B$2:B$1009,A$2:A$1009&amp;B$2:B$1009,0)=ROW($1:$1008))*(A$2:A$1009=A440)))</f>
        <v/>
      </c>
    </row>
    <row r="441" spans="1:3" x14ac:dyDescent="0.2">
      <c r="A441" t="str">
        <f>+'算出シート1（連携前）'!AQ451</f>
        <v/>
      </c>
      <c r="B441">
        <f>+'算出シート1（連携前）'!G451</f>
        <v>0</v>
      </c>
      <c r="C441" t="str" cm="1">
        <f t="array" ref="C441">IF(A441="","",SUMPRODUCT((MATCH(A$2:A$1009&amp;B$2:B$1009,A$2:A$1009&amp;B$2:B$1009,0)=ROW($1:$1008))*(A$2:A$1009=A441)))</f>
        <v/>
      </c>
    </row>
    <row r="442" spans="1:3" x14ac:dyDescent="0.2">
      <c r="A442" t="str">
        <f>+'算出シート1（連携前）'!AQ452</f>
        <v/>
      </c>
      <c r="B442">
        <f>+'算出シート1（連携前）'!G452</f>
        <v>0</v>
      </c>
      <c r="C442" t="str" cm="1">
        <f t="array" ref="C442">IF(A442="","",SUMPRODUCT((MATCH(A$2:A$1009&amp;B$2:B$1009,A$2:A$1009&amp;B$2:B$1009,0)=ROW($1:$1008))*(A$2:A$1009=A442)))</f>
        <v/>
      </c>
    </row>
    <row r="443" spans="1:3" x14ac:dyDescent="0.2">
      <c r="A443" t="str">
        <f>+'算出シート1（連携前）'!AQ453</f>
        <v/>
      </c>
      <c r="B443">
        <f>+'算出シート1（連携前）'!G453</f>
        <v>0</v>
      </c>
      <c r="C443" t="str" cm="1">
        <f t="array" ref="C443">IF(A443="","",SUMPRODUCT((MATCH(A$2:A$1009&amp;B$2:B$1009,A$2:A$1009&amp;B$2:B$1009,0)=ROW($1:$1008))*(A$2:A$1009=A443)))</f>
        <v/>
      </c>
    </row>
    <row r="444" spans="1:3" x14ac:dyDescent="0.2">
      <c r="A444" t="str">
        <f>+'算出シート1（連携前）'!AQ454</f>
        <v/>
      </c>
      <c r="B444">
        <f>+'算出シート1（連携前）'!G454</f>
        <v>0</v>
      </c>
      <c r="C444" t="str" cm="1">
        <f t="array" ref="C444">IF(A444="","",SUMPRODUCT((MATCH(A$2:A$1009&amp;B$2:B$1009,A$2:A$1009&amp;B$2:B$1009,0)=ROW($1:$1008))*(A$2:A$1009=A444)))</f>
        <v/>
      </c>
    </row>
    <row r="445" spans="1:3" x14ac:dyDescent="0.2">
      <c r="A445" t="str">
        <f>+'算出シート1（連携前）'!AQ455</f>
        <v/>
      </c>
      <c r="B445">
        <f>+'算出シート1（連携前）'!G455</f>
        <v>0</v>
      </c>
      <c r="C445" t="str" cm="1">
        <f t="array" ref="C445">IF(A445="","",SUMPRODUCT((MATCH(A$2:A$1009&amp;B$2:B$1009,A$2:A$1009&amp;B$2:B$1009,0)=ROW($1:$1008))*(A$2:A$1009=A445)))</f>
        <v/>
      </c>
    </row>
    <row r="446" spans="1:3" x14ac:dyDescent="0.2">
      <c r="A446" t="str">
        <f>+'算出シート1（連携前）'!AQ456</f>
        <v/>
      </c>
      <c r="B446">
        <f>+'算出シート1（連携前）'!G456</f>
        <v>0</v>
      </c>
      <c r="C446" t="str" cm="1">
        <f t="array" ref="C446">IF(A446="","",SUMPRODUCT((MATCH(A$2:A$1009&amp;B$2:B$1009,A$2:A$1009&amp;B$2:B$1009,0)=ROW($1:$1008))*(A$2:A$1009=A446)))</f>
        <v/>
      </c>
    </row>
    <row r="447" spans="1:3" x14ac:dyDescent="0.2">
      <c r="A447" t="str">
        <f>+'算出シート1（連携前）'!AQ457</f>
        <v/>
      </c>
      <c r="B447">
        <f>+'算出シート1（連携前）'!G457</f>
        <v>0</v>
      </c>
      <c r="C447" t="str" cm="1">
        <f t="array" ref="C447">IF(A447="","",SUMPRODUCT((MATCH(A$2:A$1009&amp;B$2:B$1009,A$2:A$1009&amp;B$2:B$1009,0)=ROW($1:$1008))*(A$2:A$1009=A447)))</f>
        <v/>
      </c>
    </row>
    <row r="448" spans="1:3" x14ac:dyDescent="0.2">
      <c r="A448" t="str">
        <f>+'算出シート1（連携前）'!AQ458</f>
        <v/>
      </c>
      <c r="B448">
        <f>+'算出シート1（連携前）'!G458</f>
        <v>0</v>
      </c>
      <c r="C448" t="str" cm="1">
        <f t="array" ref="C448">IF(A448="","",SUMPRODUCT((MATCH(A$2:A$1009&amp;B$2:B$1009,A$2:A$1009&amp;B$2:B$1009,0)=ROW($1:$1008))*(A$2:A$1009=A448)))</f>
        <v/>
      </c>
    </row>
    <row r="449" spans="1:3" x14ac:dyDescent="0.2">
      <c r="A449" t="str">
        <f>+'算出シート1（連携前）'!AQ459</f>
        <v/>
      </c>
      <c r="B449">
        <f>+'算出シート1（連携前）'!G459</f>
        <v>0</v>
      </c>
      <c r="C449" t="str" cm="1">
        <f t="array" ref="C449">IF(A449="","",SUMPRODUCT((MATCH(A$2:A$1009&amp;B$2:B$1009,A$2:A$1009&amp;B$2:B$1009,0)=ROW($1:$1008))*(A$2:A$1009=A449)))</f>
        <v/>
      </c>
    </row>
    <row r="450" spans="1:3" x14ac:dyDescent="0.2">
      <c r="A450" t="str">
        <f>+'算出シート1（連携前）'!AQ460</f>
        <v/>
      </c>
      <c r="B450">
        <f>+'算出シート1（連携前）'!G460</f>
        <v>0</v>
      </c>
      <c r="C450" t="str" cm="1">
        <f t="array" ref="C450">IF(A450="","",SUMPRODUCT((MATCH(A$2:A$1009&amp;B$2:B$1009,A$2:A$1009&amp;B$2:B$1009,0)=ROW($1:$1008))*(A$2:A$1009=A450)))</f>
        <v/>
      </c>
    </row>
    <row r="451" spans="1:3" x14ac:dyDescent="0.2">
      <c r="A451" t="str">
        <f>+'算出シート1（連携前）'!AQ461</f>
        <v/>
      </c>
      <c r="B451">
        <f>+'算出シート1（連携前）'!G461</f>
        <v>0</v>
      </c>
      <c r="C451" t="str" cm="1">
        <f t="array" ref="C451">IF(A451="","",SUMPRODUCT((MATCH(A$2:A$1009&amp;B$2:B$1009,A$2:A$1009&amp;B$2:B$1009,0)=ROW($1:$1008))*(A$2:A$1009=A451)))</f>
        <v/>
      </c>
    </row>
    <row r="452" spans="1:3" x14ac:dyDescent="0.2">
      <c r="A452" t="str">
        <f>+'算出シート1（連携前）'!AQ462</f>
        <v/>
      </c>
      <c r="B452">
        <f>+'算出シート1（連携前）'!G462</f>
        <v>0</v>
      </c>
      <c r="C452" t="str" cm="1">
        <f t="array" ref="C452">IF(A452="","",SUMPRODUCT((MATCH(A$2:A$1009&amp;B$2:B$1009,A$2:A$1009&amp;B$2:B$1009,0)=ROW($1:$1008))*(A$2:A$1009=A452)))</f>
        <v/>
      </c>
    </row>
    <row r="453" spans="1:3" x14ac:dyDescent="0.2">
      <c r="A453" t="str">
        <f>+'算出シート1（連携前）'!AQ463</f>
        <v/>
      </c>
      <c r="B453">
        <f>+'算出シート1（連携前）'!G463</f>
        <v>0</v>
      </c>
      <c r="C453" t="str" cm="1">
        <f t="array" ref="C453">IF(A453="","",SUMPRODUCT((MATCH(A$2:A$1009&amp;B$2:B$1009,A$2:A$1009&amp;B$2:B$1009,0)=ROW($1:$1008))*(A$2:A$1009=A453)))</f>
        <v/>
      </c>
    </row>
    <row r="454" spans="1:3" x14ac:dyDescent="0.2">
      <c r="A454" t="str">
        <f>+'算出シート1（連携前）'!AQ464</f>
        <v/>
      </c>
      <c r="B454">
        <f>+'算出シート1（連携前）'!G464</f>
        <v>0</v>
      </c>
      <c r="C454" t="str" cm="1">
        <f t="array" ref="C454">IF(A454="","",SUMPRODUCT((MATCH(A$2:A$1009&amp;B$2:B$1009,A$2:A$1009&amp;B$2:B$1009,0)=ROW($1:$1008))*(A$2:A$1009=A454)))</f>
        <v/>
      </c>
    </row>
    <row r="455" spans="1:3" x14ac:dyDescent="0.2">
      <c r="A455" t="str">
        <f>+'算出シート1（連携前）'!AQ465</f>
        <v/>
      </c>
      <c r="B455">
        <f>+'算出シート1（連携前）'!G465</f>
        <v>0</v>
      </c>
      <c r="C455" t="str" cm="1">
        <f t="array" ref="C455">IF(A455="","",SUMPRODUCT((MATCH(A$2:A$1009&amp;B$2:B$1009,A$2:A$1009&amp;B$2:B$1009,0)=ROW($1:$1008))*(A$2:A$1009=A455)))</f>
        <v/>
      </c>
    </row>
    <row r="456" spans="1:3" x14ac:dyDescent="0.2">
      <c r="A456" t="str">
        <f>+'算出シート1（連携前）'!AQ466</f>
        <v/>
      </c>
      <c r="B456">
        <f>+'算出シート1（連携前）'!G466</f>
        <v>0</v>
      </c>
      <c r="C456" t="str" cm="1">
        <f t="array" ref="C456">IF(A456="","",SUMPRODUCT((MATCH(A$2:A$1009&amp;B$2:B$1009,A$2:A$1009&amp;B$2:B$1009,0)=ROW($1:$1008))*(A$2:A$1009=A456)))</f>
        <v/>
      </c>
    </row>
    <row r="457" spans="1:3" x14ac:dyDescent="0.2">
      <c r="A457" t="str">
        <f>+'算出シート1（連携前）'!AQ467</f>
        <v/>
      </c>
      <c r="B457">
        <f>+'算出シート1（連携前）'!G467</f>
        <v>0</v>
      </c>
      <c r="C457" t="str" cm="1">
        <f t="array" ref="C457">IF(A457="","",SUMPRODUCT((MATCH(A$2:A$1009&amp;B$2:B$1009,A$2:A$1009&amp;B$2:B$1009,0)=ROW($1:$1008))*(A$2:A$1009=A457)))</f>
        <v/>
      </c>
    </row>
    <row r="458" spans="1:3" x14ac:dyDescent="0.2">
      <c r="A458" t="str">
        <f>+'算出シート1（連携前）'!AQ468</f>
        <v/>
      </c>
      <c r="B458">
        <f>+'算出シート1（連携前）'!G468</f>
        <v>0</v>
      </c>
      <c r="C458" t="str" cm="1">
        <f t="array" ref="C458">IF(A458="","",SUMPRODUCT((MATCH(A$2:A$1009&amp;B$2:B$1009,A$2:A$1009&amp;B$2:B$1009,0)=ROW($1:$1008))*(A$2:A$1009=A458)))</f>
        <v/>
      </c>
    </row>
    <row r="459" spans="1:3" x14ac:dyDescent="0.2">
      <c r="A459" t="str">
        <f>+'算出シート1（連携前）'!AQ469</f>
        <v/>
      </c>
      <c r="B459">
        <f>+'算出シート1（連携前）'!G469</f>
        <v>0</v>
      </c>
      <c r="C459" t="str" cm="1">
        <f t="array" ref="C459">IF(A459="","",SUMPRODUCT((MATCH(A$2:A$1009&amp;B$2:B$1009,A$2:A$1009&amp;B$2:B$1009,0)=ROW($1:$1008))*(A$2:A$1009=A459)))</f>
        <v/>
      </c>
    </row>
    <row r="460" spans="1:3" x14ac:dyDescent="0.2">
      <c r="A460" t="str">
        <f>+'算出シート1（連携前）'!AQ470</f>
        <v/>
      </c>
      <c r="B460">
        <f>+'算出シート1（連携前）'!G470</f>
        <v>0</v>
      </c>
      <c r="C460" t="str" cm="1">
        <f t="array" ref="C460">IF(A460="","",SUMPRODUCT((MATCH(A$2:A$1009&amp;B$2:B$1009,A$2:A$1009&amp;B$2:B$1009,0)=ROW($1:$1008))*(A$2:A$1009=A460)))</f>
        <v/>
      </c>
    </row>
    <row r="461" spans="1:3" x14ac:dyDescent="0.2">
      <c r="A461" t="str">
        <f>+'算出シート1（連携前）'!AQ471</f>
        <v/>
      </c>
      <c r="B461">
        <f>+'算出シート1（連携前）'!G471</f>
        <v>0</v>
      </c>
      <c r="C461" t="str" cm="1">
        <f t="array" ref="C461">IF(A461="","",SUMPRODUCT((MATCH(A$2:A$1009&amp;B$2:B$1009,A$2:A$1009&amp;B$2:B$1009,0)=ROW($1:$1008))*(A$2:A$1009=A461)))</f>
        <v/>
      </c>
    </row>
    <row r="462" spans="1:3" x14ac:dyDescent="0.2">
      <c r="A462" t="str">
        <f>+'算出シート1（連携前）'!AQ472</f>
        <v/>
      </c>
      <c r="B462">
        <f>+'算出シート1（連携前）'!G472</f>
        <v>0</v>
      </c>
      <c r="C462" t="str" cm="1">
        <f t="array" ref="C462">IF(A462="","",SUMPRODUCT((MATCH(A$2:A$1009&amp;B$2:B$1009,A$2:A$1009&amp;B$2:B$1009,0)=ROW($1:$1008))*(A$2:A$1009=A462)))</f>
        <v/>
      </c>
    </row>
    <row r="463" spans="1:3" x14ac:dyDescent="0.2">
      <c r="A463" t="str">
        <f>+'算出シート1（連携前）'!AQ473</f>
        <v/>
      </c>
      <c r="B463">
        <f>+'算出シート1（連携前）'!G473</f>
        <v>0</v>
      </c>
      <c r="C463" t="str" cm="1">
        <f t="array" ref="C463">IF(A463="","",SUMPRODUCT((MATCH(A$2:A$1009&amp;B$2:B$1009,A$2:A$1009&amp;B$2:B$1009,0)=ROW($1:$1008))*(A$2:A$1009=A463)))</f>
        <v/>
      </c>
    </row>
    <row r="464" spans="1:3" x14ac:dyDescent="0.2">
      <c r="A464" t="str">
        <f>+'算出シート1（連携前）'!AQ474</f>
        <v/>
      </c>
      <c r="B464">
        <f>+'算出シート1（連携前）'!G474</f>
        <v>0</v>
      </c>
      <c r="C464" t="str" cm="1">
        <f t="array" ref="C464">IF(A464="","",SUMPRODUCT((MATCH(A$2:A$1009&amp;B$2:B$1009,A$2:A$1009&amp;B$2:B$1009,0)=ROW($1:$1008))*(A$2:A$1009=A464)))</f>
        <v/>
      </c>
    </row>
    <row r="465" spans="1:3" x14ac:dyDescent="0.2">
      <c r="A465" t="str">
        <f>+'算出シート1（連携前）'!AQ475</f>
        <v/>
      </c>
      <c r="B465">
        <f>+'算出シート1（連携前）'!G475</f>
        <v>0</v>
      </c>
      <c r="C465" t="str" cm="1">
        <f t="array" ref="C465">IF(A465="","",SUMPRODUCT((MATCH(A$2:A$1009&amp;B$2:B$1009,A$2:A$1009&amp;B$2:B$1009,0)=ROW($1:$1008))*(A$2:A$1009=A465)))</f>
        <v/>
      </c>
    </row>
    <row r="466" spans="1:3" x14ac:dyDescent="0.2">
      <c r="A466" t="str">
        <f>+'算出シート1（連携前）'!AQ476</f>
        <v/>
      </c>
      <c r="B466">
        <f>+'算出シート1（連携前）'!G476</f>
        <v>0</v>
      </c>
      <c r="C466" t="str" cm="1">
        <f t="array" ref="C466">IF(A466="","",SUMPRODUCT((MATCH(A$2:A$1009&amp;B$2:B$1009,A$2:A$1009&amp;B$2:B$1009,0)=ROW($1:$1008))*(A$2:A$1009=A466)))</f>
        <v/>
      </c>
    </row>
    <row r="467" spans="1:3" x14ac:dyDescent="0.2">
      <c r="A467" t="str">
        <f>+'算出シート1（連携前）'!AQ477</f>
        <v/>
      </c>
      <c r="B467">
        <f>+'算出シート1（連携前）'!G477</f>
        <v>0</v>
      </c>
      <c r="C467" t="str" cm="1">
        <f t="array" ref="C467">IF(A467="","",SUMPRODUCT((MATCH(A$2:A$1009&amp;B$2:B$1009,A$2:A$1009&amp;B$2:B$1009,0)=ROW($1:$1008))*(A$2:A$1009=A467)))</f>
        <v/>
      </c>
    </row>
    <row r="468" spans="1:3" x14ac:dyDescent="0.2">
      <c r="A468" t="str">
        <f>+'算出シート1（連携前）'!AQ478</f>
        <v/>
      </c>
      <c r="B468">
        <f>+'算出シート1（連携前）'!G478</f>
        <v>0</v>
      </c>
      <c r="C468" t="str" cm="1">
        <f t="array" ref="C468">IF(A468="","",SUMPRODUCT((MATCH(A$2:A$1009&amp;B$2:B$1009,A$2:A$1009&amp;B$2:B$1009,0)=ROW($1:$1008))*(A$2:A$1009=A468)))</f>
        <v/>
      </c>
    </row>
    <row r="469" spans="1:3" x14ac:dyDescent="0.2">
      <c r="A469" t="str">
        <f>+'算出シート1（連携前）'!AQ479</f>
        <v/>
      </c>
      <c r="B469">
        <f>+'算出シート1（連携前）'!G479</f>
        <v>0</v>
      </c>
      <c r="C469" t="str" cm="1">
        <f t="array" ref="C469">IF(A469="","",SUMPRODUCT((MATCH(A$2:A$1009&amp;B$2:B$1009,A$2:A$1009&amp;B$2:B$1009,0)=ROW($1:$1008))*(A$2:A$1009=A469)))</f>
        <v/>
      </c>
    </row>
    <row r="470" spans="1:3" x14ac:dyDescent="0.2">
      <c r="A470" t="str">
        <f>+'算出シート1（連携前）'!AQ480</f>
        <v/>
      </c>
      <c r="B470">
        <f>+'算出シート1（連携前）'!G480</f>
        <v>0</v>
      </c>
      <c r="C470" t="str" cm="1">
        <f t="array" ref="C470">IF(A470="","",SUMPRODUCT((MATCH(A$2:A$1009&amp;B$2:B$1009,A$2:A$1009&amp;B$2:B$1009,0)=ROW($1:$1008))*(A$2:A$1009=A470)))</f>
        <v/>
      </c>
    </row>
    <row r="471" spans="1:3" x14ac:dyDescent="0.2">
      <c r="A471" t="str">
        <f>+'算出シート1（連携前）'!AQ481</f>
        <v/>
      </c>
      <c r="B471">
        <f>+'算出シート1（連携前）'!G481</f>
        <v>0</v>
      </c>
      <c r="C471" t="str" cm="1">
        <f t="array" ref="C471">IF(A471="","",SUMPRODUCT((MATCH(A$2:A$1009&amp;B$2:B$1009,A$2:A$1009&amp;B$2:B$1009,0)=ROW($1:$1008))*(A$2:A$1009=A471)))</f>
        <v/>
      </c>
    </row>
    <row r="472" spans="1:3" x14ac:dyDescent="0.2">
      <c r="A472" t="str">
        <f>+'算出シート1（連携前）'!AQ482</f>
        <v/>
      </c>
      <c r="B472">
        <f>+'算出シート1（連携前）'!G482</f>
        <v>0</v>
      </c>
      <c r="C472" t="str" cm="1">
        <f t="array" ref="C472">IF(A472="","",SUMPRODUCT((MATCH(A$2:A$1009&amp;B$2:B$1009,A$2:A$1009&amp;B$2:B$1009,0)=ROW($1:$1008))*(A$2:A$1009=A472)))</f>
        <v/>
      </c>
    </row>
    <row r="473" spans="1:3" x14ac:dyDescent="0.2">
      <c r="A473" t="str">
        <f>+'算出シート1（連携前）'!AQ483</f>
        <v/>
      </c>
      <c r="B473">
        <f>+'算出シート1（連携前）'!G483</f>
        <v>0</v>
      </c>
      <c r="C473" t="str" cm="1">
        <f t="array" ref="C473">IF(A473="","",SUMPRODUCT((MATCH(A$2:A$1009&amp;B$2:B$1009,A$2:A$1009&amp;B$2:B$1009,0)=ROW($1:$1008))*(A$2:A$1009=A473)))</f>
        <v/>
      </c>
    </row>
    <row r="474" spans="1:3" x14ac:dyDescent="0.2">
      <c r="A474" t="str">
        <f>+'算出シート1（連携前）'!AQ484</f>
        <v/>
      </c>
      <c r="B474">
        <f>+'算出シート1（連携前）'!G484</f>
        <v>0</v>
      </c>
      <c r="C474" t="str" cm="1">
        <f t="array" ref="C474">IF(A474="","",SUMPRODUCT((MATCH(A$2:A$1009&amp;B$2:B$1009,A$2:A$1009&amp;B$2:B$1009,0)=ROW($1:$1008))*(A$2:A$1009=A474)))</f>
        <v/>
      </c>
    </row>
    <row r="475" spans="1:3" x14ac:dyDescent="0.2">
      <c r="A475" t="str">
        <f>+'算出シート1（連携前）'!AQ485</f>
        <v/>
      </c>
      <c r="B475">
        <f>+'算出シート1（連携前）'!G485</f>
        <v>0</v>
      </c>
      <c r="C475" t="str" cm="1">
        <f t="array" ref="C475">IF(A475="","",SUMPRODUCT((MATCH(A$2:A$1009&amp;B$2:B$1009,A$2:A$1009&amp;B$2:B$1009,0)=ROW($1:$1008))*(A$2:A$1009=A475)))</f>
        <v/>
      </c>
    </row>
    <row r="476" spans="1:3" x14ac:dyDescent="0.2">
      <c r="A476" t="str">
        <f>+'算出シート1（連携前）'!AQ486</f>
        <v/>
      </c>
      <c r="B476">
        <f>+'算出シート1（連携前）'!G486</f>
        <v>0</v>
      </c>
      <c r="C476" t="str" cm="1">
        <f t="array" ref="C476">IF(A476="","",SUMPRODUCT((MATCH(A$2:A$1009&amp;B$2:B$1009,A$2:A$1009&amp;B$2:B$1009,0)=ROW($1:$1008))*(A$2:A$1009=A476)))</f>
        <v/>
      </c>
    </row>
    <row r="477" spans="1:3" x14ac:dyDescent="0.2">
      <c r="A477" t="str">
        <f>+'算出シート1（連携前）'!AQ487</f>
        <v/>
      </c>
      <c r="B477">
        <f>+'算出シート1（連携前）'!G487</f>
        <v>0</v>
      </c>
      <c r="C477" t="str" cm="1">
        <f t="array" ref="C477">IF(A477="","",SUMPRODUCT((MATCH(A$2:A$1009&amp;B$2:B$1009,A$2:A$1009&amp;B$2:B$1009,0)=ROW($1:$1008))*(A$2:A$1009=A477)))</f>
        <v/>
      </c>
    </row>
    <row r="478" spans="1:3" x14ac:dyDescent="0.2">
      <c r="A478" t="str">
        <f>+'算出シート1（連携前）'!AQ488</f>
        <v/>
      </c>
      <c r="B478">
        <f>+'算出シート1（連携前）'!G488</f>
        <v>0</v>
      </c>
      <c r="C478" t="str" cm="1">
        <f t="array" ref="C478">IF(A478="","",SUMPRODUCT((MATCH(A$2:A$1009&amp;B$2:B$1009,A$2:A$1009&amp;B$2:B$1009,0)=ROW($1:$1008))*(A$2:A$1009=A478)))</f>
        <v/>
      </c>
    </row>
    <row r="479" spans="1:3" x14ac:dyDescent="0.2">
      <c r="A479" t="str">
        <f>+'算出シート1（連携前）'!AQ489</f>
        <v/>
      </c>
      <c r="B479">
        <f>+'算出シート1（連携前）'!G489</f>
        <v>0</v>
      </c>
      <c r="C479" t="str" cm="1">
        <f t="array" ref="C479">IF(A479="","",SUMPRODUCT((MATCH(A$2:A$1009&amp;B$2:B$1009,A$2:A$1009&amp;B$2:B$1009,0)=ROW($1:$1008))*(A$2:A$1009=A479)))</f>
        <v/>
      </c>
    </row>
    <row r="480" spans="1:3" x14ac:dyDescent="0.2">
      <c r="A480" t="str">
        <f>+'算出シート1（連携前）'!AQ490</f>
        <v/>
      </c>
      <c r="B480">
        <f>+'算出シート1（連携前）'!G490</f>
        <v>0</v>
      </c>
      <c r="C480" t="str" cm="1">
        <f t="array" ref="C480">IF(A480="","",SUMPRODUCT((MATCH(A$2:A$1009&amp;B$2:B$1009,A$2:A$1009&amp;B$2:B$1009,0)=ROW($1:$1008))*(A$2:A$1009=A480)))</f>
        <v/>
      </c>
    </row>
    <row r="481" spans="1:3" x14ac:dyDescent="0.2">
      <c r="A481" t="str">
        <f>+'算出シート1（連携前）'!AQ491</f>
        <v/>
      </c>
      <c r="B481">
        <f>+'算出シート1（連携前）'!G491</f>
        <v>0</v>
      </c>
      <c r="C481" t="str" cm="1">
        <f t="array" ref="C481">IF(A481="","",SUMPRODUCT((MATCH(A$2:A$1009&amp;B$2:B$1009,A$2:A$1009&amp;B$2:B$1009,0)=ROW($1:$1008))*(A$2:A$1009=A481)))</f>
        <v/>
      </c>
    </row>
    <row r="482" spans="1:3" x14ac:dyDescent="0.2">
      <c r="A482" t="str">
        <f>+'算出シート1（連携前）'!AQ492</f>
        <v/>
      </c>
      <c r="B482">
        <f>+'算出シート1（連携前）'!G492</f>
        <v>0</v>
      </c>
      <c r="C482" t="str" cm="1">
        <f t="array" ref="C482">IF(A482="","",SUMPRODUCT((MATCH(A$2:A$1009&amp;B$2:B$1009,A$2:A$1009&amp;B$2:B$1009,0)=ROW($1:$1008))*(A$2:A$1009=A482)))</f>
        <v/>
      </c>
    </row>
    <row r="483" spans="1:3" x14ac:dyDescent="0.2">
      <c r="A483" t="str">
        <f>+'算出シート1（連携前）'!AQ493</f>
        <v/>
      </c>
      <c r="B483">
        <f>+'算出シート1（連携前）'!G493</f>
        <v>0</v>
      </c>
      <c r="C483" t="str" cm="1">
        <f t="array" ref="C483">IF(A483="","",SUMPRODUCT((MATCH(A$2:A$1009&amp;B$2:B$1009,A$2:A$1009&amp;B$2:B$1009,0)=ROW($1:$1008))*(A$2:A$1009=A483)))</f>
        <v/>
      </c>
    </row>
    <row r="484" spans="1:3" x14ac:dyDescent="0.2">
      <c r="A484" t="str">
        <f>+'算出シート1（連携前）'!AQ494</f>
        <v/>
      </c>
      <c r="B484">
        <f>+'算出シート1（連携前）'!G494</f>
        <v>0</v>
      </c>
      <c r="C484" t="str" cm="1">
        <f t="array" ref="C484">IF(A484="","",SUMPRODUCT((MATCH(A$2:A$1009&amp;B$2:B$1009,A$2:A$1009&amp;B$2:B$1009,0)=ROW($1:$1008))*(A$2:A$1009=A484)))</f>
        <v/>
      </c>
    </row>
    <row r="485" spans="1:3" x14ac:dyDescent="0.2">
      <c r="A485" t="str">
        <f>+'算出シート1（連携前）'!AQ495</f>
        <v/>
      </c>
      <c r="B485">
        <f>+'算出シート1（連携前）'!G495</f>
        <v>0</v>
      </c>
      <c r="C485" t="str" cm="1">
        <f t="array" ref="C485">IF(A485="","",SUMPRODUCT((MATCH(A$2:A$1009&amp;B$2:B$1009,A$2:A$1009&amp;B$2:B$1009,0)=ROW($1:$1008))*(A$2:A$1009=A485)))</f>
        <v/>
      </c>
    </row>
    <row r="486" spans="1:3" x14ac:dyDescent="0.2">
      <c r="A486" t="str">
        <f>+'算出シート1（連携前）'!AQ496</f>
        <v/>
      </c>
      <c r="B486">
        <f>+'算出シート1（連携前）'!G496</f>
        <v>0</v>
      </c>
      <c r="C486" t="str" cm="1">
        <f t="array" ref="C486">IF(A486="","",SUMPRODUCT((MATCH(A$2:A$1009&amp;B$2:B$1009,A$2:A$1009&amp;B$2:B$1009,0)=ROW($1:$1008))*(A$2:A$1009=A486)))</f>
        <v/>
      </c>
    </row>
    <row r="487" spans="1:3" x14ac:dyDescent="0.2">
      <c r="A487" t="str">
        <f>+'算出シート1（連携前）'!AQ497</f>
        <v/>
      </c>
      <c r="B487">
        <f>+'算出シート1（連携前）'!G497</f>
        <v>0</v>
      </c>
      <c r="C487" t="str" cm="1">
        <f t="array" ref="C487">IF(A487="","",SUMPRODUCT((MATCH(A$2:A$1009&amp;B$2:B$1009,A$2:A$1009&amp;B$2:B$1009,0)=ROW($1:$1008))*(A$2:A$1009=A487)))</f>
        <v/>
      </c>
    </row>
    <row r="488" spans="1:3" x14ac:dyDescent="0.2">
      <c r="A488" t="str">
        <f>+'算出シート1（連携前）'!AQ498</f>
        <v/>
      </c>
      <c r="B488">
        <f>+'算出シート1（連携前）'!G498</f>
        <v>0</v>
      </c>
      <c r="C488" t="str" cm="1">
        <f t="array" ref="C488">IF(A488="","",SUMPRODUCT((MATCH(A$2:A$1009&amp;B$2:B$1009,A$2:A$1009&amp;B$2:B$1009,0)=ROW($1:$1008))*(A$2:A$1009=A488)))</f>
        <v/>
      </c>
    </row>
    <row r="489" spans="1:3" x14ac:dyDescent="0.2">
      <c r="A489" t="str">
        <f>+'算出シート1（連携前）'!AQ499</f>
        <v/>
      </c>
      <c r="B489">
        <f>+'算出シート1（連携前）'!G499</f>
        <v>0</v>
      </c>
      <c r="C489" t="str" cm="1">
        <f t="array" ref="C489">IF(A489="","",SUMPRODUCT((MATCH(A$2:A$1009&amp;B$2:B$1009,A$2:A$1009&amp;B$2:B$1009,0)=ROW($1:$1008))*(A$2:A$1009=A489)))</f>
        <v/>
      </c>
    </row>
    <row r="490" spans="1:3" x14ac:dyDescent="0.2">
      <c r="A490" t="str">
        <f>+'算出シート1（連携前）'!AQ500</f>
        <v/>
      </c>
      <c r="B490">
        <f>+'算出シート1（連携前）'!G500</f>
        <v>0</v>
      </c>
      <c r="C490" t="str" cm="1">
        <f t="array" ref="C490">IF(A490="","",SUMPRODUCT((MATCH(A$2:A$1009&amp;B$2:B$1009,A$2:A$1009&amp;B$2:B$1009,0)=ROW($1:$1008))*(A$2:A$1009=A490)))</f>
        <v/>
      </c>
    </row>
    <row r="491" spans="1:3" x14ac:dyDescent="0.2">
      <c r="A491" t="str">
        <f>+'算出シート1（連携前）'!AQ501</f>
        <v/>
      </c>
      <c r="B491">
        <f>+'算出シート1（連携前）'!G501</f>
        <v>0</v>
      </c>
      <c r="C491" t="str" cm="1">
        <f t="array" ref="C491">IF(A491="","",SUMPRODUCT((MATCH(A$2:A$1009&amp;B$2:B$1009,A$2:A$1009&amp;B$2:B$1009,0)=ROW($1:$1008))*(A$2:A$1009=A491)))</f>
        <v/>
      </c>
    </row>
    <row r="492" spans="1:3" x14ac:dyDescent="0.2">
      <c r="A492" t="str">
        <f>+'算出シート1（連携前）'!AQ502</f>
        <v/>
      </c>
      <c r="B492">
        <f>+'算出シート1（連携前）'!G502</f>
        <v>0</v>
      </c>
      <c r="C492" t="str" cm="1">
        <f t="array" ref="C492">IF(A492="","",SUMPRODUCT((MATCH(A$2:A$1009&amp;B$2:B$1009,A$2:A$1009&amp;B$2:B$1009,0)=ROW($1:$1008))*(A$2:A$1009=A492)))</f>
        <v/>
      </c>
    </row>
    <row r="493" spans="1:3" x14ac:dyDescent="0.2">
      <c r="A493" t="str">
        <f>+'算出シート1（連携前）'!AQ503</f>
        <v/>
      </c>
      <c r="B493">
        <f>+'算出シート1（連携前）'!G503</f>
        <v>0</v>
      </c>
      <c r="C493" t="str" cm="1">
        <f t="array" ref="C493">IF(A493="","",SUMPRODUCT((MATCH(A$2:A$1009&amp;B$2:B$1009,A$2:A$1009&amp;B$2:B$1009,0)=ROW($1:$1008))*(A$2:A$1009=A493)))</f>
        <v/>
      </c>
    </row>
    <row r="494" spans="1:3" x14ac:dyDescent="0.2">
      <c r="A494" t="str">
        <f>+'算出シート1（連携前）'!AQ504</f>
        <v/>
      </c>
      <c r="B494">
        <f>+'算出シート1（連携前）'!G504</f>
        <v>0</v>
      </c>
      <c r="C494" t="str" cm="1">
        <f t="array" ref="C494">IF(A494="","",SUMPRODUCT((MATCH(A$2:A$1009&amp;B$2:B$1009,A$2:A$1009&amp;B$2:B$1009,0)=ROW($1:$1008))*(A$2:A$1009=A494)))</f>
        <v/>
      </c>
    </row>
    <row r="495" spans="1:3" x14ac:dyDescent="0.2">
      <c r="A495" t="str">
        <f>+'算出シート1（連携前）'!AQ505</f>
        <v/>
      </c>
      <c r="B495">
        <f>+'算出シート1（連携前）'!G505</f>
        <v>0</v>
      </c>
      <c r="C495" t="str" cm="1">
        <f t="array" ref="C495">IF(A495="","",SUMPRODUCT((MATCH(A$2:A$1009&amp;B$2:B$1009,A$2:A$1009&amp;B$2:B$1009,0)=ROW($1:$1008))*(A$2:A$1009=A495)))</f>
        <v/>
      </c>
    </row>
    <row r="496" spans="1:3" x14ac:dyDescent="0.2">
      <c r="A496" t="str">
        <f>+'算出シート1（連携前）'!AQ506</f>
        <v/>
      </c>
      <c r="B496">
        <f>+'算出シート1（連携前）'!G506</f>
        <v>0</v>
      </c>
      <c r="C496" t="str" cm="1">
        <f t="array" ref="C496">IF(A496="","",SUMPRODUCT((MATCH(A$2:A$1009&amp;B$2:B$1009,A$2:A$1009&amp;B$2:B$1009,0)=ROW($1:$1008))*(A$2:A$1009=A496)))</f>
        <v/>
      </c>
    </row>
    <row r="497" spans="1:3" x14ac:dyDescent="0.2">
      <c r="A497" t="str">
        <f>+'算出シート1（連携前）'!AQ507</f>
        <v/>
      </c>
      <c r="B497">
        <f>+'算出シート1（連携前）'!G507</f>
        <v>0</v>
      </c>
      <c r="C497" t="str" cm="1">
        <f t="array" ref="C497">IF(A497="","",SUMPRODUCT((MATCH(A$2:A$1009&amp;B$2:B$1009,A$2:A$1009&amp;B$2:B$1009,0)=ROW($1:$1008))*(A$2:A$1009=A497)))</f>
        <v/>
      </c>
    </row>
    <row r="498" spans="1:3" x14ac:dyDescent="0.2">
      <c r="A498" t="str">
        <f>+'算出シート1（連携前）'!AQ508</f>
        <v/>
      </c>
      <c r="B498">
        <f>+'算出シート1（連携前）'!G508</f>
        <v>0</v>
      </c>
      <c r="C498" t="str" cm="1">
        <f t="array" ref="C498">IF(A498="","",SUMPRODUCT((MATCH(A$2:A$1009&amp;B$2:B$1009,A$2:A$1009&amp;B$2:B$1009,0)=ROW($1:$1008))*(A$2:A$1009=A498)))</f>
        <v/>
      </c>
    </row>
    <row r="499" spans="1:3" x14ac:dyDescent="0.2">
      <c r="A499" t="str">
        <f>+'算出シート1（連携前）'!AQ509</f>
        <v/>
      </c>
      <c r="B499">
        <f>+'算出シート1（連携前）'!G509</f>
        <v>0</v>
      </c>
      <c r="C499" t="str" cm="1">
        <f t="array" ref="C499">IF(A499="","",SUMPRODUCT((MATCH(A$2:A$1009&amp;B$2:B$1009,A$2:A$1009&amp;B$2:B$1009,0)=ROW($1:$1008))*(A$2:A$1009=A499)))</f>
        <v/>
      </c>
    </row>
    <row r="500" spans="1:3" x14ac:dyDescent="0.2">
      <c r="A500" t="str">
        <f>+'算出シート1（連携前）'!AQ510</f>
        <v/>
      </c>
      <c r="B500">
        <f>+'算出シート1（連携前）'!G510</f>
        <v>0</v>
      </c>
      <c r="C500" t="str" cm="1">
        <f t="array" ref="C500">IF(A500="","",SUMPRODUCT((MATCH(A$2:A$1009&amp;B$2:B$1009,A$2:A$1009&amp;B$2:B$1009,0)=ROW($1:$1008))*(A$2:A$1009=A500)))</f>
        <v/>
      </c>
    </row>
    <row r="501" spans="1:3" x14ac:dyDescent="0.2">
      <c r="A501" t="str">
        <f>+'算出シート1（連携前）'!AQ511</f>
        <v/>
      </c>
      <c r="B501">
        <f>+'算出シート1（連携前）'!G511</f>
        <v>0</v>
      </c>
      <c r="C501" t="str" cm="1">
        <f t="array" ref="C501">IF(A501="","",SUMPRODUCT((MATCH(A$2:A$1009&amp;B$2:B$1009,A$2:A$1009&amp;B$2:B$1009,0)=ROW($1:$1008))*(A$2:A$1009=A501)))</f>
        <v/>
      </c>
    </row>
    <row r="502" spans="1:3" x14ac:dyDescent="0.2">
      <c r="A502" t="str">
        <f>+'算出シート1（連携前）'!AQ512</f>
        <v/>
      </c>
      <c r="B502">
        <f>+'算出シート1（連携前）'!G512</f>
        <v>0</v>
      </c>
      <c r="C502" t="str" cm="1">
        <f t="array" ref="C502">IF(A502="","",SUMPRODUCT((MATCH(A$2:A$1009&amp;B$2:B$1009,A$2:A$1009&amp;B$2:B$1009,0)=ROW($1:$1008))*(A$2:A$1009=A502)))</f>
        <v/>
      </c>
    </row>
    <row r="503" spans="1:3" x14ac:dyDescent="0.2">
      <c r="A503" t="str">
        <f>+'算出シート1（連携前）'!AQ513</f>
        <v/>
      </c>
      <c r="B503">
        <f>+'算出シート1（連携前）'!G513</f>
        <v>0</v>
      </c>
      <c r="C503" t="str" cm="1">
        <f t="array" ref="C503">IF(A503="","",SUMPRODUCT((MATCH(A$2:A$1009&amp;B$2:B$1009,A$2:A$1009&amp;B$2:B$1009,0)=ROW($1:$1008))*(A$2:A$1009=A503)))</f>
        <v/>
      </c>
    </row>
    <row r="504" spans="1:3" x14ac:dyDescent="0.2">
      <c r="A504" t="str">
        <f>+'算出シート1（連携前）'!AQ514</f>
        <v/>
      </c>
      <c r="B504">
        <f>+'算出シート1（連携前）'!G514</f>
        <v>0</v>
      </c>
      <c r="C504" t="str" cm="1">
        <f t="array" ref="C504">IF(A504="","",SUMPRODUCT((MATCH(A$2:A$1009&amp;B$2:B$1009,A$2:A$1009&amp;B$2:B$1009,0)=ROW($1:$1008))*(A$2:A$1009=A504)))</f>
        <v/>
      </c>
    </row>
    <row r="505" spans="1:3" x14ac:dyDescent="0.2">
      <c r="A505" t="str">
        <f>+'算出シート1（連携前）'!AQ515</f>
        <v/>
      </c>
      <c r="B505">
        <f>+'算出シート1（連携前）'!G515</f>
        <v>0</v>
      </c>
      <c r="C505" t="str" cm="1">
        <f t="array" ref="C505">IF(A505="","",SUMPRODUCT((MATCH(A$2:A$1009&amp;B$2:B$1009,A$2:A$1009&amp;B$2:B$1009,0)=ROW($1:$1008))*(A$2:A$1009=A505)))</f>
        <v/>
      </c>
    </row>
    <row r="506" spans="1:3" x14ac:dyDescent="0.2">
      <c r="A506" t="str">
        <f>+'算出シート1（連携前）'!AQ516</f>
        <v/>
      </c>
      <c r="B506">
        <f>+'算出シート1（連携前）'!G516</f>
        <v>0</v>
      </c>
      <c r="C506" t="str" cm="1">
        <f t="array" ref="C506">IF(A506="","",SUMPRODUCT((MATCH(A$2:A$1009&amp;B$2:B$1009,A$2:A$1009&amp;B$2:B$1009,0)=ROW($1:$1008))*(A$2:A$1009=A506)))</f>
        <v/>
      </c>
    </row>
    <row r="507" spans="1:3" x14ac:dyDescent="0.2">
      <c r="A507" t="str">
        <f>+'算出シート1（連携前）'!AQ517</f>
        <v/>
      </c>
      <c r="B507">
        <f>+'算出シート1（連携前）'!G517</f>
        <v>0</v>
      </c>
      <c r="C507" t="str" cm="1">
        <f t="array" ref="C507">IF(A507="","",SUMPRODUCT((MATCH(A$2:A$1009&amp;B$2:B$1009,A$2:A$1009&amp;B$2:B$1009,0)=ROW($1:$1008))*(A$2:A$1009=A507)))</f>
        <v/>
      </c>
    </row>
    <row r="508" spans="1:3" x14ac:dyDescent="0.2">
      <c r="A508" t="str">
        <f>+'算出シート1（連携前）'!AQ518</f>
        <v/>
      </c>
      <c r="B508">
        <f>+'算出シート1（連携前）'!G518</f>
        <v>0</v>
      </c>
      <c r="C508" t="str" cm="1">
        <f t="array" ref="C508">IF(A508="","",SUMPRODUCT((MATCH(A$2:A$1009&amp;B$2:B$1009,A$2:A$1009&amp;B$2:B$1009,0)=ROW($1:$1008))*(A$2:A$1009=A508)))</f>
        <v/>
      </c>
    </row>
    <row r="509" spans="1:3" x14ac:dyDescent="0.2">
      <c r="A509" t="str">
        <f>+'算出シート1（連携前）'!AQ519</f>
        <v/>
      </c>
      <c r="B509">
        <f>+'算出シート1（連携前）'!G519</f>
        <v>0</v>
      </c>
      <c r="C509" t="str" cm="1">
        <f t="array" ref="C509">IF(A509="","",SUMPRODUCT((MATCH(A$2:A$1009&amp;B$2:B$1009,A$2:A$1009&amp;B$2:B$1009,0)=ROW($1:$1008))*(A$2:A$1009=A509)))</f>
        <v/>
      </c>
    </row>
    <row r="510" spans="1:3" x14ac:dyDescent="0.2">
      <c r="A510" t="str">
        <f>+'算出シート1（連携前）'!AQ520</f>
        <v/>
      </c>
      <c r="B510">
        <f>+'算出シート1（連携前）'!G520</f>
        <v>0</v>
      </c>
      <c r="C510" t="str" cm="1">
        <f t="array" ref="C510">IF(A510="","",SUMPRODUCT((MATCH(A$2:A$1009&amp;B$2:B$1009,A$2:A$1009&amp;B$2:B$1009,0)=ROW($1:$1008))*(A$2:A$1009=A510)))</f>
        <v/>
      </c>
    </row>
    <row r="511" spans="1:3" x14ac:dyDescent="0.2">
      <c r="A511" t="str">
        <f>+'算出シート1（連携前）'!AQ521</f>
        <v/>
      </c>
      <c r="B511">
        <f>+'算出シート1（連携前）'!G521</f>
        <v>0</v>
      </c>
      <c r="C511" t="str" cm="1">
        <f t="array" ref="C511">IF(A511="","",SUMPRODUCT((MATCH(A$2:A$1009&amp;B$2:B$1009,A$2:A$1009&amp;B$2:B$1009,0)=ROW($1:$1008))*(A$2:A$1009=A511)))</f>
        <v/>
      </c>
    </row>
    <row r="512" spans="1:3" x14ac:dyDescent="0.2">
      <c r="A512" t="str">
        <f>+'算出シート1（連携前）'!AQ522</f>
        <v/>
      </c>
      <c r="B512">
        <f>+'算出シート1（連携前）'!G522</f>
        <v>0</v>
      </c>
      <c r="C512" t="str" cm="1">
        <f t="array" ref="C512">IF(A512="","",SUMPRODUCT((MATCH(A$2:A$1009&amp;B$2:B$1009,A$2:A$1009&amp;B$2:B$1009,0)=ROW($1:$1008))*(A$2:A$1009=A512)))</f>
        <v/>
      </c>
    </row>
    <row r="513" spans="1:3" x14ac:dyDescent="0.2">
      <c r="A513" t="str">
        <f>+'算出シート1（連携前）'!AQ523</f>
        <v/>
      </c>
      <c r="B513">
        <f>+'算出シート1（連携前）'!G523</f>
        <v>0</v>
      </c>
      <c r="C513" t="str" cm="1">
        <f t="array" ref="C513">IF(A513="","",SUMPRODUCT((MATCH(A$2:A$1009&amp;B$2:B$1009,A$2:A$1009&amp;B$2:B$1009,0)=ROW($1:$1008))*(A$2:A$1009=A513)))</f>
        <v/>
      </c>
    </row>
    <row r="514" spans="1:3" x14ac:dyDescent="0.2">
      <c r="A514" t="str">
        <f>+'算出シート1（連携前）'!AQ524</f>
        <v/>
      </c>
      <c r="B514">
        <f>+'算出シート1（連携前）'!G524</f>
        <v>0</v>
      </c>
      <c r="C514" t="str" cm="1">
        <f t="array" ref="C514">IF(A514="","",SUMPRODUCT((MATCH(A$2:A$1009&amp;B$2:B$1009,A$2:A$1009&amp;B$2:B$1009,0)=ROW($1:$1008))*(A$2:A$1009=A514)))</f>
        <v/>
      </c>
    </row>
    <row r="515" spans="1:3" x14ac:dyDescent="0.2">
      <c r="A515" t="str">
        <f>+'算出シート1（連携前）'!AQ525</f>
        <v/>
      </c>
      <c r="B515">
        <f>+'算出シート1（連携前）'!G525</f>
        <v>0</v>
      </c>
      <c r="C515" t="str" cm="1">
        <f t="array" ref="C515">IF(A515="","",SUMPRODUCT((MATCH(A$2:A$1009&amp;B$2:B$1009,A$2:A$1009&amp;B$2:B$1009,0)=ROW($1:$1008))*(A$2:A$1009=A515)))</f>
        <v/>
      </c>
    </row>
    <row r="516" spans="1:3" x14ac:dyDescent="0.2">
      <c r="A516" t="str">
        <f>+'算出シート1（連携前）'!AQ526</f>
        <v/>
      </c>
      <c r="B516">
        <f>+'算出シート1（連携前）'!G526</f>
        <v>0</v>
      </c>
      <c r="C516" t="str" cm="1">
        <f t="array" ref="C516">IF(A516="","",SUMPRODUCT((MATCH(A$2:A$1009&amp;B$2:B$1009,A$2:A$1009&amp;B$2:B$1009,0)=ROW($1:$1008))*(A$2:A$1009=A516)))</f>
        <v/>
      </c>
    </row>
    <row r="517" spans="1:3" x14ac:dyDescent="0.2">
      <c r="A517" t="str">
        <f>+'算出シート1（連携前）'!AQ527</f>
        <v/>
      </c>
      <c r="B517">
        <f>+'算出シート1（連携前）'!G527</f>
        <v>0</v>
      </c>
      <c r="C517" t="str" cm="1">
        <f t="array" ref="C517">IF(A517="","",SUMPRODUCT((MATCH(A$2:A$1009&amp;B$2:B$1009,A$2:A$1009&amp;B$2:B$1009,0)=ROW($1:$1008))*(A$2:A$1009=A517)))</f>
        <v/>
      </c>
    </row>
    <row r="518" spans="1:3" x14ac:dyDescent="0.2">
      <c r="A518" t="str">
        <f>+'算出シート1（連携前）'!AQ528</f>
        <v/>
      </c>
      <c r="B518">
        <f>+'算出シート1（連携前）'!G528</f>
        <v>0</v>
      </c>
      <c r="C518" t="str" cm="1">
        <f t="array" ref="C518">IF(A518="","",SUMPRODUCT((MATCH(A$2:A$1009&amp;B$2:B$1009,A$2:A$1009&amp;B$2:B$1009,0)=ROW($1:$1008))*(A$2:A$1009=A518)))</f>
        <v/>
      </c>
    </row>
    <row r="519" spans="1:3" x14ac:dyDescent="0.2">
      <c r="A519" t="str">
        <f>+'算出シート1（連携前）'!AQ529</f>
        <v/>
      </c>
      <c r="B519">
        <f>+'算出シート1（連携前）'!G529</f>
        <v>0</v>
      </c>
      <c r="C519" t="str" cm="1">
        <f t="array" ref="C519">IF(A519="","",SUMPRODUCT((MATCH(A$2:A$1009&amp;B$2:B$1009,A$2:A$1009&amp;B$2:B$1009,0)=ROW($1:$1008))*(A$2:A$1009=A519)))</f>
        <v/>
      </c>
    </row>
    <row r="520" spans="1:3" x14ac:dyDescent="0.2">
      <c r="A520" t="str">
        <f>+'算出シート1（連携前）'!AQ530</f>
        <v/>
      </c>
      <c r="B520">
        <f>+'算出シート1（連携前）'!G530</f>
        <v>0</v>
      </c>
      <c r="C520" t="str" cm="1">
        <f t="array" ref="C520">IF(A520="","",SUMPRODUCT((MATCH(A$2:A$1009&amp;B$2:B$1009,A$2:A$1009&amp;B$2:B$1009,0)=ROW($1:$1008))*(A$2:A$1009=A520)))</f>
        <v/>
      </c>
    </row>
    <row r="521" spans="1:3" x14ac:dyDescent="0.2">
      <c r="A521" t="str">
        <f>+'算出シート1（連携前）'!AQ531</f>
        <v/>
      </c>
      <c r="B521">
        <f>+'算出シート1（連携前）'!G531</f>
        <v>0</v>
      </c>
      <c r="C521" t="str" cm="1">
        <f t="array" ref="C521">IF(A521="","",SUMPRODUCT((MATCH(A$2:A$1009&amp;B$2:B$1009,A$2:A$1009&amp;B$2:B$1009,0)=ROW($1:$1008))*(A$2:A$1009=A521)))</f>
        <v/>
      </c>
    </row>
    <row r="522" spans="1:3" x14ac:dyDescent="0.2">
      <c r="A522" t="str">
        <f>+'算出シート1（連携前）'!AQ532</f>
        <v/>
      </c>
      <c r="B522">
        <f>+'算出シート1（連携前）'!G532</f>
        <v>0</v>
      </c>
      <c r="C522" t="str" cm="1">
        <f t="array" ref="C522">IF(A522="","",SUMPRODUCT((MATCH(A$2:A$1009&amp;B$2:B$1009,A$2:A$1009&amp;B$2:B$1009,0)=ROW($1:$1008))*(A$2:A$1009=A522)))</f>
        <v/>
      </c>
    </row>
    <row r="523" spans="1:3" x14ac:dyDescent="0.2">
      <c r="A523" t="str">
        <f>+'算出シート1（連携前）'!AQ533</f>
        <v/>
      </c>
      <c r="B523">
        <f>+'算出シート1（連携前）'!G533</f>
        <v>0</v>
      </c>
      <c r="C523" t="str" cm="1">
        <f t="array" ref="C523">IF(A523="","",SUMPRODUCT((MATCH(A$2:A$1009&amp;B$2:B$1009,A$2:A$1009&amp;B$2:B$1009,0)=ROW($1:$1008))*(A$2:A$1009=A523)))</f>
        <v/>
      </c>
    </row>
    <row r="524" spans="1:3" x14ac:dyDescent="0.2">
      <c r="A524" t="str">
        <f>+'算出シート1（連携前）'!AQ534</f>
        <v/>
      </c>
      <c r="B524">
        <f>+'算出シート1（連携前）'!G534</f>
        <v>0</v>
      </c>
      <c r="C524" t="str" cm="1">
        <f t="array" ref="C524">IF(A524="","",SUMPRODUCT((MATCH(A$2:A$1009&amp;B$2:B$1009,A$2:A$1009&amp;B$2:B$1009,0)=ROW($1:$1008))*(A$2:A$1009=A524)))</f>
        <v/>
      </c>
    </row>
    <row r="525" spans="1:3" x14ac:dyDescent="0.2">
      <c r="A525" t="str">
        <f>+'算出シート1（連携前）'!AQ535</f>
        <v/>
      </c>
      <c r="B525">
        <f>+'算出シート1（連携前）'!G535</f>
        <v>0</v>
      </c>
      <c r="C525" t="str" cm="1">
        <f t="array" ref="C525">IF(A525="","",SUMPRODUCT((MATCH(A$2:A$1009&amp;B$2:B$1009,A$2:A$1009&amp;B$2:B$1009,0)=ROW($1:$1008))*(A$2:A$1009=A525)))</f>
        <v/>
      </c>
    </row>
    <row r="526" spans="1:3" x14ac:dyDescent="0.2">
      <c r="A526" t="str">
        <f>+'算出シート1（連携前）'!AQ536</f>
        <v/>
      </c>
      <c r="B526">
        <f>+'算出シート1（連携前）'!G536</f>
        <v>0</v>
      </c>
      <c r="C526" t="str" cm="1">
        <f t="array" ref="C526">IF(A526="","",SUMPRODUCT((MATCH(A$2:A$1009&amp;B$2:B$1009,A$2:A$1009&amp;B$2:B$1009,0)=ROW($1:$1008))*(A$2:A$1009=A526)))</f>
        <v/>
      </c>
    </row>
    <row r="527" spans="1:3" x14ac:dyDescent="0.2">
      <c r="A527" t="str">
        <f>+'算出シート1（連携前）'!AQ537</f>
        <v/>
      </c>
      <c r="B527">
        <f>+'算出シート1（連携前）'!G537</f>
        <v>0</v>
      </c>
      <c r="C527" t="str" cm="1">
        <f t="array" ref="C527">IF(A527="","",SUMPRODUCT((MATCH(A$2:A$1009&amp;B$2:B$1009,A$2:A$1009&amp;B$2:B$1009,0)=ROW($1:$1008))*(A$2:A$1009=A527)))</f>
        <v/>
      </c>
    </row>
    <row r="528" spans="1:3" x14ac:dyDescent="0.2">
      <c r="A528" t="str">
        <f>+'算出シート1（連携前）'!AQ538</f>
        <v/>
      </c>
      <c r="B528">
        <f>+'算出シート1（連携前）'!G538</f>
        <v>0</v>
      </c>
      <c r="C528" t="str" cm="1">
        <f t="array" ref="C528">IF(A528="","",SUMPRODUCT((MATCH(A$2:A$1009&amp;B$2:B$1009,A$2:A$1009&amp;B$2:B$1009,0)=ROW($1:$1008))*(A$2:A$1009=A528)))</f>
        <v/>
      </c>
    </row>
    <row r="529" spans="1:3" x14ac:dyDescent="0.2">
      <c r="A529" t="str">
        <f>+'算出シート1（連携前）'!AQ539</f>
        <v/>
      </c>
      <c r="B529">
        <f>+'算出シート1（連携前）'!G539</f>
        <v>0</v>
      </c>
      <c r="C529" t="str" cm="1">
        <f t="array" ref="C529">IF(A529="","",SUMPRODUCT((MATCH(A$2:A$1009&amp;B$2:B$1009,A$2:A$1009&amp;B$2:B$1009,0)=ROW($1:$1008))*(A$2:A$1009=A529)))</f>
        <v/>
      </c>
    </row>
    <row r="530" spans="1:3" x14ac:dyDescent="0.2">
      <c r="A530" t="str">
        <f>+'算出シート1（連携前）'!AQ540</f>
        <v/>
      </c>
      <c r="B530">
        <f>+'算出シート1（連携前）'!G540</f>
        <v>0</v>
      </c>
      <c r="C530" t="str" cm="1">
        <f t="array" ref="C530">IF(A530="","",SUMPRODUCT((MATCH(A$2:A$1009&amp;B$2:B$1009,A$2:A$1009&amp;B$2:B$1009,0)=ROW($1:$1008))*(A$2:A$1009=A530)))</f>
        <v/>
      </c>
    </row>
    <row r="531" spans="1:3" x14ac:dyDescent="0.2">
      <c r="A531" t="str">
        <f>+'算出シート1（連携前）'!AQ541</f>
        <v/>
      </c>
      <c r="B531">
        <f>+'算出シート1（連携前）'!G541</f>
        <v>0</v>
      </c>
      <c r="C531" t="str" cm="1">
        <f t="array" ref="C531">IF(A531="","",SUMPRODUCT((MATCH(A$2:A$1009&amp;B$2:B$1009,A$2:A$1009&amp;B$2:B$1009,0)=ROW($1:$1008))*(A$2:A$1009=A531)))</f>
        <v/>
      </c>
    </row>
    <row r="532" spans="1:3" x14ac:dyDescent="0.2">
      <c r="A532" t="str">
        <f>+'算出シート1（連携前）'!AQ542</f>
        <v/>
      </c>
      <c r="B532">
        <f>+'算出シート1（連携前）'!G542</f>
        <v>0</v>
      </c>
      <c r="C532" t="str" cm="1">
        <f t="array" ref="C532">IF(A532="","",SUMPRODUCT((MATCH(A$2:A$1009&amp;B$2:B$1009,A$2:A$1009&amp;B$2:B$1009,0)=ROW($1:$1008))*(A$2:A$1009=A532)))</f>
        <v/>
      </c>
    </row>
    <row r="533" spans="1:3" x14ac:dyDescent="0.2">
      <c r="A533" t="str">
        <f>+'算出シート1（連携前）'!AQ543</f>
        <v/>
      </c>
      <c r="B533">
        <f>+'算出シート1（連携前）'!G543</f>
        <v>0</v>
      </c>
      <c r="C533" t="str" cm="1">
        <f t="array" ref="C533">IF(A533="","",SUMPRODUCT((MATCH(A$2:A$1009&amp;B$2:B$1009,A$2:A$1009&amp;B$2:B$1009,0)=ROW($1:$1008))*(A$2:A$1009=A533)))</f>
        <v/>
      </c>
    </row>
    <row r="534" spans="1:3" x14ac:dyDescent="0.2">
      <c r="A534" t="str">
        <f>+'算出シート1（連携前）'!AQ544</f>
        <v/>
      </c>
      <c r="B534">
        <f>+'算出シート1（連携前）'!G544</f>
        <v>0</v>
      </c>
      <c r="C534" t="str" cm="1">
        <f t="array" ref="C534">IF(A534="","",SUMPRODUCT((MATCH(A$2:A$1009&amp;B$2:B$1009,A$2:A$1009&amp;B$2:B$1009,0)=ROW($1:$1008))*(A$2:A$1009=A534)))</f>
        <v/>
      </c>
    </row>
    <row r="535" spans="1:3" x14ac:dyDescent="0.2">
      <c r="A535" t="str">
        <f>+'算出シート1（連携前）'!AQ545</f>
        <v/>
      </c>
      <c r="B535">
        <f>+'算出シート1（連携前）'!G545</f>
        <v>0</v>
      </c>
      <c r="C535" t="str" cm="1">
        <f t="array" ref="C535">IF(A535="","",SUMPRODUCT((MATCH(A$2:A$1009&amp;B$2:B$1009,A$2:A$1009&amp;B$2:B$1009,0)=ROW($1:$1008))*(A$2:A$1009=A535)))</f>
        <v/>
      </c>
    </row>
    <row r="536" spans="1:3" x14ac:dyDescent="0.2">
      <c r="A536" t="str">
        <f>+'算出シート1（連携前）'!AQ546</f>
        <v/>
      </c>
      <c r="B536">
        <f>+'算出シート1（連携前）'!G546</f>
        <v>0</v>
      </c>
      <c r="C536" t="str" cm="1">
        <f t="array" ref="C536">IF(A536="","",SUMPRODUCT((MATCH(A$2:A$1009&amp;B$2:B$1009,A$2:A$1009&amp;B$2:B$1009,0)=ROW($1:$1008))*(A$2:A$1009=A536)))</f>
        <v/>
      </c>
    </row>
    <row r="537" spans="1:3" x14ac:dyDescent="0.2">
      <c r="A537" t="str">
        <f>+'算出シート1（連携前）'!AQ547</f>
        <v/>
      </c>
      <c r="B537">
        <f>+'算出シート1（連携前）'!G547</f>
        <v>0</v>
      </c>
      <c r="C537" t="str" cm="1">
        <f t="array" ref="C537">IF(A537="","",SUMPRODUCT((MATCH(A$2:A$1009&amp;B$2:B$1009,A$2:A$1009&amp;B$2:B$1009,0)=ROW($1:$1008))*(A$2:A$1009=A537)))</f>
        <v/>
      </c>
    </row>
    <row r="538" spans="1:3" x14ac:dyDescent="0.2">
      <c r="A538" t="str">
        <f>+'算出シート1（連携前）'!AQ548</f>
        <v/>
      </c>
      <c r="B538">
        <f>+'算出シート1（連携前）'!G548</f>
        <v>0</v>
      </c>
      <c r="C538" t="str" cm="1">
        <f t="array" ref="C538">IF(A538="","",SUMPRODUCT((MATCH(A$2:A$1009&amp;B$2:B$1009,A$2:A$1009&amp;B$2:B$1009,0)=ROW($1:$1008))*(A$2:A$1009=A538)))</f>
        <v/>
      </c>
    </row>
    <row r="539" spans="1:3" x14ac:dyDescent="0.2">
      <c r="A539" t="str">
        <f>+'算出シート1（連携前）'!AQ549</f>
        <v/>
      </c>
      <c r="B539">
        <f>+'算出シート1（連携前）'!G549</f>
        <v>0</v>
      </c>
      <c r="C539" t="str" cm="1">
        <f t="array" ref="C539">IF(A539="","",SUMPRODUCT((MATCH(A$2:A$1009&amp;B$2:B$1009,A$2:A$1009&amp;B$2:B$1009,0)=ROW($1:$1008))*(A$2:A$1009=A539)))</f>
        <v/>
      </c>
    </row>
    <row r="540" spans="1:3" x14ac:dyDescent="0.2">
      <c r="A540" t="str">
        <f>+'算出シート1（連携前）'!AQ550</f>
        <v/>
      </c>
      <c r="B540">
        <f>+'算出シート1（連携前）'!G550</f>
        <v>0</v>
      </c>
      <c r="C540" t="str" cm="1">
        <f t="array" ref="C540">IF(A540="","",SUMPRODUCT((MATCH(A$2:A$1009&amp;B$2:B$1009,A$2:A$1009&amp;B$2:B$1009,0)=ROW($1:$1008))*(A$2:A$1009=A540)))</f>
        <v/>
      </c>
    </row>
    <row r="541" spans="1:3" x14ac:dyDescent="0.2">
      <c r="A541" t="str">
        <f>+'算出シート1（連携前）'!AQ551</f>
        <v/>
      </c>
      <c r="B541">
        <f>+'算出シート1（連携前）'!G551</f>
        <v>0</v>
      </c>
      <c r="C541" t="str" cm="1">
        <f t="array" ref="C541">IF(A541="","",SUMPRODUCT((MATCH(A$2:A$1009&amp;B$2:B$1009,A$2:A$1009&amp;B$2:B$1009,0)=ROW($1:$1008))*(A$2:A$1009=A541)))</f>
        <v/>
      </c>
    </row>
    <row r="542" spans="1:3" x14ac:dyDescent="0.2">
      <c r="A542" t="str">
        <f>+'算出シート1（連携前）'!AQ552</f>
        <v/>
      </c>
      <c r="B542">
        <f>+'算出シート1（連携前）'!G552</f>
        <v>0</v>
      </c>
      <c r="C542" t="str" cm="1">
        <f t="array" ref="C542">IF(A542="","",SUMPRODUCT((MATCH(A$2:A$1009&amp;B$2:B$1009,A$2:A$1009&amp;B$2:B$1009,0)=ROW($1:$1008))*(A$2:A$1009=A542)))</f>
        <v/>
      </c>
    </row>
    <row r="543" spans="1:3" x14ac:dyDescent="0.2">
      <c r="A543" t="str">
        <f>+'算出シート1（連携前）'!AQ553</f>
        <v/>
      </c>
      <c r="B543">
        <f>+'算出シート1（連携前）'!G553</f>
        <v>0</v>
      </c>
      <c r="C543" t="str" cm="1">
        <f t="array" ref="C543">IF(A543="","",SUMPRODUCT((MATCH(A$2:A$1009&amp;B$2:B$1009,A$2:A$1009&amp;B$2:B$1009,0)=ROW($1:$1008))*(A$2:A$1009=A543)))</f>
        <v/>
      </c>
    </row>
    <row r="544" spans="1:3" x14ac:dyDescent="0.2">
      <c r="A544" t="str">
        <f>+'算出シート1（連携前）'!AQ554</f>
        <v/>
      </c>
      <c r="B544">
        <f>+'算出シート1（連携前）'!G554</f>
        <v>0</v>
      </c>
      <c r="C544" t="str" cm="1">
        <f t="array" ref="C544">IF(A544="","",SUMPRODUCT((MATCH(A$2:A$1009&amp;B$2:B$1009,A$2:A$1009&amp;B$2:B$1009,0)=ROW($1:$1008))*(A$2:A$1009=A544)))</f>
        <v/>
      </c>
    </row>
    <row r="545" spans="1:3" x14ac:dyDescent="0.2">
      <c r="A545" t="str">
        <f>+'算出シート1（連携前）'!AQ555</f>
        <v/>
      </c>
      <c r="B545">
        <f>+'算出シート1（連携前）'!G555</f>
        <v>0</v>
      </c>
      <c r="C545" t="str" cm="1">
        <f t="array" ref="C545">IF(A545="","",SUMPRODUCT((MATCH(A$2:A$1009&amp;B$2:B$1009,A$2:A$1009&amp;B$2:B$1009,0)=ROW($1:$1008))*(A$2:A$1009=A545)))</f>
        <v/>
      </c>
    </row>
    <row r="546" spans="1:3" x14ac:dyDescent="0.2">
      <c r="A546" t="str">
        <f>+'算出シート1（連携前）'!AQ556</f>
        <v/>
      </c>
      <c r="B546">
        <f>+'算出シート1（連携前）'!G556</f>
        <v>0</v>
      </c>
      <c r="C546" t="str" cm="1">
        <f t="array" ref="C546">IF(A546="","",SUMPRODUCT((MATCH(A$2:A$1009&amp;B$2:B$1009,A$2:A$1009&amp;B$2:B$1009,0)=ROW($1:$1008))*(A$2:A$1009=A546)))</f>
        <v/>
      </c>
    </row>
    <row r="547" spans="1:3" x14ac:dyDescent="0.2">
      <c r="A547" t="str">
        <f>+'算出シート1（連携前）'!AQ557</f>
        <v/>
      </c>
      <c r="B547">
        <f>+'算出シート1（連携前）'!G557</f>
        <v>0</v>
      </c>
      <c r="C547" t="str" cm="1">
        <f t="array" ref="C547">IF(A547="","",SUMPRODUCT((MATCH(A$2:A$1009&amp;B$2:B$1009,A$2:A$1009&amp;B$2:B$1009,0)=ROW($1:$1008))*(A$2:A$1009=A547)))</f>
        <v/>
      </c>
    </row>
    <row r="548" spans="1:3" x14ac:dyDescent="0.2">
      <c r="A548" t="str">
        <f>+'算出シート1（連携前）'!AQ558</f>
        <v/>
      </c>
      <c r="B548">
        <f>+'算出シート1（連携前）'!G558</f>
        <v>0</v>
      </c>
      <c r="C548" t="str" cm="1">
        <f t="array" ref="C548">IF(A548="","",SUMPRODUCT((MATCH(A$2:A$1009&amp;B$2:B$1009,A$2:A$1009&amp;B$2:B$1009,0)=ROW($1:$1008))*(A$2:A$1009=A548)))</f>
        <v/>
      </c>
    </row>
    <row r="549" spans="1:3" x14ac:dyDescent="0.2">
      <c r="A549" t="str">
        <f>+'算出シート1（連携前）'!AQ559</f>
        <v/>
      </c>
      <c r="B549">
        <f>+'算出シート1（連携前）'!G559</f>
        <v>0</v>
      </c>
      <c r="C549" t="str" cm="1">
        <f t="array" ref="C549">IF(A549="","",SUMPRODUCT((MATCH(A$2:A$1009&amp;B$2:B$1009,A$2:A$1009&amp;B$2:B$1009,0)=ROW($1:$1008))*(A$2:A$1009=A549)))</f>
        <v/>
      </c>
    </row>
    <row r="550" spans="1:3" x14ac:dyDescent="0.2">
      <c r="A550" t="str">
        <f>+'算出シート1（連携前）'!AQ560</f>
        <v/>
      </c>
      <c r="B550">
        <f>+'算出シート1（連携前）'!G560</f>
        <v>0</v>
      </c>
      <c r="C550" t="str" cm="1">
        <f t="array" ref="C550">IF(A550="","",SUMPRODUCT((MATCH(A$2:A$1009&amp;B$2:B$1009,A$2:A$1009&amp;B$2:B$1009,0)=ROW($1:$1008))*(A$2:A$1009=A550)))</f>
        <v/>
      </c>
    </row>
    <row r="551" spans="1:3" x14ac:dyDescent="0.2">
      <c r="A551" t="str">
        <f>+'算出シート1（連携前）'!AQ561</f>
        <v/>
      </c>
      <c r="B551">
        <f>+'算出シート1（連携前）'!G561</f>
        <v>0</v>
      </c>
      <c r="C551" t="str" cm="1">
        <f t="array" ref="C551">IF(A551="","",SUMPRODUCT((MATCH(A$2:A$1009&amp;B$2:B$1009,A$2:A$1009&amp;B$2:B$1009,0)=ROW($1:$1008))*(A$2:A$1009=A551)))</f>
        <v/>
      </c>
    </row>
    <row r="552" spans="1:3" x14ac:dyDescent="0.2">
      <c r="A552" t="str">
        <f>+'算出シート1（連携前）'!AQ562</f>
        <v/>
      </c>
      <c r="B552">
        <f>+'算出シート1（連携前）'!G562</f>
        <v>0</v>
      </c>
      <c r="C552" t="str" cm="1">
        <f t="array" ref="C552">IF(A552="","",SUMPRODUCT((MATCH(A$2:A$1009&amp;B$2:B$1009,A$2:A$1009&amp;B$2:B$1009,0)=ROW($1:$1008))*(A$2:A$1009=A552)))</f>
        <v/>
      </c>
    </row>
    <row r="553" spans="1:3" x14ac:dyDescent="0.2">
      <c r="A553" t="str">
        <f>+'算出シート1（連携前）'!AQ563</f>
        <v/>
      </c>
      <c r="B553">
        <f>+'算出シート1（連携前）'!G563</f>
        <v>0</v>
      </c>
      <c r="C553" t="str" cm="1">
        <f t="array" ref="C553">IF(A553="","",SUMPRODUCT((MATCH(A$2:A$1009&amp;B$2:B$1009,A$2:A$1009&amp;B$2:B$1009,0)=ROW($1:$1008))*(A$2:A$1009=A553)))</f>
        <v/>
      </c>
    </row>
    <row r="554" spans="1:3" x14ac:dyDescent="0.2">
      <c r="A554" t="str">
        <f>+'算出シート1（連携前）'!AQ564</f>
        <v/>
      </c>
      <c r="B554">
        <f>+'算出シート1（連携前）'!G564</f>
        <v>0</v>
      </c>
      <c r="C554" t="str" cm="1">
        <f t="array" ref="C554">IF(A554="","",SUMPRODUCT((MATCH(A$2:A$1009&amp;B$2:B$1009,A$2:A$1009&amp;B$2:B$1009,0)=ROW($1:$1008))*(A$2:A$1009=A554)))</f>
        <v/>
      </c>
    </row>
    <row r="555" spans="1:3" x14ac:dyDescent="0.2">
      <c r="A555" t="str">
        <f>+'算出シート1（連携前）'!AQ565</f>
        <v/>
      </c>
      <c r="B555">
        <f>+'算出シート1（連携前）'!G565</f>
        <v>0</v>
      </c>
      <c r="C555" t="str" cm="1">
        <f t="array" ref="C555">IF(A555="","",SUMPRODUCT((MATCH(A$2:A$1009&amp;B$2:B$1009,A$2:A$1009&amp;B$2:B$1009,0)=ROW($1:$1008))*(A$2:A$1009=A555)))</f>
        <v/>
      </c>
    </row>
    <row r="556" spans="1:3" x14ac:dyDescent="0.2">
      <c r="A556" t="str">
        <f>+'算出シート1（連携前）'!AQ566</f>
        <v/>
      </c>
      <c r="B556">
        <f>+'算出シート1（連携前）'!G566</f>
        <v>0</v>
      </c>
      <c r="C556" t="str" cm="1">
        <f t="array" ref="C556">IF(A556="","",SUMPRODUCT((MATCH(A$2:A$1009&amp;B$2:B$1009,A$2:A$1009&amp;B$2:B$1009,0)=ROW($1:$1008))*(A$2:A$1009=A556)))</f>
        <v/>
      </c>
    </row>
    <row r="557" spans="1:3" x14ac:dyDescent="0.2">
      <c r="A557" t="str">
        <f>+'算出シート1（連携前）'!AQ567</f>
        <v/>
      </c>
      <c r="B557">
        <f>+'算出シート1（連携前）'!G567</f>
        <v>0</v>
      </c>
      <c r="C557" t="str" cm="1">
        <f t="array" ref="C557">IF(A557="","",SUMPRODUCT((MATCH(A$2:A$1009&amp;B$2:B$1009,A$2:A$1009&amp;B$2:B$1009,0)=ROW($1:$1008))*(A$2:A$1009=A557)))</f>
        <v/>
      </c>
    </row>
    <row r="558" spans="1:3" x14ac:dyDescent="0.2">
      <c r="A558" t="str">
        <f>+'算出シート1（連携前）'!AQ568</f>
        <v/>
      </c>
      <c r="B558">
        <f>+'算出シート1（連携前）'!G568</f>
        <v>0</v>
      </c>
      <c r="C558" t="str" cm="1">
        <f t="array" ref="C558">IF(A558="","",SUMPRODUCT((MATCH(A$2:A$1009&amp;B$2:B$1009,A$2:A$1009&amp;B$2:B$1009,0)=ROW($1:$1008))*(A$2:A$1009=A558)))</f>
        <v/>
      </c>
    </row>
    <row r="559" spans="1:3" x14ac:dyDescent="0.2">
      <c r="A559" t="str">
        <f>+'算出シート1（連携前）'!AQ569</f>
        <v/>
      </c>
      <c r="B559">
        <f>+'算出シート1（連携前）'!G569</f>
        <v>0</v>
      </c>
      <c r="C559" t="str" cm="1">
        <f t="array" ref="C559">IF(A559="","",SUMPRODUCT((MATCH(A$2:A$1009&amp;B$2:B$1009,A$2:A$1009&amp;B$2:B$1009,0)=ROW($1:$1008))*(A$2:A$1009=A559)))</f>
        <v/>
      </c>
    </row>
    <row r="560" spans="1:3" x14ac:dyDescent="0.2">
      <c r="A560" t="str">
        <f>+'算出シート1（連携前）'!AQ570</f>
        <v/>
      </c>
      <c r="B560">
        <f>+'算出シート1（連携前）'!G570</f>
        <v>0</v>
      </c>
      <c r="C560" t="str" cm="1">
        <f t="array" ref="C560">IF(A560="","",SUMPRODUCT((MATCH(A$2:A$1009&amp;B$2:B$1009,A$2:A$1009&amp;B$2:B$1009,0)=ROW($1:$1008))*(A$2:A$1009=A560)))</f>
        <v/>
      </c>
    </row>
    <row r="561" spans="1:3" x14ac:dyDescent="0.2">
      <c r="A561" t="str">
        <f>+'算出シート1（連携前）'!AQ571</f>
        <v/>
      </c>
      <c r="B561">
        <f>+'算出シート1（連携前）'!G571</f>
        <v>0</v>
      </c>
      <c r="C561" t="str" cm="1">
        <f t="array" ref="C561">IF(A561="","",SUMPRODUCT((MATCH(A$2:A$1009&amp;B$2:B$1009,A$2:A$1009&amp;B$2:B$1009,0)=ROW($1:$1008))*(A$2:A$1009=A561)))</f>
        <v/>
      </c>
    </row>
    <row r="562" spans="1:3" x14ac:dyDescent="0.2">
      <c r="A562" t="str">
        <f>+'算出シート1（連携前）'!AQ572</f>
        <v/>
      </c>
      <c r="B562">
        <f>+'算出シート1（連携前）'!G572</f>
        <v>0</v>
      </c>
      <c r="C562" t="str" cm="1">
        <f t="array" ref="C562">IF(A562="","",SUMPRODUCT((MATCH(A$2:A$1009&amp;B$2:B$1009,A$2:A$1009&amp;B$2:B$1009,0)=ROW($1:$1008))*(A$2:A$1009=A562)))</f>
        <v/>
      </c>
    </row>
    <row r="563" spans="1:3" x14ac:dyDescent="0.2">
      <c r="A563" t="str">
        <f>+'算出シート1（連携前）'!AQ573</f>
        <v/>
      </c>
      <c r="B563">
        <f>+'算出シート1（連携前）'!G573</f>
        <v>0</v>
      </c>
      <c r="C563" t="str" cm="1">
        <f t="array" ref="C563">IF(A563="","",SUMPRODUCT((MATCH(A$2:A$1009&amp;B$2:B$1009,A$2:A$1009&amp;B$2:B$1009,0)=ROW($1:$1008))*(A$2:A$1009=A563)))</f>
        <v/>
      </c>
    </row>
    <row r="564" spans="1:3" x14ac:dyDescent="0.2">
      <c r="A564" t="str">
        <f>+'算出シート1（連携前）'!AQ574</f>
        <v/>
      </c>
      <c r="B564">
        <f>+'算出シート1（連携前）'!G574</f>
        <v>0</v>
      </c>
      <c r="C564" t="str" cm="1">
        <f t="array" ref="C564">IF(A564="","",SUMPRODUCT((MATCH(A$2:A$1009&amp;B$2:B$1009,A$2:A$1009&amp;B$2:B$1009,0)=ROW($1:$1008))*(A$2:A$1009=A564)))</f>
        <v/>
      </c>
    </row>
    <row r="565" spans="1:3" x14ac:dyDescent="0.2">
      <c r="A565" t="str">
        <f>+'算出シート1（連携前）'!AQ575</f>
        <v/>
      </c>
      <c r="B565">
        <f>+'算出シート1（連携前）'!G575</f>
        <v>0</v>
      </c>
      <c r="C565" t="str" cm="1">
        <f t="array" ref="C565">IF(A565="","",SUMPRODUCT((MATCH(A$2:A$1009&amp;B$2:B$1009,A$2:A$1009&amp;B$2:B$1009,0)=ROW($1:$1008))*(A$2:A$1009=A565)))</f>
        <v/>
      </c>
    </row>
    <row r="566" spans="1:3" x14ac:dyDescent="0.2">
      <c r="A566" t="str">
        <f>+'算出シート1（連携前）'!AQ576</f>
        <v/>
      </c>
      <c r="B566">
        <f>+'算出シート1（連携前）'!G576</f>
        <v>0</v>
      </c>
      <c r="C566" t="str" cm="1">
        <f t="array" ref="C566">IF(A566="","",SUMPRODUCT((MATCH(A$2:A$1009&amp;B$2:B$1009,A$2:A$1009&amp;B$2:B$1009,0)=ROW($1:$1008))*(A$2:A$1009=A566)))</f>
        <v/>
      </c>
    </row>
    <row r="567" spans="1:3" x14ac:dyDescent="0.2">
      <c r="A567" t="str">
        <f>+'算出シート1（連携前）'!AQ577</f>
        <v/>
      </c>
      <c r="B567">
        <f>+'算出シート1（連携前）'!G577</f>
        <v>0</v>
      </c>
      <c r="C567" t="str" cm="1">
        <f t="array" ref="C567">IF(A567="","",SUMPRODUCT((MATCH(A$2:A$1009&amp;B$2:B$1009,A$2:A$1009&amp;B$2:B$1009,0)=ROW($1:$1008))*(A$2:A$1009=A567)))</f>
        <v/>
      </c>
    </row>
    <row r="568" spans="1:3" x14ac:dyDescent="0.2">
      <c r="A568" t="str">
        <f>+'算出シート1（連携前）'!AQ578</f>
        <v/>
      </c>
      <c r="B568">
        <f>+'算出シート1（連携前）'!G578</f>
        <v>0</v>
      </c>
      <c r="C568" t="str" cm="1">
        <f t="array" ref="C568">IF(A568="","",SUMPRODUCT((MATCH(A$2:A$1009&amp;B$2:B$1009,A$2:A$1009&amp;B$2:B$1009,0)=ROW($1:$1008))*(A$2:A$1009=A568)))</f>
        <v/>
      </c>
    </row>
    <row r="569" spans="1:3" x14ac:dyDescent="0.2">
      <c r="A569" t="str">
        <f>+'算出シート1（連携前）'!AQ579</f>
        <v/>
      </c>
      <c r="B569">
        <f>+'算出シート1（連携前）'!G579</f>
        <v>0</v>
      </c>
      <c r="C569" t="str" cm="1">
        <f t="array" ref="C569">IF(A569="","",SUMPRODUCT((MATCH(A$2:A$1009&amp;B$2:B$1009,A$2:A$1009&amp;B$2:B$1009,0)=ROW($1:$1008))*(A$2:A$1009=A569)))</f>
        <v/>
      </c>
    </row>
    <row r="570" spans="1:3" x14ac:dyDescent="0.2">
      <c r="A570" t="str">
        <f>+'算出シート1（連携前）'!AQ580</f>
        <v/>
      </c>
      <c r="B570">
        <f>+'算出シート1（連携前）'!G580</f>
        <v>0</v>
      </c>
      <c r="C570" t="str" cm="1">
        <f t="array" ref="C570">IF(A570="","",SUMPRODUCT((MATCH(A$2:A$1009&amp;B$2:B$1009,A$2:A$1009&amp;B$2:B$1009,0)=ROW($1:$1008))*(A$2:A$1009=A570)))</f>
        <v/>
      </c>
    </row>
    <row r="571" spans="1:3" x14ac:dyDescent="0.2">
      <c r="A571" t="str">
        <f>+'算出シート1（連携前）'!AQ581</f>
        <v/>
      </c>
      <c r="B571">
        <f>+'算出シート1（連携前）'!G581</f>
        <v>0</v>
      </c>
      <c r="C571" t="str" cm="1">
        <f t="array" ref="C571">IF(A571="","",SUMPRODUCT((MATCH(A$2:A$1009&amp;B$2:B$1009,A$2:A$1009&amp;B$2:B$1009,0)=ROW($1:$1008))*(A$2:A$1009=A571)))</f>
        <v/>
      </c>
    </row>
    <row r="572" spans="1:3" x14ac:dyDescent="0.2">
      <c r="A572" t="str">
        <f>+'算出シート1（連携前）'!AQ582</f>
        <v/>
      </c>
      <c r="B572">
        <f>+'算出シート1（連携前）'!G582</f>
        <v>0</v>
      </c>
      <c r="C572" t="str" cm="1">
        <f t="array" ref="C572">IF(A572="","",SUMPRODUCT((MATCH(A$2:A$1009&amp;B$2:B$1009,A$2:A$1009&amp;B$2:B$1009,0)=ROW($1:$1008))*(A$2:A$1009=A572)))</f>
        <v/>
      </c>
    </row>
    <row r="573" spans="1:3" x14ac:dyDescent="0.2">
      <c r="A573" t="str">
        <f>+'算出シート1（連携前）'!AQ583</f>
        <v/>
      </c>
      <c r="B573">
        <f>+'算出シート1（連携前）'!G583</f>
        <v>0</v>
      </c>
      <c r="C573" t="str" cm="1">
        <f t="array" ref="C573">IF(A573="","",SUMPRODUCT((MATCH(A$2:A$1009&amp;B$2:B$1009,A$2:A$1009&amp;B$2:B$1009,0)=ROW($1:$1008))*(A$2:A$1009=A573)))</f>
        <v/>
      </c>
    </row>
    <row r="574" spans="1:3" x14ac:dyDescent="0.2">
      <c r="A574" t="str">
        <f>+'算出シート1（連携前）'!AQ584</f>
        <v/>
      </c>
      <c r="B574">
        <f>+'算出シート1（連携前）'!G584</f>
        <v>0</v>
      </c>
      <c r="C574" t="str" cm="1">
        <f t="array" ref="C574">IF(A574="","",SUMPRODUCT((MATCH(A$2:A$1009&amp;B$2:B$1009,A$2:A$1009&amp;B$2:B$1009,0)=ROW($1:$1008))*(A$2:A$1009=A574)))</f>
        <v/>
      </c>
    </row>
    <row r="575" spans="1:3" x14ac:dyDescent="0.2">
      <c r="A575" t="str">
        <f>+'算出シート1（連携前）'!AQ585</f>
        <v/>
      </c>
      <c r="B575">
        <f>+'算出シート1（連携前）'!G585</f>
        <v>0</v>
      </c>
      <c r="C575" t="str" cm="1">
        <f t="array" ref="C575">IF(A575="","",SUMPRODUCT((MATCH(A$2:A$1009&amp;B$2:B$1009,A$2:A$1009&amp;B$2:B$1009,0)=ROW($1:$1008))*(A$2:A$1009=A575)))</f>
        <v/>
      </c>
    </row>
    <row r="576" spans="1:3" x14ac:dyDescent="0.2">
      <c r="A576" t="str">
        <f>+'算出シート1（連携前）'!AQ586</f>
        <v/>
      </c>
      <c r="B576">
        <f>+'算出シート1（連携前）'!G586</f>
        <v>0</v>
      </c>
      <c r="C576" t="str" cm="1">
        <f t="array" ref="C576">IF(A576="","",SUMPRODUCT((MATCH(A$2:A$1009&amp;B$2:B$1009,A$2:A$1009&amp;B$2:B$1009,0)=ROW($1:$1008))*(A$2:A$1009=A576)))</f>
        <v/>
      </c>
    </row>
    <row r="577" spans="1:3" x14ac:dyDescent="0.2">
      <c r="A577" t="str">
        <f>+'算出シート1（連携前）'!AQ587</f>
        <v/>
      </c>
      <c r="B577">
        <f>+'算出シート1（連携前）'!G587</f>
        <v>0</v>
      </c>
      <c r="C577" t="str" cm="1">
        <f t="array" ref="C577">IF(A577="","",SUMPRODUCT((MATCH(A$2:A$1009&amp;B$2:B$1009,A$2:A$1009&amp;B$2:B$1009,0)=ROW($1:$1008))*(A$2:A$1009=A577)))</f>
        <v/>
      </c>
    </row>
    <row r="578" spans="1:3" x14ac:dyDescent="0.2">
      <c r="A578" t="str">
        <f>+'算出シート1（連携前）'!AQ588</f>
        <v/>
      </c>
      <c r="B578">
        <f>+'算出シート1（連携前）'!G588</f>
        <v>0</v>
      </c>
      <c r="C578" t="str" cm="1">
        <f t="array" ref="C578">IF(A578="","",SUMPRODUCT((MATCH(A$2:A$1009&amp;B$2:B$1009,A$2:A$1009&amp;B$2:B$1009,0)=ROW($1:$1008))*(A$2:A$1009=A578)))</f>
        <v/>
      </c>
    </row>
    <row r="579" spans="1:3" x14ac:dyDescent="0.2">
      <c r="A579" t="str">
        <f>+'算出シート1（連携前）'!AQ589</f>
        <v/>
      </c>
      <c r="B579">
        <f>+'算出シート1（連携前）'!G589</f>
        <v>0</v>
      </c>
      <c r="C579" t="str" cm="1">
        <f t="array" ref="C579">IF(A579="","",SUMPRODUCT((MATCH(A$2:A$1009&amp;B$2:B$1009,A$2:A$1009&amp;B$2:B$1009,0)=ROW($1:$1008))*(A$2:A$1009=A579)))</f>
        <v/>
      </c>
    </row>
    <row r="580" spans="1:3" x14ac:dyDescent="0.2">
      <c r="A580" t="str">
        <f>+'算出シート1（連携前）'!AQ590</f>
        <v/>
      </c>
      <c r="B580">
        <f>+'算出シート1（連携前）'!G590</f>
        <v>0</v>
      </c>
      <c r="C580" t="str" cm="1">
        <f t="array" ref="C580">IF(A580="","",SUMPRODUCT((MATCH(A$2:A$1009&amp;B$2:B$1009,A$2:A$1009&amp;B$2:B$1009,0)=ROW($1:$1008))*(A$2:A$1009=A580)))</f>
        <v/>
      </c>
    </row>
    <row r="581" spans="1:3" x14ac:dyDescent="0.2">
      <c r="A581" t="str">
        <f>+'算出シート1（連携前）'!AQ591</f>
        <v/>
      </c>
      <c r="B581">
        <f>+'算出シート1（連携前）'!G591</f>
        <v>0</v>
      </c>
      <c r="C581" t="str" cm="1">
        <f t="array" ref="C581">IF(A581="","",SUMPRODUCT((MATCH(A$2:A$1009&amp;B$2:B$1009,A$2:A$1009&amp;B$2:B$1009,0)=ROW($1:$1008))*(A$2:A$1009=A581)))</f>
        <v/>
      </c>
    </row>
    <row r="582" spans="1:3" x14ac:dyDescent="0.2">
      <c r="A582" t="str">
        <f>+'算出シート1（連携前）'!AQ592</f>
        <v/>
      </c>
      <c r="B582">
        <f>+'算出シート1（連携前）'!G592</f>
        <v>0</v>
      </c>
      <c r="C582" t="str" cm="1">
        <f t="array" ref="C582">IF(A582="","",SUMPRODUCT((MATCH(A$2:A$1009&amp;B$2:B$1009,A$2:A$1009&amp;B$2:B$1009,0)=ROW($1:$1008))*(A$2:A$1009=A582)))</f>
        <v/>
      </c>
    </row>
    <row r="583" spans="1:3" x14ac:dyDescent="0.2">
      <c r="A583" t="str">
        <f>+'算出シート1（連携前）'!AQ593</f>
        <v/>
      </c>
      <c r="B583">
        <f>+'算出シート1（連携前）'!G593</f>
        <v>0</v>
      </c>
      <c r="C583" t="str" cm="1">
        <f t="array" ref="C583">IF(A583="","",SUMPRODUCT((MATCH(A$2:A$1009&amp;B$2:B$1009,A$2:A$1009&amp;B$2:B$1009,0)=ROW($1:$1008))*(A$2:A$1009=A583)))</f>
        <v/>
      </c>
    </row>
    <row r="584" spans="1:3" x14ac:dyDescent="0.2">
      <c r="A584" t="str">
        <f>+'算出シート1（連携前）'!AQ594</f>
        <v/>
      </c>
      <c r="B584">
        <f>+'算出シート1（連携前）'!G594</f>
        <v>0</v>
      </c>
      <c r="C584" t="str" cm="1">
        <f t="array" ref="C584">IF(A584="","",SUMPRODUCT((MATCH(A$2:A$1009&amp;B$2:B$1009,A$2:A$1009&amp;B$2:B$1009,0)=ROW($1:$1008))*(A$2:A$1009=A584)))</f>
        <v/>
      </c>
    </row>
    <row r="585" spans="1:3" x14ac:dyDescent="0.2">
      <c r="A585" t="str">
        <f>+'算出シート1（連携前）'!AQ595</f>
        <v/>
      </c>
      <c r="B585">
        <f>+'算出シート1（連携前）'!G595</f>
        <v>0</v>
      </c>
      <c r="C585" t="str" cm="1">
        <f t="array" ref="C585">IF(A585="","",SUMPRODUCT((MATCH(A$2:A$1009&amp;B$2:B$1009,A$2:A$1009&amp;B$2:B$1009,0)=ROW($1:$1008))*(A$2:A$1009=A585)))</f>
        <v/>
      </c>
    </row>
    <row r="586" spans="1:3" x14ac:dyDescent="0.2">
      <c r="A586" t="str">
        <f>+'算出シート1（連携前）'!AQ596</f>
        <v/>
      </c>
      <c r="B586">
        <f>+'算出シート1（連携前）'!G596</f>
        <v>0</v>
      </c>
      <c r="C586" t="str" cm="1">
        <f t="array" ref="C586">IF(A586="","",SUMPRODUCT((MATCH(A$2:A$1009&amp;B$2:B$1009,A$2:A$1009&amp;B$2:B$1009,0)=ROW($1:$1008))*(A$2:A$1009=A586)))</f>
        <v/>
      </c>
    </row>
    <row r="587" spans="1:3" x14ac:dyDescent="0.2">
      <c r="A587" t="str">
        <f>+'算出シート1（連携前）'!AQ597</f>
        <v/>
      </c>
      <c r="B587">
        <f>+'算出シート1（連携前）'!G597</f>
        <v>0</v>
      </c>
      <c r="C587" t="str" cm="1">
        <f t="array" ref="C587">IF(A587="","",SUMPRODUCT((MATCH(A$2:A$1009&amp;B$2:B$1009,A$2:A$1009&amp;B$2:B$1009,0)=ROW($1:$1008))*(A$2:A$1009=A587)))</f>
        <v/>
      </c>
    </row>
    <row r="588" spans="1:3" x14ac:dyDescent="0.2">
      <c r="A588" t="str">
        <f>+'算出シート1（連携前）'!AQ598</f>
        <v/>
      </c>
      <c r="B588">
        <f>+'算出シート1（連携前）'!G598</f>
        <v>0</v>
      </c>
      <c r="C588" t="str" cm="1">
        <f t="array" ref="C588">IF(A588="","",SUMPRODUCT((MATCH(A$2:A$1009&amp;B$2:B$1009,A$2:A$1009&amp;B$2:B$1009,0)=ROW($1:$1008))*(A$2:A$1009=A588)))</f>
        <v/>
      </c>
    </row>
    <row r="589" spans="1:3" x14ac:dyDescent="0.2">
      <c r="A589" t="str">
        <f>+'算出シート1（連携前）'!AQ599</f>
        <v/>
      </c>
      <c r="B589">
        <f>+'算出シート1（連携前）'!G599</f>
        <v>0</v>
      </c>
      <c r="C589" t="str" cm="1">
        <f t="array" ref="C589">IF(A589="","",SUMPRODUCT((MATCH(A$2:A$1009&amp;B$2:B$1009,A$2:A$1009&amp;B$2:B$1009,0)=ROW($1:$1008))*(A$2:A$1009=A589)))</f>
        <v/>
      </c>
    </row>
    <row r="590" spans="1:3" x14ac:dyDescent="0.2">
      <c r="A590" t="str">
        <f>+'算出シート1（連携前）'!AQ600</f>
        <v/>
      </c>
      <c r="B590">
        <f>+'算出シート1（連携前）'!G600</f>
        <v>0</v>
      </c>
      <c r="C590" t="str" cm="1">
        <f t="array" ref="C590">IF(A590="","",SUMPRODUCT((MATCH(A$2:A$1009&amp;B$2:B$1009,A$2:A$1009&amp;B$2:B$1009,0)=ROW($1:$1008))*(A$2:A$1009=A590)))</f>
        <v/>
      </c>
    </row>
    <row r="591" spans="1:3" x14ac:dyDescent="0.2">
      <c r="A591" t="str">
        <f>+'算出シート1（連携前）'!AQ601</f>
        <v/>
      </c>
      <c r="B591">
        <f>+'算出シート1（連携前）'!G601</f>
        <v>0</v>
      </c>
      <c r="C591" t="str" cm="1">
        <f t="array" ref="C591">IF(A591="","",SUMPRODUCT((MATCH(A$2:A$1009&amp;B$2:B$1009,A$2:A$1009&amp;B$2:B$1009,0)=ROW($1:$1008))*(A$2:A$1009=A591)))</f>
        <v/>
      </c>
    </row>
    <row r="592" spans="1:3" x14ac:dyDescent="0.2">
      <c r="A592" t="str">
        <f>+'算出シート1（連携前）'!AQ602</f>
        <v/>
      </c>
      <c r="B592">
        <f>+'算出シート1（連携前）'!G602</f>
        <v>0</v>
      </c>
      <c r="C592" t="str" cm="1">
        <f t="array" ref="C592">IF(A592="","",SUMPRODUCT((MATCH(A$2:A$1009&amp;B$2:B$1009,A$2:A$1009&amp;B$2:B$1009,0)=ROW($1:$1008))*(A$2:A$1009=A592)))</f>
        <v/>
      </c>
    </row>
    <row r="593" spans="1:3" x14ac:dyDescent="0.2">
      <c r="A593" t="str">
        <f>+'算出シート1（連携前）'!AQ603</f>
        <v/>
      </c>
      <c r="B593">
        <f>+'算出シート1（連携前）'!G603</f>
        <v>0</v>
      </c>
      <c r="C593" t="str" cm="1">
        <f t="array" ref="C593">IF(A593="","",SUMPRODUCT((MATCH(A$2:A$1009&amp;B$2:B$1009,A$2:A$1009&amp;B$2:B$1009,0)=ROW($1:$1008))*(A$2:A$1009=A593)))</f>
        <v/>
      </c>
    </row>
    <row r="594" spans="1:3" x14ac:dyDescent="0.2">
      <c r="A594" t="str">
        <f>+'算出シート1（連携前）'!AQ604</f>
        <v/>
      </c>
      <c r="B594">
        <f>+'算出シート1（連携前）'!G604</f>
        <v>0</v>
      </c>
      <c r="C594" t="str" cm="1">
        <f t="array" ref="C594">IF(A594="","",SUMPRODUCT((MATCH(A$2:A$1009&amp;B$2:B$1009,A$2:A$1009&amp;B$2:B$1009,0)=ROW($1:$1008))*(A$2:A$1009=A594)))</f>
        <v/>
      </c>
    </row>
    <row r="595" spans="1:3" x14ac:dyDescent="0.2">
      <c r="A595" t="str">
        <f>+'算出シート1（連携前）'!AQ605</f>
        <v/>
      </c>
      <c r="B595">
        <f>+'算出シート1（連携前）'!G605</f>
        <v>0</v>
      </c>
      <c r="C595" t="str" cm="1">
        <f t="array" ref="C595">IF(A595="","",SUMPRODUCT((MATCH(A$2:A$1009&amp;B$2:B$1009,A$2:A$1009&amp;B$2:B$1009,0)=ROW($1:$1008))*(A$2:A$1009=A595)))</f>
        <v/>
      </c>
    </row>
    <row r="596" spans="1:3" x14ac:dyDescent="0.2">
      <c r="A596" t="str">
        <f>+'算出シート1（連携前）'!AQ606</f>
        <v/>
      </c>
      <c r="B596">
        <f>+'算出シート1（連携前）'!G606</f>
        <v>0</v>
      </c>
      <c r="C596" t="str" cm="1">
        <f t="array" ref="C596">IF(A596="","",SUMPRODUCT((MATCH(A$2:A$1009&amp;B$2:B$1009,A$2:A$1009&amp;B$2:B$1009,0)=ROW($1:$1008))*(A$2:A$1009=A596)))</f>
        <v/>
      </c>
    </row>
    <row r="597" spans="1:3" x14ac:dyDescent="0.2">
      <c r="A597" t="str">
        <f>+'算出シート1（連携前）'!AQ607</f>
        <v/>
      </c>
      <c r="B597">
        <f>+'算出シート1（連携前）'!G607</f>
        <v>0</v>
      </c>
      <c r="C597" t="str" cm="1">
        <f t="array" ref="C597">IF(A597="","",SUMPRODUCT((MATCH(A$2:A$1009&amp;B$2:B$1009,A$2:A$1009&amp;B$2:B$1009,0)=ROW($1:$1008))*(A$2:A$1009=A597)))</f>
        <v/>
      </c>
    </row>
    <row r="598" spans="1:3" x14ac:dyDescent="0.2">
      <c r="A598" t="str">
        <f>+'算出シート1（連携前）'!AQ608</f>
        <v/>
      </c>
      <c r="B598">
        <f>+'算出シート1（連携前）'!G608</f>
        <v>0</v>
      </c>
      <c r="C598" t="str" cm="1">
        <f t="array" ref="C598">IF(A598="","",SUMPRODUCT((MATCH(A$2:A$1009&amp;B$2:B$1009,A$2:A$1009&amp;B$2:B$1009,0)=ROW($1:$1008))*(A$2:A$1009=A598)))</f>
        <v/>
      </c>
    </row>
    <row r="599" spans="1:3" x14ac:dyDescent="0.2">
      <c r="A599" t="str">
        <f>+'算出シート1（連携前）'!AQ609</f>
        <v/>
      </c>
      <c r="B599">
        <f>+'算出シート1（連携前）'!G609</f>
        <v>0</v>
      </c>
      <c r="C599" t="str" cm="1">
        <f t="array" ref="C599">IF(A599="","",SUMPRODUCT((MATCH(A$2:A$1009&amp;B$2:B$1009,A$2:A$1009&amp;B$2:B$1009,0)=ROW($1:$1008))*(A$2:A$1009=A599)))</f>
        <v/>
      </c>
    </row>
    <row r="600" spans="1:3" x14ac:dyDescent="0.2">
      <c r="A600" t="str">
        <f>+'算出シート1（連携前）'!AQ610</f>
        <v/>
      </c>
      <c r="B600">
        <f>+'算出シート1（連携前）'!G610</f>
        <v>0</v>
      </c>
      <c r="C600" t="str" cm="1">
        <f t="array" ref="C600">IF(A600="","",SUMPRODUCT((MATCH(A$2:A$1009&amp;B$2:B$1009,A$2:A$1009&amp;B$2:B$1009,0)=ROW($1:$1008))*(A$2:A$1009=A600)))</f>
        <v/>
      </c>
    </row>
    <row r="601" spans="1:3" x14ac:dyDescent="0.2">
      <c r="A601" t="str">
        <f>+'算出シート1（連携前）'!AQ611</f>
        <v/>
      </c>
      <c r="B601">
        <f>+'算出シート1（連携前）'!G611</f>
        <v>0</v>
      </c>
      <c r="C601" t="str" cm="1">
        <f t="array" ref="C601">IF(A601="","",SUMPRODUCT((MATCH(A$2:A$1009&amp;B$2:B$1009,A$2:A$1009&amp;B$2:B$1009,0)=ROW($1:$1008))*(A$2:A$1009=A601)))</f>
        <v/>
      </c>
    </row>
    <row r="602" spans="1:3" x14ac:dyDescent="0.2">
      <c r="A602" t="str">
        <f>+'算出シート1（連携前）'!AQ612</f>
        <v/>
      </c>
      <c r="B602">
        <f>+'算出シート1（連携前）'!G612</f>
        <v>0</v>
      </c>
      <c r="C602" t="str" cm="1">
        <f t="array" ref="C602">IF(A602="","",SUMPRODUCT((MATCH(A$2:A$1009&amp;B$2:B$1009,A$2:A$1009&amp;B$2:B$1009,0)=ROW($1:$1008))*(A$2:A$1009=A602)))</f>
        <v/>
      </c>
    </row>
    <row r="603" spans="1:3" x14ac:dyDescent="0.2">
      <c r="A603" t="str">
        <f>+'算出シート1（連携前）'!AQ613</f>
        <v/>
      </c>
      <c r="B603">
        <f>+'算出シート1（連携前）'!G613</f>
        <v>0</v>
      </c>
      <c r="C603" t="str" cm="1">
        <f t="array" ref="C603">IF(A603="","",SUMPRODUCT((MATCH(A$2:A$1009&amp;B$2:B$1009,A$2:A$1009&amp;B$2:B$1009,0)=ROW($1:$1008))*(A$2:A$1009=A603)))</f>
        <v/>
      </c>
    </row>
    <row r="604" spans="1:3" x14ac:dyDescent="0.2">
      <c r="A604" t="str">
        <f>+'算出シート1（連携前）'!AQ614</f>
        <v/>
      </c>
      <c r="B604">
        <f>+'算出シート1（連携前）'!G614</f>
        <v>0</v>
      </c>
      <c r="C604" t="str" cm="1">
        <f t="array" ref="C604">IF(A604="","",SUMPRODUCT((MATCH(A$2:A$1009&amp;B$2:B$1009,A$2:A$1009&amp;B$2:B$1009,0)=ROW($1:$1008))*(A$2:A$1009=A604)))</f>
        <v/>
      </c>
    </row>
    <row r="605" spans="1:3" x14ac:dyDescent="0.2">
      <c r="A605" t="str">
        <f>+'算出シート1（連携前）'!AQ615</f>
        <v/>
      </c>
      <c r="B605">
        <f>+'算出シート1（連携前）'!G615</f>
        <v>0</v>
      </c>
      <c r="C605" t="str" cm="1">
        <f t="array" ref="C605">IF(A605="","",SUMPRODUCT((MATCH(A$2:A$1009&amp;B$2:B$1009,A$2:A$1009&amp;B$2:B$1009,0)=ROW($1:$1008))*(A$2:A$1009=A605)))</f>
        <v/>
      </c>
    </row>
    <row r="606" spans="1:3" x14ac:dyDescent="0.2">
      <c r="A606" t="str">
        <f>+'算出シート1（連携前）'!AQ616</f>
        <v/>
      </c>
      <c r="B606">
        <f>+'算出シート1（連携前）'!G616</f>
        <v>0</v>
      </c>
      <c r="C606" t="str" cm="1">
        <f t="array" ref="C606">IF(A606="","",SUMPRODUCT((MATCH(A$2:A$1009&amp;B$2:B$1009,A$2:A$1009&amp;B$2:B$1009,0)=ROW($1:$1008))*(A$2:A$1009=A606)))</f>
        <v/>
      </c>
    </row>
    <row r="607" spans="1:3" x14ac:dyDescent="0.2">
      <c r="A607" t="str">
        <f>+'算出シート1（連携前）'!AQ617</f>
        <v/>
      </c>
      <c r="B607">
        <f>+'算出シート1（連携前）'!G617</f>
        <v>0</v>
      </c>
      <c r="C607" t="str" cm="1">
        <f t="array" ref="C607">IF(A607="","",SUMPRODUCT((MATCH(A$2:A$1009&amp;B$2:B$1009,A$2:A$1009&amp;B$2:B$1009,0)=ROW($1:$1008))*(A$2:A$1009=A607)))</f>
        <v/>
      </c>
    </row>
    <row r="608" spans="1:3" x14ac:dyDescent="0.2">
      <c r="A608" t="str">
        <f>+'算出シート1（連携前）'!AQ618</f>
        <v/>
      </c>
      <c r="B608">
        <f>+'算出シート1（連携前）'!G618</f>
        <v>0</v>
      </c>
      <c r="C608" t="str" cm="1">
        <f t="array" ref="C608">IF(A608="","",SUMPRODUCT((MATCH(A$2:A$1009&amp;B$2:B$1009,A$2:A$1009&amp;B$2:B$1009,0)=ROW($1:$1008))*(A$2:A$1009=A608)))</f>
        <v/>
      </c>
    </row>
    <row r="609" spans="1:3" x14ac:dyDescent="0.2">
      <c r="A609" t="str">
        <f>+'算出シート1（連携前）'!AQ619</f>
        <v/>
      </c>
      <c r="B609">
        <f>+'算出シート1（連携前）'!G619</f>
        <v>0</v>
      </c>
      <c r="C609" t="str" cm="1">
        <f t="array" ref="C609">IF(A609="","",SUMPRODUCT((MATCH(A$2:A$1009&amp;B$2:B$1009,A$2:A$1009&amp;B$2:B$1009,0)=ROW($1:$1008))*(A$2:A$1009=A609)))</f>
        <v/>
      </c>
    </row>
    <row r="610" spans="1:3" x14ac:dyDescent="0.2">
      <c r="A610" t="str">
        <f>+'算出シート1（連携前）'!AQ620</f>
        <v/>
      </c>
      <c r="B610">
        <f>+'算出シート1（連携前）'!G620</f>
        <v>0</v>
      </c>
      <c r="C610" t="str" cm="1">
        <f t="array" ref="C610">IF(A610="","",SUMPRODUCT((MATCH(A$2:A$1009&amp;B$2:B$1009,A$2:A$1009&amp;B$2:B$1009,0)=ROW($1:$1008))*(A$2:A$1009=A610)))</f>
        <v/>
      </c>
    </row>
    <row r="611" spans="1:3" x14ac:dyDescent="0.2">
      <c r="A611" t="str">
        <f>+'算出シート1（連携前）'!AQ621</f>
        <v/>
      </c>
      <c r="B611">
        <f>+'算出シート1（連携前）'!G621</f>
        <v>0</v>
      </c>
      <c r="C611" t="str" cm="1">
        <f t="array" ref="C611">IF(A611="","",SUMPRODUCT((MATCH(A$2:A$1009&amp;B$2:B$1009,A$2:A$1009&amp;B$2:B$1009,0)=ROW($1:$1008))*(A$2:A$1009=A611)))</f>
        <v/>
      </c>
    </row>
    <row r="612" spans="1:3" x14ac:dyDescent="0.2">
      <c r="A612" t="str">
        <f>+'算出シート1（連携前）'!AQ622</f>
        <v/>
      </c>
      <c r="B612">
        <f>+'算出シート1（連携前）'!G622</f>
        <v>0</v>
      </c>
      <c r="C612" t="str" cm="1">
        <f t="array" ref="C612">IF(A612="","",SUMPRODUCT((MATCH(A$2:A$1009&amp;B$2:B$1009,A$2:A$1009&amp;B$2:B$1009,0)=ROW($1:$1008))*(A$2:A$1009=A612)))</f>
        <v/>
      </c>
    </row>
    <row r="613" spans="1:3" x14ac:dyDescent="0.2">
      <c r="A613" t="str">
        <f>+'算出シート1（連携前）'!AQ623</f>
        <v/>
      </c>
      <c r="B613">
        <f>+'算出シート1（連携前）'!G623</f>
        <v>0</v>
      </c>
      <c r="C613" t="str" cm="1">
        <f t="array" ref="C613">IF(A613="","",SUMPRODUCT((MATCH(A$2:A$1009&amp;B$2:B$1009,A$2:A$1009&amp;B$2:B$1009,0)=ROW($1:$1008))*(A$2:A$1009=A613)))</f>
        <v/>
      </c>
    </row>
    <row r="614" spans="1:3" x14ac:dyDescent="0.2">
      <c r="A614" t="str">
        <f>+'算出シート1（連携前）'!AQ624</f>
        <v/>
      </c>
      <c r="B614">
        <f>+'算出シート1（連携前）'!G624</f>
        <v>0</v>
      </c>
      <c r="C614" t="str" cm="1">
        <f t="array" ref="C614">IF(A614="","",SUMPRODUCT((MATCH(A$2:A$1009&amp;B$2:B$1009,A$2:A$1009&amp;B$2:B$1009,0)=ROW($1:$1008))*(A$2:A$1009=A614)))</f>
        <v/>
      </c>
    </row>
    <row r="615" spans="1:3" x14ac:dyDescent="0.2">
      <c r="A615" t="str">
        <f>+'算出シート1（連携前）'!AQ625</f>
        <v/>
      </c>
      <c r="B615">
        <f>+'算出シート1（連携前）'!G625</f>
        <v>0</v>
      </c>
      <c r="C615" t="str" cm="1">
        <f t="array" ref="C615">IF(A615="","",SUMPRODUCT((MATCH(A$2:A$1009&amp;B$2:B$1009,A$2:A$1009&amp;B$2:B$1009,0)=ROW($1:$1008))*(A$2:A$1009=A615)))</f>
        <v/>
      </c>
    </row>
    <row r="616" spans="1:3" x14ac:dyDescent="0.2">
      <c r="A616" t="str">
        <f>+'算出シート1（連携前）'!AQ626</f>
        <v/>
      </c>
      <c r="B616">
        <f>+'算出シート1（連携前）'!G626</f>
        <v>0</v>
      </c>
      <c r="C616" t="str" cm="1">
        <f t="array" ref="C616">IF(A616="","",SUMPRODUCT((MATCH(A$2:A$1009&amp;B$2:B$1009,A$2:A$1009&amp;B$2:B$1009,0)=ROW($1:$1008))*(A$2:A$1009=A616)))</f>
        <v/>
      </c>
    </row>
    <row r="617" spans="1:3" x14ac:dyDescent="0.2">
      <c r="A617" t="str">
        <f>+'算出シート1（連携前）'!AQ627</f>
        <v/>
      </c>
      <c r="B617">
        <f>+'算出シート1（連携前）'!G627</f>
        <v>0</v>
      </c>
      <c r="C617" t="str" cm="1">
        <f t="array" ref="C617">IF(A617="","",SUMPRODUCT((MATCH(A$2:A$1009&amp;B$2:B$1009,A$2:A$1009&amp;B$2:B$1009,0)=ROW($1:$1008))*(A$2:A$1009=A617)))</f>
        <v/>
      </c>
    </row>
    <row r="618" spans="1:3" x14ac:dyDescent="0.2">
      <c r="A618" t="str">
        <f>+'算出シート1（連携前）'!AQ628</f>
        <v/>
      </c>
      <c r="B618">
        <f>+'算出シート1（連携前）'!G628</f>
        <v>0</v>
      </c>
      <c r="C618" t="str" cm="1">
        <f t="array" ref="C618">IF(A618="","",SUMPRODUCT((MATCH(A$2:A$1009&amp;B$2:B$1009,A$2:A$1009&amp;B$2:B$1009,0)=ROW($1:$1008))*(A$2:A$1009=A618)))</f>
        <v/>
      </c>
    </row>
    <row r="619" spans="1:3" x14ac:dyDescent="0.2">
      <c r="A619" t="str">
        <f>+'算出シート1（連携前）'!AQ629</f>
        <v/>
      </c>
      <c r="B619">
        <f>+'算出シート1（連携前）'!G629</f>
        <v>0</v>
      </c>
      <c r="C619" t="str" cm="1">
        <f t="array" ref="C619">IF(A619="","",SUMPRODUCT((MATCH(A$2:A$1009&amp;B$2:B$1009,A$2:A$1009&amp;B$2:B$1009,0)=ROW($1:$1008))*(A$2:A$1009=A619)))</f>
        <v/>
      </c>
    </row>
    <row r="620" spans="1:3" x14ac:dyDescent="0.2">
      <c r="A620" t="str">
        <f>+'算出シート1（連携前）'!AQ630</f>
        <v/>
      </c>
      <c r="B620">
        <f>+'算出シート1（連携前）'!G630</f>
        <v>0</v>
      </c>
      <c r="C620" t="str" cm="1">
        <f t="array" ref="C620">IF(A620="","",SUMPRODUCT((MATCH(A$2:A$1009&amp;B$2:B$1009,A$2:A$1009&amp;B$2:B$1009,0)=ROW($1:$1008))*(A$2:A$1009=A620)))</f>
        <v/>
      </c>
    </row>
    <row r="621" spans="1:3" x14ac:dyDescent="0.2">
      <c r="A621" t="str">
        <f>+'算出シート1（連携前）'!AQ631</f>
        <v/>
      </c>
      <c r="B621">
        <f>+'算出シート1（連携前）'!G631</f>
        <v>0</v>
      </c>
      <c r="C621" t="str" cm="1">
        <f t="array" ref="C621">IF(A621="","",SUMPRODUCT((MATCH(A$2:A$1009&amp;B$2:B$1009,A$2:A$1009&amp;B$2:B$1009,0)=ROW($1:$1008))*(A$2:A$1009=A621)))</f>
        <v/>
      </c>
    </row>
    <row r="622" spans="1:3" x14ac:dyDescent="0.2">
      <c r="A622" t="str">
        <f>+'算出シート1（連携前）'!AQ632</f>
        <v/>
      </c>
      <c r="B622">
        <f>+'算出シート1（連携前）'!G632</f>
        <v>0</v>
      </c>
      <c r="C622" t="str" cm="1">
        <f t="array" ref="C622">IF(A622="","",SUMPRODUCT((MATCH(A$2:A$1009&amp;B$2:B$1009,A$2:A$1009&amp;B$2:B$1009,0)=ROW($1:$1008))*(A$2:A$1009=A622)))</f>
        <v/>
      </c>
    </row>
    <row r="623" spans="1:3" x14ac:dyDescent="0.2">
      <c r="A623" t="str">
        <f>+'算出シート1（連携前）'!AQ633</f>
        <v/>
      </c>
      <c r="B623">
        <f>+'算出シート1（連携前）'!G633</f>
        <v>0</v>
      </c>
      <c r="C623" t="str" cm="1">
        <f t="array" ref="C623">IF(A623="","",SUMPRODUCT((MATCH(A$2:A$1009&amp;B$2:B$1009,A$2:A$1009&amp;B$2:B$1009,0)=ROW($1:$1008))*(A$2:A$1009=A623)))</f>
        <v/>
      </c>
    </row>
    <row r="624" spans="1:3" x14ac:dyDescent="0.2">
      <c r="A624" t="str">
        <f>+'算出シート1（連携前）'!AQ634</f>
        <v/>
      </c>
      <c r="B624">
        <f>+'算出シート1（連携前）'!G634</f>
        <v>0</v>
      </c>
      <c r="C624" t="str" cm="1">
        <f t="array" ref="C624">IF(A624="","",SUMPRODUCT((MATCH(A$2:A$1009&amp;B$2:B$1009,A$2:A$1009&amp;B$2:B$1009,0)=ROW($1:$1008))*(A$2:A$1009=A624)))</f>
        <v/>
      </c>
    </row>
    <row r="625" spans="1:3" x14ac:dyDescent="0.2">
      <c r="A625" t="str">
        <f>+'算出シート1（連携前）'!AQ635</f>
        <v/>
      </c>
      <c r="B625">
        <f>+'算出シート1（連携前）'!G635</f>
        <v>0</v>
      </c>
      <c r="C625" t="str" cm="1">
        <f t="array" ref="C625">IF(A625="","",SUMPRODUCT((MATCH(A$2:A$1009&amp;B$2:B$1009,A$2:A$1009&amp;B$2:B$1009,0)=ROW($1:$1008))*(A$2:A$1009=A625)))</f>
        <v/>
      </c>
    </row>
    <row r="626" spans="1:3" x14ac:dyDescent="0.2">
      <c r="A626" t="str">
        <f>+'算出シート1（連携前）'!AQ636</f>
        <v/>
      </c>
      <c r="B626">
        <f>+'算出シート1（連携前）'!G636</f>
        <v>0</v>
      </c>
      <c r="C626" t="str" cm="1">
        <f t="array" ref="C626">IF(A626="","",SUMPRODUCT((MATCH(A$2:A$1009&amp;B$2:B$1009,A$2:A$1009&amp;B$2:B$1009,0)=ROW($1:$1008))*(A$2:A$1009=A626)))</f>
        <v/>
      </c>
    </row>
    <row r="627" spans="1:3" x14ac:dyDescent="0.2">
      <c r="A627" t="str">
        <f>+'算出シート1（連携前）'!AQ637</f>
        <v/>
      </c>
      <c r="B627">
        <f>+'算出シート1（連携前）'!G637</f>
        <v>0</v>
      </c>
      <c r="C627" t="str" cm="1">
        <f t="array" ref="C627">IF(A627="","",SUMPRODUCT((MATCH(A$2:A$1009&amp;B$2:B$1009,A$2:A$1009&amp;B$2:B$1009,0)=ROW($1:$1008))*(A$2:A$1009=A627)))</f>
        <v/>
      </c>
    </row>
    <row r="628" spans="1:3" x14ac:dyDescent="0.2">
      <c r="A628" t="str">
        <f>+'算出シート1（連携前）'!AQ638</f>
        <v/>
      </c>
      <c r="B628">
        <f>+'算出シート1（連携前）'!G638</f>
        <v>0</v>
      </c>
      <c r="C628" t="str" cm="1">
        <f t="array" ref="C628">IF(A628="","",SUMPRODUCT((MATCH(A$2:A$1009&amp;B$2:B$1009,A$2:A$1009&amp;B$2:B$1009,0)=ROW($1:$1008))*(A$2:A$1009=A628)))</f>
        <v/>
      </c>
    </row>
    <row r="629" spans="1:3" x14ac:dyDescent="0.2">
      <c r="A629" t="str">
        <f>+'算出シート1（連携前）'!AQ639</f>
        <v/>
      </c>
      <c r="B629">
        <f>+'算出シート1（連携前）'!G639</f>
        <v>0</v>
      </c>
      <c r="C629" t="str" cm="1">
        <f t="array" ref="C629">IF(A629="","",SUMPRODUCT((MATCH(A$2:A$1009&amp;B$2:B$1009,A$2:A$1009&amp;B$2:B$1009,0)=ROW($1:$1008))*(A$2:A$1009=A629)))</f>
        <v/>
      </c>
    </row>
    <row r="630" spans="1:3" x14ac:dyDescent="0.2">
      <c r="A630" t="str">
        <f>+'算出シート1（連携前）'!AQ640</f>
        <v/>
      </c>
      <c r="B630">
        <f>+'算出シート1（連携前）'!G640</f>
        <v>0</v>
      </c>
      <c r="C630" t="str" cm="1">
        <f t="array" ref="C630">IF(A630="","",SUMPRODUCT((MATCH(A$2:A$1009&amp;B$2:B$1009,A$2:A$1009&amp;B$2:B$1009,0)=ROW($1:$1008))*(A$2:A$1009=A630)))</f>
        <v/>
      </c>
    </row>
    <row r="631" spans="1:3" x14ac:dyDescent="0.2">
      <c r="A631" t="str">
        <f>+'算出シート1（連携前）'!AQ641</f>
        <v/>
      </c>
      <c r="B631">
        <f>+'算出シート1（連携前）'!G641</f>
        <v>0</v>
      </c>
      <c r="C631" t="str" cm="1">
        <f t="array" ref="C631">IF(A631="","",SUMPRODUCT((MATCH(A$2:A$1009&amp;B$2:B$1009,A$2:A$1009&amp;B$2:B$1009,0)=ROW($1:$1008))*(A$2:A$1009=A631)))</f>
        <v/>
      </c>
    </row>
    <row r="632" spans="1:3" x14ac:dyDescent="0.2">
      <c r="A632" t="str">
        <f>+'算出シート1（連携前）'!AQ642</f>
        <v/>
      </c>
      <c r="B632">
        <f>+'算出シート1（連携前）'!G642</f>
        <v>0</v>
      </c>
      <c r="C632" t="str" cm="1">
        <f t="array" ref="C632">IF(A632="","",SUMPRODUCT((MATCH(A$2:A$1009&amp;B$2:B$1009,A$2:A$1009&amp;B$2:B$1009,0)=ROW($1:$1008))*(A$2:A$1009=A632)))</f>
        <v/>
      </c>
    </row>
    <row r="633" spans="1:3" x14ac:dyDescent="0.2">
      <c r="A633" t="str">
        <f>+'算出シート1（連携前）'!AQ643</f>
        <v/>
      </c>
      <c r="B633">
        <f>+'算出シート1（連携前）'!G643</f>
        <v>0</v>
      </c>
      <c r="C633" t="str" cm="1">
        <f t="array" ref="C633">IF(A633="","",SUMPRODUCT((MATCH(A$2:A$1009&amp;B$2:B$1009,A$2:A$1009&amp;B$2:B$1009,0)=ROW($1:$1008))*(A$2:A$1009=A633)))</f>
        <v/>
      </c>
    </row>
    <row r="634" spans="1:3" x14ac:dyDescent="0.2">
      <c r="A634" t="str">
        <f>+'算出シート1（連携前）'!AQ644</f>
        <v/>
      </c>
      <c r="B634">
        <f>+'算出シート1（連携前）'!G644</f>
        <v>0</v>
      </c>
      <c r="C634" t="str" cm="1">
        <f t="array" ref="C634">IF(A634="","",SUMPRODUCT((MATCH(A$2:A$1009&amp;B$2:B$1009,A$2:A$1009&amp;B$2:B$1009,0)=ROW($1:$1008))*(A$2:A$1009=A634)))</f>
        <v/>
      </c>
    </row>
    <row r="635" spans="1:3" x14ac:dyDescent="0.2">
      <c r="A635" t="str">
        <f>+'算出シート1（連携前）'!AQ645</f>
        <v/>
      </c>
      <c r="B635">
        <f>+'算出シート1（連携前）'!G645</f>
        <v>0</v>
      </c>
      <c r="C635" t="str" cm="1">
        <f t="array" ref="C635">IF(A635="","",SUMPRODUCT((MATCH(A$2:A$1009&amp;B$2:B$1009,A$2:A$1009&amp;B$2:B$1009,0)=ROW($1:$1008))*(A$2:A$1009=A635)))</f>
        <v/>
      </c>
    </row>
    <row r="636" spans="1:3" x14ac:dyDescent="0.2">
      <c r="A636" t="str">
        <f>+'算出シート1（連携前）'!AQ646</f>
        <v/>
      </c>
      <c r="B636">
        <f>+'算出シート1（連携前）'!G646</f>
        <v>0</v>
      </c>
      <c r="C636" t="str" cm="1">
        <f t="array" ref="C636">IF(A636="","",SUMPRODUCT((MATCH(A$2:A$1009&amp;B$2:B$1009,A$2:A$1009&amp;B$2:B$1009,0)=ROW($1:$1008))*(A$2:A$1009=A636)))</f>
        <v/>
      </c>
    </row>
    <row r="637" spans="1:3" x14ac:dyDescent="0.2">
      <c r="A637" t="str">
        <f>+'算出シート1（連携前）'!AQ647</f>
        <v/>
      </c>
      <c r="B637">
        <f>+'算出シート1（連携前）'!G647</f>
        <v>0</v>
      </c>
      <c r="C637" t="str" cm="1">
        <f t="array" ref="C637">IF(A637="","",SUMPRODUCT((MATCH(A$2:A$1009&amp;B$2:B$1009,A$2:A$1009&amp;B$2:B$1009,0)=ROW($1:$1008))*(A$2:A$1009=A637)))</f>
        <v/>
      </c>
    </row>
    <row r="638" spans="1:3" x14ac:dyDescent="0.2">
      <c r="A638" t="str">
        <f>+'算出シート1（連携前）'!AQ648</f>
        <v/>
      </c>
      <c r="B638">
        <f>+'算出シート1（連携前）'!G648</f>
        <v>0</v>
      </c>
      <c r="C638" t="str" cm="1">
        <f t="array" ref="C638">IF(A638="","",SUMPRODUCT((MATCH(A$2:A$1009&amp;B$2:B$1009,A$2:A$1009&amp;B$2:B$1009,0)=ROW($1:$1008))*(A$2:A$1009=A638)))</f>
        <v/>
      </c>
    </row>
    <row r="639" spans="1:3" x14ac:dyDescent="0.2">
      <c r="A639" t="str">
        <f>+'算出シート1（連携前）'!AQ649</f>
        <v/>
      </c>
      <c r="B639">
        <f>+'算出シート1（連携前）'!G649</f>
        <v>0</v>
      </c>
      <c r="C639" t="str" cm="1">
        <f t="array" ref="C639">IF(A639="","",SUMPRODUCT((MATCH(A$2:A$1009&amp;B$2:B$1009,A$2:A$1009&amp;B$2:B$1009,0)=ROW($1:$1008))*(A$2:A$1009=A639)))</f>
        <v/>
      </c>
    </row>
    <row r="640" spans="1:3" x14ac:dyDescent="0.2">
      <c r="A640" t="str">
        <f>+'算出シート1（連携前）'!AQ650</f>
        <v/>
      </c>
      <c r="B640">
        <f>+'算出シート1（連携前）'!G650</f>
        <v>0</v>
      </c>
      <c r="C640" t="str" cm="1">
        <f t="array" ref="C640">IF(A640="","",SUMPRODUCT((MATCH(A$2:A$1009&amp;B$2:B$1009,A$2:A$1009&amp;B$2:B$1009,0)=ROW($1:$1008))*(A$2:A$1009=A640)))</f>
        <v/>
      </c>
    </row>
    <row r="641" spans="1:3" x14ac:dyDescent="0.2">
      <c r="A641" t="str">
        <f>+'算出シート1（連携前）'!AQ651</f>
        <v/>
      </c>
      <c r="B641">
        <f>+'算出シート1（連携前）'!G651</f>
        <v>0</v>
      </c>
      <c r="C641" t="str" cm="1">
        <f t="array" ref="C641">IF(A641="","",SUMPRODUCT((MATCH(A$2:A$1009&amp;B$2:B$1009,A$2:A$1009&amp;B$2:B$1009,0)=ROW($1:$1008))*(A$2:A$1009=A641)))</f>
        <v/>
      </c>
    </row>
    <row r="642" spans="1:3" x14ac:dyDescent="0.2">
      <c r="A642" t="str">
        <f>+'算出シート1（連携前）'!AQ652</f>
        <v/>
      </c>
      <c r="B642">
        <f>+'算出シート1（連携前）'!G652</f>
        <v>0</v>
      </c>
      <c r="C642" t="str" cm="1">
        <f t="array" ref="C642">IF(A642="","",SUMPRODUCT((MATCH(A$2:A$1009&amp;B$2:B$1009,A$2:A$1009&amp;B$2:B$1009,0)=ROW($1:$1008))*(A$2:A$1009=A642)))</f>
        <v/>
      </c>
    </row>
    <row r="643" spans="1:3" x14ac:dyDescent="0.2">
      <c r="A643" t="str">
        <f>+'算出シート1（連携前）'!AQ653</f>
        <v/>
      </c>
      <c r="B643">
        <f>+'算出シート1（連携前）'!G653</f>
        <v>0</v>
      </c>
      <c r="C643" t="str" cm="1">
        <f t="array" ref="C643">IF(A643="","",SUMPRODUCT((MATCH(A$2:A$1009&amp;B$2:B$1009,A$2:A$1009&amp;B$2:B$1009,0)=ROW($1:$1008))*(A$2:A$1009=A643)))</f>
        <v/>
      </c>
    </row>
    <row r="644" spans="1:3" x14ac:dyDescent="0.2">
      <c r="A644" t="str">
        <f>+'算出シート1（連携前）'!AQ654</f>
        <v/>
      </c>
      <c r="B644">
        <f>+'算出シート1（連携前）'!G654</f>
        <v>0</v>
      </c>
      <c r="C644" t="str" cm="1">
        <f t="array" ref="C644">IF(A644="","",SUMPRODUCT((MATCH(A$2:A$1009&amp;B$2:B$1009,A$2:A$1009&amp;B$2:B$1009,0)=ROW($1:$1008))*(A$2:A$1009=A644)))</f>
        <v/>
      </c>
    </row>
    <row r="645" spans="1:3" x14ac:dyDescent="0.2">
      <c r="A645" t="str">
        <f>+'算出シート1（連携前）'!AQ655</f>
        <v/>
      </c>
      <c r="B645">
        <f>+'算出シート1（連携前）'!G655</f>
        <v>0</v>
      </c>
      <c r="C645" t="str" cm="1">
        <f t="array" ref="C645">IF(A645="","",SUMPRODUCT((MATCH(A$2:A$1009&amp;B$2:B$1009,A$2:A$1009&amp;B$2:B$1009,0)=ROW($1:$1008))*(A$2:A$1009=A645)))</f>
        <v/>
      </c>
    </row>
    <row r="646" spans="1:3" x14ac:dyDescent="0.2">
      <c r="A646" t="str">
        <f>+'算出シート1（連携前）'!AQ656</f>
        <v/>
      </c>
      <c r="B646">
        <f>+'算出シート1（連携前）'!G656</f>
        <v>0</v>
      </c>
      <c r="C646" t="str" cm="1">
        <f t="array" ref="C646">IF(A646="","",SUMPRODUCT((MATCH(A$2:A$1009&amp;B$2:B$1009,A$2:A$1009&amp;B$2:B$1009,0)=ROW($1:$1008))*(A$2:A$1009=A646)))</f>
        <v/>
      </c>
    </row>
    <row r="647" spans="1:3" x14ac:dyDescent="0.2">
      <c r="A647" t="str">
        <f>+'算出シート1（連携前）'!AQ657</f>
        <v/>
      </c>
      <c r="B647">
        <f>+'算出シート1（連携前）'!G657</f>
        <v>0</v>
      </c>
      <c r="C647" t="str" cm="1">
        <f t="array" ref="C647">IF(A647="","",SUMPRODUCT((MATCH(A$2:A$1009&amp;B$2:B$1009,A$2:A$1009&amp;B$2:B$1009,0)=ROW($1:$1008))*(A$2:A$1009=A647)))</f>
        <v/>
      </c>
    </row>
    <row r="648" spans="1:3" x14ac:dyDescent="0.2">
      <c r="A648" t="str">
        <f>+'算出シート1（連携前）'!AQ658</f>
        <v/>
      </c>
      <c r="B648">
        <f>+'算出シート1（連携前）'!G658</f>
        <v>0</v>
      </c>
      <c r="C648" t="str" cm="1">
        <f t="array" ref="C648">IF(A648="","",SUMPRODUCT((MATCH(A$2:A$1009&amp;B$2:B$1009,A$2:A$1009&amp;B$2:B$1009,0)=ROW($1:$1008))*(A$2:A$1009=A648)))</f>
        <v/>
      </c>
    </row>
    <row r="649" spans="1:3" x14ac:dyDescent="0.2">
      <c r="A649" t="str">
        <f>+'算出シート1（連携前）'!AQ659</f>
        <v/>
      </c>
      <c r="B649">
        <f>+'算出シート1（連携前）'!G659</f>
        <v>0</v>
      </c>
      <c r="C649" t="str" cm="1">
        <f t="array" ref="C649">IF(A649="","",SUMPRODUCT((MATCH(A$2:A$1009&amp;B$2:B$1009,A$2:A$1009&amp;B$2:B$1009,0)=ROW($1:$1008))*(A$2:A$1009=A649)))</f>
        <v/>
      </c>
    </row>
    <row r="650" spans="1:3" x14ac:dyDescent="0.2">
      <c r="A650" t="str">
        <f>+'算出シート1（連携前）'!AQ660</f>
        <v/>
      </c>
      <c r="B650">
        <f>+'算出シート1（連携前）'!G660</f>
        <v>0</v>
      </c>
      <c r="C650" t="str" cm="1">
        <f t="array" ref="C650">IF(A650="","",SUMPRODUCT((MATCH(A$2:A$1009&amp;B$2:B$1009,A$2:A$1009&amp;B$2:B$1009,0)=ROW($1:$1008))*(A$2:A$1009=A650)))</f>
        <v/>
      </c>
    </row>
    <row r="651" spans="1:3" x14ac:dyDescent="0.2">
      <c r="A651" t="str">
        <f>+'算出シート1（連携前）'!AQ661</f>
        <v/>
      </c>
      <c r="B651">
        <f>+'算出シート1（連携前）'!G661</f>
        <v>0</v>
      </c>
      <c r="C651" t="str" cm="1">
        <f t="array" ref="C651">IF(A651="","",SUMPRODUCT((MATCH(A$2:A$1009&amp;B$2:B$1009,A$2:A$1009&amp;B$2:B$1009,0)=ROW($1:$1008))*(A$2:A$1009=A651)))</f>
        <v/>
      </c>
    </row>
    <row r="652" spans="1:3" x14ac:dyDescent="0.2">
      <c r="A652" t="str">
        <f>+'算出シート1（連携前）'!AQ662</f>
        <v/>
      </c>
      <c r="B652">
        <f>+'算出シート1（連携前）'!G662</f>
        <v>0</v>
      </c>
      <c r="C652" t="str" cm="1">
        <f t="array" ref="C652">IF(A652="","",SUMPRODUCT((MATCH(A$2:A$1009&amp;B$2:B$1009,A$2:A$1009&amp;B$2:B$1009,0)=ROW($1:$1008))*(A$2:A$1009=A652)))</f>
        <v/>
      </c>
    </row>
    <row r="653" spans="1:3" x14ac:dyDescent="0.2">
      <c r="A653" t="str">
        <f>+'算出シート1（連携前）'!AQ663</f>
        <v/>
      </c>
      <c r="B653">
        <f>+'算出シート1（連携前）'!G663</f>
        <v>0</v>
      </c>
      <c r="C653" t="str" cm="1">
        <f t="array" ref="C653">IF(A653="","",SUMPRODUCT((MATCH(A$2:A$1009&amp;B$2:B$1009,A$2:A$1009&amp;B$2:B$1009,0)=ROW($1:$1008))*(A$2:A$1009=A653)))</f>
        <v/>
      </c>
    </row>
    <row r="654" spans="1:3" x14ac:dyDescent="0.2">
      <c r="A654" t="str">
        <f>+'算出シート1（連携前）'!AQ664</f>
        <v/>
      </c>
      <c r="B654">
        <f>+'算出シート1（連携前）'!G664</f>
        <v>0</v>
      </c>
      <c r="C654" t="str" cm="1">
        <f t="array" ref="C654">IF(A654="","",SUMPRODUCT((MATCH(A$2:A$1009&amp;B$2:B$1009,A$2:A$1009&amp;B$2:B$1009,0)=ROW($1:$1008))*(A$2:A$1009=A654)))</f>
        <v/>
      </c>
    </row>
    <row r="655" spans="1:3" x14ac:dyDescent="0.2">
      <c r="A655" t="str">
        <f>+'算出シート1（連携前）'!AQ665</f>
        <v/>
      </c>
      <c r="B655">
        <f>+'算出シート1（連携前）'!G665</f>
        <v>0</v>
      </c>
      <c r="C655" t="str" cm="1">
        <f t="array" ref="C655">IF(A655="","",SUMPRODUCT((MATCH(A$2:A$1009&amp;B$2:B$1009,A$2:A$1009&amp;B$2:B$1009,0)=ROW($1:$1008))*(A$2:A$1009=A655)))</f>
        <v/>
      </c>
    </row>
    <row r="656" spans="1:3" x14ac:dyDescent="0.2">
      <c r="A656" t="str">
        <f>+'算出シート1（連携前）'!AQ666</f>
        <v/>
      </c>
      <c r="B656">
        <f>+'算出シート1（連携前）'!G666</f>
        <v>0</v>
      </c>
      <c r="C656" t="str" cm="1">
        <f t="array" ref="C656">IF(A656="","",SUMPRODUCT((MATCH(A$2:A$1009&amp;B$2:B$1009,A$2:A$1009&amp;B$2:B$1009,0)=ROW($1:$1008))*(A$2:A$1009=A656)))</f>
        <v/>
      </c>
    </row>
    <row r="657" spans="1:3" x14ac:dyDescent="0.2">
      <c r="A657" t="str">
        <f>+'算出シート1（連携前）'!AQ667</f>
        <v/>
      </c>
      <c r="B657">
        <f>+'算出シート1（連携前）'!G667</f>
        <v>0</v>
      </c>
      <c r="C657" t="str" cm="1">
        <f t="array" ref="C657">IF(A657="","",SUMPRODUCT((MATCH(A$2:A$1009&amp;B$2:B$1009,A$2:A$1009&amp;B$2:B$1009,0)=ROW($1:$1008))*(A$2:A$1009=A657)))</f>
        <v/>
      </c>
    </row>
    <row r="658" spans="1:3" x14ac:dyDescent="0.2">
      <c r="A658" t="str">
        <f>+'算出シート1（連携前）'!AQ668</f>
        <v/>
      </c>
      <c r="B658">
        <f>+'算出シート1（連携前）'!G668</f>
        <v>0</v>
      </c>
      <c r="C658" t="str" cm="1">
        <f t="array" ref="C658">IF(A658="","",SUMPRODUCT((MATCH(A$2:A$1009&amp;B$2:B$1009,A$2:A$1009&amp;B$2:B$1009,0)=ROW($1:$1008))*(A$2:A$1009=A658)))</f>
        <v/>
      </c>
    </row>
    <row r="659" spans="1:3" x14ac:dyDescent="0.2">
      <c r="A659" t="str">
        <f>+'算出シート1（連携前）'!AQ669</f>
        <v/>
      </c>
      <c r="B659">
        <f>+'算出シート1（連携前）'!G669</f>
        <v>0</v>
      </c>
      <c r="C659" t="str" cm="1">
        <f t="array" ref="C659">IF(A659="","",SUMPRODUCT((MATCH(A$2:A$1009&amp;B$2:B$1009,A$2:A$1009&amp;B$2:B$1009,0)=ROW($1:$1008))*(A$2:A$1009=A659)))</f>
        <v/>
      </c>
    </row>
    <row r="660" spans="1:3" x14ac:dyDescent="0.2">
      <c r="A660" t="str">
        <f>+'算出シート1（連携前）'!AQ670</f>
        <v/>
      </c>
      <c r="B660">
        <f>+'算出シート1（連携前）'!G670</f>
        <v>0</v>
      </c>
      <c r="C660" t="str" cm="1">
        <f t="array" ref="C660">IF(A660="","",SUMPRODUCT((MATCH(A$2:A$1009&amp;B$2:B$1009,A$2:A$1009&amp;B$2:B$1009,0)=ROW($1:$1008))*(A$2:A$1009=A660)))</f>
        <v/>
      </c>
    </row>
    <row r="661" spans="1:3" x14ac:dyDescent="0.2">
      <c r="A661" t="str">
        <f>+'算出シート1（連携前）'!AQ671</f>
        <v/>
      </c>
      <c r="B661">
        <f>+'算出シート1（連携前）'!G671</f>
        <v>0</v>
      </c>
      <c r="C661" t="str" cm="1">
        <f t="array" ref="C661">IF(A661="","",SUMPRODUCT((MATCH(A$2:A$1009&amp;B$2:B$1009,A$2:A$1009&amp;B$2:B$1009,0)=ROW($1:$1008))*(A$2:A$1009=A661)))</f>
        <v/>
      </c>
    </row>
    <row r="662" spans="1:3" x14ac:dyDescent="0.2">
      <c r="A662" t="str">
        <f>+'算出シート1（連携前）'!AQ672</f>
        <v/>
      </c>
      <c r="B662">
        <f>+'算出シート1（連携前）'!G672</f>
        <v>0</v>
      </c>
      <c r="C662" t="str" cm="1">
        <f t="array" ref="C662">IF(A662="","",SUMPRODUCT((MATCH(A$2:A$1009&amp;B$2:B$1009,A$2:A$1009&amp;B$2:B$1009,0)=ROW($1:$1008))*(A$2:A$1009=A662)))</f>
        <v/>
      </c>
    </row>
    <row r="663" spans="1:3" x14ac:dyDescent="0.2">
      <c r="A663" t="str">
        <f>+'算出シート1（連携前）'!AQ673</f>
        <v/>
      </c>
      <c r="B663">
        <f>+'算出シート1（連携前）'!G673</f>
        <v>0</v>
      </c>
      <c r="C663" t="str" cm="1">
        <f t="array" ref="C663">IF(A663="","",SUMPRODUCT((MATCH(A$2:A$1009&amp;B$2:B$1009,A$2:A$1009&amp;B$2:B$1009,0)=ROW($1:$1008))*(A$2:A$1009=A663)))</f>
        <v/>
      </c>
    </row>
    <row r="664" spans="1:3" x14ac:dyDescent="0.2">
      <c r="A664" t="str">
        <f>+'算出シート1（連携前）'!AQ674</f>
        <v/>
      </c>
      <c r="B664">
        <f>+'算出シート1（連携前）'!G674</f>
        <v>0</v>
      </c>
      <c r="C664" t="str" cm="1">
        <f t="array" ref="C664">IF(A664="","",SUMPRODUCT((MATCH(A$2:A$1009&amp;B$2:B$1009,A$2:A$1009&amp;B$2:B$1009,0)=ROW($1:$1008))*(A$2:A$1009=A664)))</f>
        <v/>
      </c>
    </row>
    <row r="665" spans="1:3" x14ac:dyDescent="0.2">
      <c r="A665" t="str">
        <f>+'算出シート1（連携前）'!AQ675</f>
        <v/>
      </c>
      <c r="B665">
        <f>+'算出シート1（連携前）'!G675</f>
        <v>0</v>
      </c>
      <c r="C665" t="str" cm="1">
        <f t="array" ref="C665">IF(A665="","",SUMPRODUCT((MATCH(A$2:A$1009&amp;B$2:B$1009,A$2:A$1009&amp;B$2:B$1009,0)=ROW($1:$1008))*(A$2:A$1009=A665)))</f>
        <v/>
      </c>
    </row>
    <row r="666" spans="1:3" x14ac:dyDescent="0.2">
      <c r="A666" t="str">
        <f>+'算出シート1（連携前）'!AQ676</f>
        <v/>
      </c>
      <c r="B666">
        <f>+'算出シート1（連携前）'!G676</f>
        <v>0</v>
      </c>
      <c r="C666" t="str" cm="1">
        <f t="array" ref="C666">IF(A666="","",SUMPRODUCT((MATCH(A$2:A$1009&amp;B$2:B$1009,A$2:A$1009&amp;B$2:B$1009,0)=ROW($1:$1008))*(A$2:A$1009=A666)))</f>
        <v/>
      </c>
    </row>
    <row r="667" spans="1:3" x14ac:dyDescent="0.2">
      <c r="A667" t="str">
        <f>+'算出シート1（連携前）'!AQ677</f>
        <v/>
      </c>
      <c r="B667">
        <f>+'算出シート1（連携前）'!G677</f>
        <v>0</v>
      </c>
      <c r="C667" t="str" cm="1">
        <f t="array" ref="C667">IF(A667="","",SUMPRODUCT((MATCH(A$2:A$1009&amp;B$2:B$1009,A$2:A$1009&amp;B$2:B$1009,0)=ROW($1:$1008))*(A$2:A$1009=A667)))</f>
        <v/>
      </c>
    </row>
    <row r="668" spans="1:3" x14ac:dyDescent="0.2">
      <c r="A668" t="str">
        <f>+'算出シート1（連携前）'!AQ678</f>
        <v/>
      </c>
      <c r="B668">
        <f>+'算出シート1（連携前）'!G678</f>
        <v>0</v>
      </c>
      <c r="C668" t="str" cm="1">
        <f t="array" ref="C668">IF(A668="","",SUMPRODUCT((MATCH(A$2:A$1009&amp;B$2:B$1009,A$2:A$1009&amp;B$2:B$1009,0)=ROW($1:$1008))*(A$2:A$1009=A668)))</f>
        <v/>
      </c>
    </row>
    <row r="669" spans="1:3" x14ac:dyDescent="0.2">
      <c r="A669" t="str">
        <f>+'算出シート1（連携前）'!AQ679</f>
        <v/>
      </c>
      <c r="B669">
        <f>+'算出シート1（連携前）'!G679</f>
        <v>0</v>
      </c>
      <c r="C669" t="str" cm="1">
        <f t="array" ref="C669">IF(A669="","",SUMPRODUCT((MATCH(A$2:A$1009&amp;B$2:B$1009,A$2:A$1009&amp;B$2:B$1009,0)=ROW($1:$1008))*(A$2:A$1009=A669)))</f>
        <v/>
      </c>
    </row>
    <row r="670" spans="1:3" x14ac:dyDescent="0.2">
      <c r="A670" t="str">
        <f>+'算出シート1（連携前）'!AQ680</f>
        <v/>
      </c>
      <c r="B670">
        <f>+'算出シート1（連携前）'!G680</f>
        <v>0</v>
      </c>
      <c r="C670" t="str" cm="1">
        <f t="array" ref="C670">IF(A670="","",SUMPRODUCT((MATCH(A$2:A$1009&amp;B$2:B$1009,A$2:A$1009&amp;B$2:B$1009,0)=ROW($1:$1008))*(A$2:A$1009=A670)))</f>
        <v/>
      </c>
    </row>
    <row r="671" spans="1:3" x14ac:dyDescent="0.2">
      <c r="A671" t="str">
        <f>+'算出シート1（連携前）'!AQ681</f>
        <v/>
      </c>
      <c r="B671">
        <f>+'算出シート1（連携前）'!G681</f>
        <v>0</v>
      </c>
      <c r="C671" t="str" cm="1">
        <f t="array" ref="C671">IF(A671="","",SUMPRODUCT((MATCH(A$2:A$1009&amp;B$2:B$1009,A$2:A$1009&amp;B$2:B$1009,0)=ROW($1:$1008))*(A$2:A$1009=A671)))</f>
        <v/>
      </c>
    </row>
    <row r="672" spans="1:3" x14ac:dyDescent="0.2">
      <c r="A672" t="str">
        <f>+'算出シート1（連携前）'!AQ682</f>
        <v/>
      </c>
      <c r="B672">
        <f>+'算出シート1（連携前）'!G682</f>
        <v>0</v>
      </c>
      <c r="C672" t="str" cm="1">
        <f t="array" ref="C672">IF(A672="","",SUMPRODUCT((MATCH(A$2:A$1009&amp;B$2:B$1009,A$2:A$1009&amp;B$2:B$1009,0)=ROW($1:$1008))*(A$2:A$1009=A672)))</f>
        <v/>
      </c>
    </row>
    <row r="673" spans="1:3" x14ac:dyDescent="0.2">
      <c r="A673" t="str">
        <f>+'算出シート1（連携前）'!AQ683</f>
        <v/>
      </c>
      <c r="B673">
        <f>+'算出シート1（連携前）'!G683</f>
        <v>0</v>
      </c>
      <c r="C673" t="str" cm="1">
        <f t="array" ref="C673">IF(A673="","",SUMPRODUCT((MATCH(A$2:A$1009&amp;B$2:B$1009,A$2:A$1009&amp;B$2:B$1009,0)=ROW($1:$1008))*(A$2:A$1009=A673)))</f>
        <v/>
      </c>
    </row>
    <row r="674" spans="1:3" x14ac:dyDescent="0.2">
      <c r="A674" t="str">
        <f>+'算出シート1（連携前）'!AQ684</f>
        <v/>
      </c>
      <c r="B674">
        <f>+'算出シート1（連携前）'!G684</f>
        <v>0</v>
      </c>
      <c r="C674" t="str" cm="1">
        <f t="array" ref="C674">IF(A674="","",SUMPRODUCT((MATCH(A$2:A$1009&amp;B$2:B$1009,A$2:A$1009&amp;B$2:B$1009,0)=ROW($1:$1008))*(A$2:A$1009=A674)))</f>
        <v/>
      </c>
    </row>
    <row r="675" spans="1:3" x14ac:dyDescent="0.2">
      <c r="A675" t="str">
        <f>+'算出シート1（連携前）'!AQ685</f>
        <v/>
      </c>
      <c r="B675">
        <f>+'算出シート1（連携前）'!G685</f>
        <v>0</v>
      </c>
      <c r="C675" t="str" cm="1">
        <f t="array" ref="C675">IF(A675="","",SUMPRODUCT((MATCH(A$2:A$1009&amp;B$2:B$1009,A$2:A$1009&amp;B$2:B$1009,0)=ROW($1:$1008))*(A$2:A$1009=A675)))</f>
        <v/>
      </c>
    </row>
    <row r="676" spans="1:3" x14ac:dyDescent="0.2">
      <c r="A676" t="str">
        <f>+'算出シート1（連携前）'!AQ686</f>
        <v/>
      </c>
      <c r="B676">
        <f>+'算出シート1（連携前）'!G686</f>
        <v>0</v>
      </c>
      <c r="C676" t="str" cm="1">
        <f t="array" ref="C676">IF(A676="","",SUMPRODUCT((MATCH(A$2:A$1009&amp;B$2:B$1009,A$2:A$1009&amp;B$2:B$1009,0)=ROW($1:$1008))*(A$2:A$1009=A676)))</f>
        <v/>
      </c>
    </row>
    <row r="677" spans="1:3" x14ac:dyDescent="0.2">
      <c r="A677" t="str">
        <f>+'算出シート1（連携前）'!AQ687</f>
        <v/>
      </c>
      <c r="B677">
        <f>+'算出シート1（連携前）'!G687</f>
        <v>0</v>
      </c>
      <c r="C677" t="str" cm="1">
        <f t="array" ref="C677">IF(A677="","",SUMPRODUCT((MATCH(A$2:A$1009&amp;B$2:B$1009,A$2:A$1009&amp;B$2:B$1009,0)=ROW($1:$1008))*(A$2:A$1009=A677)))</f>
        <v/>
      </c>
    </row>
    <row r="678" spans="1:3" x14ac:dyDescent="0.2">
      <c r="A678" t="str">
        <f>+'算出シート1（連携前）'!AQ688</f>
        <v/>
      </c>
      <c r="B678">
        <f>+'算出シート1（連携前）'!G688</f>
        <v>0</v>
      </c>
      <c r="C678" t="str" cm="1">
        <f t="array" ref="C678">IF(A678="","",SUMPRODUCT((MATCH(A$2:A$1009&amp;B$2:B$1009,A$2:A$1009&amp;B$2:B$1009,0)=ROW($1:$1008))*(A$2:A$1009=A678)))</f>
        <v/>
      </c>
    </row>
    <row r="679" spans="1:3" x14ac:dyDescent="0.2">
      <c r="A679" t="str">
        <f>+'算出シート1（連携前）'!AQ689</f>
        <v/>
      </c>
      <c r="B679">
        <f>+'算出シート1（連携前）'!G689</f>
        <v>0</v>
      </c>
      <c r="C679" t="str" cm="1">
        <f t="array" ref="C679">IF(A679="","",SUMPRODUCT((MATCH(A$2:A$1009&amp;B$2:B$1009,A$2:A$1009&amp;B$2:B$1009,0)=ROW($1:$1008))*(A$2:A$1009=A679)))</f>
        <v/>
      </c>
    </row>
    <row r="680" spans="1:3" x14ac:dyDescent="0.2">
      <c r="A680" t="str">
        <f>+'算出シート1（連携前）'!AQ690</f>
        <v/>
      </c>
      <c r="B680">
        <f>+'算出シート1（連携前）'!G690</f>
        <v>0</v>
      </c>
      <c r="C680" t="str" cm="1">
        <f t="array" ref="C680">IF(A680="","",SUMPRODUCT((MATCH(A$2:A$1009&amp;B$2:B$1009,A$2:A$1009&amp;B$2:B$1009,0)=ROW($1:$1008))*(A$2:A$1009=A680)))</f>
        <v/>
      </c>
    </row>
    <row r="681" spans="1:3" x14ac:dyDescent="0.2">
      <c r="A681" t="str">
        <f>+'算出シート1（連携前）'!AQ691</f>
        <v/>
      </c>
      <c r="B681">
        <f>+'算出シート1（連携前）'!G691</f>
        <v>0</v>
      </c>
      <c r="C681" t="str" cm="1">
        <f t="array" ref="C681">IF(A681="","",SUMPRODUCT((MATCH(A$2:A$1009&amp;B$2:B$1009,A$2:A$1009&amp;B$2:B$1009,0)=ROW($1:$1008))*(A$2:A$1009=A681)))</f>
        <v/>
      </c>
    </row>
    <row r="682" spans="1:3" x14ac:dyDescent="0.2">
      <c r="A682" t="str">
        <f>+'算出シート1（連携前）'!AQ692</f>
        <v/>
      </c>
      <c r="B682">
        <f>+'算出シート1（連携前）'!G692</f>
        <v>0</v>
      </c>
      <c r="C682" t="str" cm="1">
        <f t="array" ref="C682">IF(A682="","",SUMPRODUCT((MATCH(A$2:A$1009&amp;B$2:B$1009,A$2:A$1009&amp;B$2:B$1009,0)=ROW($1:$1008))*(A$2:A$1009=A682)))</f>
        <v/>
      </c>
    </row>
    <row r="683" spans="1:3" x14ac:dyDescent="0.2">
      <c r="A683" t="str">
        <f>+'算出シート1（連携前）'!AQ693</f>
        <v/>
      </c>
      <c r="B683">
        <f>+'算出シート1（連携前）'!G693</f>
        <v>0</v>
      </c>
      <c r="C683" t="str" cm="1">
        <f t="array" ref="C683">IF(A683="","",SUMPRODUCT((MATCH(A$2:A$1009&amp;B$2:B$1009,A$2:A$1009&amp;B$2:B$1009,0)=ROW($1:$1008))*(A$2:A$1009=A683)))</f>
        <v/>
      </c>
    </row>
    <row r="684" spans="1:3" x14ac:dyDescent="0.2">
      <c r="A684" t="str">
        <f>+'算出シート1（連携前）'!AQ694</f>
        <v/>
      </c>
      <c r="B684">
        <f>+'算出シート1（連携前）'!G694</f>
        <v>0</v>
      </c>
      <c r="C684" t="str" cm="1">
        <f t="array" ref="C684">IF(A684="","",SUMPRODUCT((MATCH(A$2:A$1009&amp;B$2:B$1009,A$2:A$1009&amp;B$2:B$1009,0)=ROW($1:$1008))*(A$2:A$1009=A684)))</f>
        <v/>
      </c>
    </row>
    <row r="685" spans="1:3" x14ac:dyDescent="0.2">
      <c r="A685" t="str">
        <f>+'算出シート1（連携前）'!AQ695</f>
        <v/>
      </c>
      <c r="B685">
        <f>+'算出シート1（連携前）'!G695</f>
        <v>0</v>
      </c>
      <c r="C685" t="str" cm="1">
        <f t="array" ref="C685">IF(A685="","",SUMPRODUCT((MATCH(A$2:A$1009&amp;B$2:B$1009,A$2:A$1009&amp;B$2:B$1009,0)=ROW($1:$1008))*(A$2:A$1009=A685)))</f>
        <v/>
      </c>
    </row>
    <row r="686" spans="1:3" x14ac:dyDescent="0.2">
      <c r="A686" t="str">
        <f>+'算出シート1（連携前）'!AQ696</f>
        <v/>
      </c>
      <c r="B686">
        <f>+'算出シート1（連携前）'!G696</f>
        <v>0</v>
      </c>
      <c r="C686" t="str" cm="1">
        <f t="array" ref="C686">IF(A686="","",SUMPRODUCT((MATCH(A$2:A$1009&amp;B$2:B$1009,A$2:A$1009&amp;B$2:B$1009,0)=ROW($1:$1008))*(A$2:A$1009=A686)))</f>
        <v/>
      </c>
    </row>
    <row r="687" spans="1:3" x14ac:dyDescent="0.2">
      <c r="A687" t="str">
        <f>+'算出シート1（連携前）'!AQ697</f>
        <v/>
      </c>
      <c r="B687">
        <f>+'算出シート1（連携前）'!G697</f>
        <v>0</v>
      </c>
      <c r="C687" t="str" cm="1">
        <f t="array" ref="C687">IF(A687="","",SUMPRODUCT((MATCH(A$2:A$1009&amp;B$2:B$1009,A$2:A$1009&amp;B$2:B$1009,0)=ROW($1:$1008))*(A$2:A$1009=A687)))</f>
        <v/>
      </c>
    </row>
    <row r="688" spans="1:3" x14ac:dyDescent="0.2">
      <c r="A688" t="str">
        <f>+'算出シート1（連携前）'!AQ698</f>
        <v/>
      </c>
      <c r="B688">
        <f>+'算出シート1（連携前）'!G698</f>
        <v>0</v>
      </c>
      <c r="C688" t="str" cm="1">
        <f t="array" ref="C688">IF(A688="","",SUMPRODUCT((MATCH(A$2:A$1009&amp;B$2:B$1009,A$2:A$1009&amp;B$2:B$1009,0)=ROW($1:$1008))*(A$2:A$1009=A688)))</f>
        <v/>
      </c>
    </row>
    <row r="689" spans="1:3" x14ac:dyDescent="0.2">
      <c r="A689" t="str">
        <f>+'算出シート1（連携前）'!AQ699</f>
        <v/>
      </c>
      <c r="B689">
        <f>+'算出シート1（連携前）'!G699</f>
        <v>0</v>
      </c>
      <c r="C689" t="str" cm="1">
        <f t="array" ref="C689">IF(A689="","",SUMPRODUCT((MATCH(A$2:A$1009&amp;B$2:B$1009,A$2:A$1009&amp;B$2:B$1009,0)=ROW($1:$1008))*(A$2:A$1009=A689)))</f>
        <v/>
      </c>
    </row>
    <row r="690" spans="1:3" x14ac:dyDescent="0.2">
      <c r="A690" t="str">
        <f>+'算出シート1（連携前）'!AQ700</f>
        <v/>
      </c>
      <c r="B690">
        <f>+'算出シート1（連携前）'!G700</f>
        <v>0</v>
      </c>
      <c r="C690" t="str" cm="1">
        <f t="array" ref="C690">IF(A690="","",SUMPRODUCT((MATCH(A$2:A$1009&amp;B$2:B$1009,A$2:A$1009&amp;B$2:B$1009,0)=ROW($1:$1008))*(A$2:A$1009=A690)))</f>
        <v/>
      </c>
    </row>
    <row r="691" spans="1:3" x14ac:dyDescent="0.2">
      <c r="A691" t="str">
        <f>+'算出シート1（連携前）'!AQ701</f>
        <v/>
      </c>
      <c r="B691">
        <f>+'算出シート1（連携前）'!G701</f>
        <v>0</v>
      </c>
      <c r="C691" t="str" cm="1">
        <f t="array" ref="C691">IF(A691="","",SUMPRODUCT((MATCH(A$2:A$1009&amp;B$2:B$1009,A$2:A$1009&amp;B$2:B$1009,0)=ROW($1:$1008))*(A$2:A$1009=A691)))</f>
        <v/>
      </c>
    </row>
    <row r="692" spans="1:3" x14ac:dyDescent="0.2">
      <c r="A692" t="str">
        <f>+'算出シート1（連携前）'!AQ702</f>
        <v/>
      </c>
      <c r="B692">
        <f>+'算出シート1（連携前）'!G702</f>
        <v>0</v>
      </c>
      <c r="C692" t="str" cm="1">
        <f t="array" ref="C692">IF(A692="","",SUMPRODUCT((MATCH(A$2:A$1009&amp;B$2:B$1009,A$2:A$1009&amp;B$2:B$1009,0)=ROW($1:$1008))*(A$2:A$1009=A692)))</f>
        <v/>
      </c>
    </row>
    <row r="693" spans="1:3" x14ac:dyDescent="0.2">
      <c r="A693" t="str">
        <f>+'算出シート1（連携前）'!AQ703</f>
        <v/>
      </c>
      <c r="B693">
        <f>+'算出シート1（連携前）'!G703</f>
        <v>0</v>
      </c>
      <c r="C693" t="str" cm="1">
        <f t="array" ref="C693">IF(A693="","",SUMPRODUCT((MATCH(A$2:A$1009&amp;B$2:B$1009,A$2:A$1009&amp;B$2:B$1009,0)=ROW($1:$1008))*(A$2:A$1009=A693)))</f>
        <v/>
      </c>
    </row>
    <row r="694" spans="1:3" x14ac:dyDescent="0.2">
      <c r="A694" t="str">
        <f>+'算出シート1（連携前）'!AQ704</f>
        <v/>
      </c>
      <c r="B694">
        <f>+'算出シート1（連携前）'!G704</f>
        <v>0</v>
      </c>
      <c r="C694" t="str" cm="1">
        <f t="array" ref="C694">IF(A694="","",SUMPRODUCT((MATCH(A$2:A$1009&amp;B$2:B$1009,A$2:A$1009&amp;B$2:B$1009,0)=ROW($1:$1008))*(A$2:A$1009=A694)))</f>
        <v/>
      </c>
    </row>
    <row r="695" spans="1:3" x14ac:dyDescent="0.2">
      <c r="A695" t="str">
        <f>+'算出シート1（連携前）'!AQ705</f>
        <v/>
      </c>
      <c r="B695">
        <f>+'算出シート1（連携前）'!G705</f>
        <v>0</v>
      </c>
      <c r="C695" t="str" cm="1">
        <f t="array" ref="C695">IF(A695="","",SUMPRODUCT((MATCH(A$2:A$1009&amp;B$2:B$1009,A$2:A$1009&amp;B$2:B$1009,0)=ROW($1:$1008))*(A$2:A$1009=A695)))</f>
        <v/>
      </c>
    </row>
    <row r="696" spans="1:3" x14ac:dyDescent="0.2">
      <c r="A696" t="str">
        <f>+'算出シート1（連携前）'!AQ706</f>
        <v/>
      </c>
      <c r="B696">
        <f>+'算出シート1（連携前）'!G706</f>
        <v>0</v>
      </c>
      <c r="C696" t="str" cm="1">
        <f t="array" ref="C696">IF(A696="","",SUMPRODUCT((MATCH(A$2:A$1009&amp;B$2:B$1009,A$2:A$1009&amp;B$2:B$1009,0)=ROW($1:$1008))*(A$2:A$1009=A696)))</f>
        <v/>
      </c>
    </row>
    <row r="697" spans="1:3" x14ac:dyDescent="0.2">
      <c r="A697" t="str">
        <f>+'算出シート1（連携前）'!AQ707</f>
        <v/>
      </c>
      <c r="B697">
        <f>+'算出シート1（連携前）'!G707</f>
        <v>0</v>
      </c>
      <c r="C697" t="str" cm="1">
        <f t="array" ref="C697">IF(A697="","",SUMPRODUCT((MATCH(A$2:A$1009&amp;B$2:B$1009,A$2:A$1009&amp;B$2:B$1009,0)=ROW($1:$1008))*(A$2:A$1009=A697)))</f>
        <v/>
      </c>
    </row>
    <row r="698" spans="1:3" x14ac:dyDescent="0.2">
      <c r="A698" t="str">
        <f>+'算出シート1（連携前）'!AQ708</f>
        <v/>
      </c>
      <c r="B698">
        <f>+'算出シート1（連携前）'!G708</f>
        <v>0</v>
      </c>
      <c r="C698" t="str" cm="1">
        <f t="array" ref="C698">IF(A698="","",SUMPRODUCT((MATCH(A$2:A$1009&amp;B$2:B$1009,A$2:A$1009&amp;B$2:B$1009,0)=ROW($1:$1008))*(A$2:A$1009=A698)))</f>
        <v/>
      </c>
    </row>
    <row r="699" spans="1:3" x14ac:dyDescent="0.2">
      <c r="A699" t="str">
        <f>+'算出シート1（連携前）'!AQ709</f>
        <v/>
      </c>
      <c r="B699">
        <f>+'算出シート1（連携前）'!G709</f>
        <v>0</v>
      </c>
      <c r="C699" t="str" cm="1">
        <f t="array" ref="C699">IF(A699="","",SUMPRODUCT((MATCH(A$2:A$1009&amp;B$2:B$1009,A$2:A$1009&amp;B$2:B$1009,0)=ROW($1:$1008))*(A$2:A$1009=A699)))</f>
        <v/>
      </c>
    </row>
    <row r="700" spans="1:3" x14ac:dyDescent="0.2">
      <c r="A700" t="str">
        <f>+'算出シート1（連携前）'!AQ710</f>
        <v/>
      </c>
      <c r="B700">
        <f>+'算出シート1（連携前）'!G710</f>
        <v>0</v>
      </c>
      <c r="C700" t="str" cm="1">
        <f t="array" ref="C700">IF(A700="","",SUMPRODUCT((MATCH(A$2:A$1009&amp;B$2:B$1009,A$2:A$1009&amp;B$2:B$1009,0)=ROW($1:$1008))*(A$2:A$1009=A700)))</f>
        <v/>
      </c>
    </row>
    <row r="701" spans="1:3" x14ac:dyDescent="0.2">
      <c r="A701" t="str">
        <f>+'算出シート1（連携前）'!AQ711</f>
        <v/>
      </c>
      <c r="B701">
        <f>+'算出シート1（連携前）'!G711</f>
        <v>0</v>
      </c>
      <c r="C701" t="str" cm="1">
        <f t="array" ref="C701">IF(A701="","",SUMPRODUCT((MATCH(A$2:A$1009&amp;B$2:B$1009,A$2:A$1009&amp;B$2:B$1009,0)=ROW($1:$1008))*(A$2:A$1009=A701)))</f>
        <v/>
      </c>
    </row>
    <row r="702" spans="1:3" x14ac:dyDescent="0.2">
      <c r="A702" t="str">
        <f>+'算出シート1（連携前）'!AQ712</f>
        <v/>
      </c>
      <c r="B702">
        <f>+'算出シート1（連携前）'!G712</f>
        <v>0</v>
      </c>
      <c r="C702" t="str" cm="1">
        <f t="array" ref="C702">IF(A702="","",SUMPRODUCT((MATCH(A$2:A$1009&amp;B$2:B$1009,A$2:A$1009&amp;B$2:B$1009,0)=ROW($1:$1008))*(A$2:A$1009=A702)))</f>
        <v/>
      </c>
    </row>
    <row r="703" spans="1:3" x14ac:dyDescent="0.2">
      <c r="A703" t="str">
        <f>+'算出シート1（連携前）'!AQ713</f>
        <v/>
      </c>
      <c r="B703">
        <f>+'算出シート1（連携前）'!G713</f>
        <v>0</v>
      </c>
      <c r="C703" t="str" cm="1">
        <f t="array" ref="C703">IF(A703="","",SUMPRODUCT((MATCH(A$2:A$1009&amp;B$2:B$1009,A$2:A$1009&amp;B$2:B$1009,0)=ROW($1:$1008))*(A$2:A$1009=A703)))</f>
        <v/>
      </c>
    </row>
    <row r="704" spans="1:3" x14ac:dyDescent="0.2">
      <c r="A704" t="str">
        <f>+'算出シート1（連携前）'!AQ714</f>
        <v/>
      </c>
      <c r="B704">
        <f>+'算出シート1（連携前）'!G714</f>
        <v>0</v>
      </c>
      <c r="C704" t="str" cm="1">
        <f t="array" ref="C704">IF(A704="","",SUMPRODUCT((MATCH(A$2:A$1009&amp;B$2:B$1009,A$2:A$1009&amp;B$2:B$1009,0)=ROW($1:$1008))*(A$2:A$1009=A704)))</f>
        <v/>
      </c>
    </row>
    <row r="705" spans="1:3" x14ac:dyDescent="0.2">
      <c r="A705" t="str">
        <f>+'算出シート1（連携前）'!AQ715</f>
        <v/>
      </c>
      <c r="B705">
        <f>+'算出シート1（連携前）'!G715</f>
        <v>0</v>
      </c>
      <c r="C705" t="str" cm="1">
        <f t="array" ref="C705">IF(A705="","",SUMPRODUCT((MATCH(A$2:A$1009&amp;B$2:B$1009,A$2:A$1009&amp;B$2:B$1009,0)=ROW($1:$1008))*(A$2:A$1009=A705)))</f>
        <v/>
      </c>
    </row>
    <row r="706" spans="1:3" x14ac:dyDescent="0.2">
      <c r="A706" t="str">
        <f>+'算出シート1（連携前）'!AQ716</f>
        <v/>
      </c>
      <c r="B706">
        <f>+'算出シート1（連携前）'!G716</f>
        <v>0</v>
      </c>
      <c r="C706" t="str" cm="1">
        <f t="array" ref="C706">IF(A706="","",SUMPRODUCT((MATCH(A$2:A$1009&amp;B$2:B$1009,A$2:A$1009&amp;B$2:B$1009,0)=ROW($1:$1008))*(A$2:A$1009=A706)))</f>
        <v/>
      </c>
    </row>
    <row r="707" spans="1:3" x14ac:dyDescent="0.2">
      <c r="A707" t="str">
        <f>+'算出シート1（連携前）'!AQ717</f>
        <v/>
      </c>
      <c r="B707">
        <f>+'算出シート1（連携前）'!G717</f>
        <v>0</v>
      </c>
      <c r="C707" t="str" cm="1">
        <f t="array" ref="C707">IF(A707="","",SUMPRODUCT((MATCH(A$2:A$1009&amp;B$2:B$1009,A$2:A$1009&amp;B$2:B$1009,0)=ROW($1:$1008))*(A$2:A$1009=A707)))</f>
        <v/>
      </c>
    </row>
    <row r="708" spans="1:3" x14ac:dyDescent="0.2">
      <c r="A708" t="str">
        <f>+'算出シート1（連携前）'!AQ718</f>
        <v/>
      </c>
      <c r="B708">
        <f>+'算出シート1（連携前）'!G718</f>
        <v>0</v>
      </c>
      <c r="C708" t="str" cm="1">
        <f t="array" ref="C708">IF(A708="","",SUMPRODUCT((MATCH(A$2:A$1009&amp;B$2:B$1009,A$2:A$1009&amp;B$2:B$1009,0)=ROW($1:$1008))*(A$2:A$1009=A708)))</f>
        <v/>
      </c>
    </row>
    <row r="709" spans="1:3" x14ac:dyDescent="0.2">
      <c r="A709" t="str">
        <f>+'算出シート1（連携前）'!AQ719</f>
        <v/>
      </c>
      <c r="B709">
        <f>+'算出シート1（連携前）'!G719</f>
        <v>0</v>
      </c>
      <c r="C709" t="str" cm="1">
        <f t="array" ref="C709">IF(A709="","",SUMPRODUCT((MATCH(A$2:A$1009&amp;B$2:B$1009,A$2:A$1009&amp;B$2:B$1009,0)=ROW($1:$1008))*(A$2:A$1009=A709)))</f>
        <v/>
      </c>
    </row>
    <row r="710" spans="1:3" x14ac:dyDescent="0.2">
      <c r="A710" t="str">
        <f>+'算出シート1（連携前）'!AQ720</f>
        <v/>
      </c>
      <c r="B710">
        <f>+'算出シート1（連携前）'!G720</f>
        <v>0</v>
      </c>
      <c r="C710" t="str" cm="1">
        <f t="array" ref="C710">IF(A710="","",SUMPRODUCT((MATCH(A$2:A$1009&amp;B$2:B$1009,A$2:A$1009&amp;B$2:B$1009,0)=ROW($1:$1008))*(A$2:A$1009=A710)))</f>
        <v/>
      </c>
    </row>
    <row r="711" spans="1:3" x14ac:dyDescent="0.2">
      <c r="A711" t="str">
        <f>+'算出シート1（連携前）'!AQ721</f>
        <v/>
      </c>
      <c r="B711">
        <f>+'算出シート1（連携前）'!G721</f>
        <v>0</v>
      </c>
      <c r="C711" t="str" cm="1">
        <f t="array" ref="C711">IF(A711="","",SUMPRODUCT((MATCH(A$2:A$1009&amp;B$2:B$1009,A$2:A$1009&amp;B$2:B$1009,0)=ROW($1:$1008))*(A$2:A$1009=A711)))</f>
        <v/>
      </c>
    </row>
    <row r="712" spans="1:3" x14ac:dyDescent="0.2">
      <c r="A712" t="str">
        <f>+'算出シート1（連携前）'!AQ722</f>
        <v/>
      </c>
      <c r="B712">
        <f>+'算出シート1（連携前）'!G722</f>
        <v>0</v>
      </c>
      <c r="C712" t="str" cm="1">
        <f t="array" ref="C712">IF(A712="","",SUMPRODUCT((MATCH(A$2:A$1009&amp;B$2:B$1009,A$2:A$1009&amp;B$2:B$1009,0)=ROW($1:$1008))*(A$2:A$1009=A712)))</f>
        <v/>
      </c>
    </row>
    <row r="713" spans="1:3" x14ac:dyDescent="0.2">
      <c r="A713" t="str">
        <f>+'算出シート1（連携前）'!AQ723</f>
        <v/>
      </c>
      <c r="B713">
        <f>+'算出シート1（連携前）'!G723</f>
        <v>0</v>
      </c>
      <c r="C713" t="str" cm="1">
        <f t="array" ref="C713">IF(A713="","",SUMPRODUCT((MATCH(A$2:A$1009&amp;B$2:B$1009,A$2:A$1009&amp;B$2:B$1009,0)=ROW($1:$1008))*(A$2:A$1009=A713)))</f>
        <v/>
      </c>
    </row>
    <row r="714" spans="1:3" x14ac:dyDescent="0.2">
      <c r="A714" t="str">
        <f>+'算出シート1（連携前）'!AQ724</f>
        <v/>
      </c>
      <c r="B714">
        <f>+'算出シート1（連携前）'!G724</f>
        <v>0</v>
      </c>
      <c r="C714" t="str" cm="1">
        <f t="array" ref="C714">IF(A714="","",SUMPRODUCT((MATCH(A$2:A$1009&amp;B$2:B$1009,A$2:A$1009&amp;B$2:B$1009,0)=ROW($1:$1008))*(A$2:A$1009=A714)))</f>
        <v/>
      </c>
    </row>
    <row r="715" spans="1:3" x14ac:dyDescent="0.2">
      <c r="A715" t="str">
        <f>+'算出シート1（連携前）'!AQ725</f>
        <v/>
      </c>
      <c r="B715">
        <f>+'算出シート1（連携前）'!G725</f>
        <v>0</v>
      </c>
      <c r="C715" t="str" cm="1">
        <f t="array" ref="C715">IF(A715="","",SUMPRODUCT((MATCH(A$2:A$1009&amp;B$2:B$1009,A$2:A$1009&amp;B$2:B$1009,0)=ROW($1:$1008))*(A$2:A$1009=A715)))</f>
        <v/>
      </c>
    </row>
    <row r="716" spans="1:3" x14ac:dyDescent="0.2">
      <c r="A716" t="str">
        <f>+'算出シート1（連携前）'!AQ726</f>
        <v/>
      </c>
      <c r="B716">
        <f>+'算出シート1（連携前）'!G726</f>
        <v>0</v>
      </c>
      <c r="C716" t="str" cm="1">
        <f t="array" ref="C716">IF(A716="","",SUMPRODUCT((MATCH(A$2:A$1009&amp;B$2:B$1009,A$2:A$1009&amp;B$2:B$1009,0)=ROW($1:$1008))*(A$2:A$1009=A716)))</f>
        <v/>
      </c>
    </row>
    <row r="717" spans="1:3" x14ac:dyDescent="0.2">
      <c r="A717" t="str">
        <f>+'算出シート1（連携前）'!AQ727</f>
        <v/>
      </c>
      <c r="B717">
        <f>+'算出シート1（連携前）'!G727</f>
        <v>0</v>
      </c>
      <c r="C717" t="str" cm="1">
        <f t="array" ref="C717">IF(A717="","",SUMPRODUCT((MATCH(A$2:A$1009&amp;B$2:B$1009,A$2:A$1009&amp;B$2:B$1009,0)=ROW($1:$1008))*(A$2:A$1009=A717)))</f>
        <v/>
      </c>
    </row>
    <row r="718" spans="1:3" x14ac:dyDescent="0.2">
      <c r="A718" t="str">
        <f>+'算出シート1（連携前）'!AQ728</f>
        <v/>
      </c>
      <c r="B718">
        <f>+'算出シート1（連携前）'!G728</f>
        <v>0</v>
      </c>
      <c r="C718" t="str" cm="1">
        <f t="array" ref="C718">IF(A718="","",SUMPRODUCT((MATCH(A$2:A$1009&amp;B$2:B$1009,A$2:A$1009&amp;B$2:B$1009,0)=ROW($1:$1008))*(A$2:A$1009=A718)))</f>
        <v/>
      </c>
    </row>
    <row r="719" spans="1:3" x14ac:dyDescent="0.2">
      <c r="A719" t="str">
        <f>+'算出シート1（連携前）'!AQ729</f>
        <v/>
      </c>
      <c r="B719">
        <f>+'算出シート1（連携前）'!G729</f>
        <v>0</v>
      </c>
      <c r="C719" t="str" cm="1">
        <f t="array" ref="C719">IF(A719="","",SUMPRODUCT((MATCH(A$2:A$1009&amp;B$2:B$1009,A$2:A$1009&amp;B$2:B$1009,0)=ROW($1:$1008))*(A$2:A$1009=A719)))</f>
        <v/>
      </c>
    </row>
    <row r="720" spans="1:3" x14ac:dyDescent="0.2">
      <c r="A720" t="str">
        <f>+'算出シート1（連携前）'!AQ730</f>
        <v/>
      </c>
      <c r="B720">
        <f>+'算出シート1（連携前）'!G730</f>
        <v>0</v>
      </c>
      <c r="C720" t="str" cm="1">
        <f t="array" ref="C720">IF(A720="","",SUMPRODUCT((MATCH(A$2:A$1009&amp;B$2:B$1009,A$2:A$1009&amp;B$2:B$1009,0)=ROW($1:$1008))*(A$2:A$1009=A720)))</f>
        <v/>
      </c>
    </row>
    <row r="721" spans="1:3" x14ac:dyDescent="0.2">
      <c r="A721" t="str">
        <f>+'算出シート1（連携前）'!AQ731</f>
        <v/>
      </c>
      <c r="B721">
        <f>+'算出シート1（連携前）'!G731</f>
        <v>0</v>
      </c>
      <c r="C721" t="str" cm="1">
        <f t="array" ref="C721">IF(A721="","",SUMPRODUCT((MATCH(A$2:A$1009&amp;B$2:B$1009,A$2:A$1009&amp;B$2:B$1009,0)=ROW($1:$1008))*(A$2:A$1009=A721)))</f>
        <v/>
      </c>
    </row>
    <row r="722" spans="1:3" x14ac:dyDescent="0.2">
      <c r="A722" t="str">
        <f>+'算出シート1（連携前）'!AQ732</f>
        <v/>
      </c>
      <c r="B722">
        <f>+'算出シート1（連携前）'!G732</f>
        <v>0</v>
      </c>
      <c r="C722" t="str" cm="1">
        <f t="array" ref="C722">IF(A722="","",SUMPRODUCT((MATCH(A$2:A$1009&amp;B$2:B$1009,A$2:A$1009&amp;B$2:B$1009,0)=ROW($1:$1008))*(A$2:A$1009=A722)))</f>
        <v/>
      </c>
    </row>
    <row r="723" spans="1:3" x14ac:dyDescent="0.2">
      <c r="A723" t="str">
        <f>+'算出シート1（連携前）'!AQ733</f>
        <v/>
      </c>
      <c r="B723">
        <f>+'算出シート1（連携前）'!G733</f>
        <v>0</v>
      </c>
      <c r="C723" t="str" cm="1">
        <f t="array" ref="C723">IF(A723="","",SUMPRODUCT((MATCH(A$2:A$1009&amp;B$2:B$1009,A$2:A$1009&amp;B$2:B$1009,0)=ROW($1:$1008))*(A$2:A$1009=A723)))</f>
        <v/>
      </c>
    </row>
    <row r="724" spans="1:3" x14ac:dyDescent="0.2">
      <c r="A724" t="str">
        <f>+'算出シート1（連携前）'!AQ734</f>
        <v/>
      </c>
      <c r="B724">
        <f>+'算出シート1（連携前）'!G734</f>
        <v>0</v>
      </c>
      <c r="C724" t="str" cm="1">
        <f t="array" ref="C724">IF(A724="","",SUMPRODUCT((MATCH(A$2:A$1009&amp;B$2:B$1009,A$2:A$1009&amp;B$2:B$1009,0)=ROW($1:$1008))*(A$2:A$1009=A724)))</f>
        <v/>
      </c>
    </row>
    <row r="725" spans="1:3" x14ac:dyDescent="0.2">
      <c r="A725" t="str">
        <f>+'算出シート1（連携前）'!AQ735</f>
        <v/>
      </c>
      <c r="B725">
        <f>+'算出シート1（連携前）'!G735</f>
        <v>0</v>
      </c>
      <c r="C725" t="str" cm="1">
        <f t="array" ref="C725">IF(A725="","",SUMPRODUCT((MATCH(A$2:A$1009&amp;B$2:B$1009,A$2:A$1009&amp;B$2:B$1009,0)=ROW($1:$1008))*(A$2:A$1009=A725)))</f>
        <v/>
      </c>
    </row>
    <row r="726" spans="1:3" x14ac:dyDescent="0.2">
      <c r="A726" t="str">
        <f>+'算出シート1（連携前）'!AQ736</f>
        <v/>
      </c>
      <c r="B726">
        <f>+'算出シート1（連携前）'!G736</f>
        <v>0</v>
      </c>
      <c r="C726" t="str" cm="1">
        <f t="array" ref="C726">IF(A726="","",SUMPRODUCT((MATCH(A$2:A$1009&amp;B$2:B$1009,A$2:A$1009&amp;B$2:B$1009,0)=ROW($1:$1008))*(A$2:A$1009=A726)))</f>
        <v/>
      </c>
    </row>
    <row r="727" spans="1:3" x14ac:dyDescent="0.2">
      <c r="A727" t="str">
        <f>+'算出シート1（連携前）'!AQ737</f>
        <v/>
      </c>
      <c r="B727">
        <f>+'算出シート1（連携前）'!G737</f>
        <v>0</v>
      </c>
      <c r="C727" t="str" cm="1">
        <f t="array" ref="C727">IF(A727="","",SUMPRODUCT((MATCH(A$2:A$1009&amp;B$2:B$1009,A$2:A$1009&amp;B$2:B$1009,0)=ROW($1:$1008))*(A$2:A$1009=A727)))</f>
        <v/>
      </c>
    </row>
    <row r="728" spans="1:3" x14ac:dyDescent="0.2">
      <c r="A728" t="str">
        <f>+'算出シート1（連携前）'!AQ738</f>
        <v/>
      </c>
      <c r="B728">
        <f>+'算出シート1（連携前）'!G738</f>
        <v>0</v>
      </c>
      <c r="C728" t="str" cm="1">
        <f t="array" ref="C728">IF(A728="","",SUMPRODUCT((MATCH(A$2:A$1009&amp;B$2:B$1009,A$2:A$1009&amp;B$2:B$1009,0)=ROW($1:$1008))*(A$2:A$1009=A728)))</f>
        <v/>
      </c>
    </row>
    <row r="729" spans="1:3" x14ac:dyDescent="0.2">
      <c r="A729" t="str">
        <f>+'算出シート1（連携前）'!AQ739</f>
        <v/>
      </c>
      <c r="B729">
        <f>+'算出シート1（連携前）'!G739</f>
        <v>0</v>
      </c>
      <c r="C729" t="str" cm="1">
        <f t="array" ref="C729">IF(A729="","",SUMPRODUCT((MATCH(A$2:A$1009&amp;B$2:B$1009,A$2:A$1009&amp;B$2:B$1009,0)=ROW($1:$1008))*(A$2:A$1009=A729)))</f>
        <v/>
      </c>
    </row>
    <row r="730" spans="1:3" x14ac:dyDescent="0.2">
      <c r="A730" t="str">
        <f>+'算出シート1（連携前）'!AQ740</f>
        <v/>
      </c>
      <c r="B730">
        <f>+'算出シート1（連携前）'!G740</f>
        <v>0</v>
      </c>
      <c r="C730" t="str" cm="1">
        <f t="array" ref="C730">IF(A730="","",SUMPRODUCT((MATCH(A$2:A$1009&amp;B$2:B$1009,A$2:A$1009&amp;B$2:B$1009,0)=ROW($1:$1008))*(A$2:A$1009=A730)))</f>
        <v/>
      </c>
    </row>
    <row r="731" spans="1:3" x14ac:dyDescent="0.2">
      <c r="A731" t="str">
        <f>+'算出シート1（連携前）'!AQ741</f>
        <v/>
      </c>
      <c r="B731">
        <f>+'算出シート1（連携前）'!G741</f>
        <v>0</v>
      </c>
      <c r="C731" t="str" cm="1">
        <f t="array" ref="C731">IF(A731="","",SUMPRODUCT((MATCH(A$2:A$1009&amp;B$2:B$1009,A$2:A$1009&amp;B$2:B$1009,0)=ROW($1:$1008))*(A$2:A$1009=A731)))</f>
        <v/>
      </c>
    </row>
    <row r="732" spans="1:3" x14ac:dyDescent="0.2">
      <c r="A732" t="str">
        <f>+'算出シート1（連携前）'!AQ742</f>
        <v/>
      </c>
      <c r="B732">
        <f>+'算出シート1（連携前）'!G742</f>
        <v>0</v>
      </c>
      <c r="C732" t="str" cm="1">
        <f t="array" ref="C732">IF(A732="","",SUMPRODUCT((MATCH(A$2:A$1009&amp;B$2:B$1009,A$2:A$1009&amp;B$2:B$1009,0)=ROW($1:$1008))*(A$2:A$1009=A732)))</f>
        <v/>
      </c>
    </row>
    <row r="733" spans="1:3" x14ac:dyDescent="0.2">
      <c r="A733" t="str">
        <f>+'算出シート1（連携前）'!AQ743</f>
        <v/>
      </c>
      <c r="B733">
        <f>+'算出シート1（連携前）'!G743</f>
        <v>0</v>
      </c>
      <c r="C733" t="str" cm="1">
        <f t="array" ref="C733">IF(A733="","",SUMPRODUCT((MATCH(A$2:A$1009&amp;B$2:B$1009,A$2:A$1009&amp;B$2:B$1009,0)=ROW($1:$1008))*(A$2:A$1009=A733)))</f>
        <v/>
      </c>
    </row>
    <row r="734" spans="1:3" x14ac:dyDescent="0.2">
      <c r="A734" t="str">
        <f>+'算出シート1（連携前）'!AQ744</f>
        <v/>
      </c>
      <c r="B734">
        <f>+'算出シート1（連携前）'!G744</f>
        <v>0</v>
      </c>
      <c r="C734" t="str" cm="1">
        <f t="array" ref="C734">IF(A734="","",SUMPRODUCT((MATCH(A$2:A$1009&amp;B$2:B$1009,A$2:A$1009&amp;B$2:B$1009,0)=ROW($1:$1008))*(A$2:A$1009=A734)))</f>
        <v/>
      </c>
    </row>
    <row r="735" spans="1:3" x14ac:dyDescent="0.2">
      <c r="A735" t="str">
        <f>+'算出シート1（連携前）'!AQ745</f>
        <v/>
      </c>
      <c r="B735">
        <f>+'算出シート1（連携前）'!G745</f>
        <v>0</v>
      </c>
      <c r="C735" t="str" cm="1">
        <f t="array" ref="C735">IF(A735="","",SUMPRODUCT((MATCH(A$2:A$1009&amp;B$2:B$1009,A$2:A$1009&amp;B$2:B$1009,0)=ROW($1:$1008))*(A$2:A$1009=A735)))</f>
        <v/>
      </c>
    </row>
    <row r="736" spans="1:3" x14ac:dyDescent="0.2">
      <c r="A736" t="str">
        <f>+'算出シート1（連携前）'!AQ746</f>
        <v/>
      </c>
      <c r="B736">
        <f>+'算出シート1（連携前）'!G746</f>
        <v>0</v>
      </c>
      <c r="C736" t="str" cm="1">
        <f t="array" ref="C736">IF(A736="","",SUMPRODUCT((MATCH(A$2:A$1009&amp;B$2:B$1009,A$2:A$1009&amp;B$2:B$1009,0)=ROW($1:$1008))*(A$2:A$1009=A736)))</f>
        <v/>
      </c>
    </row>
    <row r="737" spans="1:3" x14ac:dyDescent="0.2">
      <c r="A737" t="str">
        <f>+'算出シート1（連携前）'!AQ747</f>
        <v/>
      </c>
      <c r="B737">
        <f>+'算出シート1（連携前）'!G747</f>
        <v>0</v>
      </c>
      <c r="C737" t="str" cm="1">
        <f t="array" ref="C737">IF(A737="","",SUMPRODUCT((MATCH(A$2:A$1009&amp;B$2:B$1009,A$2:A$1009&amp;B$2:B$1009,0)=ROW($1:$1008))*(A$2:A$1009=A737)))</f>
        <v/>
      </c>
    </row>
    <row r="738" spans="1:3" x14ac:dyDescent="0.2">
      <c r="A738" t="str">
        <f>+'算出シート1（連携前）'!AQ748</f>
        <v/>
      </c>
      <c r="B738">
        <f>+'算出シート1（連携前）'!G748</f>
        <v>0</v>
      </c>
      <c r="C738" t="str" cm="1">
        <f t="array" ref="C738">IF(A738="","",SUMPRODUCT((MATCH(A$2:A$1009&amp;B$2:B$1009,A$2:A$1009&amp;B$2:B$1009,0)=ROW($1:$1008))*(A$2:A$1009=A738)))</f>
        <v/>
      </c>
    </row>
    <row r="739" spans="1:3" x14ac:dyDescent="0.2">
      <c r="A739" t="str">
        <f>+'算出シート1（連携前）'!AQ749</f>
        <v/>
      </c>
      <c r="B739">
        <f>+'算出シート1（連携前）'!G749</f>
        <v>0</v>
      </c>
      <c r="C739" t="str" cm="1">
        <f t="array" ref="C739">IF(A739="","",SUMPRODUCT((MATCH(A$2:A$1009&amp;B$2:B$1009,A$2:A$1009&amp;B$2:B$1009,0)=ROW($1:$1008))*(A$2:A$1009=A739)))</f>
        <v/>
      </c>
    </row>
    <row r="740" spans="1:3" x14ac:dyDescent="0.2">
      <c r="A740" t="str">
        <f>+'算出シート1（連携前）'!AQ750</f>
        <v/>
      </c>
      <c r="B740">
        <f>+'算出シート1（連携前）'!G750</f>
        <v>0</v>
      </c>
      <c r="C740" t="str" cm="1">
        <f t="array" ref="C740">IF(A740="","",SUMPRODUCT((MATCH(A$2:A$1009&amp;B$2:B$1009,A$2:A$1009&amp;B$2:B$1009,0)=ROW($1:$1008))*(A$2:A$1009=A740)))</f>
        <v/>
      </c>
    </row>
    <row r="741" spans="1:3" x14ac:dyDescent="0.2">
      <c r="A741" t="str">
        <f>+'算出シート1（連携前）'!AQ751</f>
        <v/>
      </c>
      <c r="B741">
        <f>+'算出シート1（連携前）'!G751</f>
        <v>0</v>
      </c>
      <c r="C741" t="str" cm="1">
        <f t="array" ref="C741">IF(A741="","",SUMPRODUCT((MATCH(A$2:A$1009&amp;B$2:B$1009,A$2:A$1009&amp;B$2:B$1009,0)=ROW($1:$1008))*(A$2:A$1009=A741)))</f>
        <v/>
      </c>
    </row>
    <row r="742" spans="1:3" x14ac:dyDescent="0.2">
      <c r="A742" t="str">
        <f>+'算出シート1（連携前）'!AQ752</f>
        <v/>
      </c>
      <c r="B742">
        <f>+'算出シート1（連携前）'!G752</f>
        <v>0</v>
      </c>
      <c r="C742" t="str" cm="1">
        <f t="array" ref="C742">IF(A742="","",SUMPRODUCT((MATCH(A$2:A$1009&amp;B$2:B$1009,A$2:A$1009&amp;B$2:B$1009,0)=ROW($1:$1008))*(A$2:A$1009=A742)))</f>
        <v/>
      </c>
    </row>
    <row r="743" spans="1:3" x14ac:dyDescent="0.2">
      <c r="A743" t="str">
        <f>+'算出シート1（連携前）'!AQ753</f>
        <v/>
      </c>
      <c r="B743">
        <f>+'算出シート1（連携前）'!G753</f>
        <v>0</v>
      </c>
      <c r="C743" t="str" cm="1">
        <f t="array" ref="C743">IF(A743="","",SUMPRODUCT((MATCH(A$2:A$1009&amp;B$2:B$1009,A$2:A$1009&amp;B$2:B$1009,0)=ROW($1:$1008))*(A$2:A$1009=A743)))</f>
        <v/>
      </c>
    </row>
    <row r="744" spans="1:3" x14ac:dyDescent="0.2">
      <c r="A744" t="str">
        <f>+'算出シート1（連携前）'!AQ754</f>
        <v/>
      </c>
      <c r="B744">
        <f>+'算出シート1（連携前）'!G754</f>
        <v>0</v>
      </c>
      <c r="C744" t="str" cm="1">
        <f t="array" ref="C744">IF(A744="","",SUMPRODUCT((MATCH(A$2:A$1009&amp;B$2:B$1009,A$2:A$1009&amp;B$2:B$1009,0)=ROW($1:$1008))*(A$2:A$1009=A744)))</f>
        <v/>
      </c>
    </row>
    <row r="745" spans="1:3" x14ac:dyDescent="0.2">
      <c r="A745" t="str">
        <f>+'算出シート1（連携前）'!AQ755</f>
        <v/>
      </c>
      <c r="B745">
        <f>+'算出シート1（連携前）'!G755</f>
        <v>0</v>
      </c>
      <c r="C745" t="str" cm="1">
        <f t="array" ref="C745">IF(A745="","",SUMPRODUCT((MATCH(A$2:A$1009&amp;B$2:B$1009,A$2:A$1009&amp;B$2:B$1009,0)=ROW($1:$1008))*(A$2:A$1009=A745)))</f>
        <v/>
      </c>
    </row>
    <row r="746" spans="1:3" x14ac:dyDescent="0.2">
      <c r="A746" t="str">
        <f>+'算出シート1（連携前）'!AQ756</f>
        <v/>
      </c>
      <c r="B746">
        <f>+'算出シート1（連携前）'!G756</f>
        <v>0</v>
      </c>
      <c r="C746" t="str" cm="1">
        <f t="array" ref="C746">IF(A746="","",SUMPRODUCT((MATCH(A$2:A$1009&amp;B$2:B$1009,A$2:A$1009&amp;B$2:B$1009,0)=ROW($1:$1008))*(A$2:A$1009=A746)))</f>
        <v/>
      </c>
    </row>
    <row r="747" spans="1:3" x14ac:dyDescent="0.2">
      <c r="A747" t="str">
        <f>+'算出シート1（連携前）'!AQ757</f>
        <v/>
      </c>
      <c r="B747">
        <f>+'算出シート1（連携前）'!G757</f>
        <v>0</v>
      </c>
      <c r="C747" t="str" cm="1">
        <f t="array" ref="C747">IF(A747="","",SUMPRODUCT((MATCH(A$2:A$1009&amp;B$2:B$1009,A$2:A$1009&amp;B$2:B$1009,0)=ROW($1:$1008))*(A$2:A$1009=A747)))</f>
        <v/>
      </c>
    </row>
    <row r="748" spans="1:3" x14ac:dyDescent="0.2">
      <c r="A748" t="str">
        <f>+'算出シート1（連携前）'!AQ758</f>
        <v/>
      </c>
      <c r="B748">
        <f>+'算出シート1（連携前）'!G758</f>
        <v>0</v>
      </c>
      <c r="C748" t="str" cm="1">
        <f t="array" ref="C748">IF(A748="","",SUMPRODUCT((MATCH(A$2:A$1009&amp;B$2:B$1009,A$2:A$1009&amp;B$2:B$1009,0)=ROW($1:$1008))*(A$2:A$1009=A748)))</f>
        <v/>
      </c>
    </row>
    <row r="749" spans="1:3" x14ac:dyDescent="0.2">
      <c r="A749" t="str">
        <f>+'算出シート1（連携前）'!AQ759</f>
        <v/>
      </c>
      <c r="B749">
        <f>+'算出シート1（連携前）'!G759</f>
        <v>0</v>
      </c>
      <c r="C749" t="str" cm="1">
        <f t="array" ref="C749">IF(A749="","",SUMPRODUCT((MATCH(A$2:A$1009&amp;B$2:B$1009,A$2:A$1009&amp;B$2:B$1009,0)=ROW($1:$1008))*(A$2:A$1009=A749)))</f>
        <v/>
      </c>
    </row>
    <row r="750" spans="1:3" x14ac:dyDescent="0.2">
      <c r="A750" t="str">
        <f>+'算出シート1（連携前）'!AQ760</f>
        <v/>
      </c>
      <c r="B750">
        <f>+'算出シート1（連携前）'!G760</f>
        <v>0</v>
      </c>
      <c r="C750" t="str" cm="1">
        <f t="array" ref="C750">IF(A750="","",SUMPRODUCT((MATCH(A$2:A$1009&amp;B$2:B$1009,A$2:A$1009&amp;B$2:B$1009,0)=ROW($1:$1008))*(A$2:A$1009=A750)))</f>
        <v/>
      </c>
    </row>
    <row r="751" spans="1:3" x14ac:dyDescent="0.2">
      <c r="A751" t="str">
        <f>+'算出シート1（連携前）'!AQ761</f>
        <v/>
      </c>
      <c r="B751">
        <f>+'算出シート1（連携前）'!G761</f>
        <v>0</v>
      </c>
      <c r="C751" t="str" cm="1">
        <f t="array" ref="C751">IF(A751="","",SUMPRODUCT((MATCH(A$2:A$1009&amp;B$2:B$1009,A$2:A$1009&amp;B$2:B$1009,0)=ROW($1:$1008))*(A$2:A$1009=A751)))</f>
        <v/>
      </c>
    </row>
    <row r="752" spans="1:3" x14ac:dyDescent="0.2">
      <c r="A752" t="str">
        <f>+'算出シート1（連携前）'!AQ762</f>
        <v/>
      </c>
      <c r="B752">
        <f>+'算出シート1（連携前）'!G762</f>
        <v>0</v>
      </c>
      <c r="C752" t="str" cm="1">
        <f t="array" ref="C752">IF(A752="","",SUMPRODUCT((MATCH(A$2:A$1009&amp;B$2:B$1009,A$2:A$1009&amp;B$2:B$1009,0)=ROW($1:$1008))*(A$2:A$1009=A752)))</f>
        <v/>
      </c>
    </row>
    <row r="753" spans="1:3" x14ac:dyDescent="0.2">
      <c r="A753" t="str">
        <f>+'算出シート1（連携前）'!AQ763</f>
        <v/>
      </c>
      <c r="B753">
        <f>+'算出シート1（連携前）'!G763</f>
        <v>0</v>
      </c>
      <c r="C753" t="str" cm="1">
        <f t="array" ref="C753">IF(A753="","",SUMPRODUCT((MATCH(A$2:A$1009&amp;B$2:B$1009,A$2:A$1009&amp;B$2:B$1009,0)=ROW($1:$1008))*(A$2:A$1009=A753)))</f>
        <v/>
      </c>
    </row>
    <row r="754" spans="1:3" x14ac:dyDescent="0.2">
      <c r="A754" t="str">
        <f>+'算出シート1（連携前）'!AQ764</f>
        <v/>
      </c>
      <c r="B754">
        <f>+'算出シート1（連携前）'!G764</f>
        <v>0</v>
      </c>
      <c r="C754" t="str" cm="1">
        <f t="array" ref="C754">IF(A754="","",SUMPRODUCT((MATCH(A$2:A$1009&amp;B$2:B$1009,A$2:A$1009&amp;B$2:B$1009,0)=ROW($1:$1008))*(A$2:A$1009=A754)))</f>
        <v/>
      </c>
    </row>
    <row r="755" spans="1:3" x14ac:dyDescent="0.2">
      <c r="A755" t="str">
        <f>+'算出シート1（連携前）'!AQ765</f>
        <v/>
      </c>
      <c r="B755">
        <f>+'算出シート1（連携前）'!G765</f>
        <v>0</v>
      </c>
      <c r="C755" t="str" cm="1">
        <f t="array" ref="C755">IF(A755="","",SUMPRODUCT((MATCH(A$2:A$1009&amp;B$2:B$1009,A$2:A$1009&amp;B$2:B$1009,0)=ROW($1:$1008))*(A$2:A$1009=A755)))</f>
        <v/>
      </c>
    </row>
    <row r="756" spans="1:3" x14ac:dyDescent="0.2">
      <c r="A756" t="str">
        <f>+'算出シート1（連携前）'!AQ766</f>
        <v/>
      </c>
      <c r="B756">
        <f>+'算出シート1（連携前）'!G766</f>
        <v>0</v>
      </c>
      <c r="C756" t="str" cm="1">
        <f t="array" ref="C756">IF(A756="","",SUMPRODUCT((MATCH(A$2:A$1009&amp;B$2:B$1009,A$2:A$1009&amp;B$2:B$1009,0)=ROW($1:$1008))*(A$2:A$1009=A756)))</f>
        <v/>
      </c>
    </row>
    <row r="757" spans="1:3" x14ac:dyDescent="0.2">
      <c r="A757" t="str">
        <f>+'算出シート1（連携前）'!AQ767</f>
        <v/>
      </c>
      <c r="B757">
        <f>+'算出シート1（連携前）'!G767</f>
        <v>0</v>
      </c>
      <c r="C757" t="str" cm="1">
        <f t="array" ref="C757">IF(A757="","",SUMPRODUCT((MATCH(A$2:A$1009&amp;B$2:B$1009,A$2:A$1009&amp;B$2:B$1009,0)=ROW($1:$1008))*(A$2:A$1009=A757)))</f>
        <v/>
      </c>
    </row>
    <row r="758" spans="1:3" x14ac:dyDescent="0.2">
      <c r="A758" t="str">
        <f>+'算出シート1（連携前）'!AQ768</f>
        <v/>
      </c>
      <c r="B758">
        <f>+'算出シート1（連携前）'!G768</f>
        <v>0</v>
      </c>
      <c r="C758" t="str" cm="1">
        <f t="array" ref="C758">IF(A758="","",SUMPRODUCT((MATCH(A$2:A$1009&amp;B$2:B$1009,A$2:A$1009&amp;B$2:B$1009,0)=ROW($1:$1008))*(A$2:A$1009=A758)))</f>
        <v/>
      </c>
    </row>
    <row r="759" spans="1:3" x14ac:dyDescent="0.2">
      <c r="A759" t="str">
        <f>+'算出シート1（連携前）'!AQ769</f>
        <v/>
      </c>
      <c r="B759">
        <f>+'算出シート1（連携前）'!G769</f>
        <v>0</v>
      </c>
      <c r="C759" t="str" cm="1">
        <f t="array" ref="C759">IF(A759="","",SUMPRODUCT((MATCH(A$2:A$1009&amp;B$2:B$1009,A$2:A$1009&amp;B$2:B$1009,0)=ROW($1:$1008))*(A$2:A$1009=A759)))</f>
        <v/>
      </c>
    </row>
    <row r="760" spans="1:3" x14ac:dyDescent="0.2">
      <c r="A760" t="str">
        <f>+'算出シート1（連携前）'!AQ770</f>
        <v/>
      </c>
      <c r="B760">
        <f>+'算出シート1（連携前）'!G770</f>
        <v>0</v>
      </c>
      <c r="C760" t="str" cm="1">
        <f t="array" ref="C760">IF(A760="","",SUMPRODUCT((MATCH(A$2:A$1009&amp;B$2:B$1009,A$2:A$1009&amp;B$2:B$1009,0)=ROW($1:$1008))*(A$2:A$1009=A760)))</f>
        <v/>
      </c>
    </row>
    <row r="761" spans="1:3" x14ac:dyDescent="0.2">
      <c r="A761" t="str">
        <f>+'算出シート1（連携前）'!AQ771</f>
        <v/>
      </c>
      <c r="B761">
        <f>+'算出シート1（連携前）'!G771</f>
        <v>0</v>
      </c>
      <c r="C761" t="str" cm="1">
        <f t="array" ref="C761">IF(A761="","",SUMPRODUCT((MATCH(A$2:A$1009&amp;B$2:B$1009,A$2:A$1009&amp;B$2:B$1009,0)=ROW($1:$1008))*(A$2:A$1009=A761)))</f>
        <v/>
      </c>
    </row>
    <row r="762" spans="1:3" x14ac:dyDescent="0.2">
      <c r="A762" t="str">
        <f>+'算出シート1（連携前）'!AQ772</f>
        <v/>
      </c>
      <c r="B762">
        <f>+'算出シート1（連携前）'!G772</f>
        <v>0</v>
      </c>
      <c r="C762" t="str" cm="1">
        <f t="array" ref="C762">IF(A762="","",SUMPRODUCT((MATCH(A$2:A$1009&amp;B$2:B$1009,A$2:A$1009&amp;B$2:B$1009,0)=ROW($1:$1008))*(A$2:A$1009=A762)))</f>
        <v/>
      </c>
    </row>
    <row r="763" spans="1:3" x14ac:dyDescent="0.2">
      <c r="A763" t="str">
        <f>+'算出シート1（連携前）'!AQ773</f>
        <v/>
      </c>
      <c r="B763">
        <f>+'算出シート1（連携前）'!G773</f>
        <v>0</v>
      </c>
      <c r="C763" t="str" cm="1">
        <f t="array" ref="C763">IF(A763="","",SUMPRODUCT((MATCH(A$2:A$1009&amp;B$2:B$1009,A$2:A$1009&amp;B$2:B$1009,0)=ROW($1:$1008))*(A$2:A$1009=A763)))</f>
        <v/>
      </c>
    </row>
    <row r="764" spans="1:3" x14ac:dyDescent="0.2">
      <c r="A764" t="str">
        <f>+'算出シート1（連携前）'!AQ774</f>
        <v/>
      </c>
      <c r="B764">
        <f>+'算出シート1（連携前）'!G774</f>
        <v>0</v>
      </c>
      <c r="C764" t="str" cm="1">
        <f t="array" ref="C764">IF(A764="","",SUMPRODUCT((MATCH(A$2:A$1009&amp;B$2:B$1009,A$2:A$1009&amp;B$2:B$1009,0)=ROW($1:$1008))*(A$2:A$1009=A764)))</f>
        <v/>
      </c>
    </row>
    <row r="765" spans="1:3" x14ac:dyDescent="0.2">
      <c r="A765" t="str">
        <f>+'算出シート1（連携前）'!AQ775</f>
        <v/>
      </c>
      <c r="B765">
        <f>+'算出シート1（連携前）'!G775</f>
        <v>0</v>
      </c>
      <c r="C765" t="str" cm="1">
        <f t="array" ref="C765">IF(A765="","",SUMPRODUCT((MATCH(A$2:A$1009&amp;B$2:B$1009,A$2:A$1009&amp;B$2:B$1009,0)=ROW($1:$1008))*(A$2:A$1009=A765)))</f>
        <v/>
      </c>
    </row>
    <row r="766" spans="1:3" x14ac:dyDescent="0.2">
      <c r="A766" t="str">
        <f>+'算出シート1（連携前）'!AQ776</f>
        <v/>
      </c>
      <c r="B766">
        <f>+'算出シート1（連携前）'!G776</f>
        <v>0</v>
      </c>
      <c r="C766" t="str" cm="1">
        <f t="array" ref="C766">IF(A766="","",SUMPRODUCT((MATCH(A$2:A$1009&amp;B$2:B$1009,A$2:A$1009&amp;B$2:B$1009,0)=ROW($1:$1008))*(A$2:A$1009=A766)))</f>
        <v/>
      </c>
    </row>
    <row r="767" spans="1:3" x14ac:dyDescent="0.2">
      <c r="A767" t="str">
        <f>+'算出シート1（連携前）'!AQ777</f>
        <v/>
      </c>
      <c r="B767">
        <f>+'算出シート1（連携前）'!G777</f>
        <v>0</v>
      </c>
      <c r="C767" t="str" cm="1">
        <f t="array" ref="C767">IF(A767="","",SUMPRODUCT((MATCH(A$2:A$1009&amp;B$2:B$1009,A$2:A$1009&amp;B$2:B$1009,0)=ROW($1:$1008))*(A$2:A$1009=A767)))</f>
        <v/>
      </c>
    </row>
    <row r="768" spans="1:3" x14ac:dyDescent="0.2">
      <c r="A768" t="str">
        <f>+'算出シート1（連携前）'!AQ778</f>
        <v/>
      </c>
      <c r="B768">
        <f>+'算出シート1（連携前）'!G778</f>
        <v>0</v>
      </c>
      <c r="C768" t="str" cm="1">
        <f t="array" ref="C768">IF(A768="","",SUMPRODUCT((MATCH(A$2:A$1009&amp;B$2:B$1009,A$2:A$1009&amp;B$2:B$1009,0)=ROW($1:$1008))*(A$2:A$1009=A768)))</f>
        <v/>
      </c>
    </row>
    <row r="769" spans="1:3" x14ac:dyDescent="0.2">
      <c r="A769" t="str">
        <f>+'算出シート1（連携前）'!AQ779</f>
        <v/>
      </c>
      <c r="B769">
        <f>+'算出シート1（連携前）'!G779</f>
        <v>0</v>
      </c>
      <c r="C769" t="str" cm="1">
        <f t="array" ref="C769">IF(A769="","",SUMPRODUCT((MATCH(A$2:A$1009&amp;B$2:B$1009,A$2:A$1009&amp;B$2:B$1009,0)=ROW($1:$1008))*(A$2:A$1009=A769)))</f>
        <v/>
      </c>
    </row>
    <row r="770" spans="1:3" x14ac:dyDescent="0.2">
      <c r="A770" t="str">
        <f>+'算出シート1（連携前）'!AQ780</f>
        <v/>
      </c>
      <c r="B770">
        <f>+'算出シート1（連携前）'!G780</f>
        <v>0</v>
      </c>
      <c r="C770" t="str" cm="1">
        <f t="array" ref="C770">IF(A770="","",SUMPRODUCT((MATCH(A$2:A$1009&amp;B$2:B$1009,A$2:A$1009&amp;B$2:B$1009,0)=ROW($1:$1008))*(A$2:A$1009=A770)))</f>
        <v/>
      </c>
    </row>
    <row r="771" spans="1:3" x14ac:dyDescent="0.2">
      <c r="A771" t="str">
        <f>+'算出シート1（連携前）'!AQ781</f>
        <v/>
      </c>
      <c r="B771">
        <f>+'算出シート1（連携前）'!G781</f>
        <v>0</v>
      </c>
      <c r="C771" t="str" cm="1">
        <f t="array" ref="C771">IF(A771="","",SUMPRODUCT((MATCH(A$2:A$1009&amp;B$2:B$1009,A$2:A$1009&amp;B$2:B$1009,0)=ROW($1:$1008))*(A$2:A$1009=A771)))</f>
        <v/>
      </c>
    </row>
    <row r="772" spans="1:3" x14ac:dyDescent="0.2">
      <c r="A772" t="str">
        <f>+'算出シート1（連携前）'!AQ782</f>
        <v/>
      </c>
      <c r="B772">
        <f>+'算出シート1（連携前）'!G782</f>
        <v>0</v>
      </c>
      <c r="C772" t="str" cm="1">
        <f t="array" ref="C772">IF(A772="","",SUMPRODUCT((MATCH(A$2:A$1009&amp;B$2:B$1009,A$2:A$1009&amp;B$2:B$1009,0)=ROW($1:$1008))*(A$2:A$1009=A772)))</f>
        <v/>
      </c>
    </row>
    <row r="773" spans="1:3" x14ac:dyDescent="0.2">
      <c r="A773" t="str">
        <f>+'算出シート1（連携前）'!AQ783</f>
        <v/>
      </c>
      <c r="B773">
        <f>+'算出シート1（連携前）'!G783</f>
        <v>0</v>
      </c>
      <c r="C773" t="str" cm="1">
        <f t="array" ref="C773">IF(A773="","",SUMPRODUCT((MATCH(A$2:A$1009&amp;B$2:B$1009,A$2:A$1009&amp;B$2:B$1009,0)=ROW($1:$1008))*(A$2:A$1009=A773)))</f>
        <v/>
      </c>
    </row>
    <row r="774" spans="1:3" x14ac:dyDescent="0.2">
      <c r="A774" t="str">
        <f>+'算出シート1（連携前）'!AQ784</f>
        <v/>
      </c>
      <c r="B774">
        <f>+'算出シート1（連携前）'!G784</f>
        <v>0</v>
      </c>
      <c r="C774" t="str" cm="1">
        <f t="array" ref="C774">IF(A774="","",SUMPRODUCT((MATCH(A$2:A$1009&amp;B$2:B$1009,A$2:A$1009&amp;B$2:B$1009,0)=ROW($1:$1008))*(A$2:A$1009=A774)))</f>
        <v/>
      </c>
    </row>
    <row r="775" spans="1:3" x14ac:dyDescent="0.2">
      <c r="A775" t="str">
        <f>+'算出シート1（連携前）'!AQ785</f>
        <v/>
      </c>
      <c r="B775">
        <f>+'算出シート1（連携前）'!G785</f>
        <v>0</v>
      </c>
      <c r="C775" t="str" cm="1">
        <f t="array" ref="C775">IF(A775="","",SUMPRODUCT((MATCH(A$2:A$1009&amp;B$2:B$1009,A$2:A$1009&amp;B$2:B$1009,0)=ROW($1:$1008))*(A$2:A$1009=A775)))</f>
        <v/>
      </c>
    </row>
    <row r="776" spans="1:3" x14ac:dyDescent="0.2">
      <c r="A776" t="str">
        <f>+'算出シート1（連携前）'!AQ786</f>
        <v/>
      </c>
      <c r="B776">
        <f>+'算出シート1（連携前）'!G786</f>
        <v>0</v>
      </c>
      <c r="C776" t="str" cm="1">
        <f t="array" ref="C776">IF(A776="","",SUMPRODUCT((MATCH(A$2:A$1009&amp;B$2:B$1009,A$2:A$1009&amp;B$2:B$1009,0)=ROW($1:$1008))*(A$2:A$1009=A776)))</f>
        <v/>
      </c>
    </row>
    <row r="777" spans="1:3" x14ac:dyDescent="0.2">
      <c r="A777" t="str">
        <f>+'算出シート1（連携前）'!AQ787</f>
        <v/>
      </c>
      <c r="B777">
        <f>+'算出シート1（連携前）'!G787</f>
        <v>0</v>
      </c>
      <c r="C777" t="str" cm="1">
        <f t="array" ref="C777">IF(A777="","",SUMPRODUCT((MATCH(A$2:A$1009&amp;B$2:B$1009,A$2:A$1009&amp;B$2:B$1009,0)=ROW($1:$1008))*(A$2:A$1009=A777)))</f>
        <v/>
      </c>
    </row>
    <row r="778" spans="1:3" x14ac:dyDescent="0.2">
      <c r="A778" t="str">
        <f>+'算出シート1（連携前）'!AQ788</f>
        <v/>
      </c>
      <c r="B778">
        <f>+'算出シート1（連携前）'!G788</f>
        <v>0</v>
      </c>
      <c r="C778" t="str" cm="1">
        <f t="array" ref="C778">IF(A778="","",SUMPRODUCT((MATCH(A$2:A$1009&amp;B$2:B$1009,A$2:A$1009&amp;B$2:B$1009,0)=ROW($1:$1008))*(A$2:A$1009=A778)))</f>
        <v/>
      </c>
    </row>
    <row r="779" spans="1:3" x14ac:dyDescent="0.2">
      <c r="A779" t="str">
        <f>+'算出シート1（連携前）'!AQ789</f>
        <v/>
      </c>
      <c r="B779">
        <f>+'算出シート1（連携前）'!G789</f>
        <v>0</v>
      </c>
      <c r="C779" t="str" cm="1">
        <f t="array" ref="C779">IF(A779="","",SUMPRODUCT((MATCH(A$2:A$1009&amp;B$2:B$1009,A$2:A$1009&amp;B$2:B$1009,0)=ROW($1:$1008))*(A$2:A$1009=A779)))</f>
        <v/>
      </c>
    </row>
    <row r="780" spans="1:3" x14ac:dyDescent="0.2">
      <c r="A780" t="str">
        <f>+'算出シート1（連携前）'!AQ790</f>
        <v/>
      </c>
      <c r="B780">
        <f>+'算出シート1（連携前）'!G790</f>
        <v>0</v>
      </c>
      <c r="C780" t="str" cm="1">
        <f t="array" ref="C780">IF(A780="","",SUMPRODUCT((MATCH(A$2:A$1009&amp;B$2:B$1009,A$2:A$1009&amp;B$2:B$1009,0)=ROW($1:$1008))*(A$2:A$1009=A780)))</f>
        <v/>
      </c>
    </row>
    <row r="781" spans="1:3" x14ac:dyDescent="0.2">
      <c r="A781" t="str">
        <f>+'算出シート1（連携前）'!AQ791</f>
        <v/>
      </c>
      <c r="B781">
        <f>+'算出シート1（連携前）'!G791</f>
        <v>0</v>
      </c>
      <c r="C781" t="str" cm="1">
        <f t="array" ref="C781">IF(A781="","",SUMPRODUCT((MATCH(A$2:A$1009&amp;B$2:B$1009,A$2:A$1009&amp;B$2:B$1009,0)=ROW($1:$1008))*(A$2:A$1009=A781)))</f>
        <v/>
      </c>
    </row>
    <row r="782" spans="1:3" x14ac:dyDescent="0.2">
      <c r="A782" t="str">
        <f>+'算出シート1（連携前）'!AQ792</f>
        <v/>
      </c>
      <c r="B782">
        <f>+'算出シート1（連携前）'!G792</f>
        <v>0</v>
      </c>
      <c r="C782" t="str" cm="1">
        <f t="array" ref="C782">IF(A782="","",SUMPRODUCT((MATCH(A$2:A$1009&amp;B$2:B$1009,A$2:A$1009&amp;B$2:B$1009,0)=ROW($1:$1008))*(A$2:A$1009=A782)))</f>
        <v/>
      </c>
    </row>
    <row r="783" spans="1:3" x14ac:dyDescent="0.2">
      <c r="A783" t="str">
        <f>+'算出シート1（連携前）'!AQ793</f>
        <v/>
      </c>
      <c r="B783">
        <f>+'算出シート1（連携前）'!G793</f>
        <v>0</v>
      </c>
      <c r="C783" t="str" cm="1">
        <f t="array" ref="C783">IF(A783="","",SUMPRODUCT((MATCH(A$2:A$1009&amp;B$2:B$1009,A$2:A$1009&amp;B$2:B$1009,0)=ROW($1:$1008))*(A$2:A$1009=A783)))</f>
        <v/>
      </c>
    </row>
    <row r="784" spans="1:3" x14ac:dyDescent="0.2">
      <c r="A784" t="str">
        <f>+'算出シート1（連携前）'!AQ794</f>
        <v/>
      </c>
      <c r="B784">
        <f>+'算出シート1（連携前）'!G794</f>
        <v>0</v>
      </c>
      <c r="C784" t="str" cm="1">
        <f t="array" ref="C784">IF(A784="","",SUMPRODUCT((MATCH(A$2:A$1009&amp;B$2:B$1009,A$2:A$1009&amp;B$2:B$1009,0)=ROW($1:$1008))*(A$2:A$1009=A784)))</f>
        <v/>
      </c>
    </row>
    <row r="785" spans="1:3" x14ac:dyDescent="0.2">
      <c r="A785" t="str">
        <f>+'算出シート1（連携前）'!AQ795</f>
        <v/>
      </c>
      <c r="B785">
        <f>+'算出シート1（連携前）'!G795</f>
        <v>0</v>
      </c>
      <c r="C785" t="str" cm="1">
        <f t="array" ref="C785">IF(A785="","",SUMPRODUCT((MATCH(A$2:A$1009&amp;B$2:B$1009,A$2:A$1009&amp;B$2:B$1009,0)=ROW($1:$1008))*(A$2:A$1009=A785)))</f>
        <v/>
      </c>
    </row>
    <row r="786" spans="1:3" x14ac:dyDescent="0.2">
      <c r="A786" t="str">
        <f>+'算出シート1（連携前）'!AQ796</f>
        <v/>
      </c>
      <c r="B786">
        <f>+'算出シート1（連携前）'!G796</f>
        <v>0</v>
      </c>
      <c r="C786" t="str" cm="1">
        <f t="array" ref="C786">IF(A786="","",SUMPRODUCT((MATCH(A$2:A$1009&amp;B$2:B$1009,A$2:A$1009&amp;B$2:B$1009,0)=ROW($1:$1008))*(A$2:A$1009=A786)))</f>
        <v/>
      </c>
    </row>
    <row r="787" spans="1:3" x14ac:dyDescent="0.2">
      <c r="A787" t="str">
        <f>+'算出シート1（連携前）'!AQ797</f>
        <v/>
      </c>
      <c r="B787">
        <f>+'算出シート1（連携前）'!G797</f>
        <v>0</v>
      </c>
      <c r="C787" t="str" cm="1">
        <f t="array" ref="C787">IF(A787="","",SUMPRODUCT((MATCH(A$2:A$1009&amp;B$2:B$1009,A$2:A$1009&amp;B$2:B$1009,0)=ROW($1:$1008))*(A$2:A$1009=A787)))</f>
        <v/>
      </c>
    </row>
    <row r="788" spans="1:3" x14ac:dyDescent="0.2">
      <c r="A788" t="str">
        <f>+'算出シート1（連携前）'!AQ798</f>
        <v/>
      </c>
      <c r="B788">
        <f>+'算出シート1（連携前）'!G798</f>
        <v>0</v>
      </c>
      <c r="C788" t="str" cm="1">
        <f t="array" ref="C788">IF(A788="","",SUMPRODUCT((MATCH(A$2:A$1009&amp;B$2:B$1009,A$2:A$1009&amp;B$2:B$1009,0)=ROW($1:$1008))*(A$2:A$1009=A788)))</f>
        <v/>
      </c>
    </row>
    <row r="789" spans="1:3" x14ac:dyDescent="0.2">
      <c r="A789" t="str">
        <f>+'算出シート1（連携前）'!AQ799</f>
        <v/>
      </c>
      <c r="B789">
        <f>+'算出シート1（連携前）'!G799</f>
        <v>0</v>
      </c>
      <c r="C789" t="str" cm="1">
        <f t="array" ref="C789">IF(A789="","",SUMPRODUCT((MATCH(A$2:A$1009&amp;B$2:B$1009,A$2:A$1009&amp;B$2:B$1009,0)=ROW($1:$1008))*(A$2:A$1009=A789)))</f>
        <v/>
      </c>
    </row>
    <row r="790" spans="1:3" x14ac:dyDescent="0.2">
      <c r="A790" t="str">
        <f>+'算出シート1（連携前）'!AQ800</f>
        <v/>
      </c>
      <c r="B790">
        <f>+'算出シート1（連携前）'!G800</f>
        <v>0</v>
      </c>
      <c r="C790" t="str" cm="1">
        <f t="array" ref="C790">IF(A790="","",SUMPRODUCT((MATCH(A$2:A$1009&amp;B$2:B$1009,A$2:A$1009&amp;B$2:B$1009,0)=ROW($1:$1008))*(A$2:A$1009=A790)))</f>
        <v/>
      </c>
    </row>
    <row r="791" spans="1:3" x14ac:dyDescent="0.2">
      <c r="A791" t="str">
        <f>+'算出シート1（連携前）'!AQ801</f>
        <v/>
      </c>
      <c r="B791">
        <f>+'算出シート1（連携前）'!G801</f>
        <v>0</v>
      </c>
      <c r="C791" t="str" cm="1">
        <f t="array" ref="C791">IF(A791="","",SUMPRODUCT((MATCH(A$2:A$1009&amp;B$2:B$1009,A$2:A$1009&amp;B$2:B$1009,0)=ROW($1:$1008))*(A$2:A$1009=A791)))</f>
        <v/>
      </c>
    </row>
    <row r="792" spans="1:3" x14ac:dyDescent="0.2">
      <c r="A792" t="str">
        <f>+'算出シート1（連携前）'!AQ802</f>
        <v/>
      </c>
      <c r="B792">
        <f>+'算出シート1（連携前）'!G802</f>
        <v>0</v>
      </c>
      <c r="C792" t="str" cm="1">
        <f t="array" ref="C792">IF(A792="","",SUMPRODUCT((MATCH(A$2:A$1009&amp;B$2:B$1009,A$2:A$1009&amp;B$2:B$1009,0)=ROW($1:$1008))*(A$2:A$1009=A792)))</f>
        <v/>
      </c>
    </row>
    <row r="793" spans="1:3" x14ac:dyDescent="0.2">
      <c r="A793" t="str">
        <f>+'算出シート1（連携前）'!AQ803</f>
        <v/>
      </c>
      <c r="B793">
        <f>+'算出シート1（連携前）'!G803</f>
        <v>0</v>
      </c>
      <c r="C793" t="str" cm="1">
        <f t="array" ref="C793">IF(A793="","",SUMPRODUCT((MATCH(A$2:A$1009&amp;B$2:B$1009,A$2:A$1009&amp;B$2:B$1009,0)=ROW($1:$1008))*(A$2:A$1009=A793)))</f>
        <v/>
      </c>
    </row>
    <row r="794" spans="1:3" x14ac:dyDescent="0.2">
      <c r="A794" t="str">
        <f>+'算出シート1（連携前）'!AQ804</f>
        <v/>
      </c>
      <c r="B794">
        <f>+'算出シート1（連携前）'!G804</f>
        <v>0</v>
      </c>
      <c r="C794" t="str" cm="1">
        <f t="array" ref="C794">IF(A794="","",SUMPRODUCT((MATCH(A$2:A$1009&amp;B$2:B$1009,A$2:A$1009&amp;B$2:B$1009,0)=ROW($1:$1008))*(A$2:A$1009=A794)))</f>
        <v/>
      </c>
    </row>
    <row r="795" spans="1:3" x14ac:dyDescent="0.2">
      <c r="A795" t="str">
        <f>+'算出シート1（連携前）'!AQ805</f>
        <v/>
      </c>
      <c r="B795">
        <f>+'算出シート1（連携前）'!G805</f>
        <v>0</v>
      </c>
      <c r="C795" t="str" cm="1">
        <f t="array" ref="C795">IF(A795="","",SUMPRODUCT((MATCH(A$2:A$1009&amp;B$2:B$1009,A$2:A$1009&amp;B$2:B$1009,0)=ROW($1:$1008))*(A$2:A$1009=A795)))</f>
        <v/>
      </c>
    </row>
    <row r="796" spans="1:3" x14ac:dyDescent="0.2">
      <c r="A796" t="str">
        <f>+'算出シート1（連携前）'!AQ806</f>
        <v/>
      </c>
      <c r="B796">
        <f>+'算出シート1（連携前）'!G806</f>
        <v>0</v>
      </c>
      <c r="C796" t="str" cm="1">
        <f t="array" ref="C796">IF(A796="","",SUMPRODUCT((MATCH(A$2:A$1009&amp;B$2:B$1009,A$2:A$1009&amp;B$2:B$1009,0)=ROW($1:$1008))*(A$2:A$1009=A796)))</f>
        <v/>
      </c>
    </row>
    <row r="797" spans="1:3" x14ac:dyDescent="0.2">
      <c r="A797" t="str">
        <f>+'算出シート1（連携前）'!AQ807</f>
        <v/>
      </c>
      <c r="B797">
        <f>+'算出シート1（連携前）'!G807</f>
        <v>0</v>
      </c>
      <c r="C797" t="str" cm="1">
        <f t="array" ref="C797">IF(A797="","",SUMPRODUCT((MATCH(A$2:A$1009&amp;B$2:B$1009,A$2:A$1009&amp;B$2:B$1009,0)=ROW($1:$1008))*(A$2:A$1009=A797)))</f>
        <v/>
      </c>
    </row>
    <row r="798" spans="1:3" x14ac:dyDescent="0.2">
      <c r="A798" t="str">
        <f>+'算出シート1（連携前）'!AQ808</f>
        <v/>
      </c>
      <c r="B798">
        <f>+'算出シート1（連携前）'!G808</f>
        <v>0</v>
      </c>
      <c r="C798" t="str" cm="1">
        <f t="array" ref="C798">IF(A798="","",SUMPRODUCT((MATCH(A$2:A$1009&amp;B$2:B$1009,A$2:A$1009&amp;B$2:B$1009,0)=ROW($1:$1008))*(A$2:A$1009=A798)))</f>
        <v/>
      </c>
    </row>
    <row r="799" spans="1:3" x14ac:dyDescent="0.2">
      <c r="A799" t="str">
        <f>+'算出シート1（連携前）'!AQ809</f>
        <v/>
      </c>
      <c r="B799">
        <f>+'算出シート1（連携前）'!G809</f>
        <v>0</v>
      </c>
      <c r="C799" t="str" cm="1">
        <f t="array" ref="C799">IF(A799="","",SUMPRODUCT((MATCH(A$2:A$1009&amp;B$2:B$1009,A$2:A$1009&amp;B$2:B$1009,0)=ROW($1:$1008))*(A$2:A$1009=A799)))</f>
        <v/>
      </c>
    </row>
    <row r="800" spans="1:3" x14ac:dyDescent="0.2">
      <c r="A800" t="str">
        <f>+'算出シート1（連携前）'!AQ810</f>
        <v/>
      </c>
      <c r="B800">
        <f>+'算出シート1（連携前）'!G810</f>
        <v>0</v>
      </c>
      <c r="C800" t="str" cm="1">
        <f t="array" ref="C800">IF(A800="","",SUMPRODUCT((MATCH(A$2:A$1009&amp;B$2:B$1009,A$2:A$1009&amp;B$2:B$1009,0)=ROW($1:$1008))*(A$2:A$1009=A800)))</f>
        <v/>
      </c>
    </row>
    <row r="801" spans="1:3" x14ac:dyDescent="0.2">
      <c r="A801" t="str">
        <f>+'算出シート1（連携前）'!AQ811</f>
        <v/>
      </c>
      <c r="B801">
        <f>+'算出シート1（連携前）'!G811</f>
        <v>0</v>
      </c>
      <c r="C801" t="str" cm="1">
        <f t="array" ref="C801">IF(A801="","",SUMPRODUCT((MATCH(A$2:A$1009&amp;B$2:B$1009,A$2:A$1009&amp;B$2:B$1009,0)=ROW($1:$1008))*(A$2:A$1009=A801)))</f>
        <v/>
      </c>
    </row>
    <row r="802" spans="1:3" x14ac:dyDescent="0.2">
      <c r="A802" t="str">
        <f>+'算出シート1（連携前）'!AQ812</f>
        <v/>
      </c>
      <c r="B802">
        <f>+'算出シート1（連携前）'!G812</f>
        <v>0</v>
      </c>
      <c r="C802" t="str" cm="1">
        <f t="array" ref="C802">IF(A802="","",SUMPRODUCT((MATCH(A$2:A$1009&amp;B$2:B$1009,A$2:A$1009&amp;B$2:B$1009,0)=ROW($1:$1008))*(A$2:A$1009=A802)))</f>
        <v/>
      </c>
    </row>
    <row r="803" spans="1:3" x14ac:dyDescent="0.2">
      <c r="A803" t="str">
        <f>+'算出シート1（連携前）'!AQ813</f>
        <v/>
      </c>
      <c r="B803">
        <f>+'算出シート1（連携前）'!G813</f>
        <v>0</v>
      </c>
      <c r="C803" t="str" cm="1">
        <f t="array" ref="C803">IF(A803="","",SUMPRODUCT((MATCH(A$2:A$1009&amp;B$2:B$1009,A$2:A$1009&amp;B$2:B$1009,0)=ROW($1:$1008))*(A$2:A$1009=A803)))</f>
        <v/>
      </c>
    </row>
    <row r="804" spans="1:3" x14ac:dyDescent="0.2">
      <c r="A804" t="str">
        <f>+'算出シート1（連携前）'!AQ814</f>
        <v/>
      </c>
      <c r="B804">
        <f>+'算出シート1（連携前）'!G814</f>
        <v>0</v>
      </c>
      <c r="C804" t="str" cm="1">
        <f t="array" ref="C804">IF(A804="","",SUMPRODUCT((MATCH(A$2:A$1009&amp;B$2:B$1009,A$2:A$1009&amp;B$2:B$1009,0)=ROW($1:$1008))*(A$2:A$1009=A804)))</f>
        <v/>
      </c>
    </row>
    <row r="805" spans="1:3" x14ac:dyDescent="0.2">
      <c r="A805" t="str">
        <f>+'算出シート1（連携前）'!AQ815</f>
        <v/>
      </c>
      <c r="B805">
        <f>+'算出シート1（連携前）'!G815</f>
        <v>0</v>
      </c>
      <c r="C805" t="str" cm="1">
        <f t="array" ref="C805">IF(A805="","",SUMPRODUCT((MATCH(A$2:A$1009&amp;B$2:B$1009,A$2:A$1009&amp;B$2:B$1009,0)=ROW($1:$1008))*(A$2:A$1009=A805)))</f>
        <v/>
      </c>
    </row>
    <row r="806" spans="1:3" x14ac:dyDescent="0.2">
      <c r="A806" t="str">
        <f>+'算出シート1（連携前）'!AQ816</f>
        <v/>
      </c>
      <c r="B806">
        <f>+'算出シート1（連携前）'!G816</f>
        <v>0</v>
      </c>
      <c r="C806" t="str" cm="1">
        <f t="array" ref="C806">IF(A806="","",SUMPRODUCT((MATCH(A$2:A$1009&amp;B$2:B$1009,A$2:A$1009&amp;B$2:B$1009,0)=ROW($1:$1008))*(A$2:A$1009=A806)))</f>
        <v/>
      </c>
    </row>
    <row r="807" spans="1:3" x14ac:dyDescent="0.2">
      <c r="A807" t="str">
        <f>+'算出シート1（連携前）'!AQ817</f>
        <v/>
      </c>
      <c r="B807">
        <f>+'算出シート1（連携前）'!G817</f>
        <v>0</v>
      </c>
      <c r="C807" t="str" cm="1">
        <f t="array" ref="C807">IF(A807="","",SUMPRODUCT((MATCH(A$2:A$1009&amp;B$2:B$1009,A$2:A$1009&amp;B$2:B$1009,0)=ROW($1:$1008))*(A$2:A$1009=A807)))</f>
        <v/>
      </c>
    </row>
    <row r="808" spans="1:3" x14ac:dyDescent="0.2">
      <c r="A808" t="str">
        <f>+'算出シート1（連携前）'!AQ818</f>
        <v/>
      </c>
      <c r="B808">
        <f>+'算出シート1（連携前）'!G818</f>
        <v>0</v>
      </c>
      <c r="C808" t="str" cm="1">
        <f t="array" ref="C808">IF(A808="","",SUMPRODUCT((MATCH(A$2:A$1009&amp;B$2:B$1009,A$2:A$1009&amp;B$2:B$1009,0)=ROW($1:$1008))*(A$2:A$1009=A808)))</f>
        <v/>
      </c>
    </row>
    <row r="809" spans="1:3" x14ac:dyDescent="0.2">
      <c r="A809" t="str">
        <f>+'算出シート1（連携前）'!AQ819</f>
        <v/>
      </c>
      <c r="B809">
        <f>+'算出シート1（連携前）'!G819</f>
        <v>0</v>
      </c>
      <c r="C809" t="str" cm="1">
        <f t="array" ref="C809">IF(A809="","",SUMPRODUCT((MATCH(A$2:A$1009&amp;B$2:B$1009,A$2:A$1009&amp;B$2:B$1009,0)=ROW($1:$1008))*(A$2:A$1009=A809)))</f>
        <v/>
      </c>
    </row>
    <row r="810" spans="1:3" x14ac:dyDescent="0.2">
      <c r="A810" t="str">
        <f>+'算出シート1（連携前）'!AQ820</f>
        <v/>
      </c>
      <c r="B810">
        <f>+'算出シート1（連携前）'!G820</f>
        <v>0</v>
      </c>
      <c r="C810" t="str" cm="1">
        <f t="array" ref="C810">IF(A810="","",SUMPRODUCT((MATCH(A$2:A$1009&amp;B$2:B$1009,A$2:A$1009&amp;B$2:B$1009,0)=ROW($1:$1008))*(A$2:A$1009=A810)))</f>
        <v/>
      </c>
    </row>
    <row r="811" spans="1:3" x14ac:dyDescent="0.2">
      <c r="A811" t="str">
        <f>+'算出シート1（連携前）'!AQ821</f>
        <v/>
      </c>
      <c r="B811">
        <f>+'算出シート1（連携前）'!G821</f>
        <v>0</v>
      </c>
      <c r="C811" t="str" cm="1">
        <f t="array" ref="C811">IF(A811="","",SUMPRODUCT((MATCH(A$2:A$1009&amp;B$2:B$1009,A$2:A$1009&amp;B$2:B$1009,0)=ROW($1:$1008))*(A$2:A$1009=A811)))</f>
        <v/>
      </c>
    </row>
    <row r="812" spans="1:3" x14ac:dyDescent="0.2">
      <c r="A812" t="str">
        <f>+'算出シート1（連携前）'!AQ822</f>
        <v/>
      </c>
      <c r="B812">
        <f>+'算出シート1（連携前）'!G822</f>
        <v>0</v>
      </c>
      <c r="C812" t="str" cm="1">
        <f t="array" ref="C812">IF(A812="","",SUMPRODUCT((MATCH(A$2:A$1009&amp;B$2:B$1009,A$2:A$1009&amp;B$2:B$1009,0)=ROW($1:$1008))*(A$2:A$1009=A812)))</f>
        <v/>
      </c>
    </row>
    <row r="813" spans="1:3" x14ac:dyDescent="0.2">
      <c r="A813" t="str">
        <f>+'算出シート1（連携前）'!AQ823</f>
        <v/>
      </c>
      <c r="B813">
        <f>+'算出シート1（連携前）'!G823</f>
        <v>0</v>
      </c>
      <c r="C813" t="str" cm="1">
        <f t="array" ref="C813">IF(A813="","",SUMPRODUCT((MATCH(A$2:A$1009&amp;B$2:B$1009,A$2:A$1009&amp;B$2:B$1009,0)=ROW($1:$1008))*(A$2:A$1009=A813)))</f>
        <v/>
      </c>
    </row>
    <row r="814" spans="1:3" x14ac:dyDescent="0.2">
      <c r="A814" t="str">
        <f>+'算出シート1（連携前）'!AQ824</f>
        <v/>
      </c>
      <c r="B814">
        <f>+'算出シート1（連携前）'!G824</f>
        <v>0</v>
      </c>
      <c r="C814" t="str" cm="1">
        <f t="array" ref="C814">IF(A814="","",SUMPRODUCT((MATCH(A$2:A$1009&amp;B$2:B$1009,A$2:A$1009&amp;B$2:B$1009,0)=ROW($1:$1008))*(A$2:A$1009=A814)))</f>
        <v/>
      </c>
    </row>
    <row r="815" spans="1:3" x14ac:dyDescent="0.2">
      <c r="A815" t="str">
        <f>+'算出シート1（連携前）'!AQ825</f>
        <v/>
      </c>
      <c r="B815">
        <f>+'算出シート1（連携前）'!G825</f>
        <v>0</v>
      </c>
      <c r="C815" t="str" cm="1">
        <f t="array" ref="C815">IF(A815="","",SUMPRODUCT((MATCH(A$2:A$1009&amp;B$2:B$1009,A$2:A$1009&amp;B$2:B$1009,0)=ROW($1:$1008))*(A$2:A$1009=A815)))</f>
        <v/>
      </c>
    </row>
    <row r="816" spans="1:3" x14ac:dyDescent="0.2">
      <c r="A816" t="str">
        <f>+'算出シート1（連携前）'!AQ826</f>
        <v/>
      </c>
      <c r="B816">
        <f>+'算出シート1（連携前）'!G826</f>
        <v>0</v>
      </c>
      <c r="C816" t="str" cm="1">
        <f t="array" ref="C816">IF(A816="","",SUMPRODUCT((MATCH(A$2:A$1009&amp;B$2:B$1009,A$2:A$1009&amp;B$2:B$1009,0)=ROW($1:$1008))*(A$2:A$1009=A816)))</f>
        <v/>
      </c>
    </row>
    <row r="817" spans="1:3" x14ac:dyDescent="0.2">
      <c r="A817" t="str">
        <f>+'算出シート1（連携前）'!AQ827</f>
        <v/>
      </c>
      <c r="B817">
        <f>+'算出シート1（連携前）'!G827</f>
        <v>0</v>
      </c>
      <c r="C817" t="str" cm="1">
        <f t="array" ref="C817">IF(A817="","",SUMPRODUCT((MATCH(A$2:A$1009&amp;B$2:B$1009,A$2:A$1009&amp;B$2:B$1009,0)=ROW($1:$1008))*(A$2:A$1009=A817)))</f>
        <v/>
      </c>
    </row>
    <row r="818" spans="1:3" x14ac:dyDescent="0.2">
      <c r="A818" t="str">
        <f>+'算出シート1（連携前）'!AQ828</f>
        <v/>
      </c>
      <c r="B818">
        <f>+'算出シート1（連携前）'!G828</f>
        <v>0</v>
      </c>
      <c r="C818" t="str" cm="1">
        <f t="array" ref="C818">IF(A818="","",SUMPRODUCT((MATCH(A$2:A$1009&amp;B$2:B$1009,A$2:A$1009&amp;B$2:B$1009,0)=ROW($1:$1008))*(A$2:A$1009=A818)))</f>
        <v/>
      </c>
    </row>
    <row r="819" spans="1:3" x14ac:dyDescent="0.2">
      <c r="A819" t="str">
        <f>+'算出シート1（連携前）'!AQ829</f>
        <v/>
      </c>
      <c r="B819">
        <f>+'算出シート1（連携前）'!G829</f>
        <v>0</v>
      </c>
      <c r="C819" t="str" cm="1">
        <f t="array" ref="C819">IF(A819="","",SUMPRODUCT((MATCH(A$2:A$1009&amp;B$2:B$1009,A$2:A$1009&amp;B$2:B$1009,0)=ROW($1:$1008))*(A$2:A$1009=A819)))</f>
        <v/>
      </c>
    </row>
    <row r="820" spans="1:3" x14ac:dyDescent="0.2">
      <c r="A820" t="str">
        <f>+'算出シート1（連携前）'!AQ830</f>
        <v/>
      </c>
      <c r="B820">
        <f>+'算出シート1（連携前）'!G830</f>
        <v>0</v>
      </c>
      <c r="C820" t="str" cm="1">
        <f t="array" ref="C820">IF(A820="","",SUMPRODUCT((MATCH(A$2:A$1009&amp;B$2:B$1009,A$2:A$1009&amp;B$2:B$1009,0)=ROW($1:$1008))*(A$2:A$1009=A820)))</f>
        <v/>
      </c>
    </row>
    <row r="821" spans="1:3" x14ac:dyDescent="0.2">
      <c r="A821" t="str">
        <f>+'算出シート1（連携前）'!AQ831</f>
        <v/>
      </c>
      <c r="B821">
        <f>+'算出シート1（連携前）'!G831</f>
        <v>0</v>
      </c>
      <c r="C821" t="str" cm="1">
        <f t="array" ref="C821">IF(A821="","",SUMPRODUCT((MATCH(A$2:A$1009&amp;B$2:B$1009,A$2:A$1009&amp;B$2:B$1009,0)=ROW($1:$1008))*(A$2:A$1009=A821)))</f>
        <v/>
      </c>
    </row>
    <row r="822" spans="1:3" x14ac:dyDescent="0.2">
      <c r="A822" t="str">
        <f>+'算出シート1（連携前）'!AQ832</f>
        <v/>
      </c>
      <c r="B822">
        <f>+'算出シート1（連携前）'!G832</f>
        <v>0</v>
      </c>
      <c r="C822" t="str" cm="1">
        <f t="array" ref="C822">IF(A822="","",SUMPRODUCT((MATCH(A$2:A$1009&amp;B$2:B$1009,A$2:A$1009&amp;B$2:B$1009,0)=ROW($1:$1008))*(A$2:A$1009=A822)))</f>
        <v/>
      </c>
    </row>
    <row r="823" spans="1:3" x14ac:dyDescent="0.2">
      <c r="A823" t="str">
        <f>+'算出シート1（連携前）'!AQ833</f>
        <v/>
      </c>
      <c r="B823">
        <f>+'算出シート1（連携前）'!G833</f>
        <v>0</v>
      </c>
      <c r="C823" t="str" cm="1">
        <f t="array" ref="C823">IF(A823="","",SUMPRODUCT((MATCH(A$2:A$1009&amp;B$2:B$1009,A$2:A$1009&amp;B$2:B$1009,0)=ROW($1:$1008))*(A$2:A$1009=A823)))</f>
        <v/>
      </c>
    </row>
    <row r="824" spans="1:3" x14ac:dyDescent="0.2">
      <c r="A824" t="str">
        <f>+'算出シート1（連携前）'!AQ834</f>
        <v/>
      </c>
      <c r="B824">
        <f>+'算出シート1（連携前）'!G834</f>
        <v>0</v>
      </c>
      <c r="C824" t="str" cm="1">
        <f t="array" ref="C824">IF(A824="","",SUMPRODUCT((MATCH(A$2:A$1009&amp;B$2:B$1009,A$2:A$1009&amp;B$2:B$1009,0)=ROW($1:$1008))*(A$2:A$1009=A824)))</f>
        <v/>
      </c>
    </row>
    <row r="825" spans="1:3" x14ac:dyDescent="0.2">
      <c r="A825" t="str">
        <f>+'算出シート1（連携前）'!AQ835</f>
        <v/>
      </c>
      <c r="B825">
        <f>+'算出シート1（連携前）'!G835</f>
        <v>0</v>
      </c>
      <c r="C825" t="str" cm="1">
        <f t="array" ref="C825">IF(A825="","",SUMPRODUCT((MATCH(A$2:A$1009&amp;B$2:B$1009,A$2:A$1009&amp;B$2:B$1009,0)=ROW($1:$1008))*(A$2:A$1009=A825)))</f>
        <v/>
      </c>
    </row>
    <row r="826" spans="1:3" x14ac:dyDescent="0.2">
      <c r="A826" t="str">
        <f>+'算出シート1（連携前）'!AQ836</f>
        <v/>
      </c>
      <c r="B826">
        <f>+'算出シート1（連携前）'!G836</f>
        <v>0</v>
      </c>
      <c r="C826" t="str" cm="1">
        <f t="array" ref="C826">IF(A826="","",SUMPRODUCT((MATCH(A$2:A$1009&amp;B$2:B$1009,A$2:A$1009&amp;B$2:B$1009,0)=ROW($1:$1008))*(A$2:A$1009=A826)))</f>
        <v/>
      </c>
    </row>
    <row r="827" spans="1:3" x14ac:dyDescent="0.2">
      <c r="A827" t="str">
        <f>+'算出シート1（連携前）'!AQ837</f>
        <v/>
      </c>
      <c r="B827">
        <f>+'算出シート1（連携前）'!G837</f>
        <v>0</v>
      </c>
      <c r="C827" t="str" cm="1">
        <f t="array" ref="C827">IF(A827="","",SUMPRODUCT((MATCH(A$2:A$1009&amp;B$2:B$1009,A$2:A$1009&amp;B$2:B$1009,0)=ROW($1:$1008))*(A$2:A$1009=A827)))</f>
        <v/>
      </c>
    </row>
    <row r="828" spans="1:3" x14ac:dyDescent="0.2">
      <c r="A828" t="str">
        <f>+'算出シート1（連携前）'!AQ838</f>
        <v/>
      </c>
      <c r="B828">
        <f>+'算出シート1（連携前）'!G838</f>
        <v>0</v>
      </c>
      <c r="C828" t="str" cm="1">
        <f t="array" ref="C828">IF(A828="","",SUMPRODUCT((MATCH(A$2:A$1009&amp;B$2:B$1009,A$2:A$1009&amp;B$2:B$1009,0)=ROW($1:$1008))*(A$2:A$1009=A828)))</f>
        <v/>
      </c>
    </row>
    <row r="829" spans="1:3" x14ac:dyDescent="0.2">
      <c r="A829" t="str">
        <f>+'算出シート1（連携前）'!AQ839</f>
        <v/>
      </c>
      <c r="B829">
        <f>+'算出シート1（連携前）'!G839</f>
        <v>0</v>
      </c>
      <c r="C829" t="str" cm="1">
        <f t="array" ref="C829">IF(A829="","",SUMPRODUCT((MATCH(A$2:A$1009&amp;B$2:B$1009,A$2:A$1009&amp;B$2:B$1009,0)=ROW($1:$1008))*(A$2:A$1009=A829)))</f>
        <v/>
      </c>
    </row>
    <row r="830" spans="1:3" x14ac:dyDescent="0.2">
      <c r="A830" t="str">
        <f>+'算出シート1（連携前）'!AQ840</f>
        <v/>
      </c>
      <c r="B830">
        <f>+'算出シート1（連携前）'!G840</f>
        <v>0</v>
      </c>
      <c r="C830" t="str" cm="1">
        <f t="array" ref="C830">IF(A830="","",SUMPRODUCT((MATCH(A$2:A$1009&amp;B$2:B$1009,A$2:A$1009&amp;B$2:B$1009,0)=ROW($1:$1008))*(A$2:A$1009=A830)))</f>
        <v/>
      </c>
    </row>
    <row r="831" spans="1:3" x14ac:dyDescent="0.2">
      <c r="A831" t="str">
        <f>+'算出シート1（連携前）'!AQ841</f>
        <v/>
      </c>
      <c r="B831">
        <f>+'算出シート1（連携前）'!G841</f>
        <v>0</v>
      </c>
      <c r="C831" t="str" cm="1">
        <f t="array" ref="C831">IF(A831="","",SUMPRODUCT((MATCH(A$2:A$1009&amp;B$2:B$1009,A$2:A$1009&amp;B$2:B$1009,0)=ROW($1:$1008))*(A$2:A$1009=A831)))</f>
        <v/>
      </c>
    </row>
    <row r="832" spans="1:3" x14ac:dyDescent="0.2">
      <c r="A832" t="str">
        <f>+'算出シート1（連携前）'!AQ842</f>
        <v/>
      </c>
      <c r="B832">
        <f>+'算出シート1（連携前）'!G842</f>
        <v>0</v>
      </c>
      <c r="C832" t="str" cm="1">
        <f t="array" ref="C832">IF(A832="","",SUMPRODUCT((MATCH(A$2:A$1009&amp;B$2:B$1009,A$2:A$1009&amp;B$2:B$1009,0)=ROW($1:$1008))*(A$2:A$1009=A832)))</f>
        <v/>
      </c>
    </row>
    <row r="833" spans="1:3" x14ac:dyDescent="0.2">
      <c r="A833" t="str">
        <f>+'算出シート1（連携前）'!AQ843</f>
        <v/>
      </c>
      <c r="B833">
        <f>+'算出シート1（連携前）'!G843</f>
        <v>0</v>
      </c>
      <c r="C833" t="str" cm="1">
        <f t="array" ref="C833">IF(A833="","",SUMPRODUCT((MATCH(A$2:A$1009&amp;B$2:B$1009,A$2:A$1009&amp;B$2:B$1009,0)=ROW($1:$1008))*(A$2:A$1009=A833)))</f>
        <v/>
      </c>
    </row>
    <row r="834" spans="1:3" x14ac:dyDescent="0.2">
      <c r="A834" t="str">
        <f>+'算出シート1（連携前）'!AQ844</f>
        <v/>
      </c>
      <c r="B834">
        <f>+'算出シート1（連携前）'!G844</f>
        <v>0</v>
      </c>
      <c r="C834" t="str" cm="1">
        <f t="array" ref="C834">IF(A834="","",SUMPRODUCT((MATCH(A$2:A$1009&amp;B$2:B$1009,A$2:A$1009&amp;B$2:B$1009,0)=ROW($1:$1008))*(A$2:A$1009=A834)))</f>
        <v/>
      </c>
    </row>
    <row r="835" spans="1:3" x14ac:dyDescent="0.2">
      <c r="A835" t="str">
        <f>+'算出シート1（連携前）'!AQ845</f>
        <v/>
      </c>
      <c r="B835">
        <f>+'算出シート1（連携前）'!G845</f>
        <v>0</v>
      </c>
      <c r="C835" t="str" cm="1">
        <f t="array" ref="C835">IF(A835="","",SUMPRODUCT((MATCH(A$2:A$1009&amp;B$2:B$1009,A$2:A$1009&amp;B$2:B$1009,0)=ROW($1:$1008))*(A$2:A$1009=A835)))</f>
        <v/>
      </c>
    </row>
    <row r="836" spans="1:3" x14ac:dyDescent="0.2">
      <c r="A836" t="str">
        <f>+'算出シート1（連携前）'!AQ846</f>
        <v/>
      </c>
      <c r="B836">
        <f>+'算出シート1（連携前）'!G846</f>
        <v>0</v>
      </c>
      <c r="C836" t="str" cm="1">
        <f t="array" ref="C836">IF(A836="","",SUMPRODUCT((MATCH(A$2:A$1009&amp;B$2:B$1009,A$2:A$1009&amp;B$2:B$1009,0)=ROW($1:$1008))*(A$2:A$1009=A836)))</f>
        <v/>
      </c>
    </row>
    <row r="837" spans="1:3" x14ac:dyDescent="0.2">
      <c r="A837" t="str">
        <f>+'算出シート1（連携前）'!AQ847</f>
        <v/>
      </c>
      <c r="B837">
        <f>+'算出シート1（連携前）'!G847</f>
        <v>0</v>
      </c>
      <c r="C837" t="str" cm="1">
        <f t="array" ref="C837">IF(A837="","",SUMPRODUCT((MATCH(A$2:A$1009&amp;B$2:B$1009,A$2:A$1009&amp;B$2:B$1009,0)=ROW($1:$1008))*(A$2:A$1009=A837)))</f>
        <v/>
      </c>
    </row>
    <row r="838" spans="1:3" x14ac:dyDescent="0.2">
      <c r="A838" t="str">
        <f>+'算出シート1（連携前）'!AQ848</f>
        <v/>
      </c>
      <c r="B838">
        <f>+'算出シート1（連携前）'!G848</f>
        <v>0</v>
      </c>
      <c r="C838" t="str" cm="1">
        <f t="array" ref="C838">IF(A838="","",SUMPRODUCT((MATCH(A$2:A$1009&amp;B$2:B$1009,A$2:A$1009&amp;B$2:B$1009,0)=ROW($1:$1008))*(A$2:A$1009=A838)))</f>
        <v/>
      </c>
    </row>
    <row r="839" spans="1:3" x14ac:dyDescent="0.2">
      <c r="A839" t="str">
        <f>+'算出シート1（連携前）'!AQ849</f>
        <v/>
      </c>
      <c r="B839">
        <f>+'算出シート1（連携前）'!G849</f>
        <v>0</v>
      </c>
      <c r="C839" t="str" cm="1">
        <f t="array" ref="C839">IF(A839="","",SUMPRODUCT((MATCH(A$2:A$1009&amp;B$2:B$1009,A$2:A$1009&amp;B$2:B$1009,0)=ROW($1:$1008))*(A$2:A$1009=A839)))</f>
        <v/>
      </c>
    </row>
    <row r="840" spans="1:3" x14ac:dyDescent="0.2">
      <c r="A840" t="str">
        <f>+'算出シート1（連携前）'!AQ850</f>
        <v/>
      </c>
      <c r="B840">
        <f>+'算出シート1（連携前）'!G850</f>
        <v>0</v>
      </c>
      <c r="C840" t="str" cm="1">
        <f t="array" ref="C840">IF(A840="","",SUMPRODUCT((MATCH(A$2:A$1009&amp;B$2:B$1009,A$2:A$1009&amp;B$2:B$1009,0)=ROW($1:$1008))*(A$2:A$1009=A840)))</f>
        <v/>
      </c>
    </row>
    <row r="841" spans="1:3" x14ac:dyDescent="0.2">
      <c r="A841" t="str">
        <f>+'算出シート1（連携前）'!AQ851</f>
        <v/>
      </c>
      <c r="B841">
        <f>+'算出シート1（連携前）'!G851</f>
        <v>0</v>
      </c>
      <c r="C841" t="str" cm="1">
        <f t="array" ref="C841">IF(A841="","",SUMPRODUCT((MATCH(A$2:A$1009&amp;B$2:B$1009,A$2:A$1009&amp;B$2:B$1009,0)=ROW($1:$1008))*(A$2:A$1009=A841)))</f>
        <v/>
      </c>
    </row>
    <row r="842" spans="1:3" x14ac:dyDescent="0.2">
      <c r="A842" t="str">
        <f>+'算出シート1（連携前）'!AQ852</f>
        <v/>
      </c>
      <c r="B842">
        <f>+'算出シート1（連携前）'!G852</f>
        <v>0</v>
      </c>
      <c r="C842" t="str" cm="1">
        <f t="array" ref="C842">IF(A842="","",SUMPRODUCT((MATCH(A$2:A$1009&amp;B$2:B$1009,A$2:A$1009&amp;B$2:B$1009,0)=ROW($1:$1008))*(A$2:A$1009=A842)))</f>
        <v/>
      </c>
    </row>
    <row r="843" spans="1:3" x14ac:dyDescent="0.2">
      <c r="A843" t="str">
        <f>+'算出シート1（連携前）'!AQ853</f>
        <v/>
      </c>
      <c r="B843">
        <f>+'算出シート1（連携前）'!G853</f>
        <v>0</v>
      </c>
      <c r="C843" t="str" cm="1">
        <f t="array" ref="C843">IF(A843="","",SUMPRODUCT((MATCH(A$2:A$1009&amp;B$2:B$1009,A$2:A$1009&amp;B$2:B$1009,0)=ROW($1:$1008))*(A$2:A$1009=A843)))</f>
        <v/>
      </c>
    </row>
    <row r="844" spans="1:3" x14ac:dyDescent="0.2">
      <c r="A844" t="str">
        <f>+'算出シート1（連携前）'!AQ854</f>
        <v/>
      </c>
      <c r="B844">
        <f>+'算出シート1（連携前）'!G854</f>
        <v>0</v>
      </c>
      <c r="C844" t="str" cm="1">
        <f t="array" ref="C844">IF(A844="","",SUMPRODUCT((MATCH(A$2:A$1009&amp;B$2:B$1009,A$2:A$1009&amp;B$2:B$1009,0)=ROW($1:$1008))*(A$2:A$1009=A844)))</f>
        <v/>
      </c>
    </row>
    <row r="845" spans="1:3" x14ac:dyDescent="0.2">
      <c r="A845" t="str">
        <f>+'算出シート1（連携前）'!AQ855</f>
        <v/>
      </c>
      <c r="B845">
        <f>+'算出シート1（連携前）'!G855</f>
        <v>0</v>
      </c>
      <c r="C845" t="str" cm="1">
        <f t="array" ref="C845">IF(A845="","",SUMPRODUCT((MATCH(A$2:A$1009&amp;B$2:B$1009,A$2:A$1009&amp;B$2:B$1009,0)=ROW($1:$1008))*(A$2:A$1009=A845)))</f>
        <v/>
      </c>
    </row>
    <row r="846" spans="1:3" x14ac:dyDescent="0.2">
      <c r="A846" t="str">
        <f>+'算出シート1（連携前）'!AQ856</f>
        <v/>
      </c>
      <c r="B846">
        <f>+'算出シート1（連携前）'!G856</f>
        <v>0</v>
      </c>
      <c r="C846" t="str" cm="1">
        <f t="array" ref="C846">IF(A846="","",SUMPRODUCT((MATCH(A$2:A$1009&amp;B$2:B$1009,A$2:A$1009&amp;B$2:B$1009,0)=ROW($1:$1008))*(A$2:A$1009=A846)))</f>
        <v/>
      </c>
    </row>
    <row r="847" spans="1:3" x14ac:dyDescent="0.2">
      <c r="A847" t="str">
        <f>+'算出シート1（連携前）'!AQ857</f>
        <v/>
      </c>
      <c r="B847">
        <f>+'算出シート1（連携前）'!G857</f>
        <v>0</v>
      </c>
      <c r="C847" t="str" cm="1">
        <f t="array" ref="C847">IF(A847="","",SUMPRODUCT((MATCH(A$2:A$1009&amp;B$2:B$1009,A$2:A$1009&amp;B$2:B$1009,0)=ROW($1:$1008))*(A$2:A$1009=A847)))</f>
        <v/>
      </c>
    </row>
    <row r="848" spans="1:3" x14ac:dyDescent="0.2">
      <c r="A848" t="str">
        <f>+'算出シート1（連携前）'!AQ858</f>
        <v/>
      </c>
      <c r="B848">
        <f>+'算出シート1（連携前）'!G858</f>
        <v>0</v>
      </c>
      <c r="C848" t="str" cm="1">
        <f t="array" ref="C848">IF(A848="","",SUMPRODUCT((MATCH(A$2:A$1009&amp;B$2:B$1009,A$2:A$1009&amp;B$2:B$1009,0)=ROW($1:$1008))*(A$2:A$1009=A848)))</f>
        <v/>
      </c>
    </row>
    <row r="849" spans="1:3" x14ac:dyDescent="0.2">
      <c r="A849" t="str">
        <f>+'算出シート1（連携前）'!AQ859</f>
        <v/>
      </c>
      <c r="B849">
        <f>+'算出シート1（連携前）'!G859</f>
        <v>0</v>
      </c>
      <c r="C849" t="str" cm="1">
        <f t="array" ref="C849">IF(A849="","",SUMPRODUCT((MATCH(A$2:A$1009&amp;B$2:B$1009,A$2:A$1009&amp;B$2:B$1009,0)=ROW($1:$1008))*(A$2:A$1009=A849)))</f>
        <v/>
      </c>
    </row>
    <row r="850" spans="1:3" x14ac:dyDescent="0.2">
      <c r="A850" t="str">
        <f>+'算出シート1（連携前）'!AQ860</f>
        <v/>
      </c>
      <c r="B850">
        <f>+'算出シート1（連携前）'!G860</f>
        <v>0</v>
      </c>
      <c r="C850" t="str" cm="1">
        <f t="array" ref="C850">IF(A850="","",SUMPRODUCT((MATCH(A$2:A$1009&amp;B$2:B$1009,A$2:A$1009&amp;B$2:B$1009,0)=ROW($1:$1008))*(A$2:A$1009=A850)))</f>
        <v/>
      </c>
    </row>
    <row r="851" spans="1:3" x14ac:dyDescent="0.2">
      <c r="A851" t="str">
        <f>+'算出シート1（連携前）'!AQ861</f>
        <v/>
      </c>
      <c r="B851">
        <f>+'算出シート1（連携前）'!G861</f>
        <v>0</v>
      </c>
      <c r="C851" t="str" cm="1">
        <f t="array" ref="C851">IF(A851="","",SUMPRODUCT((MATCH(A$2:A$1009&amp;B$2:B$1009,A$2:A$1009&amp;B$2:B$1009,0)=ROW($1:$1008))*(A$2:A$1009=A851)))</f>
        <v/>
      </c>
    </row>
    <row r="852" spans="1:3" x14ac:dyDescent="0.2">
      <c r="A852" t="str">
        <f>+'算出シート1（連携前）'!AQ862</f>
        <v/>
      </c>
      <c r="B852">
        <f>+'算出シート1（連携前）'!G862</f>
        <v>0</v>
      </c>
      <c r="C852" t="str" cm="1">
        <f t="array" ref="C852">IF(A852="","",SUMPRODUCT((MATCH(A$2:A$1009&amp;B$2:B$1009,A$2:A$1009&amp;B$2:B$1009,0)=ROW($1:$1008))*(A$2:A$1009=A852)))</f>
        <v/>
      </c>
    </row>
    <row r="853" spans="1:3" x14ac:dyDescent="0.2">
      <c r="A853" t="str">
        <f>+'算出シート1（連携前）'!AQ863</f>
        <v/>
      </c>
      <c r="B853">
        <f>+'算出シート1（連携前）'!G863</f>
        <v>0</v>
      </c>
      <c r="C853" t="str" cm="1">
        <f t="array" ref="C853">IF(A853="","",SUMPRODUCT((MATCH(A$2:A$1009&amp;B$2:B$1009,A$2:A$1009&amp;B$2:B$1009,0)=ROW($1:$1008))*(A$2:A$1009=A853)))</f>
        <v/>
      </c>
    </row>
    <row r="854" spans="1:3" x14ac:dyDescent="0.2">
      <c r="A854" t="str">
        <f>+'算出シート1（連携前）'!AQ864</f>
        <v/>
      </c>
      <c r="B854">
        <f>+'算出シート1（連携前）'!G864</f>
        <v>0</v>
      </c>
      <c r="C854" t="str" cm="1">
        <f t="array" ref="C854">IF(A854="","",SUMPRODUCT((MATCH(A$2:A$1009&amp;B$2:B$1009,A$2:A$1009&amp;B$2:B$1009,0)=ROW($1:$1008))*(A$2:A$1009=A854)))</f>
        <v/>
      </c>
    </row>
    <row r="855" spans="1:3" x14ac:dyDescent="0.2">
      <c r="A855" t="str">
        <f>+'算出シート1（連携前）'!AQ865</f>
        <v/>
      </c>
      <c r="B855">
        <f>+'算出シート1（連携前）'!G865</f>
        <v>0</v>
      </c>
      <c r="C855" t="str" cm="1">
        <f t="array" ref="C855">IF(A855="","",SUMPRODUCT((MATCH(A$2:A$1009&amp;B$2:B$1009,A$2:A$1009&amp;B$2:B$1009,0)=ROW($1:$1008))*(A$2:A$1009=A855)))</f>
        <v/>
      </c>
    </row>
    <row r="856" spans="1:3" x14ac:dyDescent="0.2">
      <c r="A856" t="str">
        <f>+'算出シート1（連携前）'!AQ866</f>
        <v/>
      </c>
      <c r="B856">
        <f>+'算出シート1（連携前）'!G866</f>
        <v>0</v>
      </c>
      <c r="C856" t="str" cm="1">
        <f t="array" ref="C856">IF(A856="","",SUMPRODUCT((MATCH(A$2:A$1009&amp;B$2:B$1009,A$2:A$1009&amp;B$2:B$1009,0)=ROW($1:$1008))*(A$2:A$1009=A856)))</f>
        <v/>
      </c>
    </row>
    <row r="857" spans="1:3" x14ac:dyDescent="0.2">
      <c r="A857" t="str">
        <f>+'算出シート1（連携前）'!AQ867</f>
        <v/>
      </c>
      <c r="B857">
        <f>+'算出シート1（連携前）'!G867</f>
        <v>0</v>
      </c>
      <c r="C857" t="str" cm="1">
        <f t="array" ref="C857">IF(A857="","",SUMPRODUCT((MATCH(A$2:A$1009&amp;B$2:B$1009,A$2:A$1009&amp;B$2:B$1009,0)=ROW($1:$1008))*(A$2:A$1009=A857)))</f>
        <v/>
      </c>
    </row>
    <row r="858" spans="1:3" x14ac:dyDescent="0.2">
      <c r="A858" t="str">
        <f>+'算出シート1（連携前）'!AQ868</f>
        <v/>
      </c>
      <c r="B858">
        <f>+'算出シート1（連携前）'!G868</f>
        <v>0</v>
      </c>
      <c r="C858" t="str" cm="1">
        <f t="array" ref="C858">IF(A858="","",SUMPRODUCT((MATCH(A$2:A$1009&amp;B$2:B$1009,A$2:A$1009&amp;B$2:B$1009,0)=ROW($1:$1008))*(A$2:A$1009=A858)))</f>
        <v/>
      </c>
    </row>
    <row r="859" spans="1:3" x14ac:dyDescent="0.2">
      <c r="A859" t="str">
        <f>+'算出シート1（連携前）'!AQ869</f>
        <v/>
      </c>
      <c r="B859">
        <f>+'算出シート1（連携前）'!G869</f>
        <v>0</v>
      </c>
      <c r="C859" t="str" cm="1">
        <f t="array" ref="C859">IF(A859="","",SUMPRODUCT((MATCH(A$2:A$1009&amp;B$2:B$1009,A$2:A$1009&amp;B$2:B$1009,0)=ROW($1:$1008))*(A$2:A$1009=A859)))</f>
        <v/>
      </c>
    </row>
    <row r="860" spans="1:3" x14ac:dyDescent="0.2">
      <c r="A860" t="str">
        <f>+'算出シート1（連携前）'!AQ870</f>
        <v/>
      </c>
      <c r="B860">
        <f>+'算出シート1（連携前）'!G870</f>
        <v>0</v>
      </c>
      <c r="C860" t="str" cm="1">
        <f t="array" ref="C860">IF(A860="","",SUMPRODUCT((MATCH(A$2:A$1009&amp;B$2:B$1009,A$2:A$1009&amp;B$2:B$1009,0)=ROW($1:$1008))*(A$2:A$1009=A860)))</f>
        <v/>
      </c>
    </row>
    <row r="861" spans="1:3" x14ac:dyDescent="0.2">
      <c r="A861" t="str">
        <f>+'算出シート1（連携前）'!AQ871</f>
        <v/>
      </c>
      <c r="B861">
        <f>+'算出シート1（連携前）'!G871</f>
        <v>0</v>
      </c>
      <c r="C861" t="str" cm="1">
        <f t="array" ref="C861">IF(A861="","",SUMPRODUCT((MATCH(A$2:A$1009&amp;B$2:B$1009,A$2:A$1009&amp;B$2:B$1009,0)=ROW($1:$1008))*(A$2:A$1009=A861)))</f>
        <v/>
      </c>
    </row>
    <row r="862" spans="1:3" x14ac:dyDescent="0.2">
      <c r="A862" t="str">
        <f>+'算出シート1（連携前）'!AQ872</f>
        <v/>
      </c>
      <c r="B862">
        <f>+'算出シート1（連携前）'!G872</f>
        <v>0</v>
      </c>
      <c r="C862" t="str" cm="1">
        <f t="array" ref="C862">IF(A862="","",SUMPRODUCT((MATCH(A$2:A$1009&amp;B$2:B$1009,A$2:A$1009&amp;B$2:B$1009,0)=ROW($1:$1008))*(A$2:A$1009=A862)))</f>
        <v/>
      </c>
    </row>
    <row r="863" spans="1:3" x14ac:dyDescent="0.2">
      <c r="A863" t="str">
        <f>+'算出シート1（連携前）'!AQ873</f>
        <v/>
      </c>
      <c r="B863">
        <f>+'算出シート1（連携前）'!G873</f>
        <v>0</v>
      </c>
      <c r="C863" t="str" cm="1">
        <f t="array" ref="C863">IF(A863="","",SUMPRODUCT((MATCH(A$2:A$1009&amp;B$2:B$1009,A$2:A$1009&amp;B$2:B$1009,0)=ROW($1:$1008))*(A$2:A$1009=A863)))</f>
        <v/>
      </c>
    </row>
    <row r="864" spans="1:3" x14ac:dyDescent="0.2">
      <c r="A864" t="str">
        <f>+'算出シート1（連携前）'!AQ874</f>
        <v/>
      </c>
      <c r="B864">
        <f>+'算出シート1（連携前）'!G874</f>
        <v>0</v>
      </c>
      <c r="C864" t="str" cm="1">
        <f t="array" ref="C864">IF(A864="","",SUMPRODUCT((MATCH(A$2:A$1009&amp;B$2:B$1009,A$2:A$1009&amp;B$2:B$1009,0)=ROW($1:$1008))*(A$2:A$1009=A864)))</f>
        <v/>
      </c>
    </row>
    <row r="865" spans="1:3" x14ac:dyDescent="0.2">
      <c r="A865" t="str">
        <f>+'算出シート1（連携前）'!AQ875</f>
        <v/>
      </c>
      <c r="B865">
        <f>+'算出シート1（連携前）'!G875</f>
        <v>0</v>
      </c>
      <c r="C865" t="str" cm="1">
        <f t="array" ref="C865">IF(A865="","",SUMPRODUCT((MATCH(A$2:A$1009&amp;B$2:B$1009,A$2:A$1009&amp;B$2:B$1009,0)=ROW($1:$1008))*(A$2:A$1009=A865)))</f>
        <v/>
      </c>
    </row>
    <row r="866" spans="1:3" x14ac:dyDescent="0.2">
      <c r="A866" t="str">
        <f>+'算出シート1（連携前）'!AQ876</f>
        <v/>
      </c>
      <c r="B866">
        <f>+'算出シート1（連携前）'!G876</f>
        <v>0</v>
      </c>
      <c r="C866" t="str" cm="1">
        <f t="array" ref="C866">IF(A866="","",SUMPRODUCT((MATCH(A$2:A$1009&amp;B$2:B$1009,A$2:A$1009&amp;B$2:B$1009,0)=ROW($1:$1008))*(A$2:A$1009=A866)))</f>
        <v/>
      </c>
    </row>
    <row r="867" spans="1:3" x14ac:dyDescent="0.2">
      <c r="A867" t="str">
        <f>+'算出シート1（連携前）'!AQ877</f>
        <v/>
      </c>
      <c r="B867">
        <f>+'算出シート1（連携前）'!G877</f>
        <v>0</v>
      </c>
      <c r="C867" t="str" cm="1">
        <f t="array" ref="C867">IF(A867="","",SUMPRODUCT((MATCH(A$2:A$1009&amp;B$2:B$1009,A$2:A$1009&amp;B$2:B$1009,0)=ROW($1:$1008))*(A$2:A$1009=A867)))</f>
        <v/>
      </c>
    </row>
    <row r="868" spans="1:3" x14ac:dyDescent="0.2">
      <c r="A868" t="str">
        <f>+'算出シート1（連携前）'!AQ878</f>
        <v/>
      </c>
      <c r="B868">
        <f>+'算出シート1（連携前）'!G878</f>
        <v>0</v>
      </c>
      <c r="C868" t="str" cm="1">
        <f t="array" ref="C868">IF(A868="","",SUMPRODUCT((MATCH(A$2:A$1009&amp;B$2:B$1009,A$2:A$1009&amp;B$2:B$1009,0)=ROW($1:$1008))*(A$2:A$1009=A868)))</f>
        <v/>
      </c>
    </row>
    <row r="869" spans="1:3" x14ac:dyDescent="0.2">
      <c r="A869" t="str">
        <f>+'算出シート1（連携前）'!AQ879</f>
        <v/>
      </c>
      <c r="B869">
        <f>+'算出シート1（連携前）'!G879</f>
        <v>0</v>
      </c>
      <c r="C869" t="str" cm="1">
        <f t="array" ref="C869">IF(A869="","",SUMPRODUCT((MATCH(A$2:A$1009&amp;B$2:B$1009,A$2:A$1009&amp;B$2:B$1009,0)=ROW($1:$1008))*(A$2:A$1009=A869)))</f>
        <v/>
      </c>
    </row>
    <row r="870" spans="1:3" x14ac:dyDescent="0.2">
      <c r="A870" t="str">
        <f>+'算出シート1（連携前）'!AQ880</f>
        <v/>
      </c>
      <c r="B870">
        <f>+'算出シート1（連携前）'!G880</f>
        <v>0</v>
      </c>
      <c r="C870" t="str" cm="1">
        <f t="array" ref="C870">IF(A870="","",SUMPRODUCT((MATCH(A$2:A$1009&amp;B$2:B$1009,A$2:A$1009&amp;B$2:B$1009,0)=ROW($1:$1008))*(A$2:A$1009=A870)))</f>
        <v/>
      </c>
    </row>
    <row r="871" spans="1:3" x14ac:dyDescent="0.2">
      <c r="A871" t="str">
        <f>+'算出シート1（連携前）'!AQ881</f>
        <v/>
      </c>
      <c r="B871">
        <f>+'算出シート1（連携前）'!G881</f>
        <v>0</v>
      </c>
      <c r="C871" t="str" cm="1">
        <f t="array" ref="C871">IF(A871="","",SUMPRODUCT((MATCH(A$2:A$1009&amp;B$2:B$1009,A$2:A$1009&amp;B$2:B$1009,0)=ROW($1:$1008))*(A$2:A$1009=A871)))</f>
        <v/>
      </c>
    </row>
    <row r="872" spans="1:3" x14ac:dyDescent="0.2">
      <c r="A872" t="str">
        <f>+'算出シート1（連携前）'!AQ882</f>
        <v/>
      </c>
      <c r="B872">
        <f>+'算出シート1（連携前）'!G882</f>
        <v>0</v>
      </c>
      <c r="C872" t="str" cm="1">
        <f t="array" ref="C872">IF(A872="","",SUMPRODUCT((MATCH(A$2:A$1009&amp;B$2:B$1009,A$2:A$1009&amp;B$2:B$1009,0)=ROW($1:$1008))*(A$2:A$1009=A872)))</f>
        <v/>
      </c>
    </row>
    <row r="873" spans="1:3" x14ac:dyDescent="0.2">
      <c r="A873" t="str">
        <f>+'算出シート1（連携前）'!AQ883</f>
        <v/>
      </c>
      <c r="B873">
        <f>+'算出シート1（連携前）'!G883</f>
        <v>0</v>
      </c>
      <c r="C873" t="str" cm="1">
        <f t="array" ref="C873">IF(A873="","",SUMPRODUCT((MATCH(A$2:A$1009&amp;B$2:B$1009,A$2:A$1009&amp;B$2:B$1009,0)=ROW($1:$1008))*(A$2:A$1009=A873)))</f>
        <v/>
      </c>
    </row>
    <row r="874" spans="1:3" x14ac:dyDescent="0.2">
      <c r="A874" t="str">
        <f>+'算出シート1（連携前）'!AQ884</f>
        <v/>
      </c>
      <c r="B874">
        <f>+'算出シート1（連携前）'!G884</f>
        <v>0</v>
      </c>
      <c r="C874" t="str" cm="1">
        <f t="array" ref="C874">IF(A874="","",SUMPRODUCT((MATCH(A$2:A$1009&amp;B$2:B$1009,A$2:A$1009&amp;B$2:B$1009,0)=ROW($1:$1008))*(A$2:A$1009=A874)))</f>
        <v/>
      </c>
    </row>
    <row r="875" spans="1:3" x14ac:dyDescent="0.2">
      <c r="A875" t="str">
        <f>+'算出シート1（連携前）'!AQ885</f>
        <v/>
      </c>
      <c r="B875">
        <f>+'算出シート1（連携前）'!G885</f>
        <v>0</v>
      </c>
      <c r="C875" t="str" cm="1">
        <f t="array" ref="C875">IF(A875="","",SUMPRODUCT((MATCH(A$2:A$1009&amp;B$2:B$1009,A$2:A$1009&amp;B$2:B$1009,0)=ROW($1:$1008))*(A$2:A$1009=A875)))</f>
        <v/>
      </c>
    </row>
    <row r="876" spans="1:3" x14ac:dyDescent="0.2">
      <c r="A876" t="str">
        <f>+'算出シート1（連携前）'!AQ886</f>
        <v/>
      </c>
      <c r="B876">
        <f>+'算出シート1（連携前）'!G886</f>
        <v>0</v>
      </c>
      <c r="C876" t="str" cm="1">
        <f t="array" ref="C876">IF(A876="","",SUMPRODUCT((MATCH(A$2:A$1009&amp;B$2:B$1009,A$2:A$1009&amp;B$2:B$1009,0)=ROW($1:$1008))*(A$2:A$1009=A876)))</f>
        <v/>
      </c>
    </row>
    <row r="877" spans="1:3" x14ac:dyDescent="0.2">
      <c r="A877" t="str">
        <f>+'算出シート1（連携前）'!AQ887</f>
        <v/>
      </c>
      <c r="B877">
        <f>+'算出シート1（連携前）'!G887</f>
        <v>0</v>
      </c>
      <c r="C877" t="str" cm="1">
        <f t="array" ref="C877">IF(A877="","",SUMPRODUCT((MATCH(A$2:A$1009&amp;B$2:B$1009,A$2:A$1009&amp;B$2:B$1009,0)=ROW($1:$1008))*(A$2:A$1009=A877)))</f>
        <v/>
      </c>
    </row>
    <row r="878" spans="1:3" x14ac:dyDescent="0.2">
      <c r="A878" t="str">
        <f>+'算出シート1（連携前）'!AQ888</f>
        <v/>
      </c>
      <c r="B878">
        <f>+'算出シート1（連携前）'!G888</f>
        <v>0</v>
      </c>
      <c r="C878" t="str" cm="1">
        <f t="array" ref="C878">IF(A878="","",SUMPRODUCT((MATCH(A$2:A$1009&amp;B$2:B$1009,A$2:A$1009&amp;B$2:B$1009,0)=ROW($1:$1008))*(A$2:A$1009=A878)))</f>
        <v/>
      </c>
    </row>
    <row r="879" spans="1:3" x14ac:dyDescent="0.2">
      <c r="A879" t="str">
        <f>+'算出シート1（連携前）'!AQ889</f>
        <v/>
      </c>
      <c r="B879">
        <f>+'算出シート1（連携前）'!G889</f>
        <v>0</v>
      </c>
      <c r="C879" t="str" cm="1">
        <f t="array" ref="C879">IF(A879="","",SUMPRODUCT((MATCH(A$2:A$1009&amp;B$2:B$1009,A$2:A$1009&amp;B$2:B$1009,0)=ROW($1:$1008))*(A$2:A$1009=A879)))</f>
        <v/>
      </c>
    </row>
    <row r="880" spans="1:3" x14ac:dyDescent="0.2">
      <c r="A880" t="str">
        <f>+'算出シート1（連携前）'!AQ890</f>
        <v/>
      </c>
      <c r="B880">
        <f>+'算出シート1（連携前）'!G890</f>
        <v>0</v>
      </c>
      <c r="C880" t="str" cm="1">
        <f t="array" ref="C880">IF(A880="","",SUMPRODUCT((MATCH(A$2:A$1009&amp;B$2:B$1009,A$2:A$1009&amp;B$2:B$1009,0)=ROW($1:$1008))*(A$2:A$1009=A880)))</f>
        <v/>
      </c>
    </row>
    <row r="881" spans="1:3" x14ac:dyDescent="0.2">
      <c r="A881" t="str">
        <f>+'算出シート1（連携前）'!AQ891</f>
        <v/>
      </c>
      <c r="B881">
        <f>+'算出シート1（連携前）'!G891</f>
        <v>0</v>
      </c>
      <c r="C881" t="str" cm="1">
        <f t="array" ref="C881">IF(A881="","",SUMPRODUCT((MATCH(A$2:A$1009&amp;B$2:B$1009,A$2:A$1009&amp;B$2:B$1009,0)=ROW($1:$1008))*(A$2:A$1009=A881)))</f>
        <v/>
      </c>
    </row>
    <row r="882" spans="1:3" x14ac:dyDescent="0.2">
      <c r="A882" t="str">
        <f>+'算出シート1（連携前）'!AQ892</f>
        <v/>
      </c>
      <c r="B882">
        <f>+'算出シート1（連携前）'!G892</f>
        <v>0</v>
      </c>
      <c r="C882" t="str" cm="1">
        <f t="array" ref="C882">IF(A882="","",SUMPRODUCT((MATCH(A$2:A$1009&amp;B$2:B$1009,A$2:A$1009&amp;B$2:B$1009,0)=ROW($1:$1008))*(A$2:A$1009=A882)))</f>
        <v/>
      </c>
    </row>
    <row r="883" spans="1:3" x14ac:dyDescent="0.2">
      <c r="A883" t="str">
        <f>+'算出シート1（連携前）'!AQ893</f>
        <v/>
      </c>
      <c r="B883">
        <f>+'算出シート1（連携前）'!G893</f>
        <v>0</v>
      </c>
      <c r="C883" t="str" cm="1">
        <f t="array" ref="C883">IF(A883="","",SUMPRODUCT((MATCH(A$2:A$1009&amp;B$2:B$1009,A$2:A$1009&amp;B$2:B$1009,0)=ROW($1:$1008))*(A$2:A$1009=A883)))</f>
        <v/>
      </c>
    </row>
    <row r="884" spans="1:3" x14ac:dyDescent="0.2">
      <c r="A884" t="str">
        <f>+'算出シート1（連携前）'!AQ894</f>
        <v/>
      </c>
      <c r="B884">
        <f>+'算出シート1（連携前）'!G894</f>
        <v>0</v>
      </c>
      <c r="C884" t="str" cm="1">
        <f t="array" ref="C884">IF(A884="","",SUMPRODUCT((MATCH(A$2:A$1009&amp;B$2:B$1009,A$2:A$1009&amp;B$2:B$1009,0)=ROW($1:$1008))*(A$2:A$1009=A884)))</f>
        <v/>
      </c>
    </row>
    <row r="885" spans="1:3" x14ac:dyDescent="0.2">
      <c r="A885" t="str">
        <f>+'算出シート1（連携前）'!AQ895</f>
        <v/>
      </c>
      <c r="B885">
        <f>+'算出シート1（連携前）'!G895</f>
        <v>0</v>
      </c>
      <c r="C885" t="str" cm="1">
        <f t="array" ref="C885">IF(A885="","",SUMPRODUCT((MATCH(A$2:A$1009&amp;B$2:B$1009,A$2:A$1009&amp;B$2:B$1009,0)=ROW($1:$1008))*(A$2:A$1009=A885)))</f>
        <v/>
      </c>
    </row>
    <row r="886" spans="1:3" x14ac:dyDescent="0.2">
      <c r="A886" t="str">
        <f>+'算出シート1（連携前）'!AQ896</f>
        <v/>
      </c>
      <c r="B886">
        <f>+'算出シート1（連携前）'!G896</f>
        <v>0</v>
      </c>
      <c r="C886" t="str" cm="1">
        <f t="array" ref="C886">IF(A886="","",SUMPRODUCT((MATCH(A$2:A$1009&amp;B$2:B$1009,A$2:A$1009&amp;B$2:B$1009,0)=ROW($1:$1008))*(A$2:A$1009=A886)))</f>
        <v/>
      </c>
    </row>
    <row r="887" spans="1:3" x14ac:dyDescent="0.2">
      <c r="A887" t="str">
        <f>+'算出シート1（連携前）'!AQ897</f>
        <v/>
      </c>
      <c r="B887">
        <f>+'算出シート1（連携前）'!G897</f>
        <v>0</v>
      </c>
      <c r="C887" t="str" cm="1">
        <f t="array" ref="C887">IF(A887="","",SUMPRODUCT((MATCH(A$2:A$1009&amp;B$2:B$1009,A$2:A$1009&amp;B$2:B$1009,0)=ROW($1:$1008))*(A$2:A$1009=A887)))</f>
        <v/>
      </c>
    </row>
    <row r="888" spans="1:3" x14ac:dyDescent="0.2">
      <c r="A888" t="str">
        <f>+'算出シート1（連携前）'!AQ898</f>
        <v/>
      </c>
      <c r="B888">
        <f>+'算出シート1（連携前）'!G898</f>
        <v>0</v>
      </c>
      <c r="C888" t="str" cm="1">
        <f t="array" ref="C888">IF(A888="","",SUMPRODUCT((MATCH(A$2:A$1009&amp;B$2:B$1009,A$2:A$1009&amp;B$2:B$1009,0)=ROW($1:$1008))*(A$2:A$1009=A888)))</f>
        <v/>
      </c>
    </row>
    <row r="889" spans="1:3" x14ac:dyDescent="0.2">
      <c r="A889" t="str">
        <f>+'算出シート1（連携前）'!AQ899</f>
        <v/>
      </c>
      <c r="B889">
        <f>+'算出シート1（連携前）'!G899</f>
        <v>0</v>
      </c>
      <c r="C889" t="str" cm="1">
        <f t="array" ref="C889">IF(A889="","",SUMPRODUCT((MATCH(A$2:A$1009&amp;B$2:B$1009,A$2:A$1009&amp;B$2:B$1009,0)=ROW($1:$1008))*(A$2:A$1009=A889)))</f>
        <v/>
      </c>
    </row>
    <row r="890" spans="1:3" x14ac:dyDescent="0.2">
      <c r="A890" t="str">
        <f>+'算出シート1（連携前）'!AQ900</f>
        <v/>
      </c>
      <c r="B890">
        <f>+'算出シート1（連携前）'!G900</f>
        <v>0</v>
      </c>
      <c r="C890" t="str" cm="1">
        <f t="array" ref="C890">IF(A890="","",SUMPRODUCT((MATCH(A$2:A$1009&amp;B$2:B$1009,A$2:A$1009&amp;B$2:B$1009,0)=ROW($1:$1008))*(A$2:A$1009=A890)))</f>
        <v/>
      </c>
    </row>
    <row r="891" spans="1:3" x14ac:dyDescent="0.2">
      <c r="A891" t="str">
        <f>+'算出シート1（連携前）'!AQ901</f>
        <v/>
      </c>
      <c r="B891">
        <f>+'算出シート1（連携前）'!G901</f>
        <v>0</v>
      </c>
      <c r="C891" t="str" cm="1">
        <f t="array" ref="C891">IF(A891="","",SUMPRODUCT((MATCH(A$2:A$1009&amp;B$2:B$1009,A$2:A$1009&amp;B$2:B$1009,0)=ROW($1:$1008))*(A$2:A$1009=A891)))</f>
        <v/>
      </c>
    </row>
    <row r="892" spans="1:3" x14ac:dyDescent="0.2">
      <c r="A892" t="str">
        <f>+'算出シート1（連携前）'!AQ902</f>
        <v/>
      </c>
      <c r="B892">
        <f>+'算出シート1（連携前）'!G902</f>
        <v>0</v>
      </c>
      <c r="C892" t="str" cm="1">
        <f t="array" ref="C892">IF(A892="","",SUMPRODUCT((MATCH(A$2:A$1009&amp;B$2:B$1009,A$2:A$1009&amp;B$2:B$1009,0)=ROW($1:$1008))*(A$2:A$1009=A892)))</f>
        <v/>
      </c>
    </row>
    <row r="893" spans="1:3" x14ac:dyDescent="0.2">
      <c r="A893" t="str">
        <f>+'算出シート1（連携前）'!AQ903</f>
        <v/>
      </c>
      <c r="B893">
        <f>+'算出シート1（連携前）'!G903</f>
        <v>0</v>
      </c>
      <c r="C893" t="str" cm="1">
        <f t="array" ref="C893">IF(A893="","",SUMPRODUCT((MATCH(A$2:A$1009&amp;B$2:B$1009,A$2:A$1009&amp;B$2:B$1009,0)=ROW($1:$1008))*(A$2:A$1009=A893)))</f>
        <v/>
      </c>
    </row>
    <row r="894" spans="1:3" x14ac:dyDescent="0.2">
      <c r="A894" t="str">
        <f>+'算出シート1（連携前）'!AQ904</f>
        <v/>
      </c>
      <c r="B894">
        <f>+'算出シート1（連携前）'!G904</f>
        <v>0</v>
      </c>
      <c r="C894" t="str" cm="1">
        <f t="array" ref="C894">IF(A894="","",SUMPRODUCT((MATCH(A$2:A$1009&amp;B$2:B$1009,A$2:A$1009&amp;B$2:B$1009,0)=ROW($1:$1008))*(A$2:A$1009=A894)))</f>
        <v/>
      </c>
    </row>
    <row r="895" spans="1:3" x14ac:dyDescent="0.2">
      <c r="A895" t="str">
        <f>+'算出シート1（連携前）'!AQ905</f>
        <v/>
      </c>
      <c r="B895">
        <f>+'算出シート1（連携前）'!G905</f>
        <v>0</v>
      </c>
      <c r="C895" t="str" cm="1">
        <f t="array" ref="C895">IF(A895="","",SUMPRODUCT((MATCH(A$2:A$1009&amp;B$2:B$1009,A$2:A$1009&amp;B$2:B$1009,0)=ROW($1:$1008))*(A$2:A$1009=A895)))</f>
        <v/>
      </c>
    </row>
    <row r="896" spans="1:3" x14ac:dyDescent="0.2">
      <c r="A896" t="str">
        <f>+'算出シート1（連携前）'!AQ906</f>
        <v/>
      </c>
      <c r="B896">
        <f>+'算出シート1（連携前）'!G906</f>
        <v>0</v>
      </c>
      <c r="C896" t="str" cm="1">
        <f t="array" ref="C896">IF(A896="","",SUMPRODUCT((MATCH(A$2:A$1009&amp;B$2:B$1009,A$2:A$1009&amp;B$2:B$1009,0)=ROW($1:$1008))*(A$2:A$1009=A896)))</f>
        <v/>
      </c>
    </row>
    <row r="897" spans="1:3" x14ac:dyDescent="0.2">
      <c r="A897" t="str">
        <f>+'算出シート1（連携前）'!AQ907</f>
        <v/>
      </c>
      <c r="B897">
        <f>+'算出シート1（連携前）'!G907</f>
        <v>0</v>
      </c>
      <c r="C897" t="str" cm="1">
        <f t="array" ref="C897">IF(A897="","",SUMPRODUCT((MATCH(A$2:A$1009&amp;B$2:B$1009,A$2:A$1009&amp;B$2:B$1009,0)=ROW($1:$1008))*(A$2:A$1009=A897)))</f>
        <v/>
      </c>
    </row>
    <row r="898" spans="1:3" x14ac:dyDescent="0.2">
      <c r="A898" t="str">
        <f>+'算出シート1（連携前）'!AQ908</f>
        <v/>
      </c>
      <c r="B898">
        <f>+'算出シート1（連携前）'!G908</f>
        <v>0</v>
      </c>
      <c r="C898" t="str" cm="1">
        <f t="array" ref="C898">IF(A898="","",SUMPRODUCT((MATCH(A$2:A$1009&amp;B$2:B$1009,A$2:A$1009&amp;B$2:B$1009,0)=ROW($1:$1008))*(A$2:A$1009=A898)))</f>
        <v/>
      </c>
    </row>
    <row r="899" spans="1:3" x14ac:dyDescent="0.2">
      <c r="A899" t="str">
        <f>+'算出シート1（連携前）'!AQ909</f>
        <v/>
      </c>
      <c r="B899">
        <f>+'算出シート1（連携前）'!G909</f>
        <v>0</v>
      </c>
      <c r="C899" t="str" cm="1">
        <f t="array" ref="C899">IF(A899="","",SUMPRODUCT((MATCH(A$2:A$1009&amp;B$2:B$1009,A$2:A$1009&amp;B$2:B$1009,0)=ROW($1:$1008))*(A$2:A$1009=A899)))</f>
        <v/>
      </c>
    </row>
    <row r="900" spans="1:3" x14ac:dyDescent="0.2">
      <c r="A900" t="str">
        <f>+'算出シート1（連携前）'!AQ910</f>
        <v/>
      </c>
      <c r="B900">
        <f>+'算出シート1（連携前）'!G910</f>
        <v>0</v>
      </c>
      <c r="C900" t="str" cm="1">
        <f t="array" ref="C900">IF(A900="","",SUMPRODUCT((MATCH(A$2:A$1009&amp;B$2:B$1009,A$2:A$1009&amp;B$2:B$1009,0)=ROW($1:$1008))*(A$2:A$1009=A900)))</f>
        <v/>
      </c>
    </row>
    <row r="901" spans="1:3" x14ac:dyDescent="0.2">
      <c r="A901" t="str">
        <f>+'算出シート1（連携前）'!AQ911</f>
        <v/>
      </c>
      <c r="B901">
        <f>+'算出シート1（連携前）'!G911</f>
        <v>0</v>
      </c>
      <c r="C901" t="str" cm="1">
        <f t="array" ref="C901">IF(A901="","",SUMPRODUCT((MATCH(A$2:A$1009&amp;B$2:B$1009,A$2:A$1009&amp;B$2:B$1009,0)=ROW($1:$1008))*(A$2:A$1009=A901)))</f>
        <v/>
      </c>
    </row>
    <row r="902" spans="1:3" x14ac:dyDescent="0.2">
      <c r="A902" t="str">
        <f>+'算出シート1（連携前）'!AQ912</f>
        <v/>
      </c>
      <c r="B902">
        <f>+'算出シート1（連携前）'!G912</f>
        <v>0</v>
      </c>
      <c r="C902" t="str" cm="1">
        <f t="array" ref="C902">IF(A902="","",SUMPRODUCT((MATCH(A$2:A$1009&amp;B$2:B$1009,A$2:A$1009&amp;B$2:B$1009,0)=ROW($1:$1008))*(A$2:A$1009=A902)))</f>
        <v/>
      </c>
    </row>
    <row r="903" spans="1:3" x14ac:dyDescent="0.2">
      <c r="A903" t="str">
        <f>+'算出シート1（連携前）'!AQ913</f>
        <v/>
      </c>
      <c r="B903">
        <f>+'算出シート1（連携前）'!G913</f>
        <v>0</v>
      </c>
      <c r="C903" t="str" cm="1">
        <f t="array" ref="C903">IF(A903="","",SUMPRODUCT((MATCH(A$2:A$1009&amp;B$2:B$1009,A$2:A$1009&amp;B$2:B$1009,0)=ROW($1:$1008))*(A$2:A$1009=A903)))</f>
        <v/>
      </c>
    </row>
    <row r="904" spans="1:3" x14ac:dyDescent="0.2">
      <c r="A904" t="str">
        <f>+'算出シート1（連携前）'!AQ914</f>
        <v/>
      </c>
      <c r="B904">
        <f>+'算出シート1（連携前）'!G914</f>
        <v>0</v>
      </c>
      <c r="C904" t="str" cm="1">
        <f t="array" ref="C904">IF(A904="","",SUMPRODUCT((MATCH(A$2:A$1009&amp;B$2:B$1009,A$2:A$1009&amp;B$2:B$1009,0)=ROW($1:$1008))*(A$2:A$1009=A904)))</f>
        <v/>
      </c>
    </row>
    <row r="905" spans="1:3" x14ac:dyDescent="0.2">
      <c r="A905" t="str">
        <f>+'算出シート1（連携前）'!AQ915</f>
        <v/>
      </c>
      <c r="B905">
        <f>+'算出シート1（連携前）'!G915</f>
        <v>0</v>
      </c>
      <c r="C905" t="str" cm="1">
        <f t="array" ref="C905">IF(A905="","",SUMPRODUCT((MATCH(A$2:A$1009&amp;B$2:B$1009,A$2:A$1009&amp;B$2:B$1009,0)=ROW($1:$1008))*(A$2:A$1009=A905)))</f>
        <v/>
      </c>
    </row>
    <row r="906" spans="1:3" x14ac:dyDescent="0.2">
      <c r="A906" t="str">
        <f>+'算出シート1（連携前）'!AQ916</f>
        <v/>
      </c>
      <c r="B906">
        <f>+'算出シート1（連携前）'!G916</f>
        <v>0</v>
      </c>
      <c r="C906" t="str" cm="1">
        <f t="array" ref="C906">IF(A906="","",SUMPRODUCT((MATCH(A$2:A$1009&amp;B$2:B$1009,A$2:A$1009&amp;B$2:B$1009,0)=ROW($1:$1008))*(A$2:A$1009=A906)))</f>
        <v/>
      </c>
    </row>
    <row r="907" spans="1:3" x14ac:dyDescent="0.2">
      <c r="A907" t="str">
        <f>+'算出シート1（連携前）'!AQ917</f>
        <v/>
      </c>
      <c r="B907">
        <f>+'算出シート1（連携前）'!G917</f>
        <v>0</v>
      </c>
      <c r="C907" t="str" cm="1">
        <f t="array" ref="C907">IF(A907="","",SUMPRODUCT((MATCH(A$2:A$1009&amp;B$2:B$1009,A$2:A$1009&amp;B$2:B$1009,0)=ROW($1:$1008))*(A$2:A$1009=A907)))</f>
        <v/>
      </c>
    </row>
    <row r="908" spans="1:3" x14ac:dyDescent="0.2">
      <c r="A908" t="str">
        <f>+'算出シート1（連携前）'!AQ918</f>
        <v/>
      </c>
      <c r="B908">
        <f>+'算出シート1（連携前）'!G918</f>
        <v>0</v>
      </c>
      <c r="C908" t="str" cm="1">
        <f t="array" ref="C908">IF(A908="","",SUMPRODUCT((MATCH(A$2:A$1009&amp;B$2:B$1009,A$2:A$1009&amp;B$2:B$1009,0)=ROW($1:$1008))*(A$2:A$1009=A908)))</f>
        <v/>
      </c>
    </row>
    <row r="909" spans="1:3" x14ac:dyDescent="0.2">
      <c r="A909" t="str">
        <f>+'算出シート1（連携前）'!AQ919</f>
        <v/>
      </c>
      <c r="B909">
        <f>+'算出シート1（連携前）'!G919</f>
        <v>0</v>
      </c>
      <c r="C909" t="str" cm="1">
        <f t="array" ref="C909">IF(A909="","",SUMPRODUCT((MATCH(A$2:A$1009&amp;B$2:B$1009,A$2:A$1009&amp;B$2:B$1009,0)=ROW($1:$1008))*(A$2:A$1009=A909)))</f>
        <v/>
      </c>
    </row>
    <row r="910" spans="1:3" x14ac:dyDescent="0.2">
      <c r="A910" t="str">
        <f>+'算出シート1（連携前）'!AQ920</f>
        <v/>
      </c>
      <c r="B910">
        <f>+'算出シート1（連携前）'!G920</f>
        <v>0</v>
      </c>
      <c r="C910" t="str" cm="1">
        <f t="array" ref="C910">IF(A910="","",SUMPRODUCT((MATCH(A$2:A$1009&amp;B$2:B$1009,A$2:A$1009&amp;B$2:B$1009,0)=ROW($1:$1008))*(A$2:A$1009=A910)))</f>
        <v/>
      </c>
    </row>
    <row r="911" spans="1:3" x14ac:dyDescent="0.2">
      <c r="A911" t="str">
        <f>+'算出シート1（連携前）'!AQ921</f>
        <v/>
      </c>
      <c r="B911">
        <f>+'算出シート1（連携前）'!G921</f>
        <v>0</v>
      </c>
      <c r="C911" t="str" cm="1">
        <f t="array" ref="C911">IF(A911="","",SUMPRODUCT((MATCH(A$2:A$1009&amp;B$2:B$1009,A$2:A$1009&amp;B$2:B$1009,0)=ROW($1:$1008))*(A$2:A$1009=A911)))</f>
        <v/>
      </c>
    </row>
    <row r="912" spans="1:3" x14ac:dyDescent="0.2">
      <c r="A912" t="str">
        <f>+'算出シート1（連携前）'!AQ922</f>
        <v/>
      </c>
      <c r="B912">
        <f>+'算出シート1（連携前）'!G922</f>
        <v>0</v>
      </c>
      <c r="C912" t="str" cm="1">
        <f t="array" ref="C912">IF(A912="","",SUMPRODUCT((MATCH(A$2:A$1009&amp;B$2:B$1009,A$2:A$1009&amp;B$2:B$1009,0)=ROW($1:$1008))*(A$2:A$1009=A912)))</f>
        <v/>
      </c>
    </row>
    <row r="913" spans="1:3" x14ac:dyDescent="0.2">
      <c r="A913" t="str">
        <f>+'算出シート1（連携前）'!AQ923</f>
        <v/>
      </c>
      <c r="B913">
        <f>+'算出シート1（連携前）'!G923</f>
        <v>0</v>
      </c>
      <c r="C913" t="str" cm="1">
        <f t="array" ref="C913">IF(A913="","",SUMPRODUCT((MATCH(A$2:A$1009&amp;B$2:B$1009,A$2:A$1009&amp;B$2:B$1009,0)=ROW($1:$1008))*(A$2:A$1009=A913)))</f>
        <v/>
      </c>
    </row>
    <row r="914" spans="1:3" x14ac:dyDescent="0.2">
      <c r="A914" t="str">
        <f>+'算出シート1（連携前）'!AQ924</f>
        <v/>
      </c>
      <c r="B914">
        <f>+'算出シート1（連携前）'!G924</f>
        <v>0</v>
      </c>
      <c r="C914" t="str" cm="1">
        <f t="array" ref="C914">IF(A914="","",SUMPRODUCT((MATCH(A$2:A$1009&amp;B$2:B$1009,A$2:A$1009&amp;B$2:B$1009,0)=ROW($1:$1008))*(A$2:A$1009=A914)))</f>
        <v/>
      </c>
    </row>
    <row r="915" spans="1:3" x14ac:dyDescent="0.2">
      <c r="A915" t="str">
        <f>+'算出シート1（連携前）'!AQ925</f>
        <v/>
      </c>
      <c r="B915">
        <f>+'算出シート1（連携前）'!G925</f>
        <v>0</v>
      </c>
      <c r="C915" t="str" cm="1">
        <f t="array" ref="C915">IF(A915="","",SUMPRODUCT((MATCH(A$2:A$1009&amp;B$2:B$1009,A$2:A$1009&amp;B$2:B$1009,0)=ROW($1:$1008))*(A$2:A$1009=A915)))</f>
        <v/>
      </c>
    </row>
    <row r="916" spans="1:3" x14ac:dyDescent="0.2">
      <c r="A916" t="str">
        <f>+'算出シート1（連携前）'!AQ926</f>
        <v/>
      </c>
      <c r="B916">
        <f>+'算出シート1（連携前）'!G926</f>
        <v>0</v>
      </c>
      <c r="C916" t="str" cm="1">
        <f t="array" ref="C916">IF(A916="","",SUMPRODUCT((MATCH(A$2:A$1009&amp;B$2:B$1009,A$2:A$1009&amp;B$2:B$1009,0)=ROW($1:$1008))*(A$2:A$1009=A916)))</f>
        <v/>
      </c>
    </row>
    <row r="917" spans="1:3" x14ac:dyDescent="0.2">
      <c r="A917" t="str">
        <f>+'算出シート1（連携前）'!AQ927</f>
        <v/>
      </c>
      <c r="B917">
        <f>+'算出シート1（連携前）'!G927</f>
        <v>0</v>
      </c>
      <c r="C917" t="str" cm="1">
        <f t="array" ref="C917">IF(A917="","",SUMPRODUCT((MATCH(A$2:A$1009&amp;B$2:B$1009,A$2:A$1009&amp;B$2:B$1009,0)=ROW($1:$1008))*(A$2:A$1009=A917)))</f>
        <v/>
      </c>
    </row>
    <row r="918" spans="1:3" x14ac:dyDescent="0.2">
      <c r="A918" t="str">
        <f>+'算出シート1（連携前）'!AQ928</f>
        <v/>
      </c>
      <c r="B918">
        <f>+'算出シート1（連携前）'!G928</f>
        <v>0</v>
      </c>
      <c r="C918" t="str" cm="1">
        <f t="array" ref="C918">IF(A918="","",SUMPRODUCT((MATCH(A$2:A$1009&amp;B$2:B$1009,A$2:A$1009&amp;B$2:B$1009,0)=ROW($1:$1008))*(A$2:A$1009=A918)))</f>
        <v/>
      </c>
    </row>
    <row r="919" spans="1:3" x14ac:dyDescent="0.2">
      <c r="A919" t="str">
        <f>+'算出シート1（連携前）'!AQ929</f>
        <v/>
      </c>
      <c r="B919">
        <f>+'算出シート1（連携前）'!G929</f>
        <v>0</v>
      </c>
      <c r="C919" t="str" cm="1">
        <f t="array" ref="C919">IF(A919="","",SUMPRODUCT((MATCH(A$2:A$1009&amp;B$2:B$1009,A$2:A$1009&amp;B$2:B$1009,0)=ROW($1:$1008))*(A$2:A$1009=A919)))</f>
        <v/>
      </c>
    </row>
    <row r="920" spans="1:3" x14ac:dyDescent="0.2">
      <c r="A920" t="str">
        <f>+'算出シート1（連携前）'!AQ930</f>
        <v/>
      </c>
      <c r="B920">
        <f>+'算出シート1（連携前）'!G930</f>
        <v>0</v>
      </c>
      <c r="C920" t="str" cm="1">
        <f t="array" ref="C920">IF(A920="","",SUMPRODUCT((MATCH(A$2:A$1009&amp;B$2:B$1009,A$2:A$1009&amp;B$2:B$1009,0)=ROW($1:$1008))*(A$2:A$1009=A920)))</f>
        <v/>
      </c>
    </row>
    <row r="921" spans="1:3" x14ac:dyDescent="0.2">
      <c r="A921" t="str">
        <f>+'算出シート1（連携前）'!AQ931</f>
        <v/>
      </c>
      <c r="B921">
        <f>+'算出シート1（連携前）'!G931</f>
        <v>0</v>
      </c>
      <c r="C921" t="str" cm="1">
        <f t="array" ref="C921">IF(A921="","",SUMPRODUCT((MATCH(A$2:A$1009&amp;B$2:B$1009,A$2:A$1009&amp;B$2:B$1009,0)=ROW($1:$1008))*(A$2:A$1009=A921)))</f>
        <v/>
      </c>
    </row>
    <row r="922" spans="1:3" x14ac:dyDescent="0.2">
      <c r="A922" t="str">
        <f>+'算出シート1（連携前）'!AQ932</f>
        <v/>
      </c>
      <c r="B922">
        <f>+'算出シート1（連携前）'!G932</f>
        <v>0</v>
      </c>
      <c r="C922" t="str" cm="1">
        <f t="array" ref="C922">IF(A922="","",SUMPRODUCT((MATCH(A$2:A$1009&amp;B$2:B$1009,A$2:A$1009&amp;B$2:B$1009,0)=ROW($1:$1008))*(A$2:A$1009=A922)))</f>
        <v/>
      </c>
    </row>
    <row r="923" spans="1:3" x14ac:dyDescent="0.2">
      <c r="A923" t="str">
        <f>+'算出シート1（連携前）'!AQ933</f>
        <v/>
      </c>
      <c r="B923">
        <f>+'算出シート1（連携前）'!G933</f>
        <v>0</v>
      </c>
      <c r="C923" t="str" cm="1">
        <f t="array" ref="C923">IF(A923="","",SUMPRODUCT((MATCH(A$2:A$1009&amp;B$2:B$1009,A$2:A$1009&amp;B$2:B$1009,0)=ROW($1:$1008))*(A$2:A$1009=A923)))</f>
        <v/>
      </c>
    </row>
    <row r="924" spans="1:3" x14ac:dyDescent="0.2">
      <c r="A924" t="str">
        <f>+'算出シート1（連携前）'!AQ934</f>
        <v/>
      </c>
      <c r="B924">
        <f>+'算出シート1（連携前）'!G934</f>
        <v>0</v>
      </c>
      <c r="C924" t="str" cm="1">
        <f t="array" ref="C924">IF(A924="","",SUMPRODUCT((MATCH(A$2:A$1009&amp;B$2:B$1009,A$2:A$1009&amp;B$2:B$1009,0)=ROW($1:$1008))*(A$2:A$1009=A924)))</f>
        <v/>
      </c>
    </row>
    <row r="925" spans="1:3" x14ac:dyDescent="0.2">
      <c r="A925" t="str">
        <f>+'算出シート1（連携前）'!AQ935</f>
        <v/>
      </c>
      <c r="B925">
        <f>+'算出シート1（連携前）'!G935</f>
        <v>0</v>
      </c>
      <c r="C925" t="str" cm="1">
        <f t="array" ref="C925">IF(A925="","",SUMPRODUCT((MATCH(A$2:A$1009&amp;B$2:B$1009,A$2:A$1009&amp;B$2:B$1009,0)=ROW($1:$1008))*(A$2:A$1009=A925)))</f>
        <v/>
      </c>
    </row>
    <row r="926" spans="1:3" x14ac:dyDescent="0.2">
      <c r="A926" t="str">
        <f>+'算出シート1（連携前）'!AQ936</f>
        <v/>
      </c>
      <c r="B926">
        <f>+'算出シート1（連携前）'!G936</f>
        <v>0</v>
      </c>
      <c r="C926" t="str" cm="1">
        <f t="array" ref="C926">IF(A926="","",SUMPRODUCT((MATCH(A$2:A$1009&amp;B$2:B$1009,A$2:A$1009&amp;B$2:B$1009,0)=ROW($1:$1008))*(A$2:A$1009=A926)))</f>
        <v/>
      </c>
    </row>
    <row r="927" spans="1:3" x14ac:dyDescent="0.2">
      <c r="A927" t="str">
        <f>+'算出シート1（連携前）'!AQ937</f>
        <v/>
      </c>
      <c r="B927">
        <f>+'算出シート1（連携前）'!G937</f>
        <v>0</v>
      </c>
      <c r="C927" t="str" cm="1">
        <f t="array" ref="C927">IF(A927="","",SUMPRODUCT((MATCH(A$2:A$1009&amp;B$2:B$1009,A$2:A$1009&amp;B$2:B$1009,0)=ROW($1:$1008))*(A$2:A$1009=A927)))</f>
        <v/>
      </c>
    </row>
    <row r="928" spans="1:3" x14ac:dyDescent="0.2">
      <c r="A928" t="str">
        <f>+'算出シート1（連携前）'!AQ938</f>
        <v/>
      </c>
      <c r="B928">
        <f>+'算出シート1（連携前）'!G938</f>
        <v>0</v>
      </c>
      <c r="C928" t="str" cm="1">
        <f t="array" ref="C928">IF(A928="","",SUMPRODUCT((MATCH(A$2:A$1009&amp;B$2:B$1009,A$2:A$1009&amp;B$2:B$1009,0)=ROW($1:$1008))*(A$2:A$1009=A928)))</f>
        <v/>
      </c>
    </row>
    <row r="929" spans="1:3" x14ac:dyDescent="0.2">
      <c r="A929" t="str">
        <f>+'算出シート1（連携前）'!AQ939</f>
        <v/>
      </c>
      <c r="B929">
        <f>+'算出シート1（連携前）'!G939</f>
        <v>0</v>
      </c>
      <c r="C929" t="str" cm="1">
        <f t="array" ref="C929">IF(A929="","",SUMPRODUCT((MATCH(A$2:A$1009&amp;B$2:B$1009,A$2:A$1009&amp;B$2:B$1009,0)=ROW($1:$1008))*(A$2:A$1009=A929)))</f>
        <v/>
      </c>
    </row>
    <row r="930" spans="1:3" x14ac:dyDescent="0.2">
      <c r="A930" t="str">
        <f>+'算出シート1（連携前）'!AQ940</f>
        <v/>
      </c>
      <c r="B930">
        <f>+'算出シート1（連携前）'!G940</f>
        <v>0</v>
      </c>
      <c r="C930" t="str" cm="1">
        <f t="array" ref="C930">IF(A930="","",SUMPRODUCT((MATCH(A$2:A$1009&amp;B$2:B$1009,A$2:A$1009&amp;B$2:B$1009,0)=ROW($1:$1008))*(A$2:A$1009=A930)))</f>
        <v/>
      </c>
    </row>
    <row r="931" spans="1:3" x14ac:dyDescent="0.2">
      <c r="A931" t="str">
        <f>+'算出シート1（連携前）'!AQ941</f>
        <v/>
      </c>
      <c r="B931">
        <f>+'算出シート1（連携前）'!G941</f>
        <v>0</v>
      </c>
      <c r="C931" t="str" cm="1">
        <f t="array" ref="C931">IF(A931="","",SUMPRODUCT((MATCH(A$2:A$1009&amp;B$2:B$1009,A$2:A$1009&amp;B$2:B$1009,0)=ROW($1:$1008))*(A$2:A$1009=A931)))</f>
        <v/>
      </c>
    </row>
    <row r="932" spans="1:3" x14ac:dyDescent="0.2">
      <c r="A932" t="str">
        <f>+'算出シート1（連携前）'!AQ942</f>
        <v/>
      </c>
      <c r="B932">
        <f>+'算出シート1（連携前）'!G942</f>
        <v>0</v>
      </c>
      <c r="C932" t="str" cm="1">
        <f t="array" ref="C932">IF(A932="","",SUMPRODUCT((MATCH(A$2:A$1009&amp;B$2:B$1009,A$2:A$1009&amp;B$2:B$1009,0)=ROW($1:$1008))*(A$2:A$1009=A932)))</f>
        <v/>
      </c>
    </row>
    <row r="933" spans="1:3" x14ac:dyDescent="0.2">
      <c r="A933" t="str">
        <f>+'算出シート1（連携前）'!AQ943</f>
        <v/>
      </c>
      <c r="B933">
        <f>+'算出シート1（連携前）'!G943</f>
        <v>0</v>
      </c>
      <c r="C933" t="str" cm="1">
        <f t="array" ref="C933">IF(A933="","",SUMPRODUCT((MATCH(A$2:A$1009&amp;B$2:B$1009,A$2:A$1009&amp;B$2:B$1009,0)=ROW($1:$1008))*(A$2:A$1009=A933)))</f>
        <v/>
      </c>
    </row>
    <row r="934" spans="1:3" x14ac:dyDescent="0.2">
      <c r="A934" t="str">
        <f>+'算出シート1（連携前）'!AQ944</f>
        <v/>
      </c>
      <c r="B934">
        <f>+'算出シート1（連携前）'!G944</f>
        <v>0</v>
      </c>
      <c r="C934" t="str" cm="1">
        <f t="array" ref="C934">IF(A934="","",SUMPRODUCT((MATCH(A$2:A$1009&amp;B$2:B$1009,A$2:A$1009&amp;B$2:B$1009,0)=ROW($1:$1008))*(A$2:A$1009=A934)))</f>
        <v/>
      </c>
    </row>
    <row r="935" spans="1:3" x14ac:dyDescent="0.2">
      <c r="A935" t="str">
        <f>+'算出シート1（連携前）'!AQ945</f>
        <v/>
      </c>
      <c r="B935">
        <f>+'算出シート1（連携前）'!G945</f>
        <v>0</v>
      </c>
      <c r="C935" t="str" cm="1">
        <f t="array" ref="C935">IF(A935="","",SUMPRODUCT((MATCH(A$2:A$1009&amp;B$2:B$1009,A$2:A$1009&amp;B$2:B$1009,0)=ROW($1:$1008))*(A$2:A$1009=A935)))</f>
        <v/>
      </c>
    </row>
    <row r="936" spans="1:3" x14ac:dyDescent="0.2">
      <c r="A936" t="str">
        <f>+'算出シート1（連携前）'!AQ946</f>
        <v/>
      </c>
      <c r="B936">
        <f>+'算出シート1（連携前）'!G946</f>
        <v>0</v>
      </c>
      <c r="C936" t="str" cm="1">
        <f t="array" ref="C936">IF(A936="","",SUMPRODUCT((MATCH(A$2:A$1009&amp;B$2:B$1009,A$2:A$1009&amp;B$2:B$1009,0)=ROW($1:$1008))*(A$2:A$1009=A936)))</f>
        <v/>
      </c>
    </row>
    <row r="937" spans="1:3" x14ac:dyDescent="0.2">
      <c r="A937" t="str">
        <f>+'算出シート1（連携前）'!AQ947</f>
        <v/>
      </c>
      <c r="B937">
        <f>+'算出シート1（連携前）'!G947</f>
        <v>0</v>
      </c>
      <c r="C937" t="str" cm="1">
        <f t="array" ref="C937">IF(A937="","",SUMPRODUCT((MATCH(A$2:A$1009&amp;B$2:B$1009,A$2:A$1009&amp;B$2:B$1009,0)=ROW($1:$1008))*(A$2:A$1009=A937)))</f>
        <v/>
      </c>
    </row>
    <row r="938" spans="1:3" x14ac:dyDescent="0.2">
      <c r="A938" t="str">
        <f>+'算出シート1（連携前）'!AQ948</f>
        <v/>
      </c>
      <c r="B938">
        <f>+'算出シート1（連携前）'!G948</f>
        <v>0</v>
      </c>
      <c r="C938" t="str" cm="1">
        <f t="array" ref="C938">IF(A938="","",SUMPRODUCT((MATCH(A$2:A$1009&amp;B$2:B$1009,A$2:A$1009&amp;B$2:B$1009,0)=ROW($1:$1008))*(A$2:A$1009=A938)))</f>
        <v/>
      </c>
    </row>
    <row r="939" spans="1:3" x14ac:dyDescent="0.2">
      <c r="A939" t="str">
        <f>+'算出シート1（連携前）'!AQ949</f>
        <v/>
      </c>
      <c r="B939">
        <f>+'算出シート1（連携前）'!G949</f>
        <v>0</v>
      </c>
      <c r="C939" t="str" cm="1">
        <f t="array" ref="C939">IF(A939="","",SUMPRODUCT((MATCH(A$2:A$1009&amp;B$2:B$1009,A$2:A$1009&amp;B$2:B$1009,0)=ROW($1:$1008))*(A$2:A$1009=A939)))</f>
        <v/>
      </c>
    </row>
    <row r="940" spans="1:3" x14ac:dyDescent="0.2">
      <c r="A940" t="str">
        <f>+'算出シート1（連携前）'!AQ950</f>
        <v/>
      </c>
      <c r="B940">
        <f>+'算出シート1（連携前）'!G950</f>
        <v>0</v>
      </c>
      <c r="C940" t="str" cm="1">
        <f t="array" ref="C940">IF(A940="","",SUMPRODUCT((MATCH(A$2:A$1009&amp;B$2:B$1009,A$2:A$1009&amp;B$2:B$1009,0)=ROW($1:$1008))*(A$2:A$1009=A940)))</f>
        <v/>
      </c>
    </row>
    <row r="941" spans="1:3" x14ac:dyDescent="0.2">
      <c r="A941" t="str">
        <f>+'算出シート1（連携前）'!AQ951</f>
        <v/>
      </c>
      <c r="B941">
        <f>+'算出シート1（連携前）'!G951</f>
        <v>0</v>
      </c>
      <c r="C941" t="str" cm="1">
        <f t="array" ref="C941">IF(A941="","",SUMPRODUCT((MATCH(A$2:A$1009&amp;B$2:B$1009,A$2:A$1009&amp;B$2:B$1009,0)=ROW($1:$1008))*(A$2:A$1009=A941)))</f>
        <v/>
      </c>
    </row>
    <row r="942" spans="1:3" x14ac:dyDescent="0.2">
      <c r="A942" t="str">
        <f>+'算出シート1（連携前）'!AQ952</f>
        <v/>
      </c>
      <c r="B942">
        <f>+'算出シート1（連携前）'!G952</f>
        <v>0</v>
      </c>
      <c r="C942" t="str" cm="1">
        <f t="array" ref="C942">IF(A942="","",SUMPRODUCT((MATCH(A$2:A$1009&amp;B$2:B$1009,A$2:A$1009&amp;B$2:B$1009,0)=ROW($1:$1008))*(A$2:A$1009=A942)))</f>
        <v/>
      </c>
    </row>
    <row r="943" spans="1:3" x14ac:dyDescent="0.2">
      <c r="A943" t="str">
        <f>+'算出シート1（連携前）'!AQ953</f>
        <v/>
      </c>
      <c r="B943">
        <f>+'算出シート1（連携前）'!G953</f>
        <v>0</v>
      </c>
      <c r="C943" t="str" cm="1">
        <f t="array" ref="C943">IF(A943="","",SUMPRODUCT((MATCH(A$2:A$1009&amp;B$2:B$1009,A$2:A$1009&amp;B$2:B$1009,0)=ROW($1:$1008))*(A$2:A$1009=A943)))</f>
        <v/>
      </c>
    </row>
    <row r="944" spans="1:3" x14ac:dyDescent="0.2">
      <c r="A944" t="str">
        <f>+'算出シート1（連携前）'!AQ954</f>
        <v/>
      </c>
      <c r="B944">
        <f>+'算出シート1（連携前）'!G954</f>
        <v>0</v>
      </c>
      <c r="C944" t="str" cm="1">
        <f t="array" ref="C944">IF(A944="","",SUMPRODUCT((MATCH(A$2:A$1009&amp;B$2:B$1009,A$2:A$1009&amp;B$2:B$1009,0)=ROW($1:$1008))*(A$2:A$1009=A944)))</f>
        <v/>
      </c>
    </row>
    <row r="945" spans="1:3" x14ac:dyDescent="0.2">
      <c r="A945" t="str">
        <f>+'算出シート1（連携前）'!AQ955</f>
        <v/>
      </c>
      <c r="B945">
        <f>+'算出シート1（連携前）'!G955</f>
        <v>0</v>
      </c>
      <c r="C945" t="str" cm="1">
        <f t="array" ref="C945">IF(A945="","",SUMPRODUCT((MATCH(A$2:A$1009&amp;B$2:B$1009,A$2:A$1009&amp;B$2:B$1009,0)=ROW($1:$1008))*(A$2:A$1009=A945)))</f>
        <v/>
      </c>
    </row>
    <row r="946" spans="1:3" x14ac:dyDescent="0.2">
      <c r="A946" t="str">
        <f>+'算出シート1（連携前）'!AQ956</f>
        <v/>
      </c>
      <c r="B946">
        <f>+'算出シート1（連携前）'!G956</f>
        <v>0</v>
      </c>
      <c r="C946" t="str" cm="1">
        <f t="array" ref="C946">IF(A946="","",SUMPRODUCT((MATCH(A$2:A$1009&amp;B$2:B$1009,A$2:A$1009&amp;B$2:B$1009,0)=ROW($1:$1008))*(A$2:A$1009=A946)))</f>
        <v/>
      </c>
    </row>
    <row r="947" spans="1:3" x14ac:dyDescent="0.2">
      <c r="A947" t="str">
        <f>+'算出シート1（連携前）'!AQ957</f>
        <v/>
      </c>
      <c r="B947">
        <f>+'算出シート1（連携前）'!G957</f>
        <v>0</v>
      </c>
      <c r="C947" t="str" cm="1">
        <f t="array" ref="C947">IF(A947="","",SUMPRODUCT((MATCH(A$2:A$1009&amp;B$2:B$1009,A$2:A$1009&amp;B$2:B$1009,0)=ROW($1:$1008))*(A$2:A$1009=A947)))</f>
        <v/>
      </c>
    </row>
    <row r="948" spans="1:3" x14ac:dyDescent="0.2">
      <c r="A948" t="str">
        <f>+'算出シート1（連携前）'!AQ958</f>
        <v/>
      </c>
      <c r="B948">
        <f>+'算出シート1（連携前）'!G958</f>
        <v>0</v>
      </c>
      <c r="C948" t="str" cm="1">
        <f t="array" ref="C948">IF(A948="","",SUMPRODUCT((MATCH(A$2:A$1009&amp;B$2:B$1009,A$2:A$1009&amp;B$2:B$1009,0)=ROW($1:$1008))*(A$2:A$1009=A948)))</f>
        <v/>
      </c>
    </row>
    <row r="949" spans="1:3" x14ac:dyDescent="0.2">
      <c r="A949" t="str">
        <f>+'算出シート1（連携前）'!AQ959</f>
        <v/>
      </c>
      <c r="B949">
        <f>+'算出シート1（連携前）'!G959</f>
        <v>0</v>
      </c>
      <c r="C949" t="str" cm="1">
        <f t="array" ref="C949">IF(A949="","",SUMPRODUCT((MATCH(A$2:A$1009&amp;B$2:B$1009,A$2:A$1009&amp;B$2:B$1009,0)=ROW($1:$1008))*(A$2:A$1009=A949)))</f>
        <v/>
      </c>
    </row>
    <row r="950" spans="1:3" x14ac:dyDescent="0.2">
      <c r="A950" t="str">
        <f>+'算出シート1（連携前）'!AQ960</f>
        <v/>
      </c>
      <c r="B950">
        <f>+'算出シート1（連携前）'!G960</f>
        <v>0</v>
      </c>
      <c r="C950" t="str" cm="1">
        <f t="array" ref="C950">IF(A950="","",SUMPRODUCT((MATCH(A$2:A$1009&amp;B$2:B$1009,A$2:A$1009&amp;B$2:B$1009,0)=ROW($1:$1008))*(A$2:A$1009=A950)))</f>
        <v/>
      </c>
    </row>
    <row r="951" spans="1:3" x14ac:dyDescent="0.2">
      <c r="A951" t="str">
        <f>+'算出シート1（連携前）'!AQ961</f>
        <v/>
      </c>
      <c r="B951">
        <f>+'算出シート1（連携前）'!G961</f>
        <v>0</v>
      </c>
      <c r="C951" t="str" cm="1">
        <f t="array" ref="C951">IF(A951="","",SUMPRODUCT((MATCH(A$2:A$1009&amp;B$2:B$1009,A$2:A$1009&amp;B$2:B$1009,0)=ROW($1:$1008))*(A$2:A$1009=A951)))</f>
        <v/>
      </c>
    </row>
    <row r="952" spans="1:3" x14ac:dyDescent="0.2">
      <c r="A952" t="str">
        <f>+'算出シート1（連携前）'!AQ962</f>
        <v/>
      </c>
      <c r="B952">
        <f>+'算出シート1（連携前）'!G962</f>
        <v>0</v>
      </c>
      <c r="C952" t="str" cm="1">
        <f t="array" ref="C952">IF(A952="","",SUMPRODUCT((MATCH(A$2:A$1009&amp;B$2:B$1009,A$2:A$1009&amp;B$2:B$1009,0)=ROW($1:$1008))*(A$2:A$1009=A952)))</f>
        <v/>
      </c>
    </row>
    <row r="953" spans="1:3" x14ac:dyDescent="0.2">
      <c r="A953" t="str">
        <f>+'算出シート1（連携前）'!AQ963</f>
        <v/>
      </c>
      <c r="B953">
        <f>+'算出シート1（連携前）'!G963</f>
        <v>0</v>
      </c>
      <c r="C953" t="str" cm="1">
        <f t="array" ref="C953">IF(A953="","",SUMPRODUCT((MATCH(A$2:A$1009&amp;B$2:B$1009,A$2:A$1009&amp;B$2:B$1009,0)=ROW($1:$1008))*(A$2:A$1009=A953)))</f>
        <v/>
      </c>
    </row>
    <row r="954" spans="1:3" x14ac:dyDescent="0.2">
      <c r="A954" t="str">
        <f>+'算出シート1（連携前）'!AQ964</f>
        <v/>
      </c>
      <c r="B954">
        <f>+'算出シート1（連携前）'!G964</f>
        <v>0</v>
      </c>
      <c r="C954" t="str" cm="1">
        <f t="array" ref="C954">IF(A954="","",SUMPRODUCT((MATCH(A$2:A$1009&amp;B$2:B$1009,A$2:A$1009&amp;B$2:B$1009,0)=ROW($1:$1008))*(A$2:A$1009=A954)))</f>
        <v/>
      </c>
    </row>
    <row r="955" spans="1:3" x14ac:dyDescent="0.2">
      <c r="A955" t="str">
        <f>+'算出シート1（連携前）'!AQ965</f>
        <v/>
      </c>
      <c r="B955">
        <f>+'算出シート1（連携前）'!G965</f>
        <v>0</v>
      </c>
      <c r="C955" t="str" cm="1">
        <f t="array" ref="C955">IF(A955="","",SUMPRODUCT((MATCH(A$2:A$1009&amp;B$2:B$1009,A$2:A$1009&amp;B$2:B$1009,0)=ROW($1:$1008))*(A$2:A$1009=A955)))</f>
        <v/>
      </c>
    </row>
    <row r="956" spans="1:3" x14ac:dyDescent="0.2">
      <c r="A956" t="str">
        <f>+'算出シート1（連携前）'!AQ966</f>
        <v/>
      </c>
      <c r="B956">
        <f>+'算出シート1（連携前）'!G966</f>
        <v>0</v>
      </c>
      <c r="C956" t="str" cm="1">
        <f t="array" ref="C956">IF(A956="","",SUMPRODUCT((MATCH(A$2:A$1009&amp;B$2:B$1009,A$2:A$1009&amp;B$2:B$1009,0)=ROW($1:$1008))*(A$2:A$1009=A956)))</f>
        <v/>
      </c>
    </row>
    <row r="957" spans="1:3" x14ac:dyDescent="0.2">
      <c r="A957" t="str">
        <f>+'算出シート1（連携前）'!AQ967</f>
        <v/>
      </c>
      <c r="B957">
        <f>+'算出シート1（連携前）'!G967</f>
        <v>0</v>
      </c>
      <c r="C957" t="str" cm="1">
        <f t="array" ref="C957">IF(A957="","",SUMPRODUCT((MATCH(A$2:A$1009&amp;B$2:B$1009,A$2:A$1009&amp;B$2:B$1009,0)=ROW($1:$1008))*(A$2:A$1009=A957)))</f>
        <v/>
      </c>
    </row>
    <row r="958" spans="1:3" x14ac:dyDescent="0.2">
      <c r="A958" t="str">
        <f>+'算出シート1（連携前）'!AQ968</f>
        <v/>
      </c>
      <c r="B958">
        <f>+'算出シート1（連携前）'!G968</f>
        <v>0</v>
      </c>
      <c r="C958" t="str" cm="1">
        <f t="array" ref="C958">IF(A958="","",SUMPRODUCT((MATCH(A$2:A$1009&amp;B$2:B$1009,A$2:A$1009&amp;B$2:B$1009,0)=ROW($1:$1008))*(A$2:A$1009=A958)))</f>
        <v/>
      </c>
    </row>
    <row r="959" spans="1:3" x14ac:dyDescent="0.2">
      <c r="A959" t="str">
        <f>+'算出シート1（連携前）'!AQ969</f>
        <v/>
      </c>
      <c r="B959">
        <f>+'算出シート1（連携前）'!G969</f>
        <v>0</v>
      </c>
      <c r="C959" t="str" cm="1">
        <f t="array" ref="C959">IF(A959="","",SUMPRODUCT((MATCH(A$2:A$1009&amp;B$2:B$1009,A$2:A$1009&amp;B$2:B$1009,0)=ROW($1:$1008))*(A$2:A$1009=A959)))</f>
        <v/>
      </c>
    </row>
    <row r="960" spans="1:3" x14ac:dyDescent="0.2">
      <c r="A960" t="str">
        <f>+'算出シート1（連携前）'!AQ970</f>
        <v/>
      </c>
      <c r="B960">
        <f>+'算出シート1（連携前）'!G970</f>
        <v>0</v>
      </c>
      <c r="C960" t="str" cm="1">
        <f t="array" ref="C960">IF(A960="","",SUMPRODUCT((MATCH(A$2:A$1009&amp;B$2:B$1009,A$2:A$1009&amp;B$2:B$1009,0)=ROW($1:$1008))*(A$2:A$1009=A960)))</f>
        <v/>
      </c>
    </row>
    <row r="961" spans="1:3" x14ac:dyDescent="0.2">
      <c r="A961" t="str">
        <f>+'算出シート1（連携前）'!AQ971</f>
        <v/>
      </c>
      <c r="B961">
        <f>+'算出シート1（連携前）'!G971</f>
        <v>0</v>
      </c>
      <c r="C961" t="str" cm="1">
        <f t="array" ref="C961">IF(A961="","",SUMPRODUCT((MATCH(A$2:A$1009&amp;B$2:B$1009,A$2:A$1009&amp;B$2:B$1009,0)=ROW($1:$1008))*(A$2:A$1009=A961)))</f>
        <v/>
      </c>
    </row>
    <row r="962" spans="1:3" x14ac:dyDescent="0.2">
      <c r="A962" t="str">
        <f>+'算出シート1（連携前）'!AQ972</f>
        <v/>
      </c>
      <c r="B962">
        <f>+'算出シート1（連携前）'!G972</f>
        <v>0</v>
      </c>
      <c r="C962" t="str" cm="1">
        <f t="array" ref="C962">IF(A962="","",SUMPRODUCT((MATCH(A$2:A$1009&amp;B$2:B$1009,A$2:A$1009&amp;B$2:B$1009,0)=ROW($1:$1008))*(A$2:A$1009=A962)))</f>
        <v/>
      </c>
    </row>
    <row r="963" spans="1:3" x14ac:dyDescent="0.2">
      <c r="A963" t="str">
        <f>+'算出シート1（連携前）'!AQ973</f>
        <v/>
      </c>
      <c r="B963">
        <f>+'算出シート1（連携前）'!G973</f>
        <v>0</v>
      </c>
      <c r="C963" t="str" cm="1">
        <f t="array" ref="C963">IF(A963="","",SUMPRODUCT((MATCH(A$2:A$1009&amp;B$2:B$1009,A$2:A$1009&amp;B$2:B$1009,0)=ROW($1:$1008))*(A$2:A$1009=A963)))</f>
        <v/>
      </c>
    </row>
    <row r="964" spans="1:3" x14ac:dyDescent="0.2">
      <c r="A964" t="str">
        <f>+'算出シート1（連携前）'!AQ974</f>
        <v/>
      </c>
      <c r="B964">
        <f>+'算出シート1（連携前）'!G974</f>
        <v>0</v>
      </c>
      <c r="C964" t="str" cm="1">
        <f t="array" ref="C964">IF(A964="","",SUMPRODUCT((MATCH(A$2:A$1009&amp;B$2:B$1009,A$2:A$1009&amp;B$2:B$1009,0)=ROW($1:$1008))*(A$2:A$1009=A964)))</f>
        <v/>
      </c>
    </row>
    <row r="965" spans="1:3" x14ac:dyDescent="0.2">
      <c r="A965" t="str">
        <f>+'算出シート1（連携前）'!AQ975</f>
        <v/>
      </c>
      <c r="B965">
        <f>+'算出シート1（連携前）'!G975</f>
        <v>0</v>
      </c>
      <c r="C965" t="str" cm="1">
        <f t="array" ref="C965">IF(A965="","",SUMPRODUCT((MATCH(A$2:A$1009&amp;B$2:B$1009,A$2:A$1009&amp;B$2:B$1009,0)=ROW($1:$1008))*(A$2:A$1009=A965)))</f>
        <v/>
      </c>
    </row>
    <row r="966" spans="1:3" x14ac:dyDescent="0.2">
      <c r="A966" t="str">
        <f>+'算出シート1（連携前）'!AQ976</f>
        <v/>
      </c>
      <c r="B966">
        <f>+'算出シート1（連携前）'!G976</f>
        <v>0</v>
      </c>
      <c r="C966" t="str" cm="1">
        <f t="array" ref="C966">IF(A966="","",SUMPRODUCT((MATCH(A$2:A$1009&amp;B$2:B$1009,A$2:A$1009&amp;B$2:B$1009,0)=ROW($1:$1008))*(A$2:A$1009=A966)))</f>
        <v/>
      </c>
    </row>
    <row r="967" spans="1:3" x14ac:dyDescent="0.2">
      <c r="A967" t="str">
        <f>+'算出シート1（連携前）'!AQ977</f>
        <v/>
      </c>
      <c r="B967">
        <f>+'算出シート1（連携前）'!G977</f>
        <v>0</v>
      </c>
      <c r="C967" t="str" cm="1">
        <f t="array" ref="C967">IF(A967="","",SUMPRODUCT((MATCH(A$2:A$1009&amp;B$2:B$1009,A$2:A$1009&amp;B$2:B$1009,0)=ROW($1:$1008))*(A$2:A$1009=A967)))</f>
        <v/>
      </c>
    </row>
    <row r="968" spans="1:3" x14ac:dyDescent="0.2">
      <c r="A968" t="str">
        <f>+'算出シート1（連携前）'!AQ978</f>
        <v/>
      </c>
      <c r="B968">
        <f>+'算出シート1（連携前）'!G978</f>
        <v>0</v>
      </c>
      <c r="C968" t="str" cm="1">
        <f t="array" ref="C968">IF(A968="","",SUMPRODUCT((MATCH(A$2:A$1009&amp;B$2:B$1009,A$2:A$1009&amp;B$2:B$1009,0)=ROW($1:$1008))*(A$2:A$1009=A968)))</f>
        <v/>
      </c>
    </row>
    <row r="969" spans="1:3" x14ac:dyDescent="0.2">
      <c r="A969" t="str">
        <f>+'算出シート1（連携前）'!AQ979</f>
        <v/>
      </c>
      <c r="B969">
        <f>+'算出シート1（連携前）'!G979</f>
        <v>0</v>
      </c>
      <c r="C969" t="str" cm="1">
        <f t="array" ref="C969">IF(A969="","",SUMPRODUCT((MATCH(A$2:A$1009&amp;B$2:B$1009,A$2:A$1009&amp;B$2:B$1009,0)=ROW($1:$1008))*(A$2:A$1009=A969)))</f>
        <v/>
      </c>
    </row>
    <row r="970" spans="1:3" x14ac:dyDescent="0.2">
      <c r="A970" t="str">
        <f>+'算出シート1（連携前）'!AQ980</f>
        <v/>
      </c>
      <c r="B970">
        <f>+'算出シート1（連携前）'!G980</f>
        <v>0</v>
      </c>
      <c r="C970" t="str" cm="1">
        <f t="array" ref="C970">IF(A970="","",SUMPRODUCT((MATCH(A$2:A$1009&amp;B$2:B$1009,A$2:A$1009&amp;B$2:B$1009,0)=ROW($1:$1008))*(A$2:A$1009=A970)))</f>
        <v/>
      </c>
    </row>
    <row r="971" spans="1:3" x14ac:dyDescent="0.2">
      <c r="A971" t="str">
        <f>+'算出シート1（連携前）'!AQ981</f>
        <v/>
      </c>
      <c r="B971">
        <f>+'算出シート1（連携前）'!G981</f>
        <v>0</v>
      </c>
      <c r="C971" t="str" cm="1">
        <f t="array" ref="C971">IF(A971="","",SUMPRODUCT((MATCH(A$2:A$1009&amp;B$2:B$1009,A$2:A$1009&amp;B$2:B$1009,0)=ROW($1:$1008))*(A$2:A$1009=A971)))</f>
        <v/>
      </c>
    </row>
    <row r="972" spans="1:3" x14ac:dyDescent="0.2">
      <c r="A972" t="str">
        <f>+'算出シート1（連携前）'!AQ982</f>
        <v/>
      </c>
      <c r="B972">
        <f>+'算出シート1（連携前）'!G982</f>
        <v>0</v>
      </c>
      <c r="C972" t="str" cm="1">
        <f t="array" ref="C972">IF(A972="","",SUMPRODUCT((MATCH(A$2:A$1009&amp;B$2:B$1009,A$2:A$1009&amp;B$2:B$1009,0)=ROW($1:$1008))*(A$2:A$1009=A972)))</f>
        <v/>
      </c>
    </row>
    <row r="973" spans="1:3" x14ac:dyDescent="0.2">
      <c r="A973" t="str">
        <f>+'算出シート1（連携前）'!AQ983</f>
        <v/>
      </c>
      <c r="B973">
        <f>+'算出シート1（連携前）'!G983</f>
        <v>0</v>
      </c>
      <c r="C973" t="str" cm="1">
        <f t="array" ref="C973">IF(A973="","",SUMPRODUCT((MATCH(A$2:A$1009&amp;B$2:B$1009,A$2:A$1009&amp;B$2:B$1009,0)=ROW($1:$1008))*(A$2:A$1009=A973)))</f>
        <v/>
      </c>
    </row>
    <row r="974" spans="1:3" x14ac:dyDescent="0.2">
      <c r="A974" t="str">
        <f>+'算出シート1（連携前）'!AQ984</f>
        <v/>
      </c>
      <c r="B974">
        <f>+'算出シート1（連携前）'!G984</f>
        <v>0</v>
      </c>
      <c r="C974" t="str" cm="1">
        <f t="array" ref="C974">IF(A974="","",SUMPRODUCT((MATCH(A$2:A$1009&amp;B$2:B$1009,A$2:A$1009&amp;B$2:B$1009,0)=ROW($1:$1008))*(A$2:A$1009=A974)))</f>
        <v/>
      </c>
    </row>
    <row r="975" spans="1:3" x14ac:dyDescent="0.2">
      <c r="A975" t="str">
        <f>+'算出シート1（連携前）'!AQ985</f>
        <v/>
      </c>
      <c r="B975">
        <f>+'算出シート1（連携前）'!G985</f>
        <v>0</v>
      </c>
      <c r="C975" t="str" cm="1">
        <f t="array" ref="C975">IF(A975="","",SUMPRODUCT((MATCH(A$2:A$1009&amp;B$2:B$1009,A$2:A$1009&amp;B$2:B$1009,0)=ROW($1:$1008))*(A$2:A$1009=A975)))</f>
        <v/>
      </c>
    </row>
    <row r="976" spans="1:3" x14ac:dyDescent="0.2">
      <c r="A976" t="str">
        <f>+'算出シート1（連携前）'!AQ986</f>
        <v/>
      </c>
      <c r="B976">
        <f>+'算出シート1（連携前）'!G986</f>
        <v>0</v>
      </c>
      <c r="C976" t="str" cm="1">
        <f t="array" ref="C976">IF(A976="","",SUMPRODUCT((MATCH(A$2:A$1009&amp;B$2:B$1009,A$2:A$1009&amp;B$2:B$1009,0)=ROW($1:$1008))*(A$2:A$1009=A976)))</f>
        <v/>
      </c>
    </row>
    <row r="977" spans="1:3" x14ac:dyDescent="0.2">
      <c r="A977" t="str">
        <f>+'算出シート1（連携前）'!AQ987</f>
        <v/>
      </c>
      <c r="B977">
        <f>+'算出シート1（連携前）'!G987</f>
        <v>0</v>
      </c>
      <c r="C977" t="str" cm="1">
        <f t="array" ref="C977">IF(A977="","",SUMPRODUCT((MATCH(A$2:A$1009&amp;B$2:B$1009,A$2:A$1009&amp;B$2:B$1009,0)=ROW($1:$1008))*(A$2:A$1009=A977)))</f>
        <v/>
      </c>
    </row>
    <row r="978" spans="1:3" x14ac:dyDescent="0.2">
      <c r="A978" t="str">
        <f>+'算出シート1（連携前）'!AQ988</f>
        <v/>
      </c>
      <c r="B978">
        <f>+'算出シート1（連携前）'!G988</f>
        <v>0</v>
      </c>
      <c r="C978" t="str" cm="1">
        <f t="array" ref="C978">IF(A978="","",SUMPRODUCT((MATCH(A$2:A$1009&amp;B$2:B$1009,A$2:A$1009&amp;B$2:B$1009,0)=ROW($1:$1008))*(A$2:A$1009=A978)))</f>
        <v/>
      </c>
    </row>
    <row r="979" spans="1:3" x14ac:dyDescent="0.2">
      <c r="A979" t="str">
        <f>+'算出シート1（連携前）'!AQ989</f>
        <v/>
      </c>
      <c r="B979">
        <f>+'算出シート1（連携前）'!G989</f>
        <v>0</v>
      </c>
      <c r="C979" t="str" cm="1">
        <f t="array" ref="C979">IF(A979="","",SUMPRODUCT((MATCH(A$2:A$1009&amp;B$2:B$1009,A$2:A$1009&amp;B$2:B$1009,0)=ROW($1:$1008))*(A$2:A$1009=A979)))</f>
        <v/>
      </c>
    </row>
    <row r="980" spans="1:3" x14ac:dyDescent="0.2">
      <c r="A980" t="str">
        <f>+'算出シート1（連携前）'!AQ990</f>
        <v/>
      </c>
      <c r="B980">
        <f>+'算出シート1（連携前）'!G990</f>
        <v>0</v>
      </c>
      <c r="C980" t="str" cm="1">
        <f t="array" ref="C980">IF(A980="","",SUMPRODUCT((MATCH(A$2:A$1009&amp;B$2:B$1009,A$2:A$1009&amp;B$2:B$1009,0)=ROW($1:$1008))*(A$2:A$1009=A980)))</f>
        <v/>
      </c>
    </row>
    <row r="981" spans="1:3" x14ac:dyDescent="0.2">
      <c r="A981" t="str">
        <f>+'算出シート1（連携前）'!AQ991</f>
        <v/>
      </c>
      <c r="B981">
        <f>+'算出シート1（連携前）'!G991</f>
        <v>0</v>
      </c>
      <c r="C981" t="str" cm="1">
        <f t="array" ref="C981">IF(A981="","",SUMPRODUCT((MATCH(A$2:A$1009&amp;B$2:B$1009,A$2:A$1009&amp;B$2:B$1009,0)=ROW($1:$1008))*(A$2:A$1009=A981)))</f>
        <v/>
      </c>
    </row>
    <row r="982" spans="1:3" x14ac:dyDescent="0.2">
      <c r="A982" t="str">
        <f>+'算出シート1（連携前）'!AQ992</f>
        <v/>
      </c>
      <c r="B982">
        <f>+'算出シート1（連携前）'!G992</f>
        <v>0</v>
      </c>
      <c r="C982" t="str" cm="1">
        <f t="array" ref="C982">IF(A982="","",SUMPRODUCT((MATCH(A$2:A$1009&amp;B$2:B$1009,A$2:A$1009&amp;B$2:B$1009,0)=ROW($1:$1008))*(A$2:A$1009=A982)))</f>
        <v/>
      </c>
    </row>
    <row r="983" spans="1:3" x14ac:dyDescent="0.2">
      <c r="A983" t="str">
        <f>+'算出シート1（連携前）'!AQ993</f>
        <v/>
      </c>
      <c r="B983">
        <f>+'算出シート1（連携前）'!G993</f>
        <v>0</v>
      </c>
      <c r="C983" t="str" cm="1">
        <f t="array" ref="C983">IF(A983="","",SUMPRODUCT((MATCH(A$2:A$1009&amp;B$2:B$1009,A$2:A$1009&amp;B$2:B$1009,0)=ROW($1:$1008))*(A$2:A$1009=A983)))</f>
        <v/>
      </c>
    </row>
    <row r="984" spans="1:3" x14ac:dyDescent="0.2">
      <c r="A984" t="str">
        <f>+'算出シート1（連携前）'!AQ994</f>
        <v/>
      </c>
      <c r="B984">
        <f>+'算出シート1（連携前）'!G994</f>
        <v>0</v>
      </c>
      <c r="C984" t="str" cm="1">
        <f t="array" ref="C984">IF(A984="","",SUMPRODUCT((MATCH(A$2:A$1009&amp;B$2:B$1009,A$2:A$1009&amp;B$2:B$1009,0)=ROW($1:$1008))*(A$2:A$1009=A984)))</f>
        <v/>
      </c>
    </row>
    <row r="985" spans="1:3" x14ac:dyDescent="0.2">
      <c r="A985" t="str">
        <f>+'算出シート1（連携前）'!AQ995</f>
        <v/>
      </c>
      <c r="B985">
        <f>+'算出シート1（連携前）'!G995</f>
        <v>0</v>
      </c>
      <c r="C985" t="str" cm="1">
        <f t="array" ref="C985">IF(A985="","",SUMPRODUCT((MATCH(A$2:A$1009&amp;B$2:B$1009,A$2:A$1009&amp;B$2:B$1009,0)=ROW($1:$1008))*(A$2:A$1009=A985)))</f>
        <v/>
      </c>
    </row>
    <row r="986" spans="1:3" x14ac:dyDescent="0.2">
      <c r="A986" t="str">
        <f>+'算出シート1（連携前）'!AQ996</f>
        <v/>
      </c>
      <c r="B986">
        <f>+'算出シート1（連携前）'!G996</f>
        <v>0</v>
      </c>
      <c r="C986" t="str" cm="1">
        <f t="array" ref="C986">IF(A986="","",SUMPRODUCT((MATCH(A$2:A$1009&amp;B$2:B$1009,A$2:A$1009&amp;B$2:B$1009,0)=ROW($1:$1008))*(A$2:A$1009=A986)))</f>
        <v/>
      </c>
    </row>
    <row r="987" spans="1:3" x14ac:dyDescent="0.2">
      <c r="A987" t="str">
        <f>+'算出シート1（連携前）'!AQ997</f>
        <v/>
      </c>
      <c r="B987">
        <f>+'算出シート1（連携前）'!G997</f>
        <v>0</v>
      </c>
      <c r="C987" t="str" cm="1">
        <f t="array" ref="C987">IF(A987="","",SUMPRODUCT((MATCH(A$2:A$1009&amp;B$2:B$1009,A$2:A$1009&amp;B$2:B$1009,0)=ROW($1:$1008))*(A$2:A$1009=A987)))</f>
        <v/>
      </c>
    </row>
    <row r="988" spans="1:3" x14ac:dyDescent="0.2">
      <c r="A988" t="str">
        <f>+'算出シート1（連携前）'!AQ998</f>
        <v/>
      </c>
      <c r="B988">
        <f>+'算出シート1（連携前）'!G998</f>
        <v>0</v>
      </c>
      <c r="C988" t="str" cm="1">
        <f t="array" ref="C988">IF(A988="","",SUMPRODUCT((MATCH(A$2:A$1009&amp;B$2:B$1009,A$2:A$1009&amp;B$2:B$1009,0)=ROW($1:$1008))*(A$2:A$1009=A988)))</f>
        <v/>
      </c>
    </row>
    <row r="989" spans="1:3" x14ac:dyDescent="0.2">
      <c r="A989" t="str">
        <f>+'算出シート1（連携前）'!AQ999</f>
        <v/>
      </c>
      <c r="B989">
        <f>+'算出シート1（連携前）'!G999</f>
        <v>0</v>
      </c>
      <c r="C989" t="str" cm="1">
        <f t="array" ref="C989">IF(A989="","",SUMPRODUCT((MATCH(A$2:A$1009&amp;B$2:B$1009,A$2:A$1009&amp;B$2:B$1009,0)=ROW($1:$1008))*(A$2:A$1009=A989)))</f>
        <v/>
      </c>
    </row>
    <row r="990" spans="1:3" x14ac:dyDescent="0.2">
      <c r="A990" t="str">
        <f>+'算出シート1（連携前）'!AQ1000</f>
        <v/>
      </c>
      <c r="B990">
        <f>+'算出シート1（連携前）'!G1000</f>
        <v>0</v>
      </c>
      <c r="C990" t="str" cm="1">
        <f t="array" ref="C990">IF(A990="","",SUMPRODUCT((MATCH(A$2:A$1009&amp;B$2:B$1009,A$2:A$1009&amp;B$2:B$1009,0)=ROW($1:$1008))*(A$2:A$1009=A990)))</f>
        <v/>
      </c>
    </row>
    <row r="991" spans="1:3" x14ac:dyDescent="0.2">
      <c r="A991" t="str">
        <f>+'算出シート1（連携前）'!AQ1001</f>
        <v/>
      </c>
      <c r="B991">
        <f>+'算出シート1（連携前）'!G1001</f>
        <v>0</v>
      </c>
      <c r="C991" t="str" cm="1">
        <f t="array" ref="C991">IF(A991="","",SUMPRODUCT((MATCH(A$2:A$1009&amp;B$2:B$1009,A$2:A$1009&amp;B$2:B$1009,0)=ROW($1:$1008))*(A$2:A$1009=A991)))</f>
        <v/>
      </c>
    </row>
    <row r="992" spans="1:3" x14ac:dyDescent="0.2">
      <c r="A992" t="str">
        <f>+'算出シート1（連携前）'!AQ1002</f>
        <v/>
      </c>
      <c r="B992">
        <f>+'算出シート1（連携前）'!G1002</f>
        <v>0</v>
      </c>
      <c r="C992" t="str" cm="1">
        <f t="array" ref="C992">IF(A992="","",SUMPRODUCT((MATCH(A$2:A$1009&amp;B$2:B$1009,A$2:A$1009&amp;B$2:B$1009,0)=ROW($1:$1008))*(A$2:A$1009=A992)))</f>
        <v/>
      </c>
    </row>
    <row r="993" spans="1:3" x14ac:dyDescent="0.2">
      <c r="A993" t="str">
        <f>+'算出シート1（連携前）'!AQ1003</f>
        <v/>
      </c>
      <c r="B993">
        <f>+'算出シート1（連携前）'!G1003</f>
        <v>0</v>
      </c>
      <c r="C993" t="str" cm="1">
        <f t="array" ref="C993">IF(A993="","",SUMPRODUCT((MATCH(A$2:A$1009&amp;B$2:B$1009,A$2:A$1009&amp;B$2:B$1009,0)=ROW($1:$1008))*(A$2:A$1009=A993)))</f>
        <v/>
      </c>
    </row>
    <row r="994" spans="1:3" x14ac:dyDescent="0.2">
      <c r="A994" t="str">
        <f>+'算出シート1（連携前）'!AQ1004</f>
        <v/>
      </c>
      <c r="B994">
        <f>+'算出シート1（連携前）'!G1004</f>
        <v>0</v>
      </c>
      <c r="C994" t="str" cm="1">
        <f t="array" ref="C994">IF(A994="","",SUMPRODUCT((MATCH(A$2:A$1009&amp;B$2:B$1009,A$2:A$1009&amp;B$2:B$1009,0)=ROW($1:$1008))*(A$2:A$1009=A994)))</f>
        <v/>
      </c>
    </row>
    <row r="995" spans="1:3" x14ac:dyDescent="0.2">
      <c r="A995" t="str">
        <f>+'算出シート1（連携前）'!AQ1005</f>
        <v/>
      </c>
      <c r="B995">
        <f>+'算出シート1（連携前）'!G1005</f>
        <v>0</v>
      </c>
      <c r="C995" t="str" cm="1">
        <f t="array" ref="C995">IF(A995="","",SUMPRODUCT((MATCH(A$2:A$1009&amp;B$2:B$1009,A$2:A$1009&amp;B$2:B$1009,0)=ROW($1:$1008))*(A$2:A$1009=A995)))</f>
        <v/>
      </c>
    </row>
    <row r="996" spans="1:3" x14ac:dyDescent="0.2">
      <c r="A996" t="str">
        <f>+'算出シート1（連携前）'!AQ1006</f>
        <v/>
      </c>
      <c r="B996">
        <f>+'算出シート1（連携前）'!G1006</f>
        <v>0</v>
      </c>
      <c r="C996" t="str" cm="1">
        <f t="array" ref="C996">IF(A996="","",SUMPRODUCT((MATCH(A$2:A$1009&amp;B$2:B$1009,A$2:A$1009&amp;B$2:B$1009,0)=ROW($1:$1008))*(A$2:A$1009=A996)))</f>
        <v/>
      </c>
    </row>
    <row r="997" spans="1:3" x14ac:dyDescent="0.2">
      <c r="A997" t="str">
        <f>+'算出シート1（連携前）'!AQ1007</f>
        <v/>
      </c>
      <c r="B997">
        <f>+'算出シート1（連携前）'!G1007</f>
        <v>0</v>
      </c>
      <c r="C997" t="str" cm="1">
        <f t="array" ref="C997">IF(A997="","",SUMPRODUCT((MATCH(A$2:A$1009&amp;B$2:B$1009,A$2:A$1009&amp;B$2:B$1009,0)=ROW($1:$1008))*(A$2:A$1009=A997)))</f>
        <v/>
      </c>
    </row>
    <row r="998" spans="1:3" x14ac:dyDescent="0.2">
      <c r="A998" t="str">
        <f>+'算出シート1（連携前）'!AQ1008</f>
        <v/>
      </c>
      <c r="B998">
        <f>+'算出シート1（連携前）'!G1008</f>
        <v>0</v>
      </c>
      <c r="C998" t="str" cm="1">
        <f t="array" ref="C998">IF(A998="","",SUMPRODUCT((MATCH(A$2:A$1009&amp;B$2:B$1009,A$2:A$1009&amp;B$2:B$1009,0)=ROW($1:$1008))*(A$2:A$1009=A998)))</f>
        <v/>
      </c>
    </row>
    <row r="999" spans="1:3" x14ac:dyDescent="0.2">
      <c r="A999" t="str">
        <f>+'算出シート1（連携前）'!AQ1009</f>
        <v/>
      </c>
      <c r="B999">
        <f>+'算出シート1（連携前）'!G1009</f>
        <v>0</v>
      </c>
      <c r="C999" t="str" cm="1">
        <f t="array" ref="C999">IF(A999="","",SUMPRODUCT((MATCH(A$2:A$1009&amp;B$2:B$1009,A$2:A$1009&amp;B$2:B$1009,0)=ROW($1:$1008))*(A$2:A$1009=A999)))</f>
        <v/>
      </c>
    </row>
    <row r="1000" spans="1:3" x14ac:dyDescent="0.2">
      <c r="A1000" t="str">
        <f>+'算出シート1（連携前）'!AQ1010</f>
        <v/>
      </c>
      <c r="B1000">
        <f>+'算出シート1（連携前）'!G1010</f>
        <v>0</v>
      </c>
      <c r="C1000" t="str" cm="1">
        <f t="array" ref="C1000">IF(A1000="","",SUMPRODUCT((MATCH(A$2:A$1009&amp;B$2:B$1009,A$2:A$1009&amp;B$2:B$1009,0)=ROW($1:$1008))*(A$2:A$1009=A1000)))</f>
        <v/>
      </c>
    </row>
    <row r="1001" spans="1:3" x14ac:dyDescent="0.2">
      <c r="A1001" t="str">
        <f>+'算出シート1（連携前）'!AQ1011</f>
        <v/>
      </c>
      <c r="B1001">
        <f>+'算出シート1（連携前）'!G1011</f>
        <v>0</v>
      </c>
      <c r="C1001" t="str" cm="1">
        <f t="array" ref="C1001">IF(A1001="","",SUMPRODUCT((MATCH(A$2:A$1009&amp;B$2:B$1009,A$2:A$1009&amp;B$2:B$1009,0)=ROW($1:$1008))*(A$2:A$1009=A1001)))</f>
        <v/>
      </c>
    </row>
  </sheetData>
  <phoneticPr fontId="2"/>
  <pageMargins left="0.7" right="0.7" top="0.75" bottom="0.75" header="0.3" footer="0.3"/>
  <pageSetup paperSize="9" orientation="portrait"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dimension ref="A1:C1001"/>
  <sheetViews>
    <sheetView topLeftCell="A3" workbookViewId="0">
      <selection activeCell="C3" sqref="C2:C1001"/>
    </sheetView>
  </sheetViews>
  <sheetFormatPr defaultColWidth="8.88671875" defaultRowHeight="13.2" x14ac:dyDescent="0.2"/>
  <sheetData>
    <row r="1" spans="1:3" x14ac:dyDescent="0.2">
      <c r="A1" t="s">
        <v>79</v>
      </c>
      <c r="B1" t="s">
        <v>80</v>
      </c>
      <c r="C1" t="s">
        <v>81</v>
      </c>
    </row>
    <row r="2" spans="1:3" x14ac:dyDescent="0.2">
      <c r="A2" t="str">
        <f>+'算出シート2（連携後）'!AQ12</f>
        <v/>
      </c>
      <c r="B2">
        <f>+'算出シート2（連携後）'!G12</f>
        <v>0</v>
      </c>
      <c r="C2" t="str" cm="1">
        <f t="array" ref="C2">IF(A2="","",SUMPRODUCT((MATCH(A$2:A$1009&amp;B$2:B$1009,A$2:A$1009&amp;B$2:B$1009,0)=ROW($1:$1008))*(A$2:A$1009=A2)))</f>
        <v/>
      </c>
    </row>
    <row r="3" spans="1:3" x14ac:dyDescent="0.2">
      <c r="A3" t="str">
        <f>+'算出シート2（連携後）'!AQ13</f>
        <v/>
      </c>
      <c r="B3">
        <f>+'算出シート2（連携後）'!G13</f>
        <v>0</v>
      </c>
      <c r="C3" t="str" cm="1">
        <f t="array" ref="C3">IF(A3="","",SUMPRODUCT((MATCH(A$2:A$1009&amp;B$2:B$1009,A$2:A$1009&amp;B$2:B$1009,0)=ROW($1:$1008))*(A$2:A$1009=A3)))</f>
        <v/>
      </c>
    </row>
    <row r="4" spans="1:3" x14ac:dyDescent="0.2">
      <c r="A4" t="str">
        <f>+'算出シート2（連携後）'!AQ14</f>
        <v/>
      </c>
      <c r="B4">
        <f>+'算出シート2（連携後）'!G14</f>
        <v>0</v>
      </c>
      <c r="C4" t="str" cm="1">
        <f t="array" ref="C4">IF(A4="","",SUMPRODUCT((MATCH(A$2:A$1009&amp;B$2:B$1009,A$2:A$1009&amp;B$2:B$1009,0)=ROW($1:$1008))*(A$2:A$1009=A4)))</f>
        <v/>
      </c>
    </row>
    <row r="5" spans="1:3" x14ac:dyDescent="0.2">
      <c r="A5" t="str">
        <f>+'算出シート2（連携後）'!AQ15</f>
        <v/>
      </c>
      <c r="B5">
        <f>+'算出シート2（連携後）'!G15</f>
        <v>0</v>
      </c>
      <c r="C5" t="str" cm="1">
        <f t="array" ref="C5">IF(A5="","",SUMPRODUCT((MATCH(A$2:A$1009&amp;B$2:B$1009,A$2:A$1009&amp;B$2:B$1009,0)=ROW($1:$1008))*(A$2:A$1009=A5)))</f>
        <v/>
      </c>
    </row>
    <row r="6" spans="1:3" x14ac:dyDescent="0.2">
      <c r="A6" t="str">
        <f>+'算出シート2（連携後）'!AQ16</f>
        <v/>
      </c>
      <c r="B6">
        <f>+'算出シート2（連携後）'!G16</f>
        <v>0</v>
      </c>
      <c r="C6" t="str" cm="1">
        <f t="array" ref="C6">IF(A6="","",SUMPRODUCT((MATCH(A$2:A$1009&amp;B$2:B$1009,A$2:A$1009&amp;B$2:B$1009,0)=ROW($1:$1008))*(A$2:A$1009=A6)))</f>
        <v/>
      </c>
    </row>
    <row r="7" spans="1:3" x14ac:dyDescent="0.2">
      <c r="A7" t="str">
        <f>+'算出シート2（連携後）'!AQ17</f>
        <v/>
      </c>
      <c r="B7">
        <f>+'算出シート2（連携後）'!G17</f>
        <v>0</v>
      </c>
      <c r="C7" t="str" cm="1">
        <f t="array" ref="C7">IF(A7="","",SUMPRODUCT((MATCH(A$2:A$1009&amp;B$2:B$1009,A$2:A$1009&amp;B$2:B$1009,0)=ROW($1:$1008))*(A$2:A$1009=A7)))</f>
        <v/>
      </c>
    </row>
    <row r="8" spans="1:3" x14ac:dyDescent="0.2">
      <c r="A8" t="str">
        <f>+'算出シート2（連携後）'!AQ18</f>
        <v/>
      </c>
      <c r="B8">
        <f>+'算出シート2（連携後）'!G18</f>
        <v>0</v>
      </c>
      <c r="C8" t="str" cm="1">
        <f t="array" ref="C8">IF(A8="","",SUMPRODUCT((MATCH(A$2:A$1009&amp;B$2:B$1009,A$2:A$1009&amp;B$2:B$1009,0)=ROW($1:$1008))*(A$2:A$1009=A8)))</f>
        <v/>
      </c>
    </row>
    <row r="9" spans="1:3" x14ac:dyDescent="0.2">
      <c r="A9" t="str">
        <f>+'算出シート2（連携後）'!AQ19</f>
        <v/>
      </c>
      <c r="B9">
        <f>+'算出シート2（連携後）'!G19</f>
        <v>0</v>
      </c>
      <c r="C9" t="str" cm="1">
        <f t="array" ref="C9">IF(A9="","",SUMPRODUCT((MATCH(A$2:A$1009&amp;B$2:B$1009,A$2:A$1009&amp;B$2:B$1009,0)=ROW($1:$1008))*(A$2:A$1009=A9)))</f>
        <v/>
      </c>
    </row>
    <row r="10" spans="1:3" x14ac:dyDescent="0.2">
      <c r="A10" t="str">
        <f>+'算出シート2（連携後）'!AQ20</f>
        <v/>
      </c>
      <c r="B10">
        <f>+'算出シート2（連携後）'!G20</f>
        <v>0</v>
      </c>
      <c r="C10" t="str" cm="1">
        <f t="array" ref="C10">IF(A10="","",SUMPRODUCT((MATCH(A$2:A$1009&amp;B$2:B$1009,A$2:A$1009&amp;B$2:B$1009,0)=ROW($1:$1008))*(A$2:A$1009=A10)))</f>
        <v/>
      </c>
    </row>
    <row r="11" spans="1:3" x14ac:dyDescent="0.2">
      <c r="A11" t="str">
        <f>+'算出シート2（連携後）'!AQ21</f>
        <v/>
      </c>
      <c r="B11">
        <f>+'算出シート2（連携後）'!G21</f>
        <v>0</v>
      </c>
      <c r="C11" t="str" cm="1">
        <f t="array" ref="C11">IF(A11="","",SUMPRODUCT((MATCH(A$2:A$1009&amp;B$2:B$1009,A$2:A$1009&amp;B$2:B$1009,0)=ROW($1:$1008))*(A$2:A$1009=A11)))</f>
        <v/>
      </c>
    </row>
    <row r="12" spans="1:3" x14ac:dyDescent="0.2">
      <c r="A12" t="str">
        <f>+'算出シート2（連携後）'!AQ22</f>
        <v/>
      </c>
      <c r="B12">
        <f>+'算出シート2（連携後）'!G22</f>
        <v>0</v>
      </c>
      <c r="C12" t="str" cm="1">
        <f t="array" ref="C12">IF(A12="","",SUMPRODUCT((MATCH(A$2:A$1009&amp;B$2:B$1009,A$2:A$1009&amp;B$2:B$1009,0)=ROW($1:$1008))*(A$2:A$1009=A12)))</f>
        <v/>
      </c>
    </row>
    <row r="13" spans="1:3" x14ac:dyDescent="0.2">
      <c r="A13" t="str">
        <f>+'算出シート2（連携後）'!AQ23</f>
        <v/>
      </c>
      <c r="B13">
        <f>+'算出シート2（連携後）'!G23</f>
        <v>0</v>
      </c>
      <c r="C13" t="str" cm="1">
        <f t="array" ref="C13">IF(A13="","",SUMPRODUCT((MATCH(A$2:A$1009&amp;B$2:B$1009,A$2:A$1009&amp;B$2:B$1009,0)=ROW($1:$1008))*(A$2:A$1009=A13)))</f>
        <v/>
      </c>
    </row>
    <row r="14" spans="1:3" x14ac:dyDescent="0.2">
      <c r="A14" t="str">
        <f>+'算出シート2（連携後）'!AQ24</f>
        <v/>
      </c>
      <c r="B14">
        <f>+'算出シート2（連携後）'!G24</f>
        <v>0</v>
      </c>
      <c r="C14" t="str" cm="1">
        <f t="array" ref="C14">IF(A14="","",SUMPRODUCT((MATCH(A$2:A$1009&amp;B$2:B$1009,A$2:A$1009&amp;B$2:B$1009,0)=ROW($1:$1008))*(A$2:A$1009=A14)))</f>
        <v/>
      </c>
    </row>
    <row r="15" spans="1:3" x14ac:dyDescent="0.2">
      <c r="A15" t="str">
        <f>+'算出シート2（連携後）'!AQ25</f>
        <v/>
      </c>
      <c r="B15">
        <f>+'算出シート2（連携後）'!G25</f>
        <v>0</v>
      </c>
      <c r="C15" t="str" cm="1">
        <f t="array" ref="C15">IF(A15="","",SUMPRODUCT((MATCH(A$2:A$1009&amp;B$2:B$1009,A$2:A$1009&amp;B$2:B$1009,0)=ROW($1:$1008))*(A$2:A$1009=A15)))</f>
        <v/>
      </c>
    </row>
    <row r="16" spans="1:3" x14ac:dyDescent="0.2">
      <c r="A16" t="str">
        <f>+'算出シート2（連携後）'!AQ26</f>
        <v/>
      </c>
      <c r="B16">
        <f>+'算出シート2（連携後）'!G26</f>
        <v>0</v>
      </c>
      <c r="C16" t="str" cm="1">
        <f t="array" ref="C16">IF(A16="","",SUMPRODUCT((MATCH(A$2:A$1009&amp;B$2:B$1009,A$2:A$1009&amp;B$2:B$1009,0)=ROW($1:$1008))*(A$2:A$1009=A16)))</f>
        <v/>
      </c>
    </row>
    <row r="17" spans="1:3" x14ac:dyDescent="0.2">
      <c r="A17" t="str">
        <f>+'算出シート2（連携後）'!AQ27</f>
        <v/>
      </c>
      <c r="B17">
        <f>+'算出シート2（連携後）'!G27</f>
        <v>0</v>
      </c>
      <c r="C17" t="str" cm="1">
        <f t="array" ref="C17">IF(A17="","",SUMPRODUCT((MATCH(A$2:A$1009&amp;B$2:B$1009,A$2:A$1009&amp;B$2:B$1009,0)=ROW($1:$1008))*(A$2:A$1009=A17)))</f>
        <v/>
      </c>
    </row>
    <row r="18" spans="1:3" x14ac:dyDescent="0.2">
      <c r="A18" t="str">
        <f>+'算出シート2（連携後）'!AQ28</f>
        <v/>
      </c>
      <c r="B18">
        <f>+'算出シート2（連携後）'!G28</f>
        <v>0</v>
      </c>
      <c r="C18" t="str" cm="1">
        <f t="array" ref="C18">IF(A18="","",SUMPRODUCT((MATCH(A$2:A$1009&amp;B$2:B$1009,A$2:A$1009&amp;B$2:B$1009,0)=ROW($1:$1008))*(A$2:A$1009=A18)))</f>
        <v/>
      </c>
    </row>
    <row r="19" spans="1:3" x14ac:dyDescent="0.2">
      <c r="A19" t="str">
        <f>+'算出シート2（連携後）'!AQ29</f>
        <v/>
      </c>
      <c r="B19">
        <f>+'算出シート2（連携後）'!G29</f>
        <v>0</v>
      </c>
      <c r="C19" t="str" cm="1">
        <f t="array" ref="C19">IF(A19="","",SUMPRODUCT((MATCH(A$2:A$1009&amp;B$2:B$1009,A$2:A$1009&amp;B$2:B$1009,0)=ROW($1:$1008))*(A$2:A$1009=A19)))</f>
        <v/>
      </c>
    </row>
    <row r="20" spans="1:3" x14ac:dyDescent="0.2">
      <c r="A20" t="str">
        <f>+'算出シート2（連携後）'!AQ30</f>
        <v/>
      </c>
      <c r="B20">
        <f>+'算出シート2（連携後）'!G30</f>
        <v>0</v>
      </c>
      <c r="C20" t="str" cm="1">
        <f t="array" ref="C20">IF(A20="","",SUMPRODUCT((MATCH(A$2:A$1009&amp;B$2:B$1009,A$2:A$1009&amp;B$2:B$1009,0)=ROW($1:$1008))*(A$2:A$1009=A20)))</f>
        <v/>
      </c>
    </row>
    <row r="21" spans="1:3" x14ac:dyDescent="0.2">
      <c r="A21" t="str">
        <f>+'算出シート2（連携後）'!AQ31</f>
        <v/>
      </c>
      <c r="B21">
        <f>+'算出シート2（連携後）'!G31</f>
        <v>0</v>
      </c>
      <c r="C21" t="str" cm="1">
        <f t="array" ref="C21">IF(A21="","",SUMPRODUCT((MATCH(A$2:A$1009&amp;B$2:B$1009,A$2:A$1009&amp;B$2:B$1009,0)=ROW($1:$1008))*(A$2:A$1009=A21)))</f>
        <v/>
      </c>
    </row>
    <row r="22" spans="1:3" x14ac:dyDescent="0.2">
      <c r="A22" t="str">
        <f>+'算出シート2（連携後）'!AQ32</f>
        <v/>
      </c>
      <c r="B22">
        <f>+'算出シート2（連携後）'!G32</f>
        <v>0</v>
      </c>
      <c r="C22" t="str" cm="1">
        <f t="array" ref="C22">IF(A22="","",SUMPRODUCT((MATCH(A$2:A$1009&amp;B$2:B$1009,A$2:A$1009&amp;B$2:B$1009,0)=ROW($1:$1008))*(A$2:A$1009=A22)))</f>
        <v/>
      </c>
    </row>
    <row r="23" spans="1:3" x14ac:dyDescent="0.2">
      <c r="A23" t="str">
        <f>+'算出シート2（連携後）'!AQ33</f>
        <v/>
      </c>
      <c r="B23">
        <f>+'算出シート2（連携後）'!G33</f>
        <v>0</v>
      </c>
      <c r="C23" t="str" cm="1">
        <f t="array" ref="C23">IF(A23="","",SUMPRODUCT((MATCH(A$2:A$1009&amp;B$2:B$1009,A$2:A$1009&amp;B$2:B$1009,0)=ROW($1:$1008))*(A$2:A$1009=A23)))</f>
        <v/>
      </c>
    </row>
    <row r="24" spans="1:3" x14ac:dyDescent="0.2">
      <c r="A24" t="str">
        <f>+'算出シート2（連携後）'!AQ34</f>
        <v/>
      </c>
      <c r="B24">
        <f>+'算出シート2（連携後）'!G34</f>
        <v>0</v>
      </c>
      <c r="C24" t="str" cm="1">
        <f t="array" ref="C24">IF(A24="","",SUMPRODUCT((MATCH(A$2:A$1009&amp;B$2:B$1009,A$2:A$1009&amp;B$2:B$1009,0)=ROW($1:$1008))*(A$2:A$1009=A24)))</f>
        <v/>
      </c>
    </row>
    <row r="25" spans="1:3" x14ac:dyDescent="0.2">
      <c r="A25" t="str">
        <f>+'算出シート2（連携後）'!AQ35</f>
        <v/>
      </c>
      <c r="B25">
        <f>+'算出シート2（連携後）'!G35</f>
        <v>0</v>
      </c>
      <c r="C25" t="str" cm="1">
        <f t="array" ref="C25">IF(A25="","",SUMPRODUCT((MATCH(A$2:A$1009&amp;B$2:B$1009,A$2:A$1009&amp;B$2:B$1009,0)=ROW($1:$1008))*(A$2:A$1009=A25)))</f>
        <v/>
      </c>
    </row>
    <row r="26" spans="1:3" x14ac:dyDescent="0.2">
      <c r="A26" t="str">
        <f>+'算出シート2（連携後）'!AQ36</f>
        <v/>
      </c>
      <c r="B26">
        <f>+'算出シート2（連携後）'!G36</f>
        <v>0</v>
      </c>
      <c r="C26" t="str" cm="1">
        <f t="array" ref="C26">IF(A26="","",SUMPRODUCT((MATCH(A$2:A$1009&amp;B$2:B$1009,A$2:A$1009&amp;B$2:B$1009,0)=ROW($1:$1008))*(A$2:A$1009=A26)))</f>
        <v/>
      </c>
    </row>
    <row r="27" spans="1:3" x14ac:dyDescent="0.2">
      <c r="A27" t="str">
        <f>+'算出シート2（連携後）'!AQ37</f>
        <v/>
      </c>
      <c r="B27">
        <f>+'算出シート2（連携後）'!G37</f>
        <v>0</v>
      </c>
      <c r="C27" t="str" cm="1">
        <f t="array" ref="C27">IF(A27="","",SUMPRODUCT((MATCH(A$2:A$1009&amp;B$2:B$1009,A$2:A$1009&amp;B$2:B$1009,0)=ROW($1:$1008))*(A$2:A$1009=A27)))</f>
        <v/>
      </c>
    </row>
    <row r="28" spans="1:3" x14ac:dyDescent="0.2">
      <c r="A28" t="str">
        <f>+'算出シート2（連携後）'!AQ38</f>
        <v/>
      </c>
      <c r="B28">
        <f>+'算出シート2（連携後）'!G38</f>
        <v>0</v>
      </c>
      <c r="C28" t="str" cm="1">
        <f t="array" ref="C28">IF(A28="","",SUMPRODUCT((MATCH(A$2:A$1009&amp;B$2:B$1009,A$2:A$1009&amp;B$2:B$1009,0)=ROW($1:$1008))*(A$2:A$1009=A28)))</f>
        <v/>
      </c>
    </row>
    <row r="29" spans="1:3" x14ac:dyDescent="0.2">
      <c r="A29" t="str">
        <f>+'算出シート2（連携後）'!AQ39</f>
        <v/>
      </c>
      <c r="B29">
        <f>+'算出シート2（連携後）'!G39</f>
        <v>0</v>
      </c>
      <c r="C29" t="str" cm="1">
        <f t="array" ref="C29">IF(A29="","",SUMPRODUCT((MATCH(A$2:A$1009&amp;B$2:B$1009,A$2:A$1009&amp;B$2:B$1009,0)=ROW($1:$1008))*(A$2:A$1009=A29)))</f>
        <v/>
      </c>
    </row>
    <row r="30" spans="1:3" x14ac:dyDescent="0.2">
      <c r="A30" t="str">
        <f>+'算出シート2（連携後）'!AQ40</f>
        <v/>
      </c>
      <c r="B30">
        <f>+'算出シート2（連携後）'!G40</f>
        <v>0</v>
      </c>
      <c r="C30" t="str" cm="1">
        <f t="array" ref="C30">IF(A30="","",SUMPRODUCT((MATCH(A$2:A$1009&amp;B$2:B$1009,A$2:A$1009&amp;B$2:B$1009,0)=ROW($1:$1008))*(A$2:A$1009=A30)))</f>
        <v/>
      </c>
    </row>
    <row r="31" spans="1:3" x14ac:dyDescent="0.2">
      <c r="A31" t="str">
        <f>+'算出シート2（連携後）'!AQ41</f>
        <v/>
      </c>
      <c r="B31">
        <f>+'算出シート2（連携後）'!G41</f>
        <v>0</v>
      </c>
      <c r="C31" t="str" cm="1">
        <f t="array" ref="C31">IF(A31="","",SUMPRODUCT((MATCH(A$2:A$1009&amp;B$2:B$1009,A$2:A$1009&amp;B$2:B$1009,0)=ROW($1:$1008))*(A$2:A$1009=A31)))</f>
        <v/>
      </c>
    </row>
    <row r="32" spans="1:3" x14ac:dyDescent="0.2">
      <c r="A32" t="str">
        <f>+'算出シート2（連携後）'!AQ42</f>
        <v/>
      </c>
      <c r="B32">
        <f>+'算出シート2（連携後）'!G42</f>
        <v>0</v>
      </c>
      <c r="C32" t="str" cm="1">
        <f t="array" ref="C32">IF(A32="","",SUMPRODUCT((MATCH(A$2:A$1009&amp;B$2:B$1009,A$2:A$1009&amp;B$2:B$1009,0)=ROW($1:$1008))*(A$2:A$1009=A32)))</f>
        <v/>
      </c>
    </row>
    <row r="33" spans="1:3" x14ac:dyDescent="0.2">
      <c r="A33" t="str">
        <f>+'算出シート2（連携後）'!AQ43</f>
        <v/>
      </c>
      <c r="B33">
        <f>+'算出シート2（連携後）'!G43</f>
        <v>0</v>
      </c>
      <c r="C33" t="str" cm="1">
        <f t="array" ref="C33">IF(A33="","",SUMPRODUCT((MATCH(A$2:A$1009&amp;B$2:B$1009,A$2:A$1009&amp;B$2:B$1009,0)=ROW($1:$1008))*(A$2:A$1009=A33)))</f>
        <v/>
      </c>
    </row>
    <row r="34" spans="1:3" x14ac:dyDescent="0.2">
      <c r="A34" t="str">
        <f>+'算出シート2（連携後）'!AQ44</f>
        <v/>
      </c>
      <c r="B34">
        <f>+'算出シート2（連携後）'!G44</f>
        <v>0</v>
      </c>
      <c r="C34" t="str" cm="1">
        <f t="array" ref="C34">IF(A34="","",SUMPRODUCT((MATCH(A$2:A$1009&amp;B$2:B$1009,A$2:A$1009&amp;B$2:B$1009,0)=ROW($1:$1008))*(A$2:A$1009=A34)))</f>
        <v/>
      </c>
    </row>
    <row r="35" spans="1:3" x14ac:dyDescent="0.2">
      <c r="A35" t="str">
        <f>+'算出シート2（連携後）'!AQ45</f>
        <v/>
      </c>
      <c r="B35">
        <f>+'算出シート2（連携後）'!G45</f>
        <v>0</v>
      </c>
      <c r="C35" t="str" cm="1">
        <f t="array" ref="C35">IF(A35="","",SUMPRODUCT((MATCH(A$2:A$1009&amp;B$2:B$1009,A$2:A$1009&amp;B$2:B$1009,0)=ROW($1:$1008))*(A$2:A$1009=A35)))</f>
        <v/>
      </c>
    </row>
    <row r="36" spans="1:3" x14ac:dyDescent="0.2">
      <c r="A36" t="str">
        <f>+'算出シート2（連携後）'!AQ46</f>
        <v/>
      </c>
      <c r="B36">
        <f>+'算出シート2（連携後）'!G46</f>
        <v>0</v>
      </c>
      <c r="C36" t="str" cm="1">
        <f t="array" ref="C36">IF(A36="","",SUMPRODUCT((MATCH(A$2:A$1009&amp;B$2:B$1009,A$2:A$1009&amp;B$2:B$1009,0)=ROW($1:$1008))*(A$2:A$1009=A36)))</f>
        <v/>
      </c>
    </row>
    <row r="37" spans="1:3" x14ac:dyDescent="0.2">
      <c r="A37" t="str">
        <f>+'算出シート2（連携後）'!AQ47</f>
        <v/>
      </c>
      <c r="B37">
        <f>+'算出シート2（連携後）'!G47</f>
        <v>0</v>
      </c>
      <c r="C37" t="str" cm="1">
        <f t="array" ref="C37">IF(A37="","",SUMPRODUCT((MATCH(A$2:A$1009&amp;B$2:B$1009,A$2:A$1009&amp;B$2:B$1009,0)=ROW($1:$1008))*(A$2:A$1009=A37)))</f>
        <v/>
      </c>
    </row>
    <row r="38" spans="1:3" x14ac:dyDescent="0.2">
      <c r="A38" t="str">
        <f>+'算出シート2（連携後）'!AQ48</f>
        <v/>
      </c>
      <c r="B38">
        <f>+'算出シート2（連携後）'!G48</f>
        <v>0</v>
      </c>
      <c r="C38" t="str" cm="1">
        <f t="array" ref="C38">IF(A38="","",SUMPRODUCT((MATCH(A$2:A$1009&amp;B$2:B$1009,A$2:A$1009&amp;B$2:B$1009,0)=ROW($1:$1008))*(A$2:A$1009=A38)))</f>
        <v/>
      </c>
    </row>
    <row r="39" spans="1:3" x14ac:dyDescent="0.2">
      <c r="A39" t="str">
        <f>+'算出シート2（連携後）'!AQ49</f>
        <v/>
      </c>
      <c r="B39">
        <f>+'算出シート2（連携後）'!G49</f>
        <v>0</v>
      </c>
      <c r="C39" t="str" cm="1">
        <f t="array" ref="C39">IF(A39="","",SUMPRODUCT((MATCH(A$2:A$1009&amp;B$2:B$1009,A$2:A$1009&amp;B$2:B$1009,0)=ROW($1:$1008))*(A$2:A$1009=A39)))</f>
        <v/>
      </c>
    </row>
    <row r="40" spans="1:3" x14ac:dyDescent="0.2">
      <c r="A40" t="str">
        <f>+'算出シート2（連携後）'!AQ50</f>
        <v/>
      </c>
      <c r="B40">
        <f>+'算出シート2（連携後）'!G50</f>
        <v>0</v>
      </c>
      <c r="C40" t="str" cm="1">
        <f t="array" ref="C40">IF(A40="","",SUMPRODUCT((MATCH(A$2:A$1009&amp;B$2:B$1009,A$2:A$1009&amp;B$2:B$1009,0)=ROW($1:$1008))*(A$2:A$1009=A40)))</f>
        <v/>
      </c>
    </row>
    <row r="41" spans="1:3" x14ac:dyDescent="0.2">
      <c r="A41" t="str">
        <f>+'算出シート2（連携後）'!AQ51</f>
        <v/>
      </c>
      <c r="B41">
        <f>+'算出シート2（連携後）'!G51</f>
        <v>0</v>
      </c>
      <c r="C41" t="str" cm="1">
        <f t="array" ref="C41">IF(A41="","",SUMPRODUCT((MATCH(A$2:A$1009&amp;B$2:B$1009,A$2:A$1009&amp;B$2:B$1009,0)=ROW($1:$1008))*(A$2:A$1009=A41)))</f>
        <v/>
      </c>
    </row>
    <row r="42" spans="1:3" x14ac:dyDescent="0.2">
      <c r="A42" t="str">
        <f>+'算出シート2（連携後）'!AQ52</f>
        <v/>
      </c>
      <c r="B42">
        <f>+'算出シート2（連携後）'!G52</f>
        <v>0</v>
      </c>
      <c r="C42" t="str" cm="1">
        <f t="array" ref="C42">IF(A42="","",SUMPRODUCT((MATCH(A$2:A$1009&amp;B$2:B$1009,A$2:A$1009&amp;B$2:B$1009,0)=ROW($1:$1008))*(A$2:A$1009=A42)))</f>
        <v/>
      </c>
    </row>
    <row r="43" spans="1:3" x14ac:dyDescent="0.2">
      <c r="A43" t="str">
        <f>+'算出シート2（連携後）'!AQ53</f>
        <v/>
      </c>
      <c r="B43">
        <f>+'算出シート2（連携後）'!G53</f>
        <v>0</v>
      </c>
      <c r="C43" t="str" cm="1">
        <f t="array" ref="C43">IF(A43="","",SUMPRODUCT((MATCH(A$2:A$1009&amp;B$2:B$1009,A$2:A$1009&amp;B$2:B$1009,0)=ROW($1:$1008))*(A$2:A$1009=A43)))</f>
        <v/>
      </c>
    </row>
    <row r="44" spans="1:3" x14ac:dyDescent="0.2">
      <c r="A44" t="str">
        <f>+'算出シート2（連携後）'!AQ54</f>
        <v/>
      </c>
      <c r="B44">
        <f>+'算出シート2（連携後）'!G54</f>
        <v>0</v>
      </c>
      <c r="C44" t="str" cm="1">
        <f t="array" ref="C44">IF(A44="","",SUMPRODUCT((MATCH(A$2:A$1009&amp;B$2:B$1009,A$2:A$1009&amp;B$2:B$1009,0)=ROW($1:$1008))*(A$2:A$1009=A44)))</f>
        <v/>
      </c>
    </row>
    <row r="45" spans="1:3" x14ac:dyDescent="0.2">
      <c r="A45" t="str">
        <f>+'算出シート2（連携後）'!AQ55</f>
        <v/>
      </c>
      <c r="B45">
        <f>+'算出シート2（連携後）'!G55</f>
        <v>0</v>
      </c>
      <c r="C45" t="str" cm="1">
        <f t="array" ref="C45">IF(A45="","",SUMPRODUCT((MATCH(A$2:A$1009&amp;B$2:B$1009,A$2:A$1009&amp;B$2:B$1009,0)=ROW($1:$1008))*(A$2:A$1009=A45)))</f>
        <v/>
      </c>
    </row>
    <row r="46" spans="1:3" x14ac:dyDescent="0.2">
      <c r="A46" t="str">
        <f>+'算出シート2（連携後）'!AQ56</f>
        <v/>
      </c>
      <c r="B46">
        <f>+'算出シート2（連携後）'!G56</f>
        <v>0</v>
      </c>
      <c r="C46" t="str" cm="1">
        <f t="array" ref="C46">IF(A46="","",SUMPRODUCT((MATCH(A$2:A$1009&amp;B$2:B$1009,A$2:A$1009&amp;B$2:B$1009,0)=ROW($1:$1008))*(A$2:A$1009=A46)))</f>
        <v/>
      </c>
    </row>
    <row r="47" spans="1:3" x14ac:dyDescent="0.2">
      <c r="A47" t="str">
        <f>+'算出シート2（連携後）'!AQ57</f>
        <v/>
      </c>
      <c r="B47">
        <f>+'算出シート2（連携後）'!G57</f>
        <v>0</v>
      </c>
      <c r="C47" t="str" cm="1">
        <f t="array" ref="C47">IF(A47="","",SUMPRODUCT((MATCH(A$2:A$1009&amp;B$2:B$1009,A$2:A$1009&amp;B$2:B$1009,0)=ROW($1:$1008))*(A$2:A$1009=A47)))</f>
        <v/>
      </c>
    </row>
    <row r="48" spans="1:3" x14ac:dyDescent="0.2">
      <c r="A48" t="str">
        <f>+'算出シート2（連携後）'!AQ58</f>
        <v/>
      </c>
      <c r="B48">
        <f>+'算出シート2（連携後）'!G58</f>
        <v>0</v>
      </c>
      <c r="C48" t="str" cm="1">
        <f t="array" ref="C48">IF(A48="","",SUMPRODUCT((MATCH(A$2:A$1009&amp;B$2:B$1009,A$2:A$1009&amp;B$2:B$1009,0)=ROW($1:$1008))*(A$2:A$1009=A48)))</f>
        <v/>
      </c>
    </row>
    <row r="49" spans="1:3" x14ac:dyDescent="0.2">
      <c r="A49" t="str">
        <f>+'算出シート2（連携後）'!AQ59</f>
        <v/>
      </c>
      <c r="B49">
        <f>+'算出シート2（連携後）'!G59</f>
        <v>0</v>
      </c>
      <c r="C49" t="str" cm="1">
        <f t="array" ref="C49">IF(A49="","",SUMPRODUCT((MATCH(A$2:A$1009&amp;B$2:B$1009,A$2:A$1009&amp;B$2:B$1009,0)=ROW($1:$1008))*(A$2:A$1009=A49)))</f>
        <v/>
      </c>
    </row>
    <row r="50" spans="1:3" x14ac:dyDescent="0.2">
      <c r="A50" t="str">
        <f>+'算出シート2（連携後）'!AQ60</f>
        <v/>
      </c>
      <c r="B50">
        <f>+'算出シート2（連携後）'!G60</f>
        <v>0</v>
      </c>
      <c r="C50" t="str" cm="1">
        <f t="array" ref="C50">IF(A50="","",SUMPRODUCT((MATCH(A$2:A$1009&amp;B$2:B$1009,A$2:A$1009&amp;B$2:B$1009,0)=ROW($1:$1008))*(A$2:A$1009=A50)))</f>
        <v/>
      </c>
    </row>
    <row r="51" spans="1:3" x14ac:dyDescent="0.2">
      <c r="A51" t="str">
        <f>+'算出シート2（連携後）'!AQ61</f>
        <v/>
      </c>
      <c r="B51">
        <f>+'算出シート2（連携後）'!G61</f>
        <v>0</v>
      </c>
      <c r="C51" t="str" cm="1">
        <f t="array" ref="C51">IF(A51="","",SUMPRODUCT((MATCH(A$2:A$1009&amp;B$2:B$1009,A$2:A$1009&amp;B$2:B$1009,0)=ROW($1:$1008))*(A$2:A$1009=A51)))</f>
        <v/>
      </c>
    </row>
    <row r="52" spans="1:3" x14ac:dyDescent="0.2">
      <c r="A52" t="str">
        <f>+'算出シート2（連携後）'!AQ62</f>
        <v/>
      </c>
      <c r="B52">
        <f>+'算出シート2（連携後）'!G62</f>
        <v>0</v>
      </c>
      <c r="C52" t="str" cm="1">
        <f t="array" ref="C52">IF(A52="","",SUMPRODUCT((MATCH(A$2:A$1009&amp;B$2:B$1009,A$2:A$1009&amp;B$2:B$1009,0)=ROW($1:$1008))*(A$2:A$1009=A52)))</f>
        <v/>
      </c>
    </row>
    <row r="53" spans="1:3" x14ac:dyDescent="0.2">
      <c r="A53" t="str">
        <f>+'算出シート2（連携後）'!AQ63</f>
        <v/>
      </c>
      <c r="B53">
        <f>+'算出シート2（連携後）'!G63</f>
        <v>0</v>
      </c>
      <c r="C53" t="str" cm="1">
        <f t="array" ref="C53">IF(A53="","",SUMPRODUCT((MATCH(A$2:A$1009&amp;B$2:B$1009,A$2:A$1009&amp;B$2:B$1009,0)=ROW($1:$1008))*(A$2:A$1009=A53)))</f>
        <v/>
      </c>
    </row>
    <row r="54" spans="1:3" x14ac:dyDescent="0.2">
      <c r="A54" t="str">
        <f>+'算出シート2（連携後）'!AQ64</f>
        <v/>
      </c>
      <c r="B54">
        <f>+'算出シート2（連携後）'!G64</f>
        <v>0</v>
      </c>
      <c r="C54" t="str" cm="1">
        <f t="array" ref="C54">IF(A54="","",SUMPRODUCT((MATCH(A$2:A$1009&amp;B$2:B$1009,A$2:A$1009&amp;B$2:B$1009,0)=ROW($1:$1008))*(A$2:A$1009=A54)))</f>
        <v/>
      </c>
    </row>
    <row r="55" spans="1:3" x14ac:dyDescent="0.2">
      <c r="A55" t="str">
        <f>+'算出シート2（連携後）'!AQ65</f>
        <v/>
      </c>
      <c r="B55">
        <f>+'算出シート2（連携後）'!G65</f>
        <v>0</v>
      </c>
      <c r="C55" t="str" cm="1">
        <f t="array" ref="C55">IF(A55="","",SUMPRODUCT((MATCH(A$2:A$1009&amp;B$2:B$1009,A$2:A$1009&amp;B$2:B$1009,0)=ROW($1:$1008))*(A$2:A$1009=A55)))</f>
        <v/>
      </c>
    </row>
    <row r="56" spans="1:3" x14ac:dyDescent="0.2">
      <c r="A56" t="str">
        <f>+'算出シート2（連携後）'!AQ66</f>
        <v/>
      </c>
      <c r="B56">
        <f>+'算出シート2（連携後）'!G66</f>
        <v>0</v>
      </c>
      <c r="C56" t="str" cm="1">
        <f t="array" ref="C56">IF(A56="","",SUMPRODUCT((MATCH(A$2:A$1009&amp;B$2:B$1009,A$2:A$1009&amp;B$2:B$1009,0)=ROW($1:$1008))*(A$2:A$1009=A56)))</f>
        <v/>
      </c>
    </row>
    <row r="57" spans="1:3" x14ac:dyDescent="0.2">
      <c r="A57" t="str">
        <f>+'算出シート2（連携後）'!AQ67</f>
        <v/>
      </c>
      <c r="B57">
        <f>+'算出シート2（連携後）'!G67</f>
        <v>0</v>
      </c>
      <c r="C57" t="str" cm="1">
        <f t="array" ref="C57">IF(A57="","",SUMPRODUCT((MATCH(A$2:A$1009&amp;B$2:B$1009,A$2:A$1009&amp;B$2:B$1009,0)=ROW($1:$1008))*(A$2:A$1009=A57)))</f>
        <v/>
      </c>
    </row>
    <row r="58" spans="1:3" x14ac:dyDescent="0.2">
      <c r="A58" t="str">
        <f>+'算出シート2（連携後）'!AQ68</f>
        <v/>
      </c>
      <c r="B58">
        <f>+'算出シート2（連携後）'!G68</f>
        <v>0</v>
      </c>
      <c r="C58" t="str" cm="1">
        <f t="array" ref="C58">IF(A58="","",SUMPRODUCT((MATCH(A$2:A$1009&amp;B$2:B$1009,A$2:A$1009&amp;B$2:B$1009,0)=ROW($1:$1008))*(A$2:A$1009=A58)))</f>
        <v/>
      </c>
    </row>
    <row r="59" spans="1:3" x14ac:dyDescent="0.2">
      <c r="A59" t="str">
        <f>+'算出シート2（連携後）'!AQ69</f>
        <v/>
      </c>
      <c r="B59">
        <f>+'算出シート2（連携後）'!G69</f>
        <v>0</v>
      </c>
      <c r="C59" t="str" cm="1">
        <f t="array" ref="C59">IF(A59="","",SUMPRODUCT((MATCH(A$2:A$1009&amp;B$2:B$1009,A$2:A$1009&amp;B$2:B$1009,0)=ROW($1:$1008))*(A$2:A$1009=A59)))</f>
        <v/>
      </c>
    </row>
    <row r="60" spans="1:3" x14ac:dyDescent="0.2">
      <c r="A60" t="str">
        <f>+'算出シート2（連携後）'!AQ70</f>
        <v/>
      </c>
      <c r="B60">
        <f>+'算出シート2（連携後）'!G70</f>
        <v>0</v>
      </c>
      <c r="C60" t="str" cm="1">
        <f t="array" ref="C60">IF(A60="","",SUMPRODUCT((MATCH(A$2:A$1009&amp;B$2:B$1009,A$2:A$1009&amp;B$2:B$1009,0)=ROW($1:$1008))*(A$2:A$1009=A60)))</f>
        <v/>
      </c>
    </row>
    <row r="61" spans="1:3" x14ac:dyDescent="0.2">
      <c r="A61" t="str">
        <f>+'算出シート2（連携後）'!AQ71</f>
        <v/>
      </c>
      <c r="B61">
        <f>+'算出シート2（連携後）'!G71</f>
        <v>0</v>
      </c>
      <c r="C61" t="str" cm="1">
        <f t="array" ref="C61">IF(A61="","",SUMPRODUCT((MATCH(A$2:A$1009&amp;B$2:B$1009,A$2:A$1009&amp;B$2:B$1009,0)=ROW($1:$1008))*(A$2:A$1009=A61)))</f>
        <v/>
      </c>
    </row>
    <row r="62" spans="1:3" x14ac:dyDescent="0.2">
      <c r="A62" t="str">
        <f>+'算出シート2（連携後）'!AQ72</f>
        <v/>
      </c>
      <c r="B62">
        <f>+'算出シート2（連携後）'!G72</f>
        <v>0</v>
      </c>
      <c r="C62" t="str" cm="1">
        <f t="array" ref="C62">IF(A62="","",SUMPRODUCT((MATCH(A$2:A$1009&amp;B$2:B$1009,A$2:A$1009&amp;B$2:B$1009,0)=ROW($1:$1008))*(A$2:A$1009=A62)))</f>
        <v/>
      </c>
    </row>
    <row r="63" spans="1:3" x14ac:dyDescent="0.2">
      <c r="A63" t="str">
        <f>+'算出シート2（連携後）'!AQ73</f>
        <v/>
      </c>
      <c r="B63">
        <f>+'算出シート2（連携後）'!G73</f>
        <v>0</v>
      </c>
      <c r="C63" t="str" cm="1">
        <f t="array" ref="C63">IF(A63="","",SUMPRODUCT((MATCH(A$2:A$1009&amp;B$2:B$1009,A$2:A$1009&amp;B$2:B$1009,0)=ROW($1:$1008))*(A$2:A$1009=A63)))</f>
        <v/>
      </c>
    </row>
    <row r="64" spans="1:3" x14ac:dyDescent="0.2">
      <c r="A64" t="str">
        <f>+'算出シート2（連携後）'!AQ74</f>
        <v/>
      </c>
      <c r="B64">
        <f>+'算出シート2（連携後）'!G74</f>
        <v>0</v>
      </c>
      <c r="C64" t="str" cm="1">
        <f t="array" ref="C64">IF(A64="","",SUMPRODUCT((MATCH(A$2:A$1009&amp;B$2:B$1009,A$2:A$1009&amp;B$2:B$1009,0)=ROW($1:$1008))*(A$2:A$1009=A64)))</f>
        <v/>
      </c>
    </row>
    <row r="65" spans="1:3" x14ac:dyDescent="0.2">
      <c r="A65" t="str">
        <f>+'算出シート2（連携後）'!AQ75</f>
        <v/>
      </c>
      <c r="B65">
        <f>+'算出シート2（連携後）'!G75</f>
        <v>0</v>
      </c>
      <c r="C65" t="str" cm="1">
        <f t="array" ref="C65">IF(A65="","",SUMPRODUCT((MATCH(A$2:A$1009&amp;B$2:B$1009,A$2:A$1009&amp;B$2:B$1009,0)=ROW($1:$1008))*(A$2:A$1009=A65)))</f>
        <v/>
      </c>
    </row>
    <row r="66" spans="1:3" x14ac:dyDescent="0.2">
      <c r="A66" t="str">
        <f>+'算出シート2（連携後）'!AQ76</f>
        <v/>
      </c>
      <c r="B66">
        <f>+'算出シート2（連携後）'!G76</f>
        <v>0</v>
      </c>
      <c r="C66" t="str" cm="1">
        <f t="array" ref="C66">IF(A66="","",SUMPRODUCT((MATCH(A$2:A$1009&amp;B$2:B$1009,A$2:A$1009&amp;B$2:B$1009,0)=ROW($1:$1008))*(A$2:A$1009=A66)))</f>
        <v/>
      </c>
    </row>
    <row r="67" spans="1:3" x14ac:dyDescent="0.2">
      <c r="A67" t="str">
        <f>+'算出シート2（連携後）'!AQ77</f>
        <v/>
      </c>
      <c r="B67">
        <f>+'算出シート2（連携後）'!G77</f>
        <v>0</v>
      </c>
      <c r="C67" t="str" cm="1">
        <f t="array" ref="C67">IF(A67="","",SUMPRODUCT((MATCH(A$2:A$1009&amp;B$2:B$1009,A$2:A$1009&amp;B$2:B$1009,0)=ROW($1:$1008))*(A$2:A$1009=A67)))</f>
        <v/>
      </c>
    </row>
    <row r="68" spans="1:3" x14ac:dyDescent="0.2">
      <c r="A68" t="str">
        <f>+'算出シート2（連携後）'!AQ78</f>
        <v/>
      </c>
      <c r="B68">
        <f>+'算出シート2（連携後）'!G78</f>
        <v>0</v>
      </c>
      <c r="C68" t="str" cm="1">
        <f t="array" ref="C68">IF(A68="","",SUMPRODUCT((MATCH(A$2:A$1009&amp;B$2:B$1009,A$2:A$1009&amp;B$2:B$1009,0)=ROW($1:$1008))*(A$2:A$1009=A68)))</f>
        <v/>
      </c>
    </row>
    <row r="69" spans="1:3" x14ac:dyDescent="0.2">
      <c r="A69" t="str">
        <f>+'算出シート2（連携後）'!AQ79</f>
        <v/>
      </c>
      <c r="B69">
        <f>+'算出シート2（連携後）'!G79</f>
        <v>0</v>
      </c>
      <c r="C69" t="str" cm="1">
        <f t="array" ref="C69">IF(A69="","",SUMPRODUCT((MATCH(A$2:A$1009&amp;B$2:B$1009,A$2:A$1009&amp;B$2:B$1009,0)=ROW($1:$1008))*(A$2:A$1009=A69)))</f>
        <v/>
      </c>
    </row>
    <row r="70" spans="1:3" x14ac:dyDescent="0.2">
      <c r="A70" t="str">
        <f>+'算出シート2（連携後）'!AQ80</f>
        <v/>
      </c>
      <c r="B70">
        <f>+'算出シート2（連携後）'!G80</f>
        <v>0</v>
      </c>
      <c r="C70" t="str" cm="1">
        <f t="array" ref="C70">IF(A70="","",SUMPRODUCT((MATCH(A$2:A$1009&amp;B$2:B$1009,A$2:A$1009&amp;B$2:B$1009,0)=ROW($1:$1008))*(A$2:A$1009=A70)))</f>
        <v/>
      </c>
    </row>
    <row r="71" spans="1:3" x14ac:dyDescent="0.2">
      <c r="A71" t="str">
        <f>+'算出シート2（連携後）'!AQ81</f>
        <v/>
      </c>
      <c r="B71">
        <f>+'算出シート2（連携後）'!G81</f>
        <v>0</v>
      </c>
      <c r="C71" t="str" cm="1">
        <f t="array" ref="C71">IF(A71="","",SUMPRODUCT((MATCH(A$2:A$1009&amp;B$2:B$1009,A$2:A$1009&amp;B$2:B$1009,0)=ROW($1:$1008))*(A$2:A$1009=A71)))</f>
        <v/>
      </c>
    </row>
    <row r="72" spans="1:3" x14ac:dyDescent="0.2">
      <c r="A72" t="str">
        <f>+'算出シート2（連携後）'!AQ82</f>
        <v/>
      </c>
      <c r="B72">
        <f>+'算出シート2（連携後）'!G82</f>
        <v>0</v>
      </c>
      <c r="C72" t="str" cm="1">
        <f t="array" ref="C72">IF(A72="","",SUMPRODUCT((MATCH(A$2:A$1009&amp;B$2:B$1009,A$2:A$1009&amp;B$2:B$1009,0)=ROW($1:$1008))*(A$2:A$1009=A72)))</f>
        <v/>
      </c>
    </row>
    <row r="73" spans="1:3" x14ac:dyDescent="0.2">
      <c r="A73" t="str">
        <f>+'算出シート2（連携後）'!AQ83</f>
        <v/>
      </c>
      <c r="B73">
        <f>+'算出シート2（連携後）'!G83</f>
        <v>0</v>
      </c>
      <c r="C73" t="str" cm="1">
        <f t="array" ref="C73">IF(A73="","",SUMPRODUCT((MATCH(A$2:A$1009&amp;B$2:B$1009,A$2:A$1009&amp;B$2:B$1009,0)=ROW($1:$1008))*(A$2:A$1009=A73)))</f>
        <v/>
      </c>
    </row>
    <row r="74" spans="1:3" x14ac:dyDescent="0.2">
      <c r="A74" t="str">
        <f>+'算出シート2（連携後）'!AQ84</f>
        <v/>
      </c>
      <c r="B74">
        <f>+'算出シート2（連携後）'!G84</f>
        <v>0</v>
      </c>
      <c r="C74" t="str" cm="1">
        <f t="array" ref="C74">IF(A74="","",SUMPRODUCT((MATCH(A$2:A$1009&amp;B$2:B$1009,A$2:A$1009&amp;B$2:B$1009,0)=ROW($1:$1008))*(A$2:A$1009=A74)))</f>
        <v/>
      </c>
    </row>
    <row r="75" spans="1:3" x14ac:dyDescent="0.2">
      <c r="A75" t="str">
        <f>+'算出シート2（連携後）'!AQ85</f>
        <v/>
      </c>
      <c r="B75">
        <f>+'算出シート2（連携後）'!G85</f>
        <v>0</v>
      </c>
      <c r="C75" t="str" cm="1">
        <f t="array" ref="C75">IF(A75="","",SUMPRODUCT((MATCH(A$2:A$1009&amp;B$2:B$1009,A$2:A$1009&amp;B$2:B$1009,0)=ROW($1:$1008))*(A$2:A$1009=A75)))</f>
        <v/>
      </c>
    </row>
    <row r="76" spans="1:3" x14ac:dyDescent="0.2">
      <c r="A76" t="str">
        <f>+'算出シート2（連携後）'!AQ86</f>
        <v/>
      </c>
      <c r="B76">
        <f>+'算出シート2（連携後）'!G86</f>
        <v>0</v>
      </c>
      <c r="C76" t="str" cm="1">
        <f t="array" ref="C76">IF(A76="","",SUMPRODUCT((MATCH(A$2:A$1009&amp;B$2:B$1009,A$2:A$1009&amp;B$2:B$1009,0)=ROW($1:$1008))*(A$2:A$1009=A76)))</f>
        <v/>
      </c>
    </row>
    <row r="77" spans="1:3" x14ac:dyDescent="0.2">
      <c r="A77" t="str">
        <f>+'算出シート2（連携後）'!AQ87</f>
        <v/>
      </c>
      <c r="B77">
        <f>+'算出シート2（連携後）'!G87</f>
        <v>0</v>
      </c>
      <c r="C77" t="str" cm="1">
        <f t="array" ref="C77">IF(A77="","",SUMPRODUCT((MATCH(A$2:A$1009&amp;B$2:B$1009,A$2:A$1009&amp;B$2:B$1009,0)=ROW($1:$1008))*(A$2:A$1009=A77)))</f>
        <v/>
      </c>
    </row>
    <row r="78" spans="1:3" x14ac:dyDescent="0.2">
      <c r="A78" t="str">
        <f>+'算出シート2（連携後）'!AQ88</f>
        <v/>
      </c>
      <c r="B78">
        <f>+'算出シート2（連携後）'!G88</f>
        <v>0</v>
      </c>
      <c r="C78" t="str" cm="1">
        <f t="array" ref="C78">IF(A78="","",SUMPRODUCT((MATCH(A$2:A$1009&amp;B$2:B$1009,A$2:A$1009&amp;B$2:B$1009,0)=ROW($1:$1008))*(A$2:A$1009=A78)))</f>
        <v/>
      </c>
    </row>
    <row r="79" spans="1:3" x14ac:dyDescent="0.2">
      <c r="A79" t="str">
        <f>+'算出シート2（連携後）'!AQ89</f>
        <v/>
      </c>
      <c r="B79">
        <f>+'算出シート2（連携後）'!G89</f>
        <v>0</v>
      </c>
      <c r="C79" t="str" cm="1">
        <f t="array" ref="C79">IF(A79="","",SUMPRODUCT((MATCH(A$2:A$1009&amp;B$2:B$1009,A$2:A$1009&amp;B$2:B$1009,0)=ROW($1:$1008))*(A$2:A$1009=A79)))</f>
        <v/>
      </c>
    </row>
    <row r="80" spans="1:3" x14ac:dyDescent="0.2">
      <c r="A80" t="str">
        <f>+'算出シート2（連携後）'!AQ90</f>
        <v/>
      </c>
      <c r="B80">
        <f>+'算出シート2（連携後）'!G90</f>
        <v>0</v>
      </c>
      <c r="C80" t="str" cm="1">
        <f t="array" ref="C80">IF(A80="","",SUMPRODUCT((MATCH(A$2:A$1009&amp;B$2:B$1009,A$2:A$1009&amp;B$2:B$1009,0)=ROW($1:$1008))*(A$2:A$1009=A80)))</f>
        <v/>
      </c>
    </row>
    <row r="81" spans="1:3" x14ac:dyDescent="0.2">
      <c r="A81" t="str">
        <f>+'算出シート2（連携後）'!AQ91</f>
        <v/>
      </c>
      <c r="B81">
        <f>+'算出シート2（連携後）'!G91</f>
        <v>0</v>
      </c>
      <c r="C81" t="str" cm="1">
        <f t="array" ref="C81">IF(A81="","",SUMPRODUCT((MATCH(A$2:A$1009&amp;B$2:B$1009,A$2:A$1009&amp;B$2:B$1009,0)=ROW($1:$1008))*(A$2:A$1009=A81)))</f>
        <v/>
      </c>
    </row>
    <row r="82" spans="1:3" x14ac:dyDescent="0.2">
      <c r="A82" t="str">
        <f>+'算出シート2（連携後）'!AQ92</f>
        <v/>
      </c>
      <c r="B82">
        <f>+'算出シート2（連携後）'!G92</f>
        <v>0</v>
      </c>
      <c r="C82" t="str" cm="1">
        <f t="array" ref="C82">IF(A82="","",SUMPRODUCT((MATCH(A$2:A$1009&amp;B$2:B$1009,A$2:A$1009&amp;B$2:B$1009,0)=ROW($1:$1008))*(A$2:A$1009=A82)))</f>
        <v/>
      </c>
    </row>
    <row r="83" spans="1:3" x14ac:dyDescent="0.2">
      <c r="A83" t="str">
        <f>+'算出シート2（連携後）'!AQ93</f>
        <v/>
      </c>
      <c r="B83">
        <f>+'算出シート2（連携後）'!G93</f>
        <v>0</v>
      </c>
      <c r="C83" t="str" cm="1">
        <f t="array" ref="C83">IF(A83="","",SUMPRODUCT((MATCH(A$2:A$1009&amp;B$2:B$1009,A$2:A$1009&amp;B$2:B$1009,0)=ROW($1:$1008))*(A$2:A$1009=A83)))</f>
        <v/>
      </c>
    </row>
    <row r="84" spans="1:3" x14ac:dyDescent="0.2">
      <c r="A84" t="str">
        <f>+'算出シート2（連携後）'!AQ94</f>
        <v/>
      </c>
      <c r="B84">
        <f>+'算出シート2（連携後）'!G94</f>
        <v>0</v>
      </c>
      <c r="C84" t="str" cm="1">
        <f t="array" ref="C84">IF(A84="","",SUMPRODUCT((MATCH(A$2:A$1009&amp;B$2:B$1009,A$2:A$1009&amp;B$2:B$1009,0)=ROW($1:$1008))*(A$2:A$1009=A84)))</f>
        <v/>
      </c>
    </row>
    <row r="85" spans="1:3" x14ac:dyDescent="0.2">
      <c r="A85" t="str">
        <f>+'算出シート2（連携後）'!AQ95</f>
        <v/>
      </c>
      <c r="B85">
        <f>+'算出シート2（連携後）'!G95</f>
        <v>0</v>
      </c>
      <c r="C85" t="str" cm="1">
        <f t="array" ref="C85">IF(A85="","",SUMPRODUCT((MATCH(A$2:A$1009&amp;B$2:B$1009,A$2:A$1009&amp;B$2:B$1009,0)=ROW($1:$1008))*(A$2:A$1009=A85)))</f>
        <v/>
      </c>
    </row>
    <row r="86" spans="1:3" x14ac:dyDescent="0.2">
      <c r="A86" t="str">
        <f>+'算出シート2（連携後）'!AQ96</f>
        <v/>
      </c>
      <c r="B86">
        <f>+'算出シート2（連携後）'!G96</f>
        <v>0</v>
      </c>
      <c r="C86" t="str" cm="1">
        <f t="array" ref="C86">IF(A86="","",SUMPRODUCT((MATCH(A$2:A$1009&amp;B$2:B$1009,A$2:A$1009&amp;B$2:B$1009,0)=ROW($1:$1008))*(A$2:A$1009=A86)))</f>
        <v/>
      </c>
    </row>
    <row r="87" spans="1:3" x14ac:dyDescent="0.2">
      <c r="A87" t="str">
        <f>+'算出シート2（連携後）'!AQ97</f>
        <v/>
      </c>
      <c r="B87">
        <f>+'算出シート2（連携後）'!G97</f>
        <v>0</v>
      </c>
      <c r="C87" t="str" cm="1">
        <f t="array" ref="C87">IF(A87="","",SUMPRODUCT((MATCH(A$2:A$1009&amp;B$2:B$1009,A$2:A$1009&amp;B$2:B$1009,0)=ROW($1:$1008))*(A$2:A$1009=A87)))</f>
        <v/>
      </c>
    </row>
    <row r="88" spans="1:3" x14ac:dyDescent="0.2">
      <c r="A88" t="str">
        <f>+'算出シート2（連携後）'!AQ98</f>
        <v/>
      </c>
      <c r="B88">
        <f>+'算出シート2（連携後）'!G98</f>
        <v>0</v>
      </c>
      <c r="C88" t="str" cm="1">
        <f t="array" ref="C88">IF(A88="","",SUMPRODUCT((MATCH(A$2:A$1009&amp;B$2:B$1009,A$2:A$1009&amp;B$2:B$1009,0)=ROW($1:$1008))*(A$2:A$1009=A88)))</f>
        <v/>
      </c>
    </row>
    <row r="89" spans="1:3" x14ac:dyDescent="0.2">
      <c r="A89" t="str">
        <f>+'算出シート2（連携後）'!AQ99</f>
        <v/>
      </c>
      <c r="B89">
        <f>+'算出シート2（連携後）'!G99</f>
        <v>0</v>
      </c>
      <c r="C89" t="str" cm="1">
        <f t="array" ref="C89">IF(A89="","",SUMPRODUCT((MATCH(A$2:A$1009&amp;B$2:B$1009,A$2:A$1009&amp;B$2:B$1009,0)=ROW($1:$1008))*(A$2:A$1009=A89)))</f>
        <v/>
      </c>
    </row>
    <row r="90" spans="1:3" x14ac:dyDescent="0.2">
      <c r="A90" t="str">
        <f>+'算出シート2（連携後）'!AQ100</f>
        <v/>
      </c>
      <c r="B90">
        <f>+'算出シート2（連携後）'!G100</f>
        <v>0</v>
      </c>
      <c r="C90" t="str" cm="1">
        <f t="array" ref="C90">IF(A90="","",SUMPRODUCT((MATCH(A$2:A$1009&amp;B$2:B$1009,A$2:A$1009&amp;B$2:B$1009,0)=ROW($1:$1008))*(A$2:A$1009=A90)))</f>
        <v/>
      </c>
    </row>
    <row r="91" spans="1:3" x14ac:dyDescent="0.2">
      <c r="A91" t="str">
        <f>+'算出シート2（連携後）'!AQ101</f>
        <v/>
      </c>
      <c r="B91">
        <f>+'算出シート2（連携後）'!G101</f>
        <v>0</v>
      </c>
      <c r="C91" t="str" cm="1">
        <f t="array" ref="C91">IF(A91="","",SUMPRODUCT((MATCH(A$2:A$1009&amp;B$2:B$1009,A$2:A$1009&amp;B$2:B$1009,0)=ROW($1:$1008))*(A$2:A$1009=A91)))</f>
        <v/>
      </c>
    </row>
    <row r="92" spans="1:3" x14ac:dyDescent="0.2">
      <c r="A92" t="str">
        <f>+'算出シート2（連携後）'!AQ102</f>
        <v/>
      </c>
      <c r="B92">
        <f>+'算出シート2（連携後）'!G102</f>
        <v>0</v>
      </c>
      <c r="C92" t="str" cm="1">
        <f t="array" ref="C92">IF(A92="","",SUMPRODUCT((MATCH(A$2:A$1009&amp;B$2:B$1009,A$2:A$1009&amp;B$2:B$1009,0)=ROW($1:$1008))*(A$2:A$1009=A92)))</f>
        <v/>
      </c>
    </row>
    <row r="93" spans="1:3" x14ac:dyDescent="0.2">
      <c r="A93" t="str">
        <f>+'算出シート2（連携後）'!AQ103</f>
        <v/>
      </c>
      <c r="B93">
        <f>+'算出シート2（連携後）'!G103</f>
        <v>0</v>
      </c>
      <c r="C93" t="str" cm="1">
        <f t="array" ref="C93">IF(A93="","",SUMPRODUCT((MATCH(A$2:A$1009&amp;B$2:B$1009,A$2:A$1009&amp;B$2:B$1009,0)=ROW($1:$1008))*(A$2:A$1009=A93)))</f>
        <v/>
      </c>
    </row>
    <row r="94" spans="1:3" x14ac:dyDescent="0.2">
      <c r="A94" t="str">
        <f>+'算出シート2（連携後）'!AQ104</f>
        <v/>
      </c>
      <c r="B94">
        <f>+'算出シート2（連携後）'!G104</f>
        <v>0</v>
      </c>
      <c r="C94" t="str" cm="1">
        <f t="array" ref="C94">IF(A94="","",SUMPRODUCT((MATCH(A$2:A$1009&amp;B$2:B$1009,A$2:A$1009&amp;B$2:B$1009,0)=ROW($1:$1008))*(A$2:A$1009=A94)))</f>
        <v/>
      </c>
    </row>
    <row r="95" spans="1:3" x14ac:dyDescent="0.2">
      <c r="A95" t="str">
        <f>+'算出シート2（連携後）'!AQ105</f>
        <v/>
      </c>
      <c r="B95">
        <f>+'算出シート2（連携後）'!G105</f>
        <v>0</v>
      </c>
      <c r="C95" t="str" cm="1">
        <f t="array" ref="C95">IF(A95="","",SUMPRODUCT((MATCH(A$2:A$1009&amp;B$2:B$1009,A$2:A$1009&amp;B$2:B$1009,0)=ROW($1:$1008))*(A$2:A$1009=A95)))</f>
        <v/>
      </c>
    </row>
    <row r="96" spans="1:3" x14ac:dyDescent="0.2">
      <c r="A96" t="str">
        <f>+'算出シート2（連携後）'!AQ106</f>
        <v/>
      </c>
      <c r="B96">
        <f>+'算出シート2（連携後）'!G106</f>
        <v>0</v>
      </c>
      <c r="C96" t="str" cm="1">
        <f t="array" ref="C96">IF(A96="","",SUMPRODUCT((MATCH(A$2:A$1009&amp;B$2:B$1009,A$2:A$1009&amp;B$2:B$1009,0)=ROW($1:$1008))*(A$2:A$1009=A96)))</f>
        <v/>
      </c>
    </row>
    <row r="97" spans="1:3" x14ac:dyDescent="0.2">
      <c r="A97" t="str">
        <f>+'算出シート2（連携後）'!AQ107</f>
        <v/>
      </c>
      <c r="B97">
        <f>+'算出シート2（連携後）'!G107</f>
        <v>0</v>
      </c>
      <c r="C97" t="str" cm="1">
        <f t="array" ref="C97">IF(A97="","",SUMPRODUCT((MATCH(A$2:A$1009&amp;B$2:B$1009,A$2:A$1009&amp;B$2:B$1009,0)=ROW($1:$1008))*(A$2:A$1009=A97)))</f>
        <v/>
      </c>
    </row>
    <row r="98" spans="1:3" x14ac:dyDescent="0.2">
      <c r="A98" t="str">
        <f>+'算出シート2（連携後）'!AQ108</f>
        <v/>
      </c>
      <c r="B98">
        <f>+'算出シート2（連携後）'!G108</f>
        <v>0</v>
      </c>
      <c r="C98" t="str" cm="1">
        <f t="array" ref="C98">IF(A98="","",SUMPRODUCT((MATCH(A$2:A$1009&amp;B$2:B$1009,A$2:A$1009&amp;B$2:B$1009,0)=ROW($1:$1008))*(A$2:A$1009=A98)))</f>
        <v/>
      </c>
    </row>
    <row r="99" spans="1:3" x14ac:dyDescent="0.2">
      <c r="A99" t="str">
        <f>+'算出シート2（連携後）'!AQ109</f>
        <v/>
      </c>
      <c r="B99">
        <f>+'算出シート2（連携後）'!G109</f>
        <v>0</v>
      </c>
      <c r="C99" t="str" cm="1">
        <f t="array" ref="C99">IF(A99="","",SUMPRODUCT((MATCH(A$2:A$1009&amp;B$2:B$1009,A$2:A$1009&amp;B$2:B$1009,0)=ROW($1:$1008))*(A$2:A$1009=A99)))</f>
        <v/>
      </c>
    </row>
    <row r="100" spans="1:3" x14ac:dyDescent="0.2">
      <c r="A100" t="str">
        <f>+'算出シート2（連携後）'!AQ110</f>
        <v/>
      </c>
      <c r="B100">
        <f>+'算出シート2（連携後）'!G110</f>
        <v>0</v>
      </c>
      <c r="C100" t="str" cm="1">
        <f t="array" ref="C100">IF(A100="","",SUMPRODUCT((MATCH(A$2:A$1009&amp;B$2:B$1009,A$2:A$1009&amp;B$2:B$1009,0)=ROW($1:$1008))*(A$2:A$1009=A100)))</f>
        <v/>
      </c>
    </row>
    <row r="101" spans="1:3" x14ac:dyDescent="0.2">
      <c r="A101" t="str">
        <f>+'算出シート2（連携後）'!AQ111</f>
        <v/>
      </c>
      <c r="B101">
        <f>+'算出シート2（連携後）'!G111</f>
        <v>0</v>
      </c>
      <c r="C101" t="str" cm="1">
        <f t="array" ref="C101">IF(A101="","",SUMPRODUCT((MATCH(A$2:A$1009&amp;B$2:B$1009,A$2:A$1009&amp;B$2:B$1009,0)=ROW($1:$1008))*(A$2:A$1009=A101)))</f>
        <v/>
      </c>
    </row>
    <row r="102" spans="1:3" x14ac:dyDescent="0.2">
      <c r="A102" t="str">
        <f>+'算出シート2（連携後）'!AQ112</f>
        <v/>
      </c>
      <c r="B102">
        <f>+'算出シート2（連携後）'!G112</f>
        <v>0</v>
      </c>
      <c r="C102" t="str" cm="1">
        <f t="array" ref="C102">IF(A102="","",SUMPRODUCT((MATCH(A$2:A$1009&amp;B$2:B$1009,A$2:A$1009&amp;B$2:B$1009,0)=ROW($1:$1008))*(A$2:A$1009=A102)))</f>
        <v/>
      </c>
    </row>
    <row r="103" spans="1:3" x14ac:dyDescent="0.2">
      <c r="A103" t="str">
        <f>+'算出シート2（連携後）'!AQ113</f>
        <v/>
      </c>
      <c r="B103">
        <f>+'算出シート2（連携後）'!G113</f>
        <v>0</v>
      </c>
      <c r="C103" t="str" cm="1">
        <f t="array" ref="C103">IF(A103="","",SUMPRODUCT((MATCH(A$2:A$1009&amp;B$2:B$1009,A$2:A$1009&amp;B$2:B$1009,0)=ROW($1:$1008))*(A$2:A$1009=A103)))</f>
        <v/>
      </c>
    </row>
    <row r="104" spans="1:3" x14ac:dyDescent="0.2">
      <c r="A104" t="str">
        <f>+'算出シート2（連携後）'!AQ114</f>
        <v/>
      </c>
      <c r="B104">
        <f>+'算出シート2（連携後）'!G114</f>
        <v>0</v>
      </c>
      <c r="C104" t="str" cm="1">
        <f t="array" ref="C104">IF(A104="","",SUMPRODUCT((MATCH(A$2:A$1009&amp;B$2:B$1009,A$2:A$1009&amp;B$2:B$1009,0)=ROW($1:$1008))*(A$2:A$1009=A104)))</f>
        <v/>
      </c>
    </row>
    <row r="105" spans="1:3" x14ac:dyDescent="0.2">
      <c r="A105" t="str">
        <f>+'算出シート2（連携後）'!AQ115</f>
        <v/>
      </c>
      <c r="B105">
        <f>+'算出シート2（連携後）'!G115</f>
        <v>0</v>
      </c>
      <c r="C105" t="str" cm="1">
        <f t="array" ref="C105">IF(A105="","",SUMPRODUCT((MATCH(A$2:A$1009&amp;B$2:B$1009,A$2:A$1009&amp;B$2:B$1009,0)=ROW($1:$1008))*(A$2:A$1009=A105)))</f>
        <v/>
      </c>
    </row>
    <row r="106" spans="1:3" x14ac:dyDescent="0.2">
      <c r="A106" t="str">
        <f>+'算出シート2（連携後）'!AQ116</f>
        <v/>
      </c>
      <c r="B106">
        <f>+'算出シート2（連携後）'!G116</f>
        <v>0</v>
      </c>
      <c r="C106" t="str" cm="1">
        <f t="array" ref="C106">IF(A106="","",SUMPRODUCT((MATCH(A$2:A$1009&amp;B$2:B$1009,A$2:A$1009&amp;B$2:B$1009,0)=ROW($1:$1008))*(A$2:A$1009=A106)))</f>
        <v/>
      </c>
    </row>
    <row r="107" spans="1:3" x14ac:dyDescent="0.2">
      <c r="A107" t="str">
        <f>+'算出シート2（連携後）'!AQ117</f>
        <v/>
      </c>
      <c r="B107">
        <f>+'算出シート2（連携後）'!G117</f>
        <v>0</v>
      </c>
      <c r="C107" t="str" cm="1">
        <f t="array" ref="C107">IF(A107="","",SUMPRODUCT((MATCH(A$2:A$1009&amp;B$2:B$1009,A$2:A$1009&amp;B$2:B$1009,0)=ROW($1:$1008))*(A$2:A$1009=A107)))</f>
        <v/>
      </c>
    </row>
    <row r="108" spans="1:3" x14ac:dyDescent="0.2">
      <c r="A108" t="str">
        <f>+'算出シート2（連携後）'!AQ118</f>
        <v/>
      </c>
      <c r="B108">
        <f>+'算出シート2（連携後）'!G118</f>
        <v>0</v>
      </c>
      <c r="C108" t="str" cm="1">
        <f t="array" ref="C108">IF(A108="","",SUMPRODUCT((MATCH(A$2:A$1009&amp;B$2:B$1009,A$2:A$1009&amp;B$2:B$1009,0)=ROW($1:$1008))*(A$2:A$1009=A108)))</f>
        <v/>
      </c>
    </row>
    <row r="109" spans="1:3" x14ac:dyDescent="0.2">
      <c r="A109" t="str">
        <f>+'算出シート2（連携後）'!AQ119</f>
        <v/>
      </c>
      <c r="B109">
        <f>+'算出シート2（連携後）'!G119</f>
        <v>0</v>
      </c>
      <c r="C109" t="str" cm="1">
        <f t="array" ref="C109">IF(A109="","",SUMPRODUCT((MATCH(A$2:A$1009&amp;B$2:B$1009,A$2:A$1009&amp;B$2:B$1009,0)=ROW($1:$1008))*(A$2:A$1009=A109)))</f>
        <v/>
      </c>
    </row>
    <row r="110" spans="1:3" x14ac:dyDescent="0.2">
      <c r="A110" t="str">
        <f>+'算出シート2（連携後）'!AQ120</f>
        <v/>
      </c>
      <c r="B110">
        <f>+'算出シート2（連携後）'!G120</f>
        <v>0</v>
      </c>
      <c r="C110" t="str" cm="1">
        <f t="array" ref="C110">IF(A110="","",SUMPRODUCT((MATCH(A$2:A$1009&amp;B$2:B$1009,A$2:A$1009&amp;B$2:B$1009,0)=ROW($1:$1008))*(A$2:A$1009=A110)))</f>
        <v/>
      </c>
    </row>
    <row r="111" spans="1:3" x14ac:dyDescent="0.2">
      <c r="A111" t="str">
        <f>+'算出シート2（連携後）'!AQ121</f>
        <v/>
      </c>
      <c r="B111">
        <f>+'算出シート2（連携後）'!G121</f>
        <v>0</v>
      </c>
      <c r="C111" t="str" cm="1">
        <f t="array" ref="C111">IF(A111="","",SUMPRODUCT((MATCH(A$2:A$1009&amp;B$2:B$1009,A$2:A$1009&amp;B$2:B$1009,0)=ROW($1:$1008))*(A$2:A$1009=A111)))</f>
        <v/>
      </c>
    </row>
    <row r="112" spans="1:3" x14ac:dyDescent="0.2">
      <c r="A112" t="str">
        <f>+'算出シート2（連携後）'!AQ122</f>
        <v/>
      </c>
      <c r="B112">
        <f>+'算出シート2（連携後）'!G122</f>
        <v>0</v>
      </c>
      <c r="C112" t="str" cm="1">
        <f t="array" ref="C112">IF(A112="","",SUMPRODUCT((MATCH(A$2:A$1009&amp;B$2:B$1009,A$2:A$1009&amp;B$2:B$1009,0)=ROW($1:$1008))*(A$2:A$1009=A112)))</f>
        <v/>
      </c>
    </row>
    <row r="113" spans="1:3" x14ac:dyDescent="0.2">
      <c r="A113" t="str">
        <f>+'算出シート2（連携後）'!AQ123</f>
        <v/>
      </c>
      <c r="B113">
        <f>+'算出シート2（連携後）'!G123</f>
        <v>0</v>
      </c>
      <c r="C113" t="str" cm="1">
        <f t="array" ref="C113">IF(A113="","",SUMPRODUCT((MATCH(A$2:A$1009&amp;B$2:B$1009,A$2:A$1009&amp;B$2:B$1009,0)=ROW($1:$1008))*(A$2:A$1009=A113)))</f>
        <v/>
      </c>
    </row>
    <row r="114" spans="1:3" x14ac:dyDescent="0.2">
      <c r="A114" t="str">
        <f>+'算出シート2（連携後）'!AQ124</f>
        <v/>
      </c>
      <c r="B114">
        <f>+'算出シート2（連携後）'!G124</f>
        <v>0</v>
      </c>
      <c r="C114" t="str" cm="1">
        <f t="array" ref="C114">IF(A114="","",SUMPRODUCT((MATCH(A$2:A$1009&amp;B$2:B$1009,A$2:A$1009&amp;B$2:B$1009,0)=ROW($1:$1008))*(A$2:A$1009=A114)))</f>
        <v/>
      </c>
    </row>
    <row r="115" spans="1:3" x14ac:dyDescent="0.2">
      <c r="A115" t="str">
        <f>+'算出シート2（連携後）'!AQ125</f>
        <v/>
      </c>
      <c r="B115">
        <f>+'算出シート2（連携後）'!G125</f>
        <v>0</v>
      </c>
      <c r="C115" t="str" cm="1">
        <f t="array" ref="C115">IF(A115="","",SUMPRODUCT((MATCH(A$2:A$1009&amp;B$2:B$1009,A$2:A$1009&amp;B$2:B$1009,0)=ROW($1:$1008))*(A$2:A$1009=A115)))</f>
        <v/>
      </c>
    </row>
    <row r="116" spans="1:3" x14ac:dyDescent="0.2">
      <c r="A116" t="str">
        <f>+'算出シート2（連携後）'!AQ126</f>
        <v/>
      </c>
      <c r="B116">
        <f>+'算出シート2（連携後）'!G126</f>
        <v>0</v>
      </c>
      <c r="C116" t="str" cm="1">
        <f t="array" ref="C116">IF(A116="","",SUMPRODUCT((MATCH(A$2:A$1009&amp;B$2:B$1009,A$2:A$1009&amp;B$2:B$1009,0)=ROW($1:$1008))*(A$2:A$1009=A116)))</f>
        <v/>
      </c>
    </row>
    <row r="117" spans="1:3" x14ac:dyDescent="0.2">
      <c r="A117" t="str">
        <f>+'算出シート2（連携後）'!AQ127</f>
        <v/>
      </c>
      <c r="B117">
        <f>+'算出シート2（連携後）'!G127</f>
        <v>0</v>
      </c>
      <c r="C117" t="str" cm="1">
        <f t="array" ref="C117">IF(A117="","",SUMPRODUCT((MATCH(A$2:A$1009&amp;B$2:B$1009,A$2:A$1009&amp;B$2:B$1009,0)=ROW($1:$1008))*(A$2:A$1009=A117)))</f>
        <v/>
      </c>
    </row>
    <row r="118" spans="1:3" x14ac:dyDescent="0.2">
      <c r="A118" t="str">
        <f>+'算出シート2（連携後）'!AQ128</f>
        <v/>
      </c>
      <c r="B118">
        <f>+'算出シート2（連携後）'!G128</f>
        <v>0</v>
      </c>
      <c r="C118" t="str" cm="1">
        <f t="array" ref="C118">IF(A118="","",SUMPRODUCT((MATCH(A$2:A$1009&amp;B$2:B$1009,A$2:A$1009&amp;B$2:B$1009,0)=ROW($1:$1008))*(A$2:A$1009=A118)))</f>
        <v/>
      </c>
    </row>
    <row r="119" spans="1:3" x14ac:dyDescent="0.2">
      <c r="A119" t="str">
        <f>+'算出シート2（連携後）'!AQ129</f>
        <v/>
      </c>
      <c r="B119">
        <f>+'算出シート2（連携後）'!G129</f>
        <v>0</v>
      </c>
      <c r="C119" t="str" cm="1">
        <f t="array" ref="C119">IF(A119="","",SUMPRODUCT((MATCH(A$2:A$1009&amp;B$2:B$1009,A$2:A$1009&amp;B$2:B$1009,0)=ROW($1:$1008))*(A$2:A$1009=A119)))</f>
        <v/>
      </c>
    </row>
    <row r="120" spans="1:3" x14ac:dyDescent="0.2">
      <c r="A120" t="str">
        <f>+'算出シート2（連携後）'!AQ130</f>
        <v/>
      </c>
      <c r="B120">
        <f>+'算出シート2（連携後）'!G130</f>
        <v>0</v>
      </c>
      <c r="C120" t="str" cm="1">
        <f t="array" ref="C120">IF(A120="","",SUMPRODUCT((MATCH(A$2:A$1009&amp;B$2:B$1009,A$2:A$1009&amp;B$2:B$1009,0)=ROW($1:$1008))*(A$2:A$1009=A120)))</f>
        <v/>
      </c>
    </row>
    <row r="121" spans="1:3" x14ac:dyDescent="0.2">
      <c r="A121" t="str">
        <f>+'算出シート2（連携後）'!AQ131</f>
        <v/>
      </c>
      <c r="B121">
        <f>+'算出シート2（連携後）'!G131</f>
        <v>0</v>
      </c>
      <c r="C121" t="str" cm="1">
        <f t="array" ref="C121">IF(A121="","",SUMPRODUCT((MATCH(A$2:A$1009&amp;B$2:B$1009,A$2:A$1009&amp;B$2:B$1009,0)=ROW($1:$1008))*(A$2:A$1009=A121)))</f>
        <v/>
      </c>
    </row>
    <row r="122" spans="1:3" x14ac:dyDescent="0.2">
      <c r="A122" t="str">
        <f>+'算出シート2（連携後）'!AQ132</f>
        <v/>
      </c>
      <c r="B122">
        <f>+'算出シート2（連携後）'!G132</f>
        <v>0</v>
      </c>
      <c r="C122" t="str" cm="1">
        <f t="array" ref="C122">IF(A122="","",SUMPRODUCT((MATCH(A$2:A$1009&amp;B$2:B$1009,A$2:A$1009&amp;B$2:B$1009,0)=ROW($1:$1008))*(A$2:A$1009=A122)))</f>
        <v/>
      </c>
    </row>
    <row r="123" spans="1:3" x14ac:dyDescent="0.2">
      <c r="A123" t="str">
        <f>+'算出シート2（連携後）'!AQ133</f>
        <v/>
      </c>
      <c r="B123">
        <f>+'算出シート2（連携後）'!G133</f>
        <v>0</v>
      </c>
      <c r="C123" t="str" cm="1">
        <f t="array" ref="C123">IF(A123="","",SUMPRODUCT((MATCH(A$2:A$1009&amp;B$2:B$1009,A$2:A$1009&amp;B$2:B$1009,0)=ROW($1:$1008))*(A$2:A$1009=A123)))</f>
        <v/>
      </c>
    </row>
    <row r="124" spans="1:3" x14ac:dyDescent="0.2">
      <c r="A124" t="str">
        <f>+'算出シート2（連携後）'!AQ134</f>
        <v/>
      </c>
      <c r="B124">
        <f>+'算出シート2（連携後）'!G134</f>
        <v>0</v>
      </c>
      <c r="C124" t="str" cm="1">
        <f t="array" ref="C124">IF(A124="","",SUMPRODUCT((MATCH(A$2:A$1009&amp;B$2:B$1009,A$2:A$1009&amp;B$2:B$1009,0)=ROW($1:$1008))*(A$2:A$1009=A124)))</f>
        <v/>
      </c>
    </row>
    <row r="125" spans="1:3" x14ac:dyDescent="0.2">
      <c r="A125" t="str">
        <f>+'算出シート2（連携後）'!AQ135</f>
        <v/>
      </c>
      <c r="B125">
        <f>+'算出シート2（連携後）'!G135</f>
        <v>0</v>
      </c>
      <c r="C125" t="str" cm="1">
        <f t="array" ref="C125">IF(A125="","",SUMPRODUCT((MATCH(A$2:A$1009&amp;B$2:B$1009,A$2:A$1009&amp;B$2:B$1009,0)=ROW($1:$1008))*(A$2:A$1009=A125)))</f>
        <v/>
      </c>
    </row>
    <row r="126" spans="1:3" x14ac:dyDescent="0.2">
      <c r="A126" t="str">
        <f>+'算出シート2（連携後）'!AQ136</f>
        <v/>
      </c>
      <c r="B126">
        <f>+'算出シート2（連携後）'!G136</f>
        <v>0</v>
      </c>
      <c r="C126" t="str" cm="1">
        <f t="array" ref="C126">IF(A126="","",SUMPRODUCT((MATCH(A$2:A$1009&amp;B$2:B$1009,A$2:A$1009&amp;B$2:B$1009,0)=ROW($1:$1008))*(A$2:A$1009=A126)))</f>
        <v/>
      </c>
    </row>
    <row r="127" spans="1:3" x14ac:dyDescent="0.2">
      <c r="A127" t="str">
        <f>+'算出シート2（連携後）'!AQ137</f>
        <v/>
      </c>
      <c r="B127">
        <f>+'算出シート2（連携後）'!G137</f>
        <v>0</v>
      </c>
      <c r="C127" t="str" cm="1">
        <f t="array" ref="C127">IF(A127="","",SUMPRODUCT((MATCH(A$2:A$1009&amp;B$2:B$1009,A$2:A$1009&amp;B$2:B$1009,0)=ROW($1:$1008))*(A$2:A$1009=A127)))</f>
        <v/>
      </c>
    </row>
    <row r="128" spans="1:3" x14ac:dyDescent="0.2">
      <c r="A128" t="str">
        <f>+'算出シート2（連携後）'!AQ138</f>
        <v/>
      </c>
      <c r="B128">
        <f>+'算出シート2（連携後）'!G138</f>
        <v>0</v>
      </c>
      <c r="C128" t="str" cm="1">
        <f t="array" ref="C128">IF(A128="","",SUMPRODUCT((MATCH(A$2:A$1009&amp;B$2:B$1009,A$2:A$1009&amp;B$2:B$1009,0)=ROW($1:$1008))*(A$2:A$1009=A128)))</f>
        <v/>
      </c>
    </row>
    <row r="129" spans="1:3" x14ac:dyDescent="0.2">
      <c r="A129" t="str">
        <f>+'算出シート2（連携後）'!AQ139</f>
        <v/>
      </c>
      <c r="B129">
        <f>+'算出シート2（連携後）'!G139</f>
        <v>0</v>
      </c>
      <c r="C129" t="str" cm="1">
        <f t="array" ref="C129">IF(A129="","",SUMPRODUCT((MATCH(A$2:A$1009&amp;B$2:B$1009,A$2:A$1009&amp;B$2:B$1009,0)=ROW($1:$1008))*(A$2:A$1009=A129)))</f>
        <v/>
      </c>
    </row>
    <row r="130" spans="1:3" x14ac:dyDescent="0.2">
      <c r="A130" t="str">
        <f>+'算出シート2（連携後）'!AQ140</f>
        <v/>
      </c>
      <c r="B130">
        <f>+'算出シート2（連携後）'!G140</f>
        <v>0</v>
      </c>
      <c r="C130" t="str" cm="1">
        <f t="array" ref="C130">IF(A130="","",SUMPRODUCT((MATCH(A$2:A$1009&amp;B$2:B$1009,A$2:A$1009&amp;B$2:B$1009,0)=ROW($1:$1008))*(A$2:A$1009=A130)))</f>
        <v/>
      </c>
    </row>
    <row r="131" spans="1:3" x14ac:dyDescent="0.2">
      <c r="A131" t="str">
        <f>+'算出シート2（連携後）'!AQ141</f>
        <v/>
      </c>
      <c r="B131">
        <f>+'算出シート2（連携後）'!G141</f>
        <v>0</v>
      </c>
      <c r="C131" t="str" cm="1">
        <f t="array" ref="C131">IF(A131="","",SUMPRODUCT((MATCH(A$2:A$1009&amp;B$2:B$1009,A$2:A$1009&amp;B$2:B$1009,0)=ROW($1:$1008))*(A$2:A$1009=A131)))</f>
        <v/>
      </c>
    </row>
    <row r="132" spans="1:3" x14ac:dyDescent="0.2">
      <c r="A132" t="str">
        <f>+'算出シート2（連携後）'!AQ142</f>
        <v/>
      </c>
      <c r="B132">
        <f>+'算出シート2（連携後）'!G142</f>
        <v>0</v>
      </c>
      <c r="C132" t="str" cm="1">
        <f t="array" ref="C132">IF(A132="","",SUMPRODUCT((MATCH(A$2:A$1009&amp;B$2:B$1009,A$2:A$1009&amp;B$2:B$1009,0)=ROW($1:$1008))*(A$2:A$1009=A132)))</f>
        <v/>
      </c>
    </row>
    <row r="133" spans="1:3" x14ac:dyDescent="0.2">
      <c r="A133" t="str">
        <f>+'算出シート2（連携後）'!AQ143</f>
        <v/>
      </c>
      <c r="B133">
        <f>+'算出シート2（連携後）'!G143</f>
        <v>0</v>
      </c>
      <c r="C133" t="str" cm="1">
        <f t="array" ref="C133">IF(A133="","",SUMPRODUCT((MATCH(A$2:A$1009&amp;B$2:B$1009,A$2:A$1009&amp;B$2:B$1009,0)=ROW($1:$1008))*(A$2:A$1009=A133)))</f>
        <v/>
      </c>
    </row>
    <row r="134" spans="1:3" x14ac:dyDescent="0.2">
      <c r="A134" t="str">
        <f>+'算出シート2（連携後）'!AQ144</f>
        <v/>
      </c>
      <c r="B134">
        <f>+'算出シート2（連携後）'!G144</f>
        <v>0</v>
      </c>
      <c r="C134" t="str" cm="1">
        <f t="array" ref="C134">IF(A134="","",SUMPRODUCT((MATCH(A$2:A$1009&amp;B$2:B$1009,A$2:A$1009&amp;B$2:B$1009,0)=ROW($1:$1008))*(A$2:A$1009=A134)))</f>
        <v/>
      </c>
    </row>
    <row r="135" spans="1:3" x14ac:dyDescent="0.2">
      <c r="A135" t="str">
        <f>+'算出シート2（連携後）'!AQ145</f>
        <v/>
      </c>
      <c r="B135">
        <f>+'算出シート2（連携後）'!G145</f>
        <v>0</v>
      </c>
      <c r="C135" t="str" cm="1">
        <f t="array" ref="C135">IF(A135="","",SUMPRODUCT((MATCH(A$2:A$1009&amp;B$2:B$1009,A$2:A$1009&amp;B$2:B$1009,0)=ROW($1:$1008))*(A$2:A$1009=A135)))</f>
        <v/>
      </c>
    </row>
    <row r="136" spans="1:3" x14ac:dyDescent="0.2">
      <c r="A136" t="str">
        <f>+'算出シート2（連携後）'!AQ146</f>
        <v/>
      </c>
      <c r="B136">
        <f>+'算出シート2（連携後）'!G146</f>
        <v>0</v>
      </c>
      <c r="C136" t="str" cm="1">
        <f t="array" ref="C136">IF(A136="","",SUMPRODUCT((MATCH(A$2:A$1009&amp;B$2:B$1009,A$2:A$1009&amp;B$2:B$1009,0)=ROW($1:$1008))*(A$2:A$1009=A136)))</f>
        <v/>
      </c>
    </row>
    <row r="137" spans="1:3" x14ac:dyDescent="0.2">
      <c r="A137" t="str">
        <f>+'算出シート2（連携後）'!AQ147</f>
        <v/>
      </c>
      <c r="B137">
        <f>+'算出シート2（連携後）'!G147</f>
        <v>0</v>
      </c>
      <c r="C137" t="str" cm="1">
        <f t="array" ref="C137">IF(A137="","",SUMPRODUCT((MATCH(A$2:A$1009&amp;B$2:B$1009,A$2:A$1009&amp;B$2:B$1009,0)=ROW($1:$1008))*(A$2:A$1009=A137)))</f>
        <v/>
      </c>
    </row>
    <row r="138" spans="1:3" x14ac:dyDescent="0.2">
      <c r="A138" t="str">
        <f>+'算出シート2（連携後）'!AQ148</f>
        <v/>
      </c>
      <c r="B138">
        <f>+'算出シート2（連携後）'!G148</f>
        <v>0</v>
      </c>
      <c r="C138" t="str" cm="1">
        <f t="array" ref="C138">IF(A138="","",SUMPRODUCT((MATCH(A$2:A$1009&amp;B$2:B$1009,A$2:A$1009&amp;B$2:B$1009,0)=ROW($1:$1008))*(A$2:A$1009=A138)))</f>
        <v/>
      </c>
    </row>
    <row r="139" spans="1:3" x14ac:dyDescent="0.2">
      <c r="A139" t="str">
        <f>+'算出シート2（連携後）'!AQ149</f>
        <v/>
      </c>
      <c r="B139">
        <f>+'算出シート2（連携後）'!G149</f>
        <v>0</v>
      </c>
      <c r="C139" t="str" cm="1">
        <f t="array" ref="C139">IF(A139="","",SUMPRODUCT((MATCH(A$2:A$1009&amp;B$2:B$1009,A$2:A$1009&amp;B$2:B$1009,0)=ROW($1:$1008))*(A$2:A$1009=A139)))</f>
        <v/>
      </c>
    </row>
    <row r="140" spans="1:3" x14ac:dyDescent="0.2">
      <c r="A140" t="str">
        <f>+'算出シート2（連携後）'!AQ150</f>
        <v/>
      </c>
      <c r="B140">
        <f>+'算出シート2（連携後）'!G150</f>
        <v>0</v>
      </c>
      <c r="C140" t="str" cm="1">
        <f t="array" ref="C140">IF(A140="","",SUMPRODUCT((MATCH(A$2:A$1009&amp;B$2:B$1009,A$2:A$1009&amp;B$2:B$1009,0)=ROW($1:$1008))*(A$2:A$1009=A140)))</f>
        <v/>
      </c>
    </row>
    <row r="141" spans="1:3" x14ac:dyDescent="0.2">
      <c r="A141" t="str">
        <f>+'算出シート2（連携後）'!AQ151</f>
        <v/>
      </c>
      <c r="B141">
        <f>+'算出シート2（連携後）'!G151</f>
        <v>0</v>
      </c>
      <c r="C141" t="str" cm="1">
        <f t="array" ref="C141">IF(A141="","",SUMPRODUCT((MATCH(A$2:A$1009&amp;B$2:B$1009,A$2:A$1009&amp;B$2:B$1009,0)=ROW($1:$1008))*(A$2:A$1009=A141)))</f>
        <v/>
      </c>
    </row>
    <row r="142" spans="1:3" x14ac:dyDescent="0.2">
      <c r="A142" t="str">
        <f>+'算出シート2（連携後）'!AQ152</f>
        <v/>
      </c>
      <c r="B142">
        <f>+'算出シート2（連携後）'!G152</f>
        <v>0</v>
      </c>
      <c r="C142" t="str" cm="1">
        <f t="array" ref="C142">IF(A142="","",SUMPRODUCT((MATCH(A$2:A$1009&amp;B$2:B$1009,A$2:A$1009&amp;B$2:B$1009,0)=ROW($1:$1008))*(A$2:A$1009=A142)))</f>
        <v/>
      </c>
    </row>
    <row r="143" spans="1:3" x14ac:dyDescent="0.2">
      <c r="A143" t="str">
        <f>+'算出シート2（連携後）'!AQ153</f>
        <v/>
      </c>
      <c r="B143">
        <f>+'算出シート2（連携後）'!G153</f>
        <v>0</v>
      </c>
      <c r="C143" t="str" cm="1">
        <f t="array" ref="C143">IF(A143="","",SUMPRODUCT((MATCH(A$2:A$1009&amp;B$2:B$1009,A$2:A$1009&amp;B$2:B$1009,0)=ROW($1:$1008))*(A$2:A$1009=A143)))</f>
        <v/>
      </c>
    </row>
    <row r="144" spans="1:3" x14ac:dyDescent="0.2">
      <c r="A144" t="str">
        <f>+'算出シート2（連携後）'!AQ154</f>
        <v/>
      </c>
      <c r="B144">
        <f>+'算出シート2（連携後）'!G154</f>
        <v>0</v>
      </c>
      <c r="C144" t="str" cm="1">
        <f t="array" ref="C144">IF(A144="","",SUMPRODUCT((MATCH(A$2:A$1009&amp;B$2:B$1009,A$2:A$1009&amp;B$2:B$1009,0)=ROW($1:$1008))*(A$2:A$1009=A144)))</f>
        <v/>
      </c>
    </row>
    <row r="145" spans="1:3" x14ac:dyDescent="0.2">
      <c r="A145" t="str">
        <f>+'算出シート2（連携後）'!AQ155</f>
        <v/>
      </c>
      <c r="B145">
        <f>+'算出シート2（連携後）'!G155</f>
        <v>0</v>
      </c>
      <c r="C145" t="str" cm="1">
        <f t="array" ref="C145">IF(A145="","",SUMPRODUCT((MATCH(A$2:A$1009&amp;B$2:B$1009,A$2:A$1009&amp;B$2:B$1009,0)=ROW($1:$1008))*(A$2:A$1009=A145)))</f>
        <v/>
      </c>
    </row>
    <row r="146" spans="1:3" x14ac:dyDescent="0.2">
      <c r="A146" t="str">
        <f>+'算出シート2（連携後）'!AQ156</f>
        <v/>
      </c>
      <c r="B146">
        <f>+'算出シート2（連携後）'!G156</f>
        <v>0</v>
      </c>
      <c r="C146" t="str" cm="1">
        <f t="array" ref="C146">IF(A146="","",SUMPRODUCT((MATCH(A$2:A$1009&amp;B$2:B$1009,A$2:A$1009&amp;B$2:B$1009,0)=ROW($1:$1008))*(A$2:A$1009=A146)))</f>
        <v/>
      </c>
    </row>
    <row r="147" spans="1:3" x14ac:dyDescent="0.2">
      <c r="A147" t="str">
        <f>+'算出シート2（連携後）'!AQ157</f>
        <v/>
      </c>
      <c r="B147">
        <f>+'算出シート2（連携後）'!G157</f>
        <v>0</v>
      </c>
      <c r="C147" t="str" cm="1">
        <f t="array" ref="C147">IF(A147="","",SUMPRODUCT((MATCH(A$2:A$1009&amp;B$2:B$1009,A$2:A$1009&amp;B$2:B$1009,0)=ROW($1:$1008))*(A$2:A$1009=A147)))</f>
        <v/>
      </c>
    </row>
    <row r="148" spans="1:3" x14ac:dyDescent="0.2">
      <c r="A148" t="str">
        <f>+'算出シート2（連携後）'!AQ158</f>
        <v/>
      </c>
      <c r="B148">
        <f>+'算出シート2（連携後）'!G158</f>
        <v>0</v>
      </c>
      <c r="C148" t="str" cm="1">
        <f t="array" ref="C148">IF(A148="","",SUMPRODUCT((MATCH(A$2:A$1009&amp;B$2:B$1009,A$2:A$1009&amp;B$2:B$1009,0)=ROW($1:$1008))*(A$2:A$1009=A148)))</f>
        <v/>
      </c>
    </row>
    <row r="149" spans="1:3" x14ac:dyDescent="0.2">
      <c r="A149" t="str">
        <f>+'算出シート2（連携後）'!AQ159</f>
        <v/>
      </c>
      <c r="B149">
        <f>+'算出シート2（連携後）'!G159</f>
        <v>0</v>
      </c>
      <c r="C149" t="str" cm="1">
        <f t="array" ref="C149">IF(A149="","",SUMPRODUCT((MATCH(A$2:A$1009&amp;B$2:B$1009,A$2:A$1009&amp;B$2:B$1009,0)=ROW($1:$1008))*(A$2:A$1009=A149)))</f>
        <v/>
      </c>
    </row>
    <row r="150" spans="1:3" x14ac:dyDescent="0.2">
      <c r="A150" t="str">
        <f>+'算出シート2（連携後）'!AQ160</f>
        <v/>
      </c>
      <c r="B150">
        <f>+'算出シート2（連携後）'!G160</f>
        <v>0</v>
      </c>
      <c r="C150" t="str" cm="1">
        <f t="array" ref="C150">IF(A150="","",SUMPRODUCT((MATCH(A$2:A$1009&amp;B$2:B$1009,A$2:A$1009&amp;B$2:B$1009,0)=ROW($1:$1008))*(A$2:A$1009=A150)))</f>
        <v/>
      </c>
    </row>
    <row r="151" spans="1:3" x14ac:dyDescent="0.2">
      <c r="A151" t="str">
        <f>+'算出シート2（連携後）'!AQ161</f>
        <v/>
      </c>
      <c r="B151">
        <f>+'算出シート2（連携後）'!G161</f>
        <v>0</v>
      </c>
      <c r="C151" t="str" cm="1">
        <f t="array" ref="C151">IF(A151="","",SUMPRODUCT((MATCH(A$2:A$1009&amp;B$2:B$1009,A$2:A$1009&amp;B$2:B$1009,0)=ROW($1:$1008))*(A$2:A$1009=A151)))</f>
        <v/>
      </c>
    </row>
    <row r="152" spans="1:3" x14ac:dyDescent="0.2">
      <c r="A152" t="str">
        <f>+'算出シート2（連携後）'!AQ162</f>
        <v/>
      </c>
      <c r="B152">
        <f>+'算出シート2（連携後）'!G162</f>
        <v>0</v>
      </c>
      <c r="C152" t="str" cm="1">
        <f t="array" ref="C152">IF(A152="","",SUMPRODUCT((MATCH(A$2:A$1009&amp;B$2:B$1009,A$2:A$1009&amp;B$2:B$1009,0)=ROW($1:$1008))*(A$2:A$1009=A152)))</f>
        <v/>
      </c>
    </row>
    <row r="153" spans="1:3" x14ac:dyDescent="0.2">
      <c r="A153" t="str">
        <f>+'算出シート2（連携後）'!AQ163</f>
        <v/>
      </c>
      <c r="B153">
        <f>+'算出シート2（連携後）'!G163</f>
        <v>0</v>
      </c>
      <c r="C153" t="str" cm="1">
        <f t="array" ref="C153">IF(A153="","",SUMPRODUCT((MATCH(A$2:A$1009&amp;B$2:B$1009,A$2:A$1009&amp;B$2:B$1009,0)=ROW($1:$1008))*(A$2:A$1009=A153)))</f>
        <v/>
      </c>
    </row>
    <row r="154" spans="1:3" x14ac:dyDescent="0.2">
      <c r="A154" t="str">
        <f>+'算出シート2（連携後）'!AQ164</f>
        <v/>
      </c>
      <c r="B154">
        <f>+'算出シート2（連携後）'!G164</f>
        <v>0</v>
      </c>
      <c r="C154" t="str" cm="1">
        <f t="array" ref="C154">IF(A154="","",SUMPRODUCT((MATCH(A$2:A$1009&amp;B$2:B$1009,A$2:A$1009&amp;B$2:B$1009,0)=ROW($1:$1008))*(A$2:A$1009=A154)))</f>
        <v/>
      </c>
    </row>
    <row r="155" spans="1:3" x14ac:dyDescent="0.2">
      <c r="A155" t="str">
        <f>+'算出シート2（連携後）'!AQ165</f>
        <v/>
      </c>
      <c r="B155">
        <f>+'算出シート2（連携後）'!G165</f>
        <v>0</v>
      </c>
      <c r="C155" t="str" cm="1">
        <f t="array" ref="C155">IF(A155="","",SUMPRODUCT((MATCH(A$2:A$1009&amp;B$2:B$1009,A$2:A$1009&amp;B$2:B$1009,0)=ROW($1:$1008))*(A$2:A$1009=A155)))</f>
        <v/>
      </c>
    </row>
    <row r="156" spans="1:3" x14ac:dyDescent="0.2">
      <c r="A156" t="str">
        <f>+'算出シート2（連携後）'!AQ166</f>
        <v/>
      </c>
      <c r="B156">
        <f>+'算出シート2（連携後）'!G166</f>
        <v>0</v>
      </c>
      <c r="C156" t="str" cm="1">
        <f t="array" ref="C156">IF(A156="","",SUMPRODUCT((MATCH(A$2:A$1009&amp;B$2:B$1009,A$2:A$1009&amp;B$2:B$1009,0)=ROW($1:$1008))*(A$2:A$1009=A156)))</f>
        <v/>
      </c>
    </row>
    <row r="157" spans="1:3" x14ac:dyDescent="0.2">
      <c r="A157" t="str">
        <f>+'算出シート2（連携後）'!AQ167</f>
        <v/>
      </c>
      <c r="B157">
        <f>+'算出シート2（連携後）'!G167</f>
        <v>0</v>
      </c>
      <c r="C157" t="str" cm="1">
        <f t="array" ref="C157">IF(A157="","",SUMPRODUCT((MATCH(A$2:A$1009&amp;B$2:B$1009,A$2:A$1009&amp;B$2:B$1009,0)=ROW($1:$1008))*(A$2:A$1009=A157)))</f>
        <v/>
      </c>
    </row>
    <row r="158" spans="1:3" x14ac:dyDescent="0.2">
      <c r="A158" t="str">
        <f>+'算出シート2（連携後）'!AQ168</f>
        <v/>
      </c>
      <c r="B158">
        <f>+'算出シート2（連携後）'!G168</f>
        <v>0</v>
      </c>
      <c r="C158" t="str" cm="1">
        <f t="array" ref="C158">IF(A158="","",SUMPRODUCT((MATCH(A$2:A$1009&amp;B$2:B$1009,A$2:A$1009&amp;B$2:B$1009,0)=ROW($1:$1008))*(A$2:A$1009=A158)))</f>
        <v/>
      </c>
    </row>
    <row r="159" spans="1:3" x14ac:dyDescent="0.2">
      <c r="A159" t="str">
        <f>+'算出シート2（連携後）'!AQ169</f>
        <v/>
      </c>
      <c r="B159">
        <f>+'算出シート2（連携後）'!G169</f>
        <v>0</v>
      </c>
      <c r="C159" t="str" cm="1">
        <f t="array" ref="C159">IF(A159="","",SUMPRODUCT((MATCH(A$2:A$1009&amp;B$2:B$1009,A$2:A$1009&amp;B$2:B$1009,0)=ROW($1:$1008))*(A$2:A$1009=A159)))</f>
        <v/>
      </c>
    </row>
    <row r="160" spans="1:3" x14ac:dyDescent="0.2">
      <c r="A160" t="str">
        <f>+'算出シート2（連携後）'!AQ170</f>
        <v/>
      </c>
      <c r="B160">
        <f>+'算出シート2（連携後）'!G170</f>
        <v>0</v>
      </c>
      <c r="C160" t="str" cm="1">
        <f t="array" ref="C160">IF(A160="","",SUMPRODUCT((MATCH(A$2:A$1009&amp;B$2:B$1009,A$2:A$1009&amp;B$2:B$1009,0)=ROW($1:$1008))*(A$2:A$1009=A160)))</f>
        <v/>
      </c>
    </row>
    <row r="161" spans="1:3" x14ac:dyDescent="0.2">
      <c r="A161" t="str">
        <f>+'算出シート2（連携後）'!AQ171</f>
        <v/>
      </c>
      <c r="B161">
        <f>+'算出シート2（連携後）'!G171</f>
        <v>0</v>
      </c>
      <c r="C161" t="str" cm="1">
        <f t="array" ref="C161">IF(A161="","",SUMPRODUCT((MATCH(A$2:A$1009&amp;B$2:B$1009,A$2:A$1009&amp;B$2:B$1009,0)=ROW($1:$1008))*(A$2:A$1009=A161)))</f>
        <v/>
      </c>
    </row>
    <row r="162" spans="1:3" x14ac:dyDescent="0.2">
      <c r="A162" t="str">
        <f>+'算出シート2（連携後）'!AQ172</f>
        <v/>
      </c>
      <c r="B162">
        <f>+'算出シート2（連携後）'!G172</f>
        <v>0</v>
      </c>
      <c r="C162" t="str" cm="1">
        <f t="array" ref="C162">IF(A162="","",SUMPRODUCT((MATCH(A$2:A$1009&amp;B$2:B$1009,A$2:A$1009&amp;B$2:B$1009,0)=ROW($1:$1008))*(A$2:A$1009=A162)))</f>
        <v/>
      </c>
    </row>
    <row r="163" spans="1:3" x14ac:dyDescent="0.2">
      <c r="A163" t="str">
        <f>+'算出シート2（連携後）'!AQ173</f>
        <v/>
      </c>
      <c r="B163">
        <f>+'算出シート2（連携後）'!G173</f>
        <v>0</v>
      </c>
      <c r="C163" t="str" cm="1">
        <f t="array" ref="C163">IF(A163="","",SUMPRODUCT((MATCH(A$2:A$1009&amp;B$2:B$1009,A$2:A$1009&amp;B$2:B$1009,0)=ROW($1:$1008))*(A$2:A$1009=A163)))</f>
        <v/>
      </c>
    </row>
    <row r="164" spans="1:3" x14ac:dyDescent="0.2">
      <c r="A164" t="str">
        <f>+'算出シート2（連携後）'!AQ174</f>
        <v/>
      </c>
      <c r="B164">
        <f>+'算出シート2（連携後）'!G174</f>
        <v>0</v>
      </c>
      <c r="C164" t="str" cm="1">
        <f t="array" ref="C164">IF(A164="","",SUMPRODUCT((MATCH(A$2:A$1009&amp;B$2:B$1009,A$2:A$1009&amp;B$2:B$1009,0)=ROW($1:$1008))*(A$2:A$1009=A164)))</f>
        <v/>
      </c>
    </row>
    <row r="165" spans="1:3" x14ac:dyDescent="0.2">
      <c r="A165" t="str">
        <f>+'算出シート2（連携後）'!AQ175</f>
        <v/>
      </c>
      <c r="B165">
        <f>+'算出シート2（連携後）'!G175</f>
        <v>0</v>
      </c>
      <c r="C165" t="str" cm="1">
        <f t="array" ref="C165">IF(A165="","",SUMPRODUCT((MATCH(A$2:A$1009&amp;B$2:B$1009,A$2:A$1009&amp;B$2:B$1009,0)=ROW($1:$1008))*(A$2:A$1009=A165)))</f>
        <v/>
      </c>
    </row>
    <row r="166" spans="1:3" x14ac:dyDescent="0.2">
      <c r="A166" t="str">
        <f>+'算出シート2（連携後）'!AQ176</f>
        <v/>
      </c>
      <c r="B166">
        <f>+'算出シート2（連携後）'!G176</f>
        <v>0</v>
      </c>
      <c r="C166" t="str" cm="1">
        <f t="array" ref="C166">IF(A166="","",SUMPRODUCT((MATCH(A$2:A$1009&amp;B$2:B$1009,A$2:A$1009&amp;B$2:B$1009,0)=ROW($1:$1008))*(A$2:A$1009=A166)))</f>
        <v/>
      </c>
    </row>
    <row r="167" spans="1:3" x14ac:dyDescent="0.2">
      <c r="A167" t="str">
        <f>+'算出シート2（連携後）'!AQ177</f>
        <v/>
      </c>
      <c r="B167">
        <f>+'算出シート2（連携後）'!G177</f>
        <v>0</v>
      </c>
      <c r="C167" t="str" cm="1">
        <f t="array" ref="C167">IF(A167="","",SUMPRODUCT((MATCH(A$2:A$1009&amp;B$2:B$1009,A$2:A$1009&amp;B$2:B$1009,0)=ROW($1:$1008))*(A$2:A$1009=A167)))</f>
        <v/>
      </c>
    </row>
    <row r="168" spans="1:3" x14ac:dyDescent="0.2">
      <c r="A168" t="str">
        <f>+'算出シート2（連携後）'!AQ178</f>
        <v/>
      </c>
      <c r="B168">
        <f>+'算出シート2（連携後）'!G178</f>
        <v>0</v>
      </c>
      <c r="C168" t="str" cm="1">
        <f t="array" ref="C168">IF(A168="","",SUMPRODUCT((MATCH(A$2:A$1009&amp;B$2:B$1009,A$2:A$1009&amp;B$2:B$1009,0)=ROW($1:$1008))*(A$2:A$1009=A168)))</f>
        <v/>
      </c>
    </row>
    <row r="169" spans="1:3" x14ac:dyDescent="0.2">
      <c r="A169" t="str">
        <f>+'算出シート2（連携後）'!AQ179</f>
        <v/>
      </c>
      <c r="B169">
        <f>+'算出シート2（連携後）'!G179</f>
        <v>0</v>
      </c>
      <c r="C169" t="str" cm="1">
        <f t="array" ref="C169">IF(A169="","",SUMPRODUCT((MATCH(A$2:A$1009&amp;B$2:B$1009,A$2:A$1009&amp;B$2:B$1009,0)=ROW($1:$1008))*(A$2:A$1009=A169)))</f>
        <v/>
      </c>
    </row>
    <row r="170" spans="1:3" x14ac:dyDescent="0.2">
      <c r="A170" t="str">
        <f>+'算出シート2（連携後）'!AQ180</f>
        <v/>
      </c>
      <c r="B170">
        <f>+'算出シート2（連携後）'!G180</f>
        <v>0</v>
      </c>
      <c r="C170" t="str" cm="1">
        <f t="array" ref="C170">IF(A170="","",SUMPRODUCT((MATCH(A$2:A$1009&amp;B$2:B$1009,A$2:A$1009&amp;B$2:B$1009,0)=ROW($1:$1008))*(A$2:A$1009=A170)))</f>
        <v/>
      </c>
    </row>
    <row r="171" spans="1:3" x14ac:dyDescent="0.2">
      <c r="A171" t="str">
        <f>+'算出シート2（連携後）'!AQ181</f>
        <v/>
      </c>
      <c r="B171">
        <f>+'算出シート2（連携後）'!G181</f>
        <v>0</v>
      </c>
      <c r="C171" t="str" cm="1">
        <f t="array" ref="C171">IF(A171="","",SUMPRODUCT((MATCH(A$2:A$1009&amp;B$2:B$1009,A$2:A$1009&amp;B$2:B$1009,0)=ROW($1:$1008))*(A$2:A$1009=A171)))</f>
        <v/>
      </c>
    </row>
    <row r="172" spans="1:3" x14ac:dyDescent="0.2">
      <c r="A172" t="str">
        <f>+'算出シート2（連携後）'!AQ182</f>
        <v/>
      </c>
      <c r="B172">
        <f>+'算出シート2（連携後）'!G182</f>
        <v>0</v>
      </c>
      <c r="C172" t="str" cm="1">
        <f t="array" ref="C172">IF(A172="","",SUMPRODUCT((MATCH(A$2:A$1009&amp;B$2:B$1009,A$2:A$1009&amp;B$2:B$1009,0)=ROW($1:$1008))*(A$2:A$1009=A172)))</f>
        <v/>
      </c>
    </row>
    <row r="173" spans="1:3" x14ac:dyDescent="0.2">
      <c r="A173" t="str">
        <f>+'算出シート2（連携後）'!AQ183</f>
        <v/>
      </c>
      <c r="B173">
        <f>+'算出シート2（連携後）'!G183</f>
        <v>0</v>
      </c>
      <c r="C173" t="str" cm="1">
        <f t="array" ref="C173">IF(A173="","",SUMPRODUCT((MATCH(A$2:A$1009&amp;B$2:B$1009,A$2:A$1009&amp;B$2:B$1009,0)=ROW($1:$1008))*(A$2:A$1009=A173)))</f>
        <v/>
      </c>
    </row>
    <row r="174" spans="1:3" x14ac:dyDescent="0.2">
      <c r="A174" t="str">
        <f>+'算出シート2（連携後）'!AQ184</f>
        <v/>
      </c>
      <c r="B174">
        <f>+'算出シート2（連携後）'!G184</f>
        <v>0</v>
      </c>
      <c r="C174" t="str" cm="1">
        <f t="array" ref="C174">IF(A174="","",SUMPRODUCT((MATCH(A$2:A$1009&amp;B$2:B$1009,A$2:A$1009&amp;B$2:B$1009,0)=ROW($1:$1008))*(A$2:A$1009=A174)))</f>
        <v/>
      </c>
    </row>
    <row r="175" spans="1:3" x14ac:dyDescent="0.2">
      <c r="A175" t="str">
        <f>+'算出シート2（連携後）'!AQ185</f>
        <v/>
      </c>
      <c r="B175">
        <f>+'算出シート2（連携後）'!G185</f>
        <v>0</v>
      </c>
      <c r="C175" t="str" cm="1">
        <f t="array" ref="C175">IF(A175="","",SUMPRODUCT((MATCH(A$2:A$1009&amp;B$2:B$1009,A$2:A$1009&amp;B$2:B$1009,0)=ROW($1:$1008))*(A$2:A$1009=A175)))</f>
        <v/>
      </c>
    </row>
    <row r="176" spans="1:3" x14ac:dyDescent="0.2">
      <c r="A176" t="str">
        <f>+'算出シート2（連携後）'!AQ186</f>
        <v/>
      </c>
      <c r="B176">
        <f>+'算出シート2（連携後）'!G186</f>
        <v>0</v>
      </c>
      <c r="C176" t="str" cm="1">
        <f t="array" ref="C176">IF(A176="","",SUMPRODUCT((MATCH(A$2:A$1009&amp;B$2:B$1009,A$2:A$1009&amp;B$2:B$1009,0)=ROW($1:$1008))*(A$2:A$1009=A176)))</f>
        <v/>
      </c>
    </row>
    <row r="177" spans="1:3" x14ac:dyDescent="0.2">
      <c r="A177" t="str">
        <f>+'算出シート2（連携後）'!AQ187</f>
        <v/>
      </c>
      <c r="B177">
        <f>+'算出シート2（連携後）'!G187</f>
        <v>0</v>
      </c>
      <c r="C177" t="str" cm="1">
        <f t="array" ref="C177">IF(A177="","",SUMPRODUCT((MATCH(A$2:A$1009&amp;B$2:B$1009,A$2:A$1009&amp;B$2:B$1009,0)=ROW($1:$1008))*(A$2:A$1009=A177)))</f>
        <v/>
      </c>
    </row>
    <row r="178" spans="1:3" x14ac:dyDescent="0.2">
      <c r="A178" t="str">
        <f>+'算出シート2（連携後）'!AQ188</f>
        <v/>
      </c>
      <c r="B178">
        <f>+'算出シート2（連携後）'!G188</f>
        <v>0</v>
      </c>
      <c r="C178" t="str" cm="1">
        <f t="array" ref="C178">IF(A178="","",SUMPRODUCT((MATCH(A$2:A$1009&amp;B$2:B$1009,A$2:A$1009&amp;B$2:B$1009,0)=ROW($1:$1008))*(A$2:A$1009=A178)))</f>
        <v/>
      </c>
    </row>
    <row r="179" spans="1:3" x14ac:dyDescent="0.2">
      <c r="A179" t="str">
        <f>+'算出シート2（連携後）'!AQ189</f>
        <v/>
      </c>
      <c r="B179">
        <f>+'算出シート2（連携後）'!G189</f>
        <v>0</v>
      </c>
      <c r="C179" t="str" cm="1">
        <f t="array" ref="C179">IF(A179="","",SUMPRODUCT((MATCH(A$2:A$1009&amp;B$2:B$1009,A$2:A$1009&amp;B$2:B$1009,0)=ROW($1:$1008))*(A$2:A$1009=A179)))</f>
        <v/>
      </c>
    </row>
    <row r="180" spans="1:3" x14ac:dyDescent="0.2">
      <c r="A180" t="str">
        <f>+'算出シート2（連携後）'!AQ190</f>
        <v/>
      </c>
      <c r="B180">
        <f>+'算出シート2（連携後）'!G190</f>
        <v>0</v>
      </c>
      <c r="C180" t="str" cm="1">
        <f t="array" ref="C180">IF(A180="","",SUMPRODUCT((MATCH(A$2:A$1009&amp;B$2:B$1009,A$2:A$1009&amp;B$2:B$1009,0)=ROW($1:$1008))*(A$2:A$1009=A180)))</f>
        <v/>
      </c>
    </row>
    <row r="181" spans="1:3" x14ac:dyDescent="0.2">
      <c r="A181" t="str">
        <f>+'算出シート2（連携後）'!AQ191</f>
        <v/>
      </c>
      <c r="B181">
        <f>+'算出シート2（連携後）'!G191</f>
        <v>0</v>
      </c>
      <c r="C181" t="str" cm="1">
        <f t="array" ref="C181">IF(A181="","",SUMPRODUCT((MATCH(A$2:A$1009&amp;B$2:B$1009,A$2:A$1009&amp;B$2:B$1009,0)=ROW($1:$1008))*(A$2:A$1009=A181)))</f>
        <v/>
      </c>
    </row>
    <row r="182" spans="1:3" x14ac:dyDescent="0.2">
      <c r="A182" t="str">
        <f>+'算出シート2（連携後）'!AQ192</f>
        <v/>
      </c>
      <c r="B182">
        <f>+'算出シート2（連携後）'!G192</f>
        <v>0</v>
      </c>
      <c r="C182" t="str" cm="1">
        <f t="array" ref="C182">IF(A182="","",SUMPRODUCT((MATCH(A$2:A$1009&amp;B$2:B$1009,A$2:A$1009&amp;B$2:B$1009,0)=ROW($1:$1008))*(A$2:A$1009=A182)))</f>
        <v/>
      </c>
    </row>
    <row r="183" spans="1:3" x14ac:dyDescent="0.2">
      <c r="A183" t="str">
        <f>+'算出シート2（連携後）'!AQ193</f>
        <v/>
      </c>
      <c r="B183">
        <f>+'算出シート2（連携後）'!G193</f>
        <v>0</v>
      </c>
      <c r="C183" t="str" cm="1">
        <f t="array" ref="C183">IF(A183="","",SUMPRODUCT((MATCH(A$2:A$1009&amp;B$2:B$1009,A$2:A$1009&amp;B$2:B$1009,0)=ROW($1:$1008))*(A$2:A$1009=A183)))</f>
        <v/>
      </c>
    </row>
    <row r="184" spans="1:3" x14ac:dyDescent="0.2">
      <c r="A184" t="str">
        <f>+'算出シート2（連携後）'!AQ194</f>
        <v/>
      </c>
      <c r="B184">
        <f>+'算出シート2（連携後）'!G194</f>
        <v>0</v>
      </c>
      <c r="C184" t="str" cm="1">
        <f t="array" ref="C184">IF(A184="","",SUMPRODUCT((MATCH(A$2:A$1009&amp;B$2:B$1009,A$2:A$1009&amp;B$2:B$1009,0)=ROW($1:$1008))*(A$2:A$1009=A184)))</f>
        <v/>
      </c>
    </row>
    <row r="185" spans="1:3" x14ac:dyDescent="0.2">
      <c r="A185" t="str">
        <f>+'算出シート2（連携後）'!AQ195</f>
        <v/>
      </c>
      <c r="B185">
        <f>+'算出シート2（連携後）'!G195</f>
        <v>0</v>
      </c>
      <c r="C185" t="str" cm="1">
        <f t="array" ref="C185">IF(A185="","",SUMPRODUCT((MATCH(A$2:A$1009&amp;B$2:B$1009,A$2:A$1009&amp;B$2:B$1009,0)=ROW($1:$1008))*(A$2:A$1009=A185)))</f>
        <v/>
      </c>
    </row>
    <row r="186" spans="1:3" x14ac:dyDescent="0.2">
      <c r="A186" t="str">
        <f>+'算出シート2（連携後）'!AQ196</f>
        <v/>
      </c>
      <c r="B186">
        <f>+'算出シート2（連携後）'!G196</f>
        <v>0</v>
      </c>
      <c r="C186" t="str" cm="1">
        <f t="array" ref="C186">IF(A186="","",SUMPRODUCT((MATCH(A$2:A$1009&amp;B$2:B$1009,A$2:A$1009&amp;B$2:B$1009,0)=ROW($1:$1008))*(A$2:A$1009=A186)))</f>
        <v/>
      </c>
    </row>
    <row r="187" spans="1:3" x14ac:dyDescent="0.2">
      <c r="A187" t="str">
        <f>+'算出シート2（連携後）'!AQ197</f>
        <v/>
      </c>
      <c r="B187">
        <f>+'算出シート2（連携後）'!G197</f>
        <v>0</v>
      </c>
      <c r="C187" t="str" cm="1">
        <f t="array" ref="C187">IF(A187="","",SUMPRODUCT((MATCH(A$2:A$1009&amp;B$2:B$1009,A$2:A$1009&amp;B$2:B$1009,0)=ROW($1:$1008))*(A$2:A$1009=A187)))</f>
        <v/>
      </c>
    </row>
    <row r="188" spans="1:3" x14ac:dyDescent="0.2">
      <c r="A188" t="str">
        <f>+'算出シート2（連携後）'!AQ198</f>
        <v/>
      </c>
      <c r="B188">
        <f>+'算出シート2（連携後）'!G198</f>
        <v>0</v>
      </c>
      <c r="C188" t="str" cm="1">
        <f t="array" ref="C188">IF(A188="","",SUMPRODUCT((MATCH(A$2:A$1009&amp;B$2:B$1009,A$2:A$1009&amp;B$2:B$1009,0)=ROW($1:$1008))*(A$2:A$1009=A188)))</f>
        <v/>
      </c>
    </row>
    <row r="189" spans="1:3" x14ac:dyDescent="0.2">
      <c r="A189" t="str">
        <f>+'算出シート2（連携後）'!AQ199</f>
        <v/>
      </c>
      <c r="B189">
        <f>+'算出シート2（連携後）'!G199</f>
        <v>0</v>
      </c>
      <c r="C189" t="str" cm="1">
        <f t="array" ref="C189">IF(A189="","",SUMPRODUCT((MATCH(A$2:A$1009&amp;B$2:B$1009,A$2:A$1009&amp;B$2:B$1009,0)=ROW($1:$1008))*(A$2:A$1009=A189)))</f>
        <v/>
      </c>
    </row>
    <row r="190" spans="1:3" x14ac:dyDescent="0.2">
      <c r="A190" t="str">
        <f>+'算出シート2（連携後）'!AQ200</f>
        <v/>
      </c>
      <c r="B190">
        <f>+'算出シート2（連携後）'!G200</f>
        <v>0</v>
      </c>
      <c r="C190" t="str" cm="1">
        <f t="array" ref="C190">IF(A190="","",SUMPRODUCT((MATCH(A$2:A$1009&amp;B$2:B$1009,A$2:A$1009&amp;B$2:B$1009,0)=ROW($1:$1008))*(A$2:A$1009=A190)))</f>
        <v/>
      </c>
    </row>
    <row r="191" spans="1:3" x14ac:dyDescent="0.2">
      <c r="A191" t="str">
        <f>+'算出シート2（連携後）'!AQ201</f>
        <v/>
      </c>
      <c r="B191">
        <f>+'算出シート2（連携後）'!G201</f>
        <v>0</v>
      </c>
      <c r="C191" t="str" cm="1">
        <f t="array" ref="C191">IF(A191="","",SUMPRODUCT((MATCH(A$2:A$1009&amp;B$2:B$1009,A$2:A$1009&amp;B$2:B$1009,0)=ROW($1:$1008))*(A$2:A$1009=A191)))</f>
        <v/>
      </c>
    </row>
    <row r="192" spans="1:3" x14ac:dyDescent="0.2">
      <c r="A192" t="str">
        <f>+'算出シート2（連携後）'!AQ202</f>
        <v/>
      </c>
      <c r="B192">
        <f>+'算出シート2（連携後）'!G202</f>
        <v>0</v>
      </c>
      <c r="C192" t="str" cm="1">
        <f t="array" ref="C192">IF(A192="","",SUMPRODUCT((MATCH(A$2:A$1009&amp;B$2:B$1009,A$2:A$1009&amp;B$2:B$1009,0)=ROW($1:$1008))*(A$2:A$1009=A192)))</f>
        <v/>
      </c>
    </row>
    <row r="193" spans="1:3" x14ac:dyDescent="0.2">
      <c r="A193" t="str">
        <f>+'算出シート2（連携後）'!AQ203</f>
        <v/>
      </c>
      <c r="B193">
        <f>+'算出シート2（連携後）'!G203</f>
        <v>0</v>
      </c>
      <c r="C193" t="str" cm="1">
        <f t="array" ref="C193">IF(A193="","",SUMPRODUCT((MATCH(A$2:A$1009&amp;B$2:B$1009,A$2:A$1009&amp;B$2:B$1009,0)=ROW($1:$1008))*(A$2:A$1009=A193)))</f>
        <v/>
      </c>
    </row>
    <row r="194" spans="1:3" x14ac:dyDescent="0.2">
      <c r="A194" t="str">
        <f>+'算出シート2（連携後）'!AQ204</f>
        <v/>
      </c>
      <c r="B194">
        <f>+'算出シート2（連携後）'!G204</f>
        <v>0</v>
      </c>
      <c r="C194" t="str" cm="1">
        <f t="array" ref="C194">IF(A194="","",SUMPRODUCT((MATCH(A$2:A$1009&amp;B$2:B$1009,A$2:A$1009&amp;B$2:B$1009,0)=ROW($1:$1008))*(A$2:A$1009=A194)))</f>
        <v/>
      </c>
    </row>
    <row r="195" spans="1:3" x14ac:dyDescent="0.2">
      <c r="A195" t="str">
        <f>+'算出シート2（連携後）'!AQ205</f>
        <v/>
      </c>
      <c r="B195">
        <f>+'算出シート2（連携後）'!G205</f>
        <v>0</v>
      </c>
      <c r="C195" t="str" cm="1">
        <f t="array" ref="C195">IF(A195="","",SUMPRODUCT((MATCH(A$2:A$1009&amp;B$2:B$1009,A$2:A$1009&amp;B$2:B$1009,0)=ROW($1:$1008))*(A$2:A$1009=A195)))</f>
        <v/>
      </c>
    </row>
    <row r="196" spans="1:3" x14ac:dyDescent="0.2">
      <c r="A196" t="str">
        <f>+'算出シート2（連携後）'!AQ206</f>
        <v/>
      </c>
      <c r="B196">
        <f>+'算出シート2（連携後）'!G206</f>
        <v>0</v>
      </c>
      <c r="C196" t="str" cm="1">
        <f t="array" ref="C196">IF(A196="","",SUMPRODUCT((MATCH(A$2:A$1009&amp;B$2:B$1009,A$2:A$1009&amp;B$2:B$1009,0)=ROW($1:$1008))*(A$2:A$1009=A196)))</f>
        <v/>
      </c>
    </row>
    <row r="197" spans="1:3" x14ac:dyDescent="0.2">
      <c r="A197" t="str">
        <f>+'算出シート2（連携後）'!AQ207</f>
        <v/>
      </c>
      <c r="B197">
        <f>+'算出シート2（連携後）'!G207</f>
        <v>0</v>
      </c>
      <c r="C197" t="str" cm="1">
        <f t="array" ref="C197">IF(A197="","",SUMPRODUCT((MATCH(A$2:A$1009&amp;B$2:B$1009,A$2:A$1009&amp;B$2:B$1009,0)=ROW($1:$1008))*(A$2:A$1009=A197)))</f>
        <v/>
      </c>
    </row>
    <row r="198" spans="1:3" x14ac:dyDescent="0.2">
      <c r="A198" t="str">
        <f>+'算出シート2（連携後）'!AQ208</f>
        <v/>
      </c>
      <c r="B198">
        <f>+'算出シート2（連携後）'!G208</f>
        <v>0</v>
      </c>
      <c r="C198" t="str" cm="1">
        <f t="array" ref="C198">IF(A198="","",SUMPRODUCT((MATCH(A$2:A$1009&amp;B$2:B$1009,A$2:A$1009&amp;B$2:B$1009,0)=ROW($1:$1008))*(A$2:A$1009=A198)))</f>
        <v/>
      </c>
    </row>
    <row r="199" spans="1:3" x14ac:dyDescent="0.2">
      <c r="A199" t="str">
        <f>+'算出シート2（連携後）'!AQ209</f>
        <v/>
      </c>
      <c r="B199">
        <f>+'算出シート2（連携後）'!G209</f>
        <v>0</v>
      </c>
      <c r="C199" t="str" cm="1">
        <f t="array" ref="C199">IF(A199="","",SUMPRODUCT((MATCH(A$2:A$1009&amp;B$2:B$1009,A$2:A$1009&amp;B$2:B$1009,0)=ROW($1:$1008))*(A$2:A$1009=A199)))</f>
        <v/>
      </c>
    </row>
    <row r="200" spans="1:3" x14ac:dyDescent="0.2">
      <c r="A200" t="str">
        <f>+'算出シート2（連携後）'!AQ210</f>
        <v/>
      </c>
      <c r="B200">
        <f>+'算出シート2（連携後）'!G210</f>
        <v>0</v>
      </c>
      <c r="C200" t="str" cm="1">
        <f t="array" ref="C200">IF(A200="","",SUMPRODUCT((MATCH(A$2:A$1009&amp;B$2:B$1009,A$2:A$1009&amp;B$2:B$1009,0)=ROW($1:$1008))*(A$2:A$1009=A200)))</f>
        <v/>
      </c>
    </row>
    <row r="201" spans="1:3" x14ac:dyDescent="0.2">
      <c r="A201" t="str">
        <f>+'算出シート2（連携後）'!AQ211</f>
        <v/>
      </c>
      <c r="B201">
        <f>+'算出シート2（連携後）'!G211</f>
        <v>0</v>
      </c>
      <c r="C201" t="str" cm="1">
        <f t="array" ref="C201">IF(A201="","",SUMPRODUCT((MATCH(A$2:A$1009&amp;B$2:B$1009,A$2:A$1009&amp;B$2:B$1009,0)=ROW($1:$1008))*(A$2:A$1009=A201)))</f>
        <v/>
      </c>
    </row>
    <row r="202" spans="1:3" x14ac:dyDescent="0.2">
      <c r="A202" t="str">
        <f>+'算出シート2（連携後）'!AQ212</f>
        <v/>
      </c>
      <c r="B202">
        <f>+'算出シート2（連携後）'!G212</f>
        <v>0</v>
      </c>
      <c r="C202" t="str" cm="1">
        <f t="array" ref="C202">IF(A202="","",SUMPRODUCT((MATCH(A$2:A$1009&amp;B$2:B$1009,A$2:A$1009&amp;B$2:B$1009,0)=ROW($1:$1008))*(A$2:A$1009=A202)))</f>
        <v/>
      </c>
    </row>
    <row r="203" spans="1:3" x14ac:dyDescent="0.2">
      <c r="A203" t="str">
        <f>+'算出シート2（連携後）'!AQ213</f>
        <v/>
      </c>
      <c r="B203">
        <f>+'算出シート2（連携後）'!G213</f>
        <v>0</v>
      </c>
      <c r="C203" t="str" cm="1">
        <f t="array" ref="C203">IF(A203="","",SUMPRODUCT((MATCH(A$2:A$1009&amp;B$2:B$1009,A$2:A$1009&amp;B$2:B$1009,0)=ROW($1:$1008))*(A$2:A$1009=A203)))</f>
        <v/>
      </c>
    </row>
    <row r="204" spans="1:3" x14ac:dyDescent="0.2">
      <c r="A204" t="str">
        <f>+'算出シート2（連携後）'!AQ214</f>
        <v/>
      </c>
      <c r="B204">
        <f>+'算出シート2（連携後）'!G214</f>
        <v>0</v>
      </c>
      <c r="C204" t="str" cm="1">
        <f t="array" ref="C204">IF(A204="","",SUMPRODUCT((MATCH(A$2:A$1009&amp;B$2:B$1009,A$2:A$1009&amp;B$2:B$1009,0)=ROW($1:$1008))*(A$2:A$1009=A204)))</f>
        <v/>
      </c>
    </row>
    <row r="205" spans="1:3" x14ac:dyDescent="0.2">
      <c r="A205" t="str">
        <f>+'算出シート2（連携後）'!AQ215</f>
        <v/>
      </c>
      <c r="B205">
        <f>+'算出シート2（連携後）'!G215</f>
        <v>0</v>
      </c>
      <c r="C205" t="str" cm="1">
        <f t="array" ref="C205">IF(A205="","",SUMPRODUCT((MATCH(A$2:A$1009&amp;B$2:B$1009,A$2:A$1009&amp;B$2:B$1009,0)=ROW($1:$1008))*(A$2:A$1009=A205)))</f>
        <v/>
      </c>
    </row>
    <row r="206" spans="1:3" x14ac:dyDescent="0.2">
      <c r="A206" t="str">
        <f>+'算出シート2（連携後）'!AQ216</f>
        <v/>
      </c>
      <c r="B206">
        <f>+'算出シート2（連携後）'!G216</f>
        <v>0</v>
      </c>
      <c r="C206" t="str" cm="1">
        <f t="array" ref="C206">IF(A206="","",SUMPRODUCT((MATCH(A$2:A$1009&amp;B$2:B$1009,A$2:A$1009&amp;B$2:B$1009,0)=ROW($1:$1008))*(A$2:A$1009=A206)))</f>
        <v/>
      </c>
    </row>
    <row r="207" spans="1:3" x14ac:dyDescent="0.2">
      <c r="A207" t="str">
        <f>+'算出シート2（連携後）'!AQ217</f>
        <v/>
      </c>
      <c r="B207">
        <f>+'算出シート2（連携後）'!G217</f>
        <v>0</v>
      </c>
      <c r="C207" t="str" cm="1">
        <f t="array" ref="C207">IF(A207="","",SUMPRODUCT((MATCH(A$2:A$1009&amp;B$2:B$1009,A$2:A$1009&amp;B$2:B$1009,0)=ROW($1:$1008))*(A$2:A$1009=A207)))</f>
        <v/>
      </c>
    </row>
    <row r="208" spans="1:3" x14ac:dyDescent="0.2">
      <c r="A208" t="str">
        <f>+'算出シート2（連携後）'!AQ218</f>
        <v/>
      </c>
      <c r="B208">
        <f>+'算出シート2（連携後）'!G218</f>
        <v>0</v>
      </c>
      <c r="C208" t="str" cm="1">
        <f t="array" ref="C208">IF(A208="","",SUMPRODUCT((MATCH(A$2:A$1009&amp;B$2:B$1009,A$2:A$1009&amp;B$2:B$1009,0)=ROW($1:$1008))*(A$2:A$1009=A208)))</f>
        <v/>
      </c>
    </row>
    <row r="209" spans="1:3" x14ac:dyDescent="0.2">
      <c r="A209" t="str">
        <f>+'算出シート2（連携後）'!AQ219</f>
        <v/>
      </c>
      <c r="B209">
        <f>+'算出シート2（連携後）'!G219</f>
        <v>0</v>
      </c>
      <c r="C209" t="str" cm="1">
        <f t="array" ref="C209">IF(A209="","",SUMPRODUCT((MATCH(A$2:A$1009&amp;B$2:B$1009,A$2:A$1009&amp;B$2:B$1009,0)=ROW($1:$1008))*(A$2:A$1009=A209)))</f>
        <v/>
      </c>
    </row>
    <row r="210" spans="1:3" x14ac:dyDescent="0.2">
      <c r="A210" t="str">
        <f>+'算出シート2（連携後）'!AQ220</f>
        <v/>
      </c>
      <c r="B210">
        <f>+'算出シート2（連携後）'!G220</f>
        <v>0</v>
      </c>
      <c r="C210" t="str" cm="1">
        <f t="array" ref="C210">IF(A210="","",SUMPRODUCT((MATCH(A$2:A$1009&amp;B$2:B$1009,A$2:A$1009&amp;B$2:B$1009,0)=ROW($1:$1008))*(A$2:A$1009=A210)))</f>
        <v/>
      </c>
    </row>
    <row r="211" spans="1:3" x14ac:dyDescent="0.2">
      <c r="A211" t="str">
        <f>+'算出シート2（連携後）'!AQ221</f>
        <v/>
      </c>
      <c r="B211">
        <f>+'算出シート2（連携後）'!G221</f>
        <v>0</v>
      </c>
      <c r="C211" t="str" cm="1">
        <f t="array" ref="C211">IF(A211="","",SUMPRODUCT((MATCH(A$2:A$1009&amp;B$2:B$1009,A$2:A$1009&amp;B$2:B$1009,0)=ROW($1:$1008))*(A$2:A$1009=A211)))</f>
        <v/>
      </c>
    </row>
    <row r="212" spans="1:3" x14ac:dyDescent="0.2">
      <c r="A212" t="str">
        <f>+'算出シート2（連携後）'!AQ222</f>
        <v/>
      </c>
      <c r="B212">
        <f>+'算出シート2（連携後）'!G222</f>
        <v>0</v>
      </c>
      <c r="C212" t="str" cm="1">
        <f t="array" ref="C212">IF(A212="","",SUMPRODUCT((MATCH(A$2:A$1009&amp;B$2:B$1009,A$2:A$1009&amp;B$2:B$1009,0)=ROW($1:$1008))*(A$2:A$1009=A212)))</f>
        <v/>
      </c>
    </row>
    <row r="213" spans="1:3" x14ac:dyDescent="0.2">
      <c r="A213" t="str">
        <f>+'算出シート2（連携後）'!AQ223</f>
        <v/>
      </c>
      <c r="B213">
        <f>+'算出シート2（連携後）'!G223</f>
        <v>0</v>
      </c>
      <c r="C213" t="str" cm="1">
        <f t="array" ref="C213">IF(A213="","",SUMPRODUCT((MATCH(A$2:A$1009&amp;B$2:B$1009,A$2:A$1009&amp;B$2:B$1009,0)=ROW($1:$1008))*(A$2:A$1009=A213)))</f>
        <v/>
      </c>
    </row>
    <row r="214" spans="1:3" x14ac:dyDescent="0.2">
      <c r="A214" t="str">
        <f>+'算出シート2（連携後）'!AQ224</f>
        <v/>
      </c>
      <c r="B214">
        <f>+'算出シート2（連携後）'!G224</f>
        <v>0</v>
      </c>
      <c r="C214" t="str" cm="1">
        <f t="array" ref="C214">IF(A214="","",SUMPRODUCT((MATCH(A$2:A$1009&amp;B$2:B$1009,A$2:A$1009&amp;B$2:B$1009,0)=ROW($1:$1008))*(A$2:A$1009=A214)))</f>
        <v/>
      </c>
    </row>
    <row r="215" spans="1:3" x14ac:dyDescent="0.2">
      <c r="A215" t="str">
        <f>+'算出シート2（連携後）'!AQ225</f>
        <v/>
      </c>
      <c r="B215">
        <f>+'算出シート2（連携後）'!G225</f>
        <v>0</v>
      </c>
      <c r="C215" t="str" cm="1">
        <f t="array" ref="C215">IF(A215="","",SUMPRODUCT((MATCH(A$2:A$1009&amp;B$2:B$1009,A$2:A$1009&amp;B$2:B$1009,0)=ROW($1:$1008))*(A$2:A$1009=A215)))</f>
        <v/>
      </c>
    </row>
    <row r="216" spans="1:3" x14ac:dyDescent="0.2">
      <c r="A216" t="str">
        <f>+'算出シート2（連携後）'!AQ226</f>
        <v/>
      </c>
      <c r="B216">
        <f>+'算出シート2（連携後）'!G226</f>
        <v>0</v>
      </c>
      <c r="C216" t="str" cm="1">
        <f t="array" ref="C216">IF(A216="","",SUMPRODUCT((MATCH(A$2:A$1009&amp;B$2:B$1009,A$2:A$1009&amp;B$2:B$1009,0)=ROW($1:$1008))*(A$2:A$1009=A216)))</f>
        <v/>
      </c>
    </row>
    <row r="217" spans="1:3" x14ac:dyDescent="0.2">
      <c r="A217" t="str">
        <f>+'算出シート2（連携後）'!AQ227</f>
        <v/>
      </c>
      <c r="B217">
        <f>+'算出シート2（連携後）'!G227</f>
        <v>0</v>
      </c>
      <c r="C217" t="str" cm="1">
        <f t="array" ref="C217">IF(A217="","",SUMPRODUCT((MATCH(A$2:A$1009&amp;B$2:B$1009,A$2:A$1009&amp;B$2:B$1009,0)=ROW($1:$1008))*(A$2:A$1009=A217)))</f>
        <v/>
      </c>
    </row>
    <row r="218" spans="1:3" x14ac:dyDescent="0.2">
      <c r="A218" t="str">
        <f>+'算出シート2（連携後）'!AQ228</f>
        <v/>
      </c>
      <c r="B218">
        <f>+'算出シート2（連携後）'!G228</f>
        <v>0</v>
      </c>
      <c r="C218" t="str" cm="1">
        <f t="array" ref="C218">IF(A218="","",SUMPRODUCT((MATCH(A$2:A$1009&amp;B$2:B$1009,A$2:A$1009&amp;B$2:B$1009,0)=ROW($1:$1008))*(A$2:A$1009=A218)))</f>
        <v/>
      </c>
    </row>
    <row r="219" spans="1:3" x14ac:dyDescent="0.2">
      <c r="A219" t="str">
        <f>+'算出シート2（連携後）'!AQ229</f>
        <v/>
      </c>
      <c r="B219">
        <f>+'算出シート2（連携後）'!G229</f>
        <v>0</v>
      </c>
      <c r="C219" t="str" cm="1">
        <f t="array" ref="C219">IF(A219="","",SUMPRODUCT((MATCH(A$2:A$1009&amp;B$2:B$1009,A$2:A$1009&amp;B$2:B$1009,0)=ROW($1:$1008))*(A$2:A$1009=A219)))</f>
        <v/>
      </c>
    </row>
    <row r="220" spans="1:3" x14ac:dyDescent="0.2">
      <c r="A220" t="str">
        <f>+'算出シート2（連携後）'!AQ230</f>
        <v/>
      </c>
      <c r="B220">
        <f>+'算出シート2（連携後）'!G230</f>
        <v>0</v>
      </c>
      <c r="C220" t="str" cm="1">
        <f t="array" ref="C220">IF(A220="","",SUMPRODUCT((MATCH(A$2:A$1009&amp;B$2:B$1009,A$2:A$1009&amp;B$2:B$1009,0)=ROW($1:$1008))*(A$2:A$1009=A220)))</f>
        <v/>
      </c>
    </row>
    <row r="221" spans="1:3" x14ac:dyDescent="0.2">
      <c r="A221" t="str">
        <f>+'算出シート2（連携後）'!AQ231</f>
        <v/>
      </c>
      <c r="B221">
        <f>+'算出シート2（連携後）'!G231</f>
        <v>0</v>
      </c>
      <c r="C221" t="str" cm="1">
        <f t="array" ref="C221">IF(A221="","",SUMPRODUCT((MATCH(A$2:A$1009&amp;B$2:B$1009,A$2:A$1009&amp;B$2:B$1009,0)=ROW($1:$1008))*(A$2:A$1009=A221)))</f>
        <v/>
      </c>
    </row>
    <row r="222" spans="1:3" x14ac:dyDescent="0.2">
      <c r="A222" t="str">
        <f>+'算出シート2（連携後）'!AQ232</f>
        <v/>
      </c>
      <c r="B222">
        <f>+'算出シート2（連携後）'!G232</f>
        <v>0</v>
      </c>
      <c r="C222" t="str" cm="1">
        <f t="array" ref="C222">IF(A222="","",SUMPRODUCT((MATCH(A$2:A$1009&amp;B$2:B$1009,A$2:A$1009&amp;B$2:B$1009,0)=ROW($1:$1008))*(A$2:A$1009=A222)))</f>
        <v/>
      </c>
    </row>
    <row r="223" spans="1:3" x14ac:dyDescent="0.2">
      <c r="A223" t="str">
        <f>+'算出シート2（連携後）'!AQ233</f>
        <v/>
      </c>
      <c r="B223">
        <f>+'算出シート2（連携後）'!G233</f>
        <v>0</v>
      </c>
      <c r="C223" t="str" cm="1">
        <f t="array" ref="C223">IF(A223="","",SUMPRODUCT((MATCH(A$2:A$1009&amp;B$2:B$1009,A$2:A$1009&amp;B$2:B$1009,0)=ROW($1:$1008))*(A$2:A$1009=A223)))</f>
        <v/>
      </c>
    </row>
    <row r="224" spans="1:3" x14ac:dyDescent="0.2">
      <c r="A224" t="str">
        <f>+'算出シート2（連携後）'!AQ234</f>
        <v/>
      </c>
      <c r="B224">
        <f>+'算出シート2（連携後）'!G234</f>
        <v>0</v>
      </c>
      <c r="C224" t="str" cm="1">
        <f t="array" ref="C224">IF(A224="","",SUMPRODUCT((MATCH(A$2:A$1009&amp;B$2:B$1009,A$2:A$1009&amp;B$2:B$1009,0)=ROW($1:$1008))*(A$2:A$1009=A224)))</f>
        <v/>
      </c>
    </row>
    <row r="225" spans="1:3" x14ac:dyDescent="0.2">
      <c r="A225" t="str">
        <f>+'算出シート2（連携後）'!AQ235</f>
        <v/>
      </c>
      <c r="B225">
        <f>+'算出シート2（連携後）'!G235</f>
        <v>0</v>
      </c>
      <c r="C225" t="str" cm="1">
        <f t="array" ref="C225">IF(A225="","",SUMPRODUCT((MATCH(A$2:A$1009&amp;B$2:B$1009,A$2:A$1009&amp;B$2:B$1009,0)=ROW($1:$1008))*(A$2:A$1009=A225)))</f>
        <v/>
      </c>
    </row>
    <row r="226" spans="1:3" x14ac:dyDescent="0.2">
      <c r="A226" t="str">
        <f>+'算出シート2（連携後）'!AQ236</f>
        <v/>
      </c>
      <c r="B226">
        <f>+'算出シート2（連携後）'!G236</f>
        <v>0</v>
      </c>
      <c r="C226" t="str" cm="1">
        <f t="array" ref="C226">IF(A226="","",SUMPRODUCT((MATCH(A$2:A$1009&amp;B$2:B$1009,A$2:A$1009&amp;B$2:B$1009,0)=ROW($1:$1008))*(A$2:A$1009=A226)))</f>
        <v/>
      </c>
    </row>
    <row r="227" spans="1:3" x14ac:dyDescent="0.2">
      <c r="A227" t="str">
        <f>+'算出シート2（連携後）'!AQ237</f>
        <v/>
      </c>
      <c r="B227">
        <f>+'算出シート2（連携後）'!G237</f>
        <v>0</v>
      </c>
      <c r="C227" t="str" cm="1">
        <f t="array" ref="C227">IF(A227="","",SUMPRODUCT((MATCH(A$2:A$1009&amp;B$2:B$1009,A$2:A$1009&amp;B$2:B$1009,0)=ROW($1:$1008))*(A$2:A$1009=A227)))</f>
        <v/>
      </c>
    </row>
    <row r="228" spans="1:3" x14ac:dyDescent="0.2">
      <c r="A228" t="str">
        <f>+'算出シート2（連携後）'!AQ238</f>
        <v/>
      </c>
      <c r="B228">
        <f>+'算出シート2（連携後）'!G238</f>
        <v>0</v>
      </c>
      <c r="C228" t="str" cm="1">
        <f t="array" ref="C228">IF(A228="","",SUMPRODUCT((MATCH(A$2:A$1009&amp;B$2:B$1009,A$2:A$1009&amp;B$2:B$1009,0)=ROW($1:$1008))*(A$2:A$1009=A228)))</f>
        <v/>
      </c>
    </row>
    <row r="229" spans="1:3" x14ac:dyDescent="0.2">
      <c r="A229" t="str">
        <f>+'算出シート2（連携後）'!AQ239</f>
        <v/>
      </c>
      <c r="B229">
        <f>+'算出シート2（連携後）'!G239</f>
        <v>0</v>
      </c>
      <c r="C229" t="str" cm="1">
        <f t="array" ref="C229">IF(A229="","",SUMPRODUCT((MATCH(A$2:A$1009&amp;B$2:B$1009,A$2:A$1009&amp;B$2:B$1009,0)=ROW($1:$1008))*(A$2:A$1009=A229)))</f>
        <v/>
      </c>
    </row>
    <row r="230" spans="1:3" x14ac:dyDescent="0.2">
      <c r="A230" t="str">
        <f>+'算出シート2（連携後）'!AQ240</f>
        <v/>
      </c>
      <c r="B230">
        <f>+'算出シート2（連携後）'!G240</f>
        <v>0</v>
      </c>
      <c r="C230" t="str" cm="1">
        <f t="array" ref="C230">IF(A230="","",SUMPRODUCT((MATCH(A$2:A$1009&amp;B$2:B$1009,A$2:A$1009&amp;B$2:B$1009,0)=ROW($1:$1008))*(A$2:A$1009=A230)))</f>
        <v/>
      </c>
    </row>
    <row r="231" spans="1:3" x14ac:dyDescent="0.2">
      <c r="A231" t="str">
        <f>+'算出シート2（連携後）'!AQ241</f>
        <v/>
      </c>
      <c r="B231">
        <f>+'算出シート2（連携後）'!G241</f>
        <v>0</v>
      </c>
      <c r="C231" t="str" cm="1">
        <f t="array" ref="C231">IF(A231="","",SUMPRODUCT((MATCH(A$2:A$1009&amp;B$2:B$1009,A$2:A$1009&amp;B$2:B$1009,0)=ROW($1:$1008))*(A$2:A$1009=A231)))</f>
        <v/>
      </c>
    </row>
    <row r="232" spans="1:3" x14ac:dyDescent="0.2">
      <c r="A232" t="str">
        <f>+'算出シート2（連携後）'!AQ242</f>
        <v/>
      </c>
      <c r="B232">
        <f>+'算出シート2（連携後）'!G242</f>
        <v>0</v>
      </c>
      <c r="C232" t="str" cm="1">
        <f t="array" ref="C232">IF(A232="","",SUMPRODUCT((MATCH(A$2:A$1009&amp;B$2:B$1009,A$2:A$1009&amp;B$2:B$1009,0)=ROW($1:$1008))*(A$2:A$1009=A232)))</f>
        <v/>
      </c>
    </row>
    <row r="233" spans="1:3" x14ac:dyDescent="0.2">
      <c r="A233" t="str">
        <f>+'算出シート2（連携後）'!AQ243</f>
        <v/>
      </c>
      <c r="B233">
        <f>+'算出シート2（連携後）'!G243</f>
        <v>0</v>
      </c>
      <c r="C233" t="str" cm="1">
        <f t="array" ref="C233">IF(A233="","",SUMPRODUCT((MATCH(A$2:A$1009&amp;B$2:B$1009,A$2:A$1009&amp;B$2:B$1009,0)=ROW($1:$1008))*(A$2:A$1009=A233)))</f>
        <v/>
      </c>
    </row>
    <row r="234" spans="1:3" x14ac:dyDescent="0.2">
      <c r="A234" t="str">
        <f>+'算出シート2（連携後）'!AQ244</f>
        <v/>
      </c>
      <c r="B234">
        <f>+'算出シート2（連携後）'!G244</f>
        <v>0</v>
      </c>
      <c r="C234" t="str" cm="1">
        <f t="array" ref="C234">IF(A234="","",SUMPRODUCT((MATCH(A$2:A$1009&amp;B$2:B$1009,A$2:A$1009&amp;B$2:B$1009,0)=ROW($1:$1008))*(A$2:A$1009=A234)))</f>
        <v/>
      </c>
    </row>
    <row r="235" spans="1:3" x14ac:dyDescent="0.2">
      <c r="A235" t="str">
        <f>+'算出シート2（連携後）'!AQ245</f>
        <v/>
      </c>
      <c r="B235">
        <f>+'算出シート2（連携後）'!G245</f>
        <v>0</v>
      </c>
      <c r="C235" t="str" cm="1">
        <f t="array" ref="C235">IF(A235="","",SUMPRODUCT((MATCH(A$2:A$1009&amp;B$2:B$1009,A$2:A$1009&amp;B$2:B$1009,0)=ROW($1:$1008))*(A$2:A$1009=A235)))</f>
        <v/>
      </c>
    </row>
    <row r="236" spans="1:3" x14ac:dyDescent="0.2">
      <c r="A236" t="str">
        <f>+'算出シート2（連携後）'!AQ246</f>
        <v/>
      </c>
      <c r="B236">
        <f>+'算出シート2（連携後）'!G246</f>
        <v>0</v>
      </c>
      <c r="C236" t="str" cm="1">
        <f t="array" ref="C236">IF(A236="","",SUMPRODUCT((MATCH(A$2:A$1009&amp;B$2:B$1009,A$2:A$1009&amp;B$2:B$1009,0)=ROW($1:$1008))*(A$2:A$1009=A236)))</f>
        <v/>
      </c>
    </row>
    <row r="237" spans="1:3" x14ac:dyDescent="0.2">
      <c r="A237" t="str">
        <f>+'算出シート2（連携後）'!AQ247</f>
        <v/>
      </c>
      <c r="B237">
        <f>+'算出シート2（連携後）'!G247</f>
        <v>0</v>
      </c>
      <c r="C237" t="str" cm="1">
        <f t="array" ref="C237">IF(A237="","",SUMPRODUCT((MATCH(A$2:A$1009&amp;B$2:B$1009,A$2:A$1009&amp;B$2:B$1009,0)=ROW($1:$1008))*(A$2:A$1009=A237)))</f>
        <v/>
      </c>
    </row>
    <row r="238" spans="1:3" x14ac:dyDescent="0.2">
      <c r="A238" t="str">
        <f>+'算出シート2（連携後）'!AQ248</f>
        <v/>
      </c>
      <c r="B238">
        <f>+'算出シート2（連携後）'!G248</f>
        <v>0</v>
      </c>
      <c r="C238" t="str" cm="1">
        <f t="array" ref="C238">IF(A238="","",SUMPRODUCT((MATCH(A$2:A$1009&amp;B$2:B$1009,A$2:A$1009&amp;B$2:B$1009,0)=ROW($1:$1008))*(A$2:A$1009=A238)))</f>
        <v/>
      </c>
    </row>
    <row r="239" spans="1:3" x14ac:dyDescent="0.2">
      <c r="A239" t="str">
        <f>+'算出シート2（連携後）'!AQ249</f>
        <v/>
      </c>
      <c r="B239">
        <f>+'算出シート2（連携後）'!G249</f>
        <v>0</v>
      </c>
      <c r="C239" t="str" cm="1">
        <f t="array" ref="C239">IF(A239="","",SUMPRODUCT((MATCH(A$2:A$1009&amp;B$2:B$1009,A$2:A$1009&amp;B$2:B$1009,0)=ROW($1:$1008))*(A$2:A$1009=A239)))</f>
        <v/>
      </c>
    </row>
    <row r="240" spans="1:3" x14ac:dyDescent="0.2">
      <c r="A240" t="str">
        <f>+'算出シート2（連携後）'!AQ250</f>
        <v/>
      </c>
      <c r="B240">
        <f>+'算出シート2（連携後）'!G250</f>
        <v>0</v>
      </c>
      <c r="C240" t="str" cm="1">
        <f t="array" ref="C240">IF(A240="","",SUMPRODUCT((MATCH(A$2:A$1009&amp;B$2:B$1009,A$2:A$1009&amp;B$2:B$1009,0)=ROW($1:$1008))*(A$2:A$1009=A240)))</f>
        <v/>
      </c>
    </row>
    <row r="241" spans="1:3" x14ac:dyDescent="0.2">
      <c r="A241" t="str">
        <f>+'算出シート2（連携後）'!AQ251</f>
        <v/>
      </c>
      <c r="B241">
        <f>+'算出シート2（連携後）'!G251</f>
        <v>0</v>
      </c>
      <c r="C241" t="str" cm="1">
        <f t="array" ref="C241">IF(A241="","",SUMPRODUCT((MATCH(A$2:A$1009&amp;B$2:B$1009,A$2:A$1009&amp;B$2:B$1009,0)=ROW($1:$1008))*(A$2:A$1009=A241)))</f>
        <v/>
      </c>
    </row>
    <row r="242" spans="1:3" x14ac:dyDescent="0.2">
      <c r="A242" t="str">
        <f>+'算出シート2（連携後）'!AQ252</f>
        <v/>
      </c>
      <c r="B242">
        <f>+'算出シート2（連携後）'!G252</f>
        <v>0</v>
      </c>
      <c r="C242" t="str" cm="1">
        <f t="array" ref="C242">IF(A242="","",SUMPRODUCT((MATCH(A$2:A$1009&amp;B$2:B$1009,A$2:A$1009&amp;B$2:B$1009,0)=ROW($1:$1008))*(A$2:A$1009=A242)))</f>
        <v/>
      </c>
    </row>
    <row r="243" spans="1:3" x14ac:dyDescent="0.2">
      <c r="A243" t="str">
        <f>+'算出シート2（連携後）'!AQ253</f>
        <v/>
      </c>
      <c r="B243">
        <f>+'算出シート2（連携後）'!G253</f>
        <v>0</v>
      </c>
      <c r="C243" t="str" cm="1">
        <f t="array" ref="C243">IF(A243="","",SUMPRODUCT((MATCH(A$2:A$1009&amp;B$2:B$1009,A$2:A$1009&amp;B$2:B$1009,0)=ROW($1:$1008))*(A$2:A$1009=A243)))</f>
        <v/>
      </c>
    </row>
    <row r="244" spans="1:3" x14ac:dyDescent="0.2">
      <c r="A244" t="str">
        <f>+'算出シート2（連携後）'!AQ254</f>
        <v/>
      </c>
      <c r="B244">
        <f>+'算出シート2（連携後）'!G254</f>
        <v>0</v>
      </c>
      <c r="C244" t="str" cm="1">
        <f t="array" ref="C244">IF(A244="","",SUMPRODUCT((MATCH(A$2:A$1009&amp;B$2:B$1009,A$2:A$1009&amp;B$2:B$1009,0)=ROW($1:$1008))*(A$2:A$1009=A244)))</f>
        <v/>
      </c>
    </row>
    <row r="245" spans="1:3" x14ac:dyDescent="0.2">
      <c r="A245" t="str">
        <f>+'算出シート2（連携後）'!AQ255</f>
        <v/>
      </c>
      <c r="B245">
        <f>+'算出シート2（連携後）'!G255</f>
        <v>0</v>
      </c>
      <c r="C245" t="str" cm="1">
        <f t="array" ref="C245">IF(A245="","",SUMPRODUCT((MATCH(A$2:A$1009&amp;B$2:B$1009,A$2:A$1009&amp;B$2:B$1009,0)=ROW($1:$1008))*(A$2:A$1009=A245)))</f>
        <v/>
      </c>
    </row>
    <row r="246" spans="1:3" x14ac:dyDescent="0.2">
      <c r="A246" t="str">
        <f>+'算出シート2（連携後）'!AQ256</f>
        <v/>
      </c>
      <c r="B246">
        <f>+'算出シート2（連携後）'!G256</f>
        <v>0</v>
      </c>
      <c r="C246" t="str" cm="1">
        <f t="array" ref="C246">IF(A246="","",SUMPRODUCT((MATCH(A$2:A$1009&amp;B$2:B$1009,A$2:A$1009&amp;B$2:B$1009,0)=ROW($1:$1008))*(A$2:A$1009=A246)))</f>
        <v/>
      </c>
    </row>
    <row r="247" spans="1:3" x14ac:dyDescent="0.2">
      <c r="A247" t="str">
        <f>+'算出シート2（連携後）'!AQ257</f>
        <v/>
      </c>
      <c r="B247">
        <f>+'算出シート2（連携後）'!G257</f>
        <v>0</v>
      </c>
      <c r="C247" t="str" cm="1">
        <f t="array" ref="C247">IF(A247="","",SUMPRODUCT((MATCH(A$2:A$1009&amp;B$2:B$1009,A$2:A$1009&amp;B$2:B$1009,0)=ROW($1:$1008))*(A$2:A$1009=A247)))</f>
        <v/>
      </c>
    </row>
    <row r="248" spans="1:3" x14ac:dyDescent="0.2">
      <c r="A248" t="str">
        <f>+'算出シート2（連携後）'!AQ258</f>
        <v/>
      </c>
      <c r="B248">
        <f>+'算出シート2（連携後）'!G258</f>
        <v>0</v>
      </c>
      <c r="C248" t="str" cm="1">
        <f t="array" ref="C248">IF(A248="","",SUMPRODUCT((MATCH(A$2:A$1009&amp;B$2:B$1009,A$2:A$1009&amp;B$2:B$1009,0)=ROW($1:$1008))*(A$2:A$1009=A248)))</f>
        <v/>
      </c>
    </row>
    <row r="249" spans="1:3" x14ac:dyDescent="0.2">
      <c r="A249" t="str">
        <f>+'算出シート2（連携後）'!AQ259</f>
        <v/>
      </c>
      <c r="B249">
        <f>+'算出シート2（連携後）'!G259</f>
        <v>0</v>
      </c>
      <c r="C249" t="str" cm="1">
        <f t="array" ref="C249">IF(A249="","",SUMPRODUCT((MATCH(A$2:A$1009&amp;B$2:B$1009,A$2:A$1009&amp;B$2:B$1009,0)=ROW($1:$1008))*(A$2:A$1009=A249)))</f>
        <v/>
      </c>
    </row>
    <row r="250" spans="1:3" x14ac:dyDescent="0.2">
      <c r="A250" t="str">
        <f>+'算出シート2（連携後）'!AQ260</f>
        <v/>
      </c>
      <c r="B250">
        <f>+'算出シート2（連携後）'!G260</f>
        <v>0</v>
      </c>
      <c r="C250" t="str" cm="1">
        <f t="array" ref="C250">IF(A250="","",SUMPRODUCT((MATCH(A$2:A$1009&amp;B$2:B$1009,A$2:A$1009&amp;B$2:B$1009,0)=ROW($1:$1008))*(A$2:A$1009=A250)))</f>
        <v/>
      </c>
    </row>
    <row r="251" spans="1:3" x14ac:dyDescent="0.2">
      <c r="A251" t="str">
        <f>+'算出シート2（連携後）'!AQ261</f>
        <v/>
      </c>
      <c r="B251">
        <f>+'算出シート2（連携後）'!G261</f>
        <v>0</v>
      </c>
      <c r="C251" t="str" cm="1">
        <f t="array" ref="C251">IF(A251="","",SUMPRODUCT((MATCH(A$2:A$1009&amp;B$2:B$1009,A$2:A$1009&amp;B$2:B$1009,0)=ROW($1:$1008))*(A$2:A$1009=A251)))</f>
        <v/>
      </c>
    </row>
    <row r="252" spans="1:3" x14ac:dyDescent="0.2">
      <c r="A252" t="str">
        <f>+'算出シート2（連携後）'!AQ262</f>
        <v/>
      </c>
      <c r="B252">
        <f>+'算出シート2（連携後）'!G262</f>
        <v>0</v>
      </c>
      <c r="C252" t="str" cm="1">
        <f t="array" ref="C252">IF(A252="","",SUMPRODUCT((MATCH(A$2:A$1009&amp;B$2:B$1009,A$2:A$1009&amp;B$2:B$1009,0)=ROW($1:$1008))*(A$2:A$1009=A252)))</f>
        <v/>
      </c>
    </row>
    <row r="253" spans="1:3" x14ac:dyDescent="0.2">
      <c r="A253" t="str">
        <f>+'算出シート2（連携後）'!AQ263</f>
        <v/>
      </c>
      <c r="B253">
        <f>+'算出シート2（連携後）'!G263</f>
        <v>0</v>
      </c>
      <c r="C253" t="str" cm="1">
        <f t="array" ref="C253">IF(A253="","",SUMPRODUCT((MATCH(A$2:A$1009&amp;B$2:B$1009,A$2:A$1009&amp;B$2:B$1009,0)=ROW($1:$1008))*(A$2:A$1009=A253)))</f>
        <v/>
      </c>
    </row>
    <row r="254" spans="1:3" x14ac:dyDescent="0.2">
      <c r="A254" t="str">
        <f>+'算出シート2（連携後）'!AQ264</f>
        <v/>
      </c>
      <c r="B254">
        <f>+'算出シート2（連携後）'!G264</f>
        <v>0</v>
      </c>
      <c r="C254" t="str" cm="1">
        <f t="array" ref="C254">IF(A254="","",SUMPRODUCT((MATCH(A$2:A$1009&amp;B$2:B$1009,A$2:A$1009&amp;B$2:B$1009,0)=ROW($1:$1008))*(A$2:A$1009=A254)))</f>
        <v/>
      </c>
    </row>
    <row r="255" spans="1:3" x14ac:dyDescent="0.2">
      <c r="A255" t="str">
        <f>+'算出シート2（連携後）'!AQ265</f>
        <v/>
      </c>
      <c r="B255">
        <f>+'算出シート2（連携後）'!G265</f>
        <v>0</v>
      </c>
      <c r="C255" t="str" cm="1">
        <f t="array" ref="C255">IF(A255="","",SUMPRODUCT((MATCH(A$2:A$1009&amp;B$2:B$1009,A$2:A$1009&amp;B$2:B$1009,0)=ROW($1:$1008))*(A$2:A$1009=A255)))</f>
        <v/>
      </c>
    </row>
    <row r="256" spans="1:3" x14ac:dyDescent="0.2">
      <c r="A256" t="str">
        <f>+'算出シート2（連携後）'!AQ266</f>
        <v/>
      </c>
      <c r="B256">
        <f>+'算出シート2（連携後）'!G266</f>
        <v>0</v>
      </c>
      <c r="C256" t="str" cm="1">
        <f t="array" ref="C256">IF(A256="","",SUMPRODUCT((MATCH(A$2:A$1009&amp;B$2:B$1009,A$2:A$1009&amp;B$2:B$1009,0)=ROW($1:$1008))*(A$2:A$1009=A256)))</f>
        <v/>
      </c>
    </row>
    <row r="257" spans="1:3" x14ac:dyDescent="0.2">
      <c r="A257" t="str">
        <f>+'算出シート2（連携後）'!AQ267</f>
        <v/>
      </c>
      <c r="B257">
        <f>+'算出シート2（連携後）'!G267</f>
        <v>0</v>
      </c>
      <c r="C257" t="str" cm="1">
        <f t="array" ref="C257">IF(A257="","",SUMPRODUCT((MATCH(A$2:A$1009&amp;B$2:B$1009,A$2:A$1009&amp;B$2:B$1009,0)=ROW($1:$1008))*(A$2:A$1009=A257)))</f>
        <v/>
      </c>
    </row>
    <row r="258" spans="1:3" x14ac:dyDescent="0.2">
      <c r="A258" t="str">
        <f>+'算出シート2（連携後）'!AQ268</f>
        <v/>
      </c>
      <c r="B258">
        <f>+'算出シート2（連携後）'!G268</f>
        <v>0</v>
      </c>
      <c r="C258" t="str" cm="1">
        <f t="array" ref="C258">IF(A258="","",SUMPRODUCT((MATCH(A$2:A$1009&amp;B$2:B$1009,A$2:A$1009&amp;B$2:B$1009,0)=ROW($1:$1008))*(A$2:A$1009=A258)))</f>
        <v/>
      </c>
    </row>
    <row r="259" spans="1:3" x14ac:dyDescent="0.2">
      <c r="A259" t="str">
        <f>+'算出シート2（連携後）'!AQ269</f>
        <v/>
      </c>
      <c r="B259">
        <f>+'算出シート2（連携後）'!G269</f>
        <v>0</v>
      </c>
      <c r="C259" t="str" cm="1">
        <f t="array" ref="C259">IF(A259="","",SUMPRODUCT((MATCH(A$2:A$1009&amp;B$2:B$1009,A$2:A$1009&amp;B$2:B$1009,0)=ROW($1:$1008))*(A$2:A$1009=A259)))</f>
        <v/>
      </c>
    </row>
    <row r="260" spans="1:3" x14ac:dyDescent="0.2">
      <c r="A260" t="str">
        <f>+'算出シート2（連携後）'!AQ270</f>
        <v/>
      </c>
      <c r="B260">
        <f>+'算出シート2（連携後）'!G270</f>
        <v>0</v>
      </c>
      <c r="C260" t="str" cm="1">
        <f t="array" ref="C260">IF(A260="","",SUMPRODUCT((MATCH(A$2:A$1009&amp;B$2:B$1009,A$2:A$1009&amp;B$2:B$1009,0)=ROW($1:$1008))*(A$2:A$1009=A260)))</f>
        <v/>
      </c>
    </row>
    <row r="261" spans="1:3" x14ac:dyDescent="0.2">
      <c r="A261" t="str">
        <f>+'算出シート2（連携後）'!AQ271</f>
        <v/>
      </c>
      <c r="B261">
        <f>+'算出シート2（連携後）'!G271</f>
        <v>0</v>
      </c>
      <c r="C261" t="str" cm="1">
        <f t="array" ref="C261">IF(A261="","",SUMPRODUCT((MATCH(A$2:A$1009&amp;B$2:B$1009,A$2:A$1009&amp;B$2:B$1009,0)=ROW($1:$1008))*(A$2:A$1009=A261)))</f>
        <v/>
      </c>
    </row>
    <row r="262" spans="1:3" x14ac:dyDescent="0.2">
      <c r="A262" t="str">
        <f>+'算出シート2（連携後）'!AQ272</f>
        <v/>
      </c>
      <c r="B262">
        <f>+'算出シート2（連携後）'!G272</f>
        <v>0</v>
      </c>
      <c r="C262" t="str" cm="1">
        <f t="array" ref="C262">IF(A262="","",SUMPRODUCT((MATCH(A$2:A$1009&amp;B$2:B$1009,A$2:A$1009&amp;B$2:B$1009,0)=ROW($1:$1008))*(A$2:A$1009=A262)))</f>
        <v/>
      </c>
    </row>
    <row r="263" spans="1:3" x14ac:dyDescent="0.2">
      <c r="A263" t="str">
        <f>+'算出シート2（連携後）'!AQ273</f>
        <v/>
      </c>
      <c r="B263">
        <f>+'算出シート2（連携後）'!G273</f>
        <v>0</v>
      </c>
      <c r="C263" t="str" cm="1">
        <f t="array" ref="C263">IF(A263="","",SUMPRODUCT((MATCH(A$2:A$1009&amp;B$2:B$1009,A$2:A$1009&amp;B$2:B$1009,0)=ROW($1:$1008))*(A$2:A$1009=A263)))</f>
        <v/>
      </c>
    </row>
    <row r="264" spans="1:3" x14ac:dyDescent="0.2">
      <c r="A264" t="str">
        <f>+'算出シート2（連携後）'!AQ274</f>
        <v/>
      </c>
      <c r="B264">
        <f>+'算出シート2（連携後）'!G274</f>
        <v>0</v>
      </c>
      <c r="C264" t="str" cm="1">
        <f t="array" ref="C264">IF(A264="","",SUMPRODUCT((MATCH(A$2:A$1009&amp;B$2:B$1009,A$2:A$1009&amp;B$2:B$1009,0)=ROW($1:$1008))*(A$2:A$1009=A264)))</f>
        <v/>
      </c>
    </row>
    <row r="265" spans="1:3" x14ac:dyDescent="0.2">
      <c r="A265" t="str">
        <f>+'算出シート2（連携後）'!AQ275</f>
        <v/>
      </c>
      <c r="B265">
        <f>+'算出シート2（連携後）'!G275</f>
        <v>0</v>
      </c>
      <c r="C265" t="str" cm="1">
        <f t="array" ref="C265">IF(A265="","",SUMPRODUCT((MATCH(A$2:A$1009&amp;B$2:B$1009,A$2:A$1009&amp;B$2:B$1009,0)=ROW($1:$1008))*(A$2:A$1009=A265)))</f>
        <v/>
      </c>
    </row>
    <row r="266" spans="1:3" x14ac:dyDescent="0.2">
      <c r="A266" t="str">
        <f>+'算出シート2（連携後）'!AQ276</f>
        <v/>
      </c>
      <c r="B266">
        <f>+'算出シート2（連携後）'!G276</f>
        <v>0</v>
      </c>
      <c r="C266" t="str" cm="1">
        <f t="array" ref="C266">IF(A266="","",SUMPRODUCT((MATCH(A$2:A$1009&amp;B$2:B$1009,A$2:A$1009&amp;B$2:B$1009,0)=ROW($1:$1008))*(A$2:A$1009=A266)))</f>
        <v/>
      </c>
    </row>
    <row r="267" spans="1:3" x14ac:dyDescent="0.2">
      <c r="A267" t="str">
        <f>+'算出シート2（連携後）'!AQ277</f>
        <v/>
      </c>
      <c r="B267">
        <f>+'算出シート2（連携後）'!G277</f>
        <v>0</v>
      </c>
      <c r="C267" t="str" cm="1">
        <f t="array" ref="C267">IF(A267="","",SUMPRODUCT((MATCH(A$2:A$1009&amp;B$2:B$1009,A$2:A$1009&amp;B$2:B$1009,0)=ROW($1:$1008))*(A$2:A$1009=A267)))</f>
        <v/>
      </c>
    </row>
    <row r="268" spans="1:3" x14ac:dyDescent="0.2">
      <c r="A268" t="str">
        <f>+'算出シート2（連携後）'!AQ278</f>
        <v/>
      </c>
      <c r="B268">
        <f>+'算出シート2（連携後）'!G278</f>
        <v>0</v>
      </c>
      <c r="C268" t="str" cm="1">
        <f t="array" ref="C268">IF(A268="","",SUMPRODUCT((MATCH(A$2:A$1009&amp;B$2:B$1009,A$2:A$1009&amp;B$2:B$1009,0)=ROW($1:$1008))*(A$2:A$1009=A268)))</f>
        <v/>
      </c>
    </row>
    <row r="269" spans="1:3" x14ac:dyDescent="0.2">
      <c r="A269" t="str">
        <f>+'算出シート2（連携後）'!AQ279</f>
        <v/>
      </c>
      <c r="B269">
        <f>+'算出シート2（連携後）'!G279</f>
        <v>0</v>
      </c>
      <c r="C269" t="str" cm="1">
        <f t="array" ref="C269">IF(A269="","",SUMPRODUCT((MATCH(A$2:A$1009&amp;B$2:B$1009,A$2:A$1009&amp;B$2:B$1009,0)=ROW($1:$1008))*(A$2:A$1009=A269)))</f>
        <v/>
      </c>
    </row>
    <row r="270" spans="1:3" x14ac:dyDescent="0.2">
      <c r="A270" t="str">
        <f>+'算出シート2（連携後）'!AQ280</f>
        <v/>
      </c>
      <c r="B270">
        <f>+'算出シート2（連携後）'!G280</f>
        <v>0</v>
      </c>
      <c r="C270" t="str" cm="1">
        <f t="array" ref="C270">IF(A270="","",SUMPRODUCT((MATCH(A$2:A$1009&amp;B$2:B$1009,A$2:A$1009&amp;B$2:B$1009,0)=ROW($1:$1008))*(A$2:A$1009=A270)))</f>
        <v/>
      </c>
    </row>
    <row r="271" spans="1:3" x14ac:dyDescent="0.2">
      <c r="A271" t="str">
        <f>+'算出シート2（連携後）'!AQ281</f>
        <v/>
      </c>
      <c r="B271">
        <f>+'算出シート2（連携後）'!G281</f>
        <v>0</v>
      </c>
      <c r="C271" t="str" cm="1">
        <f t="array" ref="C271">IF(A271="","",SUMPRODUCT((MATCH(A$2:A$1009&amp;B$2:B$1009,A$2:A$1009&amp;B$2:B$1009,0)=ROW($1:$1008))*(A$2:A$1009=A271)))</f>
        <v/>
      </c>
    </row>
    <row r="272" spans="1:3" x14ac:dyDescent="0.2">
      <c r="A272" t="str">
        <f>+'算出シート2（連携後）'!AQ282</f>
        <v/>
      </c>
      <c r="B272">
        <f>+'算出シート2（連携後）'!G282</f>
        <v>0</v>
      </c>
      <c r="C272" t="str" cm="1">
        <f t="array" ref="C272">IF(A272="","",SUMPRODUCT((MATCH(A$2:A$1009&amp;B$2:B$1009,A$2:A$1009&amp;B$2:B$1009,0)=ROW($1:$1008))*(A$2:A$1009=A272)))</f>
        <v/>
      </c>
    </row>
    <row r="273" spans="1:3" x14ac:dyDescent="0.2">
      <c r="A273" t="str">
        <f>+'算出シート2（連携後）'!AQ283</f>
        <v/>
      </c>
      <c r="B273">
        <f>+'算出シート2（連携後）'!G283</f>
        <v>0</v>
      </c>
      <c r="C273" t="str" cm="1">
        <f t="array" ref="C273">IF(A273="","",SUMPRODUCT((MATCH(A$2:A$1009&amp;B$2:B$1009,A$2:A$1009&amp;B$2:B$1009,0)=ROW($1:$1008))*(A$2:A$1009=A273)))</f>
        <v/>
      </c>
    </row>
    <row r="274" spans="1:3" x14ac:dyDescent="0.2">
      <c r="A274" t="str">
        <f>+'算出シート2（連携後）'!AQ284</f>
        <v/>
      </c>
      <c r="B274">
        <f>+'算出シート2（連携後）'!G284</f>
        <v>0</v>
      </c>
      <c r="C274" t="str" cm="1">
        <f t="array" ref="C274">IF(A274="","",SUMPRODUCT((MATCH(A$2:A$1009&amp;B$2:B$1009,A$2:A$1009&amp;B$2:B$1009,0)=ROW($1:$1008))*(A$2:A$1009=A274)))</f>
        <v/>
      </c>
    </row>
    <row r="275" spans="1:3" x14ac:dyDescent="0.2">
      <c r="A275" t="str">
        <f>+'算出シート2（連携後）'!AQ285</f>
        <v/>
      </c>
      <c r="B275">
        <f>+'算出シート2（連携後）'!G285</f>
        <v>0</v>
      </c>
      <c r="C275" t="str" cm="1">
        <f t="array" ref="C275">IF(A275="","",SUMPRODUCT((MATCH(A$2:A$1009&amp;B$2:B$1009,A$2:A$1009&amp;B$2:B$1009,0)=ROW($1:$1008))*(A$2:A$1009=A275)))</f>
        <v/>
      </c>
    </row>
    <row r="276" spans="1:3" x14ac:dyDescent="0.2">
      <c r="A276" t="str">
        <f>+'算出シート2（連携後）'!AQ286</f>
        <v/>
      </c>
      <c r="B276">
        <f>+'算出シート2（連携後）'!G286</f>
        <v>0</v>
      </c>
      <c r="C276" t="str" cm="1">
        <f t="array" ref="C276">IF(A276="","",SUMPRODUCT((MATCH(A$2:A$1009&amp;B$2:B$1009,A$2:A$1009&amp;B$2:B$1009,0)=ROW($1:$1008))*(A$2:A$1009=A276)))</f>
        <v/>
      </c>
    </row>
    <row r="277" spans="1:3" x14ac:dyDescent="0.2">
      <c r="A277" t="str">
        <f>+'算出シート2（連携後）'!AQ287</f>
        <v/>
      </c>
      <c r="B277">
        <f>+'算出シート2（連携後）'!G287</f>
        <v>0</v>
      </c>
      <c r="C277" t="str" cm="1">
        <f t="array" ref="C277">IF(A277="","",SUMPRODUCT((MATCH(A$2:A$1009&amp;B$2:B$1009,A$2:A$1009&amp;B$2:B$1009,0)=ROW($1:$1008))*(A$2:A$1009=A277)))</f>
        <v/>
      </c>
    </row>
    <row r="278" spans="1:3" x14ac:dyDescent="0.2">
      <c r="A278" t="str">
        <f>+'算出シート2（連携後）'!AQ288</f>
        <v/>
      </c>
      <c r="B278">
        <f>+'算出シート2（連携後）'!G288</f>
        <v>0</v>
      </c>
      <c r="C278" t="str" cm="1">
        <f t="array" ref="C278">IF(A278="","",SUMPRODUCT((MATCH(A$2:A$1009&amp;B$2:B$1009,A$2:A$1009&amp;B$2:B$1009,0)=ROW($1:$1008))*(A$2:A$1009=A278)))</f>
        <v/>
      </c>
    </row>
    <row r="279" spans="1:3" x14ac:dyDescent="0.2">
      <c r="A279" t="str">
        <f>+'算出シート2（連携後）'!AQ289</f>
        <v/>
      </c>
      <c r="B279">
        <f>+'算出シート2（連携後）'!G289</f>
        <v>0</v>
      </c>
      <c r="C279" t="str" cm="1">
        <f t="array" ref="C279">IF(A279="","",SUMPRODUCT((MATCH(A$2:A$1009&amp;B$2:B$1009,A$2:A$1009&amp;B$2:B$1009,0)=ROW($1:$1008))*(A$2:A$1009=A279)))</f>
        <v/>
      </c>
    </row>
    <row r="280" spans="1:3" x14ac:dyDescent="0.2">
      <c r="A280" t="str">
        <f>+'算出シート2（連携後）'!AQ290</f>
        <v/>
      </c>
      <c r="B280">
        <f>+'算出シート2（連携後）'!G290</f>
        <v>0</v>
      </c>
      <c r="C280" t="str" cm="1">
        <f t="array" ref="C280">IF(A280="","",SUMPRODUCT((MATCH(A$2:A$1009&amp;B$2:B$1009,A$2:A$1009&amp;B$2:B$1009,0)=ROW($1:$1008))*(A$2:A$1009=A280)))</f>
        <v/>
      </c>
    </row>
    <row r="281" spans="1:3" x14ac:dyDescent="0.2">
      <c r="A281" t="str">
        <f>+'算出シート2（連携後）'!AQ291</f>
        <v/>
      </c>
      <c r="B281">
        <f>+'算出シート2（連携後）'!G291</f>
        <v>0</v>
      </c>
      <c r="C281" t="str" cm="1">
        <f t="array" ref="C281">IF(A281="","",SUMPRODUCT((MATCH(A$2:A$1009&amp;B$2:B$1009,A$2:A$1009&amp;B$2:B$1009,0)=ROW($1:$1008))*(A$2:A$1009=A281)))</f>
        <v/>
      </c>
    </row>
    <row r="282" spans="1:3" x14ac:dyDescent="0.2">
      <c r="A282" t="str">
        <f>+'算出シート2（連携後）'!AQ292</f>
        <v/>
      </c>
      <c r="B282">
        <f>+'算出シート2（連携後）'!G292</f>
        <v>0</v>
      </c>
      <c r="C282" t="str" cm="1">
        <f t="array" ref="C282">IF(A282="","",SUMPRODUCT((MATCH(A$2:A$1009&amp;B$2:B$1009,A$2:A$1009&amp;B$2:B$1009,0)=ROW($1:$1008))*(A$2:A$1009=A282)))</f>
        <v/>
      </c>
    </row>
    <row r="283" spans="1:3" x14ac:dyDescent="0.2">
      <c r="A283" t="str">
        <f>+'算出シート2（連携後）'!AQ293</f>
        <v/>
      </c>
      <c r="B283">
        <f>+'算出シート2（連携後）'!G293</f>
        <v>0</v>
      </c>
      <c r="C283" t="str" cm="1">
        <f t="array" ref="C283">IF(A283="","",SUMPRODUCT((MATCH(A$2:A$1009&amp;B$2:B$1009,A$2:A$1009&amp;B$2:B$1009,0)=ROW($1:$1008))*(A$2:A$1009=A283)))</f>
        <v/>
      </c>
    </row>
    <row r="284" spans="1:3" x14ac:dyDescent="0.2">
      <c r="A284" t="str">
        <f>+'算出シート2（連携後）'!AQ294</f>
        <v/>
      </c>
      <c r="B284">
        <f>+'算出シート2（連携後）'!G294</f>
        <v>0</v>
      </c>
      <c r="C284" t="str" cm="1">
        <f t="array" ref="C284">IF(A284="","",SUMPRODUCT((MATCH(A$2:A$1009&amp;B$2:B$1009,A$2:A$1009&amp;B$2:B$1009,0)=ROW($1:$1008))*(A$2:A$1009=A284)))</f>
        <v/>
      </c>
    </row>
    <row r="285" spans="1:3" x14ac:dyDescent="0.2">
      <c r="A285" t="str">
        <f>+'算出シート2（連携後）'!AQ295</f>
        <v/>
      </c>
      <c r="B285">
        <f>+'算出シート2（連携後）'!G295</f>
        <v>0</v>
      </c>
      <c r="C285" t="str" cm="1">
        <f t="array" ref="C285">IF(A285="","",SUMPRODUCT((MATCH(A$2:A$1009&amp;B$2:B$1009,A$2:A$1009&amp;B$2:B$1009,0)=ROW($1:$1008))*(A$2:A$1009=A285)))</f>
        <v/>
      </c>
    </row>
    <row r="286" spans="1:3" x14ac:dyDescent="0.2">
      <c r="A286" t="str">
        <f>+'算出シート2（連携後）'!AQ296</f>
        <v/>
      </c>
      <c r="B286">
        <f>+'算出シート2（連携後）'!G296</f>
        <v>0</v>
      </c>
      <c r="C286" t="str" cm="1">
        <f t="array" ref="C286">IF(A286="","",SUMPRODUCT((MATCH(A$2:A$1009&amp;B$2:B$1009,A$2:A$1009&amp;B$2:B$1009,0)=ROW($1:$1008))*(A$2:A$1009=A286)))</f>
        <v/>
      </c>
    </row>
    <row r="287" spans="1:3" x14ac:dyDescent="0.2">
      <c r="A287" t="str">
        <f>+'算出シート2（連携後）'!AQ297</f>
        <v/>
      </c>
      <c r="B287">
        <f>+'算出シート2（連携後）'!G297</f>
        <v>0</v>
      </c>
      <c r="C287" t="str" cm="1">
        <f t="array" ref="C287">IF(A287="","",SUMPRODUCT((MATCH(A$2:A$1009&amp;B$2:B$1009,A$2:A$1009&amp;B$2:B$1009,0)=ROW($1:$1008))*(A$2:A$1009=A287)))</f>
        <v/>
      </c>
    </row>
    <row r="288" spans="1:3" x14ac:dyDescent="0.2">
      <c r="A288" t="str">
        <f>+'算出シート2（連携後）'!AQ298</f>
        <v/>
      </c>
      <c r="B288">
        <f>+'算出シート2（連携後）'!G298</f>
        <v>0</v>
      </c>
      <c r="C288" t="str" cm="1">
        <f t="array" ref="C288">IF(A288="","",SUMPRODUCT((MATCH(A$2:A$1009&amp;B$2:B$1009,A$2:A$1009&amp;B$2:B$1009,0)=ROW($1:$1008))*(A$2:A$1009=A288)))</f>
        <v/>
      </c>
    </row>
    <row r="289" spans="1:3" x14ac:dyDescent="0.2">
      <c r="A289" t="str">
        <f>+'算出シート2（連携後）'!AQ299</f>
        <v/>
      </c>
      <c r="B289">
        <f>+'算出シート2（連携後）'!G299</f>
        <v>0</v>
      </c>
      <c r="C289" t="str" cm="1">
        <f t="array" ref="C289">IF(A289="","",SUMPRODUCT((MATCH(A$2:A$1009&amp;B$2:B$1009,A$2:A$1009&amp;B$2:B$1009,0)=ROW($1:$1008))*(A$2:A$1009=A289)))</f>
        <v/>
      </c>
    </row>
    <row r="290" spans="1:3" x14ac:dyDescent="0.2">
      <c r="A290" t="str">
        <f>+'算出シート2（連携後）'!AQ300</f>
        <v/>
      </c>
      <c r="B290">
        <f>+'算出シート2（連携後）'!G300</f>
        <v>0</v>
      </c>
      <c r="C290" t="str" cm="1">
        <f t="array" ref="C290">IF(A290="","",SUMPRODUCT((MATCH(A$2:A$1009&amp;B$2:B$1009,A$2:A$1009&amp;B$2:B$1009,0)=ROW($1:$1008))*(A$2:A$1009=A290)))</f>
        <v/>
      </c>
    </row>
    <row r="291" spans="1:3" x14ac:dyDescent="0.2">
      <c r="A291" t="str">
        <f>+'算出シート2（連携後）'!AQ301</f>
        <v/>
      </c>
      <c r="B291">
        <f>+'算出シート2（連携後）'!G301</f>
        <v>0</v>
      </c>
      <c r="C291" t="str" cm="1">
        <f t="array" ref="C291">IF(A291="","",SUMPRODUCT((MATCH(A$2:A$1009&amp;B$2:B$1009,A$2:A$1009&amp;B$2:B$1009,0)=ROW($1:$1008))*(A$2:A$1009=A291)))</f>
        <v/>
      </c>
    </row>
    <row r="292" spans="1:3" x14ac:dyDescent="0.2">
      <c r="A292" t="str">
        <f>+'算出シート2（連携後）'!AQ302</f>
        <v/>
      </c>
      <c r="B292">
        <f>+'算出シート2（連携後）'!G302</f>
        <v>0</v>
      </c>
      <c r="C292" t="str" cm="1">
        <f t="array" ref="C292">IF(A292="","",SUMPRODUCT((MATCH(A$2:A$1009&amp;B$2:B$1009,A$2:A$1009&amp;B$2:B$1009,0)=ROW($1:$1008))*(A$2:A$1009=A292)))</f>
        <v/>
      </c>
    </row>
    <row r="293" spans="1:3" x14ac:dyDescent="0.2">
      <c r="A293" t="str">
        <f>+'算出シート2（連携後）'!AQ303</f>
        <v/>
      </c>
      <c r="B293">
        <f>+'算出シート2（連携後）'!G303</f>
        <v>0</v>
      </c>
      <c r="C293" t="str" cm="1">
        <f t="array" ref="C293">IF(A293="","",SUMPRODUCT((MATCH(A$2:A$1009&amp;B$2:B$1009,A$2:A$1009&amp;B$2:B$1009,0)=ROW($1:$1008))*(A$2:A$1009=A293)))</f>
        <v/>
      </c>
    </row>
    <row r="294" spans="1:3" x14ac:dyDescent="0.2">
      <c r="A294" t="str">
        <f>+'算出シート2（連携後）'!AQ304</f>
        <v/>
      </c>
      <c r="B294">
        <f>+'算出シート2（連携後）'!G304</f>
        <v>0</v>
      </c>
      <c r="C294" t="str" cm="1">
        <f t="array" ref="C294">IF(A294="","",SUMPRODUCT((MATCH(A$2:A$1009&amp;B$2:B$1009,A$2:A$1009&amp;B$2:B$1009,0)=ROW($1:$1008))*(A$2:A$1009=A294)))</f>
        <v/>
      </c>
    </row>
    <row r="295" spans="1:3" x14ac:dyDescent="0.2">
      <c r="A295" t="str">
        <f>+'算出シート2（連携後）'!AQ305</f>
        <v/>
      </c>
      <c r="B295">
        <f>+'算出シート2（連携後）'!G305</f>
        <v>0</v>
      </c>
      <c r="C295" t="str" cm="1">
        <f t="array" ref="C295">IF(A295="","",SUMPRODUCT((MATCH(A$2:A$1009&amp;B$2:B$1009,A$2:A$1009&amp;B$2:B$1009,0)=ROW($1:$1008))*(A$2:A$1009=A295)))</f>
        <v/>
      </c>
    </row>
    <row r="296" spans="1:3" x14ac:dyDescent="0.2">
      <c r="A296" t="str">
        <f>+'算出シート2（連携後）'!AQ306</f>
        <v/>
      </c>
      <c r="B296">
        <f>+'算出シート2（連携後）'!G306</f>
        <v>0</v>
      </c>
      <c r="C296" t="str" cm="1">
        <f t="array" ref="C296">IF(A296="","",SUMPRODUCT((MATCH(A$2:A$1009&amp;B$2:B$1009,A$2:A$1009&amp;B$2:B$1009,0)=ROW($1:$1008))*(A$2:A$1009=A296)))</f>
        <v/>
      </c>
    </row>
    <row r="297" spans="1:3" x14ac:dyDescent="0.2">
      <c r="A297" t="str">
        <f>+'算出シート2（連携後）'!AQ307</f>
        <v/>
      </c>
      <c r="B297">
        <f>+'算出シート2（連携後）'!G307</f>
        <v>0</v>
      </c>
      <c r="C297" t="str" cm="1">
        <f t="array" ref="C297">IF(A297="","",SUMPRODUCT((MATCH(A$2:A$1009&amp;B$2:B$1009,A$2:A$1009&amp;B$2:B$1009,0)=ROW($1:$1008))*(A$2:A$1009=A297)))</f>
        <v/>
      </c>
    </row>
    <row r="298" spans="1:3" x14ac:dyDescent="0.2">
      <c r="A298" t="str">
        <f>+'算出シート2（連携後）'!AQ308</f>
        <v/>
      </c>
      <c r="B298">
        <f>+'算出シート2（連携後）'!G308</f>
        <v>0</v>
      </c>
      <c r="C298" t="str" cm="1">
        <f t="array" ref="C298">IF(A298="","",SUMPRODUCT((MATCH(A$2:A$1009&amp;B$2:B$1009,A$2:A$1009&amp;B$2:B$1009,0)=ROW($1:$1008))*(A$2:A$1009=A298)))</f>
        <v/>
      </c>
    </row>
    <row r="299" spans="1:3" x14ac:dyDescent="0.2">
      <c r="A299" t="str">
        <f>+'算出シート2（連携後）'!AQ309</f>
        <v/>
      </c>
      <c r="B299">
        <f>+'算出シート2（連携後）'!G309</f>
        <v>0</v>
      </c>
      <c r="C299" t="str" cm="1">
        <f t="array" ref="C299">IF(A299="","",SUMPRODUCT((MATCH(A$2:A$1009&amp;B$2:B$1009,A$2:A$1009&amp;B$2:B$1009,0)=ROW($1:$1008))*(A$2:A$1009=A299)))</f>
        <v/>
      </c>
    </row>
    <row r="300" spans="1:3" x14ac:dyDescent="0.2">
      <c r="A300" t="str">
        <f>+'算出シート2（連携後）'!AQ310</f>
        <v/>
      </c>
      <c r="B300">
        <f>+'算出シート2（連携後）'!G310</f>
        <v>0</v>
      </c>
      <c r="C300" t="str" cm="1">
        <f t="array" ref="C300">IF(A300="","",SUMPRODUCT((MATCH(A$2:A$1009&amp;B$2:B$1009,A$2:A$1009&amp;B$2:B$1009,0)=ROW($1:$1008))*(A$2:A$1009=A300)))</f>
        <v/>
      </c>
    </row>
    <row r="301" spans="1:3" x14ac:dyDescent="0.2">
      <c r="A301" t="str">
        <f>+'算出シート2（連携後）'!AQ311</f>
        <v/>
      </c>
      <c r="B301">
        <f>+'算出シート2（連携後）'!G311</f>
        <v>0</v>
      </c>
      <c r="C301" t="str" cm="1">
        <f t="array" ref="C301">IF(A301="","",SUMPRODUCT((MATCH(A$2:A$1009&amp;B$2:B$1009,A$2:A$1009&amp;B$2:B$1009,0)=ROW($1:$1008))*(A$2:A$1009=A301)))</f>
        <v/>
      </c>
    </row>
    <row r="302" spans="1:3" x14ac:dyDescent="0.2">
      <c r="A302" t="str">
        <f>+'算出シート2（連携後）'!AQ312</f>
        <v/>
      </c>
      <c r="B302">
        <f>+'算出シート2（連携後）'!G312</f>
        <v>0</v>
      </c>
      <c r="C302" t="str" cm="1">
        <f t="array" ref="C302">IF(A302="","",SUMPRODUCT((MATCH(A$2:A$1009&amp;B$2:B$1009,A$2:A$1009&amp;B$2:B$1009,0)=ROW($1:$1008))*(A$2:A$1009=A302)))</f>
        <v/>
      </c>
    </row>
    <row r="303" spans="1:3" x14ac:dyDescent="0.2">
      <c r="A303" t="str">
        <f>+'算出シート2（連携後）'!AQ313</f>
        <v/>
      </c>
      <c r="B303">
        <f>+'算出シート2（連携後）'!G313</f>
        <v>0</v>
      </c>
      <c r="C303" t="str" cm="1">
        <f t="array" ref="C303">IF(A303="","",SUMPRODUCT((MATCH(A$2:A$1009&amp;B$2:B$1009,A$2:A$1009&amp;B$2:B$1009,0)=ROW($1:$1008))*(A$2:A$1009=A303)))</f>
        <v/>
      </c>
    </row>
    <row r="304" spans="1:3" x14ac:dyDescent="0.2">
      <c r="A304" t="str">
        <f>+'算出シート2（連携後）'!AQ314</f>
        <v/>
      </c>
      <c r="B304">
        <f>+'算出シート2（連携後）'!G314</f>
        <v>0</v>
      </c>
      <c r="C304" t="str" cm="1">
        <f t="array" ref="C304">IF(A304="","",SUMPRODUCT((MATCH(A$2:A$1009&amp;B$2:B$1009,A$2:A$1009&amp;B$2:B$1009,0)=ROW($1:$1008))*(A$2:A$1009=A304)))</f>
        <v/>
      </c>
    </row>
    <row r="305" spans="1:3" x14ac:dyDescent="0.2">
      <c r="A305" t="str">
        <f>+'算出シート2（連携後）'!AQ315</f>
        <v/>
      </c>
      <c r="B305">
        <f>+'算出シート2（連携後）'!G315</f>
        <v>0</v>
      </c>
      <c r="C305" t="str" cm="1">
        <f t="array" ref="C305">IF(A305="","",SUMPRODUCT((MATCH(A$2:A$1009&amp;B$2:B$1009,A$2:A$1009&amp;B$2:B$1009,0)=ROW($1:$1008))*(A$2:A$1009=A305)))</f>
        <v/>
      </c>
    </row>
    <row r="306" spans="1:3" x14ac:dyDescent="0.2">
      <c r="A306" t="str">
        <f>+'算出シート2（連携後）'!AQ316</f>
        <v/>
      </c>
      <c r="B306">
        <f>+'算出シート2（連携後）'!G316</f>
        <v>0</v>
      </c>
      <c r="C306" t="str" cm="1">
        <f t="array" ref="C306">IF(A306="","",SUMPRODUCT((MATCH(A$2:A$1009&amp;B$2:B$1009,A$2:A$1009&amp;B$2:B$1009,0)=ROW($1:$1008))*(A$2:A$1009=A306)))</f>
        <v/>
      </c>
    </row>
    <row r="307" spans="1:3" x14ac:dyDescent="0.2">
      <c r="A307" t="str">
        <f>+'算出シート2（連携後）'!AQ317</f>
        <v/>
      </c>
      <c r="B307">
        <f>+'算出シート2（連携後）'!G317</f>
        <v>0</v>
      </c>
      <c r="C307" t="str" cm="1">
        <f t="array" ref="C307">IF(A307="","",SUMPRODUCT((MATCH(A$2:A$1009&amp;B$2:B$1009,A$2:A$1009&amp;B$2:B$1009,0)=ROW($1:$1008))*(A$2:A$1009=A307)))</f>
        <v/>
      </c>
    </row>
    <row r="308" spans="1:3" x14ac:dyDescent="0.2">
      <c r="A308" t="str">
        <f>+'算出シート2（連携後）'!AQ318</f>
        <v/>
      </c>
      <c r="B308">
        <f>+'算出シート2（連携後）'!G318</f>
        <v>0</v>
      </c>
      <c r="C308" t="str" cm="1">
        <f t="array" ref="C308">IF(A308="","",SUMPRODUCT((MATCH(A$2:A$1009&amp;B$2:B$1009,A$2:A$1009&amp;B$2:B$1009,0)=ROW($1:$1008))*(A$2:A$1009=A308)))</f>
        <v/>
      </c>
    </row>
    <row r="309" spans="1:3" x14ac:dyDescent="0.2">
      <c r="A309" t="str">
        <f>+'算出シート2（連携後）'!AQ319</f>
        <v/>
      </c>
      <c r="B309">
        <f>+'算出シート2（連携後）'!G319</f>
        <v>0</v>
      </c>
      <c r="C309" t="str" cm="1">
        <f t="array" ref="C309">IF(A309="","",SUMPRODUCT((MATCH(A$2:A$1009&amp;B$2:B$1009,A$2:A$1009&amp;B$2:B$1009,0)=ROW($1:$1008))*(A$2:A$1009=A309)))</f>
        <v/>
      </c>
    </row>
    <row r="310" spans="1:3" x14ac:dyDescent="0.2">
      <c r="A310" t="str">
        <f>+'算出シート2（連携後）'!AQ320</f>
        <v/>
      </c>
      <c r="B310">
        <f>+'算出シート2（連携後）'!G320</f>
        <v>0</v>
      </c>
      <c r="C310" t="str" cm="1">
        <f t="array" ref="C310">IF(A310="","",SUMPRODUCT((MATCH(A$2:A$1009&amp;B$2:B$1009,A$2:A$1009&amp;B$2:B$1009,0)=ROW($1:$1008))*(A$2:A$1009=A310)))</f>
        <v/>
      </c>
    </row>
    <row r="311" spans="1:3" x14ac:dyDescent="0.2">
      <c r="A311" t="str">
        <f>+'算出シート2（連携後）'!AQ321</f>
        <v/>
      </c>
      <c r="B311">
        <f>+'算出シート2（連携後）'!G321</f>
        <v>0</v>
      </c>
      <c r="C311" t="str" cm="1">
        <f t="array" ref="C311">IF(A311="","",SUMPRODUCT((MATCH(A$2:A$1009&amp;B$2:B$1009,A$2:A$1009&amp;B$2:B$1009,0)=ROW($1:$1008))*(A$2:A$1009=A311)))</f>
        <v/>
      </c>
    </row>
    <row r="312" spans="1:3" x14ac:dyDescent="0.2">
      <c r="A312" t="str">
        <f>+'算出シート2（連携後）'!AQ322</f>
        <v/>
      </c>
      <c r="B312">
        <f>+'算出シート2（連携後）'!G322</f>
        <v>0</v>
      </c>
      <c r="C312" t="str" cm="1">
        <f t="array" ref="C312">IF(A312="","",SUMPRODUCT((MATCH(A$2:A$1009&amp;B$2:B$1009,A$2:A$1009&amp;B$2:B$1009,0)=ROW($1:$1008))*(A$2:A$1009=A312)))</f>
        <v/>
      </c>
    </row>
    <row r="313" spans="1:3" x14ac:dyDescent="0.2">
      <c r="A313" t="str">
        <f>+'算出シート2（連携後）'!AQ323</f>
        <v/>
      </c>
      <c r="B313">
        <f>+'算出シート2（連携後）'!G323</f>
        <v>0</v>
      </c>
      <c r="C313" t="str" cm="1">
        <f t="array" ref="C313">IF(A313="","",SUMPRODUCT((MATCH(A$2:A$1009&amp;B$2:B$1009,A$2:A$1009&amp;B$2:B$1009,0)=ROW($1:$1008))*(A$2:A$1009=A313)))</f>
        <v/>
      </c>
    </row>
    <row r="314" spans="1:3" x14ac:dyDescent="0.2">
      <c r="A314" t="str">
        <f>+'算出シート2（連携後）'!AQ324</f>
        <v/>
      </c>
      <c r="B314">
        <f>+'算出シート2（連携後）'!G324</f>
        <v>0</v>
      </c>
      <c r="C314" t="str" cm="1">
        <f t="array" ref="C314">IF(A314="","",SUMPRODUCT((MATCH(A$2:A$1009&amp;B$2:B$1009,A$2:A$1009&amp;B$2:B$1009,0)=ROW($1:$1008))*(A$2:A$1009=A314)))</f>
        <v/>
      </c>
    </row>
    <row r="315" spans="1:3" x14ac:dyDescent="0.2">
      <c r="A315" t="str">
        <f>+'算出シート2（連携後）'!AQ325</f>
        <v/>
      </c>
      <c r="B315">
        <f>+'算出シート2（連携後）'!G325</f>
        <v>0</v>
      </c>
      <c r="C315" t="str" cm="1">
        <f t="array" ref="C315">IF(A315="","",SUMPRODUCT((MATCH(A$2:A$1009&amp;B$2:B$1009,A$2:A$1009&amp;B$2:B$1009,0)=ROW($1:$1008))*(A$2:A$1009=A315)))</f>
        <v/>
      </c>
    </row>
    <row r="316" spans="1:3" x14ac:dyDescent="0.2">
      <c r="A316" t="str">
        <f>+'算出シート2（連携後）'!AQ326</f>
        <v/>
      </c>
      <c r="B316">
        <f>+'算出シート2（連携後）'!G326</f>
        <v>0</v>
      </c>
      <c r="C316" t="str" cm="1">
        <f t="array" ref="C316">IF(A316="","",SUMPRODUCT((MATCH(A$2:A$1009&amp;B$2:B$1009,A$2:A$1009&amp;B$2:B$1009,0)=ROW($1:$1008))*(A$2:A$1009=A316)))</f>
        <v/>
      </c>
    </row>
    <row r="317" spans="1:3" x14ac:dyDescent="0.2">
      <c r="A317" t="str">
        <f>+'算出シート2（連携後）'!AQ327</f>
        <v/>
      </c>
      <c r="B317">
        <f>+'算出シート2（連携後）'!G327</f>
        <v>0</v>
      </c>
      <c r="C317" t="str" cm="1">
        <f t="array" ref="C317">IF(A317="","",SUMPRODUCT((MATCH(A$2:A$1009&amp;B$2:B$1009,A$2:A$1009&amp;B$2:B$1009,0)=ROW($1:$1008))*(A$2:A$1009=A317)))</f>
        <v/>
      </c>
    </row>
    <row r="318" spans="1:3" x14ac:dyDescent="0.2">
      <c r="A318" t="str">
        <f>+'算出シート2（連携後）'!AQ328</f>
        <v/>
      </c>
      <c r="B318">
        <f>+'算出シート2（連携後）'!G328</f>
        <v>0</v>
      </c>
      <c r="C318" t="str" cm="1">
        <f t="array" ref="C318">IF(A318="","",SUMPRODUCT((MATCH(A$2:A$1009&amp;B$2:B$1009,A$2:A$1009&amp;B$2:B$1009,0)=ROW($1:$1008))*(A$2:A$1009=A318)))</f>
        <v/>
      </c>
    </row>
    <row r="319" spans="1:3" x14ac:dyDescent="0.2">
      <c r="A319" t="str">
        <f>+'算出シート2（連携後）'!AQ329</f>
        <v/>
      </c>
      <c r="B319">
        <f>+'算出シート2（連携後）'!G329</f>
        <v>0</v>
      </c>
      <c r="C319" t="str" cm="1">
        <f t="array" ref="C319">IF(A319="","",SUMPRODUCT((MATCH(A$2:A$1009&amp;B$2:B$1009,A$2:A$1009&amp;B$2:B$1009,0)=ROW($1:$1008))*(A$2:A$1009=A319)))</f>
        <v/>
      </c>
    </row>
    <row r="320" spans="1:3" x14ac:dyDescent="0.2">
      <c r="A320" t="str">
        <f>+'算出シート2（連携後）'!AQ330</f>
        <v/>
      </c>
      <c r="B320">
        <f>+'算出シート2（連携後）'!G330</f>
        <v>0</v>
      </c>
      <c r="C320" t="str" cm="1">
        <f t="array" ref="C320">IF(A320="","",SUMPRODUCT((MATCH(A$2:A$1009&amp;B$2:B$1009,A$2:A$1009&amp;B$2:B$1009,0)=ROW($1:$1008))*(A$2:A$1009=A320)))</f>
        <v/>
      </c>
    </row>
    <row r="321" spans="1:3" x14ac:dyDescent="0.2">
      <c r="A321" t="str">
        <f>+'算出シート2（連携後）'!AQ331</f>
        <v/>
      </c>
      <c r="B321">
        <f>+'算出シート2（連携後）'!G331</f>
        <v>0</v>
      </c>
      <c r="C321" t="str" cm="1">
        <f t="array" ref="C321">IF(A321="","",SUMPRODUCT((MATCH(A$2:A$1009&amp;B$2:B$1009,A$2:A$1009&amp;B$2:B$1009,0)=ROW($1:$1008))*(A$2:A$1009=A321)))</f>
        <v/>
      </c>
    </row>
    <row r="322" spans="1:3" x14ac:dyDescent="0.2">
      <c r="A322" t="str">
        <f>+'算出シート2（連携後）'!AQ332</f>
        <v/>
      </c>
      <c r="B322">
        <f>+'算出シート2（連携後）'!G332</f>
        <v>0</v>
      </c>
      <c r="C322" t="str" cm="1">
        <f t="array" ref="C322">IF(A322="","",SUMPRODUCT((MATCH(A$2:A$1009&amp;B$2:B$1009,A$2:A$1009&amp;B$2:B$1009,0)=ROW($1:$1008))*(A$2:A$1009=A322)))</f>
        <v/>
      </c>
    </row>
    <row r="323" spans="1:3" x14ac:dyDescent="0.2">
      <c r="A323" t="str">
        <f>+'算出シート2（連携後）'!AQ333</f>
        <v/>
      </c>
      <c r="B323">
        <f>+'算出シート2（連携後）'!G333</f>
        <v>0</v>
      </c>
      <c r="C323" t="str" cm="1">
        <f t="array" ref="C323">IF(A323="","",SUMPRODUCT((MATCH(A$2:A$1009&amp;B$2:B$1009,A$2:A$1009&amp;B$2:B$1009,0)=ROW($1:$1008))*(A$2:A$1009=A323)))</f>
        <v/>
      </c>
    </row>
    <row r="324" spans="1:3" x14ac:dyDescent="0.2">
      <c r="A324" t="str">
        <f>+'算出シート2（連携後）'!AQ334</f>
        <v/>
      </c>
      <c r="B324">
        <f>+'算出シート2（連携後）'!G334</f>
        <v>0</v>
      </c>
      <c r="C324" t="str" cm="1">
        <f t="array" ref="C324">IF(A324="","",SUMPRODUCT((MATCH(A$2:A$1009&amp;B$2:B$1009,A$2:A$1009&amp;B$2:B$1009,0)=ROW($1:$1008))*(A$2:A$1009=A324)))</f>
        <v/>
      </c>
    </row>
    <row r="325" spans="1:3" x14ac:dyDescent="0.2">
      <c r="A325" t="str">
        <f>+'算出シート2（連携後）'!AQ335</f>
        <v/>
      </c>
      <c r="B325">
        <f>+'算出シート2（連携後）'!G335</f>
        <v>0</v>
      </c>
      <c r="C325" t="str" cm="1">
        <f t="array" ref="C325">IF(A325="","",SUMPRODUCT((MATCH(A$2:A$1009&amp;B$2:B$1009,A$2:A$1009&amp;B$2:B$1009,0)=ROW($1:$1008))*(A$2:A$1009=A325)))</f>
        <v/>
      </c>
    </row>
    <row r="326" spans="1:3" x14ac:dyDescent="0.2">
      <c r="A326" t="str">
        <f>+'算出シート2（連携後）'!AQ336</f>
        <v/>
      </c>
      <c r="B326">
        <f>+'算出シート2（連携後）'!G336</f>
        <v>0</v>
      </c>
      <c r="C326" t="str" cm="1">
        <f t="array" ref="C326">IF(A326="","",SUMPRODUCT((MATCH(A$2:A$1009&amp;B$2:B$1009,A$2:A$1009&amp;B$2:B$1009,0)=ROW($1:$1008))*(A$2:A$1009=A326)))</f>
        <v/>
      </c>
    </row>
    <row r="327" spans="1:3" x14ac:dyDescent="0.2">
      <c r="A327" t="str">
        <f>+'算出シート2（連携後）'!AQ337</f>
        <v/>
      </c>
      <c r="B327">
        <f>+'算出シート2（連携後）'!G337</f>
        <v>0</v>
      </c>
      <c r="C327" t="str" cm="1">
        <f t="array" ref="C327">IF(A327="","",SUMPRODUCT((MATCH(A$2:A$1009&amp;B$2:B$1009,A$2:A$1009&amp;B$2:B$1009,0)=ROW($1:$1008))*(A$2:A$1009=A327)))</f>
        <v/>
      </c>
    </row>
    <row r="328" spans="1:3" x14ac:dyDescent="0.2">
      <c r="A328" t="str">
        <f>+'算出シート2（連携後）'!AQ338</f>
        <v/>
      </c>
      <c r="B328">
        <f>+'算出シート2（連携後）'!G338</f>
        <v>0</v>
      </c>
      <c r="C328" t="str" cm="1">
        <f t="array" ref="C328">IF(A328="","",SUMPRODUCT((MATCH(A$2:A$1009&amp;B$2:B$1009,A$2:A$1009&amp;B$2:B$1009,0)=ROW($1:$1008))*(A$2:A$1009=A328)))</f>
        <v/>
      </c>
    </row>
    <row r="329" spans="1:3" x14ac:dyDescent="0.2">
      <c r="A329" t="str">
        <f>+'算出シート2（連携後）'!AQ339</f>
        <v/>
      </c>
      <c r="B329">
        <f>+'算出シート2（連携後）'!G339</f>
        <v>0</v>
      </c>
      <c r="C329" t="str" cm="1">
        <f t="array" ref="C329">IF(A329="","",SUMPRODUCT((MATCH(A$2:A$1009&amp;B$2:B$1009,A$2:A$1009&amp;B$2:B$1009,0)=ROW($1:$1008))*(A$2:A$1009=A329)))</f>
        <v/>
      </c>
    </row>
    <row r="330" spans="1:3" x14ac:dyDescent="0.2">
      <c r="A330" t="str">
        <f>+'算出シート2（連携後）'!AQ340</f>
        <v/>
      </c>
      <c r="B330">
        <f>+'算出シート2（連携後）'!G340</f>
        <v>0</v>
      </c>
      <c r="C330" t="str" cm="1">
        <f t="array" ref="C330">IF(A330="","",SUMPRODUCT((MATCH(A$2:A$1009&amp;B$2:B$1009,A$2:A$1009&amp;B$2:B$1009,0)=ROW($1:$1008))*(A$2:A$1009=A330)))</f>
        <v/>
      </c>
    </row>
    <row r="331" spans="1:3" x14ac:dyDescent="0.2">
      <c r="A331" t="str">
        <f>+'算出シート2（連携後）'!AQ341</f>
        <v/>
      </c>
      <c r="B331">
        <f>+'算出シート2（連携後）'!G341</f>
        <v>0</v>
      </c>
      <c r="C331" t="str" cm="1">
        <f t="array" ref="C331">IF(A331="","",SUMPRODUCT((MATCH(A$2:A$1009&amp;B$2:B$1009,A$2:A$1009&amp;B$2:B$1009,0)=ROW($1:$1008))*(A$2:A$1009=A331)))</f>
        <v/>
      </c>
    </row>
    <row r="332" spans="1:3" x14ac:dyDescent="0.2">
      <c r="A332" t="str">
        <f>+'算出シート2（連携後）'!AQ342</f>
        <v/>
      </c>
      <c r="B332">
        <f>+'算出シート2（連携後）'!G342</f>
        <v>0</v>
      </c>
      <c r="C332" t="str" cm="1">
        <f t="array" ref="C332">IF(A332="","",SUMPRODUCT((MATCH(A$2:A$1009&amp;B$2:B$1009,A$2:A$1009&amp;B$2:B$1009,0)=ROW($1:$1008))*(A$2:A$1009=A332)))</f>
        <v/>
      </c>
    </row>
    <row r="333" spans="1:3" x14ac:dyDescent="0.2">
      <c r="A333" t="str">
        <f>+'算出シート2（連携後）'!AQ343</f>
        <v/>
      </c>
      <c r="B333">
        <f>+'算出シート2（連携後）'!G343</f>
        <v>0</v>
      </c>
      <c r="C333" t="str" cm="1">
        <f t="array" ref="C333">IF(A333="","",SUMPRODUCT((MATCH(A$2:A$1009&amp;B$2:B$1009,A$2:A$1009&amp;B$2:B$1009,0)=ROW($1:$1008))*(A$2:A$1009=A333)))</f>
        <v/>
      </c>
    </row>
    <row r="334" spans="1:3" x14ac:dyDescent="0.2">
      <c r="A334" t="str">
        <f>+'算出シート2（連携後）'!AQ344</f>
        <v/>
      </c>
      <c r="B334">
        <f>+'算出シート2（連携後）'!G344</f>
        <v>0</v>
      </c>
      <c r="C334" t="str" cm="1">
        <f t="array" ref="C334">IF(A334="","",SUMPRODUCT((MATCH(A$2:A$1009&amp;B$2:B$1009,A$2:A$1009&amp;B$2:B$1009,0)=ROW($1:$1008))*(A$2:A$1009=A334)))</f>
        <v/>
      </c>
    </row>
    <row r="335" spans="1:3" x14ac:dyDescent="0.2">
      <c r="A335" t="str">
        <f>+'算出シート2（連携後）'!AQ345</f>
        <v/>
      </c>
      <c r="B335">
        <f>+'算出シート2（連携後）'!G345</f>
        <v>0</v>
      </c>
      <c r="C335" t="str" cm="1">
        <f t="array" ref="C335">IF(A335="","",SUMPRODUCT((MATCH(A$2:A$1009&amp;B$2:B$1009,A$2:A$1009&amp;B$2:B$1009,0)=ROW($1:$1008))*(A$2:A$1009=A335)))</f>
        <v/>
      </c>
    </row>
    <row r="336" spans="1:3" x14ac:dyDescent="0.2">
      <c r="A336" t="str">
        <f>+'算出シート2（連携後）'!AQ346</f>
        <v/>
      </c>
      <c r="B336">
        <f>+'算出シート2（連携後）'!G346</f>
        <v>0</v>
      </c>
      <c r="C336" t="str" cm="1">
        <f t="array" ref="C336">IF(A336="","",SUMPRODUCT((MATCH(A$2:A$1009&amp;B$2:B$1009,A$2:A$1009&amp;B$2:B$1009,0)=ROW($1:$1008))*(A$2:A$1009=A336)))</f>
        <v/>
      </c>
    </row>
    <row r="337" spans="1:3" x14ac:dyDescent="0.2">
      <c r="A337" t="str">
        <f>+'算出シート2（連携後）'!AQ347</f>
        <v/>
      </c>
      <c r="B337">
        <f>+'算出シート2（連携後）'!G347</f>
        <v>0</v>
      </c>
      <c r="C337" t="str" cm="1">
        <f t="array" ref="C337">IF(A337="","",SUMPRODUCT((MATCH(A$2:A$1009&amp;B$2:B$1009,A$2:A$1009&amp;B$2:B$1009,0)=ROW($1:$1008))*(A$2:A$1009=A337)))</f>
        <v/>
      </c>
    </row>
    <row r="338" spans="1:3" x14ac:dyDescent="0.2">
      <c r="A338" t="str">
        <f>+'算出シート2（連携後）'!AQ348</f>
        <v/>
      </c>
      <c r="B338">
        <f>+'算出シート2（連携後）'!G348</f>
        <v>0</v>
      </c>
      <c r="C338" t="str" cm="1">
        <f t="array" ref="C338">IF(A338="","",SUMPRODUCT((MATCH(A$2:A$1009&amp;B$2:B$1009,A$2:A$1009&amp;B$2:B$1009,0)=ROW($1:$1008))*(A$2:A$1009=A338)))</f>
        <v/>
      </c>
    </row>
    <row r="339" spans="1:3" x14ac:dyDescent="0.2">
      <c r="A339" t="str">
        <f>+'算出シート2（連携後）'!AQ349</f>
        <v/>
      </c>
      <c r="B339">
        <f>+'算出シート2（連携後）'!G349</f>
        <v>0</v>
      </c>
      <c r="C339" t="str" cm="1">
        <f t="array" ref="C339">IF(A339="","",SUMPRODUCT((MATCH(A$2:A$1009&amp;B$2:B$1009,A$2:A$1009&amp;B$2:B$1009,0)=ROW($1:$1008))*(A$2:A$1009=A339)))</f>
        <v/>
      </c>
    </row>
    <row r="340" spans="1:3" x14ac:dyDescent="0.2">
      <c r="A340" t="str">
        <f>+'算出シート2（連携後）'!AQ350</f>
        <v/>
      </c>
      <c r="B340">
        <f>+'算出シート2（連携後）'!G350</f>
        <v>0</v>
      </c>
      <c r="C340" t="str" cm="1">
        <f t="array" ref="C340">IF(A340="","",SUMPRODUCT((MATCH(A$2:A$1009&amp;B$2:B$1009,A$2:A$1009&amp;B$2:B$1009,0)=ROW($1:$1008))*(A$2:A$1009=A340)))</f>
        <v/>
      </c>
    </row>
    <row r="341" spans="1:3" x14ac:dyDescent="0.2">
      <c r="A341" t="str">
        <f>+'算出シート2（連携後）'!AQ351</f>
        <v/>
      </c>
      <c r="B341">
        <f>+'算出シート2（連携後）'!G351</f>
        <v>0</v>
      </c>
      <c r="C341" t="str" cm="1">
        <f t="array" ref="C341">IF(A341="","",SUMPRODUCT((MATCH(A$2:A$1009&amp;B$2:B$1009,A$2:A$1009&amp;B$2:B$1009,0)=ROW($1:$1008))*(A$2:A$1009=A341)))</f>
        <v/>
      </c>
    </row>
    <row r="342" spans="1:3" x14ac:dyDescent="0.2">
      <c r="A342" t="str">
        <f>+'算出シート2（連携後）'!AQ352</f>
        <v/>
      </c>
      <c r="B342">
        <f>+'算出シート2（連携後）'!G352</f>
        <v>0</v>
      </c>
      <c r="C342" t="str" cm="1">
        <f t="array" ref="C342">IF(A342="","",SUMPRODUCT((MATCH(A$2:A$1009&amp;B$2:B$1009,A$2:A$1009&amp;B$2:B$1009,0)=ROW($1:$1008))*(A$2:A$1009=A342)))</f>
        <v/>
      </c>
    </row>
    <row r="343" spans="1:3" x14ac:dyDescent="0.2">
      <c r="A343" t="str">
        <f>+'算出シート2（連携後）'!AQ353</f>
        <v/>
      </c>
      <c r="B343">
        <f>+'算出シート2（連携後）'!G353</f>
        <v>0</v>
      </c>
      <c r="C343" t="str" cm="1">
        <f t="array" ref="C343">IF(A343="","",SUMPRODUCT((MATCH(A$2:A$1009&amp;B$2:B$1009,A$2:A$1009&amp;B$2:B$1009,0)=ROW($1:$1008))*(A$2:A$1009=A343)))</f>
        <v/>
      </c>
    </row>
    <row r="344" spans="1:3" x14ac:dyDescent="0.2">
      <c r="A344" t="str">
        <f>+'算出シート2（連携後）'!AQ354</f>
        <v/>
      </c>
      <c r="B344">
        <f>+'算出シート2（連携後）'!G354</f>
        <v>0</v>
      </c>
      <c r="C344" t="str" cm="1">
        <f t="array" ref="C344">IF(A344="","",SUMPRODUCT((MATCH(A$2:A$1009&amp;B$2:B$1009,A$2:A$1009&amp;B$2:B$1009,0)=ROW($1:$1008))*(A$2:A$1009=A344)))</f>
        <v/>
      </c>
    </row>
    <row r="345" spans="1:3" x14ac:dyDescent="0.2">
      <c r="A345" t="str">
        <f>+'算出シート2（連携後）'!AQ355</f>
        <v/>
      </c>
      <c r="B345">
        <f>+'算出シート2（連携後）'!G355</f>
        <v>0</v>
      </c>
      <c r="C345" t="str" cm="1">
        <f t="array" ref="C345">IF(A345="","",SUMPRODUCT((MATCH(A$2:A$1009&amp;B$2:B$1009,A$2:A$1009&amp;B$2:B$1009,0)=ROW($1:$1008))*(A$2:A$1009=A345)))</f>
        <v/>
      </c>
    </row>
    <row r="346" spans="1:3" x14ac:dyDescent="0.2">
      <c r="A346" t="str">
        <f>+'算出シート2（連携後）'!AQ356</f>
        <v/>
      </c>
      <c r="B346">
        <f>+'算出シート2（連携後）'!G356</f>
        <v>0</v>
      </c>
      <c r="C346" t="str" cm="1">
        <f t="array" ref="C346">IF(A346="","",SUMPRODUCT((MATCH(A$2:A$1009&amp;B$2:B$1009,A$2:A$1009&amp;B$2:B$1009,0)=ROW($1:$1008))*(A$2:A$1009=A346)))</f>
        <v/>
      </c>
    </row>
    <row r="347" spans="1:3" x14ac:dyDescent="0.2">
      <c r="A347" t="str">
        <f>+'算出シート2（連携後）'!AQ357</f>
        <v/>
      </c>
      <c r="B347">
        <f>+'算出シート2（連携後）'!G357</f>
        <v>0</v>
      </c>
      <c r="C347" t="str" cm="1">
        <f t="array" ref="C347">IF(A347="","",SUMPRODUCT((MATCH(A$2:A$1009&amp;B$2:B$1009,A$2:A$1009&amp;B$2:B$1009,0)=ROW($1:$1008))*(A$2:A$1009=A347)))</f>
        <v/>
      </c>
    </row>
    <row r="348" spans="1:3" x14ac:dyDescent="0.2">
      <c r="A348" t="str">
        <f>+'算出シート2（連携後）'!AQ358</f>
        <v/>
      </c>
      <c r="B348">
        <f>+'算出シート2（連携後）'!G358</f>
        <v>0</v>
      </c>
      <c r="C348" t="str" cm="1">
        <f t="array" ref="C348">IF(A348="","",SUMPRODUCT((MATCH(A$2:A$1009&amp;B$2:B$1009,A$2:A$1009&amp;B$2:B$1009,0)=ROW($1:$1008))*(A$2:A$1009=A348)))</f>
        <v/>
      </c>
    </row>
    <row r="349" spans="1:3" x14ac:dyDescent="0.2">
      <c r="A349" t="str">
        <f>+'算出シート2（連携後）'!AQ359</f>
        <v/>
      </c>
      <c r="B349">
        <f>+'算出シート2（連携後）'!G359</f>
        <v>0</v>
      </c>
      <c r="C349" t="str" cm="1">
        <f t="array" ref="C349">IF(A349="","",SUMPRODUCT((MATCH(A$2:A$1009&amp;B$2:B$1009,A$2:A$1009&amp;B$2:B$1009,0)=ROW($1:$1008))*(A$2:A$1009=A349)))</f>
        <v/>
      </c>
    </row>
    <row r="350" spans="1:3" x14ac:dyDescent="0.2">
      <c r="A350" t="str">
        <f>+'算出シート2（連携後）'!AQ360</f>
        <v/>
      </c>
      <c r="B350">
        <f>+'算出シート2（連携後）'!G360</f>
        <v>0</v>
      </c>
      <c r="C350" t="str" cm="1">
        <f t="array" ref="C350">IF(A350="","",SUMPRODUCT((MATCH(A$2:A$1009&amp;B$2:B$1009,A$2:A$1009&amp;B$2:B$1009,0)=ROW($1:$1008))*(A$2:A$1009=A350)))</f>
        <v/>
      </c>
    </row>
    <row r="351" spans="1:3" x14ac:dyDescent="0.2">
      <c r="A351" t="str">
        <f>+'算出シート2（連携後）'!AQ361</f>
        <v/>
      </c>
      <c r="B351">
        <f>+'算出シート2（連携後）'!G361</f>
        <v>0</v>
      </c>
      <c r="C351" t="str" cm="1">
        <f t="array" ref="C351">IF(A351="","",SUMPRODUCT((MATCH(A$2:A$1009&amp;B$2:B$1009,A$2:A$1009&amp;B$2:B$1009,0)=ROW($1:$1008))*(A$2:A$1009=A351)))</f>
        <v/>
      </c>
    </row>
    <row r="352" spans="1:3" x14ac:dyDescent="0.2">
      <c r="A352" t="str">
        <f>+'算出シート2（連携後）'!AQ362</f>
        <v/>
      </c>
      <c r="B352">
        <f>+'算出シート2（連携後）'!G362</f>
        <v>0</v>
      </c>
      <c r="C352" t="str" cm="1">
        <f t="array" ref="C352">IF(A352="","",SUMPRODUCT((MATCH(A$2:A$1009&amp;B$2:B$1009,A$2:A$1009&amp;B$2:B$1009,0)=ROW($1:$1008))*(A$2:A$1009=A352)))</f>
        <v/>
      </c>
    </row>
    <row r="353" spans="1:3" x14ac:dyDescent="0.2">
      <c r="A353" t="str">
        <f>+'算出シート2（連携後）'!AQ363</f>
        <v/>
      </c>
      <c r="B353">
        <f>+'算出シート2（連携後）'!G363</f>
        <v>0</v>
      </c>
      <c r="C353" t="str" cm="1">
        <f t="array" ref="C353">IF(A353="","",SUMPRODUCT((MATCH(A$2:A$1009&amp;B$2:B$1009,A$2:A$1009&amp;B$2:B$1009,0)=ROW($1:$1008))*(A$2:A$1009=A353)))</f>
        <v/>
      </c>
    </row>
    <row r="354" spans="1:3" x14ac:dyDescent="0.2">
      <c r="A354" t="str">
        <f>+'算出シート2（連携後）'!AQ364</f>
        <v/>
      </c>
      <c r="B354">
        <f>+'算出シート2（連携後）'!G364</f>
        <v>0</v>
      </c>
      <c r="C354" t="str" cm="1">
        <f t="array" ref="C354">IF(A354="","",SUMPRODUCT((MATCH(A$2:A$1009&amp;B$2:B$1009,A$2:A$1009&amp;B$2:B$1009,0)=ROW($1:$1008))*(A$2:A$1009=A354)))</f>
        <v/>
      </c>
    </row>
    <row r="355" spans="1:3" x14ac:dyDescent="0.2">
      <c r="A355" t="str">
        <f>+'算出シート2（連携後）'!AQ365</f>
        <v/>
      </c>
      <c r="B355">
        <f>+'算出シート2（連携後）'!G365</f>
        <v>0</v>
      </c>
      <c r="C355" t="str" cm="1">
        <f t="array" ref="C355">IF(A355="","",SUMPRODUCT((MATCH(A$2:A$1009&amp;B$2:B$1009,A$2:A$1009&amp;B$2:B$1009,0)=ROW($1:$1008))*(A$2:A$1009=A355)))</f>
        <v/>
      </c>
    </row>
    <row r="356" spans="1:3" x14ac:dyDescent="0.2">
      <c r="A356" t="str">
        <f>+'算出シート2（連携後）'!AQ366</f>
        <v/>
      </c>
      <c r="B356">
        <f>+'算出シート2（連携後）'!G366</f>
        <v>0</v>
      </c>
      <c r="C356" t="str" cm="1">
        <f t="array" ref="C356">IF(A356="","",SUMPRODUCT((MATCH(A$2:A$1009&amp;B$2:B$1009,A$2:A$1009&amp;B$2:B$1009,0)=ROW($1:$1008))*(A$2:A$1009=A356)))</f>
        <v/>
      </c>
    </row>
    <row r="357" spans="1:3" x14ac:dyDescent="0.2">
      <c r="A357" t="str">
        <f>+'算出シート2（連携後）'!AQ367</f>
        <v/>
      </c>
      <c r="B357">
        <f>+'算出シート2（連携後）'!G367</f>
        <v>0</v>
      </c>
      <c r="C357" t="str" cm="1">
        <f t="array" ref="C357">IF(A357="","",SUMPRODUCT((MATCH(A$2:A$1009&amp;B$2:B$1009,A$2:A$1009&amp;B$2:B$1009,0)=ROW($1:$1008))*(A$2:A$1009=A357)))</f>
        <v/>
      </c>
    </row>
    <row r="358" spans="1:3" x14ac:dyDescent="0.2">
      <c r="A358" t="str">
        <f>+'算出シート2（連携後）'!AQ368</f>
        <v/>
      </c>
      <c r="B358">
        <f>+'算出シート2（連携後）'!G368</f>
        <v>0</v>
      </c>
      <c r="C358" t="str" cm="1">
        <f t="array" ref="C358">IF(A358="","",SUMPRODUCT((MATCH(A$2:A$1009&amp;B$2:B$1009,A$2:A$1009&amp;B$2:B$1009,0)=ROW($1:$1008))*(A$2:A$1009=A358)))</f>
        <v/>
      </c>
    </row>
    <row r="359" spans="1:3" x14ac:dyDescent="0.2">
      <c r="A359" t="str">
        <f>+'算出シート2（連携後）'!AQ369</f>
        <v/>
      </c>
      <c r="B359">
        <f>+'算出シート2（連携後）'!G369</f>
        <v>0</v>
      </c>
      <c r="C359" t="str" cm="1">
        <f t="array" ref="C359">IF(A359="","",SUMPRODUCT((MATCH(A$2:A$1009&amp;B$2:B$1009,A$2:A$1009&amp;B$2:B$1009,0)=ROW($1:$1008))*(A$2:A$1009=A359)))</f>
        <v/>
      </c>
    </row>
    <row r="360" spans="1:3" x14ac:dyDescent="0.2">
      <c r="A360" t="str">
        <f>+'算出シート2（連携後）'!AQ370</f>
        <v/>
      </c>
      <c r="B360">
        <f>+'算出シート2（連携後）'!G370</f>
        <v>0</v>
      </c>
      <c r="C360" t="str" cm="1">
        <f t="array" ref="C360">IF(A360="","",SUMPRODUCT((MATCH(A$2:A$1009&amp;B$2:B$1009,A$2:A$1009&amp;B$2:B$1009,0)=ROW($1:$1008))*(A$2:A$1009=A360)))</f>
        <v/>
      </c>
    </row>
    <row r="361" spans="1:3" x14ac:dyDescent="0.2">
      <c r="A361" t="str">
        <f>+'算出シート2（連携後）'!AQ371</f>
        <v/>
      </c>
      <c r="B361">
        <f>+'算出シート2（連携後）'!G371</f>
        <v>0</v>
      </c>
      <c r="C361" t="str" cm="1">
        <f t="array" ref="C361">IF(A361="","",SUMPRODUCT((MATCH(A$2:A$1009&amp;B$2:B$1009,A$2:A$1009&amp;B$2:B$1009,0)=ROW($1:$1008))*(A$2:A$1009=A361)))</f>
        <v/>
      </c>
    </row>
    <row r="362" spans="1:3" x14ac:dyDescent="0.2">
      <c r="A362" t="str">
        <f>+'算出シート2（連携後）'!AQ372</f>
        <v/>
      </c>
      <c r="B362">
        <f>+'算出シート2（連携後）'!G372</f>
        <v>0</v>
      </c>
      <c r="C362" t="str" cm="1">
        <f t="array" ref="C362">IF(A362="","",SUMPRODUCT((MATCH(A$2:A$1009&amp;B$2:B$1009,A$2:A$1009&amp;B$2:B$1009,0)=ROW($1:$1008))*(A$2:A$1009=A362)))</f>
        <v/>
      </c>
    </row>
    <row r="363" spans="1:3" x14ac:dyDescent="0.2">
      <c r="A363" t="str">
        <f>+'算出シート2（連携後）'!AQ373</f>
        <v/>
      </c>
      <c r="B363">
        <f>+'算出シート2（連携後）'!G373</f>
        <v>0</v>
      </c>
      <c r="C363" t="str" cm="1">
        <f t="array" ref="C363">IF(A363="","",SUMPRODUCT((MATCH(A$2:A$1009&amp;B$2:B$1009,A$2:A$1009&amp;B$2:B$1009,0)=ROW($1:$1008))*(A$2:A$1009=A363)))</f>
        <v/>
      </c>
    </row>
    <row r="364" spans="1:3" x14ac:dyDescent="0.2">
      <c r="A364" t="str">
        <f>+'算出シート2（連携後）'!AQ374</f>
        <v/>
      </c>
      <c r="B364">
        <f>+'算出シート2（連携後）'!G374</f>
        <v>0</v>
      </c>
      <c r="C364" t="str" cm="1">
        <f t="array" ref="C364">IF(A364="","",SUMPRODUCT((MATCH(A$2:A$1009&amp;B$2:B$1009,A$2:A$1009&amp;B$2:B$1009,0)=ROW($1:$1008))*(A$2:A$1009=A364)))</f>
        <v/>
      </c>
    </row>
    <row r="365" spans="1:3" x14ac:dyDescent="0.2">
      <c r="A365" t="str">
        <f>+'算出シート2（連携後）'!AQ375</f>
        <v/>
      </c>
      <c r="B365">
        <f>+'算出シート2（連携後）'!G375</f>
        <v>0</v>
      </c>
      <c r="C365" t="str" cm="1">
        <f t="array" ref="C365">IF(A365="","",SUMPRODUCT((MATCH(A$2:A$1009&amp;B$2:B$1009,A$2:A$1009&amp;B$2:B$1009,0)=ROW($1:$1008))*(A$2:A$1009=A365)))</f>
        <v/>
      </c>
    </row>
    <row r="366" spans="1:3" x14ac:dyDescent="0.2">
      <c r="A366" t="str">
        <f>+'算出シート2（連携後）'!AQ376</f>
        <v/>
      </c>
      <c r="B366">
        <f>+'算出シート2（連携後）'!G376</f>
        <v>0</v>
      </c>
      <c r="C366" t="str" cm="1">
        <f t="array" ref="C366">IF(A366="","",SUMPRODUCT((MATCH(A$2:A$1009&amp;B$2:B$1009,A$2:A$1009&amp;B$2:B$1009,0)=ROW($1:$1008))*(A$2:A$1009=A366)))</f>
        <v/>
      </c>
    </row>
    <row r="367" spans="1:3" x14ac:dyDescent="0.2">
      <c r="A367" t="str">
        <f>+'算出シート2（連携後）'!AQ377</f>
        <v/>
      </c>
      <c r="B367">
        <f>+'算出シート2（連携後）'!G377</f>
        <v>0</v>
      </c>
      <c r="C367" t="str" cm="1">
        <f t="array" ref="C367">IF(A367="","",SUMPRODUCT((MATCH(A$2:A$1009&amp;B$2:B$1009,A$2:A$1009&amp;B$2:B$1009,0)=ROW($1:$1008))*(A$2:A$1009=A367)))</f>
        <v/>
      </c>
    </row>
    <row r="368" spans="1:3" x14ac:dyDescent="0.2">
      <c r="A368" t="str">
        <f>+'算出シート2（連携後）'!AQ378</f>
        <v/>
      </c>
      <c r="B368">
        <f>+'算出シート2（連携後）'!G378</f>
        <v>0</v>
      </c>
      <c r="C368" t="str" cm="1">
        <f t="array" ref="C368">IF(A368="","",SUMPRODUCT((MATCH(A$2:A$1009&amp;B$2:B$1009,A$2:A$1009&amp;B$2:B$1009,0)=ROW($1:$1008))*(A$2:A$1009=A368)))</f>
        <v/>
      </c>
    </row>
    <row r="369" spans="1:3" x14ac:dyDescent="0.2">
      <c r="A369" t="str">
        <f>+'算出シート2（連携後）'!AQ379</f>
        <v/>
      </c>
      <c r="B369">
        <f>+'算出シート2（連携後）'!G379</f>
        <v>0</v>
      </c>
      <c r="C369" t="str" cm="1">
        <f t="array" ref="C369">IF(A369="","",SUMPRODUCT((MATCH(A$2:A$1009&amp;B$2:B$1009,A$2:A$1009&amp;B$2:B$1009,0)=ROW($1:$1008))*(A$2:A$1009=A369)))</f>
        <v/>
      </c>
    </row>
    <row r="370" spans="1:3" x14ac:dyDescent="0.2">
      <c r="A370" t="str">
        <f>+'算出シート2（連携後）'!AQ380</f>
        <v/>
      </c>
      <c r="B370">
        <f>+'算出シート2（連携後）'!G380</f>
        <v>0</v>
      </c>
      <c r="C370" t="str" cm="1">
        <f t="array" ref="C370">IF(A370="","",SUMPRODUCT((MATCH(A$2:A$1009&amp;B$2:B$1009,A$2:A$1009&amp;B$2:B$1009,0)=ROW($1:$1008))*(A$2:A$1009=A370)))</f>
        <v/>
      </c>
    </row>
    <row r="371" spans="1:3" x14ac:dyDescent="0.2">
      <c r="A371" t="str">
        <f>+'算出シート2（連携後）'!AQ381</f>
        <v/>
      </c>
      <c r="B371">
        <f>+'算出シート2（連携後）'!G381</f>
        <v>0</v>
      </c>
      <c r="C371" t="str" cm="1">
        <f t="array" ref="C371">IF(A371="","",SUMPRODUCT((MATCH(A$2:A$1009&amp;B$2:B$1009,A$2:A$1009&amp;B$2:B$1009,0)=ROW($1:$1008))*(A$2:A$1009=A371)))</f>
        <v/>
      </c>
    </row>
    <row r="372" spans="1:3" x14ac:dyDescent="0.2">
      <c r="A372" t="str">
        <f>+'算出シート2（連携後）'!AQ382</f>
        <v/>
      </c>
      <c r="B372">
        <f>+'算出シート2（連携後）'!G382</f>
        <v>0</v>
      </c>
      <c r="C372" t="str" cm="1">
        <f t="array" ref="C372">IF(A372="","",SUMPRODUCT((MATCH(A$2:A$1009&amp;B$2:B$1009,A$2:A$1009&amp;B$2:B$1009,0)=ROW($1:$1008))*(A$2:A$1009=A372)))</f>
        <v/>
      </c>
    </row>
    <row r="373" spans="1:3" x14ac:dyDescent="0.2">
      <c r="A373" t="str">
        <f>+'算出シート2（連携後）'!AQ383</f>
        <v/>
      </c>
      <c r="B373">
        <f>+'算出シート2（連携後）'!G383</f>
        <v>0</v>
      </c>
      <c r="C373" t="str" cm="1">
        <f t="array" ref="C373">IF(A373="","",SUMPRODUCT((MATCH(A$2:A$1009&amp;B$2:B$1009,A$2:A$1009&amp;B$2:B$1009,0)=ROW($1:$1008))*(A$2:A$1009=A373)))</f>
        <v/>
      </c>
    </row>
    <row r="374" spans="1:3" x14ac:dyDescent="0.2">
      <c r="A374" t="str">
        <f>+'算出シート2（連携後）'!AQ384</f>
        <v/>
      </c>
      <c r="B374">
        <f>+'算出シート2（連携後）'!G384</f>
        <v>0</v>
      </c>
      <c r="C374" t="str" cm="1">
        <f t="array" ref="C374">IF(A374="","",SUMPRODUCT((MATCH(A$2:A$1009&amp;B$2:B$1009,A$2:A$1009&amp;B$2:B$1009,0)=ROW($1:$1008))*(A$2:A$1009=A374)))</f>
        <v/>
      </c>
    </row>
    <row r="375" spans="1:3" x14ac:dyDescent="0.2">
      <c r="A375" t="str">
        <f>+'算出シート2（連携後）'!AQ385</f>
        <v/>
      </c>
      <c r="B375">
        <f>+'算出シート2（連携後）'!G385</f>
        <v>0</v>
      </c>
      <c r="C375" t="str" cm="1">
        <f t="array" ref="C375">IF(A375="","",SUMPRODUCT((MATCH(A$2:A$1009&amp;B$2:B$1009,A$2:A$1009&amp;B$2:B$1009,0)=ROW($1:$1008))*(A$2:A$1009=A375)))</f>
        <v/>
      </c>
    </row>
    <row r="376" spans="1:3" x14ac:dyDescent="0.2">
      <c r="A376" t="str">
        <f>+'算出シート2（連携後）'!AQ386</f>
        <v/>
      </c>
      <c r="B376">
        <f>+'算出シート2（連携後）'!G386</f>
        <v>0</v>
      </c>
      <c r="C376" t="str" cm="1">
        <f t="array" ref="C376">IF(A376="","",SUMPRODUCT((MATCH(A$2:A$1009&amp;B$2:B$1009,A$2:A$1009&amp;B$2:B$1009,0)=ROW($1:$1008))*(A$2:A$1009=A376)))</f>
        <v/>
      </c>
    </row>
    <row r="377" spans="1:3" x14ac:dyDescent="0.2">
      <c r="A377" t="str">
        <f>+'算出シート2（連携後）'!AQ387</f>
        <v/>
      </c>
      <c r="B377">
        <f>+'算出シート2（連携後）'!G387</f>
        <v>0</v>
      </c>
      <c r="C377" t="str" cm="1">
        <f t="array" ref="C377">IF(A377="","",SUMPRODUCT((MATCH(A$2:A$1009&amp;B$2:B$1009,A$2:A$1009&amp;B$2:B$1009,0)=ROW($1:$1008))*(A$2:A$1009=A377)))</f>
        <v/>
      </c>
    </row>
    <row r="378" spans="1:3" x14ac:dyDescent="0.2">
      <c r="A378" t="str">
        <f>+'算出シート2（連携後）'!AQ388</f>
        <v/>
      </c>
      <c r="B378">
        <f>+'算出シート2（連携後）'!G388</f>
        <v>0</v>
      </c>
      <c r="C378" t="str" cm="1">
        <f t="array" ref="C378">IF(A378="","",SUMPRODUCT((MATCH(A$2:A$1009&amp;B$2:B$1009,A$2:A$1009&amp;B$2:B$1009,0)=ROW($1:$1008))*(A$2:A$1009=A378)))</f>
        <v/>
      </c>
    </row>
    <row r="379" spans="1:3" x14ac:dyDescent="0.2">
      <c r="A379" t="str">
        <f>+'算出シート2（連携後）'!AQ389</f>
        <v/>
      </c>
      <c r="B379">
        <f>+'算出シート2（連携後）'!G389</f>
        <v>0</v>
      </c>
      <c r="C379" t="str" cm="1">
        <f t="array" ref="C379">IF(A379="","",SUMPRODUCT((MATCH(A$2:A$1009&amp;B$2:B$1009,A$2:A$1009&amp;B$2:B$1009,0)=ROW($1:$1008))*(A$2:A$1009=A379)))</f>
        <v/>
      </c>
    </row>
    <row r="380" spans="1:3" x14ac:dyDescent="0.2">
      <c r="A380" t="str">
        <f>+'算出シート2（連携後）'!AQ390</f>
        <v/>
      </c>
      <c r="B380">
        <f>+'算出シート2（連携後）'!G390</f>
        <v>0</v>
      </c>
      <c r="C380" t="str" cm="1">
        <f t="array" ref="C380">IF(A380="","",SUMPRODUCT((MATCH(A$2:A$1009&amp;B$2:B$1009,A$2:A$1009&amp;B$2:B$1009,0)=ROW($1:$1008))*(A$2:A$1009=A380)))</f>
        <v/>
      </c>
    </row>
    <row r="381" spans="1:3" x14ac:dyDescent="0.2">
      <c r="A381" t="str">
        <f>+'算出シート2（連携後）'!AQ391</f>
        <v/>
      </c>
      <c r="B381">
        <f>+'算出シート2（連携後）'!G391</f>
        <v>0</v>
      </c>
      <c r="C381" t="str" cm="1">
        <f t="array" ref="C381">IF(A381="","",SUMPRODUCT((MATCH(A$2:A$1009&amp;B$2:B$1009,A$2:A$1009&amp;B$2:B$1009,0)=ROW($1:$1008))*(A$2:A$1009=A381)))</f>
        <v/>
      </c>
    </row>
    <row r="382" spans="1:3" x14ac:dyDescent="0.2">
      <c r="A382" t="str">
        <f>+'算出シート2（連携後）'!AQ392</f>
        <v/>
      </c>
      <c r="B382">
        <f>+'算出シート2（連携後）'!G392</f>
        <v>0</v>
      </c>
      <c r="C382" t="str" cm="1">
        <f t="array" ref="C382">IF(A382="","",SUMPRODUCT((MATCH(A$2:A$1009&amp;B$2:B$1009,A$2:A$1009&amp;B$2:B$1009,0)=ROW($1:$1008))*(A$2:A$1009=A382)))</f>
        <v/>
      </c>
    </row>
    <row r="383" spans="1:3" x14ac:dyDescent="0.2">
      <c r="A383" t="str">
        <f>+'算出シート2（連携後）'!AQ393</f>
        <v/>
      </c>
      <c r="B383">
        <f>+'算出シート2（連携後）'!G393</f>
        <v>0</v>
      </c>
      <c r="C383" t="str" cm="1">
        <f t="array" ref="C383">IF(A383="","",SUMPRODUCT((MATCH(A$2:A$1009&amp;B$2:B$1009,A$2:A$1009&amp;B$2:B$1009,0)=ROW($1:$1008))*(A$2:A$1009=A383)))</f>
        <v/>
      </c>
    </row>
    <row r="384" spans="1:3" x14ac:dyDescent="0.2">
      <c r="A384" t="str">
        <f>+'算出シート2（連携後）'!AQ394</f>
        <v/>
      </c>
      <c r="B384">
        <f>+'算出シート2（連携後）'!G394</f>
        <v>0</v>
      </c>
      <c r="C384" t="str" cm="1">
        <f t="array" ref="C384">IF(A384="","",SUMPRODUCT((MATCH(A$2:A$1009&amp;B$2:B$1009,A$2:A$1009&amp;B$2:B$1009,0)=ROW($1:$1008))*(A$2:A$1009=A384)))</f>
        <v/>
      </c>
    </row>
    <row r="385" spans="1:3" x14ac:dyDescent="0.2">
      <c r="A385" t="str">
        <f>+'算出シート2（連携後）'!AQ395</f>
        <v/>
      </c>
      <c r="B385">
        <f>+'算出シート2（連携後）'!G395</f>
        <v>0</v>
      </c>
      <c r="C385" t="str" cm="1">
        <f t="array" ref="C385">IF(A385="","",SUMPRODUCT((MATCH(A$2:A$1009&amp;B$2:B$1009,A$2:A$1009&amp;B$2:B$1009,0)=ROW($1:$1008))*(A$2:A$1009=A385)))</f>
        <v/>
      </c>
    </row>
    <row r="386" spans="1:3" x14ac:dyDescent="0.2">
      <c r="A386" t="str">
        <f>+'算出シート2（連携後）'!AQ396</f>
        <v/>
      </c>
      <c r="B386">
        <f>+'算出シート2（連携後）'!G396</f>
        <v>0</v>
      </c>
      <c r="C386" t="str" cm="1">
        <f t="array" ref="C386">IF(A386="","",SUMPRODUCT((MATCH(A$2:A$1009&amp;B$2:B$1009,A$2:A$1009&amp;B$2:B$1009,0)=ROW($1:$1008))*(A$2:A$1009=A386)))</f>
        <v/>
      </c>
    </row>
    <row r="387" spans="1:3" x14ac:dyDescent="0.2">
      <c r="A387" t="str">
        <f>+'算出シート2（連携後）'!AQ397</f>
        <v/>
      </c>
      <c r="B387">
        <f>+'算出シート2（連携後）'!G397</f>
        <v>0</v>
      </c>
      <c r="C387" t="str" cm="1">
        <f t="array" ref="C387">IF(A387="","",SUMPRODUCT((MATCH(A$2:A$1009&amp;B$2:B$1009,A$2:A$1009&amp;B$2:B$1009,0)=ROW($1:$1008))*(A$2:A$1009=A387)))</f>
        <v/>
      </c>
    </row>
    <row r="388" spans="1:3" x14ac:dyDescent="0.2">
      <c r="A388" t="str">
        <f>+'算出シート2（連携後）'!AQ398</f>
        <v/>
      </c>
      <c r="B388">
        <f>+'算出シート2（連携後）'!G398</f>
        <v>0</v>
      </c>
      <c r="C388" t="str" cm="1">
        <f t="array" ref="C388">IF(A388="","",SUMPRODUCT((MATCH(A$2:A$1009&amp;B$2:B$1009,A$2:A$1009&amp;B$2:B$1009,0)=ROW($1:$1008))*(A$2:A$1009=A388)))</f>
        <v/>
      </c>
    </row>
    <row r="389" spans="1:3" x14ac:dyDescent="0.2">
      <c r="A389" t="str">
        <f>+'算出シート2（連携後）'!AQ399</f>
        <v/>
      </c>
      <c r="B389">
        <f>+'算出シート2（連携後）'!G399</f>
        <v>0</v>
      </c>
      <c r="C389" t="str" cm="1">
        <f t="array" ref="C389">IF(A389="","",SUMPRODUCT((MATCH(A$2:A$1009&amp;B$2:B$1009,A$2:A$1009&amp;B$2:B$1009,0)=ROW($1:$1008))*(A$2:A$1009=A389)))</f>
        <v/>
      </c>
    </row>
    <row r="390" spans="1:3" x14ac:dyDescent="0.2">
      <c r="A390" t="str">
        <f>+'算出シート2（連携後）'!AQ400</f>
        <v/>
      </c>
      <c r="B390">
        <f>+'算出シート2（連携後）'!G400</f>
        <v>0</v>
      </c>
      <c r="C390" t="str" cm="1">
        <f t="array" ref="C390">IF(A390="","",SUMPRODUCT((MATCH(A$2:A$1009&amp;B$2:B$1009,A$2:A$1009&amp;B$2:B$1009,0)=ROW($1:$1008))*(A$2:A$1009=A390)))</f>
        <v/>
      </c>
    </row>
    <row r="391" spans="1:3" x14ac:dyDescent="0.2">
      <c r="A391" t="str">
        <f>+'算出シート2（連携後）'!AQ401</f>
        <v/>
      </c>
      <c r="B391">
        <f>+'算出シート2（連携後）'!G401</f>
        <v>0</v>
      </c>
      <c r="C391" t="str" cm="1">
        <f t="array" ref="C391">IF(A391="","",SUMPRODUCT((MATCH(A$2:A$1009&amp;B$2:B$1009,A$2:A$1009&amp;B$2:B$1009,0)=ROW($1:$1008))*(A$2:A$1009=A391)))</f>
        <v/>
      </c>
    </row>
    <row r="392" spans="1:3" x14ac:dyDescent="0.2">
      <c r="A392" t="str">
        <f>+'算出シート2（連携後）'!AQ402</f>
        <v/>
      </c>
      <c r="B392">
        <f>+'算出シート2（連携後）'!G402</f>
        <v>0</v>
      </c>
      <c r="C392" t="str" cm="1">
        <f t="array" ref="C392">IF(A392="","",SUMPRODUCT((MATCH(A$2:A$1009&amp;B$2:B$1009,A$2:A$1009&amp;B$2:B$1009,0)=ROW($1:$1008))*(A$2:A$1009=A392)))</f>
        <v/>
      </c>
    </row>
    <row r="393" spans="1:3" x14ac:dyDescent="0.2">
      <c r="A393" t="str">
        <f>+'算出シート2（連携後）'!AQ403</f>
        <v/>
      </c>
      <c r="B393">
        <f>+'算出シート2（連携後）'!G403</f>
        <v>0</v>
      </c>
      <c r="C393" t="str" cm="1">
        <f t="array" ref="C393">IF(A393="","",SUMPRODUCT((MATCH(A$2:A$1009&amp;B$2:B$1009,A$2:A$1009&amp;B$2:B$1009,0)=ROW($1:$1008))*(A$2:A$1009=A393)))</f>
        <v/>
      </c>
    </row>
    <row r="394" spans="1:3" x14ac:dyDescent="0.2">
      <c r="A394" t="str">
        <f>+'算出シート2（連携後）'!AQ404</f>
        <v/>
      </c>
      <c r="B394">
        <f>+'算出シート2（連携後）'!G404</f>
        <v>0</v>
      </c>
      <c r="C394" t="str" cm="1">
        <f t="array" ref="C394">IF(A394="","",SUMPRODUCT((MATCH(A$2:A$1009&amp;B$2:B$1009,A$2:A$1009&amp;B$2:B$1009,0)=ROW($1:$1008))*(A$2:A$1009=A394)))</f>
        <v/>
      </c>
    </row>
    <row r="395" spans="1:3" x14ac:dyDescent="0.2">
      <c r="A395" t="str">
        <f>+'算出シート2（連携後）'!AQ405</f>
        <v/>
      </c>
      <c r="B395">
        <f>+'算出シート2（連携後）'!G405</f>
        <v>0</v>
      </c>
      <c r="C395" t="str" cm="1">
        <f t="array" ref="C395">IF(A395="","",SUMPRODUCT((MATCH(A$2:A$1009&amp;B$2:B$1009,A$2:A$1009&amp;B$2:B$1009,0)=ROW($1:$1008))*(A$2:A$1009=A395)))</f>
        <v/>
      </c>
    </row>
    <row r="396" spans="1:3" x14ac:dyDescent="0.2">
      <c r="A396" t="str">
        <f>+'算出シート2（連携後）'!AQ406</f>
        <v/>
      </c>
      <c r="B396">
        <f>+'算出シート2（連携後）'!G406</f>
        <v>0</v>
      </c>
      <c r="C396" t="str" cm="1">
        <f t="array" ref="C396">IF(A396="","",SUMPRODUCT((MATCH(A$2:A$1009&amp;B$2:B$1009,A$2:A$1009&amp;B$2:B$1009,0)=ROW($1:$1008))*(A$2:A$1009=A396)))</f>
        <v/>
      </c>
    </row>
    <row r="397" spans="1:3" x14ac:dyDescent="0.2">
      <c r="A397" t="str">
        <f>+'算出シート2（連携後）'!AQ407</f>
        <v/>
      </c>
      <c r="B397">
        <f>+'算出シート2（連携後）'!G407</f>
        <v>0</v>
      </c>
      <c r="C397" t="str" cm="1">
        <f t="array" ref="C397">IF(A397="","",SUMPRODUCT((MATCH(A$2:A$1009&amp;B$2:B$1009,A$2:A$1009&amp;B$2:B$1009,0)=ROW($1:$1008))*(A$2:A$1009=A397)))</f>
        <v/>
      </c>
    </row>
    <row r="398" spans="1:3" x14ac:dyDescent="0.2">
      <c r="A398" t="str">
        <f>+'算出シート2（連携後）'!AQ408</f>
        <v/>
      </c>
      <c r="B398">
        <f>+'算出シート2（連携後）'!G408</f>
        <v>0</v>
      </c>
      <c r="C398" t="str" cm="1">
        <f t="array" ref="C398">IF(A398="","",SUMPRODUCT((MATCH(A$2:A$1009&amp;B$2:B$1009,A$2:A$1009&amp;B$2:B$1009,0)=ROW($1:$1008))*(A$2:A$1009=A398)))</f>
        <v/>
      </c>
    </row>
    <row r="399" spans="1:3" x14ac:dyDescent="0.2">
      <c r="A399" t="str">
        <f>+'算出シート2（連携後）'!AQ409</f>
        <v/>
      </c>
      <c r="B399">
        <f>+'算出シート2（連携後）'!G409</f>
        <v>0</v>
      </c>
      <c r="C399" t="str" cm="1">
        <f t="array" ref="C399">IF(A399="","",SUMPRODUCT((MATCH(A$2:A$1009&amp;B$2:B$1009,A$2:A$1009&amp;B$2:B$1009,0)=ROW($1:$1008))*(A$2:A$1009=A399)))</f>
        <v/>
      </c>
    </row>
    <row r="400" spans="1:3" x14ac:dyDescent="0.2">
      <c r="A400" t="str">
        <f>+'算出シート2（連携後）'!AQ410</f>
        <v/>
      </c>
      <c r="B400">
        <f>+'算出シート2（連携後）'!G410</f>
        <v>0</v>
      </c>
      <c r="C400" t="str" cm="1">
        <f t="array" ref="C400">IF(A400="","",SUMPRODUCT((MATCH(A$2:A$1009&amp;B$2:B$1009,A$2:A$1009&amp;B$2:B$1009,0)=ROW($1:$1008))*(A$2:A$1009=A400)))</f>
        <v/>
      </c>
    </row>
    <row r="401" spans="1:3" x14ac:dyDescent="0.2">
      <c r="A401" t="str">
        <f>+'算出シート2（連携後）'!AQ411</f>
        <v/>
      </c>
      <c r="B401">
        <f>+'算出シート2（連携後）'!G411</f>
        <v>0</v>
      </c>
      <c r="C401" t="str" cm="1">
        <f t="array" ref="C401">IF(A401="","",SUMPRODUCT((MATCH(A$2:A$1009&amp;B$2:B$1009,A$2:A$1009&amp;B$2:B$1009,0)=ROW($1:$1008))*(A$2:A$1009=A401)))</f>
        <v/>
      </c>
    </row>
    <row r="402" spans="1:3" x14ac:dyDescent="0.2">
      <c r="A402" t="str">
        <f>+'算出シート2（連携後）'!AQ412</f>
        <v/>
      </c>
      <c r="B402">
        <f>+'算出シート2（連携後）'!G412</f>
        <v>0</v>
      </c>
      <c r="C402" t="str" cm="1">
        <f t="array" ref="C402">IF(A402="","",SUMPRODUCT((MATCH(A$2:A$1009&amp;B$2:B$1009,A$2:A$1009&amp;B$2:B$1009,0)=ROW($1:$1008))*(A$2:A$1009=A402)))</f>
        <v/>
      </c>
    </row>
    <row r="403" spans="1:3" x14ac:dyDescent="0.2">
      <c r="A403" t="str">
        <f>+'算出シート2（連携後）'!AQ413</f>
        <v/>
      </c>
      <c r="B403">
        <f>+'算出シート2（連携後）'!G413</f>
        <v>0</v>
      </c>
      <c r="C403" t="str" cm="1">
        <f t="array" ref="C403">IF(A403="","",SUMPRODUCT((MATCH(A$2:A$1009&amp;B$2:B$1009,A$2:A$1009&amp;B$2:B$1009,0)=ROW($1:$1008))*(A$2:A$1009=A403)))</f>
        <v/>
      </c>
    </row>
    <row r="404" spans="1:3" x14ac:dyDescent="0.2">
      <c r="A404" t="str">
        <f>+'算出シート2（連携後）'!AQ414</f>
        <v/>
      </c>
      <c r="B404">
        <f>+'算出シート2（連携後）'!G414</f>
        <v>0</v>
      </c>
      <c r="C404" t="str" cm="1">
        <f t="array" ref="C404">IF(A404="","",SUMPRODUCT((MATCH(A$2:A$1009&amp;B$2:B$1009,A$2:A$1009&amp;B$2:B$1009,0)=ROW($1:$1008))*(A$2:A$1009=A404)))</f>
        <v/>
      </c>
    </row>
    <row r="405" spans="1:3" x14ac:dyDescent="0.2">
      <c r="A405" t="str">
        <f>+'算出シート2（連携後）'!AQ415</f>
        <v/>
      </c>
      <c r="B405">
        <f>+'算出シート2（連携後）'!G415</f>
        <v>0</v>
      </c>
      <c r="C405" t="str" cm="1">
        <f t="array" ref="C405">IF(A405="","",SUMPRODUCT((MATCH(A$2:A$1009&amp;B$2:B$1009,A$2:A$1009&amp;B$2:B$1009,0)=ROW($1:$1008))*(A$2:A$1009=A405)))</f>
        <v/>
      </c>
    </row>
    <row r="406" spans="1:3" x14ac:dyDescent="0.2">
      <c r="A406" t="str">
        <f>+'算出シート2（連携後）'!AQ416</f>
        <v/>
      </c>
      <c r="B406">
        <f>+'算出シート2（連携後）'!G416</f>
        <v>0</v>
      </c>
      <c r="C406" t="str" cm="1">
        <f t="array" ref="C406">IF(A406="","",SUMPRODUCT((MATCH(A$2:A$1009&amp;B$2:B$1009,A$2:A$1009&amp;B$2:B$1009,0)=ROW($1:$1008))*(A$2:A$1009=A406)))</f>
        <v/>
      </c>
    </row>
    <row r="407" spans="1:3" x14ac:dyDescent="0.2">
      <c r="A407" t="str">
        <f>+'算出シート2（連携後）'!AQ417</f>
        <v/>
      </c>
      <c r="B407">
        <f>+'算出シート2（連携後）'!G417</f>
        <v>0</v>
      </c>
      <c r="C407" t="str" cm="1">
        <f t="array" ref="C407">IF(A407="","",SUMPRODUCT((MATCH(A$2:A$1009&amp;B$2:B$1009,A$2:A$1009&amp;B$2:B$1009,0)=ROW($1:$1008))*(A$2:A$1009=A407)))</f>
        <v/>
      </c>
    </row>
    <row r="408" spans="1:3" x14ac:dyDescent="0.2">
      <c r="A408" t="str">
        <f>+'算出シート2（連携後）'!AQ418</f>
        <v/>
      </c>
      <c r="B408">
        <f>+'算出シート2（連携後）'!G418</f>
        <v>0</v>
      </c>
      <c r="C408" t="str" cm="1">
        <f t="array" ref="C408">IF(A408="","",SUMPRODUCT((MATCH(A$2:A$1009&amp;B$2:B$1009,A$2:A$1009&amp;B$2:B$1009,0)=ROW($1:$1008))*(A$2:A$1009=A408)))</f>
        <v/>
      </c>
    </row>
    <row r="409" spans="1:3" x14ac:dyDescent="0.2">
      <c r="A409" t="str">
        <f>+'算出シート2（連携後）'!AQ419</f>
        <v/>
      </c>
      <c r="B409">
        <f>+'算出シート2（連携後）'!G419</f>
        <v>0</v>
      </c>
      <c r="C409" t="str" cm="1">
        <f t="array" ref="C409">IF(A409="","",SUMPRODUCT((MATCH(A$2:A$1009&amp;B$2:B$1009,A$2:A$1009&amp;B$2:B$1009,0)=ROW($1:$1008))*(A$2:A$1009=A409)))</f>
        <v/>
      </c>
    </row>
    <row r="410" spans="1:3" x14ac:dyDescent="0.2">
      <c r="A410" t="str">
        <f>+'算出シート2（連携後）'!AQ420</f>
        <v/>
      </c>
      <c r="B410">
        <f>+'算出シート2（連携後）'!G420</f>
        <v>0</v>
      </c>
      <c r="C410" t="str" cm="1">
        <f t="array" ref="C410">IF(A410="","",SUMPRODUCT((MATCH(A$2:A$1009&amp;B$2:B$1009,A$2:A$1009&amp;B$2:B$1009,0)=ROW($1:$1008))*(A$2:A$1009=A410)))</f>
        <v/>
      </c>
    </row>
    <row r="411" spans="1:3" x14ac:dyDescent="0.2">
      <c r="A411" t="str">
        <f>+'算出シート2（連携後）'!AQ421</f>
        <v/>
      </c>
      <c r="B411">
        <f>+'算出シート2（連携後）'!G421</f>
        <v>0</v>
      </c>
      <c r="C411" t="str" cm="1">
        <f t="array" ref="C411">IF(A411="","",SUMPRODUCT((MATCH(A$2:A$1009&amp;B$2:B$1009,A$2:A$1009&amp;B$2:B$1009,0)=ROW($1:$1008))*(A$2:A$1009=A411)))</f>
        <v/>
      </c>
    </row>
    <row r="412" spans="1:3" x14ac:dyDescent="0.2">
      <c r="A412" t="str">
        <f>+'算出シート2（連携後）'!AQ422</f>
        <v/>
      </c>
      <c r="B412">
        <f>+'算出シート2（連携後）'!G422</f>
        <v>0</v>
      </c>
      <c r="C412" t="str" cm="1">
        <f t="array" ref="C412">IF(A412="","",SUMPRODUCT((MATCH(A$2:A$1009&amp;B$2:B$1009,A$2:A$1009&amp;B$2:B$1009,0)=ROW($1:$1008))*(A$2:A$1009=A412)))</f>
        <v/>
      </c>
    </row>
    <row r="413" spans="1:3" x14ac:dyDescent="0.2">
      <c r="A413" t="str">
        <f>+'算出シート2（連携後）'!AQ423</f>
        <v/>
      </c>
      <c r="B413">
        <f>+'算出シート2（連携後）'!G423</f>
        <v>0</v>
      </c>
      <c r="C413" t="str" cm="1">
        <f t="array" ref="C413">IF(A413="","",SUMPRODUCT((MATCH(A$2:A$1009&amp;B$2:B$1009,A$2:A$1009&amp;B$2:B$1009,0)=ROW($1:$1008))*(A$2:A$1009=A413)))</f>
        <v/>
      </c>
    </row>
    <row r="414" spans="1:3" x14ac:dyDescent="0.2">
      <c r="A414" t="str">
        <f>+'算出シート2（連携後）'!AQ424</f>
        <v/>
      </c>
      <c r="B414">
        <f>+'算出シート2（連携後）'!G424</f>
        <v>0</v>
      </c>
      <c r="C414" t="str" cm="1">
        <f t="array" ref="C414">IF(A414="","",SUMPRODUCT((MATCH(A$2:A$1009&amp;B$2:B$1009,A$2:A$1009&amp;B$2:B$1009,0)=ROW($1:$1008))*(A$2:A$1009=A414)))</f>
        <v/>
      </c>
    </row>
    <row r="415" spans="1:3" x14ac:dyDescent="0.2">
      <c r="A415" t="str">
        <f>+'算出シート2（連携後）'!AQ425</f>
        <v/>
      </c>
      <c r="B415">
        <f>+'算出シート2（連携後）'!G425</f>
        <v>0</v>
      </c>
      <c r="C415" t="str" cm="1">
        <f t="array" ref="C415">IF(A415="","",SUMPRODUCT((MATCH(A$2:A$1009&amp;B$2:B$1009,A$2:A$1009&amp;B$2:B$1009,0)=ROW($1:$1008))*(A$2:A$1009=A415)))</f>
        <v/>
      </c>
    </row>
    <row r="416" spans="1:3" x14ac:dyDescent="0.2">
      <c r="A416" t="str">
        <f>+'算出シート2（連携後）'!AQ426</f>
        <v/>
      </c>
      <c r="B416">
        <f>+'算出シート2（連携後）'!G426</f>
        <v>0</v>
      </c>
      <c r="C416" t="str" cm="1">
        <f t="array" ref="C416">IF(A416="","",SUMPRODUCT((MATCH(A$2:A$1009&amp;B$2:B$1009,A$2:A$1009&amp;B$2:B$1009,0)=ROW($1:$1008))*(A$2:A$1009=A416)))</f>
        <v/>
      </c>
    </row>
    <row r="417" spans="1:3" x14ac:dyDescent="0.2">
      <c r="A417" t="str">
        <f>+'算出シート2（連携後）'!AQ427</f>
        <v/>
      </c>
      <c r="B417">
        <f>+'算出シート2（連携後）'!G427</f>
        <v>0</v>
      </c>
      <c r="C417" t="str" cm="1">
        <f t="array" ref="C417">IF(A417="","",SUMPRODUCT((MATCH(A$2:A$1009&amp;B$2:B$1009,A$2:A$1009&amp;B$2:B$1009,0)=ROW($1:$1008))*(A$2:A$1009=A417)))</f>
        <v/>
      </c>
    </row>
    <row r="418" spans="1:3" x14ac:dyDescent="0.2">
      <c r="A418" t="str">
        <f>+'算出シート2（連携後）'!AQ428</f>
        <v/>
      </c>
      <c r="B418">
        <f>+'算出シート2（連携後）'!G428</f>
        <v>0</v>
      </c>
      <c r="C418" t="str" cm="1">
        <f t="array" ref="C418">IF(A418="","",SUMPRODUCT((MATCH(A$2:A$1009&amp;B$2:B$1009,A$2:A$1009&amp;B$2:B$1009,0)=ROW($1:$1008))*(A$2:A$1009=A418)))</f>
        <v/>
      </c>
    </row>
    <row r="419" spans="1:3" x14ac:dyDescent="0.2">
      <c r="A419" t="str">
        <f>+'算出シート2（連携後）'!AQ429</f>
        <v/>
      </c>
      <c r="B419">
        <f>+'算出シート2（連携後）'!G429</f>
        <v>0</v>
      </c>
      <c r="C419" t="str" cm="1">
        <f t="array" ref="C419">IF(A419="","",SUMPRODUCT((MATCH(A$2:A$1009&amp;B$2:B$1009,A$2:A$1009&amp;B$2:B$1009,0)=ROW($1:$1008))*(A$2:A$1009=A419)))</f>
        <v/>
      </c>
    </row>
    <row r="420" spans="1:3" x14ac:dyDescent="0.2">
      <c r="A420" t="str">
        <f>+'算出シート2（連携後）'!AQ430</f>
        <v/>
      </c>
      <c r="B420">
        <f>+'算出シート2（連携後）'!G430</f>
        <v>0</v>
      </c>
      <c r="C420" t="str" cm="1">
        <f t="array" ref="C420">IF(A420="","",SUMPRODUCT((MATCH(A$2:A$1009&amp;B$2:B$1009,A$2:A$1009&amp;B$2:B$1009,0)=ROW($1:$1008))*(A$2:A$1009=A420)))</f>
        <v/>
      </c>
    </row>
    <row r="421" spans="1:3" x14ac:dyDescent="0.2">
      <c r="A421" t="str">
        <f>+'算出シート2（連携後）'!AQ431</f>
        <v/>
      </c>
      <c r="B421">
        <f>+'算出シート2（連携後）'!G431</f>
        <v>0</v>
      </c>
      <c r="C421" t="str" cm="1">
        <f t="array" ref="C421">IF(A421="","",SUMPRODUCT((MATCH(A$2:A$1009&amp;B$2:B$1009,A$2:A$1009&amp;B$2:B$1009,0)=ROW($1:$1008))*(A$2:A$1009=A421)))</f>
        <v/>
      </c>
    </row>
    <row r="422" spans="1:3" x14ac:dyDescent="0.2">
      <c r="A422" t="str">
        <f>+'算出シート2（連携後）'!AQ432</f>
        <v/>
      </c>
      <c r="B422">
        <f>+'算出シート2（連携後）'!G432</f>
        <v>0</v>
      </c>
      <c r="C422" t="str" cm="1">
        <f t="array" ref="C422">IF(A422="","",SUMPRODUCT((MATCH(A$2:A$1009&amp;B$2:B$1009,A$2:A$1009&amp;B$2:B$1009,0)=ROW($1:$1008))*(A$2:A$1009=A422)))</f>
        <v/>
      </c>
    </row>
    <row r="423" spans="1:3" x14ac:dyDescent="0.2">
      <c r="A423" t="str">
        <f>+'算出シート2（連携後）'!AQ433</f>
        <v/>
      </c>
      <c r="B423">
        <f>+'算出シート2（連携後）'!G433</f>
        <v>0</v>
      </c>
      <c r="C423" t="str" cm="1">
        <f t="array" ref="C423">IF(A423="","",SUMPRODUCT((MATCH(A$2:A$1009&amp;B$2:B$1009,A$2:A$1009&amp;B$2:B$1009,0)=ROW($1:$1008))*(A$2:A$1009=A423)))</f>
        <v/>
      </c>
    </row>
    <row r="424" spans="1:3" x14ac:dyDescent="0.2">
      <c r="A424" t="str">
        <f>+'算出シート2（連携後）'!AQ434</f>
        <v/>
      </c>
      <c r="B424">
        <f>+'算出シート2（連携後）'!G434</f>
        <v>0</v>
      </c>
      <c r="C424" t="str" cm="1">
        <f t="array" ref="C424">IF(A424="","",SUMPRODUCT((MATCH(A$2:A$1009&amp;B$2:B$1009,A$2:A$1009&amp;B$2:B$1009,0)=ROW($1:$1008))*(A$2:A$1009=A424)))</f>
        <v/>
      </c>
    </row>
    <row r="425" spans="1:3" x14ac:dyDescent="0.2">
      <c r="A425" t="str">
        <f>+'算出シート2（連携後）'!AQ435</f>
        <v/>
      </c>
      <c r="B425">
        <f>+'算出シート2（連携後）'!G435</f>
        <v>0</v>
      </c>
      <c r="C425" t="str" cm="1">
        <f t="array" ref="C425">IF(A425="","",SUMPRODUCT((MATCH(A$2:A$1009&amp;B$2:B$1009,A$2:A$1009&amp;B$2:B$1009,0)=ROW($1:$1008))*(A$2:A$1009=A425)))</f>
        <v/>
      </c>
    </row>
    <row r="426" spans="1:3" x14ac:dyDescent="0.2">
      <c r="A426" t="str">
        <f>+'算出シート2（連携後）'!AQ436</f>
        <v/>
      </c>
      <c r="B426">
        <f>+'算出シート2（連携後）'!G436</f>
        <v>0</v>
      </c>
      <c r="C426" t="str" cm="1">
        <f t="array" ref="C426">IF(A426="","",SUMPRODUCT((MATCH(A$2:A$1009&amp;B$2:B$1009,A$2:A$1009&amp;B$2:B$1009,0)=ROW($1:$1008))*(A$2:A$1009=A426)))</f>
        <v/>
      </c>
    </row>
    <row r="427" spans="1:3" x14ac:dyDescent="0.2">
      <c r="A427" t="str">
        <f>+'算出シート2（連携後）'!AQ437</f>
        <v/>
      </c>
      <c r="B427">
        <f>+'算出シート2（連携後）'!G437</f>
        <v>0</v>
      </c>
      <c r="C427" t="str" cm="1">
        <f t="array" ref="C427">IF(A427="","",SUMPRODUCT((MATCH(A$2:A$1009&amp;B$2:B$1009,A$2:A$1009&amp;B$2:B$1009,0)=ROW($1:$1008))*(A$2:A$1009=A427)))</f>
        <v/>
      </c>
    </row>
    <row r="428" spans="1:3" x14ac:dyDescent="0.2">
      <c r="A428" t="str">
        <f>+'算出シート2（連携後）'!AQ438</f>
        <v/>
      </c>
      <c r="B428">
        <f>+'算出シート2（連携後）'!G438</f>
        <v>0</v>
      </c>
      <c r="C428" t="str" cm="1">
        <f t="array" ref="C428">IF(A428="","",SUMPRODUCT((MATCH(A$2:A$1009&amp;B$2:B$1009,A$2:A$1009&amp;B$2:B$1009,0)=ROW($1:$1008))*(A$2:A$1009=A428)))</f>
        <v/>
      </c>
    </row>
    <row r="429" spans="1:3" x14ac:dyDescent="0.2">
      <c r="A429" t="str">
        <f>+'算出シート2（連携後）'!AQ439</f>
        <v/>
      </c>
      <c r="B429">
        <f>+'算出シート2（連携後）'!G439</f>
        <v>0</v>
      </c>
      <c r="C429" t="str" cm="1">
        <f t="array" ref="C429">IF(A429="","",SUMPRODUCT((MATCH(A$2:A$1009&amp;B$2:B$1009,A$2:A$1009&amp;B$2:B$1009,0)=ROW($1:$1008))*(A$2:A$1009=A429)))</f>
        <v/>
      </c>
    </row>
    <row r="430" spans="1:3" x14ac:dyDescent="0.2">
      <c r="A430" t="str">
        <f>+'算出シート2（連携後）'!AQ440</f>
        <v/>
      </c>
      <c r="B430">
        <f>+'算出シート2（連携後）'!G440</f>
        <v>0</v>
      </c>
      <c r="C430" t="str" cm="1">
        <f t="array" ref="C430">IF(A430="","",SUMPRODUCT((MATCH(A$2:A$1009&amp;B$2:B$1009,A$2:A$1009&amp;B$2:B$1009,0)=ROW($1:$1008))*(A$2:A$1009=A430)))</f>
        <v/>
      </c>
    </row>
    <row r="431" spans="1:3" x14ac:dyDescent="0.2">
      <c r="A431" t="str">
        <f>+'算出シート2（連携後）'!AQ441</f>
        <v/>
      </c>
      <c r="B431">
        <f>+'算出シート2（連携後）'!G441</f>
        <v>0</v>
      </c>
      <c r="C431" t="str" cm="1">
        <f t="array" ref="C431">IF(A431="","",SUMPRODUCT((MATCH(A$2:A$1009&amp;B$2:B$1009,A$2:A$1009&amp;B$2:B$1009,0)=ROW($1:$1008))*(A$2:A$1009=A431)))</f>
        <v/>
      </c>
    </row>
    <row r="432" spans="1:3" x14ac:dyDescent="0.2">
      <c r="A432" t="str">
        <f>+'算出シート2（連携後）'!AQ442</f>
        <v/>
      </c>
      <c r="B432">
        <f>+'算出シート2（連携後）'!G442</f>
        <v>0</v>
      </c>
      <c r="C432" t="str" cm="1">
        <f t="array" ref="C432">IF(A432="","",SUMPRODUCT((MATCH(A$2:A$1009&amp;B$2:B$1009,A$2:A$1009&amp;B$2:B$1009,0)=ROW($1:$1008))*(A$2:A$1009=A432)))</f>
        <v/>
      </c>
    </row>
    <row r="433" spans="1:3" x14ac:dyDescent="0.2">
      <c r="A433" t="str">
        <f>+'算出シート2（連携後）'!AQ443</f>
        <v/>
      </c>
      <c r="B433">
        <f>+'算出シート2（連携後）'!G443</f>
        <v>0</v>
      </c>
      <c r="C433" t="str" cm="1">
        <f t="array" ref="C433">IF(A433="","",SUMPRODUCT((MATCH(A$2:A$1009&amp;B$2:B$1009,A$2:A$1009&amp;B$2:B$1009,0)=ROW($1:$1008))*(A$2:A$1009=A433)))</f>
        <v/>
      </c>
    </row>
    <row r="434" spans="1:3" x14ac:dyDescent="0.2">
      <c r="A434" t="str">
        <f>+'算出シート2（連携後）'!AQ444</f>
        <v/>
      </c>
      <c r="B434">
        <f>+'算出シート2（連携後）'!G444</f>
        <v>0</v>
      </c>
      <c r="C434" t="str" cm="1">
        <f t="array" ref="C434">IF(A434="","",SUMPRODUCT((MATCH(A$2:A$1009&amp;B$2:B$1009,A$2:A$1009&amp;B$2:B$1009,0)=ROW($1:$1008))*(A$2:A$1009=A434)))</f>
        <v/>
      </c>
    </row>
    <row r="435" spans="1:3" x14ac:dyDescent="0.2">
      <c r="A435" t="str">
        <f>+'算出シート2（連携後）'!AQ445</f>
        <v/>
      </c>
      <c r="B435">
        <f>+'算出シート2（連携後）'!G445</f>
        <v>0</v>
      </c>
      <c r="C435" t="str" cm="1">
        <f t="array" ref="C435">IF(A435="","",SUMPRODUCT((MATCH(A$2:A$1009&amp;B$2:B$1009,A$2:A$1009&amp;B$2:B$1009,0)=ROW($1:$1008))*(A$2:A$1009=A435)))</f>
        <v/>
      </c>
    </row>
    <row r="436" spans="1:3" x14ac:dyDescent="0.2">
      <c r="A436" t="str">
        <f>+'算出シート2（連携後）'!AQ446</f>
        <v/>
      </c>
      <c r="B436">
        <f>+'算出シート2（連携後）'!G446</f>
        <v>0</v>
      </c>
      <c r="C436" t="str" cm="1">
        <f t="array" ref="C436">IF(A436="","",SUMPRODUCT((MATCH(A$2:A$1009&amp;B$2:B$1009,A$2:A$1009&amp;B$2:B$1009,0)=ROW($1:$1008))*(A$2:A$1009=A436)))</f>
        <v/>
      </c>
    </row>
    <row r="437" spans="1:3" x14ac:dyDescent="0.2">
      <c r="A437" t="str">
        <f>+'算出シート2（連携後）'!AQ447</f>
        <v/>
      </c>
      <c r="B437">
        <f>+'算出シート2（連携後）'!G447</f>
        <v>0</v>
      </c>
      <c r="C437" t="str" cm="1">
        <f t="array" ref="C437">IF(A437="","",SUMPRODUCT((MATCH(A$2:A$1009&amp;B$2:B$1009,A$2:A$1009&amp;B$2:B$1009,0)=ROW($1:$1008))*(A$2:A$1009=A437)))</f>
        <v/>
      </c>
    </row>
    <row r="438" spans="1:3" x14ac:dyDescent="0.2">
      <c r="A438" t="str">
        <f>+'算出シート2（連携後）'!AQ448</f>
        <v/>
      </c>
      <c r="B438">
        <f>+'算出シート2（連携後）'!G448</f>
        <v>0</v>
      </c>
      <c r="C438" t="str" cm="1">
        <f t="array" ref="C438">IF(A438="","",SUMPRODUCT((MATCH(A$2:A$1009&amp;B$2:B$1009,A$2:A$1009&amp;B$2:B$1009,0)=ROW($1:$1008))*(A$2:A$1009=A438)))</f>
        <v/>
      </c>
    </row>
    <row r="439" spans="1:3" x14ac:dyDescent="0.2">
      <c r="A439" t="str">
        <f>+'算出シート2（連携後）'!AQ449</f>
        <v/>
      </c>
      <c r="B439">
        <f>+'算出シート2（連携後）'!G449</f>
        <v>0</v>
      </c>
      <c r="C439" t="str" cm="1">
        <f t="array" ref="C439">IF(A439="","",SUMPRODUCT((MATCH(A$2:A$1009&amp;B$2:B$1009,A$2:A$1009&amp;B$2:B$1009,0)=ROW($1:$1008))*(A$2:A$1009=A439)))</f>
        <v/>
      </c>
    </row>
    <row r="440" spans="1:3" x14ac:dyDescent="0.2">
      <c r="A440" t="str">
        <f>+'算出シート2（連携後）'!AQ450</f>
        <v/>
      </c>
      <c r="B440">
        <f>+'算出シート2（連携後）'!G450</f>
        <v>0</v>
      </c>
      <c r="C440" t="str" cm="1">
        <f t="array" ref="C440">IF(A440="","",SUMPRODUCT((MATCH(A$2:A$1009&amp;B$2:B$1009,A$2:A$1009&amp;B$2:B$1009,0)=ROW($1:$1008))*(A$2:A$1009=A440)))</f>
        <v/>
      </c>
    </row>
    <row r="441" spans="1:3" x14ac:dyDescent="0.2">
      <c r="A441" t="str">
        <f>+'算出シート2（連携後）'!AQ451</f>
        <v/>
      </c>
      <c r="B441">
        <f>+'算出シート2（連携後）'!G451</f>
        <v>0</v>
      </c>
      <c r="C441" t="str" cm="1">
        <f t="array" ref="C441">IF(A441="","",SUMPRODUCT((MATCH(A$2:A$1009&amp;B$2:B$1009,A$2:A$1009&amp;B$2:B$1009,0)=ROW($1:$1008))*(A$2:A$1009=A441)))</f>
        <v/>
      </c>
    </row>
    <row r="442" spans="1:3" x14ac:dyDescent="0.2">
      <c r="A442" t="str">
        <f>+'算出シート2（連携後）'!AQ452</f>
        <v/>
      </c>
      <c r="B442">
        <f>+'算出シート2（連携後）'!G452</f>
        <v>0</v>
      </c>
      <c r="C442" t="str" cm="1">
        <f t="array" ref="C442">IF(A442="","",SUMPRODUCT((MATCH(A$2:A$1009&amp;B$2:B$1009,A$2:A$1009&amp;B$2:B$1009,0)=ROW($1:$1008))*(A$2:A$1009=A442)))</f>
        <v/>
      </c>
    </row>
    <row r="443" spans="1:3" x14ac:dyDescent="0.2">
      <c r="A443" t="str">
        <f>+'算出シート2（連携後）'!AQ453</f>
        <v/>
      </c>
      <c r="B443">
        <f>+'算出シート2（連携後）'!G453</f>
        <v>0</v>
      </c>
      <c r="C443" t="str" cm="1">
        <f t="array" ref="C443">IF(A443="","",SUMPRODUCT((MATCH(A$2:A$1009&amp;B$2:B$1009,A$2:A$1009&amp;B$2:B$1009,0)=ROW($1:$1008))*(A$2:A$1009=A443)))</f>
        <v/>
      </c>
    </row>
    <row r="444" spans="1:3" x14ac:dyDescent="0.2">
      <c r="A444" t="str">
        <f>+'算出シート2（連携後）'!AQ454</f>
        <v/>
      </c>
      <c r="B444">
        <f>+'算出シート2（連携後）'!G454</f>
        <v>0</v>
      </c>
      <c r="C444" t="str" cm="1">
        <f t="array" ref="C444">IF(A444="","",SUMPRODUCT((MATCH(A$2:A$1009&amp;B$2:B$1009,A$2:A$1009&amp;B$2:B$1009,0)=ROW($1:$1008))*(A$2:A$1009=A444)))</f>
        <v/>
      </c>
    </row>
    <row r="445" spans="1:3" x14ac:dyDescent="0.2">
      <c r="A445" t="str">
        <f>+'算出シート2（連携後）'!AQ455</f>
        <v/>
      </c>
      <c r="B445">
        <f>+'算出シート2（連携後）'!G455</f>
        <v>0</v>
      </c>
      <c r="C445" t="str" cm="1">
        <f t="array" ref="C445">IF(A445="","",SUMPRODUCT((MATCH(A$2:A$1009&amp;B$2:B$1009,A$2:A$1009&amp;B$2:B$1009,0)=ROW($1:$1008))*(A$2:A$1009=A445)))</f>
        <v/>
      </c>
    </row>
    <row r="446" spans="1:3" x14ac:dyDescent="0.2">
      <c r="A446" t="str">
        <f>+'算出シート2（連携後）'!AQ456</f>
        <v/>
      </c>
      <c r="B446">
        <f>+'算出シート2（連携後）'!G456</f>
        <v>0</v>
      </c>
      <c r="C446" t="str" cm="1">
        <f t="array" ref="C446">IF(A446="","",SUMPRODUCT((MATCH(A$2:A$1009&amp;B$2:B$1009,A$2:A$1009&amp;B$2:B$1009,0)=ROW($1:$1008))*(A$2:A$1009=A446)))</f>
        <v/>
      </c>
    </row>
    <row r="447" spans="1:3" x14ac:dyDescent="0.2">
      <c r="A447" t="str">
        <f>+'算出シート2（連携後）'!AQ457</f>
        <v/>
      </c>
      <c r="B447">
        <f>+'算出シート2（連携後）'!G457</f>
        <v>0</v>
      </c>
      <c r="C447" t="str" cm="1">
        <f t="array" ref="C447">IF(A447="","",SUMPRODUCT((MATCH(A$2:A$1009&amp;B$2:B$1009,A$2:A$1009&amp;B$2:B$1009,0)=ROW($1:$1008))*(A$2:A$1009=A447)))</f>
        <v/>
      </c>
    </row>
    <row r="448" spans="1:3" x14ac:dyDescent="0.2">
      <c r="A448" t="str">
        <f>+'算出シート2（連携後）'!AQ458</f>
        <v/>
      </c>
      <c r="B448">
        <f>+'算出シート2（連携後）'!G458</f>
        <v>0</v>
      </c>
      <c r="C448" t="str" cm="1">
        <f t="array" ref="C448">IF(A448="","",SUMPRODUCT((MATCH(A$2:A$1009&amp;B$2:B$1009,A$2:A$1009&amp;B$2:B$1009,0)=ROW($1:$1008))*(A$2:A$1009=A448)))</f>
        <v/>
      </c>
    </row>
    <row r="449" spans="1:3" x14ac:dyDescent="0.2">
      <c r="A449" t="str">
        <f>+'算出シート2（連携後）'!AQ459</f>
        <v/>
      </c>
      <c r="B449">
        <f>+'算出シート2（連携後）'!G459</f>
        <v>0</v>
      </c>
      <c r="C449" t="str" cm="1">
        <f t="array" ref="C449">IF(A449="","",SUMPRODUCT((MATCH(A$2:A$1009&amp;B$2:B$1009,A$2:A$1009&amp;B$2:B$1009,0)=ROW($1:$1008))*(A$2:A$1009=A449)))</f>
        <v/>
      </c>
    </row>
    <row r="450" spans="1:3" x14ac:dyDescent="0.2">
      <c r="A450" t="str">
        <f>+'算出シート2（連携後）'!AQ460</f>
        <v/>
      </c>
      <c r="B450">
        <f>+'算出シート2（連携後）'!G460</f>
        <v>0</v>
      </c>
      <c r="C450" t="str" cm="1">
        <f t="array" ref="C450">IF(A450="","",SUMPRODUCT((MATCH(A$2:A$1009&amp;B$2:B$1009,A$2:A$1009&amp;B$2:B$1009,0)=ROW($1:$1008))*(A$2:A$1009=A450)))</f>
        <v/>
      </c>
    </row>
    <row r="451" spans="1:3" x14ac:dyDescent="0.2">
      <c r="A451" t="str">
        <f>+'算出シート2（連携後）'!AQ461</f>
        <v/>
      </c>
      <c r="B451">
        <f>+'算出シート2（連携後）'!G461</f>
        <v>0</v>
      </c>
      <c r="C451" t="str" cm="1">
        <f t="array" ref="C451">IF(A451="","",SUMPRODUCT((MATCH(A$2:A$1009&amp;B$2:B$1009,A$2:A$1009&amp;B$2:B$1009,0)=ROW($1:$1008))*(A$2:A$1009=A451)))</f>
        <v/>
      </c>
    </row>
    <row r="452" spans="1:3" x14ac:dyDescent="0.2">
      <c r="A452" t="str">
        <f>+'算出シート2（連携後）'!AQ462</f>
        <v/>
      </c>
      <c r="B452">
        <f>+'算出シート2（連携後）'!G462</f>
        <v>0</v>
      </c>
      <c r="C452" t="str" cm="1">
        <f t="array" ref="C452">IF(A452="","",SUMPRODUCT((MATCH(A$2:A$1009&amp;B$2:B$1009,A$2:A$1009&amp;B$2:B$1009,0)=ROW($1:$1008))*(A$2:A$1009=A452)))</f>
        <v/>
      </c>
    </row>
    <row r="453" spans="1:3" x14ac:dyDescent="0.2">
      <c r="A453" t="str">
        <f>+'算出シート2（連携後）'!AQ463</f>
        <v/>
      </c>
      <c r="B453">
        <f>+'算出シート2（連携後）'!G463</f>
        <v>0</v>
      </c>
      <c r="C453" t="str" cm="1">
        <f t="array" ref="C453">IF(A453="","",SUMPRODUCT((MATCH(A$2:A$1009&amp;B$2:B$1009,A$2:A$1009&amp;B$2:B$1009,0)=ROW($1:$1008))*(A$2:A$1009=A453)))</f>
        <v/>
      </c>
    </row>
    <row r="454" spans="1:3" x14ac:dyDescent="0.2">
      <c r="A454" t="str">
        <f>+'算出シート2（連携後）'!AQ464</f>
        <v/>
      </c>
      <c r="B454">
        <f>+'算出シート2（連携後）'!G464</f>
        <v>0</v>
      </c>
      <c r="C454" t="str" cm="1">
        <f t="array" ref="C454">IF(A454="","",SUMPRODUCT((MATCH(A$2:A$1009&amp;B$2:B$1009,A$2:A$1009&amp;B$2:B$1009,0)=ROW($1:$1008))*(A$2:A$1009=A454)))</f>
        <v/>
      </c>
    </row>
    <row r="455" spans="1:3" x14ac:dyDescent="0.2">
      <c r="A455" t="str">
        <f>+'算出シート2（連携後）'!AQ465</f>
        <v/>
      </c>
      <c r="B455">
        <f>+'算出シート2（連携後）'!G465</f>
        <v>0</v>
      </c>
      <c r="C455" t="str" cm="1">
        <f t="array" ref="C455">IF(A455="","",SUMPRODUCT((MATCH(A$2:A$1009&amp;B$2:B$1009,A$2:A$1009&amp;B$2:B$1009,0)=ROW($1:$1008))*(A$2:A$1009=A455)))</f>
        <v/>
      </c>
    </row>
    <row r="456" spans="1:3" x14ac:dyDescent="0.2">
      <c r="A456" t="str">
        <f>+'算出シート2（連携後）'!AQ466</f>
        <v/>
      </c>
      <c r="B456">
        <f>+'算出シート2（連携後）'!G466</f>
        <v>0</v>
      </c>
      <c r="C456" t="str" cm="1">
        <f t="array" ref="C456">IF(A456="","",SUMPRODUCT((MATCH(A$2:A$1009&amp;B$2:B$1009,A$2:A$1009&amp;B$2:B$1009,0)=ROW($1:$1008))*(A$2:A$1009=A456)))</f>
        <v/>
      </c>
    </row>
    <row r="457" spans="1:3" x14ac:dyDescent="0.2">
      <c r="A457" t="str">
        <f>+'算出シート2（連携後）'!AQ467</f>
        <v/>
      </c>
      <c r="B457">
        <f>+'算出シート2（連携後）'!G467</f>
        <v>0</v>
      </c>
      <c r="C457" t="str" cm="1">
        <f t="array" ref="C457">IF(A457="","",SUMPRODUCT((MATCH(A$2:A$1009&amp;B$2:B$1009,A$2:A$1009&amp;B$2:B$1009,0)=ROW($1:$1008))*(A$2:A$1009=A457)))</f>
        <v/>
      </c>
    </row>
    <row r="458" spans="1:3" x14ac:dyDescent="0.2">
      <c r="A458" t="str">
        <f>+'算出シート2（連携後）'!AQ468</f>
        <v/>
      </c>
      <c r="B458">
        <f>+'算出シート2（連携後）'!G468</f>
        <v>0</v>
      </c>
      <c r="C458" t="str" cm="1">
        <f t="array" ref="C458">IF(A458="","",SUMPRODUCT((MATCH(A$2:A$1009&amp;B$2:B$1009,A$2:A$1009&amp;B$2:B$1009,0)=ROW($1:$1008))*(A$2:A$1009=A458)))</f>
        <v/>
      </c>
    </row>
    <row r="459" spans="1:3" x14ac:dyDescent="0.2">
      <c r="A459" t="str">
        <f>+'算出シート2（連携後）'!AQ469</f>
        <v/>
      </c>
      <c r="B459">
        <f>+'算出シート2（連携後）'!G469</f>
        <v>0</v>
      </c>
      <c r="C459" t="str" cm="1">
        <f t="array" ref="C459">IF(A459="","",SUMPRODUCT((MATCH(A$2:A$1009&amp;B$2:B$1009,A$2:A$1009&amp;B$2:B$1009,0)=ROW($1:$1008))*(A$2:A$1009=A459)))</f>
        <v/>
      </c>
    </row>
    <row r="460" spans="1:3" x14ac:dyDescent="0.2">
      <c r="A460" t="str">
        <f>+'算出シート2（連携後）'!AQ470</f>
        <v/>
      </c>
      <c r="B460">
        <f>+'算出シート2（連携後）'!G470</f>
        <v>0</v>
      </c>
      <c r="C460" t="str" cm="1">
        <f t="array" ref="C460">IF(A460="","",SUMPRODUCT((MATCH(A$2:A$1009&amp;B$2:B$1009,A$2:A$1009&amp;B$2:B$1009,0)=ROW($1:$1008))*(A$2:A$1009=A460)))</f>
        <v/>
      </c>
    </row>
    <row r="461" spans="1:3" x14ac:dyDescent="0.2">
      <c r="A461" t="str">
        <f>+'算出シート2（連携後）'!AQ471</f>
        <v/>
      </c>
      <c r="B461">
        <f>+'算出シート2（連携後）'!G471</f>
        <v>0</v>
      </c>
      <c r="C461" t="str" cm="1">
        <f t="array" ref="C461">IF(A461="","",SUMPRODUCT((MATCH(A$2:A$1009&amp;B$2:B$1009,A$2:A$1009&amp;B$2:B$1009,0)=ROW($1:$1008))*(A$2:A$1009=A461)))</f>
        <v/>
      </c>
    </row>
    <row r="462" spans="1:3" x14ac:dyDescent="0.2">
      <c r="A462" t="str">
        <f>+'算出シート2（連携後）'!AQ472</f>
        <v/>
      </c>
      <c r="B462">
        <f>+'算出シート2（連携後）'!G472</f>
        <v>0</v>
      </c>
      <c r="C462" t="str" cm="1">
        <f t="array" ref="C462">IF(A462="","",SUMPRODUCT((MATCH(A$2:A$1009&amp;B$2:B$1009,A$2:A$1009&amp;B$2:B$1009,0)=ROW($1:$1008))*(A$2:A$1009=A462)))</f>
        <v/>
      </c>
    </row>
    <row r="463" spans="1:3" x14ac:dyDescent="0.2">
      <c r="A463" t="str">
        <f>+'算出シート2（連携後）'!AQ473</f>
        <v/>
      </c>
      <c r="B463">
        <f>+'算出シート2（連携後）'!G473</f>
        <v>0</v>
      </c>
      <c r="C463" t="str" cm="1">
        <f t="array" ref="C463">IF(A463="","",SUMPRODUCT((MATCH(A$2:A$1009&amp;B$2:B$1009,A$2:A$1009&amp;B$2:B$1009,0)=ROW($1:$1008))*(A$2:A$1009=A463)))</f>
        <v/>
      </c>
    </row>
    <row r="464" spans="1:3" x14ac:dyDescent="0.2">
      <c r="A464" t="str">
        <f>+'算出シート2（連携後）'!AQ474</f>
        <v/>
      </c>
      <c r="B464">
        <f>+'算出シート2（連携後）'!G474</f>
        <v>0</v>
      </c>
      <c r="C464" t="str" cm="1">
        <f t="array" ref="C464">IF(A464="","",SUMPRODUCT((MATCH(A$2:A$1009&amp;B$2:B$1009,A$2:A$1009&amp;B$2:B$1009,0)=ROW($1:$1008))*(A$2:A$1009=A464)))</f>
        <v/>
      </c>
    </row>
    <row r="465" spans="1:3" x14ac:dyDescent="0.2">
      <c r="A465" t="str">
        <f>+'算出シート2（連携後）'!AQ475</f>
        <v/>
      </c>
      <c r="B465">
        <f>+'算出シート2（連携後）'!G475</f>
        <v>0</v>
      </c>
      <c r="C465" t="str" cm="1">
        <f t="array" ref="C465">IF(A465="","",SUMPRODUCT((MATCH(A$2:A$1009&amp;B$2:B$1009,A$2:A$1009&amp;B$2:B$1009,0)=ROW($1:$1008))*(A$2:A$1009=A465)))</f>
        <v/>
      </c>
    </row>
    <row r="466" spans="1:3" x14ac:dyDescent="0.2">
      <c r="A466" t="str">
        <f>+'算出シート2（連携後）'!AQ476</f>
        <v/>
      </c>
      <c r="B466">
        <f>+'算出シート2（連携後）'!G476</f>
        <v>0</v>
      </c>
      <c r="C466" t="str" cm="1">
        <f t="array" ref="C466">IF(A466="","",SUMPRODUCT((MATCH(A$2:A$1009&amp;B$2:B$1009,A$2:A$1009&amp;B$2:B$1009,0)=ROW($1:$1008))*(A$2:A$1009=A466)))</f>
        <v/>
      </c>
    </row>
    <row r="467" spans="1:3" x14ac:dyDescent="0.2">
      <c r="A467" t="str">
        <f>+'算出シート2（連携後）'!AQ477</f>
        <v/>
      </c>
      <c r="B467">
        <f>+'算出シート2（連携後）'!G477</f>
        <v>0</v>
      </c>
      <c r="C467" t="str" cm="1">
        <f t="array" ref="C467">IF(A467="","",SUMPRODUCT((MATCH(A$2:A$1009&amp;B$2:B$1009,A$2:A$1009&amp;B$2:B$1009,0)=ROW($1:$1008))*(A$2:A$1009=A467)))</f>
        <v/>
      </c>
    </row>
    <row r="468" spans="1:3" x14ac:dyDescent="0.2">
      <c r="A468" t="str">
        <f>+'算出シート2（連携後）'!AQ478</f>
        <v/>
      </c>
      <c r="B468">
        <f>+'算出シート2（連携後）'!G478</f>
        <v>0</v>
      </c>
      <c r="C468" t="str" cm="1">
        <f t="array" ref="C468">IF(A468="","",SUMPRODUCT((MATCH(A$2:A$1009&amp;B$2:B$1009,A$2:A$1009&amp;B$2:B$1009,0)=ROW($1:$1008))*(A$2:A$1009=A468)))</f>
        <v/>
      </c>
    </row>
    <row r="469" spans="1:3" x14ac:dyDescent="0.2">
      <c r="A469" t="str">
        <f>+'算出シート2（連携後）'!AQ479</f>
        <v/>
      </c>
      <c r="B469">
        <f>+'算出シート2（連携後）'!G479</f>
        <v>0</v>
      </c>
      <c r="C469" t="str" cm="1">
        <f t="array" ref="C469">IF(A469="","",SUMPRODUCT((MATCH(A$2:A$1009&amp;B$2:B$1009,A$2:A$1009&amp;B$2:B$1009,0)=ROW($1:$1008))*(A$2:A$1009=A469)))</f>
        <v/>
      </c>
    </row>
    <row r="470" spans="1:3" x14ac:dyDescent="0.2">
      <c r="A470" t="str">
        <f>+'算出シート2（連携後）'!AQ480</f>
        <v/>
      </c>
      <c r="B470">
        <f>+'算出シート2（連携後）'!G480</f>
        <v>0</v>
      </c>
      <c r="C470" t="str" cm="1">
        <f t="array" ref="C470">IF(A470="","",SUMPRODUCT((MATCH(A$2:A$1009&amp;B$2:B$1009,A$2:A$1009&amp;B$2:B$1009,0)=ROW($1:$1008))*(A$2:A$1009=A470)))</f>
        <v/>
      </c>
    </row>
    <row r="471" spans="1:3" x14ac:dyDescent="0.2">
      <c r="A471" t="str">
        <f>+'算出シート2（連携後）'!AQ481</f>
        <v/>
      </c>
      <c r="B471">
        <f>+'算出シート2（連携後）'!G481</f>
        <v>0</v>
      </c>
      <c r="C471" t="str" cm="1">
        <f t="array" ref="C471">IF(A471="","",SUMPRODUCT((MATCH(A$2:A$1009&amp;B$2:B$1009,A$2:A$1009&amp;B$2:B$1009,0)=ROW($1:$1008))*(A$2:A$1009=A471)))</f>
        <v/>
      </c>
    </row>
    <row r="472" spans="1:3" x14ac:dyDescent="0.2">
      <c r="A472" t="str">
        <f>+'算出シート2（連携後）'!AQ482</f>
        <v/>
      </c>
      <c r="B472">
        <f>+'算出シート2（連携後）'!G482</f>
        <v>0</v>
      </c>
      <c r="C472" t="str" cm="1">
        <f t="array" ref="C472">IF(A472="","",SUMPRODUCT((MATCH(A$2:A$1009&amp;B$2:B$1009,A$2:A$1009&amp;B$2:B$1009,0)=ROW($1:$1008))*(A$2:A$1009=A472)))</f>
        <v/>
      </c>
    </row>
    <row r="473" spans="1:3" x14ac:dyDescent="0.2">
      <c r="A473" t="str">
        <f>+'算出シート2（連携後）'!AQ483</f>
        <v/>
      </c>
      <c r="B473">
        <f>+'算出シート2（連携後）'!G483</f>
        <v>0</v>
      </c>
      <c r="C473" t="str" cm="1">
        <f t="array" ref="C473">IF(A473="","",SUMPRODUCT((MATCH(A$2:A$1009&amp;B$2:B$1009,A$2:A$1009&amp;B$2:B$1009,0)=ROW($1:$1008))*(A$2:A$1009=A473)))</f>
        <v/>
      </c>
    </row>
    <row r="474" spans="1:3" x14ac:dyDescent="0.2">
      <c r="A474" t="str">
        <f>+'算出シート2（連携後）'!AQ484</f>
        <v/>
      </c>
      <c r="B474">
        <f>+'算出シート2（連携後）'!G484</f>
        <v>0</v>
      </c>
      <c r="C474" t="str" cm="1">
        <f t="array" ref="C474">IF(A474="","",SUMPRODUCT((MATCH(A$2:A$1009&amp;B$2:B$1009,A$2:A$1009&amp;B$2:B$1009,0)=ROW($1:$1008))*(A$2:A$1009=A474)))</f>
        <v/>
      </c>
    </row>
    <row r="475" spans="1:3" x14ac:dyDescent="0.2">
      <c r="A475" t="str">
        <f>+'算出シート2（連携後）'!AQ485</f>
        <v/>
      </c>
      <c r="B475">
        <f>+'算出シート2（連携後）'!G485</f>
        <v>0</v>
      </c>
      <c r="C475" t="str" cm="1">
        <f t="array" ref="C475">IF(A475="","",SUMPRODUCT((MATCH(A$2:A$1009&amp;B$2:B$1009,A$2:A$1009&amp;B$2:B$1009,0)=ROW($1:$1008))*(A$2:A$1009=A475)))</f>
        <v/>
      </c>
    </row>
    <row r="476" spans="1:3" x14ac:dyDescent="0.2">
      <c r="A476" t="str">
        <f>+'算出シート2（連携後）'!AQ486</f>
        <v/>
      </c>
      <c r="B476">
        <f>+'算出シート2（連携後）'!G486</f>
        <v>0</v>
      </c>
      <c r="C476" t="str" cm="1">
        <f t="array" ref="C476">IF(A476="","",SUMPRODUCT((MATCH(A$2:A$1009&amp;B$2:B$1009,A$2:A$1009&amp;B$2:B$1009,0)=ROW($1:$1008))*(A$2:A$1009=A476)))</f>
        <v/>
      </c>
    </row>
    <row r="477" spans="1:3" x14ac:dyDescent="0.2">
      <c r="A477" t="str">
        <f>+'算出シート2（連携後）'!AQ487</f>
        <v/>
      </c>
      <c r="B477">
        <f>+'算出シート2（連携後）'!G487</f>
        <v>0</v>
      </c>
      <c r="C477" t="str" cm="1">
        <f t="array" ref="C477">IF(A477="","",SUMPRODUCT((MATCH(A$2:A$1009&amp;B$2:B$1009,A$2:A$1009&amp;B$2:B$1009,0)=ROW($1:$1008))*(A$2:A$1009=A477)))</f>
        <v/>
      </c>
    </row>
    <row r="478" spans="1:3" x14ac:dyDescent="0.2">
      <c r="A478" t="str">
        <f>+'算出シート2（連携後）'!AQ488</f>
        <v/>
      </c>
      <c r="B478">
        <f>+'算出シート2（連携後）'!G488</f>
        <v>0</v>
      </c>
      <c r="C478" t="str" cm="1">
        <f t="array" ref="C478">IF(A478="","",SUMPRODUCT((MATCH(A$2:A$1009&amp;B$2:B$1009,A$2:A$1009&amp;B$2:B$1009,0)=ROW($1:$1008))*(A$2:A$1009=A478)))</f>
        <v/>
      </c>
    </row>
    <row r="479" spans="1:3" x14ac:dyDescent="0.2">
      <c r="A479" t="str">
        <f>+'算出シート2（連携後）'!AQ489</f>
        <v/>
      </c>
      <c r="B479">
        <f>+'算出シート2（連携後）'!G489</f>
        <v>0</v>
      </c>
      <c r="C479" t="str" cm="1">
        <f t="array" ref="C479">IF(A479="","",SUMPRODUCT((MATCH(A$2:A$1009&amp;B$2:B$1009,A$2:A$1009&amp;B$2:B$1009,0)=ROW($1:$1008))*(A$2:A$1009=A479)))</f>
        <v/>
      </c>
    </row>
    <row r="480" spans="1:3" x14ac:dyDescent="0.2">
      <c r="A480" t="str">
        <f>+'算出シート2（連携後）'!AQ490</f>
        <v/>
      </c>
      <c r="B480">
        <f>+'算出シート2（連携後）'!G490</f>
        <v>0</v>
      </c>
      <c r="C480" t="str" cm="1">
        <f t="array" ref="C480">IF(A480="","",SUMPRODUCT((MATCH(A$2:A$1009&amp;B$2:B$1009,A$2:A$1009&amp;B$2:B$1009,0)=ROW($1:$1008))*(A$2:A$1009=A480)))</f>
        <v/>
      </c>
    </row>
    <row r="481" spans="1:3" x14ac:dyDescent="0.2">
      <c r="A481" t="str">
        <f>+'算出シート2（連携後）'!AQ491</f>
        <v/>
      </c>
      <c r="B481">
        <f>+'算出シート2（連携後）'!G491</f>
        <v>0</v>
      </c>
      <c r="C481" t="str" cm="1">
        <f t="array" ref="C481">IF(A481="","",SUMPRODUCT((MATCH(A$2:A$1009&amp;B$2:B$1009,A$2:A$1009&amp;B$2:B$1009,0)=ROW($1:$1008))*(A$2:A$1009=A481)))</f>
        <v/>
      </c>
    </row>
    <row r="482" spans="1:3" x14ac:dyDescent="0.2">
      <c r="A482" t="str">
        <f>+'算出シート2（連携後）'!AQ492</f>
        <v/>
      </c>
      <c r="B482">
        <f>+'算出シート2（連携後）'!G492</f>
        <v>0</v>
      </c>
      <c r="C482" t="str" cm="1">
        <f t="array" ref="C482">IF(A482="","",SUMPRODUCT((MATCH(A$2:A$1009&amp;B$2:B$1009,A$2:A$1009&amp;B$2:B$1009,0)=ROW($1:$1008))*(A$2:A$1009=A482)))</f>
        <v/>
      </c>
    </row>
    <row r="483" spans="1:3" x14ac:dyDescent="0.2">
      <c r="A483" t="str">
        <f>+'算出シート2（連携後）'!AQ493</f>
        <v/>
      </c>
      <c r="B483">
        <f>+'算出シート2（連携後）'!G493</f>
        <v>0</v>
      </c>
      <c r="C483" t="str" cm="1">
        <f t="array" ref="C483">IF(A483="","",SUMPRODUCT((MATCH(A$2:A$1009&amp;B$2:B$1009,A$2:A$1009&amp;B$2:B$1009,0)=ROW($1:$1008))*(A$2:A$1009=A483)))</f>
        <v/>
      </c>
    </row>
    <row r="484" spans="1:3" x14ac:dyDescent="0.2">
      <c r="A484" t="str">
        <f>+'算出シート2（連携後）'!AQ494</f>
        <v/>
      </c>
      <c r="B484">
        <f>+'算出シート2（連携後）'!G494</f>
        <v>0</v>
      </c>
      <c r="C484" t="str" cm="1">
        <f t="array" ref="C484">IF(A484="","",SUMPRODUCT((MATCH(A$2:A$1009&amp;B$2:B$1009,A$2:A$1009&amp;B$2:B$1009,0)=ROW($1:$1008))*(A$2:A$1009=A484)))</f>
        <v/>
      </c>
    </row>
    <row r="485" spans="1:3" x14ac:dyDescent="0.2">
      <c r="A485" t="str">
        <f>+'算出シート2（連携後）'!AQ495</f>
        <v/>
      </c>
      <c r="B485">
        <f>+'算出シート2（連携後）'!G495</f>
        <v>0</v>
      </c>
      <c r="C485" t="str" cm="1">
        <f t="array" ref="C485">IF(A485="","",SUMPRODUCT((MATCH(A$2:A$1009&amp;B$2:B$1009,A$2:A$1009&amp;B$2:B$1009,0)=ROW($1:$1008))*(A$2:A$1009=A485)))</f>
        <v/>
      </c>
    </row>
    <row r="486" spans="1:3" x14ac:dyDescent="0.2">
      <c r="A486" t="str">
        <f>+'算出シート2（連携後）'!AQ496</f>
        <v/>
      </c>
      <c r="B486">
        <f>+'算出シート2（連携後）'!G496</f>
        <v>0</v>
      </c>
      <c r="C486" t="str" cm="1">
        <f t="array" ref="C486">IF(A486="","",SUMPRODUCT((MATCH(A$2:A$1009&amp;B$2:B$1009,A$2:A$1009&amp;B$2:B$1009,0)=ROW($1:$1008))*(A$2:A$1009=A486)))</f>
        <v/>
      </c>
    </row>
    <row r="487" spans="1:3" x14ac:dyDescent="0.2">
      <c r="A487" t="str">
        <f>+'算出シート2（連携後）'!AQ497</f>
        <v/>
      </c>
      <c r="B487">
        <f>+'算出シート2（連携後）'!G497</f>
        <v>0</v>
      </c>
      <c r="C487" t="str" cm="1">
        <f t="array" ref="C487">IF(A487="","",SUMPRODUCT((MATCH(A$2:A$1009&amp;B$2:B$1009,A$2:A$1009&amp;B$2:B$1009,0)=ROW($1:$1008))*(A$2:A$1009=A487)))</f>
        <v/>
      </c>
    </row>
    <row r="488" spans="1:3" x14ac:dyDescent="0.2">
      <c r="A488" t="str">
        <f>+'算出シート2（連携後）'!AQ498</f>
        <v/>
      </c>
      <c r="B488">
        <f>+'算出シート2（連携後）'!G498</f>
        <v>0</v>
      </c>
      <c r="C488" t="str" cm="1">
        <f t="array" ref="C488">IF(A488="","",SUMPRODUCT((MATCH(A$2:A$1009&amp;B$2:B$1009,A$2:A$1009&amp;B$2:B$1009,0)=ROW($1:$1008))*(A$2:A$1009=A488)))</f>
        <v/>
      </c>
    </row>
    <row r="489" spans="1:3" x14ac:dyDescent="0.2">
      <c r="A489" t="str">
        <f>+'算出シート2（連携後）'!AQ499</f>
        <v/>
      </c>
      <c r="B489">
        <f>+'算出シート2（連携後）'!G499</f>
        <v>0</v>
      </c>
      <c r="C489" t="str" cm="1">
        <f t="array" ref="C489">IF(A489="","",SUMPRODUCT((MATCH(A$2:A$1009&amp;B$2:B$1009,A$2:A$1009&amp;B$2:B$1009,0)=ROW($1:$1008))*(A$2:A$1009=A489)))</f>
        <v/>
      </c>
    </row>
    <row r="490" spans="1:3" x14ac:dyDescent="0.2">
      <c r="A490" t="str">
        <f>+'算出シート2（連携後）'!AQ500</f>
        <v/>
      </c>
      <c r="B490">
        <f>+'算出シート2（連携後）'!G500</f>
        <v>0</v>
      </c>
      <c r="C490" t="str" cm="1">
        <f t="array" ref="C490">IF(A490="","",SUMPRODUCT((MATCH(A$2:A$1009&amp;B$2:B$1009,A$2:A$1009&amp;B$2:B$1009,0)=ROW($1:$1008))*(A$2:A$1009=A490)))</f>
        <v/>
      </c>
    </row>
    <row r="491" spans="1:3" x14ac:dyDescent="0.2">
      <c r="A491" t="str">
        <f>+'算出シート2（連携後）'!AQ501</f>
        <v/>
      </c>
      <c r="B491">
        <f>+'算出シート2（連携後）'!G501</f>
        <v>0</v>
      </c>
      <c r="C491" t="str" cm="1">
        <f t="array" ref="C491">IF(A491="","",SUMPRODUCT((MATCH(A$2:A$1009&amp;B$2:B$1009,A$2:A$1009&amp;B$2:B$1009,0)=ROW($1:$1008))*(A$2:A$1009=A491)))</f>
        <v/>
      </c>
    </row>
    <row r="492" spans="1:3" x14ac:dyDescent="0.2">
      <c r="A492" t="str">
        <f>+'算出シート2（連携後）'!AQ502</f>
        <v/>
      </c>
      <c r="B492">
        <f>+'算出シート2（連携後）'!G502</f>
        <v>0</v>
      </c>
      <c r="C492" t="str" cm="1">
        <f t="array" ref="C492">IF(A492="","",SUMPRODUCT((MATCH(A$2:A$1009&amp;B$2:B$1009,A$2:A$1009&amp;B$2:B$1009,0)=ROW($1:$1008))*(A$2:A$1009=A492)))</f>
        <v/>
      </c>
    </row>
    <row r="493" spans="1:3" x14ac:dyDescent="0.2">
      <c r="A493" t="str">
        <f>+'算出シート2（連携後）'!AQ503</f>
        <v/>
      </c>
      <c r="B493">
        <f>+'算出シート2（連携後）'!G503</f>
        <v>0</v>
      </c>
      <c r="C493" t="str" cm="1">
        <f t="array" ref="C493">IF(A493="","",SUMPRODUCT((MATCH(A$2:A$1009&amp;B$2:B$1009,A$2:A$1009&amp;B$2:B$1009,0)=ROW($1:$1008))*(A$2:A$1009=A493)))</f>
        <v/>
      </c>
    </row>
    <row r="494" spans="1:3" x14ac:dyDescent="0.2">
      <c r="A494" t="str">
        <f>+'算出シート2（連携後）'!AQ504</f>
        <v/>
      </c>
      <c r="B494">
        <f>+'算出シート2（連携後）'!G504</f>
        <v>0</v>
      </c>
      <c r="C494" t="str" cm="1">
        <f t="array" ref="C494">IF(A494="","",SUMPRODUCT((MATCH(A$2:A$1009&amp;B$2:B$1009,A$2:A$1009&amp;B$2:B$1009,0)=ROW($1:$1008))*(A$2:A$1009=A494)))</f>
        <v/>
      </c>
    </row>
    <row r="495" spans="1:3" x14ac:dyDescent="0.2">
      <c r="A495" t="str">
        <f>+'算出シート2（連携後）'!AQ505</f>
        <v/>
      </c>
      <c r="B495">
        <f>+'算出シート2（連携後）'!G505</f>
        <v>0</v>
      </c>
      <c r="C495" t="str" cm="1">
        <f t="array" ref="C495">IF(A495="","",SUMPRODUCT((MATCH(A$2:A$1009&amp;B$2:B$1009,A$2:A$1009&amp;B$2:B$1009,0)=ROW($1:$1008))*(A$2:A$1009=A495)))</f>
        <v/>
      </c>
    </row>
    <row r="496" spans="1:3" x14ac:dyDescent="0.2">
      <c r="A496" t="str">
        <f>+'算出シート2（連携後）'!AQ506</f>
        <v/>
      </c>
      <c r="B496">
        <f>+'算出シート2（連携後）'!G506</f>
        <v>0</v>
      </c>
      <c r="C496" t="str" cm="1">
        <f t="array" ref="C496">IF(A496="","",SUMPRODUCT((MATCH(A$2:A$1009&amp;B$2:B$1009,A$2:A$1009&amp;B$2:B$1009,0)=ROW($1:$1008))*(A$2:A$1009=A496)))</f>
        <v/>
      </c>
    </row>
    <row r="497" spans="1:3" x14ac:dyDescent="0.2">
      <c r="A497" t="str">
        <f>+'算出シート2（連携後）'!AQ507</f>
        <v/>
      </c>
      <c r="B497">
        <f>+'算出シート2（連携後）'!G507</f>
        <v>0</v>
      </c>
      <c r="C497" t="str" cm="1">
        <f t="array" ref="C497">IF(A497="","",SUMPRODUCT((MATCH(A$2:A$1009&amp;B$2:B$1009,A$2:A$1009&amp;B$2:B$1009,0)=ROW($1:$1008))*(A$2:A$1009=A497)))</f>
        <v/>
      </c>
    </row>
    <row r="498" spans="1:3" x14ac:dyDescent="0.2">
      <c r="A498" t="str">
        <f>+'算出シート2（連携後）'!AQ508</f>
        <v/>
      </c>
      <c r="B498">
        <f>+'算出シート2（連携後）'!G508</f>
        <v>0</v>
      </c>
      <c r="C498" t="str" cm="1">
        <f t="array" ref="C498">IF(A498="","",SUMPRODUCT((MATCH(A$2:A$1009&amp;B$2:B$1009,A$2:A$1009&amp;B$2:B$1009,0)=ROW($1:$1008))*(A$2:A$1009=A498)))</f>
        <v/>
      </c>
    </row>
    <row r="499" spans="1:3" x14ac:dyDescent="0.2">
      <c r="A499" t="str">
        <f>+'算出シート2（連携後）'!AQ509</f>
        <v/>
      </c>
      <c r="B499">
        <f>+'算出シート2（連携後）'!G509</f>
        <v>0</v>
      </c>
      <c r="C499" t="str" cm="1">
        <f t="array" ref="C499">IF(A499="","",SUMPRODUCT((MATCH(A$2:A$1009&amp;B$2:B$1009,A$2:A$1009&amp;B$2:B$1009,0)=ROW($1:$1008))*(A$2:A$1009=A499)))</f>
        <v/>
      </c>
    </row>
    <row r="500" spans="1:3" x14ac:dyDescent="0.2">
      <c r="A500" t="str">
        <f>+'算出シート2（連携後）'!AQ510</f>
        <v/>
      </c>
      <c r="B500">
        <f>+'算出シート2（連携後）'!G510</f>
        <v>0</v>
      </c>
      <c r="C500" t="str" cm="1">
        <f t="array" ref="C500">IF(A500="","",SUMPRODUCT((MATCH(A$2:A$1009&amp;B$2:B$1009,A$2:A$1009&amp;B$2:B$1009,0)=ROW($1:$1008))*(A$2:A$1009=A500)))</f>
        <v/>
      </c>
    </row>
    <row r="501" spans="1:3" x14ac:dyDescent="0.2">
      <c r="A501" t="str">
        <f>+'算出シート2（連携後）'!AQ511</f>
        <v/>
      </c>
      <c r="B501">
        <f>+'算出シート2（連携後）'!G511</f>
        <v>0</v>
      </c>
      <c r="C501" t="str" cm="1">
        <f t="array" ref="C501">IF(A501="","",SUMPRODUCT((MATCH(A$2:A$1009&amp;B$2:B$1009,A$2:A$1009&amp;B$2:B$1009,0)=ROW($1:$1008))*(A$2:A$1009=A501)))</f>
        <v/>
      </c>
    </row>
    <row r="502" spans="1:3" x14ac:dyDescent="0.2">
      <c r="A502" t="str">
        <f>+'算出シート2（連携後）'!AQ512</f>
        <v/>
      </c>
      <c r="B502">
        <f>+'算出シート2（連携後）'!G512</f>
        <v>0</v>
      </c>
      <c r="C502" t="str" cm="1">
        <f t="array" ref="C502">IF(A502="","",SUMPRODUCT((MATCH(A$2:A$1009&amp;B$2:B$1009,A$2:A$1009&amp;B$2:B$1009,0)=ROW($1:$1008))*(A$2:A$1009=A502)))</f>
        <v/>
      </c>
    </row>
    <row r="503" spans="1:3" x14ac:dyDescent="0.2">
      <c r="A503" t="str">
        <f>+'算出シート2（連携後）'!AQ513</f>
        <v/>
      </c>
      <c r="B503">
        <f>+'算出シート2（連携後）'!G513</f>
        <v>0</v>
      </c>
      <c r="C503" t="str" cm="1">
        <f t="array" ref="C503">IF(A503="","",SUMPRODUCT((MATCH(A$2:A$1009&amp;B$2:B$1009,A$2:A$1009&amp;B$2:B$1009,0)=ROW($1:$1008))*(A$2:A$1009=A503)))</f>
        <v/>
      </c>
    </row>
    <row r="504" spans="1:3" x14ac:dyDescent="0.2">
      <c r="A504" t="str">
        <f>+'算出シート2（連携後）'!AQ514</f>
        <v/>
      </c>
      <c r="B504">
        <f>+'算出シート2（連携後）'!G514</f>
        <v>0</v>
      </c>
      <c r="C504" t="str" cm="1">
        <f t="array" ref="C504">IF(A504="","",SUMPRODUCT((MATCH(A$2:A$1009&amp;B$2:B$1009,A$2:A$1009&amp;B$2:B$1009,0)=ROW($1:$1008))*(A$2:A$1009=A504)))</f>
        <v/>
      </c>
    </row>
    <row r="505" spans="1:3" x14ac:dyDescent="0.2">
      <c r="A505" t="str">
        <f>+'算出シート2（連携後）'!AQ515</f>
        <v/>
      </c>
      <c r="B505">
        <f>+'算出シート2（連携後）'!G515</f>
        <v>0</v>
      </c>
      <c r="C505" t="str" cm="1">
        <f t="array" ref="C505">IF(A505="","",SUMPRODUCT((MATCH(A$2:A$1009&amp;B$2:B$1009,A$2:A$1009&amp;B$2:B$1009,0)=ROW($1:$1008))*(A$2:A$1009=A505)))</f>
        <v/>
      </c>
    </row>
    <row r="506" spans="1:3" x14ac:dyDescent="0.2">
      <c r="A506" t="str">
        <f>+'算出シート2（連携後）'!AQ516</f>
        <v/>
      </c>
      <c r="B506">
        <f>+'算出シート2（連携後）'!G516</f>
        <v>0</v>
      </c>
      <c r="C506" t="str" cm="1">
        <f t="array" ref="C506">IF(A506="","",SUMPRODUCT((MATCH(A$2:A$1009&amp;B$2:B$1009,A$2:A$1009&amp;B$2:B$1009,0)=ROW($1:$1008))*(A$2:A$1009=A506)))</f>
        <v/>
      </c>
    </row>
    <row r="507" spans="1:3" x14ac:dyDescent="0.2">
      <c r="A507" t="str">
        <f>+'算出シート2（連携後）'!AQ517</f>
        <v/>
      </c>
      <c r="B507">
        <f>+'算出シート2（連携後）'!G517</f>
        <v>0</v>
      </c>
      <c r="C507" t="str" cm="1">
        <f t="array" ref="C507">IF(A507="","",SUMPRODUCT((MATCH(A$2:A$1009&amp;B$2:B$1009,A$2:A$1009&amp;B$2:B$1009,0)=ROW($1:$1008))*(A$2:A$1009=A507)))</f>
        <v/>
      </c>
    </row>
    <row r="508" spans="1:3" x14ac:dyDescent="0.2">
      <c r="A508" t="str">
        <f>+'算出シート2（連携後）'!AQ518</f>
        <v/>
      </c>
      <c r="B508">
        <f>+'算出シート2（連携後）'!G518</f>
        <v>0</v>
      </c>
      <c r="C508" t="str" cm="1">
        <f t="array" ref="C508">IF(A508="","",SUMPRODUCT((MATCH(A$2:A$1009&amp;B$2:B$1009,A$2:A$1009&amp;B$2:B$1009,0)=ROW($1:$1008))*(A$2:A$1009=A508)))</f>
        <v/>
      </c>
    </row>
    <row r="509" spans="1:3" x14ac:dyDescent="0.2">
      <c r="A509" t="str">
        <f>+'算出シート2（連携後）'!AQ519</f>
        <v/>
      </c>
      <c r="B509">
        <f>+'算出シート2（連携後）'!G519</f>
        <v>0</v>
      </c>
      <c r="C509" t="str" cm="1">
        <f t="array" ref="C509">IF(A509="","",SUMPRODUCT((MATCH(A$2:A$1009&amp;B$2:B$1009,A$2:A$1009&amp;B$2:B$1009,0)=ROW($1:$1008))*(A$2:A$1009=A509)))</f>
        <v/>
      </c>
    </row>
    <row r="510" spans="1:3" x14ac:dyDescent="0.2">
      <c r="A510" t="str">
        <f>+'算出シート2（連携後）'!AQ520</f>
        <v/>
      </c>
      <c r="B510">
        <f>+'算出シート2（連携後）'!G520</f>
        <v>0</v>
      </c>
      <c r="C510" t="str" cm="1">
        <f t="array" ref="C510">IF(A510="","",SUMPRODUCT((MATCH(A$2:A$1009&amp;B$2:B$1009,A$2:A$1009&amp;B$2:B$1009,0)=ROW($1:$1008))*(A$2:A$1009=A510)))</f>
        <v/>
      </c>
    </row>
    <row r="511" spans="1:3" x14ac:dyDescent="0.2">
      <c r="A511" t="str">
        <f>+'算出シート2（連携後）'!AQ521</f>
        <v/>
      </c>
      <c r="B511">
        <f>+'算出シート2（連携後）'!G521</f>
        <v>0</v>
      </c>
      <c r="C511" t="str" cm="1">
        <f t="array" ref="C511">IF(A511="","",SUMPRODUCT((MATCH(A$2:A$1009&amp;B$2:B$1009,A$2:A$1009&amp;B$2:B$1009,0)=ROW($1:$1008))*(A$2:A$1009=A511)))</f>
        <v/>
      </c>
    </row>
    <row r="512" spans="1:3" x14ac:dyDescent="0.2">
      <c r="A512" t="str">
        <f>+'算出シート2（連携後）'!AQ522</f>
        <v/>
      </c>
      <c r="B512">
        <f>+'算出シート2（連携後）'!G522</f>
        <v>0</v>
      </c>
      <c r="C512" t="str" cm="1">
        <f t="array" ref="C512">IF(A512="","",SUMPRODUCT((MATCH(A$2:A$1009&amp;B$2:B$1009,A$2:A$1009&amp;B$2:B$1009,0)=ROW($1:$1008))*(A$2:A$1009=A512)))</f>
        <v/>
      </c>
    </row>
    <row r="513" spans="1:3" x14ac:dyDescent="0.2">
      <c r="A513" t="str">
        <f>+'算出シート2（連携後）'!AQ523</f>
        <v/>
      </c>
      <c r="B513">
        <f>+'算出シート2（連携後）'!G523</f>
        <v>0</v>
      </c>
      <c r="C513" t="str" cm="1">
        <f t="array" ref="C513">IF(A513="","",SUMPRODUCT((MATCH(A$2:A$1009&amp;B$2:B$1009,A$2:A$1009&amp;B$2:B$1009,0)=ROW($1:$1008))*(A$2:A$1009=A513)))</f>
        <v/>
      </c>
    </row>
    <row r="514" spans="1:3" x14ac:dyDescent="0.2">
      <c r="A514" t="str">
        <f>+'算出シート2（連携後）'!AQ524</f>
        <v/>
      </c>
      <c r="B514">
        <f>+'算出シート2（連携後）'!G524</f>
        <v>0</v>
      </c>
      <c r="C514" t="str" cm="1">
        <f t="array" ref="C514">IF(A514="","",SUMPRODUCT((MATCH(A$2:A$1009&amp;B$2:B$1009,A$2:A$1009&amp;B$2:B$1009,0)=ROW($1:$1008))*(A$2:A$1009=A514)))</f>
        <v/>
      </c>
    </row>
    <row r="515" spans="1:3" x14ac:dyDescent="0.2">
      <c r="A515" t="str">
        <f>+'算出シート2（連携後）'!AQ525</f>
        <v/>
      </c>
      <c r="B515">
        <f>+'算出シート2（連携後）'!G525</f>
        <v>0</v>
      </c>
      <c r="C515" t="str" cm="1">
        <f t="array" ref="C515">IF(A515="","",SUMPRODUCT((MATCH(A$2:A$1009&amp;B$2:B$1009,A$2:A$1009&amp;B$2:B$1009,0)=ROW($1:$1008))*(A$2:A$1009=A515)))</f>
        <v/>
      </c>
    </row>
    <row r="516" spans="1:3" x14ac:dyDescent="0.2">
      <c r="A516" t="str">
        <f>+'算出シート2（連携後）'!AQ526</f>
        <v/>
      </c>
      <c r="B516">
        <f>+'算出シート2（連携後）'!G526</f>
        <v>0</v>
      </c>
      <c r="C516" t="str" cm="1">
        <f t="array" ref="C516">IF(A516="","",SUMPRODUCT((MATCH(A$2:A$1009&amp;B$2:B$1009,A$2:A$1009&amp;B$2:B$1009,0)=ROW($1:$1008))*(A$2:A$1009=A516)))</f>
        <v/>
      </c>
    </row>
    <row r="517" spans="1:3" x14ac:dyDescent="0.2">
      <c r="A517" t="str">
        <f>+'算出シート2（連携後）'!AQ527</f>
        <v/>
      </c>
      <c r="B517">
        <f>+'算出シート2（連携後）'!G527</f>
        <v>0</v>
      </c>
      <c r="C517" t="str" cm="1">
        <f t="array" ref="C517">IF(A517="","",SUMPRODUCT((MATCH(A$2:A$1009&amp;B$2:B$1009,A$2:A$1009&amp;B$2:B$1009,0)=ROW($1:$1008))*(A$2:A$1009=A517)))</f>
        <v/>
      </c>
    </row>
    <row r="518" spans="1:3" x14ac:dyDescent="0.2">
      <c r="A518" t="str">
        <f>+'算出シート2（連携後）'!AQ528</f>
        <v/>
      </c>
      <c r="B518">
        <f>+'算出シート2（連携後）'!G528</f>
        <v>0</v>
      </c>
      <c r="C518" t="str" cm="1">
        <f t="array" ref="C518">IF(A518="","",SUMPRODUCT((MATCH(A$2:A$1009&amp;B$2:B$1009,A$2:A$1009&amp;B$2:B$1009,0)=ROW($1:$1008))*(A$2:A$1009=A518)))</f>
        <v/>
      </c>
    </row>
    <row r="519" spans="1:3" x14ac:dyDescent="0.2">
      <c r="A519" t="str">
        <f>+'算出シート2（連携後）'!AQ529</f>
        <v/>
      </c>
      <c r="B519">
        <f>+'算出シート2（連携後）'!G529</f>
        <v>0</v>
      </c>
      <c r="C519" t="str" cm="1">
        <f t="array" ref="C519">IF(A519="","",SUMPRODUCT((MATCH(A$2:A$1009&amp;B$2:B$1009,A$2:A$1009&amp;B$2:B$1009,0)=ROW($1:$1008))*(A$2:A$1009=A519)))</f>
        <v/>
      </c>
    </row>
    <row r="520" spans="1:3" x14ac:dyDescent="0.2">
      <c r="A520" t="str">
        <f>+'算出シート2（連携後）'!AQ530</f>
        <v/>
      </c>
      <c r="B520">
        <f>+'算出シート2（連携後）'!G530</f>
        <v>0</v>
      </c>
      <c r="C520" t="str" cm="1">
        <f t="array" ref="C520">IF(A520="","",SUMPRODUCT((MATCH(A$2:A$1009&amp;B$2:B$1009,A$2:A$1009&amp;B$2:B$1009,0)=ROW($1:$1008))*(A$2:A$1009=A520)))</f>
        <v/>
      </c>
    </row>
    <row r="521" spans="1:3" x14ac:dyDescent="0.2">
      <c r="A521" t="str">
        <f>+'算出シート2（連携後）'!AQ531</f>
        <v/>
      </c>
      <c r="B521">
        <f>+'算出シート2（連携後）'!G531</f>
        <v>0</v>
      </c>
      <c r="C521" t="str" cm="1">
        <f t="array" ref="C521">IF(A521="","",SUMPRODUCT((MATCH(A$2:A$1009&amp;B$2:B$1009,A$2:A$1009&amp;B$2:B$1009,0)=ROW($1:$1008))*(A$2:A$1009=A521)))</f>
        <v/>
      </c>
    </row>
    <row r="522" spans="1:3" x14ac:dyDescent="0.2">
      <c r="A522" t="str">
        <f>+'算出シート2（連携後）'!AQ532</f>
        <v/>
      </c>
      <c r="B522">
        <f>+'算出シート2（連携後）'!G532</f>
        <v>0</v>
      </c>
      <c r="C522" t="str" cm="1">
        <f t="array" ref="C522">IF(A522="","",SUMPRODUCT((MATCH(A$2:A$1009&amp;B$2:B$1009,A$2:A$1009&amp;B$2:B$1009,0)=ROW($1:$1008))*(A$2:A$1009=A522)))</f>
        <v/>
      </c>
    </row>
    <row r="523" spans="1:3" x14ac:dyDescent="0.2">
      <c r="A523" t="str">
        <f>+'算出シート2（連携後）'!AQ533</f>
        <v/>
      </c>
      <c r="B523">
        <f>+'算出シート2（連携後）'!G533</f>
        <v>0</v>
      </c>
      <c r="C523" t="str" cm="1">
        <f t="array" ref="C523">IF(A523="","",SUMPRODUCT((MATCH(A$2:A$1009&amp;B$2:B$1009,A$2:A$1009&amp;B$2:B$1009,0)=ROW($1:$1008))*(A$2:A$1009=A523)))</f>
        <v/>
      </c>
    </row>
    <row r="524" spans="1:3" x14ac:dyDescent="0.2">
      <c r="A524" t="str">
        <f>+'算出シート2（連携後）'!AQ534</f>
        <v/>
      </c>
      <c r="B524">
        <f>+'算出シート2（連携後）'!G534</f>
        <v>0</v>
      </c>
      <c r="C524" t="str" cm="1">
        <f t="array" ref="C524">IF(A524="","",SUMPRODUCT((MATCH(A$2:A$1009&amp;B$2:B$1009,A$2:A$1009&amp;B$2:B$1009,0)=ROW($1:$1008))*(A$2:A$1009=A524)))</f>
        <v/>
      </c>
    </row>
    <row r="525" spans="1:3" x14ac:dyDescent="0.2">
      <c r="A525" t="str">
        <f>+'算出シート2（連携後）'!AQ535</f>
        <v/>
      </c>
      <c r="B525">
        <f>+'算出シート2（連携後）'!G535</f>
        <v>0</v>
      </c>
      <c r="C525" t="str" cm="1">
        <f t="array" ref="C525">IF(A525="","",SUMPRODUCT((MATCH(A$2:A$1009&amp;B$2:B$1009,A$2:A$1009&amp;B$2:B$1009,0)=ROW($1:$1008))*(A$2:A$1009=A525)))</f>
        <v/>
      </c>
    </row>
    <row r="526" spans="1:3" x14ac:dyDescent="0.2">
      <c r="A526" t="str">
        <f>+'算出シート2（連携後）'!AQ536</f>
        <v/>
      </c>
      <c r="B526">
        <f>+'算出シート2（連携後）'!G536</f>
        <v>0</v>
      </c>
      <c r="C526" t="str" cm="1">
        <f t="array" ref="C526">IF(A526="","",SUMPRODUCT((MATCH(A$2:A$1009&amp;B$2:B$1009,A$2:A$1009&amp;B$2:B$1009,0)=ROW($1:$1008))*(A$2:A$1009=A526)))</f>
        <v/>
      </c>
    </row>
    <row r="527" spans="1:3" x14ac:dyDescent="0.2">
      <c r="A527" t="str">
        <f>+'算出シート2（連携後）'!AQ537</f>
        <v/>
      </c>
      <c r="B527">
        <f>+'算出シート2（連携後）'!G537</f>
        <v>0</v>
      </c>
      <c r="C527" t="str" cm="1">
        <f t="array" ref="C527">IF(A527="","",SUMPRODUCT((MATCH(A$2:A$1009&amp;B$2:B$1009,A$2:A$1009&amp;B$2:B$1009,0)=ROW($1:$1008))*(A$2:A$1009=A527)))</f>
        <v/>
      </c>
    </row>
    <row r="528" spans="1:3" x14ac:dyDescent="0.2">
      <c r="A528" t="str">
        <f>+'算出シート2（連携後）'!AQ538</f>
        <v/>
      </c>
      <c r="B528">
        <f>+'算出シート2（連携後）'!G538</f>
        <v>0</v>
      </c>
      <c r="C528" t="str" cm="1">
        <f t="array" ref="C528">IF(A528="","",SUMPRODUCT((MATCH(A$2:A$1009&amp;B$2:B$1009,A$2:A$1009&amp;B$2:B$1009,0)=ROW($1:$1008))*(A$2:A$1009=A528)))</f>
        <v/>
      </c>
    </row>
    <row r="529" spans="1:3" x14ac:dyDescent="0.2">
      <c r="A529" t="str">
        <f>+'算出シート2（連携後）'!AQ539</f>
        <v/>
      </c>
      <c r="B529">
        <f>+'算出シート2（連携後）'!G539</f>
        <v>0</v>
      </c>
      <c r="C529" t="str" cm="1">
        <f t="array" ref="C529">IF(A529="","",SUMPRODUCT((MATCH(A$2:A$1009&amp;B$2:B$1009,A$2:A$1009&amp;B$2:B$1009,0)=ROW($1:$1008))*(A$2:A$1009=A529)))</f>
        <v/>
      </c>
    </row>
    <row r="530" spans="1:3" x14ac:dyDescent="0.2">
      <c r="A530" t="str">
        <f>+'算出シート2（連携後）'!AQ540</f>
        <v/>
      </c>
      <c r="B530">
        <f>+'算出シート2（連携後）'!G540</f>
        <v>0</v>
      </c>
      <c r="C530" t="str" cm="1">
        <f t="array" ref="C530">IF(A530="","",SUMPRODUCT((MATCH(A$2:A$1009&amp;B$2:B$1009,A$2:A$1009&amp;B$2:B$1009,0)=ROW($1:$1008))*(A$2:A$1009=A530)))</f>
        <v/>
      </c>
    </row>
    <row r="531" spans="1:3" x14ac:dyDescent="0.2">
      <c r="A531" t="str">
        <f>+'算出シート2（連携後）'!AQ541</f>
        <v/>
      </c>
      <c r="B531">
        <f>+'算出シート2（連携後）'!G541</f>
        <v>0</v>
      </c>
      <c r="C531" t="str" cm="1">
        <f t="array" ref="C531">IF(A531="","",SUMPRODUCT((MATCH(A$2:A$1009&amp;B$2:B$1009,A$2:A$1009&amp;B$2:B$1009,0)=ROW($1:$1008))*(A$2:A$1009=A531)))</f>
        <v/>
      </c>
    </row>
    <row r="532" spans="1:3" x14ac:dyDescent="0.2">
      <c r="A532" t="str">
        <f>+'算出シート2（連携後）'!AQ542</f>
        <v/>
      </c>
      <c r="B532">
        <f>+'算出シート2（連携後）'!G542</f>
        <v>0</v>
      </c>
      <c r="C532" t="str" cm="1">
        <f t="array" ref="C532">IF(A532="","",SUMPRODUCT((MATCH(A$2:A$1009&amp;B$2:B$1009,A$2:A$1009&amp;B$2:B$1009,0)=ROW($1:$1008))*(A$2:A$1009=A532)))</f>
        <v/>
      </c>
    </row>
    <row r="533" spans="1:3" x14ac:dyDescent="0.2">
      <c r="A533" t="str">
        <f>+'算出シート2（連携後）'!AQ543</f>
        <v/>
      </c>
      <c r="B533">
        <f>+'算出シート2（連携後）'!G543</f>
        <v>0</v>
      </c>
      <c r="C533" t="str" cm="1">
        <f t="array" ref="C533">IF(A533="","",SUMPRODUCT((MATCH(A$2:A$1009&amp;B$2:B$1009,A$2:A$1009&amp;B$2:B$1009,0)=ROW($1:$1008))*(A$2:A$1009=A533)))</f>
        <v/>
      </c>
    </row>
    <row r="534" spans="1:3" x14ac:dyDescent="0.2">
      <c r="A534" t="str">
        <f>+'算出シート2（連携後）'!AQ544</f>
        <v/>
      </c>
      <c r="B534">
        <f>+'算出シート2（連携後）'!G544</f>
        <v>0</v>
      </c>
      <c r="C534" t="str" cm="1">
        <f t="array" ref="C534">IF(A534="","",SUMPRODUCT((MATCH(A$2:A$1009&amp;B$2:B$1009,A$2:A$1009&amp;B$2:B$1009,0)=ROW($1:$1008))*(A$2:A$1009=A534)))</f>
        <v/>
      </c>
    </row>
    <row r="535" spans="1:3" x14ac:dyDescent="0.2">
      <c r="A535" t="str">
        <f>+'算出シート2（連携後）'!AQ545</f>
        <v/>
      </c>
      <c r="B535">
        <f>+'算出シート2（連携後）'!G545</f>
        <v>0</v>
      </c>
      <c r="C535" t="str" cm="1">
        <f t="array" ref="C535">IF(A535="","",SUMPRODUCT((MATCH(A$2:A$1009&amp;B$2:B$1009,A$2:A$1009&amp;B$2:B$1009,0)=ROW($1:$1008))*(A$2:A$1009=A535)))</f>
        <v/>
      </c>
    </row>
    <row r="536" spans="1:3" x14ac:dyDescent="0.2">
      <c r="A536" t="str">
        <f>+'算出シート2（連携後）'!AQ546</f>
        <v/>
      </c>
      <c r="B536">
        <f>+'算出シート2（連携後）'!G546</f>
        <v>0</v>
      </c>
      <c r="C536" t="str" cm="1">
        <f t="array" ref="C536">IF(A536="","",SUMPRODUCT((MATCH(A$2:A$1009&amp;B$2:B$1009,A$2:A$1009&amp;B$2:B$1009,0)=ROW($1:$1008))*(A$2:A$1009=A536)))</f>
        <v/>
      </c>
    </row>
    <row r="537" spans="1:3" x14ac:dyDescent="0.2">
      <c r="A537" t="str">
        <f>+'算出シート2（連携後）'!AQ547</f>
        <v/>
      </c>
      <c r="B537">
        <f>+'算出シート2（連携後）'!G547</f>
        <v>0</v>
      </c>
      <c r="C537" t="str" cm="1">
        <f t="array" ref="C537">IF(A537="","",SUMPRODUCT((MATCH(A$2:A$1009&amp;B$2:B$1009,A$2:A$1009&amp;B$2:B$1009,0)=ROW($1:$1008))*(A$2:A$1009=A537)))</f>
        <v/>
      </c>
    </row>
    <row r="538" spans="1:3" x14ac:dyDescent="0.2">
      <c r="A538" t="str">
        <f>+'算出シート2（連携後）'!AQ548</f>
        <v/>
      </c>
      <c r="B538">
        <f>+'算出シート2（連携後）'!G548</f>
        <v>0</v>
      </c>
      <c r="C538" t="str" cm="1">
        <f t="array" ref="C538">IF(A538="","",SUMPRODUCT((MATCH(A$2:A$1009&amp;B$2:B$1009,A$2:A$1009&amp;B$2:B$1009,0)=ROW($1:$1008))*(A$2:A$1009=A538)))</f>
        <v/>
      </c>
    </row>
    <row r="539" spans="1:3" x14ac:dyDescent="0.2">
      <c r="A539" t="str">
        <f>+'算出シート2（連携後）'!AQ549</f>
        <v/>
      </c>
      <c r="B539">
        <f>+'算出シート2（連携後）'!G549</f>
        <v>0</v>
      </c>
      <c r="C539" t="str" cm="1">
        <f t="array" ref="C539">IF(A539="","",SUMPRODUCT((MATCH(A$2:A$1009&amp;B$2:B$1009,A$2:A$1009&amp;B$2:B$1009,0)=ROW($1:$1008))*(A$2:A$1009=A539)))</f>
        <v/>
      </c>
    </row>
    <row r="540" spans="1:3" x14ac:dyDescent="0.2">
      <c r="A540" t="str">
        <f>+'算出シート2（連携後）'!AQ550</f>
        <v/>
      </c>
      <c r="B540">
        <f>+'算出シート2（連携後）'!G550</f>
        <v>0</v>
      </c>
      <c r="C540" t="str" cm="1">
        <f t="array" ref="C540">IF(A540="","",SUMPRODUCT((MATCH(A$2:A$1009&amp;B$2:B$1009,A$2:A$1009&amp;B$2:B$1009,0)=ROW($1:$1008))*(A$2:A$1009=A540)))</f>
        <v/>
      </c>
    </row>
    <row r="541" spans="1:3" x14ac:dyDescent="0.2">
      <c r="A541" t="str">
        <f>+'算出シート2（連携後）'!AQ551</f>
        <v/>
      </c>
      <c r="B541">
        <f>+'算出シート2（連携後）'!G551</f>
        <v>0</v>
      </c>
      <c r="C541" t="str" cm="1">
        <f t="array" ref="C541">IF(A541="","",SUMPRODUCT((MATCH(A$2:A$1009&amp;B$2:B$1009,A$2:A$1009&amp;B$2:B$1009,0)=ROW($1:$1008))*(A$2:A$1009=A541)))</f>
        <v/>
      </c>
    </row>
    <row r="542" spans="1:3" x14ac:dyDescent="0.2">
      <c r="A542" t="str">
        <f>+'算出シート2（連携後）'!AQ552</f>
        <v/>
      </c>
      <c r="B542">
        <f>+'算出シート2（連携後）'!G552</f>
        <v>0</v>
      </c>
      <c r="C542" t="str" cm="1">
        <f t="array" ref="C542">IF(A542="","",SUMPRODUCT((MATCH(A$2:A$1009&amp;B$2:B$1009,A$2:A$1009&amp;B$2:B$1009,0)=ROW($1:$1008))*(A$2:A$1009=A542)))</f>
        <v/>
      </c>
    </row>
    <row r="543" spans="1:3" x14ac:dyDescent="0.2">
      <c r="A543" t="str">
        <f>+'算出シート2（連携後）'!AQ553</f>
        <v/>
      </c>
      <c r="B543">
        <f>+'算出シート2（連携後）'!G553</f>
        <v>0</v>
      </c>
      <c r="C543" t="str" cm="1">
        <f t="array" ref="C543">IF(A543="","",SUMPRODUCT((MATCH(A$2:A$1009&amp;B$2:B$1009,A$2:A$1009&amp;B$2:B$1009,0)=ROW($1:$1008))*(A$2:A$1009=A543)))</f>
        <v/>
      </c>
    </row>
    <row r="544" spans="1:3" x14ac:dyDescent="0.2">
      <c r="A544" t="str">
        <f>+'算出シート2（連携後）'!AQ554</f>
        <v/>
      </c>
      <c r="B544">
        <f>+'算出シート2（連携後）'!G554</f>
        <v>0</v>
      </c>
      <c r="C544" t="str" cm="1">
        <f t="array" ref="C544">IF(A544="","",SUMPRODUCT((MATCH(A$2:A$1009&amp;B$2:B$1009,A$2:A$1009&amp;B$2:B$1009,0)=ROW($1:$1008))*(A$2:A$1009=A544)))</f>
        <v/>
      </c>
    </row>
    <row r="545" spans="1:3" x14ac:dyDescent="0.2">
      <c r="A545" t="str">
        <f>+'算出シート2（連携後）'!AQ555</f>
        <v/>
      </c>
      <c r="B545">
        <f>+'算出シート2（連携後）'!G555</f>
        <v>0</v>
      </c>
      <c r="C545" t="str" cm="1">
        <f t="array" ref="C545">IF(A545="","",SUMPRODUCT((MATCH(A$2:A$1009&amp;B$2:B$1009,A$2:A$1009&amp;B$2:B$1009,0)=ROW($1:$1008))*(A$2:A$1009=A545)))</f>
        <v/>
      </c>
    </row>
    <row r="546" spans="1:3" x14ac:dyDescent="0.2">
      <c r="A546" t="str">
        <f>+'算出シート2（連携後）'!AQ556</f>
        <v/>
      </c>
      <c r="B546">
        <f>+'算出シート2（連携後）'!G556</f>
        <v>0</v>
      </c>
      <c r="C546" t="str" cm="1">
        <f t="array" ref="C546">IF(A546="","",SUMPRODUCT((MATCH(A$2:A$1009&amp;B$2:B$1009,A$2:A$1009&amp;B$2:B$1009,0)=ROW($1:$1008))*(A$2:A$1009=A546)))</f>
        <v/>
      </c>
    </row>
    <row r="547" spans="1:3" x14ac:dyDescent="0.2">
      <c r="A547" t="str">
        <f>+'算出シート2（連携後）'!AQ557</f>
        <v/>
      </c>
      <c r="B547">
        <f>+'算出シート2（連携後）'!G557</f>
        <v>0</v>
      </c>
      <c r="C547" t="str" cm="1">
        <f t="array" ref="C547">IF(A547="","",SUMPRODUCT((MATCH(A$2:A$1009&amp;B$2:B$1009,A$2:A$1009&amp;B$2:B$1009,0)=ROW($1:$1008))*(A$2:A$1009=A547)))</f>
        <v/>
      </c>
    </row>
    <row r="548" spans="1:3" x14ac:dyDescent="0.2">
      <c r="A548" t="str">
        <f>+'算出シート2（連携後）'!AQ558</f>
        <v/>
      </c>
      <c r="B548">
        <f>+'算出シート2（連携後）'!G558</f>
        <v>0</v>
      </c>
      <c r="C548" t="str" cm="1">
        <f t="array" ref="C548">IF(A548="","",SUMPRODUCT((MATCH(A$2:A$1009&amp;B$2:B$1009,A$2:A$1009&amp;B$2:B$1009,0)=ROW($1:$1008))*(A$2:A$1009=A548)))</f>
        <v/>
      </c>
    </row>
    <row r="549" spans="1:3" x14ac:dyDescent="0.2">
      <c r="A549" t="str">
        <f>+'算出シート2（連携後）'!AQ559</f>
        <v/>
      </c>
      <c r="B549">
        <f>+'算出シート2（連携後）'!G559</f>
        <v>0</v>
      </c>
      <c r="C549" t="str" cm="1">
        <f t="array" ref="C549">IF(A549="","",SUMPRODUCT((MATCH(A$2:A$1009&amp;B$2:B$1009,A$2:A$1009&amp;B$2:B$1009,0)=ROW($1:$1008))*(A$2:A$1009=A549)))</f>
        <v/>
      </c>
    </row>
    <row r="550" spans="1:3" x14ac:dyDescent="0.2">
      <c r="A550" t="str">
        <f>+'算出シート2（連携後）'!AQ560</f>
        <v/>
      </c>
      <c r="B550">
        <f>+'算出シート2（連携後）'!G560</f>
        <v>0</v>
      </c>
      <c r="C550" t="str" cm="1">
        <f t="array" ref="C550">IF(A550="","",SUMPRODUCT((MATCH(A$2:A$1009&amp;B$2:B$1009,A$2:A$1009&amp;B$2:B$1009,0)=ROW($1:$1008))*(A$2:A$1009=A550)))</f>
        <v/>
      </c>
    </row>
    <row r="551" spans="1:3" x14ac:dyDescent="0.2">
      <c r="A551" t="str">
        <f>+'算出シート2（連携後）'!AQ561</f>
        <v/>
      </c>
      <c r="B551">
        <f>+'算出シート2（連携後）'!G561</f>
        <v>0</v>
      </c>
      <c r="C551" t="str" cm="1">
        <f t="array" ref="C551">IF(A551="","",SUMPRODUCT((MATCH(A$2:A$1009&amp;B$2:B$1009,A$2:A$1009&amp;B$2:B$1009,0)=ROW($1:$1008))*(A$2:A$1009=A551)))</f>
        <v/>
      </c>
    </row>
    <row r="552" spans="1:3" x14ac:dyDescent="0.2">
      <c r="A552" t="str">
        <f>+'算出シート2（連携後）'!AQ562</f>
        <v/>
      </c>
      <c r="B552">
        <f>+'算出シート2（連携後）'!G562</f>
        <v>0</v>
      </c>
      <c r="C552" t="str" cm="1">
        <f t="array" ref="C552">IF(A552="","",SUMPRODUCT((MATCH(A$2:A$1009&amp;B$2:B$1009,A$2:A$1009&amp;B$2:B$1009,0)=ROW($1:$1008))*(A$2:A$1009=A552)))</f>
        <v/>
      </c>
    </row>
    <row r="553" spans="1:3" x14ac:dyDescent="0.2">
      <c r="A553" t="str">
        <f>+'算出シート2（連携後）'!AQ563</f>
        <v/>
      </c>
      <c r="B553">
        <f>+'算出シート2（連携後）'!G563</f>
        <v>0</v>
      </c>
      <c r="C553" t="str" cm="1">
        <f t="array" ref="C553">IF(A553="","",SUMPRODUCT((MATCH(A$2:A$1009&amp;B$2:B$1009,A$2:A$1009&amp;B$2:B$1009,0)=ROW($1:$1008))*(A$2:A$1009=A553)))</f>
        <v/>
      </c>
    </row>
    <row r="554" spans="1:3" x14ac:dyDescent="0.2">
      <c r="A554" t="str">
        <f>+'算出シート2（連携後）'!AQ564</f>
        <v/>
      </c>
      <c r="B554">
        <f>+'算出シート2（連携後）'!G564</f>
        <v>0</v>
      </c>
      <c r="C554" t="str" cm="1">
        <f t="array" ref="C554">IF(A554="","",SUMPRODUCT((MATCH(A$2:A$1009&amp;B$2:B$1009,A$2:A$1009&amp;B$2:B$1009,0)=ROW($1:$1008))*(A$2:A$1009=A554)))</f>
        <v/>
      </c>
    </row>
    <row r="555" spans="1:3" x14ac:dyDescent="0.2">
      <c r="A555" t="str">
        <f>+'算出シート2（連携後）'!AQ565</f>
        <v/>
      </c>
      <c r="B555">
        <f>+'算出シート2（連携後）'!G565</f>
        <v>0</v>
      </c>
      <c r="C555" t="str" cm="1">
        <f t="array" ref="C555">IF(A555="","",SUMPRODUCT((MATCH(A$2:A$1009&amp;B$2:B$1009,A$2:A$1009&amp;B$2:B$1009,0)=ROW($1:$1008))*(A$2:A$1009=A555)))</f>
        <v/>
      </c>
    </row>
    <row r="556" spans="1:3" x14ac:dyDescent="0.2">
      <c r="A556" t="str">
        <f>+'算出シート2（連携後）'!AQ566</f>
        <v/>
      </c>
      <c r="B556">
        <f>+'算出シート2（連携後）'!G566</f>
        <v>0</v>
      </c>
      <c r="C556" t="str" cm="1">
        <f t="array" ref="C556">IF(A556="","",SUMPRODUCT((MATCH(A$2:A$1009&amp;B$2:B$1009,A$2:A$1009&amp;B$2:B$1009,0)=ROW($1:$1008))*(A$2:A$1009=A556)))</f>
        <v/>
      </c>
    </row>
    <row r="557" spans="1:3" x14ac:dyDescent="0.2">
      <c r="A557" t="str">
        <f>+'算出シート2（連携後）'!AQ567</f>
        <v/>
      </c>
      <c r="B557">
        <f>+'算出シート2（連携後）'!G567</f>
        <v>0</v>
      </c>
      <c r="C557" t="str" cm="1">
        <f t="array" ref="C557">IF(A557="","",SUMPRODUCT((MATCH(A$2:A$1009&amp;B$2:B$1009,A$2:A$1009&amp;B$2:B$1009,0)=ROW($1:$1008))*(A$2:A$1009=A557)))</f>
        <v/>
      </c>
    </row>
    <row r="558" spans="1:3" x14ac:dyDescent="0.2">
      <c r="A558" t="str">
        <f>+'算出シート2（連携後）'!AQ568</f>
        <v/>
      </c>
      <c r="B558">
        <f>+'算出シート2（連携後）'!G568</f>
        <v>0</v>
      </c>
      <c r="C558" t="str" cm="1">
        <f t="array" ref="C558">IF(A558="","",SUMPRODUCT((MATCH(A$2:A$1009&amp;B$2:B$1009,A$2:A$1009&amp;B$2:B$1009,0)=ROW($1:$1008))*(A$2:A$1009=A558)))</f>
        <v/>
      </c>
    </row>
    <row r="559" spans="1:3" x14ac:dyDescent="0.2">
      <c r="A559" t="str">
        <f>+'算出シート2（連携後）'!AQ569</f>
        <v/>
      </c>
      <c r="B559">
        <f>+'算出シート2（連携後）'!G569</f>
        <v>0</v>
      </c>
      <c r="C559" t="str" cm="1">
        <f t="array" ref="C559">IF(A559="","",SUMPRODUCT((MATCH(A$2:A$1009&amp;B$2:B$1009,A$2:A$1009&amp;B$2:B$1009,0)=ROW($1:$1008))*(A$2:A$1009=A559)))</f>
        <v/>
      </c>
    </row>
    <row r="560" spans="1:3" x14ac:dyDescent="0.2">
      <c r="A560" t="str">
        <f>+'算出シート2（連携後）'!AQ570</f>
        <v/>
      </c>
      <c r="B560">
        <f>+'算出シート2（連携後）'!G570</f>
        <v>0</v>
      </c>
      <c r="C560" t="str" cm="1">
        <f t="array" ref="C560">IF(A560="","",SUMPRODUCT((MATCH(A$2:A$1009&amp;B$2:B$1009,A$2:A$1009&amp;B$2:B$1009,0)=ROW($1:$1008))*(A$2:A$1009=A560)))</f>
        <v/>
      </c>
    </row>
    <row r="561" spans="1:3" x14ac:dyDescent="0.2">
      <c r="A561" t="str">
        <f>+'算出シート2（連携後）'!AQ571</f>
        <v/>
      </c>
      <c r="B561">
        <f>+'算出シート2（連携後）'!G571</f>
        <v>0</v>
      </c>
      <c r="C561" t="str" cm="1">
        <f t="array" ref="C561">IF(A561="","",SUMPRODUCT((MATCH(A$2:A$1009&amp;B$2:B$1009,A$2:A$1009&amp;B$2:B$1009,0)=ROW($1:$1008))*(A$2:A$1009=A561)))</f>
        <v/>
      </c>
    </row>
    <row r="562" spans="1:3" x14ac:dyDescent="0.2">
      <c r="A562" t="str">
        <f>+'算出シート2（連携後）'!AQ572</f>
        <v/>
      </c>
      <c r="B562">
        <f>+'算出シート2（連携後）'!G572</f>
        <v>0</v>
      </c>
      <c r="C562" t="str" cm="1">
        <f t="array" ref="C562">IF(A562="","",SUMPRODUCT((MATCH(A$2:A$1009&amp;B$2:B$1009,A$2:A$1009&amp;B$2:B$1009,0)=ROW($1:$1008))*(A$2:A$1009=A562)))</f>
        <v/>
      </c>
    </row>
    <row r="563" spans="1:3" x14ac:dyDescent="0.2">
      <c r="A563" t="str">
        <f>+'算出シート2（連携後）'!AQ573</f>
        <v/>
      </c>
      <c r="B563">
        <f>+'算出シート2（連携後）'!G573</f>
        <v>0</v>
      </c>
      <c r="C563" t="str" cm="1">
        <f t="array" ref="C563">IF(A563="","",SUMPRODUCT((MATCH(A$2:A$1009&amp;B$2:B$1009,A$2:A$1009&amp;B$2:B$1009,0)=ROW($1:$1008))*(A$2:A$1009=A563)))</f>
        <v/>
      </c>
    </row>
    <row r="564" spans="1:3" x14ac:dyDescent="0.2">
      <c r="A564" t="str">
        <f>+'算出シート2（連携後）'!AQ574</f>
        <v/>
      </c>
      <c r="B564">
        <f>+'算出シート2（連携後）'!G574</f>
        <v>0</v>
      </c>
      <c r="C564" t="str" cm="1">
        <f t="array" ref="C564">IF(A564="","",SUMPRODUCT((MATCH(A$2:A$1009&amp;B$2:B$1009,A$2:A$1009&amp;B$2:B$1009,0)=ROW($1:$1008))*(A$2:A$1009=A564)))</f>
        <v/>
      </c>
    </row>
    <row r="565" spans="1:3" x14ac:dyDescent="0.2">
      <c r="A565" t="str">
        <f>+'算出シート2（連携後）'!AQ575</f>
        <v/>
      </c>
      <c r="B565">
        <f>+'算出シート2（連携後）'!G575</f>
        <v>0</v>
      </c>
      <c r="C565" t="str" cm="1">
        <f t="array" ref="C565">IF(A565="","",SUMPRODUCT((MATCH(A$2:A$1009&amp;B$2:B$1009,A$2:A$1009&amp;B$2:B$1009,0)=ROW($1:$1008))*(A$2:A$1009=A565)))</f>
        <v/>
      </c>
    </row>
    <row r="566" spans="1:3" x14ac:dyDescent="0.2">
      <c r="A566" t="str">
        <f>+'算出シート2（連携後）'!AQ576</f>
        <v/>
      </c>
      <c r="B566">
        <f>+'算出シート2（連携後）'!G576</f>
        <v>0</v>
      </c>
      <c r="C566" t="str" cm="1">
        <f t="array" ref="C566">IF(A566="","",SUMPRODUCT((MATCH(A$2:A$1009&amp;B$2:B$1009,A$2:A$1009&amp;B$2:B$1009,0)=ROW($1:$1008))*(A$2:A$1009=A566)))</f>
        <v/>
      </c>
    </row>
    <row r="567" spans="1:3" x14ac:dyDescent="0.2">
      <c r="A567" t="str">
        <f>+'算出シート2（連携後）'!AQ577</f>
        <v/>
      </c>
      <c r="B567">
        <f>+'算出シート2（連携後）'!G577</f>
        <v>0</v>
      </c>
      <c r="C567" t="str" cm="1">
        <f t="array" ref="C567">IF(A567="","",SUMPRODUCT((MATCH(A$2:A$1009&amp;B$2:B$1009,A$2:A$1009&amp;B$2:B$1009,0)=ROW($1:$1008))*(A$2:A$1009=A567)))</f>
        <v/>
      </c>
    </row>
    <row r="568" spans="1:3" x14ac:dyDescent="0.2">
      <c r="A568" t="str">
        <f>+'算出シート2（連携後）'!AQ578</f>
        <v/>
      </c>
      <c r="B568">
        <f>+'算出シート2（連携後）'!G578</f>
        <v>0</v>
      </c>
      <c r="C568" t="str" cm="1">
        <f t="array" ref="C568">IF(A568="","",SUMPRODUCT((MATCH(A$2:A$1009&amp;B$2:B$1009,A$2:A$1009&amp;B$2:B$1009,0)=ROW($1:$1008))*(A$2:A$1009=A568)))</f>
        <v/>
      </c>
    </row>
    <row r="569" spans="1:3" x14ac:dyDescent="0.2">
      <c r="A569" t="str">
        <f>+'算出シート2（連携後）'!AQ579</f>
        <v/>
      </c>
      <c r="B569">
        <f>+'算出シート2（連携後）'!G579</f>
        <v>0</v>
      </c>
      <c r="C569" t="str" cm="1">
        <f t="array" ref="C569">IF(A569="","",SUMPRODUCT((MATCH(A$2:A$1009&amp;B$2:B$1009,A$2:A$1009&amp;B$2:B$1009,0)=ROW($1:$1008))*(A$2:A$1009=A569)))</f>
        <v/>
      </c>
    </row>
    <row r="570" spans="1:3" x14ac:dyDescent="0.2">
      <c r="A570" t="str">
        <f>+'算出シート2（連携後）'!AQ580</f>
        <v/>
      </c>
      <c r="B570">
        <f>+'算出シート2（連携後）'!G580</f>
        <v>0</v>
      </c>
      <c r="C570" t="str" cm="1">
        <f t="array" ref="C570">IF(A570="","",SUMPRODUCT((MATCH(A$2:A$1009&amp;B$2:B$1009,A$2:A$1009&amp;B$2:B$1009,0)=ROW($1:$1008))*(A$2:A$1009=A570)))</f>
        <v/>
      </c>
    </row>
    <row r="571" spans="1:3" x14ac:dyDescent="0.2">
      <c r="A571" t="str">
        <f>+'算出シート2（連携後）'!AQ581</f>
        <v/>
      </c>
      <c r="B571">
        <f>+'算出シート2（連携後）'!G581</f>
        <v>0</v>
      </c>
      <c r="C571" t="str" cm="1">
        <f t="array" ref="C571">IF(A571="","",SUMPRODUCT((MATCH(A$2:A$1009&amp;B$2:B$1009,A$2:A$1009&amp;B$2:B$1009,0)=ROW($1:$1008))*(A$2:A$1009=A571)))</f>
        <v/>
      </c>
    </row>
    <row r="572" spans="1:3" x14ac:dyDescent="0.2">
      <c r="A572" t="str">
        <f>+'算出シート2（連携後）'!AQ582</f>
        <v/>
      </c>
      <c r="B572">
        <f>+'算出シート2（連携後）'!G582</f>
        <v>0</v>
      </c>
      <c r="C572" t="str" cm="1">
        <f t="array" ref="C572">IF(A572="","",SUMPRODUCT((MATCH(A$2:A$1009&amp;B$2:B$1009,A$2:A$1009&amp;B$2:B$1009,0)=ROW($1:$1008))*(A$2:A$1009=A572)))</f>
        <v/>
      </c>
    </row>
    <row r="573" spans="1:3" x14ac:dyDescent="0.2">
      <c r="A573" t="str">
        <f>+'算出シート2（連携後）'!AQ583</f>
        <v/>
      </c>
      <c r="B573">
        <f>+'算出シート2（連携後）'!G583</f>
        <v>0</v>
      </c>
      <c r="C573" t="str" cm="1">
        <f t="array" ref="C573">IF(A573="","",SUMPRODUCT((MATCH(A$2:A$1009&amp;B$2:B$1009,A$2:A$1009&amp;B$2:B$1009,0)=ROW($1:$1008))*(A$2:A$1009=A573)))</f>
        <v/>
      </c>
    </row>
    <row r="574" spans="1:3" x14ac:dyDescent="0.2">
      <c r="A574" t="str">
        <f>+'算出シート2（連携後）'!AQ584</f>
        <v/>
      </c>
      <c r="B574">
        <f>+'算出シート2（連携後）'!G584</f>
        <v>0</v>
      </c>
      <c r="C574" t="str" cm="1">
        <f t="array" ref="C574">IF(A574="","",SUMPRODUCT((MATCH(A$2:A$1009&amp;B$2:B$1009,A$2:A$1009&amp;B$2:B$1009,0)=ROW($1:$1008))*(A$2:A$1009=A574)))</f>
        <v/>
      </c>
    </row>
    <row r="575" spans="1:3" x14ac:dyDescent="0.2">
      <c r="A575" t="str">
        <f>+'算出シート2（連携後）'!AQ585</f>
        <v/>
      </c>
      <c r="B575">
        <f>+'算出シート2（連携後）'!G585</f>
        <v>0</v>
      </c>
      <c r="C575" t="str" cm="1">
        <f t="array" ref="C575">IF(A575="","",SUMPRODUCT((MATCH(A$2:A$1009&amp;B$2:B$1009,A$2:A$1009&amp;B$2:B$1009,0)=ROW($1:$1008))*(A$2:A$1009=A575)))</f>
        <v/>
      </c>
    </row>
    <row r="576" spans="1:3" x14ac:dyDescent="0.2">
      <c r="A576" t="str">
        <f>+'算出シート2（連携後）'!AQ586</f>
        <v/>
      </c>
      <c r="B576">
        <f>+'算出シート2（連携後）'!G586</f>
        <v>0</v>
      </c>
      <c r="C576" t="str" cm="1">
        <f t="array" ref="C576">IF(A576="","",SUMPRODUCT((MATCH(A$2:A$1009&amp;B$2:B$1009,A$2:A$1009&amp;B$2:B$1009,0)=ROW($1:$1008))*(A$2:A$1009=A576)))</f>
        <v/>
      </c>
    </row>
    <row r="577" spans="1:3" x14ac:dyDescent="0.2">
      <c r="A577" t="str">
        <f>+'算出シート2（連携後）'!AQ587</f>
        <v/>
      </c>
      <c r="B577">
        <f>+'算出シート2（連携後）'!G587</f>
        <v>0</v>
      </c>
      <c r="C577" t="str" cm="1">
        <f t="array" ref="C577">IF(A577="","",SUMPRODUCT((MATCH(A$2:A$1009&amp;B$2:B$1009,A$2:A$1009&amp;B$2:B$1009,0)=ROW($1:$1008))*(A$2:A$1009=A577)))</f>
        <v/>
      </c>
    </row>
    <row r="578" spans="1:3" x14ac:dyDescent="0.2">
      <c r="A578" t="str">
        <f>+'算出シート2（連携後）'!AQ588</f>
        <v/>
      </c>
      <c r="B578">
        <f>+'算出シート2（連携後）'!G588</f>
        <v>0</v>
      </c>
      <c r="C578" t="str" cm="1">
        <f t="array" ref="C578">IF(A578="","",SUMPRODUCT((MATCH(A$2:A$1009&amp;B$2:B$1009,A$2:A$1009&amp;B$2:B$1009,0)=ROW($1:$1008))*(A$2:A$1009=A578)))</f>
        <v/>
      </c>
    </row>
    <row r="579" spans="1:3" x14ac:dyDescent="0.2">
      <c r="A579" t="str">
        <f>+'算出シート2（連携後）'!AQ589</f>
        <v/>
      </c>
      <c r="B579">
        <f>+'算出シート2（連携後）'!G589</f>
        <v>0</v>
      </c>
      <c r="C579" t="str" cm="1">
        <f t="array" ref="C579">IF(A579="","",SUMPRODUCT((MATCH(A$2:A$1009&amp;B$2:B$1009,A$2:A$1009&amp;B$2:B$1009,0)=ROW($1:$1008))*(A$2:A$1009=A579)))</f>
        <v/>
      </c>
    </row>
    <row r="580" spans="1:3" x14ac:dyDescent="0.2">
      <c r="A580" t="str">
        <f>+'算出シート2（連携後）'!AQ590</f>
        <v/>
      </c>
      <c r="B580">
        <f>+'算出シート2（連携後）'!G590</f>
        <v>0</v>
      </c>
      <c r="C580" t="str" cm="1">
        <f t="array" ref="C580">IF(A580="","",SUMPRODUCT((MATCH(A$2:A$1009&amp;B$2:B$1009,A$2:A$1009&amp;B$2:B$1009,0)=ROW($1:$1008))*(A$2:A$1009=A580)))</f>
        <v/>
      </c>
    </row>
    <row r="581" spans="1:3" x14ac:dyDescent="0.2">
      <c r="A581" t="str">
        <f>+'算出シート2（連携後）'!AQ591</f>
        <v/>
      </c>
      <c r="B581">
        <f>+'算出シート2（連携後）'!G591</f>
        <v>0</v>
      </c>
      <c r="C581" t="str" cm="1">
        <f t="array" ref="C581">IF(A581="","",SUMPRODUCT((MATCH(A$2:A$1009&amp;B$2:B$1009,A$2:A$1009&amp;B$2:B$1009,0)=ROW($1:$1008))*(A$2:A$1009=A581)))</f>
        <v/>
      </c>
    </row>
    <row r="582" spans="1:3" x14ac:dyDescent="0.2">
      <c r="A582" t="str">
        <f>+'算出シート2（連携後）'!AQ592</f>
        <v/>
      </c>
      <c r="B582">
        <f>+'算出シート2（連携後）'!G592</f>
        <v>0</v>
      </c>
      <c r="C582" t="str" cm="1">
        <f t="array" ref="C582">IF(A582="","",SUMPRODUCT((MATCH(A$2:A$1009&amp;B$2:B$1009,A$2:A$1009&amp;B$2:B$1009,0)=ROW($1:$1008))*(A$2:A$1009=A582)))</f>
        <v/>
      </c>
    </row>
    <row r="583" spans="1:3" x14ac:dyDescent="0.2">
      <c r="A583" t="str">
        <f>+'算出シート2（連携後）'!AQ593</f>
        <v/>
      </c>
      <c r="B583">
        <f>+'算出シート2（連携後）'!G593</f>
        <v>0</v>
      </c>
      <c r="C583" t="str" cm="1">
        <f t="array" ref="C583">IF(A583="","",SUMPRODUCT((MATCH(A$2:A$1009&amp;B$2:B$1009,A$2:A$1009&amp;B$2:B$1009,0)=ROW($1:$1008))*(A$2:A$1009=A583)))</f>
        <v/>
      </c>
    </row>
    <row r="584" spans="1:3" x14ac:dyDescent="0.2">
      <c r="A584" t="str">
        <f>+'算出シート2（連携後）'!AQ594</f>
        <v/>
      </c>
      <c r="B584">
        <f>+'算出シート2（連携後）'!G594</f>
        <v>0</v>
      </c>
      <c r="C584" t="str" cm="1">
        <f t="array" ref="C584">IF(A584="","",SUMPRODUCT((MATCH(A$2:A$1009&amp;B$2:B$1009,A$2:A$1009&amp;B$2:B$1009,0)=ROW($1:$1008))*(A$2:A$1009=A584)))</f>
        <v/>
      </c>
    </row>
    <row r="585" spans="1:3" x14ac:dyDescent="0.2">
      <c r="A585" t="str">
        <f>+'算出シート2（連携後）'!AQ595</f>
        <v/>
      </c>
      <c r="B585">
        <f>+'算出シート2（連携後）'!G595</f>
        <v>0</v>
      </c>
      <c r="C585" t="str" cm="1">
        <f t="array" ref="C585">IF(A585="","",SUMPRODUCT((MATCH(A$2:A$1009&amp;B$2:B$1009,A$2:A$1009&amp;B$2:B$1009,0)=ROW($1:$1008))*(A$2:A$1009=A585)))</f>
        <v/>
      </c>
    </row>
    <row r="586" spans="1:3" x14ac:dyDescent="0.2">
      <c r="A586" t="str">
        <f>+'算出シート2（連携後）'!AQ596</f>
        <v/>
      </c>
      <c r="B586">
        <f>+'算出シート2（連携後）'!G596</f>
        <v>0</v>
      </c>
      <c r="C586" t="str" cm="1">
        <f t="array" ref="C586">IF(A586="","",SUMPRODUCT((MATCH(A$2:A$1009&amp;B$2:B$1009,A$2:A$1009&amp;B$2:B$1009,0)=ROW($1:$1008))*(A$2:A$1009=A586)))</f>
        <v/>
      </c>
    </row>
    <row r="587" spans="1:3" x14ac:dyDescent="0.2">
      <c r="A587" t="str">
        <f>+'算出シート2（連携後）'!AQ597</f>
        <v/>
      </c>
      <c r="B587">
        <f>+'算出シート2（連携後）'!G597</f>
        <v>0</v>
      </c>
      <c r="C587" t="str" cm="1">
        <f t="array" ref="C587">IF(A587="","",SUMPRODUCT((MATCH(A$2:A$1009&amp;B$2:B$1009,A$2:A$1009&amp;B$2:B$1009,0)=ROW($1:$1008))*(A$2:A$1009=A587)))</f>
        <v/>
      </c>
    </row>
    <row r="588" spans="1:3" x14ac:dyDescent="0.2">
      <c r="A588" t="str">
        <f>+'算出シート2（連携後）'!AQ598</f>
        <v/>
      </c>
      <c r="B588">
        <f>+'算出シート2（連携後）'!G598</f>
        <v>0</v>
      </c>
      <c r="C588" t="str" cm="1">
        <f t="array" ref="C588">IF(A588="","",SUMPRODUCT((MATCH(A$2:A$1009&amp;B$2:B$1009,A$2:A$1009&amp;B$2:B$1009,0)=ROW($1:$1008))*(A$2:A$1009=A588)))</f>
        <v/>
      </c>
    </row>
    <row r="589" spans="1:3" x14ac:dyDescent="0.2">
      <c r="A589" t="str">
        <f>+'算出シート2（連携後）'!AQ599</f>
        <v/>
      </c>
      <c r="B589">
        <f>+'算出シート2（連携後）'!G599</f>
        <v>0</v>
      </c>
      <c r="C589" t="str" cm="1">
        <f t="array" ref="C589">IF(A589="","",SUMPRODUCT((MATCH(A$2:A$1009&amp;B$2:B$1009,A$2:A$1009&amp;B$2:B$1009,0)=ROW($1:$1008))*(A$2:A$1009=A589)))</f>
        <v/>
      </c>
    </row>
    <row r="590" spans="1:3" x14ac:dyDescent="0.2">
      <c r="A590" t="str">
        <f>+'算出シート2（連携後）'!AQ600</f>
        <v/>
      </c>
      <c r="B590">
        <f>+'算出シート2（連携後）'!G600</f>
        <v>0</v>
      </c>
      <c r="C590" t="str" cm="1">
        <f t="array" ref="C590">IF(A590="","",SUMPRODUCT((MATCH(A$2:A$1009&amp;B$2:B$1009,A$2:A$1009&amp;B$2:B$1009,0)=ROW($1:$1008))*(A$2:A$1009=A590)))</f>
        <v/>
      </c>
    </row>
    <row r="591" spans="1:3" x14ac:dyDescent="0.2">
      <c r="A591" t="str">
        <f>+'算出シート2（連携後）'!AQ601</f>
        <v/>
      </c>
      <c r="B591">
        <f>+'算出シート2（連携後）'!G601</f>
        <v>0</v>
      </c>
      <c r="C591" t="str" cm="1">
        <f t="array" ref="C591">IF(A591="","",SUMPRODUCT((MATCH(A$2:A$1009&amp;B$2:B$1009,A$2:A$1009&amp;B$2:B$1009,0)=ROW($1:$1008))*(A$2:A$1009=A591)))</f>
        <v/>
      </c>
    </row>
    <row r="592" spans="1:3" x14ac:dyDescent="0.2">
      <c r="A592" t="str">
        <f>+'算出シート2（連携後）'!AQ602</f>
        <v/>
      </c>
      <c r="B592">
        <f>+'算出シート2（連携後）'!G602</f>
        <v>0</v>
      </c>
      <c r="C592" t="str" cm="1">
        <f t="array" ref="C592">IF(A592="","",SUMPRODUCT((MATCH(A$2:A$1009&amp;B$2:B$1009,A$2:A$1009&amp;B$2:B$1009,0)=ROW($1:$1008))*(A$2:A$1009=A592)))</f>
        <v/>
      </c>
    </row>
    <row r="593" spans="1:3" x14ac:dyDescent="0.2">
      <c r="A593" t="str">
        <f>+'算出シート2（連携後）'!AQ603</f>
        <v/>
      </c>
      <c r="B593">
        <f>+'算出シート2（連携後）'!G603</f>
        <v>0</v>
      </c>
      <c r="C593" t="str" cm="1">
        <f t="array" ref="C593">IF(A593="","",SUMPRODUCT((MATCH(A$2:A$1009&amp;B$2:B$1009,A$2:A$1009&amp;B$2:B$1009,0)=ROW($1:$1008))*(A$2:A$1009=A593)))</f>
        <v/>
      </c>
    </row>
    <row r="594" spans="1:3" x14ac:dyDescent="0.2">
      <c r="A594" t="str">
        <f>+'算出シート2（連携後）'!AQ604</f>
        <v/>
      </c>
      <c r="B594">
        <f>+'算出シート2（連携後）'!G604</f>
        <v>0</v>
      </c>
      <c r="C594" t="str" cm="1">
        <f t="array" ref="C594">IF(A594="","",SUMPRODUCT((MATCH(A$2:A$1009&amp;B$2:B$1009,A$2:A$1009&amp;B$2:B$1009,0)=ROW($1:$1008))*(A$2:A$1009=A594)))</f>
        <v/>
      </c>
    </row>
    <row r="595" spans="1:3" x14ac:dyDescent="0.2">
      <c r="A595" t="str">
        <f>+'算出シート2（連携後）'!AQ605</f>
        <v/>
      </c>
      <c r="B595">
        <f>+'算出シート2（連携後）'!G605</f>
        <v>0</v>
      </c>
      <c r="C595" t="str" cm="1">
        <f t="array" ref="C595">IF(A595="","",SUMPRODUCT((MATCH(A$2:A$1009&amp;B$2:B$1009,A$2:A$1009&amp;B$2:B$1009,0)=ROW($1:$1008))*(A$2:A$1009=A595)))</f>
        <v/>
      </c>
    </row>
    <row r="596" spans="1:3" x14ac:dyDescent="0.2">
      <c r="A596" t="str">
        <f>+'算出シート2（連携後）'!AQ606</f>
        <v/>
      </c>
      <c r="B596">
        <f>+'算出シート2（連携後）'!G606</f>
        <v>0</v>
      </c>
      <c r="C596" t="str" cm="1">
        <f t="array" ref="C596">IF(A596="","",SUMPRODUCT((MATCH(A$2:A$1009&amp;B$2:B$1009,A$2:A$1009&amp;B$2:B$1009,0)=ROW($1:$1008))*(A$2:A$1009=A596)))</f>
        <v/>
      </c>
    </row>
    <row r="597" spans="1:3" x14ac:dyDescent="0.2">
      <c r="A597" t="str">
        <f>+'算出シート2（連携後）'!AQ607</f>
        <v/>
      </c>
      <c r="B597">
        <f>+'算出シート2（連携後）'!G607</f>
        <v>0</v>
      </c>
      <c r="C597" t="str" cm="1">
        <f t="array" ref="C597">IF(A597="","",SUMPRODUCT((MATCH(A$2:A$1009&amp;B$2:B$1009,A$2:A$1009&amp;B$2:B$1009,0)=ROW($1:$1008))*(A$2:A$1009=A597)))</f>
        <v/>
      </c>
    </row>
    <row r="598" spans="1:3" x14ac:dyDescent="0.2">
      <c r="A598" t="str">
        <f>+'算出シート2（連携後）'!AQ608</f>
        <v/>
      </c>
      <c r="B598">
        <f>+'算出シート2（連携後）'!G608</f>
        <v>0</v>
      </c>
      <c r="C598" t="str" cm="1">
        <f t="array" ref="C598">IF(A598="","",SUMPRODUCT((MATCH(A$2:A$1009&amp;B$2:B$1009,A$2:A$1009&amp;B$2:B$1009,0)=ROW($1:$1008))*(A$2:A$1009=A598)))</f>
        <v/>
      </c>
    </row>
    <row r="599" spans="1:3" x14ac:dyDescent="0.2">
      <c r="A599" t="str">
        <f>+'算出シート2（連携後）'!AQ609</f>
        <v/>
      </c>
      <c r="B599">
        <f>+'算出シート2（連携後）'!G609</f>
        <v>0</v>
      </c>
      <c r="C599" t="str" cm="1">
        <f t="array" ref="C599">IF(A599="","",SUMPRODUCT((MATCH(A$2:A$1009&amp;B$2:B$1009,A$2:A$1009&amp;B$2:B$1009,0)=ROW($1:$1008))*(A$2:A$1009=A599)))</f>
        <v/>
      </c>
    </row>
    <row r="600" spans="1:3" x14ac:dyDescent="0.2">
      <c r="A600" t="str">
        <f>+'算出シート2（連携後）'!AQ610</f>
        <v/>
      </c>
      <c r="B600">
        <f>+'算出シート2（連携後）'!G610</f>
        <v>0</v>
      </c>
      <c r="C600" t="str" cm="1">
        <f t="array" ref="C600">IF(A600="","",SUMPRODUCT((MATCH(A$2:A$1009&amp;B$2:B$1009,A$2:A$1009&amp;B$2:B$1009,0)=ROW($1:$1008))*(A$2:A$1009=A600)))</f>
        <v/>
      </c>
    </row>
    <row r="601" spans="1:3" x14ac:dyDescent="0.2">
      <c r="A601" t="str">
        <f>+'算出シート2（連携後）'!AQ611</f>
        <v/>
      </c>
      <c r="B601">
        <f>+'算出シート2（連携後）'!G611</f>
        <v>0</v>
      </c>
      <c r="C601" t="str" cm="1">
        <f t="array" ref="C601">IF(A601="","",SUMPRODUCT((MATCH(A$2:A$1009&amp;B$2:B$1009,A$2:A$1009&amp;B$2:B$1009,0)=ROW($1:$1008))*(A$2:A$1009=A601)))</f>
        <v/>
      </c>
    </row>
    <row r="602" spans="1:3" x14ac:dyDescent="0.2">
      <c r="A602" t="str">
        <f>+'算出シート2（連携後）'!AQ612</f>
        <v/>
      </c>
      <c r="B602">
        <f>+'算出シート2（連携後）'!G612</f>
        <v>0</v>
      </c>
      <c r="C602" t="str" cm="1">
        <f t="array" ref="C602">IF(A602="","",SUMPRODUCT((MATCH(A$2:A$1009&amp;B$2:B$1009,A$2:A$1009&amp;B$2:B$1009,0)=ROW($1:$1008))*(A$2:A$1009=A602)))</f>
        <v/>
      </c>
    </row>
    <row r="603" spans="1:3" x14ac:dyDescent="0.2">
      <c r="A603" t="str">
        <f>+'算出シート2（連携後）'!AQ613</f>
        <v/>
      </c>
      <c r="B603">
        <f>+'算出シート2（連携後）'!G613</f>
        <v>0</v>
      </c>
      <c r="C603" t="str" cm="1">
        <f t="array" ref="C603">IF(A603="","",SUMPRODUCT((MATCH(A$2:A$1009&amp;B$2:B$1009,A$2:A$1009&amp;B$2:B$1009,0)=ROW($1:$1008))*(A$2:A$1009=A603)))</f>
        <v/>
      </c>
    </row>
    <row r="604" spans="1:3" x14ac:dyDescent="0.2">
      <c r="A604" t="str">
        <f>+'算出シート2（連携後）'!AQ614</f>
        <v/>
      </c>
      <c r="B604">
        <f>+'算出シート2（連携後）'!G614</f>
        <v>0</v>
      </c>
      <c r="C604" t="str" cm="1">
        <f t="array" ref="C604">IF(A604="","",SUMPRODUCT((MATCH(A$2:A$1009&amp;B$2:B$1009,A$2:A$1009&amp;B$2:B$1009,0)=ROW($1:$1008))*(A$2:A$1009=A604)))</f>
        <v/>
      </c>
    </row>
    <row r="605" spans="1:3" x14ac:dyDescent="0.2">
      <c r="A605" t="str">
        <f>+'算出シート2（連携後）'!AQ615</f>
        <v/>
      </c>
      <c r="B605">
        <f>+'算出シート2（連携後）'!G615</f>
        <v>0</v>
      </c>
      <c r="C605" t="str" cm="1">
        <f t="array" ref="C605">IF(A605="","",SUMPRODUCT((MATCH(A$2:A$1009&amp;B$2:B$1009,A$2:A$1009&amp;B$2:B$1009,0)=ROW($1:$1008))*(A$2:A$1009=A605)))</f>
        <v/>
      </c>
    </row>
    <row r="606" spans="1:3" x14ac:dyDescent="0.2">
      <c r="A606" t="str">
        <f>+'算出シート2（連携後）'!AQ616</f>
        <v/>
      </c>
      <c r="B606">
        <f>+'算出シート2（連携後）'!G616</f>
        <v>0</v>
      </c>
      <c r="C606" t="str" cm="1">
        <f t="array" ref="C606">IF(A606="","",SUMPRODUCT((MATCH(A$2:A$1009&amp;B$2:B$1009,A$2:A$1009&amp;B$2:B$1009,0)=ROW($1:$1008))*(A$2:A$1009=A606)))</f>
        <v/>
      </c>
    </row>
    <row r="607" spans="1:3" x14ac:dyDescent="0.2">
      <c r="A607" t="str">
        <f>+'算出シート2（連携後）'!AQ617</f>
        <v/>
      </c>
      <c r="B607">
        <f>+'算出シート2（連携後）'!G617</f>
        <v>0</v>
      </c>
      <c r="C607" t="str" cm="1">
        <f t="array" ref="C607">IF(A607="","",SUMPRODUCT((MATCH(A$2:A$1009&amp;B$2:B$1009,A$2:A$1009&amp;B$2:B$1009,0)=ROW($1:$1008))*(A$2:A$1009=A607)))</f>
        <v/>
      </c>
    </row>
    <row r="608" spans="1:3" x14ac:dyDescent="0.2">
      <c r="A608" t="str">
        <f>+'算出シート2（連携後）'!AQ618</f>
        <v/>
      </c>
      <c r="B608">
        <f>+'算出シート2（連携後）'!G618</f>
        <v>0</v>
      </c>
      <c r="C608" t="str" cm="1">
        <f t="array" ref="C608">IF(A608="","",SUMPRODUCT((MATCH(A$2:A$1009&amp;B$2:B$1009,A$2:A$1009&amp;B$2:B$1009,0)=ROW($1:$1008))*(A$2:A$1009=A608)))</f>
        <v/>
      </c>
    </row>
    <row r="609" spans="1:3" x14ac:dyDescent="0.2">
      <c r="A609" t="str">
        <f>+'算出シート2（連携後）'!AQ619</f>
        <v/>
      </c>
      <c r="B609">
        <f>+'算出シート2（連携後）'!G619</f>
        <v>0</v>
      </c>
      <c r="C609" t="str" cm="1">
        <f t="array" ref="C609">IF(A609="","",SUMPRODUCT((MATCH(A$2:A$1009&amp;B$2:B$1009,A$2:A$1009&amp;B$2:B$1009,0)=ROW($1:$1008))*(A$2:A$1009=A609)))</f>
        <v/>
      </c>
    </row>
    <row r="610" spans="1:3" x14ac:dyDescent="0.2">
      <c r="A610" t="str">
        <f>+'算出シート2（連携後）'!AQ620</f>
        <v/>
      </c>
      <c r="B610">
        <f>+'算出シート2（連携後）'!G620</f>
        <v>0</v>
      </c>
      <c r="C610" t="str" cm="1">
        <f t="array" ref="C610">IF(A610="","",SUMPRODUCT((MATCH(A$2:A$1009&amp;B$2:B$1009,A$2:A$1009&amp;B$2:B$1009,0)=ROW($1:$1008))*(A$2:A$1009=A610)))</f>
        <v/>
      </c>
    </row>
    <row r="611" spans="1:3" x14ac:dyDescent="0.2">
      <c r="A611" t="str">
        <f>+'算出シート2（連携後）'!AQ621</f>
        <v/>
      </c>
      <c r="B611">
        <f>+'算出シート2（連携後）'!G621</f>
        <v>0</v>
      </c>
      <c r="C611" t="str" cm="1">
        <f t="array" ref="C611">IF(A611="","",SUMPRODUCT((MATCH(A$2:A$1009&amp;B$2:B$1009,A$2:A$1009&amp;B$2:B$1009,0)=ROW($1:$1008))*(A$2:A$1009=A611)))</f>
        <v/>
      </c>
    </row>
    <row r="612" spans="1:3" x14ac:dyDescent="0.2">
      <c r="A612" t="str">
        <f>+'算出シート2（連携後）'!AQ622</f>
        <v/>
      </c>
      <c r="B612">
        <f>+'算出シート2（連携後）'!G622</f>
        <v>0</v>
      </c>
      <c r="C612" t="str" cm="1">
        <f t="array" ref="C612">IF(A612="","",SUMPRODUCT((MATCH(A$2:A$1009&amp;B$2:B$1009,A$2:A$1009&amp;B$2:B$1009,0)=ROW($1:$1008))*(A$2:A$1009=A612)))</f>
        <v/>
      </c>
    </row>
    <row r="613" spans="1:3" x14ac:dyDescent="0.2">
      <c r="A613" t="str">
        <f>+'算出シート2（連携後）'!AQ623</f>
        <v/>
      </c>
      <c r="B613">
        <f>+'算出シート2（連携後）'!G623</f>
        <v>0</v>
      </c>
      <c r="C613" t="str" cm="1">
        <f t="array" ref="C613">IF(A613="","",SUMPRODUCT((MATCH(A$2:A$1009&amp;B$2:B$1009,A$2:A$1009&amp;B$2:B$1009,0)=ROW($1:$1008))*(A$2:A$1009=A613)))</f>
        <v/>
      </c>
    </row>
    <row r="614" spans="1:3" x14ac:dyDescent="0.2">
      <c r="A614" t="str">
        <f>+'算出シート2（連携後）'!AQ624</f>
        <v/>
      </c>
      <c r="B614">
        <f>+'算出シート2（連携後）'!G624</f>
        <v>0</v>
      </c>
      <c r="C614" t="str" cm="1">
        <f t="array" ref="C614">IF(A614="","",SUMPRODUCT((MATCH(A$2:A$1009&amp;B$2:B$1009,A$2:A$1009&amp;B$2:B$1009,0)=ROW($1:$1008))*(A$2:A$1009=A614)))</f>
        <v/>
      </c>
    </row>
    <row r="615" spans="1:3" x14ac:dyDescent="0.2">
      <c r="A615" t="str">
        <f>+'算出シート2（連携後）'!AQ625</f>
        <v/>
      </c>
      <c r="B615">
        <f>+'算出シート2（連携後）'!G625</f>
        <v>0</v>
      </c>
      <c r="C615" t="str" cm="1">
        <f t="array" ref="C615">IF(A615="","",SUMPRODUCT((MATCH(A$2:A$1009&amp;B$2:B$1009,A$2:A$1009&amp;B$2:B$1009,0)=ROW($1:$1008))*(A$2:A$1009=A615)))</f>
        <v/>
      </c>
    </row>
    <row r="616" spans="1:3" x14ac:dyDescent="0.2">
      <c r="A616" t="str">
        <f>+'算出シート2（連携後）'!AQ626</f>
        <v/>
      </c>
      <c r="B616">
        <f>+'算出シート2（連携後）'!G626</f>
        <v>0</v>
      </c>
      <c r="C616" t="str" cm="1">
        <f t="array" ref="C616">IF(A616="","",SUMPRODUCT((MATCH(A$2:A$1009&amp;B$2:B$1009,A$2:A$1009&amp;B$2:B$1009,0)=ROW($1:$1008))*(A$2:A$1009=A616)))</f>
        <v/>
      </c>
    </row>
    <row r="617" spans="1:3" x14ac:dyDescent="0.2">
      <c r="A617" t="str">
        <f>+'算出シート2（連携後）'!AQ627</f>
        <v/>
      </c>
      <c r="B617">
        <f>+'算出シート2（連携後）'!G627</f>
        <v>0</v>
      </c>
      <c r="C617" t="str" cm="1">
        <f t="array" ref="C617">IF(A617="","",SUMPRODUCT((MATCH(A$2:A$1009&amp;B$2:B$1009,A$2:A$1009&amp;B$2:B$1009,0)=ROW($1:$1008))*(A$2:A$1009=A617)))</f>
        <v/>
      </c>
    </row>
    <row r="618" spans="1:3" x14ac:dyDescent="0.2">
      <c r="A618" t="str">
        <f>+'算出シート2（連携後）'!AQ628</f>
        <v/>
      </c>
      <c r="B618">
        <f>+'算出シート2（連携後）'!G628</f>
        <v>0</v>
      </c>
      <c r="C618" t="str" cm="1">
        <f t="array" ref="C618">IF(A618="","",SUMPRODUCT((MATCH(A$2:A$1009&amp;B$2:B$1009,A$2:A$1009&amp;B$2:B$1009,0)=ROW($1:$1008))*(A$2:A$1009=A618)))</f>
        <v/>
      </c>
    </row>
    <row r="619" spans="1:3" x14ac:dyDescent="0.2">
      <c r="A619" t="str">
        <f>+'算出シート2（連携後）'!AQ629</f>
        <v/>
      </c>
      <c r="B619">
        <f>+'算出シート2（連携後）'!G629</f>
        <v>0</v>
      </c>
      <c r="C619" t="str" cm="1">
        <f t="array" ref="C619">IF(A619="","",SUMPRODUCT((MATCH(A$2:A$1009&amp;B$2:B$1009,A$2:A$1009&amp;B$2:B$1009,0)=ROW($1:$1008))*(A$2:A$1009=A619)))</f>
        <v/>
      </c>
    </row>
    <row r="620" spans="1:3" x14ac:dyDescent="0.2">
      <c r="A620" t="str">
        <f>+'算出シート2（連携後）'!AQ630</f>
        <v/>
      </c>
      <c r="B620">
        <f>+'算出シート2（連携後）'!G630</f>
        <v>0</v>
      </c>
      <c r="C620" t="str" cm="1">
        <f t="array" ref="C620">IF(A620="","",SUMPRODUCT((MATCH(A$2:A$1009&amp;B$2:B$1009,A$2:A$1009&amp;B$2:B$1009,0)=ROW($1:$1008))*(A$2:A$1009=A620)))</f>
        <v/>
      </c>
    </row>
    <row r="621" spans="1:3" x14ac:dyDescent="0.2">
      <c r="A621" t="str">
        <f>+'算出シート2（連携後）'!AQ631</f>
        <v/>
      </c>
      <c r="B621">
        <f>+'算出シート2（連携後）'!G631</f>
        <v>0</v>
      </c>
      <c r="C621" t="str" cm="1">
        <f t="array" ref="C621">IF(A621="","",SUMPRODUCT((MATCH(A$2:A$1009&amp;B$2:B$1009,A$2:A$1009&amp;B$2:B$1009,0)=ROW($1:$1008))*(A$2:A$1009=A621)))</f>
        <v/>
      </c>
    </row>
    <row r="622" spans="1:3" x14ac:dyDescent="0.2">
      <c r="A622" t="str">
        <f>+'算出シート2（連携後）'!AQ632</f>
        <v/>
      </c>
      <c r="B622">
        <f>+'算出シート2（連携後）'!G632</f>
        <v>0</v>
      </c>
      <c r="C622" t="str" cm="1">
        <f t="array" ref="C622">IF(A622="","",SUMPRODUCT((MATCH(A$2:A$1009&amp;B$2:B$1009,A$2:A$1009&amp;B$2:B$1009,0)=ROW($1:$1008))*(A$2:A$1009=A622)))</f>
        <v/>
      </c>
    </row>
    <row r="623" spans="1:3" x14ac:dyDescent="0.2">
      <c r="A623" t="str">
        <f>+'算出シート2（連携後）'!AQ633</f>
        <v/>
      </c>
      <c r="B623">
        <f>+'算出シート2（連携後）'!G633</f>
        <v>0</v>
      </c>
      <c r="C623" t="str" cm="1">
        <f t="array" ref="C623">IF(A623="","",SUMPRODUCT((MATCH(A$2:A$1009&amp;B$2:B$1009,A$2:A$1009&amp;B$2:B$1009,0)=ROW($1:$1008))*(A$2:A$1009=A623)))</f>
        <v/>
      </c>
    </row>
    <row r="624" spans="1:3" x14ac:dyDescent="0.2">
      <c r="A624" t="str">
        <f>+'算出シート2（連携後）'!AQ634</f>
        <v/>
      </c>
      <c r="B624">
        <f>+'算出シート2（連携後）'!G634</f>
        <v>0</v>
      </c>
      <c r="C624" t="str" cm="1">
        <f t="array" ref="C624">IF(A624="","",SUMPRODUCT((MATCH(A$2:A$1009&amp;B$2:B$1009,A$2:A$1009&amp;B$2:B$1009,0)=ROW($1:$1008))*(A$2:A$1009=A624)))</f>
        <v/>
      </c>
    </row>
    <row r="625" spans="1:3" x14ac:dyDescent="0.2">
      <c r="A625" t="str">
        <f>+'算出シート2（連携後）'!AQ635</f>
        <v/>
      </c>
      <c r="B625">
        <f>+'算出シート2（連携後）'!G635</f>
        <v>0</v>
      </c>
      <c r="C625" t="str" cm="1">
        <f t="array" ref="C625">IF(A625="","",SUMPRODUCT((MATCH(A$2:A$1009&amp;B$2:B$1009,A$2:A$1009&amp;B$2:B$1009,0)=ROW($1:$1008))*(A$2:A$1009=A625)))</f>
        <v/>
      </c>
    </row>
    <row r="626" spans="1:3" x14ac:dyDescent="0.2">
      <c r="A626" t="str">
        <f>+'算出シート2（連携後）'!AQ636</f>
        <v/>
      </c>
      <c r="B626">
        <f>+'算出シート2（連携後）'!G636</f>
        <v>0</v>
      </c>
      <c r="C626" t="str" cm="1">
        <f t="array" ref="C626">IF(A626="","",SUMPRODUCT((MATCH(A$2:A$1009&amp;B$2:B$1009,A$2:A$1009&amp;B$2:B$1009,0)=ROW($1:$1008))*(A$2:A$1009=A626)))</f>
        <v/>
      </c>
    </row>
    <row r="627" spans="1:3" x14ac:dyDescent="0.2">
      <c r="A627" t="str">
        <f>+'算出シート2（連携後）'!AQ637</f>
        <v/>
      </c>
      <c r="B627">
        <f>+'算出シート2（連携後）'!G637</f>
        <v>0</v>
      </c>
      <c r="C627" t="str" cm="1">
        <f t="array" ref="C627">IF(A627="","",SUMPRODUCT((MATCH(A$2:A$1009&amp;B$2:B$1009,A$2:A$1009&amp;B$2:B$1009,0)=ROW($1:$1008))*(A$2:A$1009=A627)))</f>
        <v/>
      </c>
    </row>
    <row r="628" spans="1:3" x14ac:dyDescent="0.2">
      <c r="A628" t="str">
        <f>+'算出シート2（連携後）'!AQ638</f>
        <v/>
      </c>
      <c r="B628">
        <f>+'算出シート2（連携後）'!G638</f>
        <v>0</v>
      </c>
      <c r="C628" t="str" cm="1">
        <f t="array" ref="C628">IF(A628="","",SUMPRODUCT((MATCH(A$2:A$1009&amp;B$2:B$1009,A$2:A$1009&amp;B$2:B$1009,0)=ROW($1:$1008))*(A$2:A$1009=A628)))</f>
        <v/>
      </c>
    </row>
    <row r="629" spans="1:3" x14ac:dyDescent="0.2">
      <c r="A629" t="str">
        <f>+'算出シート2（連携後）'!AQ639</f>
        <v/>
      </c>
      <c r="B629">
        <f>+'算出シート2（連携後）'!G639</f>
        <v>0</v>
      </c>
      <c r="C629" t="str" cm="1">
        <f t="array" ref="C629">IF(A629="","",SUMPRODUCT((MATCH(A$2:A$1009&amp;B$2:B$1009,A$2:A$1009&amp;B$2:B$1009,0)=ROW($1:$1008))*(A$2:A$1009=A629)))</f>
        <v/>
      </c>
    </row>
    <row r="630" spans="1:3" x14ac:dyDescent="0.2">
      <c r="A630" t="str">
        <f>+'算出シート2（連携後）'!AQ640</f>
        <v/>
      </c>
      <c r="B630">
        <f>+'算出シート2（連携後）'!G640</f>
        <v>0</v>
      </c>
      <c r="C630" t="str" cm="1">
        <f t="array" ref="C630">IF(A630="","",SUMPRODUCT((MATCH(A$2:A$1009&amp;B$2:B$1009,A$2:A$1009&amp;B$2:B$1009,0)=ROW($1:$1008))*(A$2:A$1009=A630)))</f>
        <v/>
      </c>
    </row>
    <row r="631" spans="1:3" x14ac:dyDescent="0.2">
      <c r="A631" t="str">
        <f>+'算出シート2（連携後）'!AQ641</f>
        <v/>
      </c>
      <c r="B631">
        <f>+'算出シート2（連携後）'!G641</f>
        <v>0</v>
      </c>
      <c r="C631" t="str" cm="1">
        <f t="array" ref="C631">IF(A631="","",SUMPRODUCT((MATCH(A$2:A$1009&amp;B$2:B$1009,A$2:A$1009&amp;B$2:B$1009,0)=ROW($1:$1008))*(A$2:A$1009=A631)))</f>
        <v/>
      </c>
    </row>
    <row r="632" spans="1:3" x14ac:dyDescent="0.2">
      <c r="A632" t="str">
        <f>+'算出シート2（連携後）'!AQ642</f>
        <v/>
      </c>
      <c r="B632">
        <f>+'算出シート2（連携後）'!G642</f>
        <v>0</v>
      </c>
      <c r="C632" t="str" cm="1">
        <f t="array" ref="C632">IF(A632="","",SUMPRODUCT((MATCH(A$2:A$1009&amp;B$2:B$1009,A$2:A$1009&amp;B$2:B$1009,0)=ROW($1:$1008))*(A$2:A$1009=A632)))</f>
        <v/>
      </c>
    </row>
    <row r="633" spans="1:3" x14ac:dyDescent="0.2">
      <c r="A633" t="str">
        <f>+'算出シート2（連携後）'!AQ643</f>
        <v/>
      </c>
      <c r="B633">
        <f>+'算出シート2（連携後）'!G643</f>
        <v>0</v>
      </c>
      <c r="C633" t="str" cm="1">
        <f t="array" ref="C633">IF(A633="","",SUMPRODUCT((MATCH(A$2:A$1009&amp;B$2:B$1009,A$2:A$1009&amp;B$2:B$1009,0)=ROW($1:$1008))*(A$2:A$1009=A633)))</f>
        <v/>
      </c>
    </row>
    <row r="634" spans="1:3" x14ac:dyDescent="0.2">
      <c r="A634" t="str">
        <f>+'算出シート2（連携後）'!AQ644</f>
        <v/>
      </c>
      <c r="B634">
        <f>+'算出シート2（連携後）'!G644</f>
        <v>0</v>
      </c>
      <c r="C634" t="str" cm="1">
        <f t="array" ref="C634">IF(A634="","",SUMPRODUCT((MATCH(A$2:A$1009&amp;B$2:B$1009,A$2:A$1009&amp;B$2:B$1009,0)=ROW($1:$1008))*(A$2:A$1009=A634)))</f>
        <v/>
      </c>
    </row>
    <row r="635" spans="1:3" x14ac:dyDescent="0.2">
      <c r="A635" t="str">
        <f>+'算出シート2（連携後）'!AQ645</f>
        <v/>
      </c>
      <c r="B635">
        <f>+'算出シート2（連携後）'!G645</f>
        <v>0</v>
      </c>
      <c r="C635" t="str" cm="1">
        <f t="array" ref="C635">IF(A635="","",SUMPRODUCT((MATCH(A$2:A$1009&amp;B$2:B$1009,A$2:A$1009&amp;B$2:B$1009,0)=ROW($1:$1008))*(A$2:A$1009=A635)))</f>
        <v/>
      </c>
    </row>
    <row r="636" spans="1:3" x14ac:dyDescent="0.2">
      <c r="A636" t="str">
        <f>+'算出シート2（連携後）'!AQ646</f>
        <v/>
      </c>
      <c r="B636">
        <f>+'算出シート2（連携後）'!G646</f>
        <v>0</v>
      </c>
      <c r="C636" t="str" cm="1">
        <f t="array" ref="C636">IF(A636="","",SUMPRODUCT((MATCH(A$2:A$1009&amp;B$2:B$1009,A$2:A$1009&amp;B$2:B$1009,0)=ROW($1:$1008))*(A$2:A$1009=A636)))</f>
        <v/>
      </c>
    </row>
    <row r="637" spans="1:3" x14ac:dyDescent="0.2">
      <c r="A637" t="str">
        <f>+'算出シート2（連携後）'!AQ647</f>
        <v/>
      </c>
      <c r="B637">
        <f>+'算出シート2（連携後）'!G647</f>
        <v>0</v>
      </c>
      <c r="C637" t="str" cm="1">
        <f t="array" ref="C637">IF(A637="","",SUMPRODUCT((MATCH(A$2:A$1009&amp;B$2:B$1009,A$2:A$1009&amp;B$2:B$1009,0)=ROW($1:$1008))*(A$2:A$1009=A637)))</f>
        <v/>
      </c>
    </row>
    <row r="638" spans="1:3" x14ac:dyDescent="0.2">
      <c r="A638" t="str">
        <f>+'算出シート2（連携後）'!AQ648</f>
        <v/>
      </c>
      <c r="B638">
        <f>+'算出シート2（連携後）'!G648</f>
        <v>0</v>
      </c>
      <c r="C638" t="str" cm="1">
        <f t="array" ref="C638">IF(A638="","",SUMPRODUCT((MATCH(A$2:A$1009&amp;B$2:B$1009,A$2:A$1009&amp;B$2:B$1009,0)=ROW($1:$1008))*(A$2:A$1009=A638)))</f>
        <v/>
      </c>
    </row>
    <row r="639" spans="1:3" x14ac:dyDescent="0.2">
      <c r="A639" t="str">
        <f>+'算出シート2（連携後）'!AQ649</f>
        <v/>
      </c>
      <c r="B639">
        <f>+'算出シート2（連携後）'!G649</f>
        <v>0</v>
      </c>
      <c r="C639" t="str" cm="1">
        <f t="array" ref="C639">IF(A639="","",SUMPRODUCT((MATCH(A$2:A$1009&amp;B$2:B$1009,A$2:A$1009&amp;B$2:B$1009,0)=ROW($1:$1008))*(A$2:A$1009=A639)))</f>
        <v/>
      </c>
    </row>
    <row r="640" spans="1:3" x14ac:dyDescent="0.2">
      <c r="A640" t="str">
        <f>+'算出シート2（連携後）'!AQ650</f>
        <v/>
      </c>
      <c r="B640">
        <f>+'算出シート2（連携後）'!G650</f>
        <v>0</v>
      </c>
      <c r="C640" t="str" cm="1">
        <f t="array" ref="C640">IF(A640="","",SUMPRODUCT((MATCH(A$2:A$1009&amp;B$2:B$1009,A$2:A$1009&amp;B$2:B$1009,0)=ROW($1:$1008))*(A$2:A$1009=A640)))</f>
        <v/>
      </c>
    </row>
    <row r="641" spans="1:3" x14ac:dyDescent="0.2">
      <c r="A641" t="str">
        <f>+'算出シート2（連携後）'!AQ651</f>
        <v/>
      </c>
      <c r="B641">
        <f>+'算出シート2（連携後）'!G651</f>
        <v>0</v>
      </c>
      <c r="C641" t="str" cm="1">
        <f t="array" ref="C641">IF(A641="","",SUMPRODUCT((MATCH(A$2:A$1009&amp;B$2:B$1009,A$2:A$1009&amp;B$2:B$1009,0)=ROW($1:$1008))*(A$2:A$1009=A641)))</f>
        <v/>
      </c>
    </row>
    <row r="642" spans="1:3" x14ac:dyDescent="0.2">
      <c r="A642" t="str">
        <f>+'算出シート2（連携後）'!AQ652</f>
        <v/>
      </c>
      <c r="B642">
        <f>+'算出シート2（連携後）'!G652</f>
        <v>0</v>
      </c>
      <c r="C642" t="str" cm="1">
        <f t="array" ref="C642">IF(A642="","",SUMPRODUCT((MATCH(A$2:A$1009&amp;B$2:B$1009,A$2:A$1009&amp;B$2:B$1009,0)=ROW($1:$1008))*(A$2:A$1009=A642)))</f>
        <v/>
      </c>
    </row>
    <row r="643" spans="1:3" x14ac:dyDescent="0.2">
      <c r="A643" t="str">
        <f>+'算出シート2（連携後）'!AQ653</f>
        <v/>
      </c>
      <c r="B643">
        <f>+'算出シート2（連携後）'!G653</f>
        <v>0</v>
      </c>
      <c r="C643" t="str" cm="1">
        <f t="array" ref="C643">IF(A643="","",SUMPRODUCT((MATCH(A$2:A$1009&amp;B$2:B$1009,A$2:A$1009&amp;B$2:B$1009,0)=ROW($1:$1008))*(A$2:A$1009=A643)))</f>
        <v/>
      </c>
    </row>
    <row r="644" spans="1:3" x14ac:dyDescent="0.2">
      <c r="A644" t="str">
        <f>+'算出シート2（連携後）'!AQ654</f>
        <v/>
      </c>
      <c r="B644">
        <f>+'算出シート2（連携後）'!G654</f>
        <v>0</v>
      </c>
      <c r="C644" t="str" cm="1">
        <f t="array" ref="C644">IF(A644="","",SUMPRODUCT((MATCH(A$2:A$1009&amp;B$2:B$1009,A$2:A$1009&amp;B$2:B$1009,0)=ROW($1:$1008))*(A$2:A$1009=A644)))</f>
        <v/>
      </c>
    </row>
    <row r="645" spans="1:3" x14ac:dyDescent="0.2">
      <c r="A645" t="str">
        <f>+'算出シート2（連携後）'!AQ655</f>
        <v/>
      </c>
      <c r="B645">
        <f>+'算出シート2（連携後）'!G655</f>
        <v>0</v>
      </c>
      <c r="C645" t="str" cm="1">
        <f t="array" ref="C645">IF(A645="","",SUMPRODUCT((MATCH(A$2:A$1009&amp;B$2:B$1009,A$2:A$1009&amp;B$2:B$1009,0)=ROW($1:$1008))*(A$2:A$1009=A645)))</f>
        <v/>
      </c>
    </row>
    <row r="646" spans="1:3" x14ac:dyDescent="0.2">
      <c r="A646" t="str">
        <f>+'算出シート2（連携後）'!AQ656</f>
        <v/>
      </c>
      <c r="B646">
        <f>+'算出シート2（連携後）'!G656</f>
        <v>0</v>
      </c>
      <c r="C646" t="str" cm="1">
        <f t="array" ref="C646">IF(A646="","",SUMPRODUCT((MATCH(A$2:A$1009&amp;B$2:B$1009,A$2:A$1009&amp;B$2:B$1009,0)=ROW($1:$1008))*(A$2:A$1009=A646)))</f>
        <v/>
      </c>
    </row>
    <row r="647" spans="1:3" x14ac:dyDescent="0.2">
      <c r="A647" t="str">
        <f>+'算出シート2（連携後）'!AQ657</f>
        <v/>
      </c>
      <c r="B647">
        <f>+'算出シート2（連携後）'!G657</f>
        <v>0</v>
      </c>
      <c r="C647" t="str" cm="1">
        <f t="array" ref="C647">IF(A647="","",SUMPRODUCT((MATCH(A$2:A$1009&amp;B$2:B$1009,A$2:A$1009&amp;B$2:B$1009,0)=ROW($1:$1008))*(A$2:A$1009=A647)))</f>
        <v/>
      </c>
    </row>
    <row r="648" spans="1:3" x14ac:dyDescent="0.2">
      <c r="A648" t="str">
        <f>+'算出シート2（連携後）'!AQ658</f>
        <v/>
      </c>
      <c r="B648">
        <f>+'算出シート2（連携後）'!G658</f>
        <v>0</v>
      </c>
      <c r="C648" t="str" cm="1">
        <f t="array" ref="C648">IF(A648="","",SUMPRODUCT((MATCH(A$2:A$1009&amp;B$2:B$1009,A$2:A$1009&amp;B$2:B$1009,0)=ROW($1:$1008))*(A$2:A$1009=A648)))</f>
        <v/>
      </c>
    </row>
    <row r="649" spans="1:3" x14ac:dyDescent="0.2">
      <c r="A649" t="str">
        <f>+'算出シート2（連携後）'!AQ659</f>
        <v/>
      </c>
      <c r="B649">
        <f>+'算出シート2（連携後）'!G659</f>
        <v>0</v>
      </c>
      <c r="C649" t="str" cm="1">
        <f t="array" ref="C649">IF(A649="","",SUMPRODUCT((MATCH(A$2:A$1009&amp;B$2:B$1009,A$2:A$1009&amp;B$2:B$1009,0)=ROW($1:$1008))*(A$2:A$1009=A649)))</f>
        <v/>
      </c>
    </row>
    <row r="650" spans="1:3" x14ac:dyDescent="0.2">
      <c r="A650" t="str">
        <f>+'算出シート2（連携後）'!AQ660</f>
        <v/>
      </c>
      <c r="B650">
        <f>+'算出シート2（連携後）'!G660</f>
        <v>0</v>
      </c>
      <c r="C650" t="str" cm="1">
        <f t="array" ref="C650">IF(A650="","",SUMPRODUCT((MATCH(A$2:A$1009&amp;B$2:B$1009,A$2:A$1009&amp;B$2:B$1009,0)=ROW($1:$1008))*(A$2:A$1009=A650)))</f>
        <v/>
      </c>
    </row>
    <row r="651" spans="1:3" x14ac:dyDescent="0.2">
      <c r="A651" t="str">
        <f>+'算出シート2（連携後）'!AQ661</f>
        <v/>
      </c>
      <c r="B651">
        <f>+'算出シート2（連携後）'!G661</f>
        <v>0</v>
      </c>
      <c r="C651" t="str" cm="1">
        <f t="array" ref="C651">IF(A651="","",SUMPRODUCT((MATCH(A$2:A$1009&amp;B$2:B$1009,A$2:A$1009&amp;B$2:B$1009,0)=ROW($1:$1008))*(A$2:A$1009=A651)))</f>
        <v/>
      </c>
    </row>
    <row r="652" spans="1:3" x14ac:dyDescent="0.2">
      <c r="A652" t="str">
        <f>+'算出シート2（連携後）'!AQ662</f>
        <v/>
      </c>
      <c r="B652">
        <f>+'算出シート2（連携後）'!G662</f>
        <v>0</v>
      </c>
      <c r="C652" t="str" cm="1">
        <f t="array" ref="C652">IF(A652="","",SUMPRODUCT((MATCH(A$2:A$1009&amp;B$2:B$1009,A$2:A$1009&amp;B$2:B$1009,0)=ROW($1:$1008))*(A$2:A$1009=A652)))</f>
        <v/>
      </c>
    </row>
    <row r="653" spans="1:3" x14ac:dyDescent="0.2">
      <c r="A653" t="str">
        <f>+'算出シート2（連携後）'!AQ663</f>
        <v/>
      </c>
      <c r="B653">
        <f>+'算出シート2（連携後）'!G663</f>
        <v>0</v>
      </c>
      <c r="C653" t="str" cm="1">
        <f t="array" ref="C653">IF(A653="","",SUMPRODUCT((MATCH(A$2:A$1009&amp;B$2:B$1009,A$2:A$1009&amp;B$2:B$1009,0)=ROW($1:$1008))*(A$2:A$1009=A653)))</f>
        <v/>
      </c>
    </row>
    <row r="654" spans="1:3" x14ac:dyDescent="0.2">
      <c r="A654" t="str">
        <f>+'算出シート2（連携後）'!AQ664</f>
        <v/>
      </c>
      <c r="B654">
        <f>+'算出シート2（連携後）'!G664</f>
        <v>0</v>
      </c>
      <c r="C654" t="str" cm="1">
        <f t="array" ref="C654">IF(A654="","",SUMPRODUCT((MATCH(A$2:A$1009&amp;B$2:B$1009,A$2:A$1009&amp;B$2:B$1009,0)=ROW($1:$1008))*(A$2:A$1009=A654)))</f>
        <v/>
      </c>
    </row>
    <row r="655" spans="1:3" x14ac:dyDescent="0.2">
      <c r="A655" t="str">
        <f>+'算出シート2（連携後）'!AQ665</f>
        <v/>
      </c>
      <c r="B655">
        <f>+'算出シート2（連携後）'!G665</f>
        <v>0</v>
      </c>
      <c r="C655" t="str" cm="1">
        <f t="array" ref="C655">IF(A655="","",SUMPRODUCT((MATCH(A$2:A$1009&amp;B$2:B$1009,A$2:A$1009&amp;B$2:B$1009,0)=ROW($1:$1008))*(A$2:A$1009=A655)))</f>
        <v/>
      </c>
    </row>
    <row r="656" spans="1:3" x14ac:dyDescent="0.2">
      <c r="A656" t="str">
        <f>+'算出シート2（連携後）'!AQ666</f>
        <v/>
      </c>
      <c r="B656">
        <f>+'算出シート2（連携後）'!G666</f>
        <v>0</v>
      </c>
      <c r="C656" t="str" cm="1">
        <f t="array" ref="C656">IF(A656="","",SUMPRODUCT((MATCH(A$2:A$1009&amp;B$2:B$1009,A$2:A$1009&amp;B$2:B$1009,0)=ROW($1:$1008))*(A$2:A$1009=A656)))</f>
        <v/>
      </c>
    </row>
    <row r="657" spans="1:3" x14ac:dyDescent="0.2">
      <c r="A657" t="str">
        <f>+'算出シート2（連携後）'!AQ667</f>
        <v/>
      </c>
      <c r="B657">
        <f>+'算出シート2（連携後）'!G667</f>
        <v>0</v>
      </c>
      <c r="C657" t="str" cm="1">
        <f t="array" ref="C657">IF(A657="","",SUMPRODUCT((MATCH(A$2:A$1009&amp;B$2:B$1009,A$2:A$1009&amp;B$2:B$1009,0)=ROW($1:$1008))*(A$2:A$1009=A657)))</f>
        <v/>
      </c>
    </row>
    <row r="658" spans="1:3" x14ac:dyDescent="0.2">
      <c r="A658" t="str">
        <f>+'算出シート2（連携後）'!AQ668</f>
        <v/>
      </c>
      <c r="B658">
        <f>+'算出シート2（連携後）'!G668</f>
        <v>0</v>
      </c>
      <c r="C658" t="str" cm="1">
        <f t="array" ref="C658">IF(A658="","",SUMPRODUCT((MATCH(A$2:A$1009&amp;B$2:B$1009,A$2:A$1009&amp;B$2:B$1009,0)=ROW($1:$1008))*(A$2:A$1009=A658)))</f>
        <v/>
      </c>
    </row>
    <row r="659" spans="1:3" x14ac:dyDescent="0.2">
      <c r="A659" t="str">
        <f>+'算出シート2（連携後）'!AQ669</f>
        <v/>
      </c>
      <c r="B659">
        <f>+'算出シート2（連携後）'!G669</f>
        <v>0</v>
      </c>
      <c r="C659" t="str" cm="1">
        <f t="array" ref="C659">IF(A659="","",SUMPRODUCT((MATCH(A$2:A$1009&amp;B$2:B$1009,A$2:A$1009&amp;B$2:B$1009,0)=ROW($1:$1008))*(A$2:A$1009=A659)))</f>
        <v/>
      </c>
    </row>
    <row r="660" spans="1:3" x14ac:dyDescent="0.2">
      <c r="A660" t="str">
        <f>+'算出シート2（連携後）'!AQ670</f>
        <v/>
      </c>
      <c r="B660">
        <f>+'算出シート2（連携後）'!G670</f>
        <v>0</v>
      </c>
      <c r="C660" t="str" cm="1">
        <f t="array" ref="C660">IF(A660="","",SUMPRODUCT((MATCH(A$2:A$1009&amp;B$2:B$1009,A$2:A$1009&amp;B$2:B$1009,0)=ROW($1:$1008))*(A$2:A$1009=A660)))</f>
        <v/>
      </c>
    </row>
    <row r="661" spans="1:3" x14ac:dyDescent="0.2">
      <c r="A661" t="str">
        <f>+'算出シート2（連携後）'!AQ671</f>
        <v/>
      </c>
      <c r="B661">
        <f>+'算出シート2（連携後）'!G671</f>
        <v>0</v>
      </c>
      <c r="C661" t="str" cm="1">
        <f t="array" ref="C661">IF(A661="","",SUMPRODUCT((MATCH(A$2:A$1009&amp;B$2:B$1009,A$2:A$1009&amp;B$2:B$1009,0)=ROW($1:$1008))*(A$2:A$1009=A661)))</f>
        <v/>
      </c>
    </row>
    <row r="662" spans="1:3" x14ac:dyDescent="0.2">
      <c r="A662" t="str">
        <f>+'算出シート2（連携後）'!AQ672</f>
        <v/>
      </c>
      <c r="B662">
        <f>+'算出シート2（連携後）'!G672</f>
        <v>0</v>
      </c>
      <c r="C662" t="str" cm="1">
        <f t="array" ref="C662">IF(A662="","",SUMPRODUCT((MATCH(A$2:A$1009&amp;B$2:B$1009,A$2:A$1009&amp;B$2:B$1009,0)=ROW($1:$1008))*(A$2:A$1009=A662)))</f>
        <v/>
      </c>
    </row>
    <row r="663" spans="1:3" x14ac:dyDescent="0.2">
      <c r="A663" t="str">
        <f>+'算出シート2（連携後）'!AQ673</f>
        <v/>
      </c>
      <c r="B663">
        <f>+'算出シート2（連携後）'!G673</f>
        <v>0</v>
      </c>
      <c r="C663" t="str" cm="1">
        <f t="array" ref="C663">IF(A663="","",SUMPRODUCT((MATCH(A$2:A$1009&amp;B$2:B$1009,A$2:A$1009&amp;B$2:B$1009,0)=ROW($1:$1008))*(A$2:A$1009=A663)))</f>
        <v/>
      </c>
    </row>
    <row r="664" spans="1:3" x14ac:dyDescent="0.2">
      <c r="A664" t="str">
        <f>+'算出シート2（連携後）'!AQ674</f>
        <v/>
      </c>
      <c r="B664">
        <f>+'算出シート2（連携後）'!G674</f>
        <v>0</v>
      </c>
      <c r="C664" t="str" cm="1">
        <f t="array" ref="C664">IF(A664="","",SUMPRODUCT((MATCH(A$2:A$1009&amp;B$2:B$1009,A$2:A$1009&amp;B$2:B$1009,0)=ROW($1:$1008))*(A$2:A$1009=A664)))</f>
        <v/>
      </c>
    </row>
    <row r="665" spans="1:3" x14ac:dyDescent="0.2">
      <c r="A665" t="str">
        <f>+'算出シート2（連携後）'!AQ675</f>
        <v/>
      </c>
      <c r="B665">
        <f>+'算出シート2（連携後）'!G675</f>
        <v>0</v>
      </c>
      <c r="C665" t="str" cm="1">
        <f t="array" ref="C665">IF(A665="","",SUMPRODUCT((MATCH(A$2:A$1009&amp;B$2:B$1009,A$2:A$1009&amp;B$2:B$1009,0)=ROW($1:$1008))*(A$2:A$1009=A665)))</f>
        <v/>
      </c>
    </row>
    <row r="666" spans="1:3" x14ac:dyDescent="0.2">
      <c r="A666" t="str">
        <f>+'算出シート2（連携後）'!AQ676</f>
        <v/>
      </c>
      <c r="B666">
        <f>+'算出シート2（連携後）'!G676</f>
        <v>0</v>
      </c>
      <c r="C666" t="str" cm="1">
        <f t="array" ref="C666">IF(A666="","",SUMPRODUCT((MATCH(A$2:A$1009&amp;B$2:B$1009,A$2:A$1009&amp;B$2:B$1009,0)=ROW($1:$1008))*(A$2:A$1009=A666)))</f>
        <v/>
      </c>
    </row>
    <row r="667" spans="1:3" x14ac:dyDescent="0.2">
      <c r="A667" t="str">
        <f>+'算出シート2（連携後）'!AQ677</f>
        <v/>
      </c>
      <c r="B667">
        <f>+'算出シート2（連携後）'!G677</f>
        <v>0</v>
      </c>
      <c r="C667" t="str" cm="1">
        <f t="array" ref="C667">IF(A667="","",SUMPRODUCT((MATCH(A$2:A$1009&amp;B$2:B$1009,A$2:A$1009&amp;B$2:B$1009,0)=ROW($1:$1008))*(A$2:A$1009=A667)))</f>
        <v/>
      </c>
    </row>
    <row r="668" spans="1:3" x14ac:dyDescent="0.2">
      <c r="A668" t="str">
        <f>+'算出シート2（連携後）'!AQ678</f>
        <v/>
      </c>
      <c r="B668">
        <f>+'算出シート2（連携後）'!G678</f>
        <v>0</v>
      </c>
      <c r="C668" t="str" cm="1">
        <f t="array" ref="C668">IF(A668="","",SUMPRODUCT((MATCH(A$2:A$1009&amp;B$2:B$1009,A$2:A$1009&amp;B$2:B$1009,0)=ROW($1:$1008))*(A$2:A$1009=A668)))</f>
        <v/>
      </c>
    </row>
    <row r="669" spans="1:3" x14ac:dyDescent="0.2">
      <c r="A669" t="str">
        <f>+'算出シート2（連携後）'!AQ679</f>
        <v/>
      </c>
      <c r="B669">
        <f>+'算出シート2（連携後）'!G679</f>
        <v>0</v>
      </c>
      <c r="C669" t="str" cm="1">
        <f t="array" ref="C669">IF(A669="","",SUMPRODUCT((MATCH(A$2:A$1009&amp;B$2:B$1009,A$2:A$1009&amp;B$2:B$1009,0)=ROW($1:$1008))*(A$2:A$1009=A669)))</f>
        <v/>
      </c>
    </row>
    <row r="670" spans="1:3" x14ac:dyDescent="0.2">
      <c r="A670" t="str">
        <f>+'算出シート2（連携後）'!AQ680</f>
        <v/>
      </c>
      <c r="B670">
        <f>+'算出シート2（連携後）'!G680</f>
        <v>0</v>
      </c>
      <c r="C670" t="str" cm="1">
        <f t="array" ref="C670">IF(A670="","",SUMPRODUCT((MATCH(A$2:A$1009&amp;B$2:B$1009,A$2:A$1009&amp;B$2:B$1009,0)=ROW($1:$1008))*(A$2:A$1009=A670)))</f>
        <v/>
      </c>
    </row>
    <row r="671" spans="1:3" x14ac:dyDescent="0.2">
      <c r="A671" t="str">
        <f>+'算出シート2（連携後）'!AQ681</f>
        <v/>
      </c>
      <c r="B671">
        <f>+'算出シート2（連携後）'!G681</f>
        <v>0</v>
      </c>
      <c r="C671" t="str" cm="1">
        <f t="array" ref="C671">IF(A671="","",SUMPRODUCT((MATCH(A$2:A$1009&amp;B$2:B$1009,A$2:A$1009&amp;B$2:B$1009,0)=ROW($1:$1008))*(A$2:A$1009=A671)))</f>
        <v/>
      </c>
    </row>
    <row r="672" spans="1:3" x14ac:dyDescent="0.2">
      <c r="A672" t="str">
        <f>+'算出シート2（連携後）'!AQ682</f>
        <v/>
      </c>
      <c r="B672">
        <f>+'算出シート2（連携後）'!G682</f>
        <v>0</v>
      </c>
      <c r="C672" t="str" cm="1">
        <f t="array" ref="C672">IF(A672="","",SUMPRODUCT((MATCH(A$2:A$1009&amp;B$2:B$1009,A$2:A$1009&amp;B$2:B$1009,0)=ROW($1:$1008))*(A$2:A$1009=A672)))</f>
        <v/>
      </c>
    </row>
    <row r="673" spans="1:3" x14ac:dyDescent="0.2">
      <c r="A673" t="str">
        <f>+'算出シート2（連携後）'!AQ683</f>
        <v/>
      </c>
      <c r="B673">
        <f>+'算出シート2（連携後）'!G683</f>
        <v>0</v>
      </c>
      <c r="C673" t="str" cm="1">
        <f t="array" ref="C673">IF(A673="","",SUMPRODUCT((MATCH(A$2:A$1009&amp;B$2:B$1009,A$2:A$1009&amp;B$2:B$1009,0)=ROW($1:$1008))*(A$2:A$1009=A673)))</f>
        <v/>
      </c>
    </row>
    <row r="674" spans="1:3" x14ac:dyDescent="0.2">
      <c r="A674" t="str">
        <f>+'算出シート2（連携後）'!AQ684</f>
        <v/>
      </c>
      <c r="B674">
        <f>+'算出シート2（連携後）'!G684</f>
        <v>0</v>
      </c>
      <c r="C674" t="str" cm="1">
        <f t="array" ref="C674">IF(A674="","",SUMPRODUCT((MATCH(A$2:A$1009&amp;B$2:B$1009,A$2:A$1009&amp;B$2:B$1009,0)=ROW($1:$1008))*(A$2:A$1009=A674)))</f>
        <v/>
      </c>
    </row>
    <row r="675" spans="1:3" x14ac:dyDescent="0.2">
      <c r="A675" t="str">
        <f>+'算出シート2（連携後）'!AQ685</f>
        <v/>
      </c>
      <c r="B675">
        <f>+'算出シート2（連携後）'!G685</f>
        <v>0</v>
      </c>
      <c r="C675" t="str" cm="1">
        <f t="array" ref="C675">IF(A675="","",SUMPRODUCT((MATCH(A$2:A$1009&amp;B$2:B$1009,A$2:A$1009&amp;B$2:B$1009,0)=ROW($1:$1008))*(A$2:A$1009=A675)))</f>
        <v/>
      </c>
    </row>
    <row r="676" spans="1:3" x14ac:dyDescent="0.2">
      <c r="A676" t="str">
        <f>+'算出シート2（連携後）'!AQ686</f>
        <v/>
      </c>
      <c r="B676">
        <f>+'算出シート2（連携後）'!G686</f>
        <v>0</v>
      </c>
      <c r="C676" t="str" cm="1">
        <f t="array" ref="C676">IF(A676="","",SUMPRODUCT((MATCH(A$2:A$1009&amp;B$2:B$1009,A$2:A$1009&amp;B$2:B$1009,0)=ROW($1:$1008))*(A$2:A$1009=A676)))</f>
        <v/>
      </c>
    </row>
    <row r="677" spans="1:3" x14ac:dyDescent="0.2">
      <c r="A677" t="str">
        <f>+'算出シート2（連携後）'!AQ687</f>
        <v/>
      </c>
      <c r="B677">
        <f>+'算出シート2（連携後）'!G687</f>
        <v>0</v>
      </c>
      <c r="C677" t="str" cm="1">
        <f t="array" ref="C677">IF(A677="","",SUMPRODUCT((MATCH(A$2:A$1009&amp;B$2:B$1009,A$2:A$1009&amp;B$2:B$1009,0)=ROW($1:$1008))*(A$2:A$1009=A677)))</f>
        <v/>
      </c>
    </row>
    <row r="678" spans="1:3" x14ac:dyDescent="0.2">
      <c r="A678" t="str">
        <f>+'算出シート2（連携後）'!AQ688</f>
        <v/>
      </c>
      <c r="B678">
        <f>+'算出シート2（連携後）'!G688</f>
        <v>0</v>
      </c>
      <c r="C678" t="str" cm="1">
        <f t="array" ref="C678">IF(A678="","",SUMPRODUCT((MATCH(A$2:A$1009&amp;B$2:B$1009,A$2:A$1009&amp;B$2:B$1009,0)=ROW($1:$1008))*(A$2:A$1009=A678)))</f>
        <v/>
      </c>
    </row>
    <row r="679" spans="1:3" x14ac:dyDescent="0.2">
      <c r="A679" t="str">
        <f>+'算出シート2（連携後）'!AQ689</f>
        <v/>
      </c>
      <c r="B679">
        <f>+'算出シート2（連携後）'!G689</f>
        <v>0</v>
      </c>
      <c r="C679" t="str" cm="1">
        <f t="array" ref="C679">IF(A679="","",SUMPRODUCT((MATCH(A$2:A$1009&amp;B$2:B$1009,A$2:A$1009&amp;B$2:B$1009,0)=ROW($1:$1008))*(A$2:A$1009=A679)))</f>
        <v/>
      </c>
    </row>
    <row r="680" spans="1:3" x14ac:dyDescent="0.2">
      <c r="A680" t="str">
        <f>+'算出シート2（連携後）'!AQ690</f>
        <v/>
      </c>
      <c r="B680">
        <f>+'算出シート2（連携後）'!G690</f>
        <v>0</v>
      </c>
      <c r="C680" t="str" cm="1">
        <f t="array" ref="C680">IF(A680="","",SUMPRODUCT((MATCH(A$2:A$1009&amp;B$2:B$1009,A$2:A$1009&amp;B$2:B$1009,0)=ROW($1:$1008))*(A$2:A$1009=A680)))</f>
        <v/>
      </c>
    </row>
    <row r="681" spans="1:3" x14ac:dyDescent="0.2">
      <c r="A681" t="str">
        <f>+'算出シート2（連携後）'!AQ691</f>
        <v/>
      </c>
      <c r="B681">
        <f>+'算出シート2（連携後）'!G691</f>
        <v>0</v>
      </c>
      <c r="C681" t="str" cm="1">
        <f t="array" ref="C681">IF(A681="","",SUMPRODUCT((MATCH(A$2:A$1009&amp;B$2:B$1009,A$2:A$1009&amp;B$2:B$1009,0)=ROW($1:$1008))*(A$2:A$1009=A681)))</f>
        <v/>
      </c>
    </row>
    <row r="682" spans="1:3" x14ac:dyDescent="0.2">
      <c r="A682" t="str">
        <f>+'算出シート2（連携後）'!AQ692</f>
        <v/>
      </c>
      <c r="B682">
        <f>+'算出シート2（連携後）'!G692</f>
        <v>0</v>
      </c>
      <c r="C682" t="str" cm="1">
        <f t="array" ref="C682">IF(A682="","",SUMPRODUCT((MATCH(A$2:A$1009&amp;B$2:B$1009,A$2:A$1009&amp;B$2:B$1009,0)=ROW($1:$1008))*(A$2:A$1009=A682)))</f>
        <v/>
      </c>
    </row>
    <row r="683" spans="1:3" x14ac:dyDescent="0.2">
      <c r="A683" t="str">
        <f>+'算出シート2（連携後）'!AQ693</f>
        <v/>
      </c>
      <c r="B683">
        <f>+'算出シート2（連携後）'!G693</f>
        <v>0</v>
      </c>
      <c r="C683" t="str" cm="1">
        <f t="array" ref="C683">IF(A683="","",SUMPRODUCT((MATCH(A$2:A$1009&amp;B$2:B$1009,A$2:A$1009&amp;B$2:B$1009,0)=ROW($1:$1008))*(A$2:A$1009=A683)))</f>
        <v/>
      </c>
    </row>
    <row r="684" spans="1:3" x14ac:dyDescent="0.2">
      <c r="A684" t="str">
        <f>+'算出シート2（連携後）'!AQ694</f>
        <v/>
      </c>
      <c r="B684">
        <f>+'算出シート2（連携後）'!G694</f>
        <v>0</v>
      </c>
      <c r="C684" t="str" cm="1">
        <f t="array" ref="C684">IF(A684="","",SUMPRODUCT((MATCH(A$2:A$1009&amp;B$2:B$1009,A$2:A$1009&amp;B$2:B$1009,0)=ROW($1:$1008))*(A$2:A$1009=A684)))</f>
        <v/>
      </c>
    </row>
    <row r="685" spans="1:3" x14ac:dyDescent="0.2">
      <c r="A685" t="str">
        <f>+'算出シート2（連携後）'!AQ695</f>
        <v/>
      </c>
      <c r="B685">
        <f>+'算出シート2（連携後）'!G695</f>
        <v>0</v>
      </c>
      <c r="C685" t="str" cm="1">
        <f t="array" ref="C685">IF(A685="","",SUMPRODUCT((MATCH(A$2:A$1009&amp;B$2:B$1009,A$2:A$1009&amp;B$2:B$1009,0)=ROW($1:$1008))*(A$2:A$1009=A685)))</f>
        <v/>
      </c>
    </row>
    <row r="686" spans="1:3" x14ac:dyDescent="0.2">
      <c r="A686" t="str">
        <f>+'算出シート2（連携後）'!AQ696</f>
        <v/>
      </c>
      <c r="B686">
        <f>+'算出シート2（連携後）'!G696</f>
        <v>0</v>
      </c>
      <c r="C686" t="str" cm="1">
        <f t="array" ref="C686">IF(A686="","",SUMPRODUCT((MATCH(A$2:A$1009&amp;B$2:B$1009,A$2:A$1009&amp;B$2:B$1009,0)=ROW($1:$1008))*(A$2:A$1009=A686)))</f>
        <v/>
      </c>
    </row>
    <row r="687" spans="1:3" x14ac:dyDescent="0.2">
      <c r="A687" t="str">
        <f>+'算出シート2（連携後）'!AQ697</f>
        <v/>
      </c>
      <c r="B687">
        <f>+'算出シート2（連携後）'!G697</f>
        <v>0</v>
      </c>
      <c r="C687" t="str" cm="1">
        <f t="array" ref="C687">IF(A687="","",SUMPRODUCT((MATCH(A$2:A$1009&amp;B$2:B$1009,A$2:A$1009&amp;B$2:B$1009,0)=ROW($1:$1008))*(A$2:A$1009=A687)))</f>
        <v/>
      </c>
    </row>
    <row r="688" spans="1:3" x14ac:dyDescent="0.2">
      <c r="A688" t="str">
        <f>+'算出シート2（連携後）'!AQ698</f>
        <v/>
      </c>
      <c r="B688">
        <f>+'算出シート2（連携後）'!G698</f>
        <v>0</v>
      </c>
      <c r="C688" t="str" cm="1">
        <f t="array" ref="C688">IF(A688="","",SUMPRODUCT((MATCH(A$2:A$1009&amp;B$2:B$1009,A$2:A$1009&amp;B$2:B$1009,0)=ROW($1:$1008))*(A$2:A$1009=A688)))</f>
        <v/>
      </c>
    </row>
    <row r="689" spans="1:3" x14ac:dyDescent="0.2">
      <c r="A689" t="str">
        <f>+'算出シート2（連携後）'!AQ699</f>
        <v/>
      </c>
      <c r="B689">
        <f>+'算出シート2（連携後）'!G699</f>
        <v>0</v>
      </c>
      <c r="C689" t="str" cm="1">
        <f t="array" ref="C689">IF(A689="","",SUMPRODUCT((MATCH(A$2:A$1009&amp;B$2:B$1009,A$2:A$1009&amp;B$2:B$1009,0)=ROW($1:$1008))*(A$2:A$1009=A689)))</f>
        <v/>
      </c>
    </row>
    <row r="690" spans="1:3" x14ac:dyDescent="0.2">
      <c r="A690" t="str">
        <f>+'算出シート2（連携後）'!AQ700</f>
        <v/>
      </c>
      <c r="B690">
        <f>+'算出シート2（連携後）'!G700</f>
        <v>0</v>
      </c>
      <c r="C690" t="str" cm="1">
        <f t="array" ref="C690">IF(A690="","",SUMPRODUCT((MATCH(A$2:A$1009&amp;B$2:B$1009,A$2:A$1009&amp;B$2:B$1009,0)=ROW($1:$1008))*(A$2:A$1009=A690)))</f>
        <v/>
      </c>
    </row>
    <row r="691" spans="1:3" x14ac:dyDescent="0.2">
      <c r="A691" t="str">
        <f>+'算出シート2（連携後）'!AQ701</f>
        <v/>
      </c>
      <c r="B691">
        <f>+'算出シート2（連携後）'!G701</f>
        <v>0</v>
      </c>
      <c r="C691" t="str" cm="1">
        <f t="array" ref="C691">IF(A691="","",SUMPRODUCT((MATCH(A$2:A$1009&amp;B$2:B$1009,A$2:A$1009&amp;B$2:B$1009,0)=ROW($1:$1008))*(A$2:A$1009=A691)))</f>
        <v/>
      </c>
    </row>
    <row r="692" spans="1:3" x14ac:dyDescent="0.2">
      <c r="A692" t="str">
        <f>+'算出シート2（連携後）'!AQ702</f>
        <v/>
      </c>
      <c r="B692">
        <f>+'算出シート2（連携後）'!G702</f>
        <v>0</v>
      </c>
      <c r="C692" t="str" cm="1">
        <f t="array" ref="C692">IF(A692="","",SUMPRODUCT((MATCH(A$2:A$1009&amp;B$2:B$1009,A$2:A$1009&amp;B$2:B$1009,0)=ROW($1:$1008))*(A$2:A$1009=A692)))</f>
        <v/>
      </c>
    </row>
    <row r="693" spans="1:3" x14ac:dyDescent="0.2">
      <c r="A693" t="str">
        <f>+'算出シート2（連携後）'!AQ703</f>
        <v/>
      </c>
      <c r="B693">
        <f>+'算出シート2（連携後）'!G703</f>
        <v>0</v>
      </c>
      <c r="C693" t="str" cm="1">
        <f t="array" ref="C693">IF(A693="","",SUMPRODUCT((MATCH(A$2:A$1009&amp;B$2:B$1009,A$2:A$1009&amp;B$2:B$1009,0)=ROW($1:$1008))*(A$2:A$1009=A693)))</f>
        <v/>
      </c>
    </row>
    <row r="694" spans="1:3" x14ac:dyDescent="0.2">
      <c r="A694" t="str">
        <f>+'算出シート2（連携後）'!AQ704</f>
        <v/>
      </c>
      <c r="B694">
        <f>+'算出シート2（連携後）'!G704</f>
        <v>0</v>
      </c>
      <c r="C694" t="str" cm="1">
        <f t="array" ref="C694">IF(A694="","",SUMPRODUCT((MATCH(A$2:A$1009&amp;B$2:B$1009,A$2:A$1009&amp;B$2:B$1009,0)=ROW($1:$1008))*(A$2:A$1009=A694)))</f>
        <v/>
      </c>
    </row>
    <row r="695" spans="1:3" x14ac:dyDescent="0.2">
      <c r="A695" t="str">
        <f>+'算出シート2（連携後）'!AQ705</f>
        <v/>
      </c>
      <c r="B695">
        <f>+'算出シート2（連携後）'!G705</f>
        <v>0</v>
      </c>
      <c r="C695" t="str" cm="1">
        <f t="array" ref="C695">IF(A695="","",SUMPRODUCT((MATCH(A$2:A$1009&amp;B$2:B$1009,A$2:A$1009&amp;B$2:B$1009,0)=ROW($1:$1008))*(A$2:A$1009=A695)))</f>
        <v/>
      </c>
    </row>
    <row r="696" spans="1:3" x14ac:dyDescent="0.2">
      <c r="A696" t="str">
        <f>+'算出シート2（連携後）'!AQ706</f>
        <v/>
      </c>
      <c r="B696">
        <f>+'算出シート2（連携後）'!G706</f>
        <v>0</v>
      </c>
      <c r="C696" t="str" cm="1">
        <f t="array" ref="C696">IF(A696="","",SUMPRODUCT((MATCH(A$2:A$1009&amp;B$2:B$1009,A$2:A$1009&amp;B$2:B$1009,0)=ROW($1:$1008))*(A$2:A$1009=A696)))</f>
        <v/>
      </c>
    </row>
    <row r="697" spans="1:3" x14ac:dyDescent="0.2">
      <c r="A697" t="str">
        <f>+'算出シート2（連携後）'!AQ707</f>
        <v/>
      </c>
      <c r="B697">
        <f>+'算出シート2（連携後）'!G707</f>
        <v>0</v>
      </c>
      <c r="C697" t="str" cm="1">
        <f t="array" ref="C697">IF(A697="","",SUMPRODUCT((MATCH(A$2:A$1009&amp;B$2:B$1009,A$2:A$1009&amp;B$2:B$1009,0)=ROW($1:$1008))*(A$2:A$1009=A697)))</f>
        <v/>
      </c>
    </row>
    <row r="698" spans="1:3" x14ac:dyDescent="0.2">
      <c r="A698" t="str">
        <f>+'算出シート2（連携後）'!AQ708</f>
        <v/>
      </c>
      <c r="B698">
        <f>+'算出シート2（連携後）'!G708</f>
        <v>0</v>
      </c>
      <c r="C698" t="str" cm="1">
        <f t="array" ref="C698">IF(A698="","",SUMPRODUCT((MATCH(A$2:A$1009&amp;B$2:B$1009,A$2:A$1009&amp;B$2:B$1009,0)=ROW($1:$1008))*(A$2:A$1009=A698)))</f>
        <v/>
      </c>
    </row>
    <row r="699" spans="1:3" x14ac:dyDescent="0.2">
      <c r="A699" t="str">
        <f>+'算出シート2（連携後）'!AQ709</f>
        <v/>
      </c>
      <c r="B699">
        <f>+'算出シート2（連携後）'!G709</f>
        <v>0</v>
      </c>
      <c r="C699" t="str" cm="1">
        <f t="array" ref="C699">IF(A699="","",SUMPRODUCT((MATCH(A$2:A$1009&amp;B$2:B$1009,A$2:A$1009&amp;B$2:B$1009,0)=ROW($1:$1008))*(A$2:A$1009=A699)))</f>
        <v/>
      </c>
    </row>
    <row r="700" spans="1:3" x14ac:dyDescent="0.2">
      <c r="A700" t="str">
        <f>+'算出シート2（連携後）'!AQ710</f>
        <v/>
      </c>
      <c r="B700">
        <f>+'算出シート2（連携後）'!G710</f>
        <v>0</v>
      </c>
      <c r="C700" t="str" cm="1">
        <f t="array" ref="C700">IF(A700="","",SUMPRODUCT((MATCH(A$2:A$1009&amp;B$2:B$1009,A$2:A$1009&amp;B$2:B$1009,0)=ROW($1:$1008))*(A$2:A$1009=A700)))</f>
        <v/>
      </c>
    </row>
    <row r="701" spans="1:3" x14ac:dyDescent="0.2">
      <c r="A701" t="str">
        <f>+'算出シート2（連携後）'!AQ711</f>
        <v/>
      </c>
      <c r="B701">
        <f>+'算出シート2（連携後）'!G711</f>
        <v>0</v>
      </c>
      <c r="C701" t="str" cm="1">
        <f t="array" ref="C701">IF(A701="","",SUMPRODUCT((MATCH(A$2:A$1009&amp;B$2:B$1009,A$2:A$1009&amp;B$2:B$1009,0)=ROW($1:$1008))*(A$2:A$1009=A701)))</f>
        <v/>
      </c>
    </row>
    <row r="702" spans="1:3" x14ac:dyDescent="0.2">
      <c r="A702" t="str">
        <f>+'算出シート2（連携後）'!AQ712</f>
        <v/>
      </c>
      <c r="B702">
        <f>+'算出シート2（連携後）'!G712</f>
        <v>0</v>
      </c>
      <c r="C702" t="str" cm="1">
        <f t="array" ref="C702">IF(A702="","",SUMPRODUCT((MATCH(A$2:A$1009&amp;B$2:B$1009,A$2:A$1009&amp;B$2:B$1009,0)=ROW($1:$1008))*(A$2:A$1009=A702)))</f>
        <v/>
      </c>
    </row>
    <row r="703" spans="1:3" x14ac:dyDescent="0.2">
      <c r="A703" t="str">
        <f>+'算出シート2（連携後）'!AQ713</f>
        <v/>
      </c>
      <c r="B703">
        <f>+'算出シート2（連携後）'!G713</f>
        <v>0</v>
      </c>
      <c r="C703" t="str" cm="1">
        <f t="array" ref="C703">IF(A703="","",SUMPRODUCT((MATCH(A$2:A$1009&amp;B$2:B$1009,A$2:A$1009&amp;B$2:B$1009,0)=ROW($1:$1008))*(A$2:A$1009=A703)))</f>
        <v/>
      </c>
    </row>
    <row r="704" spans="1:3" x14ac:dyDescent="0.2">
      <c r="A704" t="str">
        <f>+'算出シート2（連携後）'!AQ714</f>
        <v/>
      </c>
      <c r="B704">
        <f>+'算出シート2（連携後）'!G714</f>
        <v>0</v>
      </c>
      <c r="C704" t="str" cm="1">
        <f t="array" ref="C704">IF(A704="","",SUMPRODUCT((MATCH(A$2:A$1009&amp;B$2:B$1009,A$2:A$1009&amp;B$2:B$1009,0)=ROW($1:$1008))*(A$2:A$1009=A704)))</f>
        <v/>
      </c>
    </row>
    <row r="705" spans="1:3" x14ac:dyDescent="0.2">
      <c r="A705" t="str">
        <f>+'算出シート2（連携後）'!AQ715</f>
        <v/>
      </c>
      <c r="B705">
        <f>+'算出シート2（連携後）'!G715</f>
        <v>0</v>
      </c>
      <c r="C705" t="str" cm="1">
        <f t="array" ref="C705">IF(A705="","",SUMPRODUCT((MATCH(A$2:A$1009&amp;B$2:B$1009,A$2:A$1009&amp;B$2:B$1009,0)=ROW($1:$1008))*(A$2:A$1009=A705)))</f>
        <v/>
      </c>
    </row>
    <row r="706" spans="1:3" x14ac:dyDescent="0.2">
      <c r="A706" t="str">
        <f>+'算出シート2（連携後）'!AQ716</f>
        <v/>
      </c>
      <c r="B706">
        <f>+'算出シート2（連携後）'!G716</f>
        <v>0</v>
      </c>
      <c r="C706" t="str" cm="1">
        <f t="array" ref="C706">IF(A706="","",SUMPRODUCT((MATCH(A$2:A$1009&amp;B$2:B$1009,A$2:A$1009&amp;B$2:B$1009,0)=ROW($1:$1008))*(A$2:A$1009=A706)))</f>
        <v/>
      </c>
    </row>
    <row r="707" spans="1:3" x14ac:dyDescent="0.2">
      <c r="A707" t="str">
        <f>+'算出シート2（連携後）'!AQ717</f>
        <v/>
      </c>
      <c r="B707">
        <f>+'算出シート2（連携後）'!G717</f>
        <v>0</v>
      </c>
      <c r="C707" t="str" cm="1">
        <f t="array" ref="C707">IF(A707="","",SUMPRODUCT((MATCH(A$2:A$1009&amp;B$2:B$1009,A$2:A$1009&amp;B$2:B$1009,0)=ROW($1:$1008))*(A$2:A$1009=A707)))</f>
        <v/>
      </c>
    </row>
    <row r="708" spans="1:3" x14ac:dyDescent="0.2">
      <c r="A708" t="str">
        <f>+'算出シート2（連携後）'!AQ718</f>
        <v/>
      </c>
      <c r="B708">
        <f>+'算出シート2（連携後）'!G718</f>
        <v>0</v>
      </c>
      <c r="C708" t="str" cm="1">
        <f t="array" ref="C708">IF(A708="","",SUMPRODUCT((MATCH(A$2:A$1009&amp;B$2:B$1009,A$2:A$1009&amp;B$2:B$1009,0)=ROW($1:$1008))*(A$2:A$1009=A708)))</f>
        <v/>
      </c>
    </row>
    <row r="709" spans="1:3" x14ac:dyDescent="0.2">
      <c r="A709" t="str">
        <f>+'算出シート2（連携後）'!AQ719</f>
        <v/>
      </c>
      <c r="B709">
        <f>+'算出シート2（連携後）'!G719</f>
        <v>0</v>
      </c>
      <c r="C709" t="str" cm="1">
        <f t="array" ref="C709">IF(A709="","",SUMPRODUCT((MATCH(A$2:A$1009&amp;B$2:B$1009,A$2:A$1009&amp;B$2:B$1009,0)=ROW($1:$1008))*(A$2:A$1009=A709)))</f>
        <v/>
      </c>
    </row>
    <row r="710" spans="1:3" x14ac:dyDescent="0.2">
      <c r="A710" t="str">
        <f>+'算出シート2（連携後）'!AQ720</f>
        <v/>
      </c>
      <c r="B710">
        <f>+'算出シート2（連携後）'!G720</f>
        <v>0</v>
      </c>
      <c r="C710" t="str" cm="1">
        <f t="array" ref="C710">IF(A710="","",SUMPRODUCT((MATCH(A$2:A$1009&amp;B$2:B$1009,A$2:A$1009&amp;B$2:B$1009,0)=ROW($1:$1008))*(A$2:A$1009=A710)))</f>
        <v/>
      </c>
    </row>
    <row r="711" spans="1:3" x14ac:dyDescent="0.2">
      <c r="A711" t="str">
        <f>+'算出シート2（連携後）'!AQ721</f>
        <v/>
      </c>
      <c r="B711">
        <f>+'算出シート2（連携後）'!G721</f>
        <v>0</v>
      </c>
      <c r="C711" t="str" cm="1">
        <f t="array" ref="C711">IF(A711="","",SUMPRODUCT((MATCH(A$2:A$1009&amp;B$2:B$1009,A$2:A$1009&amp;B$2:B$1009,0)=ROW($1:$1008))*(A$2:A$1009=A711)))</f>
        <v/>
      </c>
    </row>
    <row r="712" spans="1:3" x14ac:dyDescent="0.2">
      <c r="A712" t="str">
        <f>+'算出シート2（連携後）'!AQ722</f>
        <v/>
      </c>
      <c r="B712">
        <f>+'算出シート2（連携後）'!G722</f>
        <v>0</v>
      </c>
      <c r="C712" t="str" cm="1">
        <f t="array" ref="C712">IF(A712="","",SUMPRODUCT((MATCH(A$2:A$1009&amp;B$2:B$1009,A$2:A$1009&amp;B$2:B$1009,0)=ROW($1:$1008))*(A$2:A$1009=A712)))</f>
        <v/>
      </c>
    </row>
    <row r="713" spans="1:3" x14ac:dyDescent="0.2">
      <c r="A713" t="str">
        <f>+'算出シート2（連携後）'!AQ723</f>
        <v/>
      </c>
      <c r="B713">
        <f>+'算出シート2（連携後）'!G723</f>
        <v>0</v>
      </c>
      <c r="C713" t="str" cm="1">
        <f t="array" ref="C713">IF(A713="","",SUMPRODUCT((MATCH(A$2:A$1009&amp;B$2:B$1009,A$2:A$1009&amp;B$2:B$1009,0)=ROW($1:$1008))*(A$2:A$1009=A713)))</f>
        <v/>
      </c>
    </row>
    <row r="714" spans="1:3" x14ac:dyDescent="0.2">
      <c r="A714" t="str">
        <f>+'算出シート2（連携後）'!AQ724</f>
        <v/>
      </c>
      <c r="B714">
        <f>+'算出シート2（連携後）'!G724</f>
        <v>0</v>
      </c>
      <c r="C714" t="str" cm="1">
        <f t="array" ref="C714">IF(A714="","",SUMPRODUCT((MATCH(A$2:A$1009&amp;B$2:B$1009,A$2:A$1009&amp;B$2:B$1009,0)=ROW($1:$1008))*(A$2:A$1009=A714)))</f>
        <v/>
      </c>
    </row>
    <row r="715" spans="1:3" x14ac:dyDescent="0.2">
      <c r="A715" t="str">
        <f>+'算出シート2（連携後）'!AQ725</f>
        <v/>
      </c>
      <c r="B715">
        <f>+'算出シート2（連携後）'!G725</f>
        <v>0</v>
      </c>
      <c r="C715" t="str" cm="1">
        <f t="array" ref="C715">IF(A715="","",SUMPRODUCT((MATCH(A$2:A$1009&amp;B$2:B$1009,A$2:A$1009&amp;B$2:B$1009,0)=ROW($1:$1008))*(A$2:A$1009=A715)))</f>
        <v/>
      </c>
    </row>
    <row r="716" spans="1:3" x14ac:dyDescent="0.2">
      <c r="A716" t="str">
        <f>+'算出シート2（連携後）'!AQ726</f>
        <v/>
      </c>
      <c r="B716">
        <f>+'算出シート2（連携後）'!G726</f>
        <v>0</v>
      </c>
      <c r="C716" t="str" cm="1">
        <f t="array" ref="C716">IF(A716="","",SUMPRODUCT((MATCH(A$2:A$1009&amp;B$2:B$1009,A$2:A$1009&amp;B$2:B$1009,0)=ROW($1:$1008))*(A$2:A$1009=A716)))</f>
        <v/>
      </c>
    </row>
    <row r="717" spans="1:3" x14ac:dyDescent="0.2">
      <c r="A717" t="str">
        <f>+'算出シート2（連携後）'!AQ727</f>
        <v/>
      </c>
      <c r="B717">
        <f>+'算出シート2（連携後）'!G727</f>
        <v>0</v>
      </c>
      <c r="C717" t="str" cm="1">
        <f t="array" ref="C717">IF(A717="","",SUMPRODUCT((MATCH(A$2:A$1009&amp;B$2:B$1009,A$2:A$1009&amp;B$2:B$1009,0)=ROW($1:$1008))*(A$2:A$1009=A717)))</f>
        <v/>
      </c>
    </row>
    <row r="718" spans="1:3" x14ac:dyDescent="0.2">
      <c r="A718" t="str">
        <f>+'算出シート2（連携後）'!AQ728</f>
        <v/>
      </c>
      <c r="B718">
        <f>+'算出シート2（連携後）'!G728</f>
        <v>0</v>
      </c>
      <c r="C718" t="str" cm="1">
        <f t="array" ref="C718">IF(A718="","",SUMPRODUCT((MATCH(A$2:A$1009&amp;B$2:B$1009,A$2:A$1009&amp;B$2:B$1009,0)=ROW($1:$1008))*(A$2:A$1009=A718)))</f>
        <v/>
      </c>
    </row>
    <row r="719" spans="1:3" x14ac:dyDescent="0.2">
      <c r="A719" t="str">
        <f>+'算出シート2（連携後）'!AQ729</f>
        <v/>
      </c>
      <c r="B719">
        <f>+'算出シート2（連携後）'!G729</f>
        <v>0</v>
      </c>
      <c r="C719" t="str" cm="1">
        <f t="array" ref="C719">IF(A719="","",SUMPRODUCT((MATCH(A$2:A$1009&amp;B$2:B$1009,A$2:A$1009&amp;B$2:B$1009,0)=ROW($1:$1008))*(A$2:A$1009=A719)))</f>
        <v/>
      </c>
    </row>
    <row r="720" spans="1:3" x14ac:dyDescent="0.2">
      <c r="A720" t="str">
        <f>+'算出シート2（連携後）'!AQ730</f>
        <v/>
      </c>
      <c r="B720">
        <f>+'算出シート2（連携後）'!G730</f>
        <v>0</v>
      </c>
      <c r="C720" t="str" cm="1">
        <f t="array" ref="C720">IF(A720="","",SUMPRODUCT((MATCH(A$2:A$1009&amp;B$2:B$1009,A$2:A$1009&amp;B$2:B$1009,0)=ROW($1:$1008))*(A$2:A$1009=A720)))</f>
        <v/>
      </c>
    </row>
    <row r="721" spans="1:3" x14ac:dyDescent="0.2">
      <c r="A721" t="str">
        <f>+'算出シート2（連携後）'!AQ731</f>
        <v/>
      </c>
      <c r="B721">
        <f>+'算出シート2（連携後）'!G731</f>
        <v>0</v>
      </c>
      <c r="C721" t="str" cm="1">
        <f t="array" ref="C721">IF(A721="","",SUMPRODUCT((MATCH(A$2:A$1009&amp;B$2:B$1009,A$2:A$1009&amp;B$2:B$1009,0)=ROW($1:$1008))*(A$2:A$1009=A721)))</f>
        <v/>
      </c>
    </row>
    <row r="722" spans="1:3" x14ac:dyDescent="0.2">
      <c r="A722" t="str">
        <f>+'算出シート2（連携後）'!AQ732</f>
        <v/>
      </c>
      <c r="B722">
        <f>+'算出シート2（連携後）'!G732</f>
        <v>0</v>
      </c>
      <c r="C722" t="str" cm="1">
        <f t="array" ref="C722">IF(A722="","",SUMPRODUCT((MATCH(A$2:A$1009&amp;B$2:B$1009,A$2:A$1009&amp;B$2:B$1009,0)=ROW($1:$1008))*(A$2:A$1009=A722)))</f>
        <v/>
      </c>
    </row>
    <row r="723" spans="1:3" x14ac:dyDescent="0.2">
      <c r="A723" t="str">
        <f>+'算出シート2（連携後）'!AQ733</f>
        <v/>
      </c>
      <c r="B723">
        <f>+'算出シート2（連携後）'!G733</f>
        <v>0</v>
      </c>
      <c r="C723" t="str" cm="1">
        <f t="array" ref="C723">IF(A723="","",SUMPRODUCT((MATCH(A$2:A$1009&amp;B$2:B$1009,A$2:A$1009&amp;B$2:B$1009,0)=ROW($1:$1008))*(A$2:A$1009=A723)))</f>
        <v/>
      </c>
    </row>
    <row r="724" spans="1:3" x14ac:dyDescent="0.2">
      <c r="A724" t="str">
        <f>+'算出シート2（連携後）'!AQ734</f>
        <v/>
      </c>
      <c r="B724">
        <f>+'算出シート2（連携後）'!G734</f>
        <v>0</v>
      </c>
      <c r="C724" t="str" cm="1">
        <f t="array" ref="C724">IF(A724="","",SUMPRODUCT((MATCH(A$2:A$1009&amp;B$2:B$1009,A$2:A$1009&amp;B$2:B$1009,0)=ROW($1:$1008))*(A$2:A$1009=A724)))</f>
        <v/>
      </c>
    </row>
    <row r="725" spans="1:3" x14ac:dyDescent="0.2">
      <c r="A725" t="str">
        <f>+'算出シート2（連携後）'!AQ735</f>
        <v/>
      </c>
      <c r="B725">
        <f>+'算出シート2（連携後）'!G735</f>
        <v>0</v>
      </c>
      <c r="C725" t="str" cm="1">
        <f t="array" ref="C725">IF(A725="","",SUMPRODUCT((MATCH(A$2:A$1009&amp;B$2:B$1009,A$2:A$1009&amp;B$2:B$1009,0)=ROW($1:$1008))*(A$2:A$1009=A725)))</f>
        <v/>
      </c>
    </row>
    <row r="726" spans="1:3" x14ac:dyDescent="0.2">
      <c r="A726" t="str">
        <f>+'算出シート2（連携後）'!AQ736</f>
        <v/>
      </c>
      <c r="B726">
        <f>+'算出シート2（連携後）'!G736</f>
        <v>0</v>
      </c>
      <c r="C726" t="str" cm="1">
        <f t="array" ref="C726">IF(A726="","",SUMPRODUCT((MATCH(A$2:A$1009&amp;B$2:B$1009,A$2:A$1009&amp;B$2:B$1009,0)=ROW($1:$1008))*(A$2:A$1009=A726)))</f>
        <v/>
      </c>
    </row>
    <row r="727" spans="1:3" x14ac:dyDescent="0.2">
      <c r="A727" t="str">
        <f>+'算出シート2（連携後）'!AQ737</f>
        <v/>
      </c>
      <c r="B727">
        <f>+'算出シート2（連携後）'!G737</f>
        <v>0</v>
      </c>
      <c r="C727" t="str" cm="1">
        <f t="array" ref="C727">IF(A727="","",SUMPRODUCT((MATCH(A$2:A$1009&amp;B$2:B$1009,A$2:A$1009&amp;B$2:B$1009,0)=ROW($1:$1008))*(A$2:A$1009=A727)))</f>
        <v/>
      </c>
    </row>
    <row r="728" spans="1:3" x14ac:dyDescent="0.2">
      <c r="A728" t="str">
        <f>+'算出シート2（連携後）'!AQ738</f>
        <v/>
      </c>
      <c r="B728">
        <f>+'算出シート2（連携後）'!G738</f>
        <v>0</v>
      </c>
      <c r="C728" t="str" cm="1">
        <f t="array" ref="C728">IF(A728="","",SUMPRODUCT((MATCH(A$2:A$1009&amp;B$2:B$1009,A$2:A$1009&amp;B$2:B$1009,0)=ROW($1:$1008))*(A$2:A$1009=A728)))</f>
        <v/>
      </c>
    </row>
    <row r="729" spans="1:3" x14ac:dyDescent="0.2">
      <c r="A729" t="str">
        <f>+'算出シート2（連携後）'!AQ739</f>
        <v/>
      </c>
      <c r="B729">
        <f>+'算出シート2（連携後）'!G739</f>
        <v>0</v>
      </c>
      <c r="C729" t="str" cm="1">
        <f t="array" ref="C729">IF(A729="","",SUMPRODUCT((MATCH(A$2:A$1009&amp;B$2:B$1009,A$2:A$1009&amp;B$2:B$1009,0)=ROW($1:$1008))*(A$2:A$1009=A729)))</f>
        <v/>
      </c>
    </row>
    <row r="730" spans="1:3" x14ac:dyDescent="0.2">
      <c r="A730" t="str">
        <f>+'算出シート2（連携後）'!AQ740</f>
        <v/>
      </c>
      <c r="B730">
        <f>+'算出シート2（連携後）'!G740</f>
        <v>0</v>
      </c>
      <c r="C730" t="str" cm="1">
        <f t="array" ref="C730">IF(A730="","",SUMPRODUCT((MATCH(A$2:A$1009&amp;B$2:B$1009,A$2:A$1009&amp;B$2:B$1009,0)=ROW($1:$1008))*(A$2:A$1009=A730)))</f>
        <v/>
      </c>
    </row>
    <row r="731" spans="1:3" x14ac:dyDescent="0.2">
      <c r="A731" t="str">
        <f>+'算出シート2（連携後）'!AQ741</f>
        <v/>
      </c>
      <c r="B731">
        <f>+'算出シート2（連携後）'!G741</f>
        <v>0</v>
      </c>
      <c r="C731" t="str" cm="1">
        <f t="array" ref="C731">IF(A731="","",SUMPRODUCT((MATCH(A$2:A$1009&amp;B$2:B$1009,A$2:A$1009&amp;B$2:B$1009,0)=ROW($1:$1008))*(A$2:A$1009=A731)))</f>
        <v/>
      </c>
    </row>
    <row r="732" spans="1:3" x14ac:dyDescent="0.2">
      <c r="A732" t="str">
        <f>+'算出シート2（連携後）'!AQ742</f>
        <v/>
      </c>
      <c r="B732">
        <f>+'算出シート2（連携後）'!G742</f>
        <v>0</v>
      </c>
      <c r="C732" t="str" cm="1">
        <f t="array" ref="C732">IF(A732="","",SUMPRODUCT((MATCH(A$2:A$1009&amp;B$2:B$1009,A$2:A$1009&amp;B$2:B$1009,0)=ROW($1:$1008))*(A$2:A$1009=A732)))</f>
        <v/>
      </c>
    </row>
    <row r="733" spans="1:3" x14ac:dyDescent="0.2">
      <c r="A733" t="str">
        <f>+'算出シート2（連携後）'!AQ743</f>
        <v/>
      </c>
      <c r="B733">
        <f>+'算出シート2（連携後）'!G743</f>
        <v>0</v>
      </c>
      <c r="C733" t="str" cm="1">
        <f t="array" ref="C733">IF(A733="","",SUMPRODUCT((MATCH(A$2:A$1009&amp;B$2:B$1009,A$2:A$1009&amp;B$2:B$1009,0)=ROW($1:$1008))*(A$2:A$1009=A733)))</f>
        <v/>
      </c>
    </row>
    <row r="734" spans="1:3" x14ac:dyDescent="0.2">
      <c r="A734" t="str">
        <f>+'算出シート2（連携後）'!AQ744</f>
        <v/>
      </c>
      <c r="B734">
        <f>+'算出シート2（連携後）'!G744</f>
        <v>0</v>
      </c>
      <c r="C734" t="str" cm="1">
        <f t="array" ref="C734">IF(A734="","",SUMPRODUCT((MATCH(A$2:A$1009&amp;B$2:B$1009,A$2:A$1009&amp;B$2:B$1009,0)=ROW($1:$1008))*(A$2:A$1009=A734)))</f>
        <v/>
      </c>
    </row>
    <row r="735" spans="1:3" x14ac:dyDescent="0.2">
      <c r="A735" t="str">
        <f>+'算出シート2（連携後）'!AQ745</f>
        <v/>
      </c>
      <c r="B735">
        <f>+'算出シート2（連携後）'!G745</f>
        <v>0</v>
      </c>
      <c r="C735" t="str" cm="1">
        <f t="array" ref="C735">IF(A735="","",SUMPRODUCT((MATCH(A$2:A$1009&amp;B$2:B$1009,A$2:A$1009&amp;B$2:B$1009,0)=ROW($1:$1008))*(A$2:A$1009=A735)))</f>
        <v/>
      </c>
    </row>
    <row r="736" spans="1:3" x14ac:dyDescent="0.2">
      <c r="A736" t="str">
        <f>+'算出シート2（連携後）'!AQ746</f>
        <v/>
      </c>
      <c r="B736">
        <f>+'算出シート2（連携後）'!G746</f>
        <v>0</v>
      </c>
      <c r="C736" t="str" cm="1">
        <f t="array" ref="C736">IF(A736="","",SUMPRODUCT((MATCH(A$2:A$1009&amp;B$2:B$1009,A$2:A$1009&amp;B$2:B$1009,0)=ROW($1:$1008))*(A$2:A$1009=A736)))</f>
        <v/>
      </c>
    </row>
    <row r="737" spans="1:3" x14ac:dyDescent="0.2">
      <c r="A737" t="str">
        <f>+'算出シート2（連携後）'!AQ747</f>
        <v/>
      </c>
      <c r="B737">
        <f>+'算出シート2（連携後）'!G747</f>
        <v>0</v>
      </c>
      <c r="C737" t="str" cm="1">
        <f t="array" ref="C737">IF(A737="","",SUMPRODUCT((MATCH(A$2:A$1009&amp;B$2:B$1009,A$2:A$1009&amp;B$2:B$1009,0)=ROW($1:$1008))*(A$2:A$1009=A737)))</f>
        <v/>
      </c>
    </row>
    <row r="738" spans="1:3" x14ac:dyDescent="0.2">
      <c r="A738" t="str">
        <f>+'算出シート2（連携後）'!AQ748</f>
        <v/>
      </c>
      <c r="B738">
        <f>+'算出シート2（連携後）'!G748</f>
        <v>0</v>
      </c>
      <c r="C738" t="str" cm="1">
        <f t="array" ref="C738">IF(A738="","",SUMPRODUCT((MATCH(A$2:A$1009&amp;B$2:B$1009,A$2:A$1009&amp;B$2:B$1009,0)=ROW($1:$1008))*(A$2:A$1009=A738)))</f>
        <v/>
      </c>
    </row>
    <row r="739" spans="1:3" x14ac:dyDescent="0.2">
      <c r="A739" t="str">
        <f>+'算出シート2（連携後）'!AQ749</f>
        <v/>
      </c>
      <c r="B739">
        <f>+'算出シート2（連携後）'!G749</f>
        <v>0</v>
      </c>
      <c r="C739" t="str" cm="1">
        <f t="array" ref="C739">IF(A739="","",SUMPRODUCT((MATCH(A$2:A$1009&amp;B$2:B$1009,A$2:A$1009&amp;B$2:B$1009,0)=ROW($1:$1008))*(A$2:A$1009=A739)))</f>
        <v/>
      </c>
    </row>
    <row r="740" spans="1:3" x14ac:dyDescent="0.2">
      <c r="A740" t="str">
        <f>+'算出シート2（連携後）'!AQ750</f>
        <v/>
      </c>
      <c r="B740">
        <f>+'算出シート2（連携後）'!G750</f>
        <v>0</v>
      </c>
      <c r="C740" t="str" cm="1">
        <f t="array" ref="C740">IF(A740="","",SUMPRODUCT((MATCH(A$2:A$1009&amp;B$2:B$1009,A$2:A$1009&amp;B$2:B$1009,0)=ROW($1:$1008))*(A$2:A$1009=A740)))</f>
        <v/>
      </c>
    </row>
    <row r="741" spans="1:3" x14ac:dyDescent="0.2">
      <c r="A741" t="str">
        <f>+'算出シート2（連携後）'!AQ751</f>
        <v/>
      </c>
      <c r="B741">
        <f>+'算出シート2（連携後）'!G751</f>
        <v>0</v>
      </c>
      <c r="C741" t="str" cm="1">
        <f t="array" ref="C741">IF(A741="","",SUMPRODUCT((MATCH(A$2:A$1009&amp;B$2:B$1009,A$2:A$1009&amp;B$2:B$1009,0)=ROW($1:$1008))*(A$2:A$1009=A741)))</f>
        <v/>
      </c>
    </row>
    <row r="742" spans="1:3" x14ac:dyDescent="0.2">
      <c r="A742" t="str">
        <f>+'算出シート2（連携後）'!AQ752</f>
        <v/>
      </c>
      <c r="B742">
        <f>+'算出シート2（連携後）'!G752</f>
        <v>0</v>
      </c>
      <c r="C742" t="str" cm="1">
        <f t="array" ref="C742">IF(A742="","",SUMPRODUCT((MATCH(A$2:A$1009&amp;B$2:B$1009,A$2:A$1009&amp;B$2:B$1009,0)=ROW($1:$1008))*(A$2:A$1009=A742)))</f>
        <v/>
      </c>
    </row>
    <row r="743" spans="1:3" x14ac:dyDescent="0.2">
      <c r="A743" t="str">
        <f>+'算出シート2（連携後）'!AQ753</f>
        <v/>
      </c>
      <c r="B743">
        <f>+'算出シート2（連携後）'!G753</f>
        <v>0</v>
      </c>
      <c r="C743" t="str" cm="1">
        <f t="array" ref="C743">IF(A743="","",SUMPRODUCT((MATCH(A$2:A$1009&amp;B$2:B$1009,A$2:A$1009&amp;B$2:B$1009,0)=ROW($1:$1008))*(A$2:A$1009=A743)))</f>
        <v/>
      </c>
    </row>
    <row r="744" spans="1:3" x14ac:dyDescent="0.2">
      <c r="A744" t="str">
        <f>+'算出シート2（連携後）'!AQ754</f>
        <v/>
      </c>
      <c r="B744">
        <f>+'算出シート2（連携後）'!G754</f>
        <v>0</v>
      </c>
      <c r="C744" t="str" cm="1">
        <f t="array" ref="C744">IF(A744="","",SUMPRODUCT((MATCH(A$2:A$1009&amp;B$2:B$1009,A$2:A$1009&amp;B$2:B$1009,0)=ROW($1:$1008))*(A$2:A$1009=A744)))</f>
        <v/>
      </c>
    </row>
    <row r="745" spans="1:3" x14ac:dyDescent="0.2">
      <c r="A745" t="str">
        <f>+'算出シート2（連携後）'!AQ755</f>
        <v/>
      </c>
      <c r="B745">
        <f>+'算出シート2（連携後）'!G755</f>
        <v>0</v>
      </c>
      <c r="C745" t="str" cm="1">
        <f t="array" ref="C745">IF(A745="","",SUMPRODUCT((MATCH(A$2:A$1009&amp;B$2:B$1009,A$2:A$1009&amp;B$2:B$1009,0)=ROW($1:$1008))*(A$2:A$1009=A745)))</f>
        <v/>
      </c>
    </row>
    <row r="746" spans="1:3" x14ac:dyDescent="0.2">
      <c r="A746" t="str">
        <f>+'算出シート2（連携後）'!AQ756</f>
        <v/>
      </c>
      <c r="B746">
        <f>+'算出シート2（連携後）'!G756</f>
        <v>0</v>
      </c>
      <c r="C746" t="str" cm="1">
        <f t="array" ref="C746">IF(A746="","",SUMPRODUCT((MATCH(A$2:A$1009&amp;B$2:B$1009,A$2:A$1009&amp;B$2:B$1009,0)=ROW($1:$1008))*(A$2:A$1009=A746)))</f>
        <v/>
      </c>
    </row>
    <row r="747" spans="1:3" x14ac:dyDescent="0.2">
      <c r="A747" t="str">
        <f>+'算出シート2（連携後）'!AQ757</f>
        <v/>
      </c>
      <c r="B747">
        <f>+'算出シート2（連携後）'!G757</f>
        <v>0</v>
      </c>
      <c r="C747" t="str" cm="1">
        <f t="array" ref="C747">IF(A747="","",SUMPRODUCT((MATCH(A$2:A$1009&amp;B$2:B$1009,A$2:A$1009&amp;B$2:B$1009,0)=ROW($1:$1008))*(A$2:A$1009=A747)))</f>
        <v/>
      </c>
    </row>
    <row r="748" spans="1:3" x14ac:dyDescent="0.2">
      <c r="A748" t="str">
        <f>+'算出シート2（連携後）'!AQ758</f>
        <v/>
      </c>
      <c r="B748">
        <f>+'算出シート2（連携後）'!G758</f>
        <v>0</v>
      </c>
      <c r="C748" t="str" cm="1">
        <f t="array" ref="C748">IF(A748="","",SUMPRODUCT((MATCH(A$2:A$1009&amp;B$2:B$1009,A$2:A$1009&amp;B$2:B$1009,0)=ROW($1:$1008))*(A$2:A$1009=A748)))</f>
        <v/>
      </c>
    </row>
    <row r="749" spans="1:3" x14ac:dyDescent="0.2">
      <c r="A749" t="str">
        <f>+'算出シート2（連携後）'!AQ759</f>
        <v/>
      </c>
      <c r="B749">
        <f>+'算出シート2（連携後）'!G759</f>
        <v>0</v>
      </c>
      <c r="C749" t="str" cm="1">
        <f t="array" ref="C749">IF(A749="","",SUMPRODUCT((MATCH(A$2:A$1009&amp;B$2:B$1009,A$2:A$1009&amp;B$2:B$1009,0)=ROW($1:$1008))*(A$2:A$1009=A749)))</f>
        <v/>
      </c>
    </row>
    <row r="750" spans="1:3" x14ac:dyDescent="0.2">
      <c r="A750" t="str">
        <f>+'算出シート2（連携後）'!AQ760</f>
        <v/>
      </c>
      <c r="B750">
        <f>+'算出シート2（連携後）'!G760</f>
        <v>0</v>
      </c>
      <c r="C750" t="str" cm="1">
        <f t="array" ref="C750">IF(A750="","",SUMPRODUCT((MATCH(A$2:A$1009&amp;B$2:B$1009,A$2:A$1009&amp;B$2:B$1009,0)=ROW($1:$1008))*(A$2:A$1009=A750)))</f>
        <v/>
      </c>
    </row>
    <row r="751" spans="1:3" x14ac:dyDescent="0.2">
      <c r="A751" t="str">
        <f>+'算出シート2（連携後）'!AQ761</f>
        <v/>
      </c>
      <c r="B751">
        <f>+'算出シート2（連携後）'!G761</f>
        <v>0</v>
      </c>
      <c r="C751" t="str" cm="1">
        <f t="array" ref="C751">IF(A751="","",SUMPRODUCT((MATCH(A$2:A$1009&amp;B$2:B$1009,A$2:A$1009&amp;B$2:B$1009,0)=ROW($1:$1008))*(A$2:A$1009=A751)))</f>
        <v/>
      </c>
    </row>
    <row r="752" spans="1:3" x14ac:dyDescent="0.2">
      <c r="A752" t="str">
        <f>+'算出シート2（連携後）'!AQ762</f>
        <v/>
      </c>
      <c r="B752">
        <f>+'算出シート2（連携後）'!G762</f>
        <v>0</v>
      </c>
      <c r="C752" t="str" cm="1">
        <f t="array" ref="C752">IF(A752="","",SUMPRODUCT((MATCH(A$2:A$1009&amp;B$2:B$1009,A$2:A$1009&amp;B$2:B$1009,0)=ROW($1:$1008))*(A$2:A$1009=A752)))</f>
        <v/>
      </c>
    </row>
    <row r="753" spans="1:3" x14ac:dyDescent="0.2">
      <c r="A753" t="str">
        <f>+'算出シート2（連携後）'!AQ763</f>
        <v/>
      </c>
      <c r="B753">
        <f>+'算出シート2（連携後）'!G763</f>
        <v>0</v>
      </c>
      <c r="C753" t="str" cm="1">
        <f t="array" ref="C753">IF(A753="","",SUMPRODUCT((MATCH(A$2:A$1009&amp;B$2:B$1009,A$2:A$1009&amp;B$2:B$1009,0)=ROW($1:$1008))*(A$2:A$1009=A753)))</f>
        <v/>
      </c>
    </row>
    <row r="754" spans="1:3" x14ac:dyDescent="0.2">
      <c r="A754" t="str">
        <f>+'算出シート2（連携後）'!AQ764</f>
        <v/>
      </c>
      <c r="B754">
        <f>+'算出シート2（連携後）'!G764</f>
        <v>0</v>
      </c>
      <c r="C754" t="str" cm="1">
        <f t="array" ref="C754">IF(A754="","",SUMPRODUCT((MATCH(A$2:A$1009&amp;B$2:B$1009,A$2:A$1009&amp;B$2:B$1009,0)=ROW($1:$1008))*(A$2:A$1009=A754)))</f>
        <v/>
      </c>
    </row>
    <row r="755" spans="1:3" x14ac:dyDescent="0.2">
      <c r="A755" t="str">
        <f>+'算出シート2（連携後）'!AQ765</f>
        <v/>
      </c>
      <c r="B755">
        <f>+'算出シート2（連携後）'!G765</f>
        <v>0</v>
      </c>
      <c r="C755" t="str" cm="1">
        <f t="array" ref="C755">IF(A755="","",SUMPRODUCT((MATCH(A$2:A$1009&amp;B$2:B$1009,A$2:A$1009&amp;B$2:B$1009,0)=ROW($1:$1008))*(A$2:A$1009=A755)))</f>
        <v/>
      </c>
    </row>
    <row r="756" spans="1:3" x14ac:dyDescent="0.2">
      <c r="A756" t="str">
        <f>+'算出シート2（連携後）'!AQ766</f>
        <v/>
      </c>
      <c r="B756">
        <f>+'算出シート2（連携後）'!G766</f>
        <v>0</v>
      </c>
      <c r="C756" t="str" cm="1">
        <f t="array" ref="C756">IF(A756="","",SUMPRODUCT((MATCH(A$2:A$1009&amp;B$2:B$1009,A$2:A$1009&amp;B$2:B$1009,0)=ROW($1:$1008))*(A$2:A$1009=A756)))</f>
        <v/>
      </c>
    </row>
    <row r="757" spans="1:3" x14ac:dyDescent="0.2">
      <c r="A757" t="str">
        <f>+'算出シート2（連携後）'!AQ767</f>
        <v/>
      </c>
      <c r="B757">
        <f>+'算出シート2（連携後）'!G767</f>
        <v>0</v>
      </c>
      <c r="C757" t="str" cm="1">
        <f t="array" ref="C757">IF(A757="","",SUMPRODUCT((MATCH(A$2:A$1009&amp;B$2:B$1009,A$2:A$1009&amp;B$2:B$1009,0)=ROW($1:$1008))*(A$2:A$1009=A757)))</f>
        <v/>
      </c>
    </row>
    <row r="758" spans="1:3" x14ac:dyDescent="0.2">
      <c r="A758" t="str">
        <f>+'算出シート2（連携後）'!AQ768</f>
        <v/>
      </c>
      <c r="B758">
        <f>+'算出シート2（連携後）'!G768</f>
        <v>0</v>
      </c>
      <c r="C758" t="str" cm="1">
        <f t="array" ref="C758">IF(A758="","",SUMPRODUCT((MATCH(A$2:A$1009&amp;B$2:B$1009,A$2:A$1009&amp;B$2:B$1009,0)=ROW($1:$1008))*(A$2:A$1009=A758)))</f>
        <v/>
      </c>
    </row>
    <row r="759" spans="1:3" x14ac:dyDescent="0.2">
      <c r="A759" t="str">
        <f>+'算出シート2（連携後）'!AQ769</f>
        <v/>
      </c>
      <c r="B759">
        <f>+'算出シート2（連携後）'!G769</f>
        <v>0</v>
      </c>
      <c r="C759" t="str" cm="1">
        <f t="array" ref="C759">IF(A759="","",SUMPRODUCT((MATCH(A$2:A$1009&amp;B$2:B$1009,A$2:A$1009&amp;B$2:B$1009,0)=ROW($1:$1008))*(A$2:A$1009=A759)))</f>
        <v/>
      </c>
    </row>
    <row r="760" spans="1:3" x14ac:dyDescent="0.2">
      <c r="A760" t="str">
        <f>+'算出シート2（連携後）'!AQ770</f>
        <v/>
      </c>
      <c r="B760">
        <f>+'算出シート2（連携後）'!G770</f>
        <v>0</v>
      </c>
      <c r="C760" t="str" cm="1">
        <f t="array" ref="C760">IF(A760="","",SUMPRODUCT((MATCH(A$2:A$1009&amp;B$2:B$1009,A$2:A$1009&amp;B$2:B$1009,0)=ROW($1:$1008))*(A$2:A$1009=A760)))</f>
        <v/>
      </c>
    </row>
    <row r="761" spans="1:3" x14ac:dyDescent="0.2">
      <c r="A761" t="str">
        <f>+'算出シート2（連携後）'!AQ771</f>
        <v/>
      </c>
      <c r="B761">
        <f>+'算出シート2（連携後）'!G771</f>
        <v>0</v>
      </c>
      <c r="C761" t="str" cm="1">
        <f t="array" ref="C761">IF(A761="","",SUMPRODUCT((MATCH(A$2:A$1009&amp;B$2:B$1009,A$2:A$1009&amp;B$2:B$1009,0)=ROW($1:$1008))*(A$2:A$1009=A761)))</f>
        <v/>
      </c>
    </row>
    <row r="762" spans="1:3" x14ac:dyDescent="0.2">
      <c r="A762" t="str">
        <f>+'算出シート2（連携後）'!AQ772</f>
        <v/>
      </c>
      <c r="B762">
        <f>+'算出シート2（連携後）'!G772</f>
        <v>0</v>
      </c>
      <c r="C762" t="str" cm="1">
        <f t="array" ref="C762">IF(A762="","",SUMPRODUCT((MATCH(A$2:A$1009&amp;B$2:B$1009,A$2:A$1009&amp;B$2:B$1009,0)=ROW($1:$1008))*(A$2:A$1009=A762)))</f>
        <v/>
      </c>
    </row>
    <row r="763" spans="1:3" x14ac:dyDescent="0.2">
      <c r="A763" t="str">
        <f>+'算出シート2（連携後）'!AQ773</f>
        <v/>
      </c>
      <c r="B763">
        <f>+'算出シート2（連携後）'!G773</f>
        <v>0</v>
      </c>
      <c r="C763" t="str" cm="1">
        <f t="array" ref="C763">IF(A763="","",SUMPRODUCT((MATCH(A$2:A$1009&amp;B$2:B$1009,A$2:A$1009&amp;B$2:B$1009,0)=ROW($1:$1008))*(A$2:A$1009=A763)))</f>
        <v/>
      </c>
    </row>
    <row r="764" spans="1:3" x14ac:dyDescent="0.2">
      <c r="A764" t="str">
        <f>+'算出シート2（連携後）'!AQ774</f>
        <v/>
      </c>
      <c r="B764">
        <f>+'算出シート2（連携後）'!G774</f>
        <v>0</v>
      </c>
      <c r="C764" t="str" cm="1">
        <f t="array" ref="C764">IF(A764="","",SUMPRODUCT((MATCH(A$2:A$1009&amp;B$2:B$1009,A$2:A$1009&amp;B$2:B$1009,0)=ROW($1:$1008))*(A$2:A$1009=A764)))</f>
        <v/>
      </c>
    </row>
    <row r="765" spans="1:3" x14ac:dyDescent="0.2">
      <c r="A765" t="str">
        <f>+'算出シート2（連携後）'!AQ775</f>
        <v/>
      </c>
      <c r="B765">
        <f>+'算出シート2（連携後）'!G775</f>
        <v>0</v>
      </c>
      <c r="C765" t="str" cm="1">
        <f t="array" ref="C765">IF(A765="","",SUMPRODUCT((MATCH(A$2:A$1009&amp;B$2:B$1009,A$2:A$1009&amp;B$2:B$1009,0)=ROW($1:$1008))*(A$2:A$1009=A765)))</f>
        <v/>
      </c>
    </row>
    <row r="766" spans="1:3" x14ac:dyDescent="0.2">
      <c r="A766" t="str">
        <f>+'算出シート2（連携後）'!AQ776</f>
        <v/>
      </c>
      <c r="B766">
        <f>+'算出シート2（連携後）'!G776</f>
        <v>0</v>
      </c>
      <c r="C766" t="str" cm="1">
        <f t="array" ref="C766">IF(A766="","",SUMPRODUCT((MATCH(A$2:A$1009&amp;B$2:B$1009,A$2:A$1009&amp;B$2:B$1009,0)=ROW($1:$1008))*(A$2:A$1009=A766)))</f>
        <v/>
      </c>
    </row>
    <row r="767" spans="1:3" x14ac:dyDescent="0.2">
      <c r="A767" t="str">
        <f>+'算出シート2（連携後）'!AQ777</f>
        <v/>
      </c>
      <c r="B767">
        <f>+'算出シート2（連携後）'!G777</f>
        <v>0</v>
      </c>
      <c r="C767" t="str" cm="1">
        <f t="array" ref="C767">IF(A767="","",SUMPRODUCT((MATCH(A$2:A$1009&amp;B$2:B$1009,A$2:A$1009&amp;B$2:B$1009,0)=ROW($1:$1008))*(A$2:A$1009=A767)))</f>
        <v/>
      </c>
    </row>
    <row r="768" spans="1:3" x14ac:dyDescent="0.2">
      <c r="A768" t="str">
        <f>+'算出シート2（連携後）'!AQ778</f>
        <v/>
      </c>
      <c r="B768">
        <f>+'算出シート2（連携後）'!G778</f>
        <v>0</v>
      </c>
      <c r="C768" t="str" cm="1">
        <f t="array" ref="C768">IF(A768="","",SUMPRODUCT((MATCH(A$2:A$1009&amp;B$2:B$1009,A$2:A$1009&amp;B$2:B$1009,0)=ROW($1:$1008))*(A$2:A$1009=A768)))</f>
        <v/>
      </c>
    </row>
    <row r="769" spans="1:3" x14ac:dyDescent="0.2">
      <c r="A769" t="str">
        <f>+'算出シート2（連携後）'!AQ779</f>
        <v/>
      </c>
      <c r="B769">
        <f>+'算出シート2（連携後）'!G779</f>
        <v>0</v>
      </c>
      <c r="C769" t="str" cm="1">
        <f t="array" ref="C769">IF(A769="","",SUMPRODUCT((MATCH(A$2:A$1009&amp;B$2:B$1009,A$2:A$1009&amp;B$2:B$1009,0)=ROW($1:$1008))*(A$2:A$1009=A769)))</f>
        <v/>
      </c>
    </row>
    <row r="770" spans="1:3" x14ac:dyDescent="0.2">
      <c r="A770" t="str">
        <f>+'算出シート2（連携後）'!AQ780</f>
        <v/>
      </c>
      <c r="B770">
        <f>+'算出シート2（連携後）'!G780</f>
        <v>0</v>
      </c>
      <c r="C770" t="str" cm="1">
        <f t="array" ref="C770">IF(A770="","",SUMPRODUCT((MATCH(A$2:A$1009&amp;B$2:B$1009,A$2:A$1009&amp;B$2:B$1009,0)=ROW($1:$1008))*(A$2:A$1009=A770)))</f>
        <v/>
      </c>
    </row>
    <row r="771" spans="1:3" x14ac:dyDescent="0.2">
      <c r="A771" t="str">
        <f>+'算出シート2（連携後）'!AQ781</f>
        <v/>
      </c>
      <c r="B771">
        <f>+'算出シート2（連携後）'!G781</f>
        <v>0</v>
      </c>
      <c r="C771" t="str" cm="1">
        <f t="array" ref="C771">IF(A771="","",SUMPRODUCT((MATCH(A$2:A$1009&amp;B$2:B$1009,A$2:A$1009&amp;B$2:B$1009,0)=ROW($1:$1008))*(A$2:A$1009=A771)))</f>
        <v/>
      </c>
    </row>
    <row r="772" spans="1:3" x14ac:dyDescent="0.2">
      <c r="A772" t="str">
        <f>+'算出シート2（連携後）'!AQ782</f>
        <v/>
      </c>
      <c r="B772">
        <f>+'算出シート2（連携後）'!G782</f>
        <v>0</v>
      </c>
      <c r="C772" t="str" cm="1">
        <f t="array" ref="C772">IF(A772="","",SUMPRODUCT((MATCH(A$2:A$1009&amp;B$2:B$1009,A$2:A$1009&amp;B$2:B$1009,0)=ROW($1:$1008))*(A$2:A$1009=A772)))</f>
        <v/>
      </c>
    </row>
    <row r="773" spans="1:3" x14ac:dyDescent="0.2">
      <c r="A773" t="str">
        <f>+'算出シート2（連携後）'!AQ783</f>
        <v/>
      </c>
      <c r="B773">
        <f>+'算出シート2（連携後）'!G783</f>
        <v>0</v>
      </c>
      <c r="C773" t="str" cm="1">
        <f t="array" ref="C773">IF(A773="","",SUMPRODUCT((MATCH(A$2:A$1009&amp;B$2:B$1009,A$2:A$1009&amp;B$2:B$1009,0)=ROW($1:$1008))*(A$2:A$1009=A773)))</f>
        <v/>
      </c>
    </row>
    <row r="774" spans="1:3" x14ac:dyDescent="0.2">
      <c r="A774" t="str">
        <f>+'算出シート2（連携後）'!AQ784</f>
        <v/>
      </c>
      <c r="B774">
        <f>+'算出シート2（連携後）'!G784</f>
        <v>0</v>
      </c>
      <c r="C774" t="str" cm="1">
        <f t="array" ref="C774">IF(A774="","",SUMPRODUCT((MATCH(A$2:A$1009&amp;B$2:B$1009,A$2:A$1009&amp;B$2:B$1009,0)=ROW($1:$1008))*(A$2:A$1009=A774)))</f>
        <v/>
      </c>
    </row>
    <row r="775" spans="1:3" x14ac:dyDescent="0.2">
      <c r="A775" t="str">
        <f>+'算出シート2（連携後）'!AQ785</f>
        <v/>
      </c>
      <c r="B775">
        <f>+'算出シート2（連携後）'!G785</f>
        <v>0</v>
      </c>
      <c r="C775" t="str" cm="1">
        <f t="array" ref="C775">IF(A775="","",SUMPRODUCT((MATCH(A$2:A$1009&amp;B$2:B$1009,A$2:A$1009&amp;B$2:B$1009,0)=ROW($1:$1008))*(A$2:A$1009=A775)))</f>
        <v/>
      </c>
    </row>
    <row r="776" spans="1:3" x14ac:dyDescent="0.2">
      <c r="A776" t="str">
        <f>+'算出シート2（連携後）'!AQ786</f>
        <v/>
      </c>
      <c r="B776">
        <f>+'算出シート2（連携後）'!G786</f>
        <v>0</v>
      </c>
      <c r="C776" t="str" cm="1">
        <f t="array" ref="C776">IF(A776="","",SUMPRODUCT((MATCH(A$2:A$1009&amp;B$2:B$1009,A$2:A$1009&amp;B$2:B$1009,0)=ROW($1:$1008))*(A$2:A$1009=A776)))</f>
        <v/>
      </c>
    </row>
    <row r="777" spans="1:3" x14ac:dyDescent="0.2">
      <c r="A777" t="str">
        <f>+'算出シート2（連携後）'!AQ787</f>
        <v/>
      </c>
      <c r="B777">
        <f>+'算出シート2（連携後）'!G787</f>
        <v>0</v>
      </c>
      <c r="C777" t="str" cm="1">
        <f t="array" ref="C777">IF(A777="","",SUMPRODUCT((MATCH(A$2:A$1009&amp;B$2:B$1009,A$2:A$1009&amp;B$2:B$1009,0)=ROW($1:$1008))*(A$2:A$1009=A777)))</f>
        <v/>
      </c>
    </row>
    <row r="778" spans="1:3" x14ac:dyDescent="0.2">
      <c r="A778" t="str">
        <f>+'算出シート2（連携後）'!AQ788</f>
        <v/>
      </c>
      <c r="B778">
        <f>+'算出シート2（連携後）'!G788</f>
        <v>0</v>
      </c>
      <c r="C778" t="str" cm="1">
        <f t="array" ref="C778">IF(A778="","",SUMPRODUCT((MATCH(A$2:A$1009&amp;B$2:B$1009,A$2:A$1009&amp;B$2:B$1009,0)=ROW($1:$1008))*(A$2:A$1009=A778)))</f>
        <v/>
      </c>
    </row>
    <row r="779" spans="1:3" x14ac:dyDescent="0.2">
      <c r="A779" t="str">
        <f>+'算出シート2（連携後）'!AQ789</f>
        <v/>
      </c>
      <c r="B779">
        <f>+'算出シート2（連携後）'!G789</f>
        <v>0</v>
      </c>
      <c r="C779" t="str" cm="1">
        <f t="array" ref="C779">IF(A779="","",SUMPRODUCT((MATCH(A$2:A$1009&amp;B$2:B$1009,A$2:A$1009&amp;B$2:B$1009,0)=ROW($1:$1008))*(A$2:A$1009=A779)))</f>
        <v/>
      </c>
    </row>
    <row r="780" spans="1:3" x14ac:dyDescent="0.2">
      <c r="A780" t="str">
        <f>+'算出シート2（連携後）'!AQ790</f>
        <v/>
      </c>
      <c r="B780">
        <f>+'算出シート2（連携後）'!G790</f>
        <v>0</v>
      </c>
      <c r="C780" t="str" cm="1">
        <f t="array" ref="C780">IF(A780="","",SUMPRODUCT((MATCH(A$2:A$1009&amp;B$2:B$1009,A$2:A$1009&amp;B$2:B$1009,0)=ROW($1:$1008))*(A$2:A$1009=A780)))</f>
        <v/>
      </c>
    </row>
    <row r="781" spans="1:3" x14ac:dyDescent="0.2">
      <c r="A781" t="str">
        <f>+'算出シート2（連携後）'!AQ791</f>
        <v/>
      </c>
      <c r="B781">
        <f>+'算出シート2（連携後）'!G791</f>
        <v>0</v>
      </c>
      <c r="C781" t="str" cm="1">
        <f t="array" ref="C781">IF(A781="","",SUMPRODUCT((MATCH(A$2:A$1009&amp;B$2:B$1009,A$2:A$1009&amp;B$2:B$1009,0)=ROW($1:$1008))*(A$2:A$1009=A781)))</f>
        <v/>
      </c>
    </row>
    <row r="782" spans="1:3" x14ac:dyDescent="0.2">
      <c r="A782" t="str">
        <f>+'算出シート2（連携後）'!AQ792</f>
        <v/>
      </c>
      <c r="B782">
        <f>+'算出シート2（連携後）'!G792</f>
        <v>0</v>
      </c>
      <c r="C782" t="str" cm="1">
        <f t="array" ref="C782">IF(A782="","",SUMPRODUCT((MATCH(A$2:A$1009&amp;B$2:B$1009,A$2:A$1009&amp;B$2:B$1009,0)=ROW($1:$1008))*(A$2:A$1009=A782)))</f>
        <v/>
      </c>
    </row>
    <row r="783" spans="1:3" x14ac:dyDescent="0.2">
      <c r="A783" t="str">
        <f>+'算出シート2（連携後）'!AQ793</f>
        <v/>
      </c>
      <c r="B783">
        <f>+'算出シート2（連携後）'!G793</f>
        <v>0</v>
      </c>
      <c r="C783" t="str" cm="1">
        <f t="array" ref="C783">IF(A783="","",SUMPRODUCT((MATCH(A$2:A$1009&amp;B$2:B$1009,A$2:A$1009&amp;B$2:B$1009,0)=ROW($1:$1008))*(A$2:A$1009=A783)))</f>
        <v/>
      </c>
    </row>
    <row r="784" spans="1:3" x14ac:dyDescent="0.2">
      <c r="A784" t="str">
        <f>+'算出シート2（連携後）'!AQ794</f>
        <v/>
      </c>
      <c r="B784">
        <f>+'算出シート2（連携後）'!G794</f>
        <v>0</v>
      </c>
      <c r="C784" t="str" cm="1">
        <f t="array" ref="C784">IF(A784="","",SUMPRODUCT((MATCH(A$2:A$1009&amp;B$2:B$1009,A$2:A$1009&amp;B$2:B$1009,0)=ROW($1:$1008))*(A$2:A$1009=A784)))</f>
        <v/>
      </c>
    </row>
    <row r="785" spans="1:3" x14ac:dyDescent="0.2">
      <c r="A785" t="str">
        <f>+'算出シート2（連携後）'!AQ795</f>
        <v/>
      </c>
      <c r="B785">
        <f>+'算出シート2（連携後）'!G795</f>
        <v>0</v>
      </c>
      <c r="C785" t="str" cm="1">
        <f t="array" ref="C785">IF(A785="","",SUMPRODUCT((MATCH(A$2:A$1009&amp;B$2:B$1009,A$2:A$1009&amp;B$2:B$1009,0)=ROW($1:$1008))*(A$2:A$1009=A785)))</f>
        <v/>
      </c>
    </row>
    <row r="786" spans="1:3" x14ac:dyDescent="0.2">
      <c r="A786" t="str">
        <f>+'算出シート2（連携後）'!AQ796</f>
        <v/>
      </c>
      <c r="B786">
        <f>+'算出シート2（連携後）'!G796</f>
        <v>0</v>
      </c>
      <c r="C786" t="str" cm="1">
        <f t="array" ref="C786">IF(A786="","",SUMPRODUCT((MATCH(A$2:A$1009&amp;B$2:B$1009,A$2:A$1009&amp;B$2:B$1009,0)=ROW($1:$1008))*(A$2:A$1009=A786)))</f>
        <v/>
      </c>
    </row>
    <row r="787" spans="1:3" x14ac:dyDescent="0.2">
      <c r="A787" t="str">
        <f>+'算出シート2（連携後）'!AQ797</f>
        <v/>
      </c>
      <c r="B787">
        <f>+'算出シート2（連携後）'!G797</f>
        <v>0</v>
      </c>
      <c r="C787" t="str" cm="1">
        <f t="array" ref="C787">IF(A787="","",SUMPRODUCT((MATCH(A$2:A$1009&amp;B$2:B$1009,A$2:A$1009&amp;B$2:B$1009,0)=ROW($1:$1008))*(A$2:A$1009=A787)))</f>
        <v/>
      </c>
    </row>
    <row r="788" spans="1:3" x14ac:dyDescent="0.2">
      <c r="A788" t="str">
        <f>+'算出シート2（連携後）'!AQ798</f>
        <v/>
      </c>
      <c r="B788">
        <f>+'算出シート2（連携後）'!G798</f>
        <v>0</v>
      </c>
      <c r="C788" t="str" cm="1">
        <f t="array" ref="C788">IF(A788="","",SUMPRODUCT((MATCH(A$2:A$1009&amp;B$2:B$1009,A$2:A$1009&amp;B$2:B$1009,0)=ROW($1:$1008))*(A$2:A$1009=A788)))</f>
        <v/>
      </c>
    </row>
    <row r="789" spans="1:3" x14ac:dyDescent="0.2">
      <c r="A789" t="str">
        <f>+'算出シート2（連携後）'!AQ799</f>
        <v/>
      </c>
      <c r="B789">
        <f>+'算出シート2（連携後）'!G799</f>
        <v>0</v>
      </c>
      <c r="C789" t="str" cm="1">
        <f t="array" ref="C789">IF(A789="","",SUMPRODUCT((MATCH(A$2:A$1009&amp;B$2:B$1009,A$2:A$1009&amp;B$2:B$1009,0)=ROW($1:$1008))*(A$2:A$1009=A789)))</f>
        <v/>
      </c>
    </row>
    <row r="790" spans="1:3" x14ac:dyDescent="0.2">
      <c r="A790" t="str">
        <f>+'算出シート2（連携後）'!AQ800</f>
        <v/>
      </c>
      <c r="B790">
        <f>+'算出シート2（連携後）'!G800</f>
        <v>0</v>
      </c>
      <c r="C790" t="str" cm="1">
        <f t="array" ref="C790">IF(A790="","",SUMPRODUCT((MATCH(A$2:A$1009&amp;B$2:B$1009,A$2:A$1009&amp;B$2:B$1009,0)=ROW($1:$1008))*(A$2:A$1009=A790)))</f>
        <v/>
      </c>
    </row>
    <row r="791" spans="1:3" x14ac:dyDescent="0.2">
      <c r="A791" t="str">
        <f>+'算出シート2（連携後）'!AQ801</f>
        <v/>
      </c>
      <c r="B791">
        <f>+'算出シート2（連携後）'!G801</f>
        <v>0</v>
      </c>
      <c r="C791" t="str" cm="1">
        <f t="array" ref="C791">IF(A791="","",SUMPRODUCT((MATCH(A$2:A$1009&amp;B$2:B$1009,A$2:A$1009&amp;B$2:B$1009,0)=ROW($1:$1008))*(A$2:A$1009=A791)))</f>
        <v/>
      </c>
    </row>
    <row r="792" spans="1:3" x14ac:dyDescent="0.2">
      <c r="A792" t="str">
        <f>+'算出シート2（連携後）'!AQ802</f>
        <v/>
      </c>
      <c r="B792">
        <f>+'算出シート2（連携後）'!G802</f>
        <v>0</v>
      </c>
      <c r="C792" t="str" cm="1">
        <f t="array" ref="C792">IF(A792="","",SUMPRODUCT((MATCH(A$2:A$1009&amp;B$2:B$1009,A$2:A$1009&amp;B$2:B$1009,0)=ROW($1:$1008))*(A$2:A$1009=A792)))</f>
        <v/>
      </c>
    </row>
    <row r="793" spans="1:3" x14ac:dyDescent="0.2">
      <c r="A793" t="str">
        <f>+'算出シート2（連携後）'!AQ803</f>
        <v/>
      </c>
      <c r="B793">
        <f>+'算出シート2（連携後）'!G803</f>
        <v>0</v>
      </c>
      <c r="C793" t="str" cm="1">
        <f t="array" ref="C793">IF(A793="","",SUMPRODUCT((MATCH(A$2:A$1009&amp;B$2:B$1009,A$2:A$1009&amp;B$2:B$1009,0)=ROW($1:$1008))*(A$2:A$1009=A793)))</f>
        <v/>
      </c>
    </row>
    <row r="794" spans="1:3" x14ac:dyDescent="0.2">
      <c r="A794" t="str">
        <f>+'算出シート2（連携後）'!AQ804</f>
        <v/>
      </c>
      <c r="B794">
        <f>+'算出シート2（連携後）'!G804</f>
        <v>0</v>
      </c>
      <c r="C794" t="str" cm="1">
        <f t="array" ref="C794">IF(A794="","",SUMPRODUCT((MATCH(A$2:A$1009&amp;B$2:B$1009,A$2:A$1009&amp;B$2:B$1009,0)=ROW($1:$1008))*(A$2:A$1009=A794)))</f>
        <v/>
      </c>
    </row>
    <row r="795" spans="1:3" x14ac:dyDescent="0.2">
      <c r="A795" t="str">
        <f>+'算出シート2（連携後）'!AQ805</f>
        <v/>
      </c>
      <c r="B795">
        <f>+'算出シート2（連携後）'!G805</f>
        <v>0</v>
      </c>
      <c r="C795" t="str" cm="1">
        <f t="array" ref="C795">IF(A795="","",SUMPRODUCT((MATCH(A$2:A$1009&amp;B$2:B$1009,A$2:A$1009&amp;B$2:B$1009,0)=ROW($1:$1008))*(A$2:A$1009=A795)))</f>
        <v/>
      </c>
    </row>
    <row r="796" spans="1:3" x14ac:dyDescent="0.2">
      <c r="A796" t="str">
        <f>+'算出シート2（連携後）'!AQ806</f>
        <v/>
      </c>
      <c r="B796">
        <f>+'算出シート2（連携後）'!G806</f>
        <v>0</v>
      </c>
      <c r="C796" t="str" cm="1">
        <f t="array" ref="C796">IF(A796="","",SUMPRODUCT((MATCH(A$2:A$1009&amp;B$2:B$1009,A$2:A$1009&amp;B$2:B$1009,0)=ROW($1:$1008))*(A$2:A$1009=A796)))</f>
        <v/>
      </c>
    </row>
    <row r="797" spans="1:3" x14ac:dyDescent="0.2">
      <c r="A797" t="str">
        <f>+'算出シート2（連携後）'!AQ807</f>
        <v/>
      </c>
      <c r="B797">
        <f>+'算出シート2（連携後）'!G807</f>
        <v>0</v>
      </c>
      <c r="C797" t="str" cm="1">
        <f t="array" ref="C797">IF(A797="","",SUMPRODUCT((MATCH(A$2:A$1009&amp;B$2:B$1009,A$2:A$1009&amp;B$2:B$1009,0)=ROW($1:$1008))*(A$2:A$1009=A797)))</f>
        <v/>
      </c>
    </row>
    <row r="798" spans="1:3" x14ac:dyDescent="0.2">
      <c r="A798" t="str">
        <f>+'算出シート2（連携後）'!AQ808</f>
        <v/>
      </c>
      <c r="B798">
        <f>+'算出シート2（連携後）'!G808</f>
        <v>0</v>
      </c>
      <c r="C798" t="str" cm="1">
        <f t="array" ref="C798">IF(A798="","",SUMPRODUCT((MATCH(A$2:A$1009&amp;B$2:B$1009,A$2:A$1009&amp;B$2:B$1009,0)=ROW($1:$1008))*(A$2:A$1009=A798)))</f>
        <v/>
      </c>
    </row>
    <row r="799" spans="1:3" x14ac:dyDescent="0.2">
      <c r="A799" t="str">
        <f>+'算出シート2（連携後）'!AQ809</f>
        <v/>
      </c>
      <c r="B799">
        <f>+'算出シート2（連携後）'!G809</f>
        <v>0</v>
      </c>
      <c r="C799" t="str" cm="1">
        <f t="array" ref="C799">IF(A799="","",SUMPRODUCT((MATCH(A$2:A$1009&amp;B$2:B$1009,A$2:A$1009&amp;B$2:B$1009,0)=ROW($1:$1008))*(A$2:A$1009=A799)))</f>
        <v/>
      </c>
    </row>
    <row r="800" spans="1:3" x14ac:dyDescent="0.2">
      <c r="A800" t="str">
        <f>+'算出シート2（連携後）'!AQ810</f>
        <v/>
      </c>
      <c r="B800">
        <f>+'算出シート2（連携後）'!G810</f>
        <v>0</v>
      </c>
      <c r="C800" t="str" cm="1">
        <f t="array" ref="C800">IF(A800="","",SUMPRODUCT((MATCH(A$2:A$1009&amp;B$2:B$1009,A$2:A$1009&amp;B$2:B$1009,0)=ROW($1:$1008))*(A$2:A$1009=A800)))</f>
        <v/>
      </c>
    </row>
    <row r="801" spans="1:3" x14ac:dyDescent="0.2">
      <c r="A801" t="str">
        <f>+'算出シート2（連携後）'!AQ811</f>
        <v/>
      </c>
      <c r="B801">
        <f>+'算出シート2（連携後）'!G811</f>
        <v>0</v>
      </c>
      <c r="C801" t="str" cm="1">
        <f t="array" ref="C801">IF(A801="","",SUMPRODUCT((MATCH(A$2:A$1009&amp;B$2:B$1009,A$2:A$1009&amp;B$2:B$1009,0)=ROW($1:$1008))*(A$2:A$1009=A801)))</f>
        <v/>
      </c>
    </row>
    <row r="802" spans="1:3" x14ac:dyDescent="0.2">
      <c r="A802" t="str">
        <f>+'算出シート2（連携後）'!AQ812</f>
        <v/>
      </c>
      <c r="B802">
        <f>+'算出シート2（連携後）'!G812</f>
        <v>0</v>
      </c>
      <c r="C802" t="str" cm="1">
        <f t="array" ref="C802">IF(A802="","",SUMPRODUCT((MATCH(A$2:A$1009&amp;B$2:B$1009,A$2:A$1009&amp;B$2:B$1009,0)=ROW($1:$1008))*(A$2:A$1009=A802)))</f>
        <v/>
      </c>
    </row>
    <row r="803" spans="1:3" x14ac:dyDescent="0.2">
      <c r="A803" t="str">
        <f>+'算出シート2（連携後）'!AQ813</f>
        <v/>
      </c>
      <c r="B803">
        <f>+'算出シート2（連携後）'!G813</f>
        <v>0</v>
      </c>
      <c r="C803" t="str" cm="1">
        <f t="array" ref="C803">IF(A803="","",SUMPRODUCT((MATCH(A$2:A$1009&amp;B$2:B$1009,A$2:A$1009&amp;B$2:B$1009,0)=ROW($1:$1008))*(A$2:A$1009=A803)))</f>
        <v/>
      </c>
    </row>
    <row r="804" spans="1:3" x14ac:dyDescent="0.2">
      <c r="A804" t="str">
        <f>+'算出シート2（連携後）'!AQ814</f>
        <v/>
      </c>
      <c r="B804">
        <f>+'算出シート2（連携後）'!G814</f>
        <v>0</v>
      </c>
      <c r="C804" t="str" cm="1">
        <f t="array" ref="C804">IF(A804="","",SUMPRODUCT((MATCH(A$2:A$1009&amp;B$2:B$1009,A$2:A$1009&amp;B$2:B$1009,0)=ROW($1:$1008))*(A$2:A$1009=A804)))</f>
        <v/>
      </c>
    </row>
    <row r="805" spans="1:3" x14ac:dyDescent="0.2">
      <c r="A805" t="str">
        <f>+'算出シート2（連携後）'!AQ815</f>
        <v/>
      </c>
      <c r="B805">
        <f>+'算出シート2（連携後）'!G815</f>
        <v>0</v>
      </c>
      <c r="C805" t="str" cm="1">
        <f t="array" ref="C805">IF(A805="","",SUMPRODUCT((MATCH(A$2:A$1009&amp;B$2:B$1009,A$2:A$1009&amp;B$2:B$1009,0)=ROW($1:$1008))*(A$2:A$1009=A805)))</f>
        <v/>
      </c>
    </row>
    <row r="806" spans="1:3" x14ac:dyDescent="0.2">
      <c r="A806" t="str">
        <f>+'算出シート2（連携後）'!AQ816</f>
        <v/>
      </c>
      <c r="B806">
        <f>+'算出シート2（連携後）'!G816</f>
        <v>0</v>
      </c>
      <c r="C806" t="str" cm="1">
        <f t="array" ref="C806">IF(A806="","",SUMPRODUCT((MATCH(A$2:A$1009&amp;B$2:B$1009,A$2:A$1009&amp;B$2:B$1009,0)=ROW($1:$1008))*(A$2:A$1009=A806)))</f>
        <v/>
      </c>
    </row>
    <row r="807" spans="1:3" x14ac:dyDescent="0.2">
      <c r="A807" t="str">
        <f>+'算出シート2（連携後）'!AQ817</f>
        <v/>
      </c>
      <c r="B807">
        <f>+'算出シート2（連携後）'!G817</f>
        <v>0</v>
      </c>
      <c r="C807" t="str" cm="1">
        <f t="array" ref="C807">IF(A807="","",SUMPRODUCT((MATCH(A$2:A$1009&amp;B$2:B$1009,A$2:A$1009&amp;B$2:B$1009,0)=ROW($1:$1008))*(A$2:A$1009=A807)))</f>
        <v/>
      </c>
    </row>
    <row r="808" spans="1:3" x14ac:dyDescent="0.2">
      <c r="A808" t="str">
        <f>+'算出シート2（連携後）'!AQ818</f>
        <v/>
      </c>
      <c r="B808">
        <f>+'算出シート2（連携後）'!G818</f>
        <v>0</v>
      </c>
      <c r="C808" t="str" cm="1">
        <f t="array" ref="C808">IF(A808="","",SUMPRODUCT((MATCH(A$2:A$1009&amp;B$2:B$1009,A$2:A$1009&amp;B$2:B$1009,0)=ROW($1:$1008))*(A$2:A$1009=A808)))</f>
        <v/>
      </c>
    </row>
    <row r="809" spans="1:3" x14ac:dyDescent="0.2">
      <c r="A809" t="str">
        <f>+'算出シート2（連携後）'!AQ819</f>
        <v/>
      </c>
      <c r="B809">
        <f>+'算出シート2（連携後）'!G819</f>
        <v>0</v>
      </c>
      <c r="C809" t="str" cm="1">
        <f t="array" ref="C809">IF(A809="","",SUMPRODUCT((MATCH(A$2:A$1009&amp;B$2:B$1009,A$2:A$1009&amp;B$2:B$1009,0)=ROW($1:$1008))*(A$2:A$1009=A809)))</f>
        <v/>
      </c>
    </row>
    <row r="810" spans="1:3" x14ac:dyDescent="0.2">
      <c r="A810" t="str">
        <f>+'算出シート2（連携後）'!AQ820</f>
        <v/>
      </c>
      <c r="B810">
        <f>+'算出シート2（連携後）'!G820</f>
        <v>0</v>
      </c>
      <c r="C810" t="str" cm="1">
        <f t="array" ref="C810">IF(A810="","",SUMPRODUCT((MATCH(A$2:A$1009&amp;B$2:B$1009,A$2:A$1009&amp;B$2:B$1009,0)=ROW($1:$1008))*(A$2:A$1009=A810)))</f>
        <v/>
      </c>
    </row>
    <row r="811" spans="1:3" x14ac:dyDescent="0.2">
      <c r="A811" t="str">
        <f>+'算出シート2（連携後）'!AQ821</f>
        <v/>
      </c>
      <c r="B811">
        <f>+'算出シート2（連携後）'!G821</f>
        <v>0</v>
      </c>
      <c r="C811" t="str" cm="1">
        <f t="array" ref="C811">IF(A811="","",SUMPRODUCT((MATCH(A$2:A$1009&amp;B$2:B$1009,A$2:A$1009&amp;B$2:B$1009,0)=ROW($1:$1008))*(A$2:A$1009=A811)))</f>
        <v/>
      </c>
    </row>
    <row r="812" spans="1:3" x14ac:dyDescent="0.2">
      <c r="A812" t="str">
        <f>+'算出シート2（連携後）'!AQ822</f>
        <v/>
      </c>
      <c r="B812">
        <f>+'算出シート2（連携後）'!G822</f>
        <v>0</v>
      </c>
      <c r="C812" t="str" cm="1">
        <f t="array" ref="C812">IF(A812="","",SUMPRODUCT((MATCH(A$2:A$1009&amp;B$2:B$1009,A$2:A$1009&amp;B$2:B$1009,0)=ROW($1:$1008))*(A$2:A$1009=A812)))</f>
        <v/>
      </c>
    </row>
    <row r="813" spans="1:3" x14ac:dyDescent="0.2">
      <c r="A813" t="str">
        <f>+'算出シート2（連携後）'!AQ823</f>
        <v/>
      </c>
      <c r="B813">
        <f>+'算出シート2（連携後）'!G823</f>
        <v>0</v>
      </c>
      <c r="C813" t="str" cm="1">
        <f t="array" ref="C813">IF(A813="","",SUMPRODUCT((MATCH(A$2:A$1009&amp;B$2:B$1009,A$2:A$1009&amp;B$2:B$1009,0)=ROW($1:$1008))*(A$2:A$1009=A813)))</f>
        <v/>
      </c>
    </row>
    <row r="814" spans="1:3" x14ac:dyDescent="0.2">
      <c r="A814" t="str">
        <f>+'算出シート2（連携後）'!AQ824</f>
        <v/>
      </c>
      <c r="B814">
        <f>+'算出シート2（連携後）'!G824</f>
        <v>0</v>
      </c>
      <c r="C814" t="str" cm="1">
        <f t="array" ref="C814">IF(A814="","",SUMPRODUCT((MATCH(A$2:A$1009&amp;B$2:B$1009,A$2:A$1009&amp;B$2:B$1009,0)=ROW($1:$1008))*(A$2:A$1009=A814)))</f>
        <v/>
      </c>
    </row>
    <row r="815" spans="1:3" x14ac:dyDescent="0.2">
      <c r="A815" t="str">
        <f>+'算出シート2（連携後）'!AQ825</f>
        <v/>
      </c>
      <c r="B815">
        <f>+'算出シート2（連携後）'!G825</f>
        <v>0</v>
      </c>
      <c r="C815" t="str" cm="1">
        <f t="array" ref="C815">IF(A815="","",SUMPRODUCT((MATCH(A$2:A$1009&amp;B$2:B$1009,A$2:A$1009&amp;B$2:B$1009,0)=ROW($1:$1008))*(A$2:A$1009=A815)))</f>
        <v/>
      </c>
    </row>
    <row r="816" spans="1:3" x14ac:dyDescent="0.2">
      <c r="A816" t="str">
        <f>+'算出シート2（連携後）'!AQ826</f>
        <v/>
      </c>
      <c r="B816">
        <f>+'算出シート2（連携後）'!G826</f>
        <v>0</v>
      </c>
      <c r="C816" t="str" cm="1">
        <f t="array" ref="C816">IF(A816="","",SUMPRODUCT((MATCH(A$2:A$1009&amp;B$2:B$1009,A$2:A$1009&amp;B$2:B$1009,0)=ROW($1:$1008))*(A$2:A$1009=A816)))</f>
        <v/>
      </c>
    </row>
    <row r="817" spans="1:3" x14ac:dyDescent="0.2">
      <c r="A817" t="str">
        <f>+'算出シート2（連携後）'!AQ827</f>
        <v/>
      </c>
      <c r="B817">
        <f>+'算出シート2（連携後）'!G827</f>
        <v>0</v>
      </c>
      <c r="C817" t="str" cm="1">
        <f t="array" ref="C817">IF(A817="","",SUMPRODUCT((MATCH(A$2:A$1009&amp;B$2:B$1009,A$2:A$1009&amp;B$2:B$1009,0)=ROW($1:$1008))*(A$2:A$1009=A817)))</f>
        <v/>
      </c>
    </row>
    <row r="818" spans="1:3" x14ac:dyDescent="0.2">
      <c r="A818" t="str">
        <f>+'算出シート2（連携後）'!AQ828</f>
        <v/>
      </c>
      <c r="B818">
        <f>+'算出シート2（連携後）'!G828</f>
        <v>0</v>
      </c>
      <c r="C818" t="str" cm="1">
        <f t="array" ref="C818">IF(A818="","",SUMPRODUCT((MATCH(A$2:A$1009&amp;B$2:B$1009,A$2:A$1009&amp;B$2:B$1009,0)=ROW($1:$1008))*(A$2:A$1009=A818)))</f>
        <v/>
      </c>
    </row>
    <row r="819" spans="1:3" x14ac:dyDescent="0.2">
      <c r="A819" t="str">
        <f>+'算出シート2（連携後）'!AQ829</f>
        <v/>
      </c>
      <c r="B819">
        <f>+'算出シート2（連携後）'!G829</f>
        <v>0</v>
      </c>
      <c r="C819" t="str" cm="1">
        <f t="array" ref="C819">IF(A819="","",SUMPRODUCT((MATCH(A$2:A$1009&amp;B$2:B$1009,A$2:A$1009&amp;B$2:B$1009,0)=ROW($1:$1008))*(A$2:A$1009=A819)))</f>
        <v/>
      </c>
    </row>
    <row r="820" spans="1:3" x14ac:dyDescent="0.2">
      <c r="A820" t="str">
        <f>+'算出シート2（連携後）'!AQ830</f>
        <v/>
      </c>
      <c r="B820">
        <f>+'算出シート2（連携後）'!G830</f>
        <v>0</v>
      </c>
      <c r="C820" t="str" cm="1">
        <f t="array" ref="C820">IF(A820="","",SUMPRODUCT((MATCH(A$2:A$1009&amp;B$2:B$1009,A$2:A$1009&amp;B$2:B$1009,0)=ROW($1:$1008))*(A$2:A$1009=A820)))</f>
        <v/>
      </c>
    </row>
    <row r="821" spans="1:3" x14ac:dyDescent="0.2">
      <c r="A821" t="str">
        <f>+'算出シート2（連携後）'!AQ831</f>
        <v/>
      </c>
      <c r="B821">
        <f>+'算出シート2（連携後）'!G831</f>
        <v>0</v>
      </c>
      <c r="C821" t="str" cm="1">
        <f t="array" ref="C821">IF(A821="","",SUMPRODUCT((MATCH(A$2:A$1009&amp;B$2:B$1009,A$2:A$1009&amp;B$2:B$1009,0)=ROW($1:$1008))*(A$2:A$1009=A821)))</f>
        <v/>
      </c>
    </row>
    <row r="822" spans="1:3" x14ac:dyDescent="0.2">
      <c r="A822" t="str">
        <f>+'算出シート2（連携後）'!AQ832</f>
        <v/>
      </c>
      <c r="B822">
        <f>+'算出シート2（連携後）'!G832</f>
        <v>0</v>
      </c>
      <c r="C822" t="str" cm="1">
        <f t="array" ref="C822">IF(A822="","",SUMPRODUCT((MATCH(A$2:A$1009&amp;B$2:B$1009,A$2:A$1009&amp;B$2:B$1009,0)=ROW($1:$1008))*(A$2:A$1009=A822)))</f>
        <v/>
      </c>
    </row>
    <row r="823" spans="1:3" x14ac:dyDescent="0.2">
      <c r="A823" t="str">
        <f>+'算出シート2（連携後）'!AQ833</f>
        <v/>
      </c>
      <c r="B823">
        <f>+'算出シート2（連携後）'!G833</f>
        <v>0</v>
      </c>
      <c r="C823" t="str" cm="1">
        <f t="array" ref="C823">IF(A823="","",SUMPRODUCT((MATCH(A$2:A$1009&amp;B$2:B$1009,A$2:A$1009&amp;B$2:B$1009,0)=ROW($1:$1008))*(A$2:A$1009=A823)))</f>
        <v/>
      </c>
    </row>
    <row r="824" spans="1:3" x14ac:dyDescent="0.2">
      <c r="A824" t="str">
        <f>+'算出シート2（連携後）'!AQ834</f>
        <v/>
      </c>
      <c r="B824">
        <f>+'算出シート2（連携後）'!G834</f>
        <v>0</v>
      </c>
      <c r="C824" t="str" cm="1">
        <f t="array" ref="C824">IF(A824="","",SUMPRODUCT((MATCH(A$2:A$1009&amp;B$2:B$1009,A$2:A$1009&amp;B$2:B$1009,0)=ROW($1:$1008))*(A$2:A$1009=A824)))</f>
        <v/>
      </c>
    </row>
    <row r="825" spans="1:3" x14ac:dyDescent="0.2">
      <c r="A825" t="str">
        <f>+'算出シート2（連携後）'!AQ835</f>
        <v/>
      </c>
      <c r="B825">
        <f>+'算出シート2（連携後）'!G835</f>
        <v>0</v>
      </c>
      <c r="C825" t="str" cm="1">
        <f t="array" ref="C825">IF(A825="","",SUMPRODUCT((MATCH(A$2:A$1009&amp;B$2:B$1009,A$2:A$1009&amp;B$2:B$1009,0)=ROW($1:$1008))*(A$2:A$1009=A825)))</f>
        <v/>
      </c>
    </row>
    <row r="826" spans="1:3" x14ac:dyDescent="0.2">
      <c r="A826" t="str">
        <f>+'算出シート2（連携後）'!AQ836</f>
        <v/>
      </c>
      <c r="B826">
        <f>+'算出シート2（連携後）'!G836</f>
        <v>0</v>
      </c>
      <c r="C826" t="str" cm="1">
        <f t="array" ref="C826">IF(A826="","",SUMPRODUCT((MATCH(A$2:A$1009&amp;B$2:B$1009,A$2:A$1009&amp;B$2:B$1009,0)=ROW($1:$1008))*(A$2:A$1009=A826)))</f>
        <v/>
      </c>
    </row>
    <row r="827" spans="1:3" x14ac:dyDescent="0.2">
      <c r="A827" t="str">
        <f>+'算出シート2（連携後）'!AQ837</f>
        <v/>
      </c>
      <c r="B827">
        <f>+'算出シート2（連携後）'!G837</f>
        <v>0</v>
      </c>
      <c r="C827" t="str" cm="1">
        <f t="array" ref="C827">IF(A827="","",SUMPRODUCT((MATCH(A$2:A$1009&amp;B$2:B$1009,A$2:A$1009&amp;B$2:B$1009,0)=ROW($1:$1008))*(A$2:A$1009=A827)))</f>
        <v/>
      </c>
    </row>
    <row r="828" spans="1:3" x14ac:dyDescent="0.2">
      <c r="A828" t="str">
        <f>+'算出シート2（連携後）'!AQ838</f>
        <v/>
      </c>
      <c r="B828">
        <f>+'算出シート2（連携後）'!G838</f>
        <v>0</v>
      </c>
      <c r="C828" t="str" cm="1">
        <f t="array" ref="C828">IF(A828="","",SUMPRODUCT((MATCH(A$2:A$1009&amp;B$2:B$1009,A$2:A$1009&amp;B$2:B$1009,0)=ROW($1:$1008))*(A$2:A$1009=A828)))</f>
        <v/>
      </c>
    </row>
    <row r="829" spans="1:3" x14ac:dyDescent="0.2">
      <c r="A829" t="str">
        <f>+'算出シート2（連携後）'!AQ839</f>
        <v/>
      </c>
      <c r="B829">
        <f>+'算出シート2（連携後）'!G839</f>
        <v>0</v>
      </c>
      <c r="C829" t="str" cm="1">
        <f t="array" ref="C829">IF(A829="","",SUMPRODUCT((MATCH(A$2:A$1009&amp;B$2:B$1009,A$2:A$1009&amp;B$2:B$1009,0)=ROW($1:$1008))*(A$2:A$1009=A829)))</f>
        <v/>
      </c>
    </row>
    <row r="830" spans="1:3" x14ac:dyDescent="0.2">
      <c r="A830" t="str">
        <f>+'算出シート2（連携後）'!AQ840</f>
        <v/>
      </c>
      <c r="B830">
        <f>+'算出シート2（連携後）'!G840</f>
        <v>0</v>
      </c>
      <c r="C830" t="str" cm="1">
        <f t="array" ref="C830">IF(A830="","",SUMPRODUCT((MATCH(A$2:A$1009&amp;B$2:B$1009,A$2:A$1009&amp;B$2:B$1009,0)=ROW($1:$1008))*(A$2:A$1009=A830)))</f>
        <v/>
      </c>
    </row>
    <row r="831" spans="1:3" x14ac:dyDescent="0.2">
      <c r="A831" t="str">
        <f>+'算出シート2（連携後）'!AQ841</f>
        <v/>
      </c>
      <c r="B831">
        <f>+'算出シート2（連携後）'!G841</f>
        <v>0</v>
      </c>
      <c r="C831" t="str" cm="1">
        <f t="array" ref="C831">IF(A831="","",SUMPRODUCT((MATCH(A$2:A$1009&amp;B$2:B$1009,A$2:A$1009&amp;B$2:B$1009,0)=ROW($1:$1008))*(A$2:A$1009=A831)))</f>
        <v/>
      </c>
    </row>
    <row r="832" spans="1:3" x14ac:dyDescent="0.2">
      <c r="A832" t="str">
        <f>+'算出シート2（連携後）'!AQ842</f>
        <v/>
      </c>
      <c r="B832">
        <f>+'算出シート2（連携後）'!G842</f>
        <v>0</v>
      </c>
      <c r="C832" t="str" cm="1">
        <f t="array" ref="C832">IF(A832="","",SUMPRODUCT((MATCH(A$2:A$1009&amp;B$2:B$1009,A$2:A$1009&amp;B$2:B$1009,0)=ROW($1:$1008))*(A$2:A$1009=A832)))</f>
        <v/>
      </c>
    </row>
    <row r="833" spans="1:3" x14ac:dyDescent="0.2">
      <c r="A833" t="str">
        <f>+'算出シート2（連携後）'!AQ843</f>
        <v/>
      </c>
      <c r="B833">
        <f>+'算出シート2（連携後）'!G843</f>
        <v>0</v>
      </c>
      <c r="C833" t="str" cm="1">
        <f t="array" ref="C833">IF(A833="","",SUMPRODUCT((MATCH(A$2:A$1009&amp;B$2:B$1009,A$2:A$1009&amp;B$2:B$1009,0)=ROW($1:$1008))*(A$2:A$1009=A833)))</f>
        <v/>
      </c>
    </row>
    <row r="834" spans="1:3" x14ac:dyDescent="0.2">
      <c r="A834" t="str">
        <f>+'算出シート2（連携後）'!AQ844</f>
        <v/>
      </c>
      <c r="B834">
        <f>+'算出シート2（連携後）'!G844</f>
        <v>0</v>
      </c>
      <c r="C834" t="str" cm="1">
        <f t="array" ref="C834">IF(A834="","",SUMPRODUCT((MATCH(A$2:A$1009&amp;B$2:B$1009,A$2:A$1009&amp;B$2:B$1009,0)=ROW($1:$1008))*(A$2:A$1009=A834)))</f>
        <v/>
      </c>
    </row>
    <row r="835" spans="1:3" x14ac:dyDescent="0.2">
      <c r="A835" t="str">
        <f>+'算出シート2（連携後）'!AQ845</f>
        <v/>
      </c>
      <c r="B835">
        <f>+'算出シート2（連携後）'!G845</f>
        <v>0</v>
      </c>
      <c r="C835" t="str" cm="1">
        <f t="array" ref="C835">IF(A835="","",SUMPRODUCT((MATCH(A$2:A$1009&amp;B$2:B$1009,A$2:A$1009&amp;B$2:B$1009,0)=ROW($1:$1008))*(A$2:A$1009=A835)))</f>
        <v/>
      </c>
    </row>
    <row r="836" spans="1:3" x14ac:dyDescent="0.2">
      <c r="A836" t="str">
        <f>+'算出シート2（連携後）'!AQ846</f>
        <v/>
      </c>
      <c r="B836">
        <f>+'算出シート2（連携後）'!G846</f>
        <v>0</v>
      </c>
      <c r="C836" t="str" cm="1">
        <f t="array" ref="C836">IF(A836="","",SUMPRODUCT((MATCH(A$2:A$1009&amp;B$2:B$1009,A$2:A$1009&amp;B$2:B$1009,0)=ROW($1:$1008))*(A$2:A$1009=A836)))</f>
        <v/>
      </c>
    </row>
    <row r="837" spans="1:3" x14ac:dyDescent="0.2">
      <c r="A837" t="str">
        <f>+'算出シート2（連携後）'!AQ847</f>
        <v/>
      </c>
      <c r="B837">
        <f>+'算出シート2（連携後）'!G847</f>
        <v>0</v>
      </c>
      <c r="C837" t="str" cm="1">
        <f t="array" ref="C837">IF(A837="","",SUMPRODUCT((MATCH(A$2:A$1009&amp;B$2:B$1009,A$2:A$1009&amp;B$2:B$1009,0)=ROW($1:$1008))*(A$2:A$1009=A837)))</f>
        <v/>
      </c>
    </row>
    <row r="838" spans="1:3" x14ac:dyDescent="0.2">
      <c r="A838" t="str">
        <f>+'算出シート2（連携後）'!AQ848</f>
        <v/>
      </c>
      <c r="B838">
        <f>+'算出シート2（連携後）'!G848</f>
        <v>0</v>
      </c>
      <c r="C838" t="str" cm="1">
        <f t="array" ref="C838">IF(A838="","",SUMPRODUCT((MATCH(A$2:A$1009&amp;B$2:B$1009,A$2:A$1009&amp;B$2:B$1009,0)=ROW($1:$1008))*(A$2:A$1009=A838)))</f>
        <v/>
      </c>
    </row>
    <row r="839" spans="1:3" x14ac:dyDescent="0.2">
      <c r="A839" t="str">
        <f>+'算出シート2（連携後）'!AQ849</f>
        <v/>
      </c>
      <c r="B839">
        <f>+'算出シート2（連携後）'!G849</f>
        <v>0</v>
      </c>
      <c r="C839" t="str" cm="1">
        <f t="array" ref="C839">IF(A839="","",SUMPRODUCT((MATCH(A$2:A$1009&amp;B$2:B$1009,A$2:A$1009&amp;B$2:B$1009,0)=ROW($1:$1008))*(A$2:A$1009=A839)))</f>
        <v/>
      </c>
    </row>
    <row r="840" spans="1:3" x14ac:dyDescent="0.2">
      <c r="A840" t="str">
        <f>+'算出シート2（連携後）'!AQ850</f>
        <v/>
      </c>
      <c r="B840">
        <f>+'算出シート2（連携後）'!G850</f>
        <v>0</v>
      </c>
      <c r="C840" t="str" cm="1">
        <f t="array" ref="C840">IF(A840="","",SUMPRODUCT((MATCH(A$2:A$1009&amp;B$2:B$1009,A$2:A$1009&amp;B$2:B$1009,0)=ROW($1:$1008))*(A$2:A$1009=A840)))</f>
        <v/>
      </c>
    </row>
    <row r="841" spans="1:3" x14ac:dyDescent="0.2">
      <c r="A841" t="str">
        <f>+'算出シート2（連携後）'!AQ851</f>
        <v/>
      </c>
      <c r="B841">
        <f>+'算出シート2（連携後）'!G851</f>
        <v>0</v>
      </c>
      <c r="C841" t="str" cm="1">
        <f t="array" ref="C841">IF(A841="","",SUMPRODUCT((MATCH(A$2:A$1009&amp;B$2:B$1009,A$2:A$1009&amp;B$2:B$1009,0)=ROW($1:$1008))*(A$2:A$1009=A841)))</f>
        <v/>
      </c>
    </row>
    <row r="842" spans="1:3" x14ac:dyDescent="0.2">
      <c r="A842" t="str">
        <f>+'算出シート2（連携後）'!AQ852</f>
        <v/>
      </c>
      <c r="B842">
        <f>+'算出シート2（連携後）'!G852</f>
        <v>0</v>
      </c>
      <c r="C842" t="str" cm="1">
        <f t="array" ref="C842">IF(A842="","",SUMPRODUCT((MATCH(A$2:A$1009&amp;B$2:B$1009,A$2:A$1009&amp;B$2:B$1009,0)=ROW($1:$1008))*(A$2:A$1009=A842)))</f>
        <v/>
      </c>
    </row>
    <row r="843" spans="1:3" x14ac:dyDescent="0.2">
      <c r="A843" t="str">
        <f>+'算出シート2（連携後）'!AQ853</f>
        <v/>
      </c>
      <c r="B843">
        <f>+'算出シート2（連携後）'!G853</f>
        <v>0</v>
      </c>
      <c r="C843" t="str" cm="1">
        <f t="array" ref="C843">IF(A843="","",SUMPRODUCT((MATCH(A$2:A$1009&amp;B$2:B$1009,A$2:A$1009&amp;B$2:B$1009,0)=ROW($1:$1008))*(A$2:A$1009=A843)))</f>
        <v/>
      </c>
    </row>
    <row r="844" spans="1:3" x14ac:dyDescent="0.2">
      <c r="A844" t="str">
        <f>+'算出シート2（連携後）'!AQ854</f>
        <v/>
      </c>
      <c r="B844">
        <f>+'算出シート2（連携後）'!G854</f>
        <v>0</v>
      </c>
      <c r="C844" t="str" cm="1">
        <f t="array" ref="C844">IF(A844="","",SUMPRODUCT((MATCH(A$2:A$1009&amp;B$2:B$1009,A$2:A$1009&amp;B$2:B$1009,0)=ROW($1:$1008))*(A$2:A$1009=A844)))</f>
        <v/>
      </c>
    </row>
    <row r="845" spans="1:3" x14ac:dyDescent="0.2">
      <c r="A845" t="str">
        <f>+'算出シート2（連携後）'!AQ855</f>
        <v/>
      </c>
      <c r="B845">
        <f>+'算出シート2（連携後）'!G855</f>
        <v>0</v>
      </c>
      <c r="C845" t="str" cm="1">
        <f t="array" ref="C845">IF(A845="","",SUMPRODUCT((MATCH(A$2:A$1009&amp;B$2:B$1009,A$2:A$1009&amp;B$2:B$1009,0)=ROW($1:$1008))*(A$2:A$1009=A845)))</f>
        <v/>
      </c>
    </row>
    <row r="846" spans="1:3" x14ac:dyDescent="0.2">
      <c r="A846" t="str">
        <f>+'算出シート2（連携後）'!AQ856</f>
        <v/>
      </c>
      <c r="B846">
        <f>+'算出シート2（連携後）'!G856</f>
        <v>0</v>
      </c>
      <c r="C846" t="str" cm="1">
        <f t="array" ref="C846">IF(A846="","",SUMPRODUCT((MATCH(A$2:A$1009&amp;B$2:B$1009,A$2:A$1009&amp;B$2:B$1009,0)=ROW($1:$1008))*(A$2:A$1009=A846)))</f>
        <v/>
      </c>
    </row>
    <row r="847" spans="1:3" x14ac:dyDescent="0.2">
      <c r="A847" t="str">
        <f>+'算出シート2（連携後）'!AQ857</f>
        <v/>
      </c>
      <c r="B847">
        <f>+'算出シート2（連携後）'!G857</f>
        <v>0</v>
      </c>
      <c r="C847" t="str" cm="1">
        <f t="array" ref="C847">IF(A847="","",SUMPRODUCT((MATCH(A$2:A$1009&amp;B$2:B$1009,A$2:A$1009&amp;B$2:B$1009,0)=ROW($1:$1008))*(A$2:A$1009=A847)))</f>
        <v/>
      </c>
    </row>
    <row r="848" spans="1:3" x14ac:dyDescent="0.2">
      <c r="A848" t="str">
        <f>+'算出シート2（連携後）'!AQ858</f>
        <v/>
      </c>
      <c r="B848">
        <f>+'算出シート2（連携後）'!G858</f>
        <v>0</v>
      </c>
      <c r="C848" t="str" cm="1">
        <f t="array" ref="C848">IF(A848="","",SUMPRODUCT((MATCH(A$2:A$1009&amp;B$2:B$1009,A$2:A$1009&amp;B$2:B$1009,0)=ROW($1:$1008))*(A$2:A$1009=A848)))</f>
        <v/>
      </c>
    </row>
    <row r="849" spans="1:3" x14ac:dyDescent="0.2">
      <c r="A849" t="str">
        <f>+'算出シート2（連携後）'!AQ859</f>
        <v/>
      </c>
      <c r="B849">
        <f>+'算出シート2（連携後）'!G859</f>
        <v>0</v>
      </c>
      <c r="C849" t="str" cm="1">
        <f t="array" ref="C849">IF(A849="","",SUMPRODUCT((MATCH(A$2:A$1009&amp;B$2:B$1009,A$2:A$1009&amp;B$2:B$1009,0)=ROW($1:$1008))*(A$2:A$1009=A849)))</f>
        <v/>
      </c>
    </row>
    <row r="850" spans="1:3" x14ac:dyDescent="0.2">
      <c r="A850" t="str">
        <f>+'算出シート2（連携後）'!AQ860</f>
        <v/>
      </c>
      <c r="B850">
        <f>+'算出シート2（連携後）'!G860</f>
        <v>0</v>
      </c>
      <c r="C850" t="str" cm="1">
        <f t="array" ref="C850">IF(A850="","",SUMPRODUCT((MATCH(A$2:A$1009&amp;B$2:B$1009,A$2:A$1009&amp;B$2:B$1009,0)=ROW($1:$1008))*(A$2:A$1009=A850)))</f>
        <v/>
      </c>
    </row>
    <row r="851" spans="1:3" x14ac:dyDescent="0.2">
      <c r="A851" t="str">
        <f>+'算出シート2（連携後）'!AQ861</f>
        <v/>
      </c>
      <c r="B851">
        <f>+'算出シート2（連携後）'!G861</f>
        <v>0</v>
      </c>
      <c r="C851" t="str" cm="1">
        <f t="array" ref="C851">IF(A851="","",SUMPRODUCT((MATCH(A$2:A$1009&amp;B$2:B$1009,A$2:A$1009&amp;B$2:B$1009,0)=ROW($1:$1008))*(A$2:A$1009=A851)))</f>
        <v/>
      </c>
    </row>
    <row r="852" spans="1:3" x14ac:dyDescent="0.2">
      <c r="A852" t="str">
        <f>+'算出シート2（連携後）'!AQ862</f>
        <v/>
      </c>
      <c r="B852">
        <f>+'算出シート2（連携後）'!G862</f>
        <v>0</v>
      </c>
      <c r="C852" t="str" cm="1">
        <f t="array" ref="C852">IF(A852="","",SUMPRODUCT((MATCH(A$2:A$1009&amp;B$2:B$1009,A$2:A$1009&amp;B$2:B$1009,0)=ROW($1:$1008))*(A$2:A$1009=A852)))</f>
        <v/>
      </c>
    </row>
    <row r="853" spans="1:3" x14ac:dyDescent="0.2">
      <c r="A853" t="str">
        <f>+'算出シート2（連携後）'!AQ863</f>
        <v/>
      </c>
      <c r="B853">
        <f>+'算出シート2（連携後）'!G863</f>
        <v>0</v>
      </c>
      <c r="C853" t="str" cm="1">
        <f t="array" ref="C853">IF(A853="","",SUMPRODUCT((MATCH(A$2:A$1009&amp;B$2:B$1009,A$2:A$1009&amp;B$2:B$1009,0)=ROW($1:$1008))*(A$2:A$1009=A853)))</f>
        <v/>
      </c>
    </row>
    <row r="854" spans="1:3" x14ac:dyDescent="0.2">
      <c r="A854" t="str">
        <f>+'算出シート2（連携後）'!AQ864</f>
        <v/>
      </c>
      <c r="B854">
        <f>+'算出シート2（連携後）'!G864</f>
        <v>0</v>
      </c>
      <c r="C854" t="str" cm="1">
        <f t="array" ref="C854">IF(A854="","",SUMPRODUCT((MATCH(A$2:A$1009&amp;B$2:B$1009,A$2:A$1009&amp;B$2:B$1009,0)=ROW($1:$1008))*(A$2:A$1009=A854)))</f>
        <v/>
      </c>
    </row>
    <row r="855" spans="1:3" x14ac:dyDescent="0.2">
      <c r="A855" t="str">
        <f>+'算出シート2（連携後）'!AQ865</f>
        <v/>
      </c>
      <c r="B855">
        <f>+'算出シート2（連携後）'!G865</f>
        <v>0</v>
      </c>
      <c r="C855" t="str" cm="1">
        <f t="array" ref="C855">IF(A855="","",SUMPRODUCT((MATCH(A$2:A$1009&amp;B$2:B$1009,A$2:A$1009&amp;B$2:B$1009,0)=ROW($1:$1008))*(A$2:A$1009=A855)))</f>
        <v/>
      </c>
    </row>
    <row r="856" spans="1:3" x14ac:dyDescent="0.2">
      <c r="A856" t="str">
        <f>+'算出シート2（連携後）'!AQ866</f>
        <v/>
      </c>
      <c r="B856">
        <f>+'算出シート2（連携後）'!G866</f>
        <v>0</v>
      </c>
      <c r="C856" t="str" cm="1">
        <f t="array" ref="C856">IF(A856="","",SUMPRODUCT((MATCH(A$2:A$1009&amp;B$2:B$1009,A$2:A$1009&amp;B$2:B$1009,0)=ROW($1:$1008))*(A$2:A$1009=A856)))</f>
        <v/>
      </c>
    </row>
    <row r="857" spans="1:3" x14ac:dyDescent="0.2">
      <c r="A857" t="str">
        <f>+'算出シート2（連携後）'!AQ867</f>
        <v/>
      </c>
      <c r="B857">
        <f>+'算出シート2（連携後）'!G867</f>
        <v>0</v>
      </c>
      <c r="C857" t="str" cm="1">
        <f t="array" ref="C857">IF(A857="","",SUMPRODUCT((MATCH(A$2:A$1009&amp;B$2:B$1009,A$2:A$1009&amp;B$2:B$1009,0)=ROW($1:$1008))*(A$2:A$1009=A857)))</f>
        <v/>
      </c>
    </row>
    <row r="858" spans="1:3" x14ac:dyDescent="0.2">
      <c r="A858" t="str">
        <f>+'算出シート2（連携後）'!AQ868</f>
        <v/>
      </c>
      <c r="B858">
        <f>+'算出シート2（連携後）'!G868</f>
        <v>0</v>
      </c>
      <c r="C858" t="str" cm="1">
        <f t="array" ref="C858">IF(A858="","",SUMPRODUCT((MATCH(A$2:A$1009&amp;B$2:B$1009,A$2:A$1009&amp;B$2:B$1009,0)=ROW($1:$1008))*(A$2:A$1009=A858)))</f>
        <v/>
      </c>
    </row>
    <row r="859" spans="1:3" x14ac:dyDescent="0.2">
      <c r="A859" t="str">
        <f>+'算出シート2（連携後）'!AQ869</f>
        <v/>
      </c>
      <c r="B859">
        <f>+'算出シート2（連携後）'!G869</f>
        <v>0</v>
      </c>
      <c r="C859" t="str" cm="1">
        <f t="array" ref="C859">IF(A859="","",SUMPRODUCT((MATCH(A$2:A$1009&amp;B$2:B$1009,A$2:A$1009&amp;B$2:B$1009,0)=ROW($1:$1008))*(A$2:A$1009=A859)))</f>
        <v/>
      </c>
    </row>
    <row r="860" spans="1:3" x14ac:dyDescent="0.2">
      <c r="A860" t="str">
        <f>+'算出シート2（連携後）'!AQ870</f>
        <v/>
      </c>
      <c r="B860">
        <f>+'算出シート2（連携後）'!G870</f>
        <v>0</v>
      </c>
      <c r="C860" t="str" cm="1">
        <f t="array" ref="C860">IF(A860="","",SUMPRODUCT((MATCH(A$2:A$1009&amp;B$2:B$1009,A$2:A$1009&amp;B$2:B$1009,0)=ROW($1:$1008))*(A$2:A$1009=A860)))</f>
        <v/>
      </c>
    </row>
    <row r="861" spans="1:3" x14ac:dyDescent="0.2">
      <c r="A861" t="str">
        <f>+'算出シート2（連携後）'!AQ871</f>
        <v/>
      </c>
      <c r="B861">
        <f>+'算出シート2（連携後）'!G871</f>
        <v>0</v>
      </c>
      <c r="C861" t="str" cm="1">
        <f t="array" ref="C861">IF(A861="","",SUMPRODUCT((MATCH(A$2:A$1009&amp;B$2:B$1009,A$2:A$1009&amp;B$2:B$1009,0)=ROW($1:$1008))*(A$2:A$1009=A861)))</f>
        <v/>
      </c>
    </row>
    <row r="862" spans="1:3" x14ac:dyDescent="0.2">
      <c r="A862" t="str">
        <f>+'算出シート2（連携後）'!AQ872</f>
        <v/>
      </c>
      <c r="B862">
        <f>+'算出シート2（連携後）'!G872</f>
        <v>0</v>
      </c>
      <c r="C862" t="str" cm="1">
        <f t="array" ref="C862">IF(A862="","",SUMPRODUCT((MATCH(A$2:A$1009&amp;B$2:B$1009,A$2:A$1009&amp;B$2:B$1009,0)=ROW($1:$1008))*(A$2:A$1009=A862)))</f>
        <v/>
      </c>
    </row>
    <row r="863" spans="1:3" x14ac:dyDescent="0.2">
      <c r="A863" t="str">
        <f>+'算出シート2（連携後）'!AQ873</f>
        <v/>
      </c>
      <c r="B863">
        <f>+'算出シート2（連携後）'!G873</f>
        <v>0</v>
      </c>
      <c r="C863" t="str" cm="1">
        <f t="array" ref="C863">IF(A863="","",SUMPRODUCT((MATCH(A$2:A$1009&amp;B$2:B$1009,A$2:A$1009&amp;B$2:B$1009,0)=ROW($1:$1008))*(A$2:A$1009=A863)))</f>
        <v/>
      </c>
    </row>
    <row r="864" spans="1:3" x14ac:dyDescent="0.2">
      <c r="A864" t="str">
        <f>+'算出シート2（連携後）'!AQ874</f>
        <v/>
      </c>
      <c r="B864">
        <f>+'算出シート2（連携後）'!G874</f>
        <v>0</v>
      </c>
      <c r="C864" t="str" cm="1">
        <f t="array" ref="C864">IF(A864="","",SUMPRODUCT((MATCH(A$2:A$1009&amp;B$2:B$1009,A$2:A$1009&amp;B$2:B$1009,0)=ROW($1:$1008))*(A$2:A$1009=A864)))</f>
        <v/>
      </c>
    </row>
    <row r="865" spans="1:3" x14ac:dyDescent="0.2">
      <c r="A865" t="str">
        <f>+'算出シート2（連携後）'!AQ875</f>
        <v/>
      </c>
      <c r="B865">
        <f>+'算出シート2（連携後）'!G875</f>
        <v>0</v>
      </c>
      <c r="C865" t="str" cm="1">
        <f t="array" ref="C865">IF(A865="","",SUMPRODUCT((MATCH(A$2:A$1009&amp;B$2:B$1009,A$2:A$1009&amp;B$2:B$1009,0)=ROW($1:$1008))*(A$2:A$1009=A865)))</f>
        <v/>
      </c>
    </row>
    <row r="866" spans="1:3" x14ac:dyDescent="0.2">
      <c r="A866" t="str">
        <f>+'算出シート2（連携後）'!AQ876</f>
        <v/>
      </c>
      <c r="B866">
        <f>+'算出シート2（連携後）'!G876</f>
        <v>0</v>
      </c>
      <c r="C866" t="str" cm="1">
        <f t="array" ref="C866">IF(A866="","",SUMPRODUCT((MATCH(A$2:A$1009&amp;B$2:B$1009,A$2:A$1009&amp;B$2:B$1009,0)=ROW($1:$1008))*(A$2:A$1009=A866)))</f>
        <v/>
      </c>
    </row>
    <row r="867" spans="1:3" x14ac:dyDescent="0.2">
      <c r="A867" t="str">
        <f>+'算出シート2（連携後）'!AQ877</f>
        <v/>
      </c>
      <c r="B867">
        <f>+'算出シート2（連携後）'!G877</f>
        <v>0</v>
      </c>
      <c r="C867" t="str" cm="1">
        <f t="array" ref="C867">IF(A867="","",SUMPRODUCT((MATCH(A$2:A$1009&amp;B$2:B$1009,A$2:A$1009&amp;B$2:B$1009,0)=ROW($1:$1008))*(A$2:A$1009=A867)))</f>
        <v/>
      </c>
    </row>
    <row r="868" spans="1:3" x14ac:dyDescent="0.2">
      <c r="A868" t="str">
        <f>+'算出シート2（連携後）'!AQ878</f>
        <v/>
      </c>
      <c r="B868">
        <f>+'算出シート2（連携後）'!G878</f>
        <v>0</v>
      </c>
      <c r="C868" t="str" cm="1">
        <f t="array" ref="C868">IF(A868="","",SUMPRODUCT((MATCH(A$2:A$1009&amp;B$2:B$1009,A$2:A$1009&amp;B$2:B$1009,0)=ROW($1:$1008))*(A$2:A$1009=A868)))</f>
        <v/>
      </c>
    </row>
    <row r="869" spans="1:3" x14ac:dyDescent="0.2">
      <c r="A869" t="str">
        <f>+'算出シート2（連携後）'!AQ879</f>
        <v/>
      </c>
      <c r="B869">
        <f>+'算出シート2（連携後）'!G879</f>
        <v>0</v>
      </c>
      <c r="C869" t="str" cm="1">
        <f t="array" ref="C869">IF(A869="","",SUMPRODUCT((MATCH(A$2:A$1009&amp;B$2:B$1009,A$2:A$1009&amp;B$2:B$1009,0)=ROW($1:$1008))*(A$2:A$1009=A869)))</f>
        <v/>
      </c>
    </row>
    <row r="870" spans="1:3" x14ac:dyDescent="0.2">
      <c r="A870" t="str">
        <f>+'算出シート2（連携後）'!AQ880</f>
        <v/>
      </c>
      <c r="B870">
        <f>+'算出シート2（連携後）'!G880</f>
        <v>0</v>
      </c>
      <c r="C870" t="str" cm="1">
        <f t="array" ref="C870">IF(A870="","",SUMPRODUCT((MATCH(A$2:A$1009&amp;B$2:B$1009,A$2:A$1009&amp;B$2:B$1009,0)=ROW($1:$1008))*(A$2:A$1009=A870)))</f>
        <v/>
      </c>
    </row>
    <row r="871" spans="1:3" x14ac:dyDescent="0.2">
      <c r="A871" t="str">
        <f>+'算出シート2（連携後）'!AQ881</f>
        <v/>
      </c>
      <c r="B871">
        <f>+'算出シート2（連携後）'!G881</f>
        <v>0</v>
      </c>
      <c r="C871" t="str" cm="1">
        <f t="array" ref="C871">IF(A871="","",SUMPRODUCT((MATCH(A$2:A$1009&amp;B$2:B$1009,A$2:A$1009&amp;B$2:B$1009,0)=ROW($1:$1008))*(A$2:A$1009=A871)))</f>
        <v/>
      </c>
    </row>
    <row r="872" spans="1:3" x14ac:dyDescent="0.2">
      <c r="A872" t="str">
        <f>+'算出シート2（連携後）'!AQ882</f>
        <v/>
      </c>
      <c r="B872">
        <f>+'算出シート2（連携後）'!G882</f>
        <v>0</v>
      </c>
      <c r="C872" t="str" cm="1">
        <f t="array" ref="C872">IF(A872="","",SUMPRODUCT((MATCH(A$2:A$1009&amp;B$2:B$1009,A$2:A$1009&amp;B$2:B$1009,0)=ROW($1:$1008))*(A$2:A$1009=A872)))</f>
        <v/>
      </c>
    </row>
    <row r="873" spans="1:3" x14ac:dyDescent="0.2">
      <c r="A873" t="str">
        <f>+'算出シート2（連携後）'!AQ883</f>
        <v/>
      </c>
      <c r="B873">
        <f>+'算出シート2（連携後）'!G883</f>
        <v>0</v>
      </c>
      <c r="C873" t="str" cm="1">
        <f t="array" ref="C873">IF(A873="","",SUMPRODUCT((MATCH(A$2:A$1009&amp;B$2:B$1009,A$2:A$1009&amp;B$2:B$1009,0)=ROW($1:$1008))*(A$2:A$1009=A873)))</f>
        <v/>
      </c>
    </row>
    <row r="874" spans="1:3" x14ac:dyDescent="0.2">
      <c r="A874" t="str">
        <f>+'算出シート2（連携後）'!AQ884</f>
        <v/>
      </c>
      <c r="B874">
        <f>+'算出シート2（連携後）'!G884</f>
        <v>0</v>
      </c>
      <c r="C874" t="str" cm="1">
        <f t="array" ref="C874">IF(A874="","",SUMPRODUCT((MATCH(A$2:A$1009&amp;B$2:B$1009,A$2:A$1009&amp;B$2:B$1009,0)=ROW($1:$1008))*(A$2:A$1009=A874)))</f>
        <v/>
      </c>
    </row>
    <row r="875" spans="1:3" x14ac:dyDescent="0.2">
      <c r="A875" t="str">
        <f>+'算出シート2（連携後）'!AQ885</f>
        <v/>
      </c>
      <c r="B875">
        <f>+'算出シート2（連携後）'!G885</f>
        <v>0</v>
      </c>
      <c r="C875" t="str" cm="1">
        <f t="array" ref="C875">IF(A875="","",SUMPRODUCT((MATCH(A$2:A$1009&amp;B$2:B$1009,A$2:A$1009&amp;B$2:B$1009,0)=ROW($1:$1008))*(A$2:A$1009=A875)))</f>
        <v/>
      </c>
    </row>
    <row r="876" spans="1:3" x14ac:dyDescent="0.2">
      <c r="A876" t="str">
        <f>+'算出シート2（連携後）'!AQ886</f>
        <v/>
      </c>
      <c r="B876">
        <f>+'算出シート2（連携後）'!G886</f>
        <v>0</v>
      </c>
      <c r="C876" t="str" cm="1">
        <f t="array" ref="C876">IF(A876="","",SUMPRODUCT((MATCH(A$2:A$1009&amp;B$2:B$1009,A$2:A$1009&amp;B$2:B$1009,0)=ROW($1:$1008))*(A$2:A$1009=A876)))</f>
        <v/>
      </c>
    </row>
    <row r="877" spans="1:3" x14ac:dyDescent="0.2">
      <c r="A877" t="str">
        <f>+'算出シート2（連携後）'!AQ887</f>
        <v/>
      </c>
      <c r="B877">
        <f>+'算出シート2（連携後）'!G887</f>
        <v>0</v>
      </c>
      <c r="C877" t="str" cm="1">
        <f t="array" ref="C877">IF(A877="","",SUMPRODUCT((MATCH(A$2:A$1009&amp;B$2:B$1009,A$2:A$1009&amp;B$2:B$1009,0)=ROW($1:$1008))*(A$2:A$1009=A877)))</f>
        <v/>
      </c>
    </row>
    <row r="878" spans="1:3" x14ac:dyDescent="0.2">
      <c r="A878" t="str">
        <f>+'算出シート2（連携後）'!AQ888</f>
        <v/>
      </c>
      <c r="B878">
        <f>+'算出シート2（連携後）'!G888</f>
        <v>0</v>
      </c>
      <c r="C878" t="str" cm="1">
        <f t="array" ref="C878">IF(A878="","",SUMPRODUCT((MATCH(A$2:A$1009&amp;B$2:B$1009,A$2:A$1009&amp;B$2:B$1009,0)=ROW($1:$1008))*(A$2:A$1009=A878)))</f>
        <v/>
      </c>
    </row>
    <row r="879" spans="1:3" x14ac:dyDescent="0.2">
      <c r="A879" t="str">
        <f>+'算出シート2（連携後）'!AQ889</f>
        <v/>
      </c>
      <c r="B879">
        <f>+'算出シート2（連携後）'!G889</f>
        <v>0</v>
      </c>
      <c r="C879" t="str" cm="1">
        <f t="array" ref="C879">IF(A879="","",SUMPRODUCT((MATCH(A$2:A$1009&amp;B$2:B$1009,A$2:A$1009&amp;B$2:B$1009,0)=ROW($1:$1008))*(A$2:A$1009=A879)))</f>
        <v/>
      </c>
    </row>
    <row r="880" spans="1:3" x14ac:dyDescent="0.2">
      <c r="A880" t="str">
        <f>+'算出シート2（連携後）'!AQ890</f>
        <v/>
      </c>
      <c r="B880">
        <f>+'算出シート2（連携後）'!G890</f>
        <v>0</v>
      </c>
      <c r="C880" t="str" cm="1">
        <f t="array" ref="C880">IF(A880="","",SUMPRODUCT((MATCH(A$2:A$1009&amp;B$2:B$1009,A$2:A$1009&amp;B$2:B$1009,0)=ROW($1:$1008))*(A$2:A$1009=A880)))</f>
        <v/>
      </c>
    </row>
    <row r="881" spans="1:3" x14ac:dyDescent="0.2">
      <c r="A881" t="str">
        <f>+'算出シート2（連携後）'!AQ891</f>
        <v/>
      </c>
      <c r="B881">
        <f>+'算出シート2（連携後）'!G891</f>
        <v>0</v>
      </c>
      <c r="C881" t="str" cm="1">
        <f t="array" ref="C881">IF(A881="","",SUMPRODUCT((MATCH(A$2:A$1009&amp;B$2:B$1009,A$2:A$1009&amp;B$2:B$1009,0)=ROW($1:$1008))*(A$2:A$1009=A881)))</f>
        <v/>
      </c>
    </row>
    <row r="882" spans="1:3" x14ac:dyDescent="0.2">
      <c r="A882" t="str">
        <f>+'算出シート2（連携後）'!AQ892</f>
        <v/>
      </c>
      <c r="B882">
        <f>+'算出シート2（連携後）'!G892</f>
        <v>0</v>
      </c>
      <c r="C882" t="str" cm="1">
        <f t="array" ref="C882">IF(A882="","",SUMPRODUCT((MATCH(A$2:A$1009&amp;B$2:B$1009,A$2:A$1009&amp;B$2:B$1009,0)=ROW($1:$1008))*(A$2:A$1009=A882)))</f>
        <v/>
      </c>
    </row>
    <row r="883" spans="1:3" x14ac:dyDescent="0.2">
      <c r="A883" t="str">
        <f>+'算出シート2（連携後）'!AQ893</f>
        <v/>
      </c>
      <c r="B883">
        <f>+'算出シート2（連携後）'!G893</f>
        <v>0</v>
      </c>
      <c r="C883" t="str" cm="1">
        <f t="array" ref="C883">IF(A883="","",SUMPRODUCT((MATCH(A$2:A$1009&amp;B$2:B$1009,A$2:A$1009&amp;B$2:B$1009,0)=ROW($1:$1008))*(A$2:A$1009=A883)))</f>
        <v/>
      </c>
    </row>
    <row r="884" spans="1:3" x14ac:dyDescent="0.2">
      <c r="A884" t="str">
        <f>+'算出シート2（連携後）'!AQ894</f>
        <v/>
      </c>
      <c r="B884">
        <f>+'算出シート2（連携後）'!G894</f>
        <v>0</v>
      </c>
      <c r="C884" t="str" cm="1">
        <f t="array" ref="C884">IF(A884="","",SUMPRODUCT((MATCH(A$2:A$1009&amp;B$2:B$1009,A$2:A$1009&amp;B$2:B$1009,0)=ROW($1:$1008))*(A$2:A$1009=A884)))</f>
        <v/>
      </c>
    </row>
    <row r="885" spans="1:3" x14ac:dyDescent="0.2">
      <c r="A885" t="str">
        <f>+'算出シート2（連携後）'!AQ895</f>
        <v/>
      </c>
      <c r="B885">
        <f>+'算出シート2（連携後）'!G895</f>
        <v>0</v>
      </c>
      <c r="C885" t="str" cm="1">
        <f t="array" ref="C885">IF(A885="","",SUMPRODUCT((MATCH(A$2:A$1009&amp;B$2:B$1009,A$2:A$1009&amp;B$2:B$1009,0)=ROW($1:$1008))*(A$2:A$1009=A885)))</f>
        <v/>
      </c>
    </row>
    <row r="886" spans="1:3" x14ac:dyDescent="0.2">
      <c r="A886" t="str">
        <f>+'算出シート2（連携後）'!AQ896</f>
        <v/>
      </c>
      <c r="B886">
        <f>+'算出シート2（連携後）'!G896</f>
        <v>0</v>
      </c>
      <c r="C886" t="str" cm="1">
        <f t="array" ref="C886">IF(A886="","",SUMPRODUCT((MATCH(A$2:A$1009&amp;B$2:B$1009,A$2:A$1009&amp;B$2:B$1009,0)=ROW($1:$1008))*(A$2:A$1009=A886)))</f>
        <v/>
      </c>
    </row>
    <row r="887" spans="1:3" x14ac:dyDescent="0.2">
      <c r="A887" t="str">
        <f>+'算出シート2（連携後）'!AQ897</f>
        <v/>
      </c>
      <c r="B887">
        <f>+'算出シート2（連携後）'!G897</f>
        <v>0</v>
      </c>
      <c r="C887" t="str" cm="1">
        <f t="array" ref="C887">IF(A887="","",SUMPRODUCT((MATCH(A$2:A$1009&amp;B$2:B$1009,A$2:A$1009&amp;B$2:B$1009,0)=ROW($1:$1008))*(A$2:A$1009=A887)))</f>
        <v/>
      </c>
    </row>
    <row r="888" spans="1:3" x14ac:dyDescent="0.2">
      <c r="A888" t="str">
        <f>+'算出シート2（連携後）'!AQ898</f>
        <v/>
      </c>
      <c r="B888">
        <f>+'算出シート2（連携後）'!G898</f>
        <v>0</v>
      </c>
      <c r="C888" t="str" cm="1">
        <f t="array" ref="C888">IF(A888="","",SUMPRODUCT((MATCH(A$2:A$1009&amp;B$2:B$1009,A$2:A$1009&amp;B$2:B$1009,0)=ROW($1:$1008))*(A$2:A$1009=A888)))</f>
        <v/>
      </c>
    </row>
    <row r="889" spans="1:3" x14ac:dyDescent="0.2">
      <c r="A889" t="str">
        <f>+'算出シート2（連携後）'!AQ899</f>
        <v/>
      </c>
      <c r="B889">
        <f>+'算出シート2（連携後）'!G899</f>
        <v>0</v>
      </c>
      <c r="C889" t="str" cm="1">
        <f t="array" ref="C889">IF(A889="","",SUMPRODUCT((MATCH(A$2:A$1009&amp;B$2:B$1009,A$2:A$1009&amp;B$2:B$1009,0)=ROW($1:$1008))*(A$2:A$1009=A889)))</f>
        <v/>
      </c>
    </row>
    <row r="890" spans="1:3" x14ac:dyDescent="0.2">
      <c r="A890" t="str">
        <f>+'算出シート2（連携後）'!AQ900</f>
        <v/>
      </c>
      <c r="B890">
        <f>+'算出シート2（連携後）'!G900</f>
        <v>0</v>
      </c>
      <c r="C890" t="str" cm="1">
        <f t="array" ref="C890">IF(A890="","",SUMPRODUCT((MATCH(A$2:A$1009&amp;B$2:B$1009,A$2:A$1009&amp;B$2:B$1009,0)=ROW($1:$1008))*(A$2:A$1009=A890)))</f>
        <v/>
      </c>
    </row>
    <row r="891" spans="1:3" x14ac:dyDescent="0.2">
      <c r="A891" t="str">
        <f>+'算出シート2（連携後）'!AQ901</f>
        <v/>
      </c>
      <c r="B891">
        <f>+'算出シート2（連携後）'!G901</f>
        <v>0</v>
      </c>
      <c r="C891" t="str" cm="1">
        <f t="array" ref="C891">IF(A891="","",SUMPRODUCT((MATCH(A$2:A$1009&amp;B$2:B$1009,A$2:A$1009&amp;B$2:B$1009,0)=ROW($1:$1008))*(A$2:A$1009=A891)))</f>
        <v/>
      </c>
    </row>
    <row r="892" spans="1:3" x14ac:dyDescent="0.2">
      <c r="A892" t="str">
        <f>+'算出シート2（連携後）'!AQ902</f>
        <v/>
      </c>
      <c r="B892">
        <f>+'算出シート2（連携後）'!G902</f>
        <v>0</v>
      </c>
      <c r="C892" t="str" cm="1">
        <f t="array" ref="C892">IF(A892="","",SUMPRODUCT((MATCH(A$2:A$1009&amp;B$2:B$1009,A$2:A$1009&amp;B$2:B$1009,0)=ROW($1:$1008))*(A$2:A$1009=A892)))</f>
        <v/>
      </c>
    </row>
    <row r="893" spans="1:3" x14ac:dyDescent="0.2">
      <c r="A893" t="str">
        <f>+'算出シート2（連携後）'!AQ903</f>
        <v/>
      </c>
      <c r="B893">
        <f>+'算出シート2（連携後）'!G903</f>
        <v>0</v>
      </c>
      <c r="C893" t="str" cm="1">
        <f t="array" ref="C893">IF(A893="","",SUMPRODUCT((MATCH(A$2:A$1009&amp;B$2:B$1009,A$2:A$1009&amp;B$2:B$1009,0)=ROW($1:$1008))*(A$2:A$1009=A893)))</f>
        <v/>
      </c>
    </row>
    <row r="894" spans="1:3" x14ac:dyDescent="0.2">
      <c r="A894" t="str">
        <f>+'算出シート2（連携後）'!AQ904</f>
        <v/>
      </c>
      <c r="B894">
        <f>+'算出シート2（連携後）'!G904</f>
        <v>0</v>
      </c>
      <c r="C894" t="str" cm="1">
        <f t="array" ref="C894">IF(A894="","",SUMPRODUCT((MATCH(A$2:A$1009&amp;B$2:B$1009,A$2:A$1009&amp;B$2:B$1009,0)=ROW($1:$1008))*(A$2:A$1009=A894)))</f>
        <v/>
      </c>
    </row>
    <row r="895" spans="1:3" x14ac:dyDescent="0.2">
      <c r="A895" t="str">
        <f>+'算出シート2（連携後）'!AQ905</f>
        <v/>
      </c>
      <c r="B895">
        <f>+'算出シート2（連携後）'!G905</f>
        <v>0</v>
      </c>
      <c r="C895" t="str" cm="1">
        <f t="array" ref="C895">IF(A895="","",SUMPRODUCT((MATCH(A$2:A$1009&amp;B$2:B$1009,A$2:A$1009&amp;B$2:B$1009,0)=ROW($1:$1008))*(A$2:A$1009=A895)))</f>
        <v/>
      </c>
    </row>
    <row r="896" spans="1:3" x14ac:dyDescent="0.2">
      <c r="A896" t="str">
        <f>+'算出シート2（連携後）'!AQ906</f>
        <v/>
      </c>
      <c r="B896">
        <f>+'算出シート2（連携後）'!G906</f>
        <v>0</v>
      </c>
      <c r="C896" t="str" cm="1">
        <f t="array" ref="C896">IF(A896="","",SUMPRODUCT((MATCH(A$2:A$1009&amp;B$2:B$1009,A$2:A$1009&amp;B$2:B$1009,0)=ROW($1:$1008))*(A$2:A$1009=A896)))</f>
        <v/>
      </c>
    </row>
    <row r="897" spans="1:3" x14ac:dyDescent="0.2">
      <c r="A897" t="str">
        <f>+'算出シート2（連携後）'!AQ907</f>
        <v/>
      </c>
      <c r="B897">
        <f>+'算出シート2（連携後）'!G907</f>
        <v>0</v>
      </c>
      <c r="C897" t="str" cm="1">
        <f t="array" ref="C897">IF(A897="","",SUMPRODUCT((MATCH(A$2:A$1009&amp;B$2:B$1009,A$2:A$1009&amp;B$2:B$1009,0)=ROW($1:$1008))*(A$2:A$1009=A897)))</f>
        <v/>
      </c>
    </row>
    <row r="898" spans="1:3" x14ac:dyDescent="0.2">
      <c r="A898" t="str">
        <f>+'算出シート2（連携後）'!AQ908</f>
        <v/>
      </c>
      <c r="B898">
        <f>+'算出シート2（連携後）'!G908</f>
        <v>0</v>
      </c>
      <c r="C898" t="str" cm="1">
        <f t="array" ref="C898">IF(A898="","",SUMPRODUCT((MATCH(A$2:A$1009&amp;B$2:B$1009,A$2:A$1009&amp;B$2:B$1009,0)=ROW($1:$1008))*(A$2:A$1009=A898)))</f>
        <v/>
      </c>
    </row>
    <row r="899" spans="1:3" x14ac:dyDescent="0.2">
      <c r="A899" t="str">
        <f>+'算出シート2（連携後）'!AQ909</f>
        <v/>
      </c>
      <c r="B899">
        <f>+'算出シート2（連携後）'!G909</f>
        <v>0</v>
      </c>
      <c r="C899" t="str" cm="1">
        <f t="array" ref="C899">IF(A899="","",SUMPRODUCT((MATCH(A$2:A$1009&amp;B$2:B$1009,A$2:A$1009&amp;B$2:B$1009,0)=ROW($1:$1008))*(A$2:A$1009=A899)))</f>
        <v/>
      </c>
    </row>
    <row r="900" spans="1:3" x14ac:dyDescent="0.2">
      <c r="A900" t="str">
        <f>+'算出シート2（連携後）'!AQ910</f>
        <v/>
      </c>
      <c r="B900">
        <f>+'算出シート2（連携後）'!G910</f>
        <v>0</v>
      </c>
      <c r="C900" t="str" cm="1">
        <f t="array" ref="C900">IF(A900="","",SUMPRODUCT((MATCH(A$2:A$1009&amp;B$2:B$1009,A$2:A$1009&amp;B$2:B$1009,0)=ROW($1:$1008))*(A$2:A$1009=A900)))</f>
        <v/>
      </c>
    </row>
    <row r="901" spans="1:3" x14ac:dyDescent="0.2">
      <c r="A901" t="str">
        <f>+'算出シート2（連携後）'!AQ911</f>
        <v/>
      </c>
      <c r="B901">
        <f>+'算出シート2（連携後）'!G911</f>
        <v>0</v>
      </c>
      <c r="C901" t="str" cm="1">
        <f t="array" ref="C901">IF(A901="","",SUMPRODUCT((MATCH(A$2:A$1009&amp;B$2:B$1009,A$2:A$1009&amp;B$2:B$1009,0)=ROW($1:$1008))*(A$2:A$1009=A901)))</f>
        <v/>
      </c>
    </row>
    <row r="902" spans="1:3" x14ac:dyDescent="0.2">
      <c r="A902" t="str">
        <f>+'算出シート2（連携後）'!AQ912</f>
        <v/>
      </c>
      <c r="B902">
        <f>+'算出シート2（連携後）'!G912</f>
        <v>0</v>
      </c>
      <c r="C902" t="str" cm="1">
        <f t="array" ref="C902">IF(A902="","",SUMPRODUCT((MATCH(A$2:A$1009&amp;B$2:B$1009,A$2:A$1009&amp;B$2:B$1009,0)=ROW($1:$1008))*(A$2:A$1009=A902)))</f>
        <v/>
      </c>
    </row>
    <row r="903" spans="1:3" x14ac:dyDescent="0.2">
      <c r="A903" t="str">
        <f>+'算出シート2（連携後）'!AQ913</f>
        <v/>
      </c>
      <c r="B903">
        <f>+'算出シート2（連携後）'!G913</f>
        <v>0</v>
      </c>
      <c r="C903" t="str" cm="1">
        <f t="array" ref="C903">IF(A903="","",SUMPRODUCT((MATCH(A$2:A$1009&amp;B$2:B$1009,A$2:A$1009&amp;B$2:B$1009,0)=ROW($1:$1008))*(A$2:A$1009=A903)))</f>
        <v/>
      </c>
    </row>
    <row r="904" spans="1:3" x14ac:dyDescent="0.2">
      <c r="A904" t="str">
        <f>+'算出シート2（連携後）'!AQ914</f>
        <v/>
      </c>
      <c r="B904">
        <f>+'算出シート2（連携後）'!G914</f>
        <v>0</v>
      </c>
      <c r="C904" t="str" cm="1">
        <f t="array" ref="C904">IF(A904="","",SUMPRODUCT((MATCH(A$2:A$1009&amp;B$2:B$1009,A$2:A$1009&amp;B$2:B$1009,0)=ROW($1:$1008))*(A$2:A$1009=A904)))</f>
        <v/>
      </c>
    </row>
    <row r="905" spans="1:3" x14ac:dyDescent="0.2">
      <c r="A905" t="str">
        <f>+'算出シート2（連携後）'!AQ915</f>
        <v/>
      </c>
      <c r="B905">
        <f>+'算出シート2（連携後）'!G915</f>
        <v>0</v>
      </c>
      <c r="C905" t="str" cm="1">
        <f t="array" ref="C905">IF(A905="","",SUMPRODUCT((MATCH(A$2:A$1009&amp;B$2:B$1009,A$2:A$1009&amp;B$2:B$1009,0)=ROW($1:$1008))*(A$2:A$1009=A905)))</f>
        <v/>
      </c>
    </row>
    <row r="906" spans="1:3" x14ac:dyDescent="0.2">
      <c r="A906" t="str">
        <f>+'算出シート2（連携後）'!AQ916</f>
        <v/>
      </c>
      <c r="B906">
        <f>+'算出シート2（連携後）'!G916</f>
        <v>0</v>
      </c>
      <c r="C906" t="str" cm="1">
        <f t="array" ref="C906">IF(A906="","",SUMPRODUCT((MATCH(A$2:A$1009&amp;B$2:B$1009,A$2:A$1009&amp;B$2:B$1009,0)=ROW($1:$1008))*(A$2:A$1009=A906)))</f>
        <v/>
      </c>
    </row>
    <row r="907" spans="1:3" x14ac:dyDescent="0.2">
      <c r="A907" t="str">
        <f>+'算出シート2（連携後）'!AQ917</f>
        <v/>
      </c>
      <c r="B907">
        <f>+'算出シート2（連携後）'!G917</f>
        <v>0</v>
      </c>
      <c r="C907" t="str" cm="1">
        <f t="array" ref="C907">IF(A907="","",SUMPRODUCT((MATCH(A$2:A$1009&amp;B$2:B$1009,A$2:A$1009&amp;B$2:B$1009,0)=ROW($1:$1008))*(A$2:A$1009=A907)))</f>
        <v/>
      </c>
    </row>
    <row r="908" spans="1:3" x14ac:dyDescent="0.2">
      <c r="A908" t="str">
        <f>+'算出シート2（連携後）'!AQ918</f>
        <v/>
      </c>
      <c r="B908">
        <f>+'算出シート2（連携後）'!G918</f>
        <v>0</v>
      </c>
      <c r="C908" t="str" cm="1">
        <f t="array" ref="C908">IF(A908="","",SUMPRODUCT((MATCH(A$2:A$1009&amp;B$2:B$1009,A$2:A$1009&amp;B$2:B$1009,0)=ROW($1:$1008))*(A$2:A$1009=A908)))</f>
        <v/>
      </c>
    </row>
    <row r="909" spans="1:3" x14ac:dyDescent="0.2">
      <c r="A909" t="str">
        <f>+'算出シート2（連携後）'!AQ919</f>
        <v/>
      </c>
      <c r="B909">
        <f>+'算出シート2（連携後）'!G919</f>
        <v>0</v>
      </c>
      <c r="C909" t="str" cm="1">
        <f t="array" ref="C909">IF(A909="","",SUMPRODUCT((MATCH(A$2:A$1009&amp;B$2:B$1009,A$2:A$1009&amp;B$2:B$1009,0)=ROW($1:$1008))*(A$2:A$1009=A909)))</f>
        <v/>
      </c>
    </row>
    <row r="910" spans="1:3" x14ac:dyDescent="0.2">
      <c r="A910" t="str">
        <f>+'算出シート2（連携後）'!AQ920</f>
        <v/>
      </c>
      <c r="B910">
        <f>+'算出シート2（連携後）'!G920</f>
        <v>0</v>
      </c>
      <c r="C910" t="str" cm="1">
        <f t="array" ref="C910">IF(A910="","",SUMPRODUCT((MATCH(A$2:A$1009&amp;B$2:B$1009,A$2:A$1009&amp;B$2:B$1009,0)=ROW($1:$1008))*(A$2:A$1009=A910)))</f>
        <v/>
      </c>
    </row>
    <row r="911" spans="1:3" x14ac:dyDescent="0.2">
      <c r="A911" t="str">
        <f>+'算出シート2（連携後）'!AQ921</f>
        <v/>
      </c>
      <c r="B911">
        <f>+'算出シート2（連携後）'!G921</f>
        <v>0</v>
      </c>
      <c r="C911" t="str" cm="1">
        <f t="array" ref="C911">IF(A911="","",SUMPRODUCT((MATCH(A$2:A$1009&amp;B$2:B$1009,A$2:A$1009&amp;B$2:B$1009,0)=ROW($1:$1008))*(A$2:A$1009=A911)))</f>
        <v/>
      </c>
    </row>
    <row r="912" spans="1:3" x14ac:dyDescent="0.2">
      <c r="A912" t="str">
        <f>+'算出シート2（連携後）'!AQ922</f>
        <v/>
      </c>
      <c r="B912">
        <f>+'算出シート2（連携後）'!G922</f>
        <v>0</v>
      </c>
      <c r="C912" t="str" cm="1">
        <f t="array" ref="C912">IF(A912="","",SUMPRODUCT((MATCH(A$2:A$1009&amp;B$2:B$1009,A$2:A$1009&amp;B$2:B$1009,0)=ROW($1:$1008))*(A$2:A$1009=A912)))</f>
        <v/>
      </c>
    </row>
    <row r="913" spans="1:3" x14ac:dyDescent="0.2">
      <c r="A913" t="str">
        <f>+'算出シート2（連携後）'!AQ923</f>
        <v/>
      </c>
      <c r="B913">
        <f>+'算出シート2（連携後）'!G923</f>
        <v>0</v>
      </c>
      <c r="C913" t="str" cm="1">
        <f t="array" ref="C913">IF(A913="","",SUMPRODUCT((MATCH(A$2:A$1009&amp;B$2:B$1009,A$2:A$1009&amp;B$2:B$1009,0)=ROW($1:$1008))*(A$2:A$1009=A913)))</f>
        <v/>
      </c>
    </row>
    <row r="914" spans="1:3" x14ac:dyDescent="0.2">
      <c r="A914" t="str">
        <f>+'算出シート2（連携後）'!AQ924</f>
        <v/>
      </c>
      <c r="B914">
        <f>+'算出シート2（連携後）'!G924</f>
        <v>0</v>
      </c>
      <c r="C914" t="str" cm="1">
        <f t="array" ref="C914">IF(A914="","",SUMPRODUCT((MATCH(A$2:A$1009&amp;B$2:B$1009,A$2:A$1009&amp;B$2:B$1009,0)=ROW($1:$1008))*(A$2:A$1009=A914)))</f>
        <v/>
      </c>
    </row>
    <row r="915" spans="1:3" x14ac:dyDescent="0.2">
      <c r="A915" t="str">
        <f>+'算出シート2（連携後）'!AQ925</f>
        <v/>
      </c>
      <c r="B915">
        <f>+'算出シート2（連携後）'!G925</f>
        <v>0</v>
      </c>
      <c r="C915" t="str" cm="1">
        <f t="array" ref="C915">IF(A915="","",SUMPRODUCT((MATCH(A$2:A$1009&amp;B$2:B$1009,A$2:A$1009&amp;B$2:B$1009,0)=ROW($1:$1008))*(A$2:A$1009=A915)))</f>
        <v/>
      </c>
    </row>
    <row r="916" spans="1:3" x14ac:dyDescent="0.2">
      <c r="A916" t="str">
        <f>+'算出シート2（連携後）'!AQ926</f>
        <v/>
      </c>
      <c r="B916">
        <f>+'算出シート2（連携後）'!G926</f>
        <v>0</v>
      </c>
      <c r="C916" t="str" cm="1">
        <f t="array" ref="C916">IF(A916="","",SUMPRODUCT((MATCH(A$2:A$1009&amp;B$2:B$1009,A$2:A$1009&amp;B$2:B$1009,0)=ROW($1:$1008))*(A$2:A$1009=A916)))</f>
        <v/>
      </c>
    </row>
    <row r="917" spans="1:3" x14ac:dyDescent="0.2">
      <c r="A917" t="str">
        <f>+'算出シート2（連携後）'!AQ927</f>
        <v/>
      </c>
      <c r="B917">
        <f>+'算出シート2（連携後）'!G927</f>
        <v>0</v>
      </c>
      <c r="C917" t="str" cm="1">
        <f t="array" ref="C917">IF(A917="","",SUMPRODUCT((MATCH(A$2:A$1009&amp;B$2:B$1009,A$2:A$1009&amp;B$2:B$1009,0)=ROW($1:$1008))*(A$2:A$1009=A917)))</f>
        <v/>
      </c>
    </row>
    <row r="918" spans="1:3" x14ac:dyDescent="0.2">
      <c r="A918" t="str">
        <f>+'算出シート2（連携後）'!AQ928</f>
        <v/>
      </c>
      <c r="B918">
        <f>+'算出シート2（連携後）'!G928</f>
        <v>0</v>
      </c>
      <c r="C918" t="str" cm="1">
        <f t="array" ref="C918">IF(A918="","",SUMPRODUCT((MATCH(A$2:A$1009&amp;B$2:B$1009,A$2:A$1009&amp;B$2:B$1009,0)=ROW($1:$1008))*(A$2:A$1009=A918)))</f>
        <v/>
      </c>
    </row>
    <row r="919" spans="1:3" x14ac:dyDescent="0.2">
      <c r="A919" t="str">
        <f>+'算出シート2（連携後）'!AQ929</f>
        <v/>
      </c>
      <c r="B919">
        <f>+'算出シート2（連携後）'!G929</f>
        <v>0</v>
      </c>
      <c r="C919" t="str" cm="1">
        <f t="array" ref="C919">IF(A919="","",SUMPRODUCT((MATCH(A$2:A$1009&amp;B$2:B$1009,A$2:A$1009&amp;B$2:B$1009,0)=ROW($1:$1008))*(A$2:A$1009=A919)))</f>
        <v/>
      </c>
    </row>
    <row r="920" spans="1:3" x14ac:dyDescent="0.2">
      <c r="A920" t="str">
        <f>+'算出シート2（連携後）'!AQ930</f>
        <v/>
      </c>
      <c r="B920">
        <f>+'算出シート2（連携後）'!G930</f>
        <v>0</v>
      </c>
      <c r="C920" t="str" cm="1">
        <f t="array" ref="C920">IF(A920="","",SUMPRODUCT((MATCH(A$2:A$1009&amp;B$2:B$1009,A$2:A$1009&amp;B$2:B$1009,0)=ROW($1:$1008))*(A$2:A$1009=A920)))</f>
        <v/>
      </c>
    </row>
    <row r="921" spans="1:3" x14ac:dyDescent="0.2">
      <c r="A921" t="str">
        <f>+'算出シート2（連携後）'!AQ931</f>
        <v/>
      </c>
      <c r="B921">
        <f>+'算出シート2（連携後）'!G931</f>
        <v>0</v>
      </c>
      <c r="C921" t="str" cm="1">
        <f t="array" ref="C921">IF(A921="","",SUMPRODUCT((MATCH(A$2:A$1009&amp;B$2:B$1009,A$2:A$1009&amp;B$2:B$1009,0)=ROW($1:$1008))*(A$2:A$1009=A921)))</f>
        <v/>
      </c>
    </row>
    <row r="922" spans="1:3" x14ac:dyDescent="0.2">
      <c r="A922" t="str">
        <f>+'算出シート2（連携後）'!AQ932</f>
        <v/>
      </c>
      <c r="B922">
        <f>+'算出シート2（連携後）'!G932</f>
        <v>0</v>
      </c>
      <c r="C922" t="str" cm="1">
        <f t="array" ref="C922">IF(A922="","",SUMPRODUCT((MATCH(A$2:A$1009&amp;B$2:B$1009,A$2:A$1009&amp;B$2:B$1009,0)=ROW($1:$1008))*(A$2:A$1009=A922)))</f>
        <v/>
      </c>
    </row>
    <row r="923" spans="1:3" x14ac:dyDescent="0.2">
      <c r="A923" t="str">
        <f>+'算出シート2（連携後）'!AQ933</f>
        <v/>
      </c>
      <c r="B923">
        <f>+'算出シート2（連携後）'!G933</f>
        <v>0</v>
      </c>
      <c r="C923" t="str" cm="1">
        <f t="array" ref="C923">IF(A923="","",SUMPRODUCT((MATCH(A$2:A$1009&amp;B$2:B$1009,A$2:A$1009&amp;B$2:B$1009,0)=ROW($1:$1008))*(A$2:A$1009=A923)))</f>
        <v/>
      </c>
    </row>
    <row r="924" spans="1:3" x14ac:dyDescent="0.2">
      <c r="A924" t="str">
        <f>+'算出シート2（連携後）'!AQ934</f>
        <v/>
      </c>
      <c r="B924">
        <f>+'算出シート2（連携後）'!G934</f>
        <v>0</v>
      </c>
      <c r="C924" t="str" cm="1">
        <f t="array" ref="C924">IF(A924="","",SUMPRODUCT((MATCH(A$2:A$1009&amp;B$2:B$1009,A$2:A$1009&amp;B$2:B$1009,0)=ROW($1:$1008))*(A$2:A$1009=A924)))</f>
        <v/>
      </c>
    </row>
    <row r="925" spans="1:3" x14ac:dyDescent="0.2">
      <c r="A925" t="str">
        <f>+'算出シート2（連携後）'!AQ935</f>
        <v/>
      </c>
      <c r="B925">
        <f>+'算出シート2（連携後）'!G935</f>
        <v>0</v>
      </c>
      <c r="C925" t="str" cm="1">
        <f t="array" ref="C925">IF(A925="","",SUMPRODUCT((MATCH(A$2:A$1009&amp;B$2:B$1009,A$2:A$1009&amp;B$2:B$1009,0)=ROW($1:$1008))*(A$2:A$1009=A925)))</f>
        <v/>
      </c>
    </row>
    <row r="926" spans="1:3" x14ac:dyDescent="0.2">
      <c r="A926" t="str">
        <f>+'算出シート2（連携後）'!AQ936</f>
        <v/>
      </c>
      <c r="B926">
        <f>+'算出シート2（連携後）'!G936</f>
        <v>0</v>
      </c>
      <c r="C926" t="str" cm="1">
        <f t="array" ref="C926">IF(A926="","",SUMPRODUCT((MATCH(A$2:A$1009&amp;B$2:B$1009,A$2:A$1009&amp;B$2:B$1009,0)=ROW($1:$1008))*(A$2:A$1009=A926)))</f>
        <v/>
      </c>
    </row>
    <row r="927" spans="1:3" x14ac:dyDescent="0.2">
      <c r="A927" t="str">
        <f>+'算出シート2（連携後）'!AQ937</f>
        <v/>
      </c>
      <c r="B927">
        <f>+'算出シート2（連携後）'!G937</f>
        <v>0</v>
      </c>
      <c r="C927" t="str" cm="1">
        <f t="array" ref="C927">IF(A927="","",SUMPRODUCT((MATCH(A$2:A$1009&amp;B$2:B$1009,A$2:A$1009&amp;B$2:B$1009,0)=ROW($1:$1008))*(A$2:A$1009=A927)))</f>
        <v/>
      </c>
    </row>
    <row r="928" spans="1:3" x14ac:dyDescent="0.2">
      <c r="A928" t="str">
        <f>+'算出シート2（連携後）'!AQ938</f>
        <v/>
      </c>
      <c r="B928">
        <f>+'算出シート2（連携後）'!G938</f>
        <v>0</v>
      </c>
      <c r="C928" t="str" cm="1">
        <f t="array" ref="C928">IF(A928="","",SUMPRODUCT((MATCH(A$2:A$1009&amp;B$2:B$1009,A$2:A$1009&amp;B$2:B$1009,0)=ROW($1:$1008))*(A$2:A$1009=A928)))</f>
        <v/>
      </c>
    </row>
    <row r="929" spans="1:3" x14ac:dyDescent="0.2">
      <c r="A929" t="str">
        <f>+'算出シート2（連携後）'!AQ939</f>
        <v/>
      </c>
      <c r="B929">
        <f>+'算出シート2（連携後）'!G939</f>
        <v>0</v>
      </c>
      <c r="C929" t="str" cm="1">
        <f t="array" ref="C929">IF(A929="","",SUMPRODUCT((MATCH(A$2:A$1009&amp;B$2:B$1009,A$2:A$1009&amp;B$2:B$1009,0)=ROW($1:$1008))*(A$2:A$1009=A929)))</f>
        <v/>
      </c>
    </row>
    <row r="930" spans="1:3" x14ac:dyDescent="0.2">
      <c r="A930" t="str">
        <f>+'算出シート2（連携後）'!AQ940</f>
        <v/>
      </c>
      <c r="B930">
        <f>+'算出シート2（連携後）'!G940</f>
        <v>0</v>
      </c>
      <c r="C930" t="str" cm="1">
        <f t="array" ref="C930">IF(A930="","",SUMPRODUCT((MATCH(A$2:A$1009&amp;B$2:B$1009,A$2:A$1009&amp;B$2:B$1009,0)=ROW($1:$1008))*(A$2:A$1009=A930)))</f>
        <v/>
      </c>
    </row>
    <row r="931" spans="1:3" x14ac:dyDescent="0.2">
      <c r="A931" t="str">
        <f>+'算出シート2（連携後）'!AQ941</f>
        <v/>
      </c>
      <c r="B931">
        <f>+'算出シート2（連携後）'!G941</f>
        <v>0</v>
      </c>
      <c r="C931" t="str" cm="1">
        <f t="array" ref="C931">IF(A931="","",SUMPRODUCT((MATCH(A$2:A$1009&amp;B$2:B$1009,A$2:A$1009&amp;B$2:B$1009,0)=ROW($1:$1008))*(A$2:A$1009=A931)))</f>
        <v/>
      </c>
    </row>
    <row r="932" spans="1:3" x14ac:dyDescent="0.2">
      <c r="A932" t="str">
        <f>+'算出シート2（連携後）'!AQ942</f>
        <v/>
      </c>
      <c r="B932">
        <f>+'算出シート2（連携後）'!G942</f>
        <v>0</v>
      </c>
      <c r="C932" t="str" cm="1">
        <f t="array" ref="C932">IF(A932="","",SUMPRODUCT((MATCH(A$2:A$1009&amp;B$2:B$1009,A$2:A$1009&amp;B$2:B$1009,0)=ROW($1:$1008))*(A$2:A$1009=A932)))</f>
        <v/>
      </c>
    </row>
    <row r="933" spans="1:3" x14ac:dyDescent="0.2">
      <c r="A933" t="str">
        <f>+'算出シート2（連携後）'!AQ943</f>
        <v/>
      </c>
      <c r="B933">
        <f>+'算出シート2（連携後）'!G943</f>
        <v>0</v>
      </c>
      <c r="C933" t="str" cm="1">
        <f t="array" ref="C933">IF(A933="","",SUMPRODUCT((MATCH(A$2:A$1009&amp;B$2:B$1009,A$2:A$1009&amp;B$2:B$1009,0)=ROW($1:$1008))*(A$2:A$1009=A933)))</f>
        <v/>
      </c>
    </row>
    <row r="934" spans="1:3" x14ac:dyDescent="0.2">
      <c r="A934" t="str">
        <f>+'算出シート2（連携後）'!AQ944</f>
        <v/>
      </c>
      <c r="B934">
        <f>+'算出シート2（連携後）'!G944</f>
        <v>0</v>
      </c>
      <c r="C934" t="str" cm="1">
        <f t="array" ref="C934">IF(A934="","",SUMPRODUCT((MATCH(A$2:A$1009&amp;B$2:B$1009,A$2:A$1009&amp;B$2:B$1009,0)=ROW($1:$1008))*(A$2:A$1009=A934)))</f>
        <v/>
      </c>
    </row>
    <row r="935" spans="1:3" x14ac:dyDescent="0.2">
      <c r="A935" t="str">
        <f>+'算出シート2（連携後）'!AQ945</f>
        <v/>
      </c>
      <c r="B935">
        <f>+'算出シート2（連携後）'!G945</f>
        <v>0</v>
      </c>
      <c r="C935" t="str" cm="1">
        <f t="array" ref="C935">IF(A935="","",SUMPRODUCT((MATCH(A$2:A$1009&amp;B$2:B$1009,A$2:A$1009&amp;B$2:B$1009,0)=ROW($1:$1008))*(A$2:A$1009=A935)))</f>
        <v/>
      </c>
    </row>
    <row r="936" spans="1:3" x14ac:dyDescent="0.2">
      <c r="A936" t="str">
        <f>+'算出シート2（連携後）'!AQ946</f>
        <v/>
      </c>
      <c r="B936">
        <f>+'算出シート2（連携後）'!G946</f>
        <v>0</v>
      </c>
      <c r="C936" t="str" cm="1">
        <f t="array" ref="C936">IF(A936="","",SUMPRODUCT((MATCH(A$2:A$1009&amp;B$2:B$1009,A$2:A$1009&amp;B$2:B$1009,0)=ROW($1:$1008))*(A$2:A$1009=A936)))</f>
        <v/>
      </c>
    </row>
    <row r="937" spans="1:3" x14ac:dyDescent="0.2">
      <c r="A937" t="str">
        <f>+'算出シート2（連携後）'!AQ947</f>
        <v/>
      </c>
      <c r="B937">
        <f>+'算出シート2（連携後）'!G947</f>
        <v>0</v>
      </c>
      <c r="C937" t="str" cm="1">
        <f t="array" ref="C937">IF(A937="","",SUMPRODUCT((MATCH(A$2:A$1009&amp;B$2:B$1009,A$2:A$1009&amp;B$2:B$1009,0)=ROW($1:$1008))*(A$2:A$1009=A937)))</f>
        <v/>
      </c>
    </row>
    <row r="938" spans="1:3" x14ac:dyDescent="0.2">
      <c r="A938" t="str">
        <f>+'算出シート2（連携後）'!AQ948</f>
        <v/>
      </c>
      <c r="B938">
        <f>+'算出シート2（連携後）'!G948</f>
        <v>0</v>
      </c>
      <c r="C938" t="str" cm="1">
        <f t="array" ref="C938">IF(A938="","",SUMPRODUCT((MATCH(A$2:A$1009&amp;B$2:B$1009,A$2:A$1009&amp;B$2:B$1009,0)=ROW($1:$1008))*(A$2:A$1009=A938)))</f>
        <v/>
      </c>
    </row>
    <row r="939" spans="1:3" x14ac:dyDescent="0.2">
      <c r="A939" t="str">
        <f>+'算出シート2（連携後）'!AQ949</f>
        <v/>
      </c>
      <c r="B939">
        <f>+'算出シート2（連携後）'!G949</f>
        <v>0</v>
      </c>
      <c r="C939" t="str" cm="1">
        <f t="array" ref="C939">IF(A939="","",SUMPRODUCT((MATCH(A$2:A$1009&amp;B$2:B$1009,A$2:A$1009&amp;B$2:B$1009,0)=ROW($1:$1008))*(A$2:A$1009=A939)))</f>
        <v/>
      </c>
    </row>
    <row r="940" spans="1:3" x14ac:dyDescent="0.2">
      <c r="A940" t="str">
        <f>+'算出シート2（連携後）'!AQ950</f>
        <v/>
      </c>
      <c r="B940">
        <f>+'算出シート2（連携後）'!G950</f>
        <v>0</v>
      </c>
      <c r="C940" t="str" cm="1">
        <f t="array" ref="C940">IF(A940="","",SUMPRODUCT((MATCH(A$2:A$1009&amp;B$2:B$1009,A$2:A$1009&amp;B$2:B$1009,0)=ROW($1:$1008))*(A$2:A$1009=A940)))</f>
        <v/>
      </c>
    </row>
    <row r="941" spans="1:3" x14ac:dyDescent="0.2">
      <c r="A941" t="str">
        <f>+'算出シート2（連携後）'!AQ951</f>
        <v/>
      </c>
      <c r="B941">
        <f>+'算出シート2（連携後）'!G951</f>
        <v>0</v>
      </c>
      <c r="C941" t="str" cm="1">
        <f t="array" ref="C941">IF(A941="","",SUMPRODUCT((MATCH(A$2:A$1009&amp;B$2:B$1009,A$2:A$1009&amp;B$2:B$1009,0)=ROW($1:$1008))*(A$2:A$1009=A941)))</f>
        <v/>
      </c>
    </row>
    <row r="942" spans="1:3" x14ac:dyDescent="0.2">
      <c r="A942" t="str">
        <f>+'算出シート2（連携後）'!AQ952</f>
        <v/>
      </c>
      <c r="B942">
        <f>+'算出シート2（連携後）'!G952</f>
        <v>0</v>
      </c>
      <c r="C942" t="str" cm="1">
        <f t="array" ref="C942">IF(A942="","",SUMPRODUCT((MATCH(A$2:A$1009&amp;B$2:B$1009,A$2:A$1009&amp;B$2:B$1009,0)=ROW($1:$1008))*(A$2:A$1009=A942)))</f>
        <v/>
      </c>
    </row>
    <row r="943" spans="1:3" x14ac:dyDescent="0.2">
      <c r="A943" t="str">
        <f>+'算出シート2（連携後）'!AQ953</f>
        <v/>
      </c>
      <c r="B943">
        <f>+'算出シート2（連携後）'!G953</f>
        <v>0</v>
      </c>
      <c r="C943" t="str" cm="1">
        <f t="array" ref="C943">IF(A943="","",SUMPRODUCT((MATCH(A$2:A$1009&amp;B$2:B$1009,A$2:A$1009&amp;B$2:B$1009,0)=ROW($1:$1008))*(A$2:A$1009=A943)))</f>
        <v/>
      </c>
    </row>
    <row r="944" spans="1:3" x14ac:dyDescent="0.2">
      <c r="A944" t="str">
        <f>+'算出シート2（連携後）'!AQ954</f>
        <v/>
      </c>
      <c r="B944">
        <f>+'算出シート2（連携後）'!G954</f>
        <v>0</v>
      </c>
      <c r="C944" t="str" cm="1">
        <f t="array" ref="C944">IF(A944="","",SUMPRODUCT((MATCH(A$2:A$1009&amp;B$2:B$1009,A$2:A$1009&amp;B$2:B$1009,0)=ROW($1:$1008))*(A$2:A$1009=A944)))</f>
        <v/>
      </c>
    </row>
    <row r="945" spans="1:3" x14ac:dyDescent="0.2">
      <c r="A945" t="str">
        <f>+'算出シート2（連携後）'!AQ955</f>
        <v/>
      </c>
      <c r="B945">
        <f>+'算出シート2（連携後）'!G955</f>
        <v>0</v>
      </c>
      <c r="C945" t="str" cm="1">
        <f t="array" ref="C945">IF(A945="","",SUMPRODUCT((MATCH(A$2:A$1009&amp;B$2:B$1009,A$2:A$1009&amp;B$2:B$1009,0)=ROW($1:$1008))*(A$2:A$1009=A945)))</f>
        <v/>
      </c>
    </row>
    <row r="946" spans="1:3" x14ac:dyDescent="0.2">
      <c r="A946" t="str">
        <f>+'算出シート2（連携後）'!AQ956</f>
        <v/>
      </c>
      <c r="B946">
        <f>+'算出シート2（連携後）'!G956</f>
        <v>0</v>
      </c>
      <c r="C946" t="str" cm="1">
        <f t="array" ref="C946">IF(A946="","",SUMPRODUCT((MATCH(A$2:A$1009&amp;B$2:B$1009,A$2:A$1009&amp;B$2:B$1009,0)=ROW($1:$1008))*(A$2:A$1009=A946)))</f>
        <v/>
      </c>
    </row>
    <row r="947" spans="1:3" x14ac:dyDescent="0.2">
      <c r="A947" t="str">
        <f>+'算出シート2（連携後）'!AQ957</f>
        <v/>
      </c>
      <c r="B947">
        <f>+'算出シート2（連携後）'!G957</f>
        <v>0</v>
      </c>
      <c r="C947" t="str" cm="1">
        <f t="array" ref="C947">IF(A947="","",SUMPRODUCT((MATCH(A$2:A$1009&amp;B$2:B$1009,A$2:A$1009&amp;B$2:B$1009,0)=ROW($1:$1008))*(A$2:A$1009=A947)))</f>
        <v/>
      </c>
    </row>
    <row r="948" spans="1:3" x14ac:dyDescent="0.2">
      <c r="A948" t="str">
        <f>+'算出シート2（連携後）'!AQ958</f>
        <v/>
      </c>
      <c r="B948">
        <f>+'算出シート2（連携後）'!G958</f>
        <v>0</v>
      </c>
      <c r="C948" t="str" cm="1">
        <f t="array" ref="C948">IF(A948="","",SUMPRODUCT((MATCH(A$2:A$1009&amp;B$2:B$1009,A$2:A$1009&amp;B$2:B$1009,0)=ROW($1:$1008))*(A$2:A$1009=A948)))</f>
        <v/>
      </c>
    </row>
    <row r="949" spans="1:3" x14ac:dyDescent="0.2">
      <c r="A949" t="str">
        <f>+'算出シート2（連携後）'!AQ959</f>
        <v/>
      </c>
      <c r="B949">
        <f>+'算出シート2（連携後）'!G959</f>
        <v>0</v>
      </c>
      <c r="C949" t="str" cm="1">
        <f t="array" ref="C949">IF(A949="","",SUMPRODUCT((MATCH(A$2:A$1009&amp;B$2:B$1009,A$2:A$1009&amp;B$2:B$1009,0)=ROW($1:$1008))*(A$2:A$1009=A949)))</f>
        <v/>
      </c>
    </row>
    <row r="950" spans="1:3" x14ac:dyDescent="0.2">
      <c r="A950" t="str">
        <f>+'算出シート2（連携後）'!AQ960</f>
        <v/>
      </c>
      <c r="B950">
        <f>+'算出シート2（連携後）'!G960</f>
        <v>0</v>
      </c>
      <c r="C950" t="str" cm="1">
        <f t="array" ref="C950">IF(A950="","",SUMPRODUCT((MATCH(A$2:A$1009&amp;B$2:B$1009,A$2:A$1009&amp;B$2:B$1009,0)=ROW($1:$1008))*(A$2:A$1009=A950)))</f>
        <v/>
      </c>
    </row>
    <row r="951" spans="1:3" x14ac:dyDescent="0.2">
      <c r="A951" t="str">
        <f>+'算出シート2（連携後）'!AQ961</f>
        <v/>
      </c>
      <c r="B951">
        <f>+'算出シート2（連携後）'!G961</f>
        <v>0</v>
      </c>
      <c r="C951" t="str" cm="1">
        <f t="array" ref="C951">IF(A951="","",SUMPRODUCT((MATCH(A$2:A$1009&amp;B$2:B$1009,A$2:A$1009&amp;B$2:B$1009,0)=ROW($1:$1008))*(A$2:A$1009=A951)))</f>
        <v/>
      </c>
    </row>
    <row r="952" spans="1:3" x14ac:dyDescent="0.2">
      <c r="A952" t="str">
        <f>+'算出シート2（連携後）'!AQ962</f>
        <v/>
      </c>
      <c r="B952">
        <f>+'算出シート2（連携後）'!G962</f>
        <v>0</v>
      </c>
      <c r="C952" t="str" cm="1">
        <f t="array" ref="C952">IF(A952="","",SUMPRODUCT((MATCH(A$2:A$1009&amp;B$2:B$1009,A$2:A$1009&amp;B$2:B$1009,0)=ROW($1:$1008))*(A$2:A$1009=A952)))</f>
        <v/>
      </c>
    </row>
    <row r="953" spans="1:3" x14ac:dyDescent="0.2">
      <c r="A953" t="str">
        <f>+'算出シート2（連携後）'!AQ963</f>
        <v/>
      </c>
      <c r="B953">
        <f>+'算出シート2（連携後）'!G963</f>
        <v>0</v>
      </c>
      <c r="C953" t="str" cm="1">
        <f t="array" ref="C953">IF(A953="","",SUMPRODUCT((MATCH(A$2:A$1009&amp;B$2:B$1009,A$2:A$1009&amp;B$2:B$1009,0)=ROW($1:$1008))*(A$2:A$1009=A953)))</f>
        <v/>
      </c>
    </row>
    <row r="954" spans="1:3" x14ac:dyDescent="0.2">
      <c r="A954" t="str">
        <f>+'算出シート2（連携後）'!AQ964</f>
        <v/>
      </c>
      <c r="B954">
        <f>+'算出シート2（連携後）'!G964</f>
        <v>0</v>
      </c>
      <c r="C954" t="str" cm="1">
        <f t="array" ref="C954">IF(A954="","",SUMPRODUCT((MATCH(A$2:A$1009&amp;B$2:B$1009,A$2:A$1009&amp;B$2:B$1009,0)=ROW($1:$1008))*(A$2:A$1009=A954)))</f>
        <v/>
      </c>
    </row>
    <row r="955" spans="1:3" x14ac:dyDescent="0.2">
      <c r="A955" t="str">
        <f>+'算出シート2（連携後）'!AQ965</f>
        <v/>
      </c>
      <c r="B955">
        <f>+'算出シート2（連携後）'!G965</f>
        <v>0</v>
      </c>
      <c r="C955" t="str" cm="1">
        <f t="array" ref="C955">IF(A955="","",SUMPRODUCT((MATCH(A$2:A$1009&amp;B$2:B$1009,A$2:A$1009&amp;B$2:B$1009,0)=ROW($1:$1008))*(A$2:A$1009=A955)))</f>
        <v/>
      </c>
    </row>
    <row r="956" spans="1:3" x14ac:dyDescent="0.2">
      <c r="A956" t="str">
        <f>+'算出シート2（連携後）'!AQ966</f>
        <v/>
      </c>
      <c r="B956">
        <f>+'算出シート2（連携後）'!G966</f>
        <v>0</v>
      </c>
      <c r="C956" t="str" cm="1">
        <f t="array" ref="C956">IF(A956="","",SUMPRODUCT((MATCH(A$2:A$1009&amp;B$2:B$1009,A$2:A$1009&amp;B$2:B$1009,0)=ROW($1:$1008))*(A$2:A$1009=A956)))</f>
        <v/>
      </c>
    </row>
    <row r="957" spans="1:3" x14ac:dyDescent="0.2">
      <c r="A957" t="str">
        <f>+'算出シート2（連携後）'!AQ967</f>
        <v/>
      </c>
      <c r="B957">
        <f>+'算出シート2（連携後）'!G967</f>
        <v>0</v>
      </c>
      <c r="C957" t="str" cm="1">
        <f t="array" ref="C957">IF(A957="","",SUMPRODUCT((MATCH(A$2:A$1009&amp;B$2:B$1009,A$2:A$1009&amp;B$2:B$1009,0)=ROW($1:$1008))*(A$2:A$1009=A957)))</f>
        <v/>
      </c>
    </row>
    <row r="958" spans="1:3" x14ac:dyDescent="0.2">
      <c r="A958" t="str">
        <f>+'算出シート2（連携後）'!AQ968</f>
        <v/>
      </c>
      <c r="B958">
        <f>+'算出シート2（連携後）'!G968</f>
        <v>0</v>
      </c>
      <c r="C958" t="str" cm="1">
        <f t="array" ref="C958">IF(A958="","",SUMPRODUCT((MATCH(A$2:A$1009&amp;B$2:B$1009,A$2:A$1009&amp;B$2:B$1009,0)=ROW($1:$1008))*(A$2:A$1009=A958)))</f>
        <v/>
      </c>
    </row>
    <row r="959" spans="1:3" x14ac:dyDescent="0.2">
      <c r="A959" t="str">
        <f>+'算出シート2（連携後）'!AQ969</f>
        <v/>
      </c>
      <c r="B959">
        <f>+'算出シート2（連携後）'!G969</f>
        <v>0</v>
      </c>
      <c r="C959" t="str" cm="1">
        <f t="array" ref="C959">IF(A959="","",SUMPRODUCT((MATCH(A$2:A$1009&amp;B$2:B$1009,A$2:A$1009&amp;B$2:B$1009,0)=ROW($1:$1008))*(A$2:A$1009=A959)))</f>
        <v/>
      </c>
    </row>
    <row r="960" spans="1:3" x14ac:dyDescent="0.2">
      <c r="A960" t="str">
        <f>+'算出シート2（連携後）'!AQ970</f>
        <v/>
      </c>
      <c r="B960">
        <f>+'算出シート2（連携後）'!G970</f>
        <v>0</v>
      </c>
      <c r="C960" t="str" cm="1">
        <f t="array" ref="C960">IF(A960="","",SUMPRODUCT((MATCH(A$2:A$1009&amp;B$2:B$1009,A$2:A$1009&amp;B$2:B$1009,0)=ROW($1:$1008))*(A$2:A$1009=A960)))</f>
        <v/>
      </c>
    </row>
    <row r="961" spans="1:3" x14ac:dyDescent="0.2">
      <c r="A961" t="str">
        <f>+'算出シート2（連携後）'!AQ971</f>
        <v/>
      </c>
      <c r="B961">
        <f>+'算出シート2（連携後）'!G971</f>
        <v>0</v>
      </c>
      <c r="C961" t="str" cm="1">
        <f t="array" ref="C961">IF(A961="","",SUMPRODUCT((MATCH(A$2:A$1009&amp;B$2:B$1009,A$2:A$1009&amp;B$2:B$1009,0)=ROW($1:$1008))*(A$2:A$1009=A961)))</f>
        <v/>
      </c>
    </row>
    <row r="962" spans="1:3" x14ac:dyDescent="0.2">
      <c r="A962" t="str">
        <f>+'算出シート2（連携後）'!AQ972</f>
        <v/>
      </c>
      <c r="B962">
        <f>+'算出シート2（連携後）'!G972</f>
        <v>0</v>
      </c>
      <c r="C962" t="str" cm="1">
        <f t="array" ref="C962">IF(A962="","",SUMPRODUCT((MATCH(A$2:A$1009&amp;B$2:B$1009,A$2:A$1009&amp;B$2:B$1009,0)=ROW($1:$1008))*(A$2:A$1009=A962)))</f>
        <v/>
      </c>
    </row>
    <row r="963" spans="1:3" x14ac:dyDescent="0.2">
      <c r="A963" t="str">
        <f>+'算出シート2（連携後）'!AQ973</f>
        <v/>
      </c>
      <c r="B963">
        <f>+'算出シート2（連携後）'!G973</f>
        <v>0</v>
      </c>
      <c r="C963" t="str" cm="1">
        <f t="array" ref="C963">IF(A963="","",SUMPRODUCT((MATCH(A$2:A$1009&amp;B$2:B$1009,A$2:A$1009&amp;B$2:B$1009,0)=ROW($1:$1008))*(A$2:A$1009=A963)))</f>
        <v/>
      </c>
    </row>
    <row r="964" spans="1:3" x14ac:dyDescent="0.2">
      <c r="A964" t="str">
        <f>+'算出シート2（連携後）'!AQ974</f>
        <v/>
      </c>
      <c r="B964">
        <f>+'算出シート2（連携後）'!G974</f>
        <v>0</v>
      </c>
      <c r="C964" t="str" cm="1">
        <f t="array" ref="C964">IF(A964="","",SUMPRODUCT((MATCH(A$2:A$1009&amp;B$2:B$1009,A$2:A$1009&amp;B$2:B$1009,0)=ROW($1:$1008))*(A$2:A$1009=A964)))</f>
        <v/>
      </c>
    </row>
    <row r="965" spans="1:3" x14ac:dyDescent="0.2">
      <c r="A965" t="str">
        <f>+'算出シート2（連携後）'!AQ975</f>
        <v/>
      </c>
      <c r="B965">
        <f>+'算出シート2（連携後）'!G975</f>
        <v>0</v>
      </c>
      <c r="C965" t="str" cm="1">
        <f t="array" ref="C965">IF(A965="","",SUMPRODUCT((MATCH(A$2:A$1009&amp;B$2:B$1009,A$2:A$1009&amp;B$2:B$1009,0)=ROW($1:$1008))*(A$2:A$1009=A965)))</f>
        <v/>
      </c>
    </row>
    <row r="966" spans="1:3" x14ac:dyDescent="0.2">
      <c r="A966" t="str">
        <f>+'算出シート2（連携後）'!AQ976</f>
        <v/>
      </c>
      <c r="B966">
        <f>+'算出シート2（連携後）'!G976</f>
        <v>0</v>
      </c>
      <c r="C966" t="str" cm="1">
        <f t="array" ref="C966">IF(A966="","",SUMPRODUCT((MATCH(A$2:A$1009&amp;B$2:B$1009,A$2:A$1009&amp;B$2:B$1009,0)=ROW($1:$1008))*(A$2:A$1009=A966)))</f>
        <v/>
      </c>
    </row>
    <row r="967" spans="1:3" x14ac:dyDescent="0.2">
      <c r="A967" t="str">
        <f>+'算出シート2（連携後）'!AQ977</f>
        <v/>
      </c>
      <c r="B967">
        <f>+'算出シート2（連携後）'!G977</f>
        <v>0</v>
      </c>
      <c r="C967" t="str" cm="1">
        <f t="array" ref="C967">IF(A967="","",SUMPRODUCT((MATCH(A$2:A$1009&amp;B$2:B$1009,A$2:A$1009&amp;B$2:B$1009,0)=ROW($1:$1008))*(A$2:A$1009=A967)))</f>
        <v/>
      </c>
    </row>
    <row r="968" spans="1:3" x14ac:dyDescent="0.2">
      <c r="A968" t="str">
        <f>+'算出シート2（連携後）'!AQ978</f>
        <v/>
      </c>
      <c r="B968">
        <f>+'算出シート2（連携後）'!G978</f>
        <v>0</v>
      </c>
      <c r="C968" t="str" cm="1">
        <f t="array" ref="C968">IF(A968="","",SUMPRODUCT((MATCH(A$2:A$1009&amp;B$2:B$1009,A$2:A$1009&amp;B$2:B$1009,0)=ROW($1:$1008))*(A$2:A$1009=A968)))</f>
        <v/>
      </c>
    </row>
    <row r="969" spans="1:3" x14ac:dyDescent="0.2">
      <c r="A969" t="str">
        <f>+'算出シート2（連携後）'!AQ979</f>
        <v/>
      </c>
      <c r="B969">
        <f>+'算出シート2（連携後）'!G979</f>
        <v>0</v>
      </c>
      <c r="C969" t="str" cm="1">
        <f t="array" ref="C969">IF(A969="","",SUMPRODUCT((MATCH(A$2:A$1009&amp;B$2:B$1009,A$2:A$1009&amp;B$2:B$1009,0)=ROW($1:$1008))*(A$2:A$1009=A969)))</f>
        <v/>
      </c>
    </row>
    <row r="970" spans="1:3" x14ac:dyDescent="0.2">
      <c r="A970" t="str">
        <f>+'算出シート2（連携後）'!AQ980</f>
        <v/>
      </c>
      <c r="B970">
        <f>+'算出シート2（連携後）'!G980</f>
        <v>0</v>
      </c>
      <c r="C970" t="str" cm="1">
        <f t="array" ref="C970">IF(A970="","",SUMPRODUCT((MATCH(A$2:A$1009&amp;B$2:B$1009,A$2:A$1009&amp;B$2:B$1009,0)=ROW($1:$1008))*(A$2:A$1009=A970)))</f>
        <v/>
      </c>
    </row>
    <row r="971" spans="1:3" x14ac:dyDescent="0.2">
      <c r="A971" t="str">
        <f>+'算出シート2（連携後）'!AQ981</f>
        <v/>
      </c>
      <c r="B971">
        <f>+'算出シート2（連携後）'!G981</f>
        <v>0</v>
      </c>
      <c r="C971" t="str" cm="1">
        <f t="array" ref="C971">IF(A971="","",SUMPRODUCT((MATCH(A$2:A$1009&amp;B$2:B$1009,A$2:A$1009&amp;B$2:B$1009,0)=ROW($1:$1008))*(A$2:A$1009=A971)))</f>
        <v/>
      </c>
    </row>
    <row r="972" spans="1:3" x14ac:dyDescent="0.2">
      <c r="A972" t="str">
        <f>+'算出シート2（連携後）'!AQ982</f>
        <v/>
      </c>
      <c r="B972">
        <f>+'算出シート2（連携後）'!G982</f>
        <v>0</v>
      </c>
      <c r="C972" t="str" cm="1">
        <f t="array" ref="C972">IF(A972="","",SUMPRODUCT((MATCH(A$2:A$1009&amp;B$2:B$1009,A$2:A$1009&amp;B$2:B$1009,0)=ROW($1:$1008))*(A$2:A$1009=A972)))</f>
        <v/>
      </c>
    </row>
    <row r="973" spans="1:3" x14ac:dyDescent="0.2">
      <c r="A973" t="str">
        <f>+'算出シート2（連携後）'!AQ983</f>
        <v/>
      </c>
      <c r="B973">
        <f>+'算出シート2（連携後）'!G983</f>
        <v>0</v>
      </c>
      <c r="C973" t="str" cm="1">
        <f t="array" ref="C973">IF(A973="","",SUMPRODUCT((MATCH(A$2:A$1009&amp;B$2:B$1009,A$2:A$1009&amp;B$2:B$1009,0)=ROW($1:$1008))*(A$2:A$1009=A973)))</f>
        <v/>
      </c>
    </row>
    <row r="974" spans="1:3" x14ac:dyDescent="0.2">
      <c r="A974" t="str">
        <f>+'算出シート2（連携後）'!AQ984</f>
        <v/>
      </c>
      <c r="B974">
        <f>+'算出シート2（連携後）'!G984</f>
        <v>0</v>
      </c>
      <c r="C974" t="str" cm="1">
        <f t="array" ref="C974">IF(A974="","",SUMPRODUCT((MATCH(A$2:A$1009&amp;B$2:B$1009,A$2:A$1009&amp;B$2:B$1009,0)=ROW($1:$1008))*(A$2:A$1009=A974)))</f>
        <v/>
      </c>
    </row>
    <row r="975" spans="1:3" x14ac:dyDescent="0.2">
      <c r="A975" t="str">
        <f>+'算出シート2（連携後）'!AQ985</f>
        <v/>
      </c>
      <c r="B975">
        <f>+'算出シート2（連携後）'!G985</f>
        <v>0</v>
      </c>
      <c r="C975" t="str" cm="1">
        <f t="array" ref="C975">IF(A975="","",SUMPRODUCT((MATCH(A$2:A$1009&amp;B$2:B$1009,A$2:A$1009&amp;B$2:B$1009,0)=ROW($1:$1008))*(A$2:A$1009=A975)))</f>
        <v/>
      </c>
    </row>
    <row r="976" spans="1:3" x14ac:dyDescent="0.2">
      <c r="A976" t="str">
        <f>+'算出シート2（連携後）'!AQ986</f>
        <v/>
      </c>
      <c r="B976">
        <f>+'算出シート2（連携後）'!G986</f>
        <v>0</v>
      </c>
      <c r="C976" t="str" cm="1">
        <f t="array" ref="C976">IF(A976="","",SUMPRODUCT((MATCH(A$2:A$1009&amp;B$2:B$1009,A$2:A$1009&amp;B$2:B$1009,0)=ROW($1:$1008))*(A$2:A$1009=A976)))</f>
        <v/>
      </c>
    </row>
    <row r="977" spans="1:3" x14ac:dyDescent="0.2">
      <c r="A977" t="str">
        <f>+'算出シート2（連携後）'!AQ987</f>
        <v/>
      </c>
      <c r="B977">
        <f>+'算出シート2（連携後）'!G987</f>
        <v>0</v>
      </c>
      <c r="C977" t="str" cm="1">
        <f t="array" ref="C977">IF(A977="","",SUMPRODUCT((MATCH(A$2:A$1009&amp;B$2:B$1009,A$2:A$1009&amp;B$2:B$1009,0)=ROW($1:$1008))*(A$2:A$1009=A977)))</f>
        <v/>
      </c>
    </row>
    <row r="978" spans="1:3" x14ac:dyDescent="0.2">
      <c r="A978" t="str">
        <f>+'算出シート2（連携後）'!AQ988</f>
        <v/>
      </c>
      <c r="B978">
        <f>+'算出シート2（連携後）'!G988</f>
        <v>0</v>
      </c>
      <c r="C978" t="str" cm="1">
        <f t="array" ref="C978">IF(A978="","",SUMPRODUCT((MATCH(A$2:A$1009&amp;B$2:B$1009,A$2:A$1009&amp;B$2:B$1009,0)=ROW($1:$1008))*(A$2:A$1009=A978)))</f>
        <v/>
      </c>
    </row>
    <row r="979" spans="1:3" x14ac:dyDescent="0.2">
      <c r="A979" t="str">
        <f>+'算出シート2（連携後）'!AQ989</f>
        <v/>
      </c>
      <c r="B979">
        <f>+'算出シート2（連携後）'!G989</f>
        <v>0</v>
      </c>
      <c r="C979" t="str" cm="1">
        <f t="array" ref="C979">IF(A979="","",SUMPRODUCT((MATCH(A$2:A$1009&amp;B$2:B$1009,A$2:A$1009&amp;B$2:B$1009,0)=ROW($1:$1008))*(A$2:A$1009=A979)))</f>
        <v/>
      </c>
    </row>
    <row r="980" spans="1:3" x14ac:dyDescent="0.2">
      <c r="A980" t="str">
        <f>+'算出シート2（連携後）'!AQ990</f>
        <v/>
      </c>
      <c r="B980">
        <f>+'算出シート2（連携後）'!G990</f>
        <v>0</v>
      </c>
      <c r="C980" t="str" cm="1">
        <f t="array" ref="C980">IF(A980="","",SUMPRODUCT((MATCH(A$2:A$1009&amp;B$2:B$1009,A$2:A$1009&amp;B$2:B$1009,0)=ROW($1:$1008))*(A$2:A$1009=A980)))</f>
        <v/>
      </c>
    </row>
    <row r="981" spans="1:3" x14ac:dyDescent="0.2">
      <c r="A981" t="str">
        <f>+'算出シート2（連携後）'!AQ991</f>
        <v/>
      </c>
      <c r="B981">
        <f>+'算出シート2（連携後）'!G991</f>
        <v>0</v>
      </c>
      <c r="C981" t="str" cm="1">
        <f t="array" ref="C981">IF(A981="","",SUMPRODUCT((MATCH(A$2:A$1009&amp;B$2:B$1009,A$2:A$1009&amp;B$2:B$1009,0)=ROW($1:$1008))*(A$2:A$1009=A981)))</f>
        <v/>
      </c>
    </row>
    <row r="982" spans="1:3" x14ac:dyDescent="0.2">
      <c r="A982" t="str">
        <f>+'算出シート2（連携後）'!AQ992</f>
        <v/>
      </c>
      <c r="B982">
        <f>+'算出シート2（連携後）'!G992</f>
        <v>0</v>
      </c>
      <c r="C982" t="str" cm="1">
        <f t="array" ref="C982">IF(A982="","",SUMPRODUCT((MATCH(A$2:A$1009&amp;B$2:B$1009,A$2:A$1009&amp;B$2:B$1009,0)=ROW($1:$1008))*(A$2:A$1009=A982)))</f>
        <v/>
      </c>
    </row>
    <row r="983" spans="1:3" x14ac:dyDescent="0.2">
      <c r="A983" t="str">
        <f>+'算出シート2（連携後）'!AQ993</f>
        <v/>
      </c>
      <c r="B983">
        <f>+'算出シート2（連携後）'!G993</f>
        <v>0</v>
      </c>
      <c r="C983" t="str" cm="1">
        <f t="array" ref="C983">IF(A983="","",SUMPRODUCT((MATCH(A$2:A$1009&amp;B$2:B$1009,A$2:A$1009&amp;B$2:B$1009,0)=ROW($1:$1008))*(A$2:A$1009=A983)))</f>
        <v/>
      </c>
    </row>
    <row r="984" spans="1:3" x14ac:dyDescent="0.2">
      <c r="A984" t="str">
        <f>+'算出シート2（連携後）'!AQ994</f>
        <v/>
      </c>
      <c r="B984">
        <f>+'算出シート2（連携後）'!G994</f>
        <v>0</v>
      </c>
      <c r="C984" t="str" cm="1">
        <f t="array" ref="C984">IF(A984="","",SUMPRODUCT((MATCH(A$2:A$1009&amp;B$2:B$1009,A$2:A$1009&amp;B$2:B$1009,0)=ROW($1:$1008))*(A$2:A$1009=A984)))</f>
        <v/>
      </c>
    </row>
    <row r="985" spans="1:3" x14ac:dyDescent="0.2">
      <c r="A985" t="str">
        <f>+'算出シート2（連携後）'!AQ995</f>
        <v/>
      </c>
      <c r="B985">
        <f>+'算出シート2（連携後）'!G995</f>
        <v>0</v>
      </c>
      <c r="C985" t="str" cm="1">
        <f t="array" ref="C985">IF(A985="","",SUMPRODUCT((MATCH(A$2:A$1009&amp;B$2:B$1009,A$2:A$1009&amp;B$2:B$1009,0)=ROW($1:$1008))*(A$2:A$1009=A985)))</f>
        <v/>
      </c>
    </row>
    <row r="986" spans="1:3" x14ac:dyDescent="0.2">
      <c r="A986" t="str">
        <f>+'算出シート2（連携後）'!AQ996</f>
        <v/>
      </c>
      <c r="B986">
        <f>+'算出シート2（連携後）'!G996</f>
        <v>0</v>
      </c>
      <c r="C986" t="str" cm="1">
        <f t="array" ref="C986">IF(A986="","",SUMPRODUCT((MATCH(A$2:A$1009&amp;B$2:B$1009,A$2:A$1009&amp;B$2:B$1009,0)=ROW($1:$1008))*(A$2:A$1009=A986)))</f>
        <v/>
      </c>
    </row>
    <row r="987" spans="1:3" x14ac:dyDescent="0.2">
      <c r="A987" t="str">
        <f>+'算出シート2（連携後）'!AQ997</f>
        <v/>
      </c>
      <c r="B987">
        <f>+'算出シート2（連携後）'!G997</f>
        <v>0</v>
      </c>
      <c r="C987" t="str" cm="1">
        <f t="array" ref="C987">IF(A987="","",SUMPRODUCT((MATCH(A$2:A$1009&amp;B$2:B$1009,A$2:A$1009&amp;B$2:B$1009,0)=ROW($1:$1008))*(A$2:A$1009=A987)))</f>
        <v/>
      </c>
    </row>
    <row r="988" spans="1:3" x14ac:dyDescent="0.2">
      <c r="A988" t="str">
        <f>+'算出シート2（連携後）'!AQ998</f>
        <v/>
      </c>
      <c r="B988">
        <f>+'算出シート2（連携後）'!G998</f>
        <v>0</v>
      </c>
      <c r="C988" t="str" cm="1">
        <f t="array" ref="C988">IF(A988="","",SUMPRODUCT((MATCH(A$2:A$1009&amp;B$2:B$1009,A$2:A$1009&amp;B$2:B$1009,0)=ROW($1:$1008))*(A$2:A$1009=A988)))</f>
        <v/>
      </c>
    </row>
    <row r="989" spans="1:3" x14ac:dyDescent="0.2">
      <c r="A989" t="str">
        <f>+'算出シート2（連携後）'!AQ999</f>
        <v/>
      </c>
      <c r="B989">
        <f>+'算出シート2（連携後）'!G999</f>
        <v>0</v>
      </c>
      <c r="C989" t="str" cm="1">
        <f t="array" ref="C989">IF(A989="","",SUMPRODUCT((MATCH(A$2:A$1009&amp;B$2:B$1009,A$2:A$1009&amp;B$2:B$1009,0)=ROW($1:$1008))*(A$2:A$1009=A989)))</f>
        <v/>
      </c>
    </row>
    <row r="990" spans="1:3" x14ac:dyDescent="0.2">
      <c r="A990" t="str">
        <f>+'算出シート2（連携後）'!AQ1000</f>
        <v/>
      </c>
      <c r="B990">
        <f>+'算出シート2（連携後）'!G1000</f>
        <v>0</v>
      </c>
      <c r="C990" t="str" cm="1">
        <f t="array" ref="C990">IF(A990="","",SUMPRODUCT((MATCH(A$2:A$1009&amp;B$2:B$1009,A$2:A$1009&amp;B$2:B$1009,0)=ROW($1:$1008))*(A$2:A$1009=A990)))</f>
        <v/>
      </c>
    </row>
    <row r="991" spans="1:3" x14ac:dyDescent="0.2">
      <c r="A991" t="str">
        <f>+'算出シート2（連携後）'!AQ1001</f>
        <v/>
      </c>
      <c r="B991">
        <f>+'算出シート2（連携後）'!G1001</f>
        <v>0</v>
      </c>
      <c r="C991" t="str" cm="1">
        <f t="array" ref="C991">IF(A991="","",SUMPRODUCT((MATCH(A$2:A$1009&amp;B$2:B$1009,A$2:A$1009&amp;B$2:B$1009,0)=ROW($1:$1008))*(A$2:A$1009=A991)))</f>
        <v/>
      </c>
    </row>
    <row r="992" spans="1:3" x14ac:dyDescent="0.2">
      <c r="A992" t="str">
        <f>+'算出シート2（連携後）'!AQ1002</f>
        <v/>
      </c>
      <c r="B992">
        <f>+'算出シート2（連携後）'!G1002</f>
        <v>0</v>
      </c>
      <c r="C992" t="str" cm="1">
        <f t="array" ref="C992">IF(A992="","",SUMPRODUCT((MATCH(A$2:A$1009&amp;B$2:B$1009,A$2:A$1009&amp;B$2:B$1009,0)=ROW($1:$1008))*(A$2:A$1009=A992)))</f>
        <v/>
      </c>
    </row>
    <row r="993" spans="1:3" x14ac:dyDescent="0.2">
      <c r="A993" t="str">
        <f>+'算出シート2（連携後）'!AQ1003</f>
        <v/>
      </c>
      <c r="B993">
        <f>+'算出シート2（連携後）'!G1003</f>
        <v>0</v>
      </c>
      <c r="C993" t="str" cm="1">
        <f t="array" ref="C993">IF(A993="","",SUMPRODUCT((MATCH(A$2:A$1009&amp;B$2:B$1009,A$2:A$1009&amp;B$2:B$1009,0)=ROW($1:$1008))*(A$2:A$1009=A993)))</f>
        <v/>
      </c>
    </row>
    <row r="994" spans="1:3" x14ac:dyDescent="0.2">
      <c r="A994" t="str">
        <f>+'算出シート2（連携後）'!AQ1004</f>
        <v/>
      </c>
      <c r="B994">
        <f>+'算出シート2（連携後）'!G1004</f>
        <v>0</v>
      </c>
      <c r="C994" t="str" cm="1">
        <f t="array" ref="C994">IF(A994="","",SUMPRODUCT((MATCH(A$2:A$1009&amp;B$2:B$1009,A$2:A$1009&amp;B$2:B$1009,0)=ROW($1:$1008))*(A$2:A$1009=A994)))</f>
        <v/>
      </c>
    </row>
    <row r="995" spans="1:3" x14ac:dyDescent="0.2">
      <c r="A995" t="str">
        <f>+'算出シート2（連携後）'!AQ1005</f>
        <v/>
      </c>
      <c r="B995">
        <f>+'算出シート2（連携後）'!G1005</f>
        <v>0</v>
      </c>
      <c r="C995" t="str" cm="1">
        <f t="array" ref="C995">IF(A995="","",SUMPRODUCT((MATCH(A$2:A$1009&amp;B$2:B$1009,A$2:A$1009&amp;B$2:B$1009,0)=ROW($1:$1008))*(A$2:A$1009=A995)))</f>
        <v/>
      </c>
    </row>
    <row r="996" spans="1:3" x14ac:dyDescent="0.2">
      <c r="A996" t="str">
        <f>+'算出シート2（連携後）'!AQ1006</f>
        <v/>
      </c>
      <c r="B996">
        <f>+'算出シート2（連携後）'!G1006</f>
        <v>0</v>
      </c>
      <c r="C996" t="str" cm="1">
        <f t="array" ref="C996">IF(A996="","",SUMPRODUCT((MATCH(A$2:A$1009&amp;B$2:B$1009,A$2:A$1009&amp;B$2:B$1009,0)=ROW($1:$1008))*(A$2:A$1009=A996)))</f>
        <v/>
      </c>
    </row>
    <row r="997" spans="1:3" x14ac:dyDescent="0.2">
      <c r="A997" t="str">
        <f>+'算出シート2（連携後）'!AQ1007</f>
        <v/>
      </c>
      <c r="B997">
        <f>+'算出シート2（連携後）'!G1007</f>
        <v>0</v>
      </c>
      <c r="C997" t="str" cm="1">
        <f t="array" ref="C997">IF(A997="","",SUMPRODUCT((MATCH(A$2:A$1009&amp;B$2:B$1009,A$2:A$1009&amp;B$2:B$1009,0)=ROW($1:$1008))*(A$2:A$1009=A997)))</f>
        <v/>
      </c>
    </row>
    <row r="998" spans="1:3" x14ac:dyDescent="0.2">
      <c r="A998" t="str">
        <f>+'算出シート2（連携後）'!AQ1008</f>
        <v/>
      </c>
      <c r="B998">
        <f>+'算出シート2（連携後）'!G1008</f>
        <v>0</v>
      </c>
      <c r="C998" t="str" cm="1">
        <f t="array" ref="C998">IF(A998="","",SUMPRODUCT((MATCH(A$2:A$1009&amp;B$2:B$1009,A$2:A$1009&amp;B$2:B$1009,0)=ROW($1:$1008))*(A$2:A$1009=A998)))</f>
        <v/>
      </c>
    </row>
    <row r="999" spans="1:3" x14ac:dyDescent="0.2">
      <c r="A999" t="str">
        <f>+'算出シート2（連携後）'!AQ1009</f>
        <v/>
      </c>
      <c r="B999">
        <f>+'算出シート2（連携後）'!G1009</f>
        <v>0</v>
      </c>
      <c r="C999" t="str" cm="1">
        <f t="array" ref="C999">IF(A999="","",SUMPRODUCT((MATCH(A$2:A$1009&amp;B$2:B$1009,A$2:A$1009&amp;B$2:B$1009,0)=ROW($1:$1008))*(A$2:A$1009=A999)))</f>
        <v/>
      </c>
    </row>
    <row r="1000" spans="1:3" x14ac:dyDescent="0.2">
      <c r="A1000" t="str">
        <f>+'算出シート2（連携後）'!AQ1010</f>
        <v/>
      </c>
      <c r="B1000">
        <f>+'算出シート2（連携後）'!G1010</f>
        <v>0</v>
      </c>
      <c r="C1000" t="str" cm="1">
        <f t="array" ref="C1000">IF(A1000="","",SUMPRODUCT((MATCH(A$2:A$1009&amp;B$2:B$1009,A$2:A$1009&amp;B$2:B$1009,0)=ROW($1:$1008))*(A$2:A$1009=A1000)))</f>
        <v/>
      </c>
    </row>
    <row r="1001" spans="1:3" x14ac:dyDescent="0.2">
      <c r="A1001" t="str">
        <f>+'算出シート2（連携後）'!AQ1011</f>
        <v/>
      </c>
      <c r="B1001">
        <f>+'算出シート2（連携後）'!G1011</f>
        <v>0</v>
      </c>
      <c r="C1001" t="str" cm="1">
        <f t="array" ref="C1001">IF(A1001="","",SUMPRODUCT((MATCH(A$2:A$1009&amp;B$2:B$1009,A$2:A$1009&amp;B$2:B$1009,0)=ROW($1:$1008))*(A$2:A$1009=A1001)))</f>
        <v/>
      </c>
    </row>
  </sheetData>
  <phoneticPr fontId="2"/>
  <pageMargins left="0.7" right="0.7" top="0.75" bottom="0.75" header="0.3" footer="0.3"/>
  <pageSetup paperSize="9" orientation="portrait"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A91E5-D833-4FA8-A228-9B20DDE6BD53}">
  <dimension ref="A1:C4233"/>
  <sheetViews>
    <sheetView topLeftCell="A138" workbookViewId="0">
      <selection activeCell="B158" sqref="B158"/>
    </sheetView>
  </sheetViews>
  <sheetFormatPr defaultRowHeight="13.2" x14ac:dyDescent="0.2"/>
  <cols>
    <col min="1" max="1" width="14.33203125" customWidth="1"/>
    <col min="2" max="3" width="14.33203125" bestFit="1" customWidth="1"/>
  </cols>
  <sheetData>
    <row r="1" spans="1:3" x14ac:dyDescent="0.2">
      <c r="A1" t="s">
        <v>181</v>
      </c>
      <c r="B1" t="s">
        <v>182</v>
      </c>
      <c r="C1" t="s">
        <v>183</v>
      </c>
    </row>
    <row r="3" spans="1:3" x14ac:dyDescent="0.2">
      <c r="A3" t="s">
        <v>4571</v>
      </c>
      <c r="B3" t="s">
        <v>184</v>
      </c>
      <c r="C3" s="113" t="s">
        <v>185</v>
      </c>
    </row>
    <row r="4" spans="1:3" x14ac:dyDescent="0.2">
      <c r="A4" t="s">
        <v>4572</v>
      </c>
      <c r="B4" t="s">
        <v>187</v>
      </c>
      <c r="C4" s="113" t="s">
        <v>188</v>
      </c>
    </row>
    <row r="5" spans="1:3" x14ac:dyDescent="0.2">
      <c r="A5" t="s">
        <v>4573</v>
      </c>
      <c r="B5" t="s">
        <v>190</v>
      </c>
      <c r="C5" s="113" t="s">
        <v>191</v>
      </c>
    </row>
    <row r="6" spans="1:3" x14ac:dyDescent="0.2">
      <c r="A6" t="s">
        <v>4574</v>
      </c>
      <c r="B6" t="s">
        <v>193</v>
      </c>
      <c r="C6" s="113" t="s">
        <v>194</v>
      </c>
    </row>
    <row r="7" spans="1:3" x14ac:dyDescent="0.2">
      <c r="A7" t="s">
        <v>4575</v>
      </c>
      <c r="B7" t="s">
        <v>196</v>
      </c>
      <c r="C7" s="113" t="s">
        <v>197</v>
      </c>
    </row>
    <row r="8" spans="1:3" x14ac:dyDescent="0.2">
      <c r="A8" t="s">
        <v>4576</v>
      </c>
      <c r="B8" t="s">
        <v>199</v>
      </c>
      <c r="C8" s="113" t="s">
        <v>200</v>
      </c>
    </row>
    <row r="9" spans="1:3" x14ac:dyDescent="0.2">
      <c r="A9" t="s">
        <v>4577</v>
      </c>
      <c r="B9" t="s">
        <v>202</v>
      </c>
      <c r="C9" s="113" t="s">
        <v>203</v>
      </c>
    </row>
    <row r="10" spans="1:3" x14ac:dyDescent="0.2">
      <c r="A10" t="s">
        <v>4578</v>
      </c>
      <c r="B10" t="s">
        <v>205</v>
      </c>
      <c r="C10" s="113" t="s">
        <v>206</v>
      </c>
    </row>
    <row r="11" spans="1:3" x14ac:dyDescent="0.2">
      <c r="A11" t="s">
        <v>4579</v>
      </c>
      <c r="B11" t="s">
        <v>208</v>
      </c>
      <c r="C11" s="113" t="s">
        <v>209</v>
      </c>
    </row>
    <row r="12" spans="1:3" x14ac:dyDescent="0.2">
      <c r="A12" t="s">
        <v>4580</v>
      </c>
      <c r="B12" t="s">
        <v>211</v>
      </c>
      <c r="C12" s="113" t="s">
        <v>212</v>
      </c>
    </row>
    <row r="13" spans="1:3" x14ac:dyDescent="0.2">
      <c r="A13" t="s">
        <v>186</v>
      </c>
      <c r="B13" t="s">
        <v>213</v>
      </c>
      <c r="C13" s="113" t="s">
        <v>214</v>
      </c>
    </row>
    <row r="14" spans="1:3" x14ac:dyDescent="0.2">
      <c r="A14" t="s">
        <v>189</v>
      </c>
      <c r="B14" t="s">
        <v>216</v>
      </c>
      <c r="C14" s="113" t="s">
        <v>217</v>
      </c>
    </row>
    <row r="15" spans="1:3" x14ac:dyDescent="0.2">
      <c r="A15" t="s">
        <v>192</v>
      </c>
      <c r="B15" t="s">
        <v>219</v>
      </c>
      <c r="C15" s="113" t="s">
        <v>220</v>
      </c>
    </row>
    <row r="16" spans="1:3" x14ac:dyDescent="0.2">
      <c r="A16" t="s">
        <v>195</v>
      </c>
      <c r="B16" t="s">
        <v>222</v>
      </c>
      <c r="C16" s="113" t="s">
        <v>223</v>
      </c>
    </row>
    <row r="17" spans="1:3" x14ac:dyDescent="0.2">
      <c r="A17" t="s">
        <v>198</v>
      </c>
      <c r="B17" t="s">
        <v>225</v>
      </c>
      <c r="C17" s="113" t="s">
        <v>226</v>
      </c>
    </row>
    <row r="18" spans="1:3" x14ac:dyDescent="0.2">
      <c r="A18" t="s">
        <v>201</v>
      </c>
      <c r="B18" t="s">
        <v>228</v>
      </c>
      <c r="C18" s="113" t="s">
        <v>229</v>
      </c>
    </row>
    <row r="19" spans="1:3" x14ac:dyDescent="0.2">
      <c r="A19" t="s">
        <v>204</v>
      </c>
      <c r="B19" t="s">
        <v>231</v>
      </c>
      <c r="C19" s="113" t="s">
        <v>232</v>
      </c>
    </row>
    <row r="20" spans="1:3" x14ac:dyDescent="0.2">
      <c r="A20" t="s">
        <v>207</v>
      </c>
      <c r="B20" t="s">
        <v>234</v>
      </c>
      <c r="C20" s="113" t="s">
        <v>235</v>
      </c>
    </row>
    <row r="21" spans="1:3" x14ac:dyDescent="0.2">
      <c r="A21" t="s">
        <v>210</v>
      </c>
      <c r="B21" t="s">
        <v>237</v>
      </c>
      <c r="C21" s="113" t="s">
        <v>238</v>
      </c>
    </row>
    <row r="22" spans="1:3" x14ac:dyDescent="0.2">
      <c r="A22" t="s">
        <v>204</v>
      </c>
      <c r="B22" t="s">
        <v>240</v>
      </c>
      <c r="C22" s="113" t="s">
        <v>241</v>
      </c>
    </row>
    <row r="23" spans="1:3" x14ac:dyDescent="0.2">
      <c r="A23" t="s">
        <v>215</v>
      </c>
      <c r="B23" t="s">
        <v>243</v>
      </c>
      <c r="C23" s="113" t="s">
        <v>244</v>
      </c>
    </row>
    <row r="24" spans="1:3" x14ac:dyDescent="0.2">
      <c r="A24" t="s">
        <v>218</v>
      </c>
      <c r="B24" t="s">
        <v>246</v>
      </c>
      <c r="C24" s="113" t="s">
        <v>247</v>
      </c>
    </row>
    <row r="25" spans="1:3" x14ac:dyDescent="0.2">
      <c r="A25" t="s">
        <v>221</v>
      </c>
      <c r="B25" t="s">
        <v>249</v>
      </c>
      <c r="C25" s="113" t="s">
        <v>250</v>
      </c>
    </row>
    <row r="26" spans="1:3" x14ac:dyDescent="0.2">
      <c r="A26" t="s">
        <v>224</v>
      </c>
      <c r="B26" t="s">
        <v>252</v>
      </c>
      <c r="C26" s="113" t="s">
        <v>253</v>
      </c>
    </row>
    <row r="27" spans="1:3" x14ac:dyDescent="0.2">
      <c r="A27" t="s">
        <v>227</v>
      </c>
      <c r="B27" t="s">
        <v>255</v>
      </c>
      <c r="C27" s="113" t="s">
        <v>256</v>
      </c>
    </row>
    <row r="28" spans="1:3" x14ac:dyDescent="0.2">
      <c r="A28" t="s">
        <v>230</v>
      </c>
      <c r="B28" t="s">
        <v>258</v>
      </c>
      <c r="C28" s="113" t="s">
        <v>259</v>
      </c>
    </row>
    <row r="29" spans="1:3" x14ac:dyDescent="0.2">
      <c r="A29" t="s">
        <v>233</v>
      </c>
      <c r="B29" t="s">
        <v>261</v>
      </c>
      <c r="C29" s="113" t="s">
        <v>262</v>
      </c>
    </row>
    <row r="30" spans="1:3" x14ac:dyDescent="0.2">
      <c r="A30" t="s">
        <v>236</v>
      </c>
      <c r="B30" t="s">
        <v>264</v>
      </c>
      <c r="C30" s="113" t="s">
        <v>265</v>
      </c>
    </row>
    <row r="31" spans="1:3" x14ac:dyDescent="0.2">
      <c r="A31" t="s">
        <v>239</v>
      </c>
      <c r="B31" t="s">
        <v>267</v>
      </c>
      <c r="C31" s="113" t="s">
        <v>268</v>
      </c>
    </row>
    <row r="32" spans="1:3" x14ac:dyDescent="0.2">
      <c r="A32" t="s">
        <v>242</v>
      </c>
      <c r="B32" t="s">
        <v>270</v>
      </c>
      <c r="C32" s="113" t="s">
        <v>271</v>
      </c>
    </row>
    <row r="33" spans="1:3" x14ac:dyDescent="0.2">
      <c r="A33" t="s">
        <v>245</v>
      </c>
      <c r="B33" t="s">
        <v>273</v>
      </c>
      <c r="C33" s="113" t="s">
        <v>274</v>
      </c>
    </row>
    <row r="34" spans="1:3" x14ac:dyDescent="0.2">
      <c r="A34" t="s">
        <v>248</v>
      </c>
      <c r="B34" t="s">
        <v>276</v>
      </c>
      <c r="C34" s="113" t="s">
        <v>277</v>
      </c>
    </row>
    <row r="35" spans="1:3" x14ac:dyDescent="0.2">
      <c r="A35" t="s">
        <v>251</v>
      </c>
      <c r="B35" t="s">
        <v>279</v>
      </c>
      <c r="C35" s="113" t="s">
        <v>280</v>
      </c>
    </row>
    <row r="36" spans="1:3" x14ac:dyDescent="0.2">
      <c r="A36" t="s">
        <v>254</v>
      </c>
      <c r="B36" t="s">
        <v>282</v>
      </c>
      <c r="C36" s="113" t="s">
        <v>283</v>
      </c>
    </row>
    <row r="37" spans="1:3" x14ac:dyDescent="0.2">
      <c r="A37" t="s">
        <v>257</v>
      </c>
      <c r="B37" t="s">
        <v>285</v>
      </c>
      <c r="C37" s="113" t="s">
        <v>286</v>
      </c>
    </row>
    <row r="38" spans="1:3" x14ac:dyDescent="0.2">
      <c r="A38" t="s">
        <v>260</v>
      </c>
      <c r="B38" t="s">
        <v>288</v>
      </c>
      <c r="C38" s="113" t="s">
        <v>289</v>
      </c>
    </row>
    <row r="39" spans="1:3" x14ac:dyDescent="0.2">
      <c r="A39" t="s">
        <v>263</v>
      </c>
      <c r="B39" t="s">
        <v>291</v>
      </c>
      <c r="C39" s="113" t="s">
        <v>292</v>
      </c>
    </row>
    <row r="40" spans="1:3" x14ac:dyDescent="0.2">
      <c r="A40" t="s">
        <v>266</v>
      </c>
      <c r="B40" t="s">
        <v>294</v>
      </c>
      <c r="C40" s="113" t="s">
        <v>295</v>
      </c>
    </row>
    <row r="41" spans="1:3" x14ac:dyDescent="0.2">
      <c r="A41" t="s">
        <v>269</v>
      </c>
      <c r="B41" t="s">
        <v>297</v>
      </c>
      <c r="C41" s="113" t="s">
        <v>298</v>
      </c>
    </row>
    <row r="42" spans="1:3" x14ac:dyDescent="0.2">
      <c r="A42" t="s">
        <v>272</v>
      </c>
      <c r="B42" t="s">
        <v>300</v>
      </c>
      <c r="C42" s="113" t="s">
        <v>301</v>
      </c>
    </row>
    <row r="43" spans="1:3" x14ac:dyDescent="0.2">
      <c r="A43" t="s">
        <v>275</v>
      </c>
      <c r="B43" t="s">
        <v>303</v>
      </c>
      <c r="C43" s="113" t="s">
        <v>304</v>
      </c>
    </row>
    <row r="44" spans="1:3" x14ac:dyDescent="0.2">
      <c r="A44" t="s">
        <v>278</v>
      </c>
      <c r="C44" s="113" t="s">
        <v>306</v>
      </c>
    </row>
    <row r="45" spans="1:3" x14ac:dyDescent="0.2">
      <c r="A45" t="s">
        <v>281</v>
      </c>
      <c r="C45" s="113" t="s">
        <v>308</v>
      </c>
    </row>
    <row r="46" spans="1:3" x14ac:dyDescent="0.2">
      <c r="A46" t="s">
        <v>284</v>
      </c>
      <c r="C46" s="113" t="s">
        <v>310</v>
      </c>
    </row>
    <row r="47" spans="1:3" x14ac:dyDescent="0.2">
      <c r="A47" t="s">
        <v>287</v>
      </c>
      <c r="C47" s="113" t="s">
        <v>312</v>
      </c>
    </row>
    <row r="48" spans="1:3" x14ac:dyDescent="0.2">
      <c r="A48" t="s">
        <v>290</v>
      </c>
      <c r="C48" s="113" t="s">
        <v>314</v>
      </c>
    </row>
    <row r="49" spans="1:3" x14ac:dyDescent="0.2">
      <c r="A49" t="s">
        <v>293</v>
      </c>
      <c r="C49" s="113" t="s">
        <v>316</v>
      </c>
    </row>
    <row r="50" spans="1:3" x14ac:dyDescent="0.2">
      <c r="A50" t="s">
        <v>296</v>
      </c>
      <c r="C50" s="113" t="s">
        <v>318</v>
      </c>
    </row>
    <row r="51" spans="1:3" x14ac:dyDescent="0.2">
      <c r="A51" t="s">
        <v>299</v>
      </c>
      <c r="C51" s="113" t="s">
        <v>320</v>
      </c>
    </row>
    <row r="52" spans="1:3" x14ac:dyDescent="0.2">
      <c r="A52" t="s">
        <v>302</v>
      </c>
      <c r="C52" s="113" t="s">
        <v>322</v>
      </c>
    </row>
    <row r="53" spans="1:3" x14ac:dyDescent="0.2">
      <c r="A53" t="s">
        <v>305</v>
      </c>
      <c r="C53" s="113" t="s">
        <v>324</v>
      </c>
    </row>
    <row r="54" spans="1:3" x14ac:dyDescent="0.2">
      <c r="A54" t="s">
        <v>307</v>
      </c>
      <c r="C54" s="113" t="s">
        <v>326</v>
      </c>
    </row>
    <row r="55" spans="1:3" x14ac:dyDescent="0.2">
      <c r="A55" t="s">
        <v>309</v>
      </c>
      <c r="C55" s="113" t="s">
        <v>328</v>
      </c>
    </row>
    <row r="56" spans="1:3" x14ac:dyDescent="0.2">
      <c r="A56" t="s">
        <v>311</v>
      </c>
      <c r="C56" s="113" t="s">
        <v>330</v>
      </c>
    </row>
    <row r="57" spans="1:3" x14ac:dyDescent="0.2">
      <c r="A57" t="s">
        <v>313</v>
      </c>
      <c r="C57" s="113" t="s">
        <v>332</v>
      </c>
    </row>
    <row r="58" spans="1:3" x14ac:dyDescent="0.2">
      <c r="A58" t="s">
        <v>315</v>
      </c>
      <c r="C58" s="113" t="s">
        <v>334</v>
      </c>
    </row>
    <row r="59" spans="1:3" x14ac:dyDescent="0.2">
      <c r="A59" t="s">
        <v>317</v>
      </c>
      <c r="C59" s="113" t="s">
        <v>336</v>
      </c>
    </row>
    <row r="60" spans="1:3" x14ac:dyDescent="0.2">
      <c r="A60" t="s">
        <v>319</v>
      </c>
      <c r="C60" s="113" t="s">
        <v>338</v>
      </c>
    </row>
    <row r="61" spans="1:3" x14ac:dyDescent="0.2">
      <c r="A61" t="s">
        <v>321</v>
      </c>
      <c r="C61" s="113" t="s">
        <v>340</v>
      </c>
    </row>
    <row r="62" spans="1:3" x14ac:dyDescent="0.2">
      <c r="A62" t="s">
        <v>323</v>
      </c>
      <c r="C62" s="113" t="s">
        <v>342</v>
      </c>
    </row>
    <row r="63" spans="1:3" x14ac:dyDescent="0.2">
      <c r="A63" t="s">
        <v>325</v>
      </c>
      <c r="C63" s="113" t="s">
        <v>344</v>
      </c>
    </row>
    <row r="64" spans="1:3" x14ac:dyDescent="0.2">
      <c r="A64" t="s">
        <v>327</v>
      </c>
      <c r="C64" s="113" t="s">
        <v>346</v>
      </c>
    </row>
    <row r="65" spans="1:3" x14ac:dyDescent="0.2">
      <c r="A65" t="s">
        <v>329</v>
      </c>
      <c r="C65" s="113" t="s">
        <v>348</v>
      </c>
    </row>
    <row r="66" spans="1:3" x14ac:dyDescent="0.2">
      <c r="A66" t="s">
        <v>331</v>
      </c>
      <c r="C66" s="113" t="s">
        <v>350</v>
      </c>
    </row>
    <row r="67" spans="1:3" x14ac:dyDescent="0.2">
      <c r="A67" t="s">
        <v>333</v>
      </c>
      <c r="C67" s="113" t="s">
        <v>352</v>
      </c>
    </row>
    <row r="68" spans="1:3" x14ac:dyDescent="0.2">
      <c r="A68" t="s">
        <v>335</v>
      </c>
      <c r="C68" s="113" t="s">
        <v>354</v>
      </c>
    </row>
    <row r="69" spans="1:3" x14ac:dyDescent="0.2">
      <c r="A69" t="s">
        <v>337</v>
      </c>
      <c r="C69" s="113" t="s">
        <v>356</v>
      </c>
    </row>
    <row r="70" spans="1:3" x14ac:dyDescent="0.2">
      <c r="A70" t="s">
        <v>339</v>
      </c>
      <c r="C70" s="113" t="s">
        <v>358</v>
      </c>
    </row>
    <row r="71" spans="1:3" x14ac:dyDescent="0.2">
      <c r="A71" t="s">
        <v>341</v>
      </c>
      <c r="C71" s="113" t="s">
        <v>360</v>
      </c>
    </row>
    <row r="72" spans="1:3" x14ac:dyDescent="0.2">
      <c r="A72" t="s">
        <v>343</v>
      </c>
      <c r="C72" s="113" t="s">
        <v>362</v>
      </c>
    </row>
    <row r="73" spans="1:3" x14ac:dyDescent="0.2">
      <c r="A73" t="s">
        <v>345</v>
      </c>
      <c r="C73" s="113" t="s">
        <v>364</v>
      </c>
    </row>
    <row r="74" spans="1:3" x14ac:dyDescent="0.2">
      <c r="A74" t="s">
        <v>347</v>
      </c>
      <c r="C74" s="113" t="s">
        <v>366</v>
      </c>
    </row>
    <row r="75" spans="1:3" x14ac:dyDescent="0.2">
      <c r="A75" t="s">
        <v>349</v>
      </c>
      <c r="C75" s="113" t="s">
        <v>368</v>
      </c>
    </row>
    <row r="76" spans="1:3" x14ac:dyDescent="0.2">
      <c r="A76" t="s">
        <v>351</v>
      </c>
      <c r="C76" s="113" t="s">
        <v>370</v>
      </c>
    </row>
    <row r="77" spans="1:3" x14ac:dyDescent="0.2">
      <c r="A77" t="s">
        <v>353</v>
      </c>
      <c r="C77" s="113" t="s">
        <v>372</v>
      </c>
    </row>
    <row r="78" spans="1:3" x14ac:dyDescent="0.2">
      <c r="A78" t="s">
        <v>355</v>
      </c>
      <c r="C78" s="113" t="s">
        <v>374</v>
      </c>
    </row>
    <row r="79" spans="1:3" x14ac:dyDescent="0.2">
      <c r="A79" t="s">
        <v>357</v>
      </c>
      <c r="C79" s="113" t="s">
        <v>376</v>
      </c>
    </row>
    <row r="80" spans="1:3" x14ac:dyDescent="0.2">
      <c r="A80" t="s">
        <v>359</v>
      </c>
      <c r="C80" s="113" t="s">
        <v>378</v>
      </c>
    </row>
    <row r="81" spans="1:3" x14ac:dyDescent="0.2">
      <c r="A81" t="s">
        <v>361</v>
      </c>
      <c r="C81" s="113" t="s">
        <v>380</v>
      </c>
    </row>
    <row r="82" spans="1:3" x14ac:dyDescent="0.2">
      <c r="A82" t="s">
        <v>363</v>
      </c>
      <c r="C82" s="113" t="s">
        <v>382</v>
      </c>
    </row>
    <row r="83" spans="1:3" x14ac:dyDescent="0.2">
      <c r="A83" t="s">
        <v>365</v>
      </c>
      <c r="C83" s="113" t="s">
        <v>384</v>
      </c>
    </row>
    <row r="84" spans="1:3" x14ac:dyDescent="0.2">
      <c r="A84" t="s">
        <v>367</v>
      </c>
      <c r="C84" s="113" t="s">
        <v>386</v>
      </c>
    </row>
    <row r="85" spans="1:3" x14ac:dyDescent="0.2">
      <c r="A85" t="s">
        <v>369</v>
      </c>
      <c r="C85" s="113" t="s">
        <v>388</v>
      </c>
    </row>
    <row r="86" spans="1:3" x14ac:dyDescent="0.2">
      <c r="A86" t="s">
        <v>371</v>
      </c>
      <c r="C86" s="113" t="s">
        <v>390</v>
      </c>
    </row>
    <row r="87" spans="1:3" x14ac:dyDescent="0.2">
      <c r="A87" t="s">
        <v>373</v>
      </c>
      <c r="C87" s="113" t="s">
        <v>392</v>
      </c>
    </row>
    <row r="88" spans="1:3" x14ac:dyDescent="0.2">
      <c r="A88" t="s">
        <v>375</v>
      </c>
      <c r="C88" s="113" t="s">
        <v>394</v>
      </c>
    </row>
    <row r="89" spans="1:3" x14ac:dyDescent="0.2">
      <c r="A89" t="s">
        <v>377</v>
      </c>
      <c r="C89" s="113" t="s">
        <v>396</v>
      </c>
    </row>
    <row r="90" spans="1:3" x14ac:dyDescent="0.2">
      <c r="A90" t="s">
        <v>379</v>
      </c>
      <c r="C90" s="113" t="s">
        <v>398</v>
      </c>
    </row>
    <row r="91" spans="1:3" x14ac:dyDescent="0.2">
      <c r="A91" t="s">
        <v>381</v>
      </c>
      <c r="C91" s="113" t="s">
        <v>400</v>
      </c>
    </row>
    <row r="92" spans="1:3" x14ac:dyDescent="0.2">
      <c r="A92" t="s">
        <v>383</v>
      </c>
      <c r="C92" s="113" t="s">
        <v>402</v>
      </c>
    </row>
    <row r="93" spans="1:3" x14ac:dyDescent="0.2">
      <c r="A93" t="s">
        <v>385</v>
      </c>
      <c r="C93" s="113" t="s">
        <v>404</v>
      </c>
    </row>
    <row r="94" spans="1:3" x14ac:dyDescent="0.2">
      <c r="A94" t="s">
        <v>387</v>
      </c>
      <c r="C94" s="113" t="s">
        <v>406</v>
      </c>
    </row>
    <row r="95" spans="1:3" x14ac:dyDescent="0.2">
      <c r="A95" t="s">
        <v>389</v>
      </c>
      <c r="C95" s="113" t="s">
        <v>408</v>
      </c>
    </row>
    <row r="96" spans="1:3" x14ac:dyDescent="0.2">
      <c r="A96" t="s">
        <v>391</v>
      </c>
      <c r="C96" s="113" t="s">
        <v>410</v>
      </c>
    </row>
    <row r="97" spans="1:3" x14ac:dyDescent="0.2">
      <c r="A97" t="s">
        <v>393</v>
      </c>
      <c r="C97" s="113" t="s">
        <v>412</v>
      </c>
    </row>
    <row r="98" spans="1:3" x14ac:dyDescent="0.2">
      <c r="A98" t="s">
        <v>395</v>
      </c>
      <c r="C98" s="113" t="s">
        <v>414</v>
      </c>
    </row>
    <row r="99" spans="1:3" x14ac:dyDescent="0.2">
      <c r="A99" t="s">
        <v>397</v>
      </c>
      <c r="C99" s="113" t="s">
        <v>416</v>
      </c>
    </row>
    <row r="100" spans="1:3" x14ac:dyDescent="0.2">
      <c r="A100" t="s">
        <v>399</v>
      </c>
      <c r="C100" s="113" t="s">
        <v>418</v>
      </c>
    </row>
    <row r="101" spans="1:3" x14ac:dyDescent="0.2">
      <c r="A101" t="s">
        <v>401</v>
      </c>
      <c r="C101" s="113" t="s">
        <v>420</v>
      </c>
    </row>
    <row r="102" spans="1:3" x14ac:dyDescent="0.2">
      <c r="A102" t="s">
        <v>403</v>
      </c>
      <c r="C102" s="113" t="s">
        <v>422</v>
      </c>
    </row>
    <row r="103" spans="1:3" x14ac:dyDescent="0.2">
      <c r="A103" t="s">
        <v>405</v>
      </c>
      <c r="C103" s="113" t="s">
        <v>424</v>
      </c>
    </row>
    <row r="104" spans="1:3" x14ac:dyDescent="0.2">
      <c r="A104" t="s">
        <v>407</v>
      </c>
      <c r="C104" s="113" t="s">
        <v>426</v>
      </c>
    </row>
    <row r="105" spans="1:3" x14ac:dyDescent="0.2">
      <c r="A105" t="s">
        <v>409</v>
      </c>
      <c r="C105" s="113" t="s">
        <v>428</v>
      </c>
    </row>
    <row r="106" spans="1:3" x14ac:dyDescent="0.2">
      <c r="A106" t="s">
        <v>411</v>
      </c>
      <c r="C106" s="113" t="s">
        <v>430</v>
      </c>
    </row>
    <row r="107" spans="1:3" x14ac:dyDescent="0.2">
      <c r="A107" t="s">
        <v>413</v>
      </c>
      <c r="C107" s="113" t="s">
        <v>432</v>
      </c>
    </row>
    <row r="108" spans="1:3" x14ac:dyDescent="0.2">
      <c r="A108" t="s">
        <v>415</v>
      </c>
      <c r="C108" s="113" t="s">
        <v>434</v>
      </c>
    </row>
    <row r="109" spans="1:3" x14ac:dyDescent="0.2">
      <c r="A109" t="s">
        <v>417</v>
      </c>
      <c r="C109" s="113" t="s">
        <v>436</v>
      </c>
    </row>
    <row r="110" spans="1:3" x14ac:dyDescent="0.2">
      <c r="A110" t="s">
        <v>419</v>
      </c>
      <c r="C110" s="113" t="s">
        <v>438</v>
      </c>
    </row>
    <row r="111" spans="1:3" x14ac:dyDescent="0.2">
      <c r="A111" t="s">
        <v>421</v>
      </c>
      <c r="C111" s="113" t="s">
        <v>440</v>
      </c>
    </row>
    <row r="112" spans="1:3" x14ac:dyDescent="0.2">
      <c r="A112" t="s">
        <v>423</v>
      </c>
      <c r="C112" s="113" t="s">
        <v>442</v>
      </c>
    </row>
    <row r="113" spans="1:3" x14ac:dyDescent="0.2">
      <c r="A113" t="s">
        <v>425</v>
      </c>
      <c r="C113" s="113" t="s">
        <v>444</v>
      </c>
    </row>
    <row r="114" spans="1:3" x14ac:dyDescent="0.2">
      <c r="A114" t="s">
        <v>427</v>
      </c>
      <c r="C114" s="113" t="s">
        <v>446</v>
      </c>
    </row>
    <row r="115" spans="1:3" x14ac:dyDescent="0.2">
      <c r="A115" t="s">
        <v>429</v>
      </c>
      <c r="C115" s="113" t="s">
        <v>448</v>
      </c>
    </row>
    <row r="116" spans="1:3" x14ac:dyDescent="0.2">
      <c r="A116" t="s">
        <v>431</v>
      </c>
      <c r="C116" s="113" t="s">
        <v>450</v>
      </c>
    </row>
    <row r="117" spans="1:3" x14ac:dyDescent="0.2">
      <c r="A117" t="s">
        <v>433</v>
      </c>
      <c r="C117" s="113" t="s">
        <v>452</v>
      </c>
    </row>
    <row r="118" spans="1:3" x14ac:dyDescent="0.2">
      <c r="A118" t="s">
        <v>435</v>
      </c>
      <c r="C118" s="113" t="s">
        <v>454</v>
      </c>
    </row>
    <row r="119" spans="1:3" x14ac:dyDescent="0.2">
      <c r="A119" t="s">
        <v>437</v>
      </c>
      <c r="C119" s="113" t="s">
        <v>456</v>
      </c>
    </row>
    <row r="120" spans="1:3" x14ac:dyDescent="0.2">
      <c r="A120" t="s">
        <v>439</v>
      </c>
      <c r="C120" s="113" t="s">
        <v>458</v>
      </c>
    </row>
    <row r="121" spans="1:3" x14ac:dyDescent="0.2">
      <c r="A121" t="s">
        <v>441</v>
      </c>
      <c r="C121" s="113" t="s">
        <v>460</v>
      </c>
    </row>
    <row r="122" spans="1:3" x14ac:dyDescent="0.2">
      <c r="A122" t="s">
        <v>443</v>
      </c>
      <c r="C122" s="113" t="s">
        <v>462</v>
      </c>
    </row>
    <row r="123" spans="1:3" x14ac:dyDescent="0.2">
      <c r="A123" t="s">
        <v>445</v>
      </c>
      <c r="C123" s="113" t="s">
        <v>464</v>
      </c>
    </row>
    <row r="124" spans="1:3" x14ac:dyDescent="0.2">
      <c r="A124" t="s">
        <v>447</v>
      </c>
      <c r="C124" s="113" t="s">
        <v>466</v>
      </c>
    </row>
    <row r="125" spans="1:3" x14ac:dyDescent="0.2">
      <c r="A125" t="s">
        <v>449</v>
      </c>
      <c r="C125" s="113" t="s">
        <v>468</v>
      </c>
    </row>
    <row r="126" spans="1:3" x14ac:dyDescent="0.2">
      <c r="A126" t="s">
        <v>451</v>
      </c>
      <c r="C126" s="113" t="s">
        <v>470</v>
      </c>
    </row>
    <row r="127" spans="1:3" x14ac:dyDescent="0.2">
      <c r="A127" t="s">
        <v>453</v>
      </c>
      <c r="C127" s="113" t="s">
        <v>472</v>
      </c>
    </row>
    <row r="128" spans="1:3" x14ac:dyDescent="0.2">
      <c r="A128" t="s">
        <v>455</v>
      </c>
      <c r="C128" s="113" t="s">
        <v>474</v>
      </c>
    </row>
    <row r="129" spans="1:3" x14ac:dyDescent="0.2">
      <c r="A129" t="s">
        <v>457</v>
      </c>
      <c r="C129" s="113" t="s">
        <v>476</v>
      </c>
    </row>
    <row r="130" spans="1:3" x14ac:dyDescent="0.2">
      <c r="A130" t="s">
        <v>459</v>
      </c>
      <c r="C130" s="113" t="s">
        <v>478</v>
      </c>
    </row>
    <row r="131" spans="1:3" x14ac:dyDescent="0.2">
      <c r="A131" t="s">
        <v>461</v>
      </c>
      <c r="C131" s="113" t="s">
        <v>480</v>
      </c>
    </row>
    <row r="132" spans="1:3" x14ac:dyDescent="0.2">
      <c r="A132" t="s">
        <v>463</v>
      </c>
      <c r="C132" s="113" t="s">
        <v>482</v>
      </c>
    </row>
    <row r="133" spans="1:3" x14ac:dyDescent="0.2">
      <c r="A133" t="s">
        <v>465</v>
      </c>
      <c r="C133" s="113" t="s">
        <v>484</v>
      </c>
    </row>
    <row r="134" spans="1:3" x14ac:dyDescent="0.2">
      <c r="A134" t="s">
        <v>467</v>
      </c>
      <c r="C134" s="113" t="s">
        <v>486</v>
      </c>
    </row>
    <row r="135" spans="1:3" x14ac:dyDescent="0.2">
      <c r="A135" t="s">
        <v>469</v>
      </c>
      <c r="C135" s="113" t="s">
        <v>488</v>
      </c>
    </row>
    <row r="136" spans="1:3" x14ac:dyDescent="0.2">
      <c r="A136" t="s">
        <v>471</v>
      </c>
      <c r="C136" s="113" t="s">
        <v>490</v>
      </c>
    </row>
    <row r="137" spans="1:3" x14ac:dyDescent="0.2">
      <c r="A137" t="s">
        <v>473</v>
      </c>
      <c r="C137" s="113" t="s">
        <v>492</v>
      </c>
    </row>
    <row r="138" spans="1:3" x14ac:dyDescent="0.2">
      <c r="A138" t="s">
        <v>475</v>
      </c>
      <c r="C138" s="113" t="s">
        <v>493</v>
      </c>
    </row>
    <row r="139" spans="1:3" x14ac:dyDescent="0.2">
      <c r="A139" t="s">
        <v>477</v>
      </c>
      <c r="C139" s="113" t="s">
        <v>494</v>
      </c>
    </row>
    <row r="140" spans="1:3" x14ac:dyDescent="0.2">
      <c r="A140" t="s">
        <v>479</v>
      </c>
      <c r="C140" s="113" t="s">
        <v>495</v>
      </c>
    </row>
    <row r="141" spans="1:3" x14ac:dyDescent="0.2">
      <c r="A141" t="s">
        <v>481</v>
      </c>
      <c r="C141" s="113" t="s">
        <v>496</v>
      </c>
    </row>
    <row r="142" spans="1:3" x14ac:dyDescent="0.2">
      <c r="A142" t="s">
        <v>483</v>
      </c>
      <c r="C142" s="113" t="s">
        <v>497</v>
      </c>
    </row>
    <row r="143" spans="1:3" x14ac:dyDescent="0.2">
      <c r="A143" t="s">
        <v>485</v>
      </c>
      <c r="C143" s="113" t="s">
        <v>498</v>
      </c>
    </row>
    <row r="144" spans="1:3" x14ac:dyDescent="0.2">
      <c r="A144" t="s">
        <v>487</v>
      </c>
      <c r="C144" s="113" t="s">
        <v>499</v>
      </c>
    </row>
    <row r="145" spans="1:3" x14ac:dyDescent="0.2">
      <c r="A145" t="s">
        <v>489</v>
      </c>
      <c r="C145" s="113" t="s">
        <v>500</v>
      </c>
    </row>
    <row r="146" spans="1:3" x14ac:dyDescent="0.2">
      <c r="A146" t="s">
        <v>491</v>
      </c>
      <c r="C146" s="113" t="s">
        <v>501</v>
      </c>
    </row>
    <row r="147" spans="1:3" x14ac:dyDescent="0.2">
      <c r="A147" t="s">
        <v>4589</v>
      </c>
      <c r="C147" s="113" t="s">
        <v>502</v>
      </c>
    </row>
    <row r="148" spans="1:3" x14ac:dyDescent="0.2">
      <c r="A148" t="s">
        <v>4590</v>
      </c>
      <c r="C148" s="113" t="s">
        <v>503</v>
      </c>
    </row>
    <row r="149" spans="1:3" x14ac:dyDescent="0.2">
      <c r="A149" t="s">
        <v>4591</v>
      </c>
      <c r="C149" s="113" t="s">
        <v>504</v>
      </c>
    </row>
    <row r="150" spans="1:3" x14ac:dyDescent="0.2">
      <c r="A150" t="s">
        <v>4592</v>
      </c>
      <c r="C150" s="113" t="s">
        <v>505</v>
      </c>
    </row>
    <row r="151" spans="1:3" x14ac:dyDescent="0.2">
      <c r="A151" t="s">
        <v>4593</v>
      </c>
      <c r="C151" s="113" t="s">
        <v>506</v>
      </c>
    </row>
    <row r="152" spans="1:3" x14ac:dyDescent="0.2">
      <c r="A152" t="s">
        <v>4594</v>
      </c>
      <c r="C152" s="113" t="s">
        <v>507</v>
      </c>
    </row>
    <row r="153" spans="1:3" x14ac:dyDescent="0.2">
      <c r="A153" t="s">
        <v>4595</v>
      </c>
      <c r="C153" s="113" t="s">
        <v>508</v>
      </c>
    </row>
    <row r="154" spans="1:3" x14ac:dyDescent="0.2">
      <c r="A154" t="s">
        <v>4596</v>
      </c>
      <c r="C154" s="113" t="s">
        <v>509</v>
      </c>
    </row>
    <row r="155" spans="1:3" x14ac:dyDescent="0.2">
      <c r="A155" t="s">
        <v>4597</v>
      </c>
      <c r="C155" s="113" t="s">
        <v>510</v>
      </c>
    </row>
    <row r="156" spans="1:3" x14ac:dyDescent="0.2">
      <c r="A156" t="s">
        <v>4598</v>
      </c>
      <c r="C156" s="113" t="s">
        <v>511</v>
      </c>
    </row>
    <row r="157" spans="1:3" x14ac:dyDescent="0.2">
      <c r="A157" t="s">
        <v>4599</v>
      </c>
      <c r="C157" s="113" t="s">
        <v>512</v>
      </c>
    </row>
    <row r="158" spans="1:3" x14ac:dyDescent="0.2">
      <c r="A158" t="s">
        <v>4600</v>
      </c>
      <c r="C158" s="113" t="s">
        <v>513</v>
      </c>
    </row>
    <row r="159" spans="1:3" x14ac:dyDescent="0.2">
      <c r="A159" t="s">
        <v>4601</v>
      </c>
      <c r="C159" s="113" t="s">
        <v>514</v>
      </c>
    </row>
    <row r="160" spans="1:3" x14ac:dyDescent="0.2">
      <c r="A160" t="s">
        <v>4602</v>
      </c>
      <c r="C160" s="113" t="s">
        <v>515</v>
      </c>
    </row>
    <row r="161" spans="1:3" x14ac:dyDescent="0.2">
      <c r="A161" t="s">
        <v>4603</v>
      </c>
      <c r="C161" s="113" t="s">
        <v>516</v>
      </c>
    </row>
    <row r="162" spans="1:3" x14ac:dyDescent="0.2">
      <c r="A162" t="s">
        <v>4604</v>
      </c>
      <c r="C162" s="113" t="s">
        <v>517</v>
      </c>
    </row>
    <row r="163" spans="1:3" x14ac:dyDescent="0.2">
      <c r="A163" t="s">
        <v>4605</v>
      </c>
      <c r="C163" s="113" t="s">
        <v>518</v>
      </c>
    </row>
    <row r="164" spans="1:3" x14ac:dyDescent="0.2">
      <c r="A164" t="s">
        <v>4606</v>
      </c>
      <c r="C164" s="113" t="s">
        <v>519</v>
      </c>
    </row>
    <row r="165" spans="1:3" x14ac:dyDescent="0.2">
      <c r="A165" t="s">
        <v>4607</v>
      </c>
      <c r="C165" s="113" t="s">
        <v>520</v>
      </c>
    </row>
    <row r="166" spans="1:3" x14ac:dyDescent="0.2">
      <c r="A166" t="s">
        <v>4608</v>
      </c>
      <c r="C166" s="113" t="s">
        <v>521</v>
      </c>
    </row>
    <row r="167" spans="1:3" x14ac:dyDescent="0.2">
      <c r="C167" s="113" t="s">
        <v>522</v>
      </c>
    </row>
    <row r="168" spans="1:3" x14ac:dyDescent="0.2">
      <c r="C168" s="113" t="s">
        <v>523</v>
      </c>
    </row>
    <row r="169" spans="1:3" x14ac:dyDescent="0.2">
      <c r="C169" s="113" t="s">
        <v>524</v>
      </c>
    </row>
    <row r="170" spans="1:3" x14ac:dyDescent="0.2">
      <c r="C170" s="113" t="s">
        <v>525</v>
      </c>
    </row>
    <row r="171" spans="1:3" x14ac:dyDescent="0.2">
      <c r="C171" s="113" t="s">
        <v>526</v>
      </c>
    </row>
    <row r="172" spans="1:3" x14ac:dyDescent="0.2">
      <c r="C172" s="113" t="s">
        <v>527</v>
      </c>
    </row>
    <row r="173" spans="1:3" x14ac:dyDescent="0.2">
      <c r="C173" s="113" t="s">
        <v>528</v>
      </c>
    </row>
    <row r="174" spans="1:3" x14ac:dyDescent="0.2">
      <c r="C174" s="113" t="s">
        <v>529</v>
      </c>
    </row>
    <row r="175" spans="1:3" x14ac:dyDescent="0.2">
      <c r="C175" s="113" t="s">
        <v>530</v>
      </c>
    </row>
    <row r="176" spans="1:3" x14ac:dyDescent="0.2">
      <c r="C176" s="113" t="s">
        <v>531</v>
      </c>
    </row>
    <row r="177" spans="3:3" x14ac:dyDescent="0.2">
      <c r="C177" s="113" t="s">
        <v>532</v>
      </c>
    </row>
    <row r="178" spans="3:3" x14ac:dyDescent="0.2">
      <c r="C178" s="113" t="s">
        <v>533</v>
      </c>
    </row>
    <row r="179" spans="3:3" x14ac:dyDescent="0.2">
      <c r="C179" s="113" t="s">
        <v>534</v>
      </c>
    </row>
    <row r="180" spans="3:3" x14ac:dyDescent="0.2">
      <c r="C180" s="113" t="s">
        <v>535</v>
      </c>
    </row>
    <row r="181" spans="3:3" x14ac:dyDescent="0.2">
      <c r="C181" s="113" t="s">
        <v>536</v>
      </c>
    </row>
    <row r="182" spans="3:3" x14ac:dyDescent="0.2">
      <c r="C182" s="113" t="s">
        <v>537</v>
      </c>
    </row>
    <row r="183" spans="3:3" x14ac:dyDescent="0.2">
      <c r="C183" s="113" t="s">
        <v>538</v>
      </c>
    </row>
    <row r="184" spans="3:3" x14ac:dyDescent="0.2">
      <c r="C184" s="113" t="s">
        <v>539</v>
      </c>
    </row>
    <row r="185" spans="3:3" x14ac:dyDescent="0.2">
      <c r="C185" s="113" t="s">
        <v>540</v>
      </c>
    </row>
    <row r="186" spans="3:3" x14ac:dyDescent="0.2">
      <c r="C186" s="113" t="s">
        <v>541</v>
      </c>
    </row>
    <row r="187" spans="3:3" x14ac:dyDescent="0.2">
      <c r="C187" s="113" t="s">
        <v>542</v>
      </c>
    </row>
    <row r="188" spans="3:3" x14ac:dyDescent="0.2">
      <c r="C188" s="113" t="s">
        <v>543</v>
      </c>
    </row>
    <row r="189" spans="3:3" x14ac:dyDescent="0.2">
      <c r="C189" s="113" t="s">
        <v>544</v>
      </c>
    </row>
    <row r="190" spans="3:3" x14ac:dyDescent="0.2">
      <c r="C190" s="113" t="s">
        <v>545</v>
      </c>
    </row>
    <row r="191" spans="3:3" x14ac:dyDescent="0.2">
      <c r="C191" s="113" t="s">
        <v>546</v>
      </c>
    </row>
    <row r="192" spans="3:3" x14ac:dyDescent="0.2">
      <c r="C192" s="113" t="s">
        <v>547</v>
      </c>
    </row>
    <row r="193" spans="3:3" x14ac:dyDescent="0.2">
      <c r="C193" s="113" t="s">
        <v>548</v>
      </c>
    </row>
    <row r="194" spans="3:3" x14ac:dyDescent="0.2">
      <c r="C194" s="113" t="s">
        <v>549</v>
      </c>
    </row>
    <row r="195" spans="3:3" x14ac:dyDescent="0.2">
      <c r="C195" s="113" t="s">
        <v>550</v>
      </c>
    </row>
    <row r="196" spans="3:3" x14ac:dyDescent="0.2">
      <c r="C196" s="113" t="s">
        <v>551</v>
      </c>
    </row>
    <row r="197" spans="3:3" x14ac:dyDescent="0.2">
      <c r="C197" s="113" t="s">
        <v>552</v>
      </c>
    </row>
    <row r="198" spans="3:3" x14ac:dyDescent="0.2">
      <c r="C198" s="113" t="s">
        <v>553</v>
      </c>
    </row>
    <row r="199" spans="3:3" x14ac:dyDescent="0.2">
      <c r="C199" s="113" t="s">
        <v>554</v>
      </c>
    </row>
    <row r="200" spans="3:3" x14ac:dyDescent="0.2">
      <c r="C200" s="113" t="s">
        <v>555</v>
      </c>
    </row>
    <row r="201" spans="3:3" x14ac:dyDescent="0.2">
      <c r="C201" s="113" t="s">
        <v>556</v>
      </c>
    </row>
    <row r="202" spans="3:3" x14ac:dyDescent="0.2">
      <c r="C202" s="113" t="s">
        <v>557</v>
      </c>
    </row>
    <row r="203" spans="3:3" x14ac:dyDescent="0.2">
      <c r="C203" s="113" t="s">
        <v>558</v>
      </c>
    </row>
    <row r="204" spans="3:3" x14ac:dyDescent="0.2">
      <c r="C204" s="113" t="s">
        <v>559</v>
      </c>
    </row>
    <row r="205" spans="3:3" x14ac:dyDescent="0.2">
      <c r="C205" s="113" t="s">
        <v>560</v>
      </c>
    </row>
    <row r="206" spans="3:3" x14ac:dyDescent="0.2">
      <c r="C206" s="113" t="s">
        <v>561</v>
      </c>
    </row>
    <row r="207" spans="3:3" x14ac:dyDescent="0.2">
      <c r="C207" s="113" t="s">
        <v>562</v>
      </c>
    </row>
    <row r="208" spans="3:3" x14ac:dyDescent="0.2">
      <c r="C208" s="113" t="s">
        <v>563</v>
      </c>
    </row>
    <row r="209" spans="3:3" x14ac:dyDescent="0.2">
      <c r="C209" s="113" t="s">
        <v>564</v>
      </c>
    </row>
    <row r="210" spans="3:3" x14ac:dyDescent="0.2">
      <c r="C210" s="113" t="s">
        <v>565</v>
      </c>
    </row>
    <row r="211" spans="3:3" x14ac:dyDescent="0.2">
      <c r="C211" s="113" t="s">
        <v>566</v>
      </c>
    </row>
    <row r="212" spans="3:3" x14ac:dyDescent="0.2">
      <c r="C212" s="113" t="s">
        <v>567</v>
      </c>
    </row>
    <row r="213" spans="3:3" x14ac:dyDescent="0.2">
      <c r="C213" s="113" t="s">
        <v>568</v>
      </c>
    </row>
    <row r="214" spans="3:3" x14ac:dyDescent="0.2">
      <c r="C214" s="113" t="s">
        <v>569</v>
      </c>
    </row>
    <row r="215" spans="3:3" x14ac:dyDescent="0.2">
      <c r="C215" s="113" t="s">
        <v>570</v>
      </c>
    </row>
    <row r="216" spans="3:3" x14ac:dyDescent="0.2">
      <c r="C216" s="113" t="s">
        <v>571</v>
      </c>
    </row>
    <row r="217" spans="3:3" x14ac:dyDescent="0.2">
      <c r="C217" s="113" t="s">
        <v>572</v>
      </c>
    </row>
    <row r="218" spans="3:3" x14ac:dyDescent="0.2">
      <c r="C218" s="113" t="s">
        <v>573</v>
      </c>
    </row>
    <row r="219" spans="3:3" x14ac:dyDescent="0.2">
      <c r="C219" s="113" t="s">
        <v>574</v>
      </c>
    </row>
    <row r="220" spans="3:3" x14ac:dyDescent="0.2">
      <c r="C220" s="113" t="s">
        <v>575</v>
      </c>
    </row>
    <row r="221" spans="3:3" x14ac:dyDescent="0.2">
      <c r="C221" s="113" t="s">
        <v>576</v>
      </c>
    </row>
    <row r="222" spans="3:3" x14ac:dyDescent="0.2">
      <c r="C222" s="113" t="s">
        <v>577</v>
      </c>
    </row>
    <row r="223" spans="3:3" x14ac:dyDescent="0.2">
      <c r="C223" s="113" t="s">
        <v>578</v>
      </c>
    </row>
    <row r="224" spans="3:3" x14ac:dyDescent="0.2">
      <c r="C224" s="113" t="s">
        <v>579</v>
      </c>
    </row>
    <row r="225" spans="3:3" x14ac:dyDescent="0.2">
      <c r="C225" s="113" t="s">
        <v>580</v>
      </c>
    </row>
    <row r="226" spans="3:3" x14ac:dyDescent="0.2">
      <c r="C226" s="113" t="s">
        <v>581</v>
      </c>
    </row>
    <row r="227" spans="3:3" x14ac:dyDescent="0.2">
      <c r="C227" s="113" t="s">
        <v>582</v>
      </c>
    </row>
    <row r="228" spans="3:3" x14ac:dyDescent="0.2">
      <c r="C228" s="113" t="s">
        <v>583</v>
      </c>
    </row>
    <row r="229" spans="3:3" x14ac:dyDescent="0.2">
      <c r="C229" s="113" t="s">
        <v>584</v>
      </c>
    </row>
    <row r="230" spans="3:3" x14ac:dyDescent="0.2">
      <c r="C230" s="113" t="s">
        <v>585</v>
      </c>
    </row>
    <row r="231" spans="3:3" x14ac:dyDescent="0.2">
      <c r="C231" s="113" t="s">
        <v>586</v>
      </c>
    </row>
    <row r="232" spans="3:3" x14ac:dyDescent="0.2">
      <c r="C232" s="113" t="s">
        <v>587</v>
      </c>
    </row>
    <row r="233" spans="3:3" x14ac:dyDescent="0.2">
      <c r="C233" s="113" t="s">
        <v>588</v>
      </c>
    </row>
    <row r="234" spans="3:3" x14ac:dyDescent="0.2">
      <c r="C234" s="113" t="s">
        <v>589</v>
      </c>
    </row>
    <row r="235" spans="3:3" x14ac:dyDescent="0.2">
      <c r="C235" s="113" t="s">
        <v>590</v>
      </c>
    </row>
    <row r="236" spans="3:3" x14ac:dyDescent="0.2">
      <c r="C236" s="113" t="s">
        <v>591</v>
      </c>
    </row>
    <row r="237" spans="3:3" x14ac:dyDescent="0.2">
      <c r="C237" s="113" t="s">
        <v>592</v>
      </c>
    </row>
    <row r="238" spans="3:3" x14ac:dyDescent="0.2">
      <c r="C238" s="113" t="s">
        <v>593</v>
      </c>
    </row>
    <row r="239" spans="3:3" x14ac:dyDescent="0.2">
      <c r="C239" s="113" t="s">
        <v>594</v>
      </c>
    </row>
    <row r="240" spans="3:3" x14ac:dyDescent="0.2">
      <c r="C240" s="113" t="s">
        <v>595</v>
      </c>
    </row>
    <row r="241" spans="3:3" x14ac:dyDescent="0.2">
      <c r="C241" s="113" t="s">
        <v>596</v>
      </c>
    </row>
    <row r="242" spans="3:3" x14ac:dyDescent="0.2">
      <c r="C242" s="113" t="s">
        <v>597</v>
      </c>
    </row>
    <row r="243" spans="3:3" x14ac:dyDescent="0.2">
      <c r="C243" s="113" t="s">
        <v>598</v>
      </c>
    </row>
    <row r="244" spans="3:3" x14ac:dyDescent="0.2">
      <c r="C244" s="113" t="s">
        <v>599</v>
      </c>
    </row>
    <row r="245" spans="3:3" x14ac:dyDescent="0.2">
      <c r="C245" s="113" t="s">
        <v>600</v>
      </c>
    </row>
    <row r="246" spans="3:3" x14ac:dyDescent="0.2">
      <c r="C246" s="113" t="s">
        <v>601</v>
      </c>
    </row>
    <row r="247" spans="3:3" x14ac:dyDescent="0.2">
      <c r="C247" s="113" t="s">
        <v>602</v>
      </c>
    </row>
    <row r="248" spans="3:3" x14ac:dyDescent="0.2">
      <c r="C248" s="113" t="s">
        <v>603</v>
      </c>
    </row>
    <row r="249" spans="3:3" x14ac:dyDescent="0.2">
      <c r="C249" s="113" t="s">
        <v>604</v>
      </c>
    </row>
    <row r="250" spans="3:3" x14ac:dyDescent="0.2">
      <c r="C250" s="113" t="s">
        <v>605</v>
      </c>
    </row>
    <row r="251" spans="3:3" x14ac:dyDescent="0.2">
      <c r="C251" s="113" t="s">
        <v>606</v>
      </c>
    </row>
    <row r="252" spans="3:3" x14ac:dyDescent="0.2">
      <c r="C252" s="113" t="s">
        <v>607</v>
      </c>
    </row>
    <row r="253" spans="3:3" x14ac:dyDescent="0.2">
      <c r="C253" s="113" t="s">
        <v>608</v>
      </c>
    </row>
    <row r="254" spans="3:3" x14ac:dyDescent="0.2">
      <c r="C254" s="113" t="s">
        <v>609</v>
      </c>
    </row>
    <row r="255" spans="3:3" x14ac:dyDescent="0.2">
      <c r="C255" s="113" t="s">
        <v>610</v>
      </c>
    </row>
    <row r="256" spans="3:3" x14ac:dyDescent="0.2">
      <c r="C256" s="113" t="s">
        <v>611</v>
      </c>
    </row>
    <row r="257" spans="3:3" x14ac:dyDescent="0.2">
      <c r="C257" s="113" t="s">
        <v>612</v>
      </c>
    </row>
    <row r="258" spans="3:3" x14ac:dyDescent="0.2">
      <c r="C258" s="113" t="s">
        <v>613</v>
      </c>
    </row>
    <row r="259" spans="3:3" x14ac:dyDescent="0.2">
      <c r="C259" s="113" t="s">
        <v>614</v>
      </c>
    </row>
    <row r="260" spans="3:3" x14ac:dyDescent="0.2">
      <c r="C260" s="113" t="s">
        <v>615</v>
      </c>
    </row>
    <row r="261" spans="3:3" x14ac:dyDescent="0.2">
      <c r="C261" s="113" t="s">
        <v>616</v>
      </c>
    </row>
    <row r="262" spans="3:3" x14ac:dyDescent="0.2">
      <c r="C262" s="113" t="s">
        <v>617</v>
      </c>
    </row>
    <row r="263" spans="3:3" x14ac:dyDescent="0.2">
      <c r="C263" s="113" t="s">
        <v>618</v>
      </c>
    </row>
    <row r="264" spans="3:3" x14ac:dyDescent="0.2">
      <c r="C264" s="113" t="s">
        <v>619</v>
      </c>
    </row>
    <row r="265" spans="3:3" x14ac:dyDescent="0.2">
      <c r="C265" s="113" t="s">
        <v>620</v>
      </c>
    </row>
    <row r="266" spans="3:3" x14ac:dyDescent="0.2">
      <c r="C266" s="113" t="s">
        <v>621</v>
      </c>
    </row>
    <row r="267" spans="3:3" x14ac:dyDescent="0.2">
      <c r="C267" s="113" t="s">
        <v>622</v>
      </c>
    </row>
    <row r="268" spans="3:3" x14ac:dyDescent="0.2">
      <c r="C268" s="113" t="s">
        <v>623</v>
      </c>
    </row>
    <row r="269" spans="3:3" x14ac:dyDescent="0.2">
      <c r="C269" s="113" t="s">
        <v>624</v>
      </c>
    </row>
    <row r="270" spans="3:3" x14ac:dyDescent="0.2">
      <c r="C270" s="113" t="s">
        <v>625</v>
      </c>
    </row>
    <row r="271" spans="3:3" x14ac:dyDescent="0.2">
      <c r="C271" s="113" t="s">
        <v>626</v>
      </c>
    </row>
    <row r="272" spans="3:3" x14ac:dyDescent="0.2">
      <c r="C272" s="113" t="s">
        <v>627</v>
      </c>
    </row>
    <row r="273" spans="3:3" x14ac:dyDescent="0.2">
      <c r="C273" s="113" t="s">
        <v>628</v>
      </c>
    </row>
    <row r="274" spans="3:3" x14ac:dyDescent="0.2">
      <c r="C274" s="113" t="s">
        <v>629</v>
      </c>
    </row>
    <row r="275" spans="3:3" x14ac:dyDescent="0.2">
      <c r="C275" s="113" t="s">
        <v>630</v>
      </c>
    </row>
    <row r="276" spans="3:3" x14ac:dyDescent="0.2">
      <c r="C276" s="113" t="s">
        <v>631</v>
      </c>
    </row>
    <row r="277" spans="3:3" x14ac:dyDescent="0.2">
      <c r="C277" s="113" t="s">
        <v>632</v>
      </c>
    </row>
    <row r="278" spans="3:3" x14ac:dyDescent="0.2">
      <c r="C278" s="113" t="s">
        <v>633</v>
      </c>
    </row>
    <row r="279" spans="3:3" x14ac:dyDescent="0.2">
      <c r="C279" s="113" t="s">
        <v>634</v>
      </c>
    </row>
    <row r="280" spans="3:3" x14ac:dyDescent="0.2">
      <c r="C280" s="113" t="s">
        <v>635</v>
      </c>
    </row>
    <row r="281" spans="3:3" x14ac:dyDescent="0.2">
      <c r="C281" s="113" t="s">
        <v>636</v>
      </c>
    </row>
    <row r="282" spans="3:3" x14ac:dyDescent="0.2">
      <c r="C282" s="113" t="s">
        <v>637</v>
      </c>
    </row>
    <row r="283" spans="3:3" x14ac:dyDescent="0.2">
      <c r="C283" s="113" t="s">
        <v>638</v>
      </c>
    </row>
    <row r="284" spans="3:3" x14ac:dyDescent="0.2">
      <c r="C284" s="113" t="s">
        <v>639</v>
      </c>
    </row>
    <row r="285" spans="3:3" x14ac:dyDescent="0.2">
      <c r="C285" s="113" t="s">
        <v>640</v>
      </c>
    </row>
    <row r="286" spans="3:3" x14ac:dyDescent="0.2">
      <c r="C286" s="113" t="s">
        <v>641</v>
      </c>
    </row>
    <row r="287" spans="3:3" x14ac:dyDescent="0.2">
      <c r="C287" s="113" t="s">
        <v>642</v>
      </c>
    </row>
    <row r="288" spans="3:3" x14ac:dyDescent="0.2">
      <c r="C288" s="113" t="s">
        <v>643</v>
      </c>
    </row>
    <row r="289" spans="3:3" x14ac:dyDescent="0.2">
      <c r="C289" s="113" t="s">
        <v>644</v>
      </c>
    </row>
    <row r="290" spans="3:3" x14ac:dyDescent="0.2">
      <c r="C290" s="113" t="s">
        <v>645</v>
      </c>
    </row>
    <row r="291" spans="3:3" x14ac:dyDescent="0.2">
      <c r="C291" s="113" t="s">
        <v>646</v>
      </c>
    </row>
    <row r="292" spans="3:3" x14ac:dyDescent="0.2">
      <c r="C292" s="113" t="s">
        <v>647</v>
      </c>
    </row>
    <row r="293" spans="3:3" x14ac:dyDescent="0.2">
      <c r="C293" s="113" t="s">
        <v>648</v>
      </c>
    </row>
    <row r="294" spans="3:3" x14ac:dyDescent="0.2">
      <c r="C294" s="113" t="s">
        <v>649</v>
      </c>
    </row>
    <row r="295" spans="3:3" x14ac:dyDescent="0.2">
      <c r="C295" s="113" t="s">
        <v>650</v>
      </c>
    </row>
    <row r="296" spans="3:3" x14ac:dyDescent="0.2">
      <c r="C296" s="113" t="s">
        <v>651</v>
      </c>
    </row>
    <row r="297" spans="3:3" x14ac:dyDescent="0.2">
      <c r="C297" s="113" t="s">
        <v>652</v>
      </c>
    </row>
    <row r="298" spans="3:3" x14ac:dyDescent="0.2">
      <c r="C298" s="113" t="s">
        <v>653</v>
      </c>
    </row>
    <row r="299" spans="3:3" x14ac:dyDescent="0.2">
      <c r="C299" s="113" t="s">
        <v>654</v>
      </c>
    </row>
    <row r="300" spans="3:3" x14ac:dyDescent="0.2">
      <c r="C300" s="113" t="s">
        <v>655</v>
      </c>
    </row>
    <row r="301" spans="3:3" x14ac:dyDescent="0.2">
      <c r="C301" s="113" t="s">
        <v>656</v>
      </c>
    </row>
    <row r="302" spans="3:3" x14ac:dyDescent="0.2">
      <c r="C302" s="113" t="s">
        <v>657</v>
      </c>
    </row>
    <row r="303" spans="3:3" x14ac:dyDescent="0.2">
      <c r="C303" s="113" t="s">
        <v>658</v>
      </c>
    </row>
    <row r="304" spans="3:3" x14ac:dyDescent="0.2">
      <c r="C304" s="113" t="s">
        <v>659</v>
      </c>
    </row>
    <row r="305" spans="3:3" x14ac:dyDescent="0.2">
      <c r="C305" s="113" t="s">
        <v>660</v>
      </c>
    </row>
    <row r="306" spans="3:3" x14ac:dyDescent="0.2">
      <c r="C306" s="113" t="s">
        <v>661</v>
      </c>
    </row>
    <row r="307" spans="3:3" x14ac:dyDescent="0.2">
      <c r="C307" s="113" t="s">
        <v>662</v>
      </c>
    </row>
    <row r="308" spans="3:3" x14ac:dyDescent="0.2">
      <c r="C308" s="113" t="s">
        <v>663</v>
      </c>
    </row>
    <row r="309" spans="3:3" x14ac:dyDescent="0.2">
      <c r="C309" s="113" t="s">
        <v>664</v>
      </c>
    </row>
    <row r="310" spans="3:3" x14ac:dyDescent="0.2">
      <c r="C310" s="113" t="s">
        <v>665</v>
      </c>
    </row>
    <row r="311" spans="3:3" x14ac:dyDescent="0.2">
      <c r="C311" s="113" t="s">
        <v>666</v>
      </c>
    </row>
    <row r="312" spans="3:3" x14ac:dyDescent="0.2">
      <c r="C312" s="113" t="s">
        <v>667</v>
      </c>
    </row>
    <row r="313" spans="3:3" x14ac:dyDescent="0.2">
      <c r="C313" s="113" t="s">
        <v>220</v>
      </c>
    </row>
    <row r="314" spans="3:3" x14ac:dyDescent="0.2">
      <c r="C314" s="113" t="s">
        <v>223</v>
      </c>
    </row>
    <row r="315" spans="3:3" x14ac:dyDescent="0.2">
      <c r="C315" s="113" t="s">
        <v>226</v>
      </c>
    </row>
    <row r="316" spans="3:3" x14ac:dyDescent="0.2">
      <c r="C316" s="113" t="s">
        <v>229</v>
      </c>
    </row>
    <row r="317" spans="3:3" x14ac:dyDescent="0.2">
      <c r="C317" s="113" t="s">
        <v>232</v>
      </c>
    </row>
    <row r="318" spans="3:3" x14ac:dyDescent="0.2">
      <c r="C318" s="113" t="s">
        <v>235</v>
      </c>
    </row>
    <row r="319" spans="3:3" x14ac:dyDescent="0.2">
      <c r="C319" s="113" t="s">
        <v>238</v>
      </c>
    </row>
    <row r="320" spans="3:3" x14ac:dyDescent="0.2">
      <c r="C320" s="113" t="s">
        <v>241</v>
      </c>
    </row>
    <row r="321" spans="3:3" x14ac:dyDescent="0.2">
      <c r="C321" s="113" t="s">
        <v>244</v>
      </c>
    </row>
    <row r="322" spans="3:3" x14ac:dyDescent="0.2">
      <c r="C322" s="113" t="s">
        <v>247</v>
      </c>
    </row>
    <row r="323" spans="3:3" x14ac:dyDescent="0.2">
      <c r="C323" s="113" t="s">
        <v>250</v>
      </c>
    </row>
    <row r="324" spans="3:3" x14ac:dyDescent="0.2">
      <c r="C324" s="113" t="s">
        <v>253</v>
      </c>
    </row>
    <row r="325" spans="3:3" x14ac:dyDescent="0.2">
      <c r="C325" s="113" t="s">
        <v>529</v>
      </c>
    </row>
    <row r="326" spans="3:3" x14ac:dyDescent="0.2">
      <c r="C326" s="113" t="s">
        <v>539</v>
      </c>
    </row>
    <row r="327" spans="3:3" x14ac:dyDescent="0.2">
      <c r="C327" s="113" t="s">
        <v>549</v>
      </c>
    </row>
    <row r="328" spans="3:3" x14ac:dyDescent="0.2">
      <c r="C328" s="113" t="s">
        <v>559</v>
      </c>
    </row>
    <row r="329" spans="3:3" x14ac:dyDescent="0.2">
      <c r="C329" s="113" t="s">
        <v>668</v>
      </c>
    </row>
    <row r="330" spans="3:3" x14ac:dyDescent="0.2">
      <c r="C330" s="113" t="s">
        <v>669</v>
      </c>
    </row>
    <row r="331" spans="3:3" x14ac:dyDescent="0.2">
      <c r="C331" s="113" t="s">
        <v>670</v>
      </c>
    </row>
    <row r="332" spans="3:3" x14ac:dyDescent="0.2">
      <c r="C332" s="113" t="s">
        <v>671</v>
      </c>
    </row>
    <row r="333" spans="3:3" x14ac:dyDescent="0.2">
      <c r="C333" s="113" t="s">
        <v>672</v>
      </c>
    </row>
    <row r="334" spans="3:3" x14ac:dyDescent="0.2">
      <c r="C334" s="113" t="s">
        <v>673</v>
      </c>
    </row>
    <row r="335" spans="3:3" x14ac:dyDescent="0.2">
      <c r="C335" s="113" t="s">
        <v>674</v>
      </c>
    </row>
    <row r="336" spans="3:3" x14ac:dyDescent="0.2">
      <c r="C336" s="113" t="s">
        <v>675</v>
      </c>
    </row>
    <row r="337" spans="3:3" x14ac:dyDescent="0.2">
      <c r="C337" s="113" t="s">
        <v>676</v>
      </c>
    </row>
    <row r="338" spans="3:3" x14ac:dyDescent="0.2">
      <c r="C338" s="113" t="s">
        <v>677</v>
      </c>
    </row>
    <row r="339" spans="3:3" x14ac:dyDescent="0.2">
      <c r="C339" s="113" t="s">
        <v>678</v>
      </c>
    </row>
    <row r="340" spans="3:3" x14ac:dyDescent="0.2">
      <c r="C340" s="113" t="s">
        <v>679</v>
      </c>
    </row>
    <row r="341" spans="3:3" x14ac:dyDescent="0.2">
      <c r="C341" s="113" t="s">
        <v>680</v>
      </c>
    </row>
    <row r="342" spans="3:3" x14ac:dyDescent="0.2">
      <c r="C342" s="113" t="s">
        <v>681</v>
      </c>
    </row>
    <row r="343" spans="3:3" x14ac:dyDescent="0.2">
      <c r="C343" s="113" t="s">
        <v>682</v>
      </c>
    </row>
    <row r="344" spans="3:3" x14ac:dyDescent="0.2">
      <c r="C344" s="113" t="s">
        <v>683</v>
      </c>
    </row>
    <row r="345" spans="3:3" x14ac:dyDescent="0.2">
      <c r="C345" s="113" t="s">
        <v>684</v>
      </c>
    </row>
    <row r="346" spans="3:3" x14ac:dyDescent="0.2">
      <c r="C346" s="113" t="s">
        <v>685</v>
      </c>
    </row>
    <row r="347" spans="3:3" x14ac:dyDescent="0.2">
      <c r="C347" s="113" t="s">
        <v>686</v>
      </c>
    </row>
    <row r="348" spans="3:3" x14ac:dyDescent="0.2">
      <c r="C348" s="113" t="s">
        <v>687</v>
      </c>
    </row>
    <row r="349" spans="3:3" x14ac:dyDescent="0.2">
      <c r="C349" s="113" t="s">
        <v>688</v>
      </c>
    </row>
    <row r="350" spans="3:3" x14ac:dyDescent="0.2">
      <c r="C350" s="113" t="s">
        <v>689</v>
      </c>
    </row>
    <row r="351" spans="3:3" x14ac:dyDescent="0.2">
      <c r="C351" s="113" t="s">
        <v>690</v>
      </c>
    </row>
    <row r="352" spans="3:3" x14ac:dyDescent="0.2">
      <c r="C352" s="113" t="s">
        <v>691</v>
      </c>
    </row>
    <row r="353" spans="3:3" x14ac:dyDescent="0.2">
      <c r="C353" s="113" t="s">
        <v>692</v>
      </c>
    </row>
    <row r="354" spans="3:3" x14ac:dyDescent="0.2">
      <c r="C354" s="113" t="s">
        <v>693</v>
      </c>
    </row>
    <row r="355" spans="3:3" x14ac:dyDescent="0.2">
      <c r="C355" s="113" t="s">
        <v>694</v>
      </c>
    </row>
    <row r="356" spans="3:3" x14ac:dyDescent="0.2">
      <c r="C356" s="113" t="s">
        <v>695</v>
      </c>
    </row>
    <row r="357" spans="3:3" x14ac:dyDescent="0.2">
      <c r="C357" s="113" t="s">
        <v>696</v>
      </c>
    </row>
    <row r="358" spans="3:3" x14ac:dyDescent="0.2">
      <c r="C358" s="113" t="s">
        <v>697</v>
      </c>
    </row>
    <row r="359" spans="3:3" x14ac:dyDescent="0.2">
      <c r="C359" s="113" t="s">
        <v>698</v>
      </c>
    </row>
    <row r="360" spans="3:3" x14ac:dyDescent="0.2">
      <c r="C360" s="113" t="s">
        <v>699</v>
      </c>
    </row>
    <row r="361" spans="3:3" x14ac:dyDescent="0.2">
      <c r="C361" s="113" t="s">
        <v>700</v>
      </c>
    </row>
    <row r="362" spans="3:3" x14ac:dyDescent="0.2">
      <c r="C362" s="113" t="s">
        <v>701</v>
      </c>
    </row>
    <row r="363" spans="3:3" x14ac:dyDescent="0.2">
      <c r="C363" s="113" t="s">
        <v>702</v>
      </c>
    </row>
    <row r="364" spans="3:3" x14ac:dyDescent="0.2">
      <c r="C364" s="113" t="s">
        <v>703</v>
      </c>
    </row>
    <row r="365" spans="3:3" x14ac:dyDescent="0.2">
      <c r="C365" s="113" t="s">
        <v>704</v>
      </c>
    </row>
    <row r="366" spans="3:3" x14ac:dyDescent="0.2">
      <c r="C366" s="113" t="s">
        <v>705</v>
      </c>
    </row>
    <row r="367" spans="3:3" x14ac:dyDescent="0.2">
      <c r="C367" s="113" t="s">
        <v>706</v>
      </c>
    </row>
    <row r="368" spans="3:3" x14ac:dyDescent="0.2">
      <c r="C368" s="113" t="s">
        <v>707</v>
      </c>
    </row>
    <row r="369" spans="3:3" x14ac:dyDescent="0.2">
      <c r="C369" s="113" t="s">
        <v>708</v>
      </c>
    </row>
    <row r="370" spans="3:3" x14ac:dyDescent="0.2">
      <c r="C370" s="113" t="s">
        <v>709</v>
      </c>
    </row>
    <row r="371" spans="3:3" x14ac:dyDescent="0.2">
      <c r="C371" s="113" t="s">
        <v>710</v>
      </c>
    </row>
    <row r="372" spans="3:3" x14ac:dyDescent="0.2">
      <c r="C372" s="113" t="s">
        <v>711</v>
      </c>
    </row>
    <row r="373" spans="3:3" x14ac:dyDescent="0.2">
      <c r="C373" s="113" t="s">
        <v>712</v>
      </c>
    </row>
    <row r="374" spans="3:3" x14ac:dyDescent="0.2">
      <c r="C374" s="113" t="s">
        <v>713</v>
      </c>
    </row>
    <row r="375" spans="3:3" x14ac:dyDescent="0.2">
      <c r="C375" s="113" t="s">
        <v>714</v>
      </c>
    </row>
    <row r="376" spans="3:3" x14ac:dyDescent="0.2">
      <c r="C376" s="113" t="s">
        <v>715</v>
      </c>
    </row>
    <row r="377" spans="3:3" x14ac:dyDescent="0.2">
      <c r="C377" s="113" t="s">
        <v>716</v>
      </c>
    </row>
    <row r="378" spans="3:3" x14ac:dyDescent="0.2">
      <c r="C378" s="113" t="s">
        <v>717</v>
      </c>
    </row>
    <row r="379" spans="3:3" x14ac:dyDescent="0.2">
      <c r="C379" s="113" t="s">
        <v>718</v>
      </c>
    </row>
    <row r="380" spans="3:3" x14ac:dyDescent="0.2">
      <c r="C380" s="113" t="s">
        <v>719</v>
      </c>
    </row>
    <row r="381" spans="3:3" x14ac:dyDescent="0.2">
      <c r="C381" s="113" t="s">
        <v>720</v>
      </c>
    </row>
    <row r="382" spans="3:3" x14ac:dyDescent="0.2">
      <c r="C382" s="113" t="s">
        <v>721</v>
      </c>
    </row>
    <row r="383" spans="3:3" x14ac:dyDescent="0.2">
      <c r="C383" s="113" t="s">
        <v>722</v>
      </c>
    </row>
    <row r="384" spans="3:3" x14ac:dyDescent="0.2">
      <c r="C384" s="113" t="s">
        <v>723</v>
      </c>
    </row>
    <row r="385" spans="3:3" x14ac:dyDescent="0.2">
      <c r="C385" s="113" t="s">
        <v>724</v>
      </c>
    </row>
    <row r="386" spans="3:3" x14ac:dyDescent="0.2">
      <c r="C386" s="113" t="s">
        <v>725</v>
      </c>
    </row>
    <row r="387" spans="3:3" x14ac:dyDescent="0.2">
      <c r="C387" s="113" t="s">
        <v>726</v>
      </c>
    </row>
    <row r="388" spans="3:3" x14ac:dyDescent="0.2">
      <c r="C388" s="113" t="s">
        <v>727</v>
      </c>
    </row>
    <row r="389" spans="3:3" x14ac:dyDescent="0.2">
      <c r="C389" s="113" t="s">
        <v>728</v>
      </c>
    </row>
    <row r="390" spans="3:3" x14ac:dyDescent="0.2">
      <c r="C390" s="113" t="s">
        <v>729</v>
      </c>
    </row>
    <row r="391" spans="3:3" x14ac:dyDescent="0.2">
      <c r="C391" s="113" t="s">
        <v>730</v>
      </c>
    </row>
    <row r="392" spans="3:3" x14ac:dyDescent="0.2">
      <c r="C392" s="113" t="s">
        <v>731</v>
      </c>
    </row>
    <row r="393" spans="3:3" x14ac:dyDescent="0.2">
      <c r="C393" s="113" t="s">
        <v>732</v>
      </c>
    </row>
    <row r="394" spans="3:3" x14ac:dyDescent="0.2">
      <c r="C394" s="113" t="s">
        <v>733</v>
      </c>
    </row>
    <row r="395" spans="3:3" x14ac:dyDescent="0.2">
      <c r="C395" s="113" t="s">
        <v>734</v>
      </c>
    </row>
    <row r="396" spans="3:3" x14ac:dyDescent="0.2">
      <c r="C396" s="113" t="s">
        <v>735</v>
      </c>
    </row>
    <row r="397" spans="3:3" x14ac:dyDescent="0.2">
      <c r="C397" s="113" t="s">
        <v>736</v>
      </c>
    </row>
    <row r="398" spans="3:3" x14ac:dyDescent="0.2">
      <c r="C398" s="113" t="s">
        <v>737</v>
      </c>
    </row>
    <row r="399" spans="3:3" x14ac:dyDescent="0.2">
      <c r="C399" s="113" t="s">
        <v>738</v>
      </c>
    </row>
    <row r="400" spans="3:3" x14ac:dyDescent="0.2">
      <c r="C400" s="113" t="s">
        <v>739</v>
      </c>
    </row>
    <row r="401" spans="3:3" x14ac:dyDescent="0.2">
      <c r="C401" s="113" t="s">
        <v>740</v>
      </c>
    </row>
    <row r="402" spans="3:3" x14ac:dyDescent="0.2">
      <c r="C402" s="113" t="s">
        <v>741</v>
      </c>
    </row>
    <row r="403" spans="3:3" x14ac:dyDescent="0.2">
      <c r="C403" s="113" t="s">
        <v>742</v>
      </c>
    </row>
    <row r="404" spans="3:3" x14ac:dyDescent="0.2">
      <c r="C404" s="113" t="s">
        <v>743</v>
      </c>
    </row>
    <row r="405" spans="3:3" x14ac:dyDescent="0.2">
      <c r="C405" s="113" t="s">
        <v>744</v>
      </c>
    </row>
    <row r="406" spans="3:3" x14ac:dyDescent="0.2">
      <c r="C406" s="113" t="s">
        <v>745</v>
      </c>
    </row>
    <row r="407" spans="3:3" x14ac:dyDescent="0.2">
      <c r="C407" s="113" t="s">
        <v>746</v>
      </c>
    </row>
    <row r="408" spans="3:3" x14ac:dyDescent="0.2">
      <c r="C408" s="113" t="s">
        <v>747</v>
      </c>
    </row>
    <row r="409" spans="3:3" x14ac:dyDescent="0.2">
      <c r="C409" s="113" t="s">
        <v>748</v>
      </c>
    </row>
    <row r="410" spans="3:3" x14ac:dyDescent="0.2">
      <c r="C410" s="113" t="s">
        <v>749</v>
      </c>
    </row>
    <row r="411" spans="3:3" x14ac:dyDescent="0.2">
      <c r="C411" s="113" t="s">
        <v>750</v>
      </c>
    </row>
    <row r="412" spans="3:3" x14ac:dyDescent="0.2">
      <c r="C412" s="113" t="s">
        <v>751</v>
      </c>
    </row>
    <row r="413" spans="3:3" x14ac:dyDescent="0.2">
      <c r="C413" s="113" t="s">
        <v>752</v>
      </c>
    </row>
    <row r="414" spans="3:3" x14ac:dyDescent="0.2">
      <c r="C414" s="113" t="s">
        <v>753</v>
      </c>
    </row>
    <row r="415" spans="3:3" x14ac:dyDescent="0.2">
      <c r="C415" s="113" t="s">
        <v>754</v>
      </c>
    </row>
    <row r="416" spans="3:3" x14ac:dyDescent="0.2">
      <c r="C416" s="113" t="s">
        <v>755</v>
      </c>
    </row>
    <row r="417" spans="3:3" x14ac:dyDescent="0.2">
      <c r="C417" s="113" t="s">
        <v>756</v>
      </c>
    </row>
    <row r="418" spans="3:3" x14ac:dyDescent="0.2">
      <c r="C418" s="113" t="s">
        <v>757</v>
      </c>
    </row>
    <row r="419" spans="3:3" x14ac:dyDescent="0.2">
      <c r="C419" s="113" t="s">
        <v>758</v>
      </c>
    </row>
    <row r="420" spans="3:3" x14ac:dyDescent="0.2">
      <c r="C420" s="113" t="s">
        <v>759</v>
      </c>
    </row>
    <row r="421" spans="3:3" x14ac:dyDescent="0.2">
      <c r="C421" s="113" t="s">
        <v>760</v>
      </c>
    </row>
    <row r="422" spans="3:3" x14ac:dyDescent="0.2">
      <c r="C422" s="113" t="s">
        <v>761</v>
      </c>
    </row>
    <row r="423" spans="3:3" x14ac:dyDescent="0.2">
      <c r="C423" s="113" t="s">
        <v>762</v>
      </c>
    </row>
    <row r="424" spans="3:3" x14ac:dyDescent="0.2">
      <c r="C424" s="113" t="s">
        <v>763</v>
      </c>
    </row>
    <row r="425" spans="3:3" x14ac:dyDescent="0.2">
      <c r="C425" s="113" t="s">
        <v>764</v>
      </c>
    </row>
    <row r="426" spans="3:3" x14ac:dyDescent="0.2">
      <c r="C426" s="113" t="s">
        <v>765</v>
      </c>
    </row>
    <row r="427" spans="3:3" x14ac:dyDescent="0.2">
      <c r="C427" s="113" t="s">
        <v>766</v>
      </c>
    </row>
    <row r="428" spans="3:3" x14ac:dyDescent="0.2">
      <c r="C428" s="113" t="s">
        <v>767</v>
      </c>
    </row>
    <row r="429" spans="3:3" x14ac:dyDescent="0.2">
      <c r="C429" s="113" t="s">
        <v>768</v>
      </c>
    </row>
    <row r="430" spans="3:3" x14ac:dyDescent="0.2">
      <c r="C430" s="113" t="s">
        <v>769</v>
      </c>
    </row>
    <row r="431" spans="3:3" x14ac:dyDescent="0.2">
      <c r="C431" s="113" t="s">
        <v>770</v>
      </c>
    </row>
    <row r="432" spans="3:3" x14ac:dyDescent="0.2">
      <c r="C432" s="113" t="s">
        <v>771</v>
      </c>
    </row>
    <row r="433" spans="3:3" x14ac:dyDescent="0.2">
      <c r="C433" s="113" t="s">
        <v>772</v>
      </c>
    </row>
    <row r="434" spans="3:3" x14ac:dyDescent="0.2">
      <c r="C434" s="113" t="s">
        <v>773</v>
      </c>
    </row>
    <row r="435" spans="3:3" x14ac:dyDescent="0.2">
      <c r="C435" s="113" t="s">
        <v>774</v>
      </c>
    </row>
    <row r="436" spans="3:3" x14ac:dyDescent="0.2">
      <c r="C436" s="113" t="s">
        <v>775</v>
      </c>
    </row>
    <row r="437" spans="3:3" x14ac:dyDescent="0.2">
      <c r="C437" s="113" t="s">
        <v>776</v>
      </c>
    </row>
    <row r="438" spans="3:3" x14ac:dyDescent="0.2">
      <c r="C438" s="113" t="s">
        <v>777</v>
      </c>
    </row>
    <row r="439" spans="3:3" x14ac:dyDescent="0.2">
      <c r="C439" s="113" t="s">
        <v>778</v>
      </c>
    </row>
    <row r="440" spans="3:3" x14ac:dyDescent="0.2">
      <c r="C440" s="113" t="s">
        <v>779</v>
      </c>
    </row>
    <row r="441" spans="3:3" x14ac:dyDescent="0.2">
      <c r="C441" s="113" t="s">
        <v>780</v>
      </c>
    </row>
    <row r="442" spans="3:3" x14ac:dyDescent="0.2">
      <c r="C442" s="113" t="s">
        <v>781</v>
      </c>
    </row>
    <row r="443" spans="3:3" x14ac:dyDescent="0.2">
      <c r="C443" s="113" t="s">
        <v>782</v>
      </c>
    </row>
    <row r="444" spans="3:3" x14ac:dyDescent="0.2">
      <c r="C444" s="113" t="s">
        <v>783</v>
      </c>
    </row>
    <row r="445" spans="3:3" x14ac:dyDescent="0.2">
      <c r="C445" s="113" t="s">
        <v>784</v>
      </c>
    </row>
    <row r="446" spans="3:3" x14ac:dyDescent="0.2">
      <c r="C446" s="113" t="s">
        <v>785</v>
      </c>
    </row>
    <row r="447" spans="3:3" x14ac:dyDescent="0.2">
      <c r="C447" s="113" t="s">
        <v>786</v>
      </c>
    </row>
    <row r="448" spans="3:3" x14ac:dyDescent="0.2">
      <c r="C448" s="113" t="s">
        <v>787</v>
      </c>
    </row>
    <row r="449" spans="3:3" x14ac:dyDescent="0.2">
      <c r="C449" s="113" t="s">
        <v>788</v>
      </c>
    </row>
    <row r="450" spans="3:3" x14ac:dyDescent="0.2">
      <c r="C450" s="113" t="s">
        <v>789</v>
      </c>
    </row>
    <row r="451" spans="3:3" x14ac:dyDescent="0.2">
      <c r="C451" s="113" t="s">
        <v>790</v>
      </c>
    </row>
    <row r="452" spans="3:3" x14ac:dyDescent="0.2">
      <c r="C452" s="113" t="s">
        <v>791</v>
      </c>
    </row>
    <row r="453" spans="3:3" x14ac:dyDescent="0.2">
      <c r="C453" s="113" t="s">
        <v>792</v>
      </c>
    </row>
    <row r="454" spans="3:3" x14ac:dyDescent="0.2">
      <c r="C454" s="113" t="s">
        <v>793</v>
      </c>
    </row>
    <row r="455" spans="3:3" x14ac:dyDescent="0.2">
      <c r="C455" s="113" t="s">
        <v>794</v>
      </c>
    </row>
    <row r="456" spans="3:3" x14ac:dyDescent="0.2">
      <c r="C456" s="113" t="s">
        <v>795</v>
      </c>
    </row>
    <row r="457" spans="3:3" x14ac:dyDescent="0.2">
      <c r="C457" s="113" t="s">
        <v>796</v>
      </c>
    </row>
    <row r="458" spans="3:3" x14ac:dyDescent="0.2">
      <c r="C458" s="113" t="s">
        <v>797</v>
      </c>
    </row>
    <row r="459" spans="3:3" x14ac:dyDescent="0.2">
      <c r="C459" s="113" t="s">
        <v>798</v>
      </c>
    </row>
    <row r="460" spans="3:3" x14ac:dyDescent="0.2">
      <c r="C460" s="113" t="s">
        <v>799</v>
      </c>
    </row>
    <row r="461" spans="3:3" x14ac:dyDescent="0.2">
      <c r="C461" s="113" t="s">
        <v>800</v>
      </c>
    </row>
    <row r="462" spans="3:3" x14ac:dyDescent="0.2">
      <c r="C462" s="113" t="s">
        <v>801</v>
      </c>
    </row>
    <row r="463" spans="3:3" x14ac:dyDescent="0.2">
      <c r="C463" s="113" t="s">
        <v>802</v>
      </c>
    </row>
    <row r="464" spans="3:3" x14ac:dyDescent="0.2">
      <c r="C464" s="113" t="s">
        <v>803</v>
      </c>
    </row>
    <row r="465" spans="3:3" x14ac:dyDescent="0.2">
      <c r="C465" s="113" t="s">
        <v>804</v>
      </c>
    </row>
    <row r="466" spans="3:3" x14ac:dyDescent="0.2">
      <c r="C466" s="113" t="s">
        <v>805</v>
      </c>
    </row>
    <row r="467" spans="3:3" x14ac:dyDescent="0.2">
      <c r="C467" s="113" t="s">
        <v>806</v>
      </c>
    </row>
    <row r="468" spans="3:3" x14ac:dyDescent="0.2">
      <c r="C468" s="113" t="s">
        <v>807</v>
      </c>
    </row>
    <row r="469" spans="3:3" x14ac:dyDescent="0.2">
      <c r="C469" s="113" t="s">
        <v>808</v>
      </c>
    </row>
    <row r="470" spans="3:3" x14ac:dyDescent="0.2">
      <c r="C470" s="113" t="s">
        <v>809</v>
      </c>
    </row>
    <row r="471" spans="3:3" x14ac:dyDescent="0.2">
      <c r="C471" s="113" t="s">
        <v>810</v>
      </c>
    </row>
    <row r="472" spans="3:3" x14ac:dyDescent="0.2">
      <c r="C472" s="113" t="s">
        <v>811</v>
      </c>
    </row>
    <row r="473" spans="3:3" x14ac:dyDescent="0.2">
      <c r="C473" s="113" t="s">
        <v>812</v>
      </c>
    </row>
    <row r="474" spans="3:3" x14ac:dyDescent="0.2">
      <c r="C474" s="113" t="s">
        <v>813</v>
      </c>
    </row>
    <row r="475" spans="3:3" x14ac:dyDescent="0.2">
      <c r="C475" s="113" t="s">
        <v>814</v>
      </c>
    </row>
    <row r="476" spans="3:3" x14ac:dyDescent="0.2">
      <c r="C476" s="113" t="s">
        <v>815</v>
      </c>
    </row>
    <row r="477" spans="3:3" x14ac:dyDescent="0.2">
      <c r="C477" s="113" t="s">
        <v>816</v>
      </c>
    </row>
    <row r="478" spans="3:3" x14ac:dyDescent="0.2">
      <c r="C478" s="113" t="s">
        <v>817</v>
      </c>
    </row>
    <row r="479" spans="3:3" x14ac:dyDescent="0.2">
      <c r="C479" s="113" t="s">
        <v>818</v>
      </c>
    </row>
    <row r="480" spans="3:3" x14ac:dyDescent="0.2">
      <c r="C480" s="113" t="s">
        <v>819</v>
      </c>
    </row>
    <row r="481" spans="3:3" x14ac:dyDescent="0.2">
      <c r="C481" s="113" t="s">
        <v>820</v>
      </c>
    </row>
    <row r="482" spans="3:3" x14ac:dyDescent="0.2">
      <c r="C482" s="113" t="s">
        <v>821</v>
      </c>
    </row>
    <row r="483" spans="3:3" x14ac:dyDescent="0.2">
      <c r="C483" s="113" t="s">
        <v>822</v>
      </c>
    </row>
    <row r="484" spans="3:3" x14ac:dyDescent="0.2">
      <c r="C484" s="113" t="s">
        <v>823</v>
      </c>
    </row>
    <row r="485" spans="3:3" x14ac:dyDescent="0.2">
      <c r="C485" s="113" t="s">
        <v>824</v>
      </c>
    </row>
    <row r="486" spans="3:3" x14ac:dyDescent="0.2">
      <c r="C486" s="113" t="s">
        <v>825</v>
      </c>
    </row>
    <row r="487" spans="3:3" x14ac:dyDescent="0.2">
      <c r="C487" s="113" t="s">
        <v>826</v>
      </c>
    </row>
    <row r="488" spans="3:3" x14ac:dyDescent="0.2">
      <c r="C488" s="113" t="s">
        <v>827</v>
      </c>
    </row>
    <row r="489" spans="3:3" x14ac:dyDescent="0.2">
      <c r="C489" s="113" t="s">
        <v>828</v>
      </c>
    </row>
    <row r="490" spans="3:3" x14ac:dyDescent="0.2">
      <c r="C490" s="113" t="s">
        <v>829</v>
      </c>
    </row>
    <row r="491" spans="3:3" x14ac:dyDescent="0.2">
      <c r="C491" s="113" t="s">
        <v>830</v>
      </c>
    </row>
    <row r="492" spans="3:3" x14ac:dyDescent="0.2">
      <c r="C492" s="113" t="s">
        <v>831</v>
      </c>
    </row>
    <row r="493" spans="3:3" x14ac:dyDescent="0.2">
      <c r="C493" s="113" t="s">
        <v>832</v>
      </c>
    </row>
    <row r="494" spans="3:3" x14ac:dyDescent="0.2">
      <c r="C494" s="113" t="s">
        <v>833</v>
      </c>
    </row>
    <row r="495" spans="3:3" x14ac:dyDescent="0.2">
      <c r="C495" s="113" t="s">
        <v>834</v>
      </c>
    </row>
    <row r="496" spans="3:3" x14ac:dyDescent="0.2">
      <c r="C496" s="113" t="s">
        <v>835</v>
      </c>
    </row>
    <row r="497" spans="3:3" x14ac:dyDescent="0.2">
      <c r="C497" s="113" t="s">
        <v>836</v>
      </c>
    </row>
    <row r="498" spans="3:3" x14ac:dyDescent="0.2">
      <c r="C498" s="113" t="s">
        <v>837</v>
      </c>
    </row>
    <row r="499" spans="3:3" x14ac:dyDescent="0.2">
      <c r="C499" s="113" t="s">
        <v>838</v>
      </c>
    </row>
    <row r="500" spans="3:3" x14ac:dyDescent="0.2">
      <c r="C500" s="113" t="s">
        <v>839</v>
      </c>
    </row>
    <row r="501" spans="3:3" x14ac:dyDescent="0.2">
      <c r="C501" s="113" t="s">
        <v>840</v>
      </c>
    </row>
    <row r="502" spans="3:3" x14ac:dyDescent="0.2">
      <c r="C502" s="113" t="s">
        <v>841</v>
      </c>
    </row>
    <row r="503" spans="3:3" x14ac:dyDescent="0.2">
      <c r="C503" s="113" t="s">
        <v>842</v>
      </c>
    </row>
    <row r="504" spans="3:3" x14ac:dyDescent="0.2">
      <c r="C504" s="113" t="s">
        <v>843</v>
      </c>
    </row>
    <row r="505" spans="3:3" x14ac:dyDescent="0.2">
      <c r="C505" s="113" t="s">
        <v>844</v>
      </c>
    </row>
    <row r="506" spans="3:3" x14ac:dyDescent="0.2">
      <c r="C506" s="113" t="s">
        <v>845</v>
      </c>
    </row>
    <row r="507" spans="3:3" x14ac:dyDescent="0.2">
      <c r="C507" s="113" t="s">
        <v>846</v>
      </c>
    </row>
    <row r="508" spans="3:3" x14ac:dyDescent="0.2">
      <c r="C508" s="113" t="s">
        <v>847</v>
      </c>
    </row>
    <row r="509" spans="3:3" x14ac:dyDescent="0.2">
      <c r="C509" s="113" t="s">
        <v>848</v>
      </c>
    </row>
    <row r="510" spans="3:3" x14ac:dyDescent="0.2">
      <c r="C510" s="113" t="s">
        <v>849</v>
      </c>
    </row>
    <row r="511" spans="3:3" x14ac:dyDescent="0.2">
      <c r="C511" s="113" t="s">
        <v>850</v>
      </c>
    </row>
    <row r="512" spans="3:3" x14ac:dyDescent="0.2">
      <c r="C512" s="113" t="s">
        <v>851</v>
      </c>
    </row>
    <row r="513" spans="3:3" x14ac:dyDescent="0.2">
      <c r="C513" s="113" t="s">
        <v>852</v>
      </c>
    </row>
    <row r="514" spans="3:3" x14ac:dyDescent="0.2">
      <c r="C514" s="113" t="s">
        <v>853</v>
      </c>
    </row>
    <row r="515" spans="3:3" x14ac:dyDescent="0.2">
      <c r="C515" s="113" t="s">
        <v>854</v>
      </c>
    </row>
    <row r="516" spans="3:3" x14ac:dyDescent="0.2">
      <c r="C516" s="113" t="s">
        <v>855</v>
      </c>
    </row>
    <row r="517" spans="3:3" x14ac:dyDescent="0.2">
      <c r="C517" s="113" t="s">
        <v>856</v>
      </c>
    </row>
    <row r="518" spans="3:3" x14ac:dyDescent="0.2">
      <c r="C518" s="113" t="s">
        <v>857</v>
      </c>
    </row>
    <row r="519" spans="3:3" x14ac:dyDescent="0.2">
      <c r="C519" s="113" t="s">
        <v>858</v>
      </c>
    </row>
    <row r="520" spans="3:3" x14ac:dyDescent="0.2">
      <c r="C520" s="113" t="s">
        <v>859</v>
      </c>
    </row>
    <row r="521" spans="3:3" x14ac:dyDescent="0.2">
      <c r="C521" s="113" t="s">
        <v>860</v>
      </c>
    </row>
    <row r="522" spans="3:3" x14ac:dyDescent="0.2">
      <c r="C522" s="113" t="s">
        <v>861</v>
      </c>
    </row>
    <row r="523" spans="3:3" x14ac:dyDescent="0.2">
      <c r="C523" s="113" t="s">
        <v>862</v>
      </c>
    </row>
    <row r="524" spans="3:3" x14ac:dyDescent="0.2">
      <c r="C524" s="113" t="s">
        <v>863</v>
      </c>
    </row>
    <row r="525" spans="3:3" x14ac:dyDescent="0.2">
      <c r="C525" s="113" t="s">
        <v>864</v>
      </c>
    </row>
    <row r="526" spans="3:3" x14ac:dyDescent="0.2">
      <c r="C526" s="113" t="s">
        <v>865</v>
      </c>
    </row>
    <row r="527" spans="3:3" x14ac:dyDescent="0.2">
      <c r="C527" s="113" t="s">
        <v>866</v>
      </c>
    </row>
    <row r="528" spans="3:3" x14ac:dyDescent="0.2">
      <c r="C528" s="113" t="s">
        <v>867</v>
      </c>
    </row>
    <row r="529" spans="3:3" x14ac:dyDescent="0.2">
      <c r="C529" s="113" t="s">
        <v>868</v>
      </c>
    </row>
    <row r="530" spans="3:3" x14ac:dyDescent="0.2">
      <c r="C530" s="113" t="s">
        <v>869</v>
      </c>
    </row>
    <row r="531" spans="3:3" x14ac:dyDescent="0.2">
      <c r="C531" s="113" t="s">
        <v>870</v>
      </c>
    </row>
    <row r="532" spans="3:3" x14ac:dyDescent="0.2">
      <c r="C532" s="113" t="s">
        <v>871</v>
      </c>
    </row>
    <row r="533" spans="3:3" x14ac:dyDescent="0.2">
      <c r="C533" s="113" t="s">
        <v>872</v>
      </c>
    </row>
    <row r="534" spans="3:3" x14ac:dyDescent="0.2">
      <c r="C534" s="113" t="s">
        <v>873</v>
      </c>
    </row>
    <row r="535" spans="3:3" x14ac:dyDescent="0.2">
      <c r="C535" s="113" t="s">
        <v>874</v>
      </c>
    </row>
    <row r="536" spans="3:3" x14ac:dyDescent="0.2">
      <c r="C536" s="113" t="s">
        <v>875</v>
      </c>
    </row>
    <row r="537" spans="3:3" x14ac:dyDescent="0.2">
      <c r="C537" s="113" t="s">
        <v>876</v>
      </c>
    </row>
    <row r="538" spans="3:3" x14ac:dyDescent="0.2">
      <c r="C538" s="113" t="s">
        <v>877</v>
      </c>
    </row>
    <row r="539" spans="3:3" x14ac:dyDescent="0.2">
      <c r="C539" s="113" t="s">
        <v>878</v>
      </c>
    </row>
    <row r="540" spans="3:3" x14ac:dyDescent="0.2">
      <c r="C540" s="113" t="s">
        <v>879</v>
      </c>
    </row>
    <row r="541" spans="3:3" x14ac:dyDescent="0.2">
      <c r="C541" s="113" t="s">
        <v>880</v>
      </c>
    </row>
    <row r="542" spans="3:3" x14ac:dyDescent="0.2">
      <c r="C542" s="113" t="s">
        <v>881</v>
      </c>
    </row>
    <row r="543" spans="3:3" x14ac:dyDescent="0.2">
      <c r="C543" s="113" t="s">
        <v>882</v>
      </c>
    </row>
    <row r="544" spans="3:3" x14ac:dyDescent="0.2">
      <c r="C544" s="113" t="s">
        <v>883</v>
      </c>
    </row>
    <row r="545" spans="3:3" x14ac:dyDescent="0.2">
      <c r="C545" s="113" t="s">
        <v>884</v>
      </c>
    </row>
    <row r="546" spans="3:3" x14ac:dyDescent="0.2">
      <c r="C546" s="113" t="s">
        <v>885</v>
      </c>
    </row>
    <row r="547" spans="3:3" x14ac:dyDescent="0.2">
      <c r="C547" s="113" t="s">
        <v>886</v>
      </c>
    </row>
    <row r="548" spans="3:3" x14ac:dyDescent="0.2">
      <c r="C548" s="113" t="s">
        <v>887</v>
      </c>
    </row>
    <row r="549" spans="3:3" x14ac:dyDescent="0.2">
      <c r="C549" s="113" t="s">
        <v>888</v>
      </c>
    </row>
    <row r="550" spans="3:3" x14ac:dyDescent="0.2">
      <c r="C550" s="113" t="s">
        <v>889</v>
      </c>
    </row>
    <row r="551" spans="3:3" x14ac:dyDescent="0.2">
      <c r="C551" s="113" t="s">
        <v>890</v>
      </c>
    </row>
    <row r="552" spans="3:3" x14ac:dyDescent="0.2">
      <c r="C552" s="113" t="s">
        <v>891</v>
      </c>
    </row>
    <row r="553" spans="3:3" x14ac:dyDescent="0.2">
      <c r="C553" s="113" t="s">
        <v>892</v>
      </c>
    </row>
    <row r="554" spans="3:3" x14ac:dyDescent="0.2">
      <c r="C554" s="113" t="s">
        <v>893</v>
      </c>
    </row>
    <row r="555" spans="3:3" x14ac:dyDescent="0.2">
      <c r="C555" s="113" t="s">
        <v>894</v>
      </c>
    </row>
    <row r="556" spans="3:3" x14ac:dyDescent="0.2">
      <c r="C556" s="113" t="s">
        <v>895</v>
      </c>
    </row>
    <row r="557" spans="3:3" x14ac:dyDescent="0.2">
      <c r="C557" s="113" t="s">
        <v>896</v>
      </c>
    </row>
    <row r="558" spans="3:3" x14ac:dyDescent="0.2">
      <c r="C558" s="113" t="s">
        <v>897</v>
      </c>
    </row>
    <row r="559" spans="3:3" x14ac:dyDescent="0.2">
      <c r="C559" s="113" t="s">
        <v>898</v>
      </c>
    </row>
    <row r="560" spans="3:3" x14ac:dyDescent="0.2">
      <c r="C560" s="113" t="s">
        <v>899</v>
      </c>
    </row>
    <row r="561" spans="3:3" x14ac:dyDescent="0.2">
      <c r="C561" s="113" t="s">
        <v>900</v>
      </c>
    </row>
    <row r="562" spans="3:3" x14ac:dyDescent="0.2">
      <c r="C562" s="113" t="s">
        <v>901</v>
      </c>
    </row>
    <row r="563" spans="3:3" x14ac:dyDescent="0.2">
      <c r="C563" s="113" t="s">
        <v>902</v>
      </c>
    </row>
    <row r="564" spans="3:3" x14ac:dyDescent="0.2">
      <c r="C564" s="113" t="s">
        <v>903</v>
      </c>
    </row>
    <row r="565" spans="3:3" x14ac:dyDescent="0.2">
      <c r="C565" s="113" t="s">
        <v>904</v>
      </c>
    </row>
    <row r="566" spans="3:3" x14ac:dyDescent="0.2">
      <c r="C566" s="113" t="s">
        <v>905</v>
      </c>
    </row>
    <row r="567" spans="3:3" x14ac:dyDescent="0.2">
      <c r="C567" s="113" t="s">
        <v>906</v>
      </c>
    </row>
    <row r="568" spans="3:3" x14ac:dyDescent="0.2">
      <c r="C568" s="113" t="s">
        <v>907</v>
      </c>
    </row>
    <row r="569" spans="3:3" x14ac:dyDescent="0.2">
      <c r="C569" s="113" t="s">
        <v>908</v>
      </c>
    </row>
    <row r="570" spans="3:3" x14ac:dyDescent="0.2">
      <c r="C570" s="113" t="s">
        <v>909</v>
      </c>
    </row>
    <row r="571" spans="3:3" x14ac:dyDescent="0.2">
      <c r="C571" s="113" t="s">
        <v>910</v>
      </c>
    </row>
    <row r="572" spans="3:3" x14ac:dyDescent="0.2">
      <c r="C572" s="113" t="s">
        <v>911</v>
      </c>
    </row>
    <row r="573" spans="3:3" x14ac:dyDescent="0.2">
      <c r="C573" s="113" t="s">
        <v>912</v>
      </c>
    </row>
    <row r="574" spans="3:3" x14ac:dyDescent="0.2">
      <c r="C574" s="113" t="s">
        <v>913</v>
      </c>
    </row>
    <row r="575" spans="3:3" x14ac:dyDescent="0.2">
      <c r="C575" s="113" t="s">
        <v>914</v>
      </c>
    </row>
    <row r="576" spans="3:3" x14ac:dyDescent="0.2">
      <c r="C576" s="113" t="s">
        <v>915</v>
      </c>
    </row>
    <row r="577" spans="3:3" x14ac:dyDescent="0.2">
      <c r="C577" s="113" t="s">
        <v>916</v>
      </c>
    </row>
    <row r="578" spans="3:3" x14ac:dyDescent="0.2">
      <c r="C578" s="113" t="s">
        <v>917</v>
      </c>
    </row>
    <row r="579" spans="3:3" x14ac:dyDescent="0.2">
      <c r="C579" s="113" t="s">
        <v>918</v>
      </c>
    </row>
    <row r="580" spans="3:3" x14ac:dyDescent="0.2">
      <c r="C580" s="113" t="s">
        <v>919</v>
      </c>
    </row>
    <row r="581" spans="3:3" x14ac:dyDescent="0.2">
      <c r="C581" s="113" t="s">
        <v>920</v>
      </c>
    </row>
    <row r="582" spans="3:3" x14ac:dyDescent="0.2">
      <c r="C582" s="113" t="s">
        <v>921</v>
      </c>
    </row>
    <row r="583" spans="3:3" x14ac:dyDescent="0.2">
      <c r="C583" s="113" t="s">
        <v>922</v>
      </c>
    </row>
    <row r="584" spans="3:3" x14ac:dyDescent="0.2">
      <c r="C584" s="113" t="s">
        <v>923</v>
      </c>
    </row>
    <row r="585" spans="3:3" x14ac:dyDescent="0.2">
      <c r="C585" s="113" t="s">
        <v>924</v>
      </c>
    </row>
    <row r="586" spans="3:3" x14ac:dyDescent="0.2">
      <c r="C586" s="113" t="s">
        <v>925</v>
      </c>
    </row>
    <row r="587" spans="3:3" x14ac:dyDescent="0.2">
      <c r="C587" s="113" t="s">
        <v>926</v>
      </c>
    </row>
    <row r="588" spans="3:3" x14ac:dyDescent="0.2">
      <c r="C588" s="113" t="s">
        <v>927</v>
      </c>
    </row>
    <row r="589" spans="3:3" x14ac:dyDescent="0.2">
      <c r="C589" s="113" t="s">
        <v>928</v>
      </c>
    </row>
    <row r="590" spans="3:3" x14ac:dyDescent="0.2">
      <c r="C590" s="113" t="s">
        <v>929</v>
      </c>
    </row>
    <row r="591" spans="3:3" x14ac:dyDescent="0.2">
      <c r="C591" s="113" t="s">
        <v>930</v>
      </c>
    </row>
    <row r="592" spans="3:3" x14ac:dyDescent="0.2">
      <c r="C592" s="113" t="s">
        <v>931</v>
      </c>
    </row>
    <row r="593" spans="3:3" x14ac:dyDescent="0.2">
      <c r="C593" s="113" t="s">
        <v>932</v>
      </c>
    </row>
    <row r="594" spans="3:3" x14ac:dyDescent="0.2">
      <c r="C594" s="113" t="s">
        <v>933</v>
      </c>
    </row>
    <row r="595" spans="3:3" x14ac:dyDescent="0.2">
      <c r="C595" s="113" t="s">
        <v>934</v>
      </c>
    </row>
    <row r="596" spans="3:3" x14ac:dyDescent="0.2">
      <c r="C596" s="113" t="s">
        <v>935</v>
      </c>
    </row>
    <row r="597" spans="3:3" x14ac:dyDescent="0.2">
      <c r="C597" s="113" t="s">
        <v>936</v>
      </c>
    </row>
    <row r="598" spans="3:3" x14ac:dyDescent="0.2">
      <c r="C598" s="113" t="s">
        <v>937</v>
      </c>
    </row>
    <row r="599" spans="3:3" x14ac:dyDescent="0.2">
      <c r="C599" s="113" t="s">
        <v>938</v>
      </c>
    </row>
    <row r="600" spans="3:3" x14ac:dyDescent="0.2">
      <c r="C600" s="113" t="s">
        <v>939</v>
      </c>
    </row>
    <row r="601" spans="3:3" x14ac:dyDescent="0.2">
      <c r="C601" s="113" t="s">
        <v>940</v>
      </c>
    </row>
    <row r="602" spans="3:3" x14ac:dyDescent="0.2">
      <c r="C602" s="113" t="s">
        <v>941</v>
      </c>
    </row>
    <row r="603" spans="3:3" x14ac:dyDescent="0.2">
      <c r="C603" s="113" t="s">
        <v>942</v>
      </c>
    </row>
    <row r="604" spans="3:3" x14ac:dyDescent="0.2">
      <c r="C604" s="113" t="s">
        <v>943</v>
      </c>
    </row>
    <row r="605" spans="3:3" x14ac:dyDescent="0.2">
      <c r="C605" s="113" t="s">
        <v>944</v>
      </c>
    </row>
    <row r="606" spans="3:3" x14ac:dyDescent="0.2">
      <c r="C606" s="113" t="s">
        <v>945</v>
      </c>
    </row>
    <row r="607" spans="3:3" x14ac:dyDescent="0.2">
      <c r="C607" s="113" t="s">
        <v>946</v>
      </c>
    </row>
    <row r="608" spans="3:3" x14ac:dyDescent="0.2">
      <c r="C608" s="113" t="s">
        <v>947</v>
      </c>
    </row>
    <row r="609" spans="3:3" x14ac:dyDescent="0.2">
      <c r="C609" s="113" t="s">
        <v>948</v>
      </c>
    </row>
    <row r="610" spans="3:3" x14ac:dyDescent="0.2">
      <c r="C610" s="113" t="s">
        <v>949</v>
      </c>
    </row>
    <row r="611" spans="3:3" x14ac:dyDescent="0.2">
      <c r="C611" s="113" t="s">
        <v>950</v>
      </c>
    </row>
    <row r="612" spans="3:3" x14ac:dyDescent="0.2">
      <c r="C612" s="113" t="s">
        <v>951</v>
      </c>
    </row>
    <row r="613" spans="3:3" x14ac:dyDescent="0.2">
      <c r="C613" s="113" t="s">
        <v>952</v>
      </c>
    </row>
    <row r="614" spans="3:3" x14ac:dyDescent="0.2">
      <c r="C614" s="113" t="s">
        <v>953</v>
      </c>
    </row>
    <row r="615" spans="3:3" x14ac:dyDescent="0.2">
      <c r="C615" s="113" t="s">
        <v>954</v>
      </c>
    </row>
    <row r="616" spans="3:3" x14ac:dyDescent="0.2">
      <c r="C616" s="113" t="s">
        <v>955</v>
      </c>
    </row>
    <row r="617" spans="3:3" x14ac:dyDescent="0.2">
      <c r="C617" s="113" t="s">
        <v>956</v>
      </c>
    </row>
    <row r="618" spans="3:3" x14ac:dyDescent="0.2">
      <c r="C618" s="113" t="s">
        <v>957</v>
      </c>
    </row>
    <row r="619" spans="3:3" x14ac:dyDescent="0.2">
      <c r="C619" s="113" t="s">
        <v>958</v>
      </c>
    </row>
    <row r="620" spans="3:3" x14ac:dyDescent="0.2">
      <c r="C620" s="113" t="s">
        <v>959</v>
      </c>
    </row>
    <row r="621" spans="3:3" x14ac:dyDescent="0.2">
      <c r="C621" s="113" t="s">
        <v>960</v>
      </c>
    </row>
    <row r="622" spans="3:3" x14ac:dyDescent="0.2">
      <c r="C622" s="113" t="s">
        <v>961</v>
      </c>
    </row>
    <row r="623" spans="3:3" x14ac:dyDescent="0.2">
      <c r="C623" s="113" t="s">
        <v>962</v>
      </c>
    </row>
    <row r="624" spans="3:3" x14ac:dyDescent="0.2">
      <c r="C624" s="113" t="s">
        <v>963</v>
      </c>
    </row>
    <row r="625" spans="3:3" x14ac:dyDescent="0.2">
      <c r="C625" s="113" t="s">
        <v>964</v>
      </c>
    </row>
    <row r="626" spans="3:3" x14ac:dyDescent="0.2">
      <c r="C626" s="113" t="s">
        <v>965</v>
      </c>
    </row>
    <row r="627" spans="3:3" x14ac:dyDescent="0.2">
      <c r="C627" s="113" t="s">
        <v>966</v>
      </c>
    </row>
    <row r="628" spans="3:3" x14ac:dyDescent="0.2">
      <c r="C628" s="113" t="s">
        <v>967</v>
      </c>
    </row>
    <row r="629" spans="3:3" x14ac:dyDescent="0.2">
      <c r="C629" s="113" t="s">
        <v>968</v>
      </c>
    </row>
    <row r="630" spans="3:3" x14ac:dyDescent="0.2">
      <c r="C630" s="113" t="s">
        <v>969</v>
      </c>
    </row>
    <row r="631" spans="3:3" x14ac:dyDescent="0.2">
      <c r="C631" s="113" t="s">
        <v>970</v>
      </c>
    </row>
    <row r="632" spans="3:3" x14ac:dyDescent="0.2">
      <c r="C632" s="113" t="s">
        <v>971</v>
      </c>
    </row>
    <row r="633" spans="3:3" x14ac:dyDescent="0.2">
      <c r="C633" s="113" t="s">
        <v>972</v>
      </c>
    </row>
    <row r="634" spans="3:3" x14ac:dyDescent="0.2">
      <c r="C634" s="113" t="s">
        <v>973</v>
      </c>
    </row>
    <row r="635" spans="3:3" x14ac:dyDescent="0.2">
      <c r="C635" s="113" t="s">
        <v>974</v>
      </c>
    </row>
    <row r="636" spans="3:3" x14ac:dyDescent="0.2">
      <c r="C636" s="113" t="s">
        <v>975</v>
      </c>
    </row>
    <row r="637" spans="3:3" x14ac:dyDescent="0.2">
      <c r="C637" s="113" t="s">
        <v>976</v>
      </c>
    </row>
    <row r="638" spans="3:3" x14ac:dyDescent="0.2">
      <c r="C638" s="113" t="s">
        <v>977</v>
      </c>
    </row>
    <row r="639" spans="3:3" x14ac:dyDescent="0.2">
      <c r="C639" s="113" t="s">
        <v>978</v>
      </c>
    </row>
    <row r="640" spans="3:3" x14ac:dyDescent="0.2">
      <c r="C640" s="113" t="s">
        <v>979</v>
      </c>
    </row>
    <row r="641" spans="3:3" x14ac:dyDescent="0.2">
      <c r="C641" s="113" t="s">
        <v>980</v>
      </c>
    </row>
    <row r="642" spans="3:3" x14ac:dyDescent="0.2">
      <c r="C642" s="113" t="s">
        <v>981</v>
      </c>
    </row>
    <row r="643" spans="3:3" x14ac:dyDescent="0.2">
      <c r="C643" s="113" t="s">
        <v>982</v>
      </c>
    </row>
    <row r="644" spans="3:3" x14ac:dyDescent="0.2">
      <c r="C644" s="113" t="s">
        <v>983</v>
      </c>
    </row>
    <row r="645" spans="3:3" x14ac:dyDescent="0.2">
      <c r="C645" s="113" t="s">
        <v>984</v>
      </c>
    </row>
    <row r="646" spans="3:3" x14ac:dyDescent="0.2">
      <c r="C646" s="113" t="s">
        <v>985</v>
      </c>
    </row>
    <row r="647" spans="3:3" x14ac:dyDescent="0.2">
      <c r="C647" s="113" t="s">
        <v>986</v>
      </c>
    </row>
    <row r="648" spans="3:3" x14ac:dyDescent="0.2">
      <c r="C648" s="113" t="s">
        <v>987</v>
      </c>
    </row>
    <row r="649" spans="3:3" x14ac:dyDescent="0.2">
      <c r="C649" s="113" t="s">
        <v>988</v>
      </c>
    </row>
    <row r="650" spans="3:3" x14ac:dyDescent="0.2">
      <c r="C650" s="113" t="s">
        <v>989</v>
      </c>
    </row>
    <row r="651" spans="3:3" x14ac:dyDescent="0.2">
      <c r="C651" s="113" t="s">
        <v>990</v>
      </c>
    </row>
    <row r="652" spans="3:3" x14ac:dyDescent="0.2">
      <c r="C652" s="113" t="s">
        <v>991</v>
      </c>
    </row>
    <row r="653" spans="3:3" x14ac:dyDescent="0.2">
      <c r="C653" s="113" t="s">
        <v>992</v>
      </c>
    </row>
    <row r="654" spans="3:3" x14ac:dyDescent="0.2">
      <c r="C654" s="113" t="s">
        <v>993</v>
      </c>
    </row>
    <row r="655" spans="3:3" x14ac:dyDescent="0.2">
      <c r="C655" s="113" t="s">
        <v>994</v>
      </c>
    </row>
    <row r="656" spans="3:3" x14ac:dyDescent="0.2">
      <c r="C656" s="113" t="s">
        <v>995</v>
      </c>
    </row>
    <row r="657" spans="3:3" x14ac:dyDescent="0.2">
      <c r="C657" s="113" t="s">
        <v>996</v>
      </c>
    </row>
    <row r="658" spans="3:3" x14ac:dyDescent="0.2">
      <c r="C658" s="113" t="s">
        <v>997</v>
      </c>
    </row>
    <row r="659" spans="3:3" x14ac:dyDescent="0.2">
      <c r="C659" s="113" t="s">
        <v>998</v>
      </c>
    </row>
    <row r="660" spans="3:3" x14ac:dyDescent="0.2">
      <c r="C660" s="113" t="s">
        <v>999</v>
      </c>
    </row>
    <row r="661" spans="3:3" x14ac:dyDescent="0.2">
      <c r="C661" s="113" t="s">
        <v>1000</v>
      </c>
    </row>
    <row r="662" spans="3:3" x14ac:dyDescent="0.2">
      <c r="C662" s="113" t="s">
        <v>1001</v>
      </c>
    </row>
    <row r="663" spans="3:3" x14ac:dyDescent="0.2">
      <c r="C663" s="113" t="s">
        <v>1002</v>
      </c>
    </row>
    <row r="664" spans="3:3" x14ac:dyDescent="0.2">
      <c r="C664" s="113" t="s">
        <v>1003</v>
      </c>
    </row>
    <row r="665" spans="3:3" x14ac:dyDescent="0.2">
      <c r="C665" s="113" t="s">
        <v>1004</v>
      </c>
    </row>
    <row r="666" spans="3:3" x14ac:dyDescent="0.2">
      <c r="C666" s="113" t="s">
        <v>1005</v>
      </c>
    </row>
    <row r="667" spans="3:3" x14ac:dyDescent="0.2">
      <c r="C667" s="113" t="s">
        <v>1006</v>
      </c>
    </row>
    <row r="668" spans="3:3" x14ac:dyDescent="0.2">
      <c r="C668" s="113" t="s">
        <v>1007</v>
      </c>
    </row>
    <row r="669" spans="3:3" x14ac:dyDescent="0.2">
      <c r="C669" s="113" t="s">
        <v>1008</v>
      </c>
    </row>
    <row r="670" spans="3:3" x14ac:dyDescent="0.2">
      <c r="C670" s="113" t="s">
        <v>1009</v>
      </c>
    </row>
    <row r="671" spans="3:3" x14ac:dyDescent="0.2">
      <c r="C671" s="113" t="s">
        <v>1010</v>
      </c>
    </row>
    <row r="672" spans="3:3" x14ac:dyDescent="0.2">
      <c r="C672" s="113" t="s">
        <v>1011</v>
      </c>
    </row>
    <row r="673" spans="3:3" x14ac:dyDescent="0.2">
      <c r="C673" s="113" t="s">
        <v>1012</v>
      </c>
    </row>
    <row r="674" spans="3:3" x14ac:dyDescent="0.2">
      <c r="C674" s="113" t="s">
        <v>1013</v>
      </c>
    </row>
    <row r="675" spans="3:3" x14ac:dyDescent="0.2">
      <c r="C675" s="113" t="s">
        <v>1014</v>
      </c>
    </row>
    <row r="676" spans="3:3" x14ac:dyDescent="0.2">
      <c r="C676" s="113" t="s">
        <v>1015</v>
      </c>
    </row>
    <row r="677" spans="3:3" x14ac:dyDescent="0.2">
      <c r="C677" s="113" t="s">
        <v>1016</v>
      </c>
    </row>
    <row r="678" spans="3:3" x14ac:dyDescent="0.2">
      <c r="C678" s="113" t="s">
        <v>1017</v>
      </c>
    </row>
    <row r="679" spans="3:3" x14ac:dyDescent="0.2">
      <c r="C679" s="113" t="s">
        <v>1018</v>
      </c>
    </row>
    <row r="680" spans="3:3" x14ac:dyDescent="0.2">
      <c r="C680" s="113" t="s">
        <v>1019</v>
      </c>
    </row>
    <row r="681" spans="3:3" x14ac:dyDescent="0.2">
      <c r="C681" s="113" t="s">
        <v>1020</v>
      </c>
    </row>
    <row r="682" spans="3:3" x14ac:dyDescent="0.2">
      <c r="C682" s="113" t="s">
        <v>1021</v>
      </c>
    </row>
    <row r="683" spans="3:3" x14ac:dyDescent="0.2">
      <c r="C683" s="113" t="s">
        <v>1022</v>
      </c>
    </row>
    <row r="684" spans="3:3" x14ac:dyDescent="0.2">
      <c r="C684" s="113" t="s">
        <v>1023</v>
      </c>
    </row>
    <row r="685" spans="3:3" x14ac:dyDescent="0.2">
      <c r="C685" s="113" t="s">
        <v>1024</v>
      </c>
    </row>
    <row r="686" spans="3:3" x14ac:dyDescent="0.2">
      <c r="C686" s="113" t="s">
        <v>1025</v>
      </c>
    </row>
    <row r="687" spans="3:3" x14ac:dyDescent="0.2">
      <c r="C687" s="113" t="s">
        <v>1026</v>
      </c>
    </row>
    <row r="688" spans="3:3" x14ac:dyDescent="0.2">
      <c r="C688" s="113" t="s">
        <v>1027</v>
      </c>
    </row>
    <row r="689" spans="3:3" x14ac:dyDescent="0.2">
      <c r="C689" s="113" t="s">
        <v>1028</v>
      </c>
    </row>
    <row r="690" spans="3:3" x14ac:dyDescent="0.2">
      <c r="C690" s="113" t="s">
        <v>1029</v>
      </c>
    </row>
    <row r="691" spans="3:3" x14ac:dyDescent="0.2">
      <c r="C691" s="113" t="s">
        <v>1030</v>
      </c>
    </row>
    <row r="692" spans="3:3" x14ac:dyDescent="0.2">
      <c r="C692" s="113" t="s">
        <v>1031</v>
      </c>
    </row>
    <row r="693" spans="3:3" x14ac:dyDescent="0.2">
      <c r="C693" s="113" t="s">
        <v>1032</v>
      </c>
    </row>
    <row r="694" spans="3:3" x14ac:dyDescent="0.2">
      <c r="C694" s="113" t="s">
        <v>1033</v>
      </c>
    </row>
    <row r="695" spans="3:3" x14ac:dyDescent="0.2">
      <c r="C695" s="113" t="s">
        <v>1034</v>
      </c>
    </row>
    <row r="696" spans="3:3" x14ac:dyDescent="0.2">
      <c r="C696" s="113" t="s">
        <v>1035</v>
      </c>
    </row>
    <row r="697" spans="3:3" x14ac:dyDescent="0.2">
      <c r="C697" s="113" t="s">
        <v>1036</v>
      </c>
    </row>
    <row r="698" spans="3:3" x14ac:dyDescent="0.2">
      <c r="C698" s="113" t="s">
        <v>1037</v>
      </c>
    </row>
    <row r="699" spans="3:3" x14ac:dyDescent="0.2">
      <c r="C699" s="113" t="s">
        <v>1038</v>
      </c>
    </row>
    <row r="700" spans="3:3" x14ac:dyDescent="0.2">
      <c r="C700" s="113" t="s">
        <v>1039</v>
      </c>
    </row>
    <row r="701" spans="3:3" x14ac:dyDescent="0.2">
      <c r="C701" s="113" t="s">
        <v>1040</v>
      </c>
    </row>
    <row r="702" spans="3:3" x14ac:dyDescent="0.2">
      <c r="C702" s="113" t="s">
        <v>1041</v>
      </c>
    </row>
    <row r="703" spans="3:3" x14ac:dyDescent="0.2">
      <c r="C703" s="113" t="s">
        <v>1042</v>
      </c>
    </row>
    <row r="704" spans="3:3" x14ac:dyDescent="0.2">
      <c r="C704" s="113" t="s">
        <v>1043</v>
      </c>
    </row>
    <row r="705" spans="3:3" x14ac:dyDescent="0.2">
      <c r="C705" s="113" t="s">
        <v>1044</v>
      </c>
    </row>
    <row r="706" spans="3:3" x14ac:dyDescent="0.2">
      <c r="C706" s="113" t="s">
        <v>1045</v>
      </c>
    </row>
    <row r="707" spans="3:3" x14ac:dyDescent="0.2">
      <c r="C707" s="113" t="s">
        <v>1046</v>
      </c>
    </row>
    <row r="708" spans="3:3" x14ac:dyDescent="0.2">
      <c r="C708" s="113" t="s">
        <v>1047</v>
      </c>
    </row>
    <row r="709" spans="3:3" x14ac:dyDescent="0.2">
      <c r="C709" s="113" t="s">
        <v>1048</v>
      </c>
    </row>
    <row r="710" spans="3:3" x14ac:dyDescent="0.2">
      <c r="C710" s="113" t="s">
        <v>1049</v>
      </c>
    </row>
    <row r="711" spans="3:3" x14ac:dyDescent="0.2">
      <c r="C711" s="113" t="s">
        <v>1050</v>
      </c>
    </row>
    <row r="712" spans="3:3" x14ac:dyDescent="0.2">
      <c r="C712" s="113" t="s">
        <v>1051</v>
      </c>
    </row>
    <row r="713" spans="3:3" x14ac:dyDescent="0.2">
      <c r="C713" s="113" t="s">
        <v>1052</v>
      </c>
    </row>
    <row r="714" spans="3:3" x14ac:dyDescent="0.2">
      <c r="C714" s="113" t="s">
        <v>1053</v>
      </c>
    </row>
    <row r="715" spans="3:3" x14ac:dyDescent="0.2">
      <c r="C715" s="113" t="s">
        <v>1054</v>
      </c>
    </row>
    <row r="716" spans="3:3" x14ac:dyDescent="0.2">
      <c r="C716" s="113" t="s">
        <v>1055</v>
      </c>
    </row>
    <row r="717" spans="3:3" x14ac:dyDescent="0.2">
      <c r="C717" s="113" t="s">
        <v>1056</v>
      </c>
    </row>
    <row r="718" spans="3:3" x14ac:dyDescent="0.2">
      <c r="C718" s="113" t="s">
        <v>1057</v>
      </c>
    </row>
    <row r="719" spans="3:3" x14ac:dyDescent="0.2">
      <c r="C719" s="113" t="s">
        <v>1058</v>
      </c>
    </row>
    <row r="720" spans="3:3" x14ac:dyDescent="0.2">
      <c r="C720" s="113" t="s">
        <v>1059</v>
      </c>
    </row>
    <row r="721" spans="3:3" x14ac:dyDescent="0.2">
      <c r="C721" s="113" t="s">
        <v>1060</v>
      </c>
    </row>
    <row r="722" spans="3:3" x14ac:dyDescent="0.2">
      <c r="C722" s="113" t="s">
        <v>1061</v>
      </c>
    </row>
    <row r="723" spans="3:3" x14ac:dyDescent="0.2">
      <c r="C723" s="113" t="s">
        <v>1062</v>
      </c>
    </row>
    <row r="724" spans="3:3" x14ac:dyDescent="0.2">
      <c r="C724" s="113" t="s">
        <v>1063</v>
      </c>
    </row>
    <row r="725" spans="3:3" x14ac:dyDescent="0.2">
      <c r="C725" s="113" t="s">
        <v>1064</v>
      </c>
    </row>
    <row r="726" spans="3:3" x14ac:dyDescent="0.2">
      <c r="C726" s="113" t="s">
        <v>1065</v>
      </c>
    </row>
    <row r="727" spans="3:3" x14ac:dyDescent="0.2">
      <c r="C727" s="113" t="s">
        <v>1066</v>
      </c>
    </row>
    <row r="728" spans="3:3" x14ac:dyDescent="0.2">
      <c r="C728" s="113" t="s">
        <v>1067</v>
      </c>
    </row>
    <row r="729" spans="3:3" x14ac:dyDescent="0.2">
      <c r="C729" s="113" t="s">
        <v>1068</v>
      </c>
    </row>
    <row r="730" spans="3:3" x14ac:dyDescent="0.2">
      <c r="C730" s="113" t="s">
        <v>1069</v>
      </c>
    </row>
    <row r="731" spans="3:3" x14ac:dyDescent="0.2">
      <c r="C731" s="113" t="s">
        <v>1070</v>
      </c>
    </row>
    <row r="732" spans="3:3" x14ac:dyDescent="0.2">
      <c r="C732" s="113" t="s">
        <v>1071</v>
      </c>
    </row>
    <row r="733" spans="3:3" x14ac:dyDescent="0.2">
      <c r="C733" s="113" t="s">
        <v>1072</v>
      </c>
    </row>
    <row r="734" spans="3:3" x14ac:dyDescent="0.2">
      <c r="C734" s="113" t="s">
        <v>1073</v>
      </c>
    </row>
    <row r="735" spans="3:3" x14ac:dyDescent="0.2">
      <c r="C735" s="113" t="s">
        <v>1074</v>
      </c>
    </row>
    <row r="736" spans="3:3" x14ac:dyDescent="0.2">
      <c r="C736" s="113" t="s">
        <v>1075</v>
      </c>
    </row>
    <row r="737" spans="3:3" x14ac:dyDescent="0.2">
      <c r="C737" s="113" t="s">
        <v>1076</v>
      </c>
    </row>
    <row r="738" spans="3:3" x14ac:dyDescent="0.2">
      <c r="C738" s="113" t="s">
        <v>1077</v>
      </c>
    </row>
    <row r="739" spans="3:3" x14ac:dyDescent="0.2">
      <c r="C739" s="113" t="s">
        <v>1078</v>
      </c>
    </row>
    <row r="740" spans="3:3" x14ac:dyDescent="0.2">
      <c r="C740" s="113" t="s">
        <v>1079</v>
      </c>
    </row>
    <row r="741" spans="3:3" x14ac:dyDescent="0.2">
      <c r="C741" s="113" t="s">
        <v>1080</v>
      </c>
    </row>
    <row r="742" spans="3:3" x14ac:dyDescent="0.2">
      <c r="C742" s="113" t="s">
        <v>1081</v>
      </c>
    </row>
    <row r="743" spans="3:3" x14ac:dyDescent="0.2">
      <c r="C743" s="113" t="s">
        <v>1082</v>
      </c>
    </row>
    <row r="744" spans="3:3" x14ac:dyDescent="0.2">
      <c r="C744" s="113" t="s">
        <v>1083</v>
      </c>
    </row>
    <row r="745" spans="3:3" x14ac:dyDescent="0.2">
      <c r="C745" s="113" t="s">
        <v>1084</v>
      </c>
    </row>
    <row r="746" spans="3:3" x14ac:dyDescent="0.2">
      <c r="C746" s="113" t="s">
        <v>1085</v>
      </c>
    </row>
    <row r="747" spans="3:3" x14ac:dyDescent="0.2">
      <c r="C747" s="113" t="s">
        <v>1086</v>
      </c>
    </row>
    <row r="748" spans="3:3" x14ac:dyDescent="0.2">
      <c r="C748" s="113" t="s">
        <v>1087</v>
      </c>
    </row>
    <row r="749" spans="3:3" x14ac:dyDescent="0.2">
      <c r="C749" s="113" t="s">
        <v>1088</v>
      </c>
    </row>
    <row r="750" spans="3:3" x14ac:dyDescent="0.2">
      <c r="C750" s="113" t="s">
        <v>1089</v>
      </c>
    </row>
    <row r="751" spans="3:3" x14ac:dyDescent="0.2">
      <c r="C751" s="113" t="s">
        <v>1090</v>
      </c>
    </row>
    <row r="752" spans="3:3" x14ac:dyDescent="0.2">
      <c r="C752" s="113" t="s">
        <v>1091</v>
      </c>
    </row>
    <row r="753" spans="3:3" x14ac:dyDescent="0.2">
      <c r="C753" s="113" t="s">
        <v>1092</v>
      </c>
    </row>
    <row r="754" spans="3:3" x14ac:dyDescent="0.2">
      <c r="C754" s="113" t="s">
        <v>1093</v>
      </c>
    </row>
    <row r="755" spans="3:3" x14ac:dyDescent="0.2">
      <c r="C755" s="113" t="s">
        <v>1094</v>
      </c>
    </row>
    <row r="756" spans="3:3" x14ac:dyDescent="0.2">
      <c r="C756" s="113" t="s">
        <v>1095</v>
      </c>
    </row>
    <row r="757" spans="3:3" x14ac:dyDescent="0.2">
      <c r="C757" s="113" t="s">
        <v>1096</v>
      </c>
    </row>
    <row r="758" spans="3:3" x14ac:dyDescent="0.2">
      <c r="C758" s="113" t="s">
        <v>1097</v>
      </c>
    </row>
    <row r="759" spans="3:3" x14ac:dyDescent="0.2">
      <c r="C759" s="113" t="s">
        <v>1098</v>
      </c>
    </row>
    <row r="760" spans="3:3" x14ac:dyDescent="0.2">
      <c r="C760" s="113" t="s">
        <v>1099</v>
      </c>
    </row>
    <row r="761" spans="3:3" x14ac:dyDescent="0.2">
      <c r="C761" s="113" t="s">
        <v>1100</v>
      </c>
    </row>
    <row r="762" spans="3:3" x14ac:dyDescent="0.2">
      <c r="C762" s="113" t="s">
        <v>1101</v>
      </c>
    </row>
    <row r="763" spans="3:3" x14ac:dyDescent="0.2">
      <c r="C763" s="113" t="s">
        <v>1102</v>
      </c>
    </row>
    <row r="764" spans="3:3" x14ac:dyDescent="0.2">
      <c r="C764" s="113" t="s">
        <v>1103</v>
      </c>
    </row>
    <row r="765" spans="3:3" x14ac:dyDescent="0.2">
      <c r="C765" s="113" t="s">
        <v>1104</v>
      </c>
    </row>
    <row r="766" spans="3:3" x14ac:dyDescent="0.2">
      <c r="C766" s="113" t="s">
        <v>1105</v>
      </c>
    </row>
    <row r="767" spans="3:3" x14ac:dyDescent="0.2">
      <c r="C767" s="113" t="s">
        <v>1106</v>
      </c>
    </row>
    <row r="768" spans="3:3" x14ac:dyDescent="0.2">
      <c r="C768" s="113" t="s">
        <v>1107</v>
      </c>
    </row>
    <row r="769" spans="3:3" x14ac:dyDescent="0.2">
      <c r="C769" s="113" t="s">
        <v>1108</v>
      </c>
    </row>
    <row r="770" spans="3:3" x14ac:dyDescent="0.2">
      <c r="C770" s="113" t="s">
        <v>1109</v>
      </c>
    </row>
    <row r="771" spans="3:3" x14ac:dyDescent="0.2">
      <c r="C771" s="113" t="s">
        <v>1110</v>
      </c>
    </row>
    <row r="772" spans="3:3" x14ac:dyDescent="0.2">
      <c r="C772" s="113" t="s">
        <v>1111</v>
      </c>
    </row>
    <row r="773" spans="3:3" x14ac:dyDescent="0.2">
      <c r="C773" s="113" t="s">
        <v>1112</v>
      </c>
    </row>
    <row r="774" spans="3:3" x14ac:dyDescent="0.2">
      <c r="C774" s="113" t="s">
        <v>1113</v>
      </c>
    </row>
    <row r="775" spans="3:3" x14ac:dyDescent="0.2">
      <c r="C775" s="113" t="s">
        <v>1114</v>
      </c>
    </row>
    <row r="776" spans="3:3" x14ac:dyDescent="0.2">
      <c r="C776" s="113" t="s">
        <v>1115</v>
      </c>
    </row>
    <row r="777" spans="3:3" x14ac:dyDescent="0.2">
      <c r="C777" s="113" t="s">
        <v>1116</v>
      </c>
    </row>
    <row r="778" spans="3:3" x14ac:dyDescent="0.2">
      <c r="C778" s="113" t="s">
        <v>1117</v>
      </c>
    </row>
    <row r="779" spans="3:3" x14ac:dyDescent="0.2">
      <c r="C779" s="113" t="s">
        <v>1118</v>
      </c>
    </row>
    <row r="780" spans="3:3" x14ac:dyDescent="0.2">
      <c r="C780" s="113" t="s">
        <v>1119</v>
      </c>
    </row>
    <row r="781" spans="3:3" x14ac:dyDescent="0.2">
      <c r="C781" s="113" t="s">
        <v>1120</v>
      </c>
    </row>
    <row r="782" spans="3:3" x14ac:dyDescent="0.2">
      <c r="C782" s="113" t="s">
        <v>1121</v>
      </c>
    </row>
    <row r="783" spans="3:3" x14ac:dyDescent="0.2">
      <c r="C783" s="113" t="s">
        <v>1122</v>
      </c>
    </row>
    <row r="784" spans="3:3" x14ac:dyDescent="0.2">
      <c r="C784" s="113" t="s">
        <v>1123</v>
      </c>
    </row>
    <row r="785" spans="3:3" x14ac:dyDescent="0.2">
      <c r="C785" s="113" t="s">
        <v>1124</v>
      </c>
    </row>
    <row r="786" spans="3:3" x14ac:dyDescent="0.2">
      <c r="C786" s="113" t="s">
        <v>1125</v>
      </c>
    </row>
    <row r="787" spans="3:3" x14ac:dyDescent="0.2">
      <c r="C787" s="113" t="s">
        <v>1126</v>
      </c>
    </row>
    <row r="788" spans="3:3" x14ac:dyDescent="0.2">
      <c r="C788" s="113" t="s">
        <v>1127</v>
      </c>
    </row>
    <row r="789" spans="3:3" x14ac:dyDescent="0.2">
      <c r="C789" s="113" t="s">
        <v>1128</v>
      </c>
    </row>
    <row r="790" spans="3:3" x14ac:dyDescent="0.2">
      <c r="C790" s="113" t="s">
        <v>1129</v>
      </c>
    </row>
    <row r="791" spans="3:3" x14ac:dyDescent="0.2">
      <c r="C791" s="113" t="s">
        <v>1130</v>
      </c>
    </row>
    <row r="792" spans="3:3" x14ac:dyDescent="0.2">
      <c r="C792" s="113" t="s">
        <v>1131</v>
      </c>
    </row>
    <row r="793" spans="3:3" x14ac:dyDescent="0.2">
      <c r="C793" s="113" t="s">
        <v>1132</v>
      </c>
    </row>
    <row r="794" spans="3:3" x14ac:dyDescent="0.2">
      <c r="C794" s="113" t="s">
        <v>1133</v>
      </c>
    </row>
    <row r="795" spans="3:3" x14ac:dyDescent="0.2">
      <c r="C795" s="113" t="s">
        <v>1134</v>
      </c>
    </row>
    <row r="796" spans="3:3" x14ac:dyDescent="0.2">
      <c r="C796" s="113" t="s">
        <v>1135</v>
      </c>
    </row>
    <row r="797" spans="3:3" x14ac:dyDescent="0.2">
      <c r="C797" s="113" t="s">
        <v>1136</v>
      </c>
    </row>
    <row r="798" spans="3:3" x14ac:dyDescent="0.2">
      <c r="C798" s="113" t="s">
        <v>1137</v>
      </c>
    </row>
    <row r="799" spans="3:3" x14ac:dyDescent="0.2">
      <c r="C799" s="113" t="s">
        <v>1138</v>
      </c>
    </row>
    <row r="800" spans="3:3" x14ac:dyDescent="0.2">
      <c r="C800" s="113" t="s">
        <v>1139</v>
      </c>
    </row>
    <row r="801" spans="3:3" x14ac:dyDescent="0.2">
      <c r="C801" s="113" t="s">
        <v>1140</v>
      </c>
    </row>
    <row r="802" spans="3:3" x14ac:dyDescent="0.2">
      <c r="C802" s="113" t="s">
        <v>1141</v>
      </c>
    </row>
    <row r="803" spans="3:3" x14ac:dyDescent="0.2">
      <c r="C803" s="113" t="s">
        <v>1142</v>
      </c>
    </row>
    <row r="804" spans="3:3" x14ac:dyDescent="0.2">
      <c r="C804" s="113" t="s">
        <v>1143</v>
      </c>
    </row>
    <row r="805" spans="3:3" x14ac:dyDescent="0.2">
      <c r="C805" s="113" t="s">
        <v>1144</v>
      </c>
    </row>
    <row r="806" spans="3:3" x14ac:dyDescent="0.2">
      <c r="C806" s="113" t="s">
        <v>1145</v>
      </c>
    </row>
    <row r="807" spans="3:3" x14ac:dyDescent="0.2">
      <c r="C807" s="113" t="s">
        <v>1146</v>
      </c>
    </row>
    <row r="808" spans="3:3" x14ac:dyDescent="0.2">
      <c r="C808" s="113" t="s">
        <v>1147</v>
      </c>
    </row>
    <row r="809" spans="3:3" x14ac:dyDescent="0.2">
      <c r="C809" s="113" t="s">
        <v>1148</v>
      </c>
    </row>
    <row r="810" spans="3:3" x14ac:dyDescent="0.2">
      <c r="C810" s="113" t="s">
        <v>1149</v>
      </c>
    </row>
    <row r="811" spans="3:3" x14ac:dyDescent="0.2">
      <c r="C811" s="113" t="s">
        <v>1150</v>
      </c>
    </row>
    <row r="812" spans="3:3" x14ac:dyDescent="0.2">
      <c r="C812" s="113" t="s">
        <v>1151</v>
      </c>
    </row>
    <row r="813" spans="3:3" x14ac:dyDescent="0.2">
      <c r="C813" s="113" t="s">
        <v>1152</v>
      </c>
    </row>
    <row r="814" spans="3:3" x14ac:dyDescent="0.2">
      <c r="C814" s="113" t="s">
        <v>1153</v>
      </c>
    </row>
    <row r="815" spans="3:3" x14ac:dyDescent="0.2">
      <c r="C815" s="113" t="s">
        <v>1154</v>
      </c>
    </row>
    <row r="816" spans="3:3" x14ac:dyDescent="0.2">
      <c r="C816" s="113" t="s">
        <v>1155</v>
      </c>
    </row>
    <row r="817" spans="3:3" x14ac:dyDescent="0.2">
      <c r="C817" s="113" t="s">
        <v>1156</v>
      </c>
    </row>
    <row r="818" spans="3:3" x14ac:dyDescent="0.2">
      <c r="C818" s="113" t="s">
        <v>1157</v>
      </c>
    </row>
    <row r="819" spans="3:3" x14ac:dyDescent="0.2">
      <c r="C819" s="113" t="s">
        <v>1158</v>
      </c>
    </row>
    <row r="820" spans="3:3" x14ac:dyDescent="0.2">
      <c r="C820" s="113" t="s">
        <v>1159</v>
      </c>
    </row>
    <row r="821" spans="3:3" x14ac:dyDescent="0.2">
      <c r="C821" s="113" t="s">
        <v>1160</v>
      </c>
    </row>
    <row r="822" spans="3:3" x14ac:dyDescent="0.2">
      <c r="C822" s="113" t="s">
        <v>1161</v>
      </c>
    </row>
    <row r="823" spans="3:3" x14ac:dyDescent="0.2">
      <c r="C823" s="113" t="s">
        <v>1162</v>
      </c>
    </row>
    <row r="824" spans="3:3" x14ac:dyDescent="0.2">
      <c r="C824" s="113" t="s">
        <v>1163</v>
      </c>
    </row>
    <row r="825" spans="3:3" x14ac:dyDescent="0.2">
      <c r="C825" s="113" t="s">
        <v>1164</v>
      </c>
    </row>
    <row r="826" spans="3:3" x14ac:dyDescent="0.2">
      <c r="C826" s="113" t="s">
        <v>1165</v>
      </c>
    </row>
    <row r="827" spans="3:3" x14ac:dyDescent="0.2">
      <c r="C827" s="113" t="s">
        <v>1166</v>
      </c>
    </row>
    <row r="828" spans="3:3" x14ac:dyDescent="0.2">
      <c r="C828" s="113" t="s">
        <v>1167</v>
      </c>
    </row>
    <row r="829" spans="3:3" x14ac:dyDescent="0.2">
      <c r="C829" s="113" t="s">
        <v>1168</v>
      </c>
    </row>
    <row r="830" spans="3:3" x14ac:dyDescent="0.2">
      <c r="C830" s="113" t="s">
        <v>1169</v>
      </c>
    </row>
    <row r="831" spans="3:3" x14ac:dyDescent="0.2">
      <c r="C831" s="113" t="s">
        <v>1170</v>
      </c>
    </row>
    <row r="832" spans="3:3" x14ac:dyDescent="0.2">
      <c r="C832" s="113" t="s">
        <v>1171</v>
      </c>
    </row>
    <row r="833" spans="3:3" x14ac:dyDescent="0.2">
      <c r="C833" s="113" t="s">
        <v>1172</v>
      </c>
    </row>
    <row r="834" spans="3:3" x14ac:dyDescent="0.2">
      <c r="C834" s="113" t="s">
        <v>1173</v>
      </c>
    </row>
    <row r="835" spans="3:3" x14ac:dyDescent="0.2">
      <c r="C835" s="113" t="s">
        <v>1174</v>
      </c>
    </row>
    <row r="836" spans="3:3" x14ac:dyDescent="0.2">
      <c r="C836" s="113" t="s">
        <v>1175</v>
      </c>
    </row>
    <row r="837" spans="3:3" x14ac:dyDescent="0.2">
      <c r="C837" s="113" t="s">
        <v>1176</v>
      </c>
    </row>
    <row r="838" spans="3:3" x14ac:dyDescent="0.2">
      <c r="C838" s="113" t="s">
        <v>1177</v>
      </c>
    </row>
    <row r="839" spans="3:3" x14ac:dyDescent="0.2">
      <c r="C839" s="113" t="s">
        <v>1178</v>
      </c>
    </row>
    <row r="840" spans="3:3" x14ac:dyDescent="0.2">
      <c r="C840" s="113" t="s">
        <v>1179</v>
      </c>
    </row>
    <row r="841" spans="3:3" x14ac:dyDescent="0.2">
      <c r="C841" s="113" t="s">
        <v>1180</v>
      </c>
    </row>
    <row r="842" spans="3:3" x14ac:dyDescent="0.2">
      <c r="C842" s="113" t="s">
        <v>1181</v>
      </c>
    </row>
    <row r="843" spans="3:3" x14ac:dyDescent="0.2">
      <c r="C843" s="113" t="s">
        <v>1182</v>
      </c>
    </row>
    <row r="844" spans="3:3" x14ac:dyDescent="0.2">
      <c r="C844" s="113" t="s">
        <v>1183</v>
      </c>
    </row>
    <row r="845" spans="3:3" x14ac:dyDescent="0.2">
      <c r="C845" s="113" t="s">
        <v>1184</v>
      </c>
    </row>
    <row r="846" spans="3:3" x14ac:dyDescent="0.2">
      <c r="C846" s="113" t="s">
        <v>1185</v>
      </c>
    </row>
    <row r="847" spans="3:3" x14ac:dyDescent="0.2">
      <c r="C847" s="113" t="s">
        <v>1186</v>
      </c>
    </row>
    <row r="848" spans="3:3" x14ac:dyDescent="0.2">
      <c r="C848" s="113" t="s">
        <v>1187</v>
      </c>
    </row>
    <row r="849" spans="3:3" x14ac:dyDescent="0.2">
      <c r="C849" s="113" t="s">
        <v>1188</v>
      </c>
    </row>
    <row r="850" spans="3:3" x14ac:dyDescent="0.2">
      <c r="C850" s="113" t="s">
        <v>1189</v>
      </c>
    </row>
    <row r="851" spans="3:3" x14ac:dyDescent="0.2">
      <c r="C851" s="113" t="s">
        <v>1190</v>
      </c>
    </row>
    <row r="852" spans="3:3" x14ac:dyDescent="0.2">
      <c r="C852" s="113" t="s">
        <v>1191</v>
      </c>
    </row>
    <row r="853" spans="3:3" x14ac:dyDescent="0.2">
      <c r="C853" s="113" t="s">
        <v>1192</v>
      </c>
    </row>
    <row r="854" spans="3:3" x14ac:dyDescent="0.2">
      <c r="C854" s="113" t="s">
        <v>1193</v>
      </c>
    </row>
    <row r="855" spans="3:3" x14ac:dyDescent="0.2">
      <c r="C855" s="113" t="s">
        <v>1194</v>
      </c>
    </row>
    <row r="856" spans="3:3" x14ac:dyDescent="0.2">
      <c r="C856" s="113" t="s">
        <v>1195</v>
      </c>
    </row>
    <row r="857" spans="3:3" x14ac:dyDescent="0.2">
      <c r="C857" s="113" t="s">
        <v>1196</v>
      </c>
    </row>
    <row r="858" spans="3:3" x14ac:dyDescent="0.2">
      <c r="C858" s="113" t="s">
        <v>1197</v>
      </c>
    </row>
    <row r="859" spans="3:3" x14ac:dyDescent="0.2">
      <c r="C859" s="113" t="s">
        <v>1198</v>
      </c>
    </row>
    <row r="860" spans="3:3" x14ac:dyDescent="0.2">
      <c r="C860" s="113" t="s">
        <v>1199</v>
      </c>
    </row>
    <row r="861" spans="3:3" x14ac:dyDescent="0.2">
      <c r="C861" s="113" t="s">
        <v>1200</v>
      </c>
    </row>
    <row r="862" spans="3:3" x14ac:dyDescent="0.2">
      <c r="C862" s="113" t="s">
        <v>1201</v>
      </c>
    </row>
    <row r="863" spans="3:3" x14ac:dyDescent="0.2">
      <c r="C863" s="113" t="s">
        <v>1202</v>
      </c>
    </row>
    <row r="864" spans="3:3" x14ac:dyDescent="0.2">
      <c r="C864" s="113" t="s">
        <v>1203</v>
      </c>
    </row>
    <row r="865" spans="3:3" x14ac:dyDescent="0.2">
      <c r="C865" s="113" t="s">
        <v>1204</v>
      </c>
    </row>
    <row r="866" spans="3:3" x14ac:dyDescent="0.2">
      <c r="C866" s="113" t="s">
        <v>1205</v>
      </c>
    </row>
    <row r="867" spans="3:3" x14ac:dyDescent="0.2">
      <c r="C867" s="113" t="s">
        <v>1206</v>
      </c>
    </row>
    <row r="868" spans="3:3" x14ac:dyDescent="0.2">
      <c r="C868" s="113" t="s">
        <v>1207</v>
      </c>
    </row>
    <row r="869" spans="3:3" x14ac:dyDescent="0.2">
      <c r="C869" s="113" t="s">
        <v>1208</v>
      </c>
    </row>
    <row r="870" spans="3:3" x14ac:dyDescent="0.2">
      <c r="C870" s="113" t="s">
        <v>1209</v>
      </c>
    </row>
    <row r="871" spans="3:3" x14ac:dyDescent="0.2">
      <c r="C871" s="113" t="s">
        <v>1210</v>
      </c>
    </row>
    <row r="872" spans="3:3" x14ac:dyDescent="0.2">
      <c r="C872" s="113" t="s">
        <v>1211</v>
      </c>
    </row>
    <row r="873" spans="3:3" x14ac:dyDescent="0.2">
      <c r="C873" s="113" t="s">
        <v>1212</v>
      </c>
    </row>
    <row r="874" spans="3:3" x14ac:dyDescent="0.2">
      <c r="C874" s="113" t="s">
        <v>1213</v>
      </c>
    </row>
    <row r="875" spans="3:3" x14ac:dyDescent="0.2">
      <c r="C875" s="113" t="s">
        <v>1214</v>
      </c>
    </row>
    <row r="876" spans="3:3" x14ac:dyDescent="0.2">
      <c r="C876" s="113" t="s">
        <v>1215</v>
      </c>
    </row>
    <row r="877" spans="3:3" x14ac:dyDescent="0.2">
      <c r="C877" s="113" t="s">
        <v>1216</v>
      </c>
    </row>
    <row r="878" spans="3:3" x14ac:dyDescent="0.2">
      <c r="C878" s="113" t="s">
        <v>1217</v>
      </c>
    </row>
    <row r="879" spans="3:3" x14ac:dyDescent="0.2">
      <c r="C879" s="113" t="s">
        <v>1218</v>
      </c>
    </row>
    <row r="880" spans="3:3" x14ac:dyDescent="0.2">
      <c r="C880" s="113" t="s">
        <v>1219</v>
      </c>
    </row>
    <row r="881" spans="3:3" x14ac:dyDescent="0.2">
      <c r="C881" s="113" t="s">
        <v>1220</v>
      </c>
    </row>
    <row r="882" spans="3:3" x14ac:dyDescent="0.2">
      <c r="C882" s="113" t="s">
        <v>1221</v>
      </c>
    </row>
    <row r="883" spans="3:3" x14ac:dyDescent="0.2">
      <c r="C883" s="113" t="s">
        <v>1222</v>
      </c>
    </row>
    <row r="884" spans="3:3" x14ac:dyDescent="0.2">
      <c r="C884" s="113" t="s">
        <v>1223</v>
      </c>
    </row>
    <row r="885" spans="3:3" x14ac:dyDescent="0.2">
      <c r="C885" s="113" t="s">
        <v>1224</v>
      </c>
    </row>
    <row r="886" spans="3:3" x14ac:dyDescent="0.2">
      <c r="C886" s="113" t="s">
        <v>1225</v>
      </c>
    </row>
    <row r="887" spans="3:3" x14ac:dyDescent="0.2">
      <c r="C887" s="113" t="s">
        <v>1226</v>
      </c>
    </row>
    <row r="888" spans="3:3" x14ac:dyDescent="0.2">
      <c r="C888" s="113" t="s">
        <v>1227</v>
      </c>
    </row>
    <row r="889" spans="3:3" x14ac:dyDescent="0.2">
      <c r="C889" s="113" t="s">
        <v>1228</v>
      </c>
    </row>
    <row r="890" spans="3:3" x14ac:dyDescent="0.2">
      <c r="C890" s="113" t="s">
        <v>1229</v>
      </c>
    </row>
    <row r="891" spans="3:3" x14ac:dyDescent="0.2">
      <c r="C891" s="113" t="s">
        <v>1230</v>
      </c>
    </row>
    <row r="892" spans="3:3" x14ac:dyDescent="0.2">
      <c r="C892" s="113" t="s">
        <v>1231</v>
      </c>
    </row>
    <row r="893" spans="3:3" x14ac:dyDescent="0.2">
      <c r="C893" s="113" t="s">
        <v>1232</v>
      </c>
    </row>
    <row r="894" spans="3:3" x14ac:dyDescent="0.2">
      <c r="C894" s="113" t="s">
        <v>1233</v>
      </c>
    </row>
    <row r="895" spans="3:3" x14ac:dyDescent="0.2">
      <c r="C895" s="113" t="s">
        <v>1234</v>
      </c>
    </row>
    <row r="896" spans="3:3" x14ac:dyDescent="0.2">
      <c r="C896" s="113" t="s">
        <v>1235</v>
      </c>
    </row>
    <row r="897" spans="3:3" x14ac:dyDescent="0.2">
      <c r="C897" s="113" t="s">
        <v>1236</v>
      </c>
    </row>
    <row r="898" spans="3:3" x14ac:dyDescent="0.2">
      <c r="C898" s="113" t="s">
        <v>1237</v>
      </c>
    </row>
    <row r="899" spans="3:3" x14ac:dyDescent="0.2">
      <c r="C899" s="113" t="s">
        <v>1238</v>
      </c>
    </row>
    <row r="900" spans="3:3" x14ac:dyDescent="0.2">
      <c r="C900" s="113" t="s">
        <v>1239</v>
      </c>
    </row>
    <row r="901" spans="3:3" x14ac:dyDescent="0.2">
      <c r="C901" s="113" t="s">
        <v>1240</v>
      </c>
    </row>
    <row r="902" spans="3:3" x14ac:dyDescent="0.2">
      <c r="C902" s="113" t="s">
        <v>1241</v>
      </c>
    </row>
    <row r="903" spans="3:3" x14ac:dyDescent="0.2">
      <c r="C903" s="113" t="s">
        <v>1242</v>
      </c>
    </row>
    <row r="904" spans="3:3" x14ac:dyDescent="0.2">
      <c r="C904" s="113" t="s">
        <v>1243</v>
      </c>
    </row>
    <row r="905" spans="3:3" x14ac:dyDescent="0.2">
      <c r="C905" s="113" t="s">
        <v>1244</v>
      </c>
    </row>
    <row r="906" spans="3:3" x14ac:dyDescent="0.2">
      <c r="C906" s="113" t="s">
        <v>1245</v>
      </c>
    </row>
    <row r="907" spans="3:3" x14ac:dyDescent="0.2">
      <c r="C907" s="113" t="s">
        <v>1246</v>
      </c>
    </row>
    <row r="908" spans="3:3" x14ac:dyDescent="0.2">
      <c r="C908" s="113" t="s">
        <v>1247</v>
      </c>
    </row>
    <row r="909" spans="3:3" x14ac:dyDescent="0.2">
      <c r="C909" s="113" t="s">
        <v>1248</v>
      </c>
    </row>
    <row r="910" spans="3:3" x14ac:dyDescent="0.2">
      <c r="C910" s="113" t="s">
        <v>1249</v>
      </c>
    </row>
    <row r="911" spans="3:3" x14ac:dyDescent="0.2">
      <c r="C911" s="113" t="s">
        <v>1250</v>
      </c>
    </row>
    <row r="912" spans="3:3" x14ac:dyDescent="0.2">
      <c r="C912" s="113" t="s">
        <v>1251</v>
      </c>
    </row>
    <row r="913" spans="3:3" x14ac:dyDescent="0.2">
      <c r="C913" s="113" t="s">
        <v>1252</v>
      </c>
    </row>
    <row r="914" spans="3:3" x14ac:dyDescent="0.2">
      <c r="C914" s="113" t="s">
        <v>1253</v>
      </c>
    </row>
    <row r="915" spans="3:3" x14ac:dyDescent="0.2">
      <c r="C915" s="113" t="s">
        <v>1254</v>
      </c>
    </row>
    <row r="916" spans="3:3" x14ac:dyDescent="0.2">
      <c r="C916" s="113" t="s">
        <v>1255</v>
      </c>
    </row>
    <row r="917" spans="3:3" x14ac:dyDescent="0.2">
      <c r="C917" s="113" t="s">
        <v>1256</v>
      </c>
    </row>
    <row r="918" spans="3:3" x14ac:dyDescent="0.2">
      <c r="C918" s="113" t="s">
        <v>1257</v>
      </c>
    </row>
    <row r="919" spans="3:3" x14ac:dyDescent="0.2">
      <c r="C919" s="113" t="s">
        <v>1258</v>
      </c>
    </row>
    <row r="920" spans="3:3" x14ac:dyDescent="0.2">
      <c r="C920" s="113" t="s">
        <v>1259</v>
      </c>
    </row>
    <row r="921" spans="3:3" x14ac:dyDescent="0.2">
      <c r="C921" s="113" t="s">
        <v>1260</v>
      </c>
    </row>
    <row r="922" spans="3:3" x14ac:dyDescent="0.2">
      <c r="C922" s="113" t="s">
        <v>1261</v>
      </c>
    </row>
    <row r="923" spans="3:3" x14ac:dyDescent="0.2">
      <c r="C923" s="113" t="s">
        <v>1262</v>
      </c>
    </row>
    <row r="924" spans="3:3" x14ac:dyDescent="0.2">
      <c r="C924" s="113" t="s">
        <v>1263</v>
      </c>
    </row>
    <row r="925" spans="3:3" x14ac:dyDescent="0.2">
      <c r="C925" s="113" t="s">
        <v>1264</v>
      </c>
    </row>
    <row r="926" spans="3:3" x14ac:dyDescent="0.2">
      <c r="C926" s="113" t="s">
        <v>1265</v>
      </c>
    </row>
    <row r="927" spans="3:3" x14ac:dyDescent="0.2">
      <c r="C927" s="113" t="s">
        <v>1266</v>
      </c>
    </row>
    <row r="928" spans="3:3" x14ac:dyDescent="0.2">
      <c r="C928" s="113" t="s">
        <v>1267</v>
      </c>
    </row>
    <row r="929" spans="3:3" x14ac:dyDescent="0.2">
      <c r="C929" s="113" t="s">
        <v>1268</v>
      </c>
    </row>
    <row r="930" spans="3:3" x14ac:dyDescent="0.2">
      <c r="C930" s="113" t="s">
        <v>1269</v>
      </c>
    </row>
    <row r="931" spans="3:3" x14ac:dyDescent="0.2">
      <c r="C931" s="113" t="s">
        <v>1270</v>
      </c>
    </row>
    <row r="932" spans="3:3" x14ac:dyDescent="0.2">
      <c r="C932" s="113" t="s">
        <v>1271</v>
      </c>
    </row>
    <row r="933" spans="3:3" x14ac:dyDescent="0.2">
      <c r="C933" s="113" t="s">
        <v>1272</v>
      </c>
    </row>
    <row r="934" spans="3:3" x14ac:dyDescent="0.2">
      <c r="C934" s="113" t="s">
        <v>1273</v>
      </c>
    </row>
    <row r="935" spans="3:3" x14ac:dyDescent="0.2">
      <c r="C935" s="113" t="s">
        <v>1274</v>
      </c>
    </row>
    <row r="936" spans="3:3" x14ac:dyDescent="0.2">
      <c r="C936" s="113" t="s">
        <v>1275</v>
      </c>
    </row>
    <row r="937" spans="3:3" x14ac:dyDescent="0.2">
      <c r="C937" s="113" t="s">
        <v>1276</v>
      </c>
    </row>
    <row r="938" spans="3:3" x14ac:dyDescent="0.2">
      <c r="C938" s="113" t="s">
        <v>1277</v>
      </c>
    </row>
    <row r="939" spans="3:3" x14ac:dyDescent="0.2">
      <c r="C939" s="113" t="s">
        <v>1278</v>
      </c>
    </row>
    <row r="940" spans="3:3" x14ac:dyDescent="0.2">
      <c r="C940" s="113" t="s">
        <v>1279</v>
      </c>
    </row>
    <row r="941" spans="3:3" x14ac:dyDescent="0.2">
      <c r="C941" s="113" t="s">
        <v>1280</v>
      </c>
    </row>
    <row r="942" spans="3:3" x14ac:dyDescent="0.2">
      <c r="C942" s="113" t="s">
        <v>1281</v>
      </c>
    </row>
    <row r="943" spans="3:3" x14ac:dyDescent="0.2">
      <c r="C943" s="113" t="s">
        <v>1282</v>
      </c>
    </row>
    <row r="944" spans="3:3" x14ac:dyDescent="0.2">
      <c r="C944" s="113" t="s">
        <v>1283</v>
      </c>
    </row>
    <row r="945" spans="3:3" x14ac:dyDescent="0.2">
      <c r="C945" s="113" t="s">
        <v>1284</v>
      </c>
    </row>
    <row r="946" spans="3:3" x14ac:dyDescent="0.2">
      <c r="C946" s="113" t="s">
        <v>1285</v>
      </c>
    </row>
    <row r="947" spans="3:3" x14ac:dyDescent="0.2">
      <c r="C947" s="113" t="s">
        <v>1286</v>
      </c>
    </row>
    <row r="948" spans="3:3" x14ac:dyDescent="0.2">
      <c r="C948" s="113" t="s">
        <v>1287</v>
      </c>
    </row>
    <row r="949" spans="3:3" x14ac:dyDescent="0.2">
      <c r="C949" s="113" t="s">
        <v>1288</v>
      </c>
    </row>
    <row r="950" spans="3:3" x14ac:dyDescent="0.2">
      <c r="C950" s="113" t="s">
        <v>1289</v>
      </c>
    </row>
    <row r="951" spans="3:3" x14ac:dyDescent="0.2">
      <c r="C951" s="113" t="s">
        <v>1290</v>
      </c>
    </row>
    <row r="952" spans="3:3" x14ac:dyDescent="0.2">
      <c r="C952" s="113" t="s">
        <v>1291</v>
      </c>
    </row>
    <row r="953" spans="3:3" x14ac:dyDescent="0.2">
      <c r="C953" s="113" t="s">
        <v>1292</v>
      </c>
    </row>
    <row r="954" spans="3:3" x14ac:dyDescent="0.2">
      <c r="C954" s="113" t="s">
        <v>1293</v>
      </c>
    </row>
    <row r="955" spans="3:3" x14ac:dyDescent="0.2">
      <c r="C955" s="113" t="s">
        <v>1294</v>
      </c>
    </row>
    <row r="956" spans="3:3" x14ac:dyDescent="0.2">
      <c r="C956" s="113" t="s">
        <v>1295</v>
      </c>
    </row>
    <row r="957" spans="3:3" x14ac:dyDescent="0.2">
      <c r="C957" s="113" t="s">
        <v>1296</v>
      </c>
    </row>
    <row r="958" spans="3:3" x14ac:dyDescent="0.2">
      <c r="C958" s="113" t="s">
        <v>1297</v>
      </c>
    </row>
    <row r="959" spans="3:3" x14ac:dyDescent="0.2">
      <c r="C959" s="113" t="s">
        <v>1298</v>
      </c>
    </row>
    <row r="960" spans="3:3" x14ac:dyDescent="0.2">
      <c r="C960" s="113" t="s">
        <v>1299</v>
      </c>
    </row>
    <row r="961" spans="3:3" x14ac:dyDescent="0.2">
      <c r="C961" s="113" t="s">
        <v>1300</v>
      </c>
    </row>
    <row r="962" spans="3:3" x14ac:dyDescent="0.2">
      <c r="C962" s="113" t="s">
        <v>1301</v>
      </c>
    </row>
    <row r="963" spans="3:3" x14ac:dyDescent="0.2">
      <c r="C963" s="113" t="s">
        <v>1302</v>
      </c>
    </row>
    <row r="964" spans="3:3" x14ac:dyDescent="0.2">
      <c r="C964" s="113" t="s">
        <v>1303</v>
      </c>
    </row>
    <row r="965" spans="3:3" x14ac:dyDescent="0.2">
      <c r="C965" s="113" t="s">
        <v>1304</v>
      </c>
    </row>
    <row r="966" spans="3:3" x14ac:dyDescent="0.2">
      <c r="C966" s="113" t="s">
        <v>1305</v>
      </c>
    </row>
    <row r="967" spans="3:3" x14ac:dyDescent="0.2">
      <c r="C967" s="113" t="s">
        <v>1306</v>
      </c>
    </row>
    <row r="968" spans="3:3" x14ac:dyDescent="0.2">
      <c r="C968" s="113" t="s">
        <v>1307</v>
      </c>
    </row>
    <row r="969" spans="3:3" x14ac:dyDescent="0.2">
      <c r="C969" s="113" t="s">
        <v>1308</v>
      </c>
    </row>
    <row r="970" spans="3:3" x14ac:dyDescent="0.2">
      <c r="C970" s="113" t="s">
        <v>1309</v>
      </c>
    </row>
    <row r="971" spans="3:3" x14ac:dyDescent="0.2">
      <c r="C971" s="113" t="s">
        <v>1310</v>
      </c>
    </row>
    <row r="972" spans="3:3" x14ac:dyDescent="0.2">
      <c r="C972" s="113" t="s">
        <v>1311</v>
      </c>
    </row>
    <row r="973" spans="3:3" x14ac:dyDescent="0.2">
      <c r="C973" s="113" t="s">
        <v>1312</v>
      </c>
    </row>
    <row r="974" spans="3:3" x14ac:dyDescent="0.2">
      <c r="C974" s="113" t="s">
        <v>1313</v>
      </c>
    </row>
    <row r="975" spans="3:3" x14ac:dyDescent="0.2">
      <c r="C975" s="113" t="s">
        <v>1314</v>
      </c>
    </row>
    <row r="976" spans="3:3" x14ac:dyDescent="0.2">
      <c r="C976" s="113" t="s">
        <v>1315</v>
      </c>
    </row>
    <row r="977" spans="3:3" x14ac:dyDescent="0.2">
      <c r="C977" s="113" t="s">
        <v>1316</v>
      </c>
    </row>
    <row r="978" spans="3:3" x14ac:dyDescent="0.2">
      <c r="C978" s="113" t="s">
        <v>1317</v>
      </c>
    </row>
    <row r="979" spans="3:3" x14ac:dyDescent="0.2">
      <c r="C979" s="113" t="s">
        <v>1318</v>
      </c>
    </row>
    <row r="980" spans="3:3" x14ac:dyDescent="0.2">
      <c r="C980" s="113" t="s">
        <v>1319</v>
      </c>
    </row>
    <row r="981" spans="3:3" x14ac:dyDescent="0.2">
      <c r="C981" s="113" t="s">
        <v>1320</v>
      </c>
    </row>
    <row r="982" spans="3:3" x14ac:dyDescent="0.2">
      <c r="C982" s="113" t="s">
        <v>1321</v>
      </c>
    </row>
    <row r="983" spans="3:3" x14ac:dyDescent="0.2">
      <c r="C983" s="113" t="s">
        <v>1322</v>
      </c>
    </row>
    <row r="984" spans="3:3" x14ac:dyDescent="0.2">
      <c r="C984" s="113" t="s">
        <v>1323</v>
      </c>
    </row>
    <row r="985" spans="3:3" x14ac:dyDescent="0.2">
      <c r="C985" s="113" t="s">
        <v>1324</v>
      </c>
    </row>
    <row r="986" spans="3:3" x14ac:dyDescent="0.2">
      <c r="C986" s="113" t="s">
        <v>1325</v>
      </c>
    </row>
    <row r="987" spans="3:3" x14ac:dyDescent="0.2">
      <c r="C987" s="113" t="s">
        <v>1326</v>
      </c>
    </row>
    <row r="988" spans="3:3" x14ac:dyDescent="0.2">
      <c r="C988" s="113" t="s">
        <v>1327</v>
      </c>
    </row>
    <row r="989" spans="3:3" x14ac:dyDescent="0.2">
      <c r="C989" s="113" t="s">
        <v>1328</v>
      </c>
    </row>
    <row r="990" spans="3:3" x14ac:dyDescent="0.2">
      <c r="C990" s="113" t="s">
        <v>1329</v>
      </c>
    </row>
    <row r="991" spans="3:3" x14ac:dyDescent="0.2">
      <c r="C991" s="113" t="s">
        <v>1330</v>
      </c>
    </row>
    <row r="992" spans="3:3" x14ac:dyDescent="0.2">
      <c r="C992" s="113" t="s">
        <v>1331</v>
      </c>
    </row>
    <row r="993" spans="3:3" x14ac:dyDescent="0.2">
      <c r="C993" s="113" t="s">
        <v>1332</v>
      </c>
    </row>
    <row r="994" spans="3:3" x14ac:dyDescent="0.2">
      <c r="C994" s="113" t="s">
        <v>1333</v>
      </c>
    </row>
    <row r="995" spans="3:3" x14ac:dyDescent="0.2">
      <c r="C995" s="113" t="s">
        <v>1334</v>
      </c>
    </row>
    <row r="996" spans="3:3" x14ac:dyDescent="0.2">
      <c r="C996" s="113" t="s">
        <v>1335</v>
      </c>
    </row>
    <row r="997" spans="3:3" x14ac:dyDescent="0.2">
      <c r="C997" s="113" t="s">
        <v>1336</v>
      </c>
    </row>
    <row r="998" spans="3:3" x14ac:dyDescent="0.2">
      <c r="C998" s="113" t="s">
        <v>1337</v>
      </c>
    </row>
    <row r="999" spans="3:3" x14ac:dyDescent="0.2">
      <c r="C999" s="113" t="s">
        <v>1338</v>
      </c>
    </row>
    <row r="1000" spans="3:3" x14ac:dyDescent="0.2">
      <c r="C1000" s="113" t="s">
        <v>1339</v>
      </c>
    </row>
    <row r="1001" spans="3:3" x14ac:dyDescent="0.2">
      <c r="C1001" s="113" t="s">
        <v>1340</v>
      </c>
    </row>
    <row r="1002" spans="3:3" x14ac:dyDescent="0.2">
      <c r="C1002" s="113" t="s">
        <v>1341</v>
      </c>
    </row>
    <row r="1003" spans="3:3" x14ac:dyDescent="0.2">
      <c r="C1003" s="113" t="s">
        <v>1342</v>
      </c>
    </row>
    <row r="1004" spans="3:3" x14ac:dyDescent="0.2">
      <c r="C1004" s="113" t="s">
        <v>1343</v>
      </c>
    </row>
    <row r="1005" spans="3:3" x14ac:dyDescent="0.2">
      <c r="C1005" s="113" t="s">
        <v>1344</v>
      </c>
    </row>
    <row r="1006" spans="3:3" x14ac:dyDescent="0.2">
      <c r="C1006" s="113" t="s">
        <v>1345</v>
      </c>
    </row>
    <row r="1007" spans="3:3" x14ac:dyDescent="0.2">
      <c r="C1007" s="113" t="s">
        <v>1346</v>
      </c>
    </row>
    <row r="1008" spans="3:3" x14ac:dyDescent="0.2">
      <c r="C1008" s="113" t="s">
        <v>1347</v>
      </c>
    </row>
    <row r="1009" spans="3:3" x14ac:dyDescent="0.2">
      <c r="C1009" s="113" t="s">
        <v>1348</v>
      </c>
    </row>
    <row r="1010" spans="3:3" x14ac:dyDescent="0.2">
      <c r="C1010" s="113" t="s">
        <v>1349</v>
      </c>
    </row>
    <row r="1011" spans="3:3" x14ac:dyDescent="0.2">
      <c r="C1011" s="113" t="s">
        <v>1350</v>
      </c>
    </row>
    <row r="1012" spans="3:3" x14ac:dyDescent="0.2">
      <c r="C1012" s="113" t="s">
        <v>1351</v>
      </c>
    </row>
    <row r="1013" spans="3:3" x14ac:dyDescent="0.2">
      <c r="C1013" s="113" t="s">
        <v>1352</v>
      </c>
    </row>
    <row r="1014" spans="3:3" x14ac:dyDescent="0.2">
      <c r="C1014" s="113" t="s">
        <v>1353</v>
      </c>
    </row>
    <row r="1015" spans="3:3" x14ac:dyDescent="0.2">
      <c r="C1015" s="113" t="s">
        <v>1354</v>
      </c>
    </row>
    <row r="1016" spans="3:3" x14ac:dyDescent="0.2">
      <c r="C1016" s="113" t="s">
        <v>1355</v>
      </c>
    </row>
    <row r="1017" spans="3:3" x14ac:dyDescent="0.2">
      <c r="C1017" s="113" t="s">
        <v>1356</v>
      </c>
    </row>
    <row r="1018" spans="3:3" x14ac:dyDescent="0.2">
      <c r="C1018" s="113" t="s">
        <v>1357</v>
      </c>
    </row>
    <row r="1019" spans="3:3" x14ac:dyDescent="0.2">
      <c r="C1019" s="113" t="s">
        <v>1358</v>
      </c>
    </row>
    <row r="1020" spans="3:3" x14ac:dyDescent="0.2">
      <c r="C1020" s="113" t="s">
        <v>1359</v>
      </c>
    </row>
    <row r="1021" spans="3:3" x14ac:dyDescent="0.2">
      <c r="C1021" s="113" t="s">
        <v>1360</v>
      </c>
    </row>
    <row r="1022" spans="3:3" x14ac:dyDescent="0.2">
      <c r="C1022" s="113" t="s">
        <v>1361</v>
      </c>
    </row>
    <row r="1023" spans="3:3" x14ac:dyDescent="0.2">
      <c r="C1023" s="113" t="s">
        <v>1362</v>
      </c>
    </row>
    <row r="1024" spans="3:3" x14ac:dyDescent="0.2">
      <c r="C1024" s="113" t="s">
        <v>1363</v>
      </c>
    </row>
    <row r="1025" spans="3:3" x14ac:dyDescent="0.2">
      <c r="C1025" s="113" t="s">
        <v>1364</v>
      </c>
    </row>
    <row r="1026" spans="3:3" x14ac:dyDescent="0.2">
      <c r="C1026" s="113" t="s">
        <v>1365</v>
      </c>
    </row>
    <row r="1027" spans="3:3" x14ac:dyDescent="0.2">
      <c r="C1027" s="113" t="s">
        <v>1366</v>
      </c>
    </row>
    <row r="1028" spans="3:3" x14ac:dyDescent="0.2">
      <c r="C1028" s="113" t="s">
        <v>1367</v>
      </c>
    </row>
    <row r="1029" spans="3:3" x14ac:dyDescent="0.2">
      <c r="C1029" s="113" t="s">
        <v>1368</v>
      </c>
    </row>
    <row r="1030" spans="3:3" x14ac:dyDescent="0.2">
      <c r="C1030" s="113" t="s">
        <v>1369</v>
      </c>
    </row>
    <row r="1031" spans="3:3" x14ac:dyDescent="0.2">
      <c r="C1031" s="113" t="s">
        <v>1370</v>
      </c>
    </row>
    <row r="1032" spans="3:3" x14ac:dyDescent="0.2">
      <c r="C1032" s="113" t="s">
        <v>1371</v>
      </c>
    </row>
    <row r="1033" spans="3:3" x14ac:dyDescent="0.2">
      <c r="C1033" s="113" t="s">
        <v>1372</v>
      </c>
    </row>
    <row r="1034" spans="3:3" x14ac:dyDescent="0.2">
      <c r="C1034" s="113" t="s">
        <v>1373</v>
      </c>
    </row>
    <row r="1035" spans="3:3" x14ac:dyDescent="0.2">
      <c r="C1035" s="113" t="s">
        <v>1374</v>
      </c>
    </row>
    <row r="1036" spans="3:3" x14ac:dyDescent="0.2">
      <c r="C1036" s="113" t="s">
        <v>1375</v>
      </c>
    </row>
    <row r="1037" spans="3:3" x14ac:dyDescent="0.2">
      <c r="C1037" s="113" t="s">
        <v>1376</v>
      </c>
    </row>
    <row r="1038" spans="3:3" x14ac:dyDescent="0.2">
      <c r="C1038" s="113" t="s">
        <v>1377</v>
      </c>
    </row>
    <row r="1039" spans="3:3" x14ac:dyDescent="0.2">
      <c r="C1039" s="113" t="s">
        <v>1378</v>
      </c>
    </row>
    <row r="1040" spans="3:3" x14ac:dyDescent="0.2">
      <c r="C1040" s="113" t="s">
        <v>1379</v>
      </c>
    </row>
    <row r="1041" spans="3:3" x14ac:dyDescent="0.2">
      <c r="C1041" s="113" t="s">
        <v>1380</v>
      </c>
    </row>
    <row r="1042" spans="3:3" x14ac:dyDescent="0.2">
      <c r="C1042" s="113" t="s">
        <v>1381</v>
      </c>
    </row>
    <row r="1043" spans="3:3" x14ac:dyDescent="0.2">
      <c r="C1043" s="113" t="s">
        <v>1382</v>
      </c>
    </row>
    <row r="1044" spans="3:3" x14ac:dyDescent="0.2">
      <c r="C1044" s="113" t="s">
        <v>1383</v>
      </c>
    </row>
    <row r="1045" spans="3:3" x14ac:dyDescent="0.2">
      <c r="C1045" s="113" t="s">
        <v>1384</v>
      </c>
    </row>
    <row r="1046" spans="3:3" x14ac:dyDescent="0.2">
      <c r="C1046" s="113" t="s">
        <v>1385</v>
      </c>
    </row>
    <row r="1047" spans="3:3" x14ac:dyDescent="0.2">
      <c r="C1047" s="113" t="s">
        <v>1386</v>
      </c>
    </row>
    <row r="1048" spans="3:3" x14ac:dyDescent="0.2">
      <c r="C1048" s="113" t="s">
        <v>1387</v>
      </c>
    </row>
    <row r="1049" spans="3:3" x14ac:dyDescent="0.2">
      <c r="C1049" s="113" t="s">
        <v>1388</v>
      </c>
    </row>
    <row r="1050" spans="3:3" x14ac:dyDescent="0.2">
      <c r="C1050" s="113" t="s">
        <v>1389</v>
      </c>
    </row>
    <row r="1051" spans="3:3" x14ac:dyDescent="0.2">
      <c r="C1051" s="113" t="s">
        <v>1390</v>
      </c>
    </row>
    <row r="1052" spans="3:3" x14ac:dyDescent="0.2">
      <c r="C1052" s="113" t="s">
        <v>1391</v>
      </c>
    </row>
    <row r="1053" spans="3:3" x14ac:dyDescent="0.2">
      <c r="C1053" s="113" t="s">
        <v>1392</v>
      </c>
    </row>
    <row r="1054" spans="3:3" x14ac:dyDescent="0.2">
      <c r="C1054" s="113" t="s">
        <v>1393</v>
      </c>
    </row>
    <row r="1055" spans="3:3" x14ac:dyDescent="0.2">
      <c r="C1055" s="113" t="s">
        <v>1394</v>
      </c>
    </row>
    <row r="1056" spans="3:3" x14ac:dyDescent="0.2">
      <c r="C1056" s="113" t="s">
        <v>1395</v>
      </c>
    </row>
    <row r="1057" spans="3:3" x14ac:dyDescent="0.2">
      <c r="C1057" s="113" t="s">
        <v>1396</v>
      </c>
    </row>
    <row r="1058" spans="3:3" x14ac:dyDescent="0.2">
      <c r="C1058" s="113" t="s">
        <v>1397</v>
      </c>
    </row>
    <row r="1059" spans="3:3" x14ac:dyDescent="0.2">
      <c r="C1059" s="113" t="s">
        <v>1398</v>
      </c>
    </row>
    <row r="1060" spans="3:3" x14ac:dyDescent="0.2">
      <c r="C1060" s="113" t="s">
        <v>1399</v>
      </c>
    </row>
    <row r="1061" spans="3:3" x14ac:dyDescent="0.2">
      <c r="C1061" s="113" t="s">
        <v>1400</v>
      </c>
    </row>
    <row r="1062" spans="3:3" x14ac:dyDescent="0.2">
      <c r="C1062" s="113" t="s">
        <v>1401</v>
      </c>
    </row>
    <row r="1063" spans="3:3" x14ac:dyDescent="0.2">
      <c r="C1063" s="113" t="s">
        <v>1402</v>
      </c>
    </row>
    <row r="1064" spans="3:3" x14ac:dyDescent="0.2">
      <c r="C1064" s="113" t="s">
        <v>1403</v>
      </c>
    </row>
    <row r="1065" spans="3:3" x14ac:dyDescent="0.2">
      <c r="C1065" s="113" t="s">
        <v>1404</v>
      </c>
    </row>
    <row r="1066" spans="3:3" x14ac:dyDescent="0.2">
      <c r="C1066" s="113" t="s">
        <v>1405</v>
      </c>
    </row>
    <row r="1067" spans="3:3" x14ac:dyDescent="0.2">
      <c r="C1067" s="113" t="s">
        <v>1406</v>
      </c>
    </row>
    <row r="1068" spans="3:3" x14ac:dyDescent="0.2">
      <c r="C1068" s="113" t="s">
        <v>1407</v>
      </c>
    </row>
    <row r="1069" spans="3:3" x14ac:dyDescent="0.2">
      <c r="C1069" s="113" t="s">
        <v>1408</v>
      </c>
    </row>
    <row r="1070" spans="3:3" x14ac:dyDescent="0.2">
      <c r="C1070" s="113" t="s">
        <v>1409</v>
      </c>
    </row>
    <row r="1071" spans="3:3" x14ac:dyDescent="0.2">
      <c r="C1071" s="113" t="s">
        <v>1410</v>
      </c>
    </row>
    <row r="1072" spans="3:3" x14ac:dyDescent="0.2">
      <c r="C1072" s="113" t="s">
        <v>1411</v>
      </c>
    </row>
    <row r="1073" spans="3:3" x14ac:dyDescent="0.2">
      <c r="C1073" s="113" t="s">
        <v>1412</v>
      </c>
    </row>
    <row r="1074" spans="3:3" x14ac:dyDescent="0.2">
      <c r="C1074" s="113" t="s">
        <v>1413</v>
      </c>
    </row>
    <row r="1075" spans="3:3" x14ac:dyDescent="0.2">
      <c r="C1075" s="113" t="s">
        <v>1414</v>
      </c>
    </row>
    <row r="1076" spans="3:3" x14ac:dyDescent="0.2">
      <c r="C1076" s="113" t="s">
        <v>1415</v>
      </c>
    </row>
    <row r="1077" spans="3:3" x14ac:dyDescent="0.2">
      <c r="C1077" s="113" t="s">
        <v>1416</v>
      </c>
    </row>
    <row r="1078" spans="3:3" x14ac:dyDescent="0.2">
      <c r="C1078" s="113" t="s">
        <v>1417</v>
      </c>
    </row>
    <row r="1079" spans="3:3" x14ac:dyDescent="0.2">
      <c r="C1079" s="113" t="s">
        <v>1418</v>
      </c>
    </row>
    <row r="1080" spans="3:3" x14ac:dyDescent="0.2">
      <c r="C1080" s="113" t="s">
        <v>1419</v>
      </c>
    </row>
    <row r="1081" spans="3:3" x14ac:dyDescent="0.2">
      <c r="C1081" s="113" t="s">
        <v>1420</v>
      </c>
    </row>
    <row r="1082" spans="3:3" x14ac:dyDescent="0.2">
      <c r="C1082" s="113" t="s">
        <v>1421</v>
      </c>
    </row>
    <row r="1083" spans="3:3" x14ac:dyDescent="0.2">
      <c r="C1083" s="113" t="s">
        <v>1422</v>
      </c>
    </row>
    <row r="1084" spans="3:3" x14ac:dyDescent="0.2">
      <c r="C1084" s="113" t="s">
        <v>1423</v>
      </c>
    </row>
    <row r="1085" spans="3:3" x14ac:dyDescent="0.2">
      <c r="C1085" s="113" t="s">
        <v>1424</v>
      </c>
    </row>
    <row r="1086" spans="3:3" x14ac:dyDescent="0.2">
      <c r="C1086" s="113" t="s">
        <v>1425</v>
      </c>
    </row>
    <row r="1087" spans="3:3" x14ac:dyDescent="0.2">
      <c r="C1087" s="113" t="s">
        <v>1426</v>
      </c>
    </row>
    <row r="1088" spans="3:3" x14ac:dyDescent="0.2">
      <c r="C1088" s="113" t="s">
        <v>1427</v>
      </c>
    </row>
    <row r="1089" spans="3:3" x14ac:dyDescent="0.2">
      <c r="C1089" s="113" t="s">
        <v>1428</v>
      </c>
    </row>
    <row r="1090" spans="3:3" x14ac:dyDescent="0.2">
      <c r="C1090" s="113" t="s">
        <v>1429</v>
      </c>
    </row>
    <row r="1091" spans="3:3" x14ac:dyDescent="0.2">
      <c r="C1091" s="113" t="s">
        <v>1430</v>
      </c>
    </row>
    <row r="1092" spans="3:3" x14ac:dyDescent="0.2">
      <c r="C1092" s="113" t="s">
        <v>1431</v>
      </c>
    </row>
    <row r="1093" spans="3:3" x14ac:dyDescent="0.2">
      <c r="C1093" s="113" t="s">
        <v>1432</v>
      </c>
    </row>
    <row r="1094" spans="3:3" x14ac:dyDescent="0.2">
      <c r="C1094" s="113" t="s">
        <v>1433</v>
      </c>
    </row>
    <row r="1095" spans="3:3" x14ac:dyDescent="0.2">
      <c r="C1095" s="113" t="s">
        <v>1434</v>
      </c>
    </row>
    <row r="1096" spans="3:3" x14ac:dyDescent="0.2">
      <c r="C1096" s="113" t="s">
        <v>1435</v>
      </c>
    </row>
    <row r="1097" spans="3:3" x14ac:dyDescent="0.2">
      <c r="C1097" s="113" t="s">
        <v>1436</v>
      </c>
    </row>
    <row r="1098" spans="3:3" x14ac:dyDescent="0.2">
      <c r="C1098" s="113" t="s">
        <v>1437</v>
      </c>
    </row>
    <row r="1099" spans="3:3" x14ac:dyDescent="0.2">
      <c r="C1099" s="113" t="s">
        <v>1438</v>
      </c>
    </row>
    <row r="1100" spans="3:3" x14ac:dyDescent="0.2">
      <c r="C1100" s="113" t="s">
        <v>1439</v>
      </c>
    </row>
    <row r="1101" spans="3:3" x14ac:dyDescent="0.2">
      <c r="C1101" s="113" t="s">
        <v>1440</v>
      </c>
    </row>
    <row r="1102" spans="3:3" x14ac:dyDescent="0.2">
      <c r="C1102" s="113" t="s">
        <v>1441</v>
      </c>
    </row>
    <row r="1103" spans="3:3" x14ac:dyDescent="0.2">
      <c r="C1103" s="113" t="s">
        <v>1442</v>
      </c>
    </row>
    <row r="1104" spans="3:3" x14ac:dyDescent="0.2">
      <c r="C1104" s="113" t="s">
        <v>1443</v>
      </c>
    </row>
    <row r="1105" spans="3:3" x14ac:dyDescent="0.2">
      <c r="C1105" s="113" t="s">
        <v>1444</v>
      </c>
    </row>
    <row r="1106" spans="3:3" x14ac:dyDescent="0.2">
      <c r="C1106" s="113" t="s">
        <v>1445</v>
      </c>
    </row>
    <row r="1107" spans="3:3" x14ac:dyDescent="0.2">
      <c r="C1107" s="113" t="s">
        <v>1446</v>
      </c>
    </row>
    <row r="1108" spans="3:3" x14ac:dyDescent="0.2">
      <c r="C1108" s="113" t="s">
        <v>1447</v>
      </c>
    </row>
    <row r="1109" spans="3:3" x14ac:dyDescent="0.2">
      <c r="C1109" s="113" t="s">
        <v>1448</v>
      </c>
    </row>
    <row r="1110" spans="3:3" x14ac:dyDescent="0.2">
      <c r="C1110" s="113" t="s">
        <v>1449</v>
      </c>
    </row>
    <row r="1111" spans="3:3" x14ac:dyDescent="0.2">
      <c r="C1111" s="113" t="s">
        <v>1450</v>
      </c>
    </row>
    <row r="1112" spans="3:3" x14ac:dyDescent="0.2">
      <c r="C1112" s="113" t="s">
        <v>1451</v>
      </c>
    </row>
    <row r="1113" spans="3:3" x14ac:dyDescent="0.2">
      <c r="C1113" s="113" t="s">
        <v>1452</v>
      </c>
    </row>
    <row r="1114" spans="3:3" x14ac:dyDescent="0.2">
      <c r="C1114" s="113" t="s">
        <v>1453</v>
      </c>
    </row>
    <row r="1115" spans="3:3" x14ac:dyDescent="0.2">
      <c r="C1115" s="113" t="s">
        <v>1454</v>
      </c>
    </row>
    <row r="1116" spans="3:3" x14ac:dyDescent="0.2">
      <c r="C1116" s="113" t="s">
        <v>1455</v>
      </c>
    </row>
    <row r="1117" spans="3:3" x14ac:dyDescent="0.2">
      <c r="C1117" s="113" t="s">
        <v>1456</v>
      </c>
    </row>
    <row r="1118" spans="3:3" x14ac:dyDescent="0.2">
      <c r="C1118" s="113" t="s">
        <v>1457</v>
      </c>
    </row>
    <row r="1119" spans="3:3" x14ac:dyDescent="0.2">
      <c r="C1119" s="113" t="s">
        <v>1458</v>
      </c>
    </row>
    <row r="1120" spans="3:3" x14ac:dyDescent="0.2">
      <c r="C1120" s="113" t="s">
        <v>1459</v>
      </c>
    </row>
    <row r="1121" spans="3:3" x14ac:dyDescent="0.2">
      <c r="C1121" s="113" t="s">
        <v>1460</v>
      </c>
    </row>
    <row r="1122" spans="3:3" x14ac:dyDescent="0.2">
      <c r="C1122" s="113" t="s">
        <v>1461</v>
      </c>
    </row>
    <row r="1123" spans="3:3" x14ac:dyDescent="0.2">
      <c r="C1123" s="113" t="s">
        <v>1462</v>
      </c>
    </row>
    <row r="1124" spans="3:3" x14ac:dyDescent="0.2">
      <c r="C1124" s="113" t="s">
        <v>1463</v>
      </c>
    </row>
    <row r="1125" spans="3:3" x14ac:dyDescent="0.2">
      <c r="C1125" s="113" t="s">
        <v>1464</v>
      </c>
    </row>
    <row r="1126" spans="3:3" x14ac:dyDescent="0.2">
      <c r="C1126" s="113" t="s">
        <v>1465</v>
      </c>
    </row>
    <row r="1127" spans="3:3" x14ac:dyDescent="0.2">
      <c r="C1127" s="113" t="s">
        <v>1466</v>
      </c>
    </row>
    <row r="1128" spans="3:3" x14ac:dyDescent="0.2">
      <c r="C1128" s="113" t="s">
        <v>1467</v>
      </c>
    </row>
    <row r="1129" spans="3:3" x14ac:dyDescent="0.2">
      <c r="C1129" s="113" t="s">
        <v>1468</v>
      </c>
    </row>
    <row r="1130" spans="3:3" x14ac:dyDescent="0.2">
      <c r="C1130" s="113" t="s">
        <v>1469</v>
      </c>
    </row>
    <row r="1131" spans="3:3" x14ac:dyDescent="0.2">
      <c r="C1131" s="113" t="s">
        <v>1470</v>
      </c>
    </row>
    <row r="1132" spans="3:3" x14ac:dyDescent="0.2">
      <c r="C1132" s="113" t="s">
        <v>1471</v>
      </c>
    </row>
    <row r="1133" spans="3:3" x14ac:dyDescent="0.2">
      <c r="C1133" s="113" t="s">
        <v>1472</v>
      </c>
    </row>
    <row r="1134" spans="3:3" x14ac:dyDescent="0.2">
      <c r="C1134" s="113" t="s">
        <v>1473</v>
      </c>
    </row>
    <row r="1135" spans="3:3" x14ac:dyDescent="0.2">
      <c r="C1135" s="113" t="s">
        <v>1474</v>
      </c>
    </row>
    <row r="1136" spans="3:3" x14ac:dyDescent="0.2">
      <c r="C1136" s="113" t="s">
        <v>1475</v>
      </c>
    </row>
    <row r="1137" spans="3:3" x14ac:dyDescent="0.2">
      <c r="C1137" s="113" t="s">
        <v>1476</v>
      </c>
    </row>
    <row r="1138" spans="3:3" x14ac:dyDescent="0.2">
      <c r="C1138" s="113" t="s">
        <v>1477</v>
      </c>
    </row>
    <row r="1139" spans="3:3" x14ac:dyDescent="0.2">
      <c r="C1139" s="113" t="s">
        <v>1478</v>
      </c>
    </row>
    <row r="1140" spans="3:3" x14ac:dyDescent="0.2">
      <c r="C1140" s="113" t="s">
        <v>1479</v>
      </c>
    </row>
    <row r="1141" spans="3:3" x14ac:dyDescent="0.2">
      <c r="C1141" s="113" t="s">
        <v>1480</v>
      </c>
    </row>
    <row r="1142" spans="3:3" x14ac:dyDescent="0.2">
      <c r="C1142" s="113" t="s">
        <v>1481</v>
      </c>
    </row>
    <row r="1143" spans="3:3" x14ac:dyDescent="0.2">
      <c r="C1143" s="113" t="s">
        <v>1482</v>
      </c>
    </row>
    <row r="1144" spans="3:3" x14ac:dyDescent="0.2">
      <c r="C1144" s="113" t="s">
        <v>1483</v>
      </c>
    </row>
    <row r="1145" spans="3:3" x14ac:dyDescent="0.2">
      <c r="C1145" s="113" t="s">
        <v>1484</v>
      </c>
    </row>
    <row r="1146" spans="3:3" x14ac:dyDescent="0.2">
      <c r="C1146" s="113" t="s">
        <v>1485</v>
      </c>
    </row>
    <row r="1147" spans="3:3" x14ac:dyDescent="0.2">
      <c r="C1147" s="113" t="s">
        <v>1486</v>
      </c>
    </row>
    <row r="1148" spans="3:3" x14ac:dyDescent="0.2">
      <c r="C1148" s="113" t="s">
        <v>1487</v>
      </c>
    </row>
    <row r="1149" spans="3:3" x14ac:dyDescent="0.2">
      <c r="C1149" s="113" t="s">
        <v>1488</v>
      </c>
    </row>
    <row r="1150" spans="3:3" x14ac:dyDescent="0.2">
      <c r="C1150" s="113" t="s">
        <v>1489</v>
      </c>
    </row>
    <row r="1151" spans="3:3" x14ac:dyDescent="0.2">
      <c r="C1151" s="113" t="s">
        <v>1490</v>
      </c>
    </row>
    <row r="1152" spans="3:3" x14ac:dyDescent="0.2">
      <c r="C1152" s="113" t="s">
        <v>1491</v>
      </c>
    </row>
    <row r="1153" spans="3:3" x14ac:dyDescent="0.2">
      <c r="C1153" s="113" t="s">
        <v>1492</v>
      </c>
    </row>
    <row r="1154" spans="3:3" x14ac:dyDescent="0.2">
      <c r="C1154" s="113" t="s">
        <v>1493</v>
      </c>
    </row>
    <row r="1155" spans="3:3" x14ac:dyDescent="0.2">
      <c r="C1155" s="113" t="s">
        <v>1494</v>
      </c>
    </row>
    <row r="1156" spans="3:3" x14ac:dyDescent="0.2">
      <c r="C1156" s="113" t="s">
        <v>1495</v>
      </c>
    </row>
    <row r="1157" spans="3:3" x14ac:dyDescent="0.2">
      <c r="C1157" s="113" t="s">
        <v>1496</v>
      </c>
    </row>
    <row r="1158" spans="3:3" x14ac:dyDescent="0.2">
      <c r="C1158" s="113" t="s">
        <v>1497</v>
      </c>
    </row>
    <row r="1159" spans="3:3" x14ac:dyDescent="0.2">
      <c r="C1159" s="113" t="s">
        <v>1498</v>
      </c>
    </row>
    <row r="1160" spans="3:3" x14ac:dyDescent="0.2">
      <c r="C1160" s="113" t="s">
        <v>1499</v>
      </c>
    </row>
    <row r="1161" spans="3:3" x14ac:dyDescent="0.2">
      <c r="C1161" s="113" t="s">
        <v>1500</v>
      </c>
    </row>
    <row r="1162" spans="3:3" x14ac:dyDescent="0.2">
      <c r="C1162" s="113" t="s">
        <v>1501</v>
      </c>
    </row>
    <row r="1163" spans="3:3" x14ac:dyDescent="0.2">
      <c r="C1163" s="113" t="s">
        <v>1502</v>
      </c>
    </row>
    <row r="1164" spans="3:3" x14ac:dyDescent="0.2">
      <c r="C1164" s="113" t="s">
        <v>1503</v>
      </c>
    </row>
    <row r="1165" spans="3:3" x14ac:dyDescent="0.2">
      <c r="C1165" s="113" t="s">
        <v>1504</v>
      </c>
    </row>
    <row r="1166" spans="3:3" x14ac:dyDescent="0.2">
      <c r="C1166" s="113" t="s">
        <v>1505</v>
      </c>
    </row>
    <row r="1167" spans="3:3" x14ac:dyDescent="0.2">
      <c r="C1167" s="113" t="s">
        <v>1506</v>
      </c>
    </row>
    <row r="1168" spans="3:3" x14ac:dyDescent="0.2">
      <c r="C1168" s="113" t="s">
        <v>1507</v>
      </c>
    </row>
    <row r="1169" spans="3:3" x14ac:dyDescent="0.2">
      <c r="C1169" s="113" t="s">
        <v>1508</v>
      </c>
    </row>
    <row r="1170" spans="3:3" x14ac:dyDescent="0.2">
      <c r="C1170" s="113" t="s">
        <v>1509</v>
      </c>
    </row>
    <row r="1171" spans="3:3" x14ac:dyDescent="0.2">
      <c r="C1171" s="113" t="s">
        <v>1510</v>
      </c>
    </row>
    <row r="1172" spans="3:3" x14ac:dyDescent="0.2">
      <c r="C1172" s="113" t="s">
        <v>1511</v>
      </c>
    </row>
    <row r="1173" spans="3:3" x14ac:dyDescent="0.2">
      <c r="C1173" s="113" t="s">
        <v>1512</v>
      </c>
    </row>
    <row r="1174" spans="3:3" x14ac:dyDescent="0.2">
      <c r="C1174" s="113" t="s">
        <v>1513</v>
      </c>
    </row>
    <row r="1175" spans="3:3" x14ac:dyDescent="0.2">
      <c r="C1175" s="113" t="s">
        <v>1514</v>
      </c>
    </row>
    <row r="1176" spans="3:3" x14ac:dyDescent="0.2">
      <c r="C1176" s="113" t="s">
        <v>1515</v>
      </c>
    </row>
    <row r="1177" spans="3:3" x14ac:dyDescent="0.2">
      <c r="C1177" s="113" t="s">
        <v>1516</v>
      </c>
    </row>
    <row r="1178" spans="3:3" x14ac:dyDescent="0.2">
      <c r="C1178" s="113" t="s">
        <v>1517</v>
      </c>
    </row>
    <row r="1179" spans="3:3" x14ac:dyDescent="0.2">
      <c r="C1179" s="113" t="s">
        <v>1518</v>
      </c>
    </row>
    <row r="1180" spans="3:3" x14ac:dyDescent="0.2">
      <c r="C1180" s="113" t="s">
        <v>1519</v>
      </c>
    </row>
    <row r="1181" spans="3:3" x14ac:dyDescent="0.2">
      <c r="C1181" s="113" t="s">
        <v>1520</v>
      </c>
    </row>
    <row r="1182" spans="3:3" x14ac:dyDescent="0.2">
      <c r="C1182" s="113" t="s">
        <v>1521</v>
      </c>
    </row>
    <row r="1183" spans="3:3" x14ac:dyDescent="0.2">
      <c r="C1183" s="113" t="s">
        <v>1522</v>
      </c>
    </row>
    <row r="1184" spans="3:3" x14ac:dyDescent="0.2">
      <c r="C1184" s="113" t="s">
        <v>1523</v>
      </c>
    </row>
    <row r="1185" spans="3:3" x14ac:dyDescent="0.2">
      <c r="C1185" s="113" t="s">
        <v>1524</v>
      </c>
    </row>
    <row r="1186" spans="3:3" x14ac:dyDescent="0.2">
      <c r="C1186" s="113" t="s">
        <v>1525</v>
      </c>
    </row>
    <row r="1187" spans="3:3" x14ac:dyDescent="0.2">
      <c r="C1187" s="113" t="s">
        <v>1526</v>
      </c>
    </row>
    <row r="1188" spans="3:3" x14ac:dyDescent="0.2">
      <c r="C1188" s="113" t="s">
        <v>1527</v>
      </c>
    </row>
    <row r="1189" spans="3:3" x14ac:dyDescent="0.2">
      <c r="C1189" s="113" t="s">
        <v>1528</v>
      </c>
    </row>
    <row r="1190" spans="3:3" x14ac:dyDescent="0.2">
      <c r="C1190" s="113" t="s">
        <v>1529</v>
      </c>
    </row>
    <row r="1191" spans="3:3" x14ac:dyDescent="0.2">
      <c r="C1191" s="113" t="s">
        <v>1530</v>
      </c>
    </row>
    <row r="1192" spans="3:3" x14ac:dyDescent="0.2">
      <c r="C1192" s="113" t="s">
        <v>1531</v>
      </c>
    </row>
    <row r="1193" spans="3:3" x14ac:dyDescent="0.2">
      <c r="C1193" s="113" t="s">
        <v>1532</v>
      </c>
    </row>
    <row r="1194" spans="3:3" x14ac:dyDescent="0.2">
      <c r="C1194" s="113" t="s">
        <v>1533</v>
      </c>
    </row>
    <row r="1195" spans="3:3" x14ac:dyDescent="0.2">
      <c r="C1195" s="113" t="s">
        <v>1534</v>
      </c>
    </row>
    <row r="1196" spans="3:3" x14ac:dyDescent="0.2">
      <c r="C1196" s="113" t="s">
        <v>1535</v>
      </c>
    </row>
    <row r="1197" spans="3:3" x14ac:dyDescent="0.2">
      <c r="C1197" s="113" t="s">
        <v>1536</v>
      </c>
    </row>
    <row r="1198" spans="3:3" x14ac:dyDescent="0.2">
      <c r="C1198" s="113" t="s">
        <v>256</v>
      </c>
    </row>
    <row r="1199" spans="3:3" x14ac:dyDescent="0.2">
      <c r="C1199" s="113" t="s">
        <v>1537</v>
      </c>
    </row>
    <row r="1200" spans="3:3" x14ac:dyDescent="0.2">
      <c r="C1200" s="113" t="s">
        <v>1538</v>
      </c>
    </row>
    <row r="1201" spans="3:3" x14ac:dyDescent="0.2">
      <c r="C1201" s="113" t="s">
        <v>1539</v>
      </c>
    </row>
    <row r="1202" spans="3:3" x14ac:dyDescent="0.2">
      <c r="C1202" s="113" t="s">
        <v>1540</v>
      </c>
    </row>
    <row r="1203" spans="3:3" x14ac:dyDescent="0.2">
      <c r="C1203" s="113" t="s">
        <v>1541</v>
      </c>
    </row>
    <row r="1204" spans="3:3" x14ac:dyDescent="0.2">
      <c r="C1204" s="113" t="s">
        <v>1542</v>
      </c>
    </row>
    <row r="1205" spans="3:3" x14ac:dyDescent="0.2">
      <c r="C1205" s="113" t="s">
        <v>1543</v>
      </c>
    </row>
    <row r="1206" spans="3:3" x14ac:dyDescent="0.2">
      <c r="C1206" s="113" t="s">
        <v>1544</v>
      </c>
    </row>
    <row r="1207" spans="3:3" x14ac:dyDescent="0.2">
      <c r="C1207" s="113" t="s">
        <v>1545</v>
      </c>
    </row>
    <row r="1208" spans="3:3" x14ac:dyDescent="0.2">
      <c r="C1208" s="113" t="s">
        <v>1546</v>
      </c>
    </row>
    <row r="1209" spans="3:3" x14ac:dyDescent="0.2">
      <c r="C1209" s="113" t="s">
        <v>1547</v>
      </c>
    </row>
    <row r="1210" spans="3:3" x14ac:dyDescent="0.2">
      <c r="C1210" s="113" t="s">
        <v>1548</v>
      </c>
    </row>
    <row r="1211" spans="3:3" x14ac:dyDescent="0.2">
      <c r="C1211" s="113" t="s">
        <v>1549</v>
      </c>
    </row>
    <row r="1212" spans="3:3" x14ac:dyDescent="0.2">
      <c r="C1212" s="113" t="s">
        <v>1550</v>
      </c>
    </row>
    <row r="1213" spans="3:3" x14ac:dyDescent="0.2">
      <c r="C1213" s="113" t="s">
        <v>1551</v>
      </c>
    </row>
    <row r="1214" spans="3:3" x14ac:dyDescent="0.2">
      <c r="C1214" s="113" t="s">
        <v>1552</v>
      </c>
    </row>
    <row r="1215" spans="3:3" x14ac:dyDescent="0.2">
      <c r="C1215" s="113" t="s">
        <v>1553</v>
      </c>
    </row>
    <row r="1216" spans="3:3" x14ac:dyDescent="0.2">
      <c r="C1216" s="113" t="s">
        <v>1554</v>
      </c>
    </row>
    <row r="1217" spans="3:3" x14ac:dyDescent="0.2">
      <c r="C1217" s="113" t="s">
        <v>1555</v>
      </c>
    </row>
    <row r="1218" spans="3:3" x14ac:dyDescent="0.2">
      <c r="C1218" s="113" t="s">
        <v>1556</v>
      </c>
    </row>
    <row r="1219" spans="3:3" x14ac:dyDescent="0.2">
      <c r="C1219" s="113" t="s">
        <v>1557</v>
      </c>
    </row>
    <row r="1220" spans="3:3" x14ac:dyDescent="0.2">
      <c r="C1220" s="113" t="s">
        <v>1558</v>
      </c>
    </row>
    <row r="1221" spans="3:3" x14ac:dyDescent="0.2">
      <c r="C1221" s="113" t="s">
        <v>1559</v>
      </c>
    </row>
    <row r="1222" spans="3:3" x14ac:dyDescent="0.2">
      <c r="C1222" s="113" t="s">
        <v>1560</v>
      </c>
    </row>
    <row r="1223" spans="3:3" x14ac:dyDescent="0.2">
      <c r="C1223" s="113" t="s">
        <v>1561</v>
      </c>
    </row>
    <row r="1224" spans="3:3" x14ac:dyDescent="0.2">
      <c r="C1224" s="113" t="s">
        <v>1562</v>
      </c>
    </row>
    <row r="1225" spans="3:3" x14ac:dyDescent="0.2">
      <c r="C1225" s="113" t="s">
        <v>1563</v>
      </c>
    </row>
    <row r="1226" spans="3:3" x14ac:dyDescent="0.2">
      <c r="C1226" s="113" t="s">
        <v>1564</v>
      </c>
    </row>
    <row r="1227" spans="3:3" x14ac:dyDescent="0.2">
      <c r="C1227" s="113" t="s">
        <v>1565</v>
      </c>
    </row>
    <row r="1228" spans="3:3" x14ac:dyDescent="0.2">
      <c r="C1228" s="113" t="s">
        <v>1566</v>
      </c>
    </row>
    <row r="1229" spans="3:3" x14ac:dyDescent="0.2">
      <c r="C1229" s="113" t="s">
        <v>1567</v>
      </c>
    </row>
    <row r="1230" spans="3:3" x14ac:dyDescent="0.2">
      <c r="C1230" s="113" t="s">
        <v>1568</v>
      </c>
    </row>
    <row r="1231" spans="3:3" x14ac:dyDescent="0.2">
      <c r="C1231" s="113" t="s">
        <v>1569</v>
      </c>
    </row>
    <row r="1232" spans="3:3" x14ac:dyDescent="0.2">
      <c r="C1232" s="113" t="s">
        <v>1570</v>
      </c>
    </row>
    <row r="1233" spans="3:3" x14ac:dyDescent="0.2">
      <c r="C1233" s="113" t="s">
        <v>1571</v>
      </c>
    </row>
    <row r="1234" spans="3:3" x14ac:dyDescent="0.2">
      <c r="C1234" s="113" t="s">
        <v>1572</v>
      </c>
    </row>
    <row r="1235" spans="3:3" x14ac:dyDescent="0.2">
      <c r="C1235" s="113" t="s">
        <v>1573</v>
      </c>
    </row>
    <row r="1236" spans="3:3" x14ac:dyDescent="0.2">
      <c r="C1236" s="113" t="s">
        <v>1574</v>
      </c>
    </row>
    <row r="1237" spans="3:3" x14ac:dyDescent="0.2">
      <c r="C1237" s="113" t="s">
        <v>1575</v>
      </c>
    </row>
    <row r="1238" spans="3:3" x14ac:dyDescent="0.2">
      <c r="C1238" s="113" t="s">
        <v>1576</v>
      </c>
    </row>
    <row r="1239" spans="3:3" x14ac:dyDescent="0.2">
      <c r="C1239" s="113" t="s">
        <v>1577</v>
      </c>
    </row>
    <row r="1240" spans="3:3" x14ac:dyDescent="0.2">
      <c r="C1240" s="113" t="s">
        <v>1578</v>
      </c>
    </row>
    <row r="1241" spans="3:3" x14ac:dyDescent="0.2">
      <c r="C1241" s="113" t="s">
        <v>1579</v>
      </c>
    </row>
    <row r="1242" spans="3:3" x14ac:dyDescent="0.2">
      <c r="C1242" s="113" t="s">
        <v>1580</v>
      </c>
    </row>
    <row r="1243" spans="3:3" x14ac:dyDescent="0.2">
      <c r="C1243" s="113" t="s">
        <v>1581</v>
      </c>
    </row>
    <row r="1244" spans="3:3" x14ac:dyDescent="0.2">
      <c r="C1244" s="113" t="s">
        <v>1582</v>
      </c>
    </row>
    <row r="1245" spans="3:3" x14ac:dyDescent="0.2">
      <c r="C1245" s="113" t="s">
        <v>1583</v>
      </c>
    </row>
    <row r="1246" spans="3:3" x14ac:dyDescent="0.2">
      <c r="C1246" s="113" t="s">
        <v>1584</v>
      </c>
    </row>
    <row r="1247" spans="3:3" x14ac:dyDescent="0.2">
      <c r="C1247" s="113" t="s">
        <v>1585</v>
      </c>
    </row>
    <row r="1248" spans="3:3" x14ac:dyDescent="0.2">
      <c r="C1248" s="113" t="s">
        <v>1586</v>
      </c>
    </row>
    <row r="1249" spans="3:3" x14ac:dyDescent="0.2">
      <c r="C1249" s="113" t="s">
        <v>1587</v>
      </c>
    </row>
    <row r="1250" spans="3:3" x14ac:dyDescent="0.2">
      <c r="C1250" s="113" t="s">
        <v>1588</v>
      </c>
    </row>
    <row r="1251" spans="3:3" x14ac:dyDescent="0.2">
      <c r="C1251" s="113" t="s">
        <v>1589</v>
      </c>
    </row>
    <row r="1252" spans="3:3" x14ac:dyDescent="0.2">
      <c r="C1252" s="113" t="s">
        <v>1590</v>
      </c>
    </row>
    <row r="1253" spans="3:3" x14ac:dyDescent="0.2">
      <c r="C1253" s="113" t="s">
        <v>1591</v>
      </c>
    </row>
    <row r="1254" spans="3:3" x14ac:dyDescent="0.2">
      <c r="C1254" s="113" t="s">
        <v>1592</v>
      </c>
    </row>
    <row r="1255" spans="3:3" x14ac:dyDescent="0.2">
      <c r="C1255" s="113" t="s">
        <v>1593</v>
      </c>
    </row>
    <row r="1256" spans="3:3" x14ac:dyDescent="0.2">
      <c r="C1256" s="113" t="s">
        <v>1594</v>
      </c>
    </row>
    <row r="1257" spans="3:3" x14ac:dyDescent="0.2">
      <c r="C1257" s="113" t="s">
        <v>1595</v>
      </c>
    </row>
    <row r="1258" spans="3:3" x14ac:dyDescent="0.2">
      <c r="C1258" s="113" t="s">
        <v>1596</v>
      </c>
    </row>
    <row r="1259" spans="3:3" x14ac:dyDescent="0.2">
      <c r="C1259" s="113" t="s">
        <v>1597</v>
      </c>
    </row>
    <row r="1260" spans="3:3" x14ac:dyDescent="0.2">
      <c r="C1260" s="113" t="s">
        <v>1598</v>
      </c>
    </row>
    <row r="1261" spans="3:3" x14ac:dyDescent="0.2">
      <c r="C1261" s="113" t="s">
        <v>1599</v>
      </c>
    </row>
    <row r="1262" spans="3:3" x14ac:dyDescent="0.2">
      <c r="C1262" s="113" t="s">
        <v>1600</v>
      </c>
    </row>
    <row r="1263" spans="3:3" x14ac:dyDescent="0.2">
      <c r="C1263" s="113" t="s">
        <v>1601</v>
      </c>
    </row>
    <row r="1264" spans="3:3" x14ac:dyDescent="0.2">
      <c r="C1264" s="113" t="s">
        <v>1602</v>
      </c>
    </row>
    <row r="1265" spans="3:3" x14ac:dyDescent="0.2">
      <c r="C1265" s="113" t="s">
        <v>1603</v>
      </c>
    </row>
    <row r="1266" spans="3:3" x14ac:dyDescent="0.2">
      <c r="C1266" s="113" t="s">
        <v>1604</v>
      </c>
    </row>
    <row r="1267" spans="3:3" x14ac:dyDescent="0.2">
      <c r="C1267" s="113" t="s">
        <v>1605</v>
      </c>
    </row>
    <row r="1268" spans="3:3" x14ac:dyDescent="0.2">
      <c r="C1268" s="113" t="s">
        <v>1606</v>
      </c>
    </row>
    <row r="1269" spans="3:3" x14ac:dyDescent="0.2">
      <c r="C1269" s="113" t="s">
        <v>1607</v>
      </c>
    </row>
    <row r="1270" spans="3:3" x14ac:dyDescent="0.2">
      <c r="C1270" s="113" t="s">
        <v>1608</v>
      </c>
    </row>
    <row r="1271" spans="3:3" x14ac:dyDescent="0.2">
      <c r="C1271" s="113" t="s">
        <v>1609</v>
      </c>
    </row>
    <row r="1272" spans="3:3" x14ac:dyDescent="0.2">
      <c r="C1272" s="113" t="s">
        <v>1610</v>
      </c>
    </row>
    <row r="1273" spans="3:3" x14ac:dyDescent="0.2">
      <c r="C1273" s="113" t="s">
        <v>1611</v>
      </c>
    </row>
    <row r="1274" spans="3:3" x14ac:dyDescent="0.2">
      <c r="C1274" s="113" t="s">
        <v>1612</v>
      </c>
    </row>
    <row r="1275" spans="3:3" x14ac:dyDescent="0.2">
      <c r="C1275" s="113" t="s">
        <v>1613</v>
      </c>
    </row>
    <row r="1276" spans="3:3" x14ac:dyDescent="0.2">
      <c r="C1276" s="113" t="s">
        <v>1614</v>
      </c>
    </row>
    <row r="1277" spans="3:3" x14ac:dyDescent="0.2">
      <c r="C1277" s="113" t="s">
        <v>1615</v>
      </c>
    </row>
    <row r="1278" spans="3:3" x14ac:dyDescent="0.2">
      <c r="C1278" s="113" t="s">
        <v>1616</v>
      </c>
    </row>
    <row r="1279" spans="3:3" x14ac:dyDescent="0.2">
      <c r="C1279" s="113" t="s">
        <v>1617</v>
      </c>
    </row>
    <row r="1280" spans="3:3" x14ac:dyDescent="0.2">
      <c r="C1280" s="113" t="s">
        <v>1618</v>
      </c>
    </row>
    <row r="1281" spans="3:3" x14ac:dyDescent="0.2">
      <c r="C1281" s="113" t="s">
        <v>1619</v>
      </c>
    </row>
    <row r="1282" spans="3:3" x14ac:dyDescent="0.2">
      <c r="C1282" s="113" t="s">
        <v>1620</v>
      </c>
    </row>
    <row r="1283" spans="3:3" x14ac:dyDescent="0.2">
      <c r="C1283" s="113" t="s">
        <v>1621</v>
      </c>
    </row>
    <row r="1284" spans="3:3" x14ac:dyDescent="0.2">
      <c r="C1284" s="113" t="s">
        <v>1622</v>
      </c>
    </row>
    <row r="1285" spans="3:3" x14ac:dyDescent="0.2">
      <c r="C1285" s="113" t="s">
        <v>1623</v>
      </c>
    </row>
    <row r="1286" spans="3:3" x14ac:dyDescent="0.2">
      <c r="C1286" s="113" t="s">
        <v>1624</v>
      </c>
    </row>
    <row r="1287" spans="3:3" x14ac:dyDescent="0.2">
      <c r="C1287" s="113" t="s">
        <v>1625</v>
      </c>
    </row>
    <row r="1288" spans="3:3" x14ac:dyDescent="0.2">
      <c r="C1288" s="113" t="s">
        <v>1626</v>
      </c>
    </row>
    <row r="1289" spans="3:3" x14ac:dyDescent="0.2">
      <c r="C1289" s="113" t="s">
        <v>1627</v>
      </c>
    </row>
    <row r="1290" spans="3:3" x14ac:dyDescent="0.2">
      <c r="C1290" s="113" t="s">
        <v>1628</v>
      </c>
    </row>
    <row r="1291" spans="3:3" x14ac:dyDescent="0.2">
      <c r="C1291" s="113" t="s">
        <v>1629</v>
      </c>
    </row>
    <row r="1292" spans="3:3" x14ac:dyDescent="0.2">
      <c r="C1292" s="113" t="s">
        <v>1630</v>
      </c>
    </row>
    <row r="1293" spans="3:3" x14ac:dyDescent="0.2">
      <c r="C1293" s="113" t="s">
        <v>1631</v>
      </c>
    </row>
    <row r="1294" spans="3:3" x14ac:dyDescent="0.2">
      <c r="C1294" s="113" t="s">
        <v>1632</v>
      </c>
    </row>
    <row r="1295" spans="3:3" x14ac:dyDescent="0.2">
      <c r="C1295" s="113" t="s">
        <v>1633</v>
      </c>
    </row>
    <row r="1296" spans="3:3" x14ac:dyDescent="0.2">
      <c r="C1296" s="113" t="s">
        <v>1634</v>
      </c>
    </row>
    <row r="1297" spans="3:3" x14ac:dyDescent="0.2">
      <c r="C1297" s="113" t="s">
        <v>1635</v>
      </c>
    </row>
    <row r="1298" spans="3:3" x14ac:dyDescent="0.2">
      <c r="C1298" s="113" t="s">
        <v>1636</v>
      </c>
    </row>
    <row r="1299" spans="3:3" x14ac:dyDescent="0.2">
      <c r="C1299" s="113" t="s">
        <v>1637</v>
      </c>
    </row>
    <row r="1300" spans="3:3" x14ac:dyDescent="0.2">
      <c r="C1300" s="113" t="s">
        <v>1638</v>
      </c>
    </row>
    <row r="1301" spans="3:3" x14ac:dyDescent="0.2">
      <c r="C1301" s="113" t="s">
        <v>1639</v>
      </c>
    </row>
    <row r="1302" spans="3:3" x14ac:dyDescent="0.2">
      <c r="C1302" s="113" t="s">
        <v>1640</v>
      </c>
    </row>
    <row r="1303" spans="3:3" x14ac:dyDescent="0.2">
      <c r="C1303" s="113" t="s">
        <v>1641</v>
      </c>
    </row>
    <row r="1304" spans="3:3" x14ac:dyDescent="0.2">
      <c r="C1304" s="113" t="s">
        <v>1642</v>
      </c>
    </row>
    <row r="1305" spans="3:3" x14ac:dyDescent="0.2">
      <c r="C1305" s="113" t="s">
        <v>1643</v>
      </c>
    </row>
    <row r="1306" spans="3:3" x14ac:dyDescent="0.2">
      <c r="C1306" s="113" t="s">
        <v>1644</v>
      </c>
    </row>
    <row r="1307" spans="3:3" x14ac:dyDescent="0.2">
      <c r="C1307" s="113" t="s">
        <v>1645</v>
      </c>
    </row>
    <row r="1308" spans="3:3" x14ac:dyDescent="0.2">
      <c r="C1308" s="113" t="s">
        <v>1646</v>
      </c>
    </row>
    <row r="1309" spans="3:3" x14ac:dyDescent="0.2">
      <c r="C1309" s="113" t="s">
        <v>1647</v>
      </c>
    </row>
    <row r="1310" spans="3:3" x14ac:dyDescent="0.2">
      <c r="C1310" s="113" t="s">
        <v>1648</v>
      </c>
    </row>
    <row r="1311" spans="3:3" x14ac:dyDescent="0.2">
      <c r="C1311" s="113" t="s">
        <v>1649</v>
      </c>
    </row>
    <row r="1312" spans="3:3" x14ac:dyDescent="0.2">
      <c r="C1312" s="113" t="s">
        <v>1650</v>
      </c>
    </row>
    <row r="1313" spans="3:3" x14ac:dyDescent="0.2">
      <c r="C1313" s="113" t="s">
        <v>1651</v>
      </c>
    </row>
    <row r="1314" spans="3:3" x14ac:dyDescent="0.2">
      <c r="C1314" s="113" t="s">
        <v>1652</v>
      </c>
    </row>
    <row r="1315" spans="3:3" x14ac:dyDescent="0.2">
      <c r="C1315" s="113" t="s">
        <v>1653</v>
      </c>
    </row>
    <row r="1316" spans="3:3" x14ac:dyDescent="0.2">
      <c r="C1316" s="113" t="s">
        <v>1654</v>
      </c>
    </row>
    <row r="1317" spans="3:3" x14ac:dyDescent="0.2">
      <c r="C1317" s="113" t="s">
        <v>1655</v>
      </c>
    </row>
    <row r="1318" spans="3:3" x14ac:dyDescent="0.2">
      <c r="C1318" s="113" t="s">
        <v>1656</v>
      </c>
    </row>
    <row r="1319" spans="3:3" x14ac:dyDescent="0.2">
      <c r="C1319" s="113" t="s">
        <v>1657</v>
      </c>
    </row>
    <row r="1320" spans="3:3" x14ac:dyDescent="0.2">
      <c r="C1320" s="113" t="s">
        <v>1658</v>
      </c>
    </row>
    <row r="1321" spans="3:3" x14ac:dyDescent="0.2">
      <c r="C1321" s="113" t="s">
        <v>1659</v>
      </c>
    </row>
    <row r="1322" spans="3:3" x14ac:dyDescent="0.2">
      <c r="C1322" s="113" t="s">
        <v>1660</v>
      </c>
    </row>
    <row r="1323" spans="3:3" x14ac:dyDescent="0.2">
      <c r="C1323" s="113" t="s">
        <v>1661</v>
      </c>
    </row>
    <row r="1324" spans="3:3" x14ac:dyDescent="0.2">
      <c r="C1324" s="113" t="s">
        <v>1662</v>
      </c>
    </row>
    <row r="1325" spans="3:3" x14ac:dyDescent="0.2">
      <c r="C1325" s="113" t="s">
        <v>1663</v>
      </c>
    </row>
    <row r="1326" spans="3:3" x14ac:dyDescent="0.2">
      <c r="C1326" s="113" t="s">
        <v>1664</v>
      </c>
    </row>
    <row r="1327" spans="3:3" x14ac:dyDescent="0.2">
      <c r="C1327" s="113" t="s">
        <v>1665</v>
      </c>
    </row>
    <row r="1328" spans="3:3" x14ac:dyDescent="0.2">
      <c r="C1328" s="113" t="s">
        <v>1666</v>
      </c>
    </row>
    <row r="1329" spans="3:3" x14ac:dyDescent="0.2">
      <c r="C1329" s="113" t="s">
        <v>1667</v>
      </c>
    </row>
    <row r="1330" spans="3:3" x14ac:dyDescent="0.2">
      <c r="C1330" s="113" t="s">
        <v>1668</v>
      </c>
    </row>
    <row r="1331" spans="3:3" x14ac:dyDescent="0.2">
      <c r="C1331" s="113" t="s">
        <v>1669</v>
      </c>
    </row>
    <row r="1332" spans="3:3" x14ac:dyDescent="0.2">
      <c r="C1332" s="113" t="s">
        <v>1670</v>
      </c>
    </row>
    <row r="1333" spans="3:3" x14ac:dyDescent="0.2">
      <c r="C1333" s="113" t="s">
        <v>1671</v>
      </c>
    </row>
    <row r="1334" spans="3:3" x14ac:dyDescent="0.2">
      <c r="C1334" s="113" t="s">
        <v>1672</v>
      </c>
    </row>
    <row r="1335" spans="3:3" x14ac:dyDescent="0.2">
      <c r="C1335" s="113" t="s">
        <v>1673</v>
      </c>
    </row>
    <row r="1336" spans="3:3" x14ac:dyDescent="0.2">
      <c r="C1336" s="113" t="s">
        <v>1674</v>
      </c>
    </row>
    <row r="1337" spans="3:3" x14ac:dyDescent="0.2">
      <c r="C1337" s="113" t="s">
        <v>1675</v>
      </c>
    </row>
    <row r="1338" spans="3:3" x14ac:dyDescent="0.2">
      <c r="C1338" s="113" t="s">
        <v>1676</v>
      </c>
    </row>
    <row r="1339" spans="3:3" x14ac:dyDescent="0.2">
      <c r="C1339" s="113" t="s">
        <v>1677</v>
      </c>
    </row>
    <row r="1340" spans="3:3" x14ac:dyDescent="0.2">
      <c r="C1340" s="113" t="s">
        <v>1678</v>
      </c>
    </row>
    <row r="1341" spans="3:3" x14ac:dyDescent="0.2">
      <c r="C1341" s="113" t="s">
        <v>1679</v>
      </c>
    </row>
    <row r="1342" spans="3:3" x14ac:dyDescent="0.2">
      <c r="C1342" s="113" t="s">
        <v>1680</v>
      </c>
    </row>
    <row r="1343" spans="3:3" x14ac:dyDescent="0.2">
      <c r="C1343" s="113" t="s">
        <v>1681</v>
      </c>
    </row>
    <row r="1344" spans="3:3" x14ac:dyDescent="0.2">
      <c r="C1344" s="113" t="s">
        <v>1682</v>
      </c>
    </row>
    <row r="1345" spans="3:3" x14ac:dyDescent="0.2">
      <c r="C1345" s="113" t="s">
        <v>1683</v>
      </c>
    </row>
    <row r="1346" spans="3:3" x14ac:dyDescent="0.2">
      <c r="C1346" s="113" t="s">
        <v>1684</v>
      </c>
    </row>
    <row r="1347" spans="3:3" x14ac:dyDescent="0.2">
      <c r="C1347" s="113" t="s">
        <v>1685</v>
      </c>
    </row>
    <row r="1348" spans="3:3" x14ac:dyDescent="0.2">
      <c r="C1348" s="113" t="s">
        <v>1686</v>
      </c>
    </row>
    <row r="1349" spans="3:3" x14ac:dyDescent="0.2">
      <c r="C1349" s="113" t="s">
        <v>1687</v>
      </c>
    </row>
    <row r="1350" spans="3:3" x14ac:dyDescent="0.2">
      <c r="C1350" s="113" t="s">
        <v>1688</v>
      </c>
    </row>
    <row r="1351" spans="3:3" x14ac:dyDescent="0.2">
      <c r="C1351" s="113" t="s">
        <v>1689</v>
      </c>
    </row>
    <row r="1352" spans="3:3" x14ac:dyDescent="0.2">
      <c r="C1352" s="113" t="s">
        <v>1690</v>
      </c>
    </row>
    <row r="1353" spans="3:3" x14ac:dyDescent="0.2">
      <c r="C1353" s="113" t="s">
        <v>1691</v>
      </c>
    </row>
    <row r="1354" spans="3:3" x14ac:dyDescent="0.2">
      <c r="C1354" s="113" t="s">
        <v>1692</v>
      </c>
    </row>
    <row r="1355" spans="3:3" x14ac:dyDescent="0.2">
      <c r="C1355" s="113" t="s">
        <v>1693</v>
      </c>
    </row>
    <row r="1356" spans="3:3" x14ac:dyDescent="0.2">
      <c r="C1356" s="113" t="s">
        <v>1694</v>
      </c>
    </row>
    <row r="1357" spans="3:3" x14ac:dyDescent="0.2">
      <c r="C1357" s="113" t="s">
        <v>1695</v>
      </c>
    </row>
    <row r="1358" spans="3:3" x14ac:dyDescent="0.2">
      <c r="C1358" s="113" t="s">
        <v>1696</v>
      </c>
    </row>
    <row r="1359" spans="3:3" x14ac:dyDescent="0.2">
      <c r="C1359" s="113" t="s">
        <v>1697</v>
      </c>
    </row>
    <row r="1360" spans="3:3" x14ac:dyDescent="0.2">
      <c r="C1360" s="113" t="s">
        <v>1698</v>
      </c>
    </row>
    <row r="1361" spans="3:3" x14ac:dyDescent="0.2">
      <c r="C1361" s="113" t="s">
        <v>1699</v>
      </c>
    </row>
    <row r="1362" spans="3:3" x14ac:dyDescent="0.2">
      <c r="C1362" s="113" t="s">
        <v>1700</v>
      </c>
    </row>
    <row r="1363" spans="3:3" x14ac:dyDescent="0.2">
      <c r="C1363" s="113" t="s">
        <v>1701</v>
      </c>
    </row>
    <row r="1364" spans="3:3" x14ac:dyDescent="0.2">
      <c r="C1364" s="113" t="s">
        <v>1702</v>
      </c>
    </row>
    <row r="1365" spans="3:3" x14ac:dyDescent="0.2">
      <c r="C1365" s="113" t="s">
        <v>1703</v>
      </c>
    </row>
    <row r="1366" spans="3:3" x14ac:dyDescent="0.2">
      <c r="C1366" s="113" t="s">
        <v>1704</v>
      </c>
    </row>
    <row r="1367" spans="3:3" x14ac:dyDescent="0.2">
      <c r="C1367" s="113" t="s">
        <v>1705</v>
      </c>
    </row>
    <row r="1368" spans="3:3" x14ac:dyDescent="0.2">
      <c r="C1368" s="113" t="s">
        <v>1706</v>
      </c>
    </row>
    <row r="1369" spans="3:3" x14ac:dyDescent="0.2">
      <c r="C1369" s="113" t="s">
        <v>1707</v>
      </c>
    </row>
    <row r="1370" spans="3:3" x14ac:dyDescent="0.2">
      <c r="C1370" s="113" t="s">
        <v>1708</v>
      </c>
    </row>
    <row r="1371" spans="3:3" x14ac:dyDescent="0.2">
      <c r="C1371" s="113" t="s">
        <v>1709</v>
      </c>
    </row>
    <row r="1372" spans="3:3" x14ac:dyDescent="0.2">
      <c r="C1372" s="113" t="s">
        <v>1710</v>
      </c>
    </row>
    <row r="1373" spans="3:3" x14ac:dyDescent="0.2">
      <c r="C1373" s="113" t="s">
        <v>1711</v>
      </c>
    </row>
    <row r="1374" spans="3:3" x14ac:dyDescent="0.2">
      <c r="C1374" s="113" t="s">
        <v>1712</v>
      </c>
    </row>
    <row r="1375" spans="3:3" x14ac:dyDescent="0.2">
      <c r="C1375" s="113" t="s">
        <v>1713</v>
      </c>
    </row>
    <row r="1376" spans="3:3" x14ac:dyDescent="0.2">
      <c r="C1376" s="113" t="s">
        <v>1714</v>
      </c>
    </row>
    <row r="1377" spans="3:3" x14ac:dyDescent="0.2">
      <c r="C1377" s="113" t="s">
        <v>1715</v>
      </c>
    </row>
    <row r="1378" spans="3:3" x14ac:dyDescent="0.2">
      <c r="C1378" s="113" t="s">
        <v>1716</v>
      </c>
    </row>
    <row r="1379" spans="3:3" x14ac:dyDescent="0.2">
      <c r="C1379" s="113" t="s">
        <v>1717</v>
      </c>
    </row>
    <row r="1380" spans="3:3" x14ac:dyDescent="0.2">
      <c r="C1380" s="113" t="s">
        <v>1718</v>
      </c>
    </row>
    <row r="1381" spans="3:3" x14ac:dyDescent="0.2">
      <c r="C1381" s="113" t="s">
        <v>1719</v>
      </c>
    </row>
    <row r="1382" spans="3:3" x14ac:dyDescent="0.2">
      <c r="C1382" s="113" t="s">
        <v>1720</v>
      </c>
    </row>
    <row r="1383" spans="3:3" x14ac:dyDescent="0.2">
      <c r="C1383" s="113" t="s">
        <v>1721</v>
      </c>
    </row>
    <row r="1384" spans="3:3" x14ac:dyDescent="0.2">
      <c r="C1384" s="113" t="s">
        <v>1722</v>
      </c>
    </row>
    <row r="1385" spans="3:3" x14ac:dyDescent="0.2">
      <c r="C1385" s="113" t="s">
        <v>1723</v>
      </c>
    </row>
    <row r="1386" spans="3:3" x14ac:dyDescent="0.2">
      <c r="C1386" s="113" t="s">
        <v>1724</v>
      </c>
    </row>
    <row r="1387" spans="3:3" x14ac:dyDescent="0.2">
      <c r="C1387" s="113" t="s">
        <v>1725</v>
      </c>
    </row>
    <row r="1388" spans="3:3" x14ac:dyDescent="0.2">
      <c r="C1388" s="113" t="s">
        <v>1726</v>
      </c>
    </row>
    <row r="1389" spans="3:3" x14ac:dyDescent="0.2">
      <c r="C1389" s="113" t="s">
        <v>259</v>
      </c>
    </row>
    <row r="1390" spans="3:3" x14ac:dyDescent="0.2">
      <c r="C1390" s="113" t="s">
        <v>1727</v>
      </c>
    </row>
    <row r="1391" spans="3:3" x14ac:dyDescent="0.2">
      <c r="C1391" s="113" t="s">
        <v>1728</v>
      </c>
    </row>
    <row r="1392" spans="3:3" x14ac:dyDescent="0.2">
      <c r="C1392" s="113" t="s">
        <v>1729</v>
      </c>
    </row>
    <row r="1393" spans="3:3" x14ac:dyDescent="0.2">
      <c r="C1393" s="113" t="s">
        <v>1730</v>
      </c>
    </row>
    <row r="1394" spans="3:3" x14ac:dyDescent="0.2">
      <c r="C1394" s="113" t="s">
        <v>1731</v>
      </c>
    </row>
    <row r="1395" spans="3:3" x14ac:dyDescent="0.2">
      <c r="C1395" s="113" t="s">
        <v>1732</v>
      </c>
    </row>
    <row r="1396" spans="3:3" x14ac:dyDescent="0.2">
      <c r="C1396" s="113" t="s">
        <v>1733</v>
      </c>
    </row>
    <row r="1397" spans="3:3" x14ac:dyDescent="0.2">
      <c r="C1397" s="113" t="s">
        <v>1734</v>
      </c>
    </row>
    <row r="1398" spans="3:3" x14ac:dyDescent="0.2">
      <c r="C1398" s="113" t="s">
        <v>1735</v>
      </c>
    </row>
    <row r="1399" spans="3:3" x14ac:dyDescent="0.2">
      <c r="C1399" s="113" t="s">
        <v>1736</v>
      </c>
    </row>
    <row r="1400" spans="3:3" x14ac:dyDescent="0.2">
      <c r="C1400" s="113" t="s">
        <v>1737</v>
      </c>
    </row>
    <row r="1401" spans="3:3" x14ac:dyDescent="0.2">
      <c r="C1401" s="113" t="s">
        <v>1738</v>
      </c>
    </row>
    <row r="1402" spans="3:3" x14ac:dyDescent="0.2">
      <c r="C1402" s="113" t="s">
        <v>1739</v>
      </c>
    </row>
    <row r="1403" spans="3:3" x14ac:dyDescent="0.2">
      <c r="C1403" s="113" t="s">
        <v>1740</v>
      </c>
    </row>
    <row r="1404" spans="3:3" x14ac:dyDescent="0.2">
      <c r="C1404" s="113" t="s">
        <v>1741</v>
      </c>
    </row>
    <row r="1405" spans="3:3" x14ac:dyDescent="0.2">
      <c r="C1405" s="113" t="s">
        <v>1742</v>
      </c>
    </row>
    <row r="1406" spans="3:3" x14ac:dyDescent="0.2">
      <c r="C1406" s="113" t="s">
        <v>1743</v>
      </c>
    </row>
    <row r="1407" spans="3:3" x14ac:dyDescent="0.2">
      <c r="C1407" s="113" t="s">
        <v>1744</v>
      </c>
    </row>
    <row r="1408" spans="3:3" x14ac:dyDescent="0.2">
      <c r="C1408" s="113" t="s">
        <v>1745</v>
      </c>
    </row>
    <row r="1409" spans="3:3" x14ac:dyDescent="0.2">
      <c r="C1409" s="113" t="s">
        <v>1746</v>
      </c>
    </row>
    <row r="1410" spans="3:3" x14ac:dyDescent="0.2">
      <c r="C1410" s="113" t="s">
        <v>1747</v>
      </c>
    </row>
    <row r="1411" spans="3:3" x14ac:dyDescent="0.2">
      <c r="C1411" s="113" t="s">
        <v>1748</v>
      </c>
    </row>
    <row r="1412" spans="3:3" x14ac:dyDescent="0.2">
      <c r="C1412" s="113" t="s">
        <v>1749</v>
      </c>
    </row>
    <row r="1413" spans="3:3" x14ac:dyDescent="0.2">
      <c r="C1413" s="113" t="s">
        <v>1750</v>
      </c>
    </row>
    <row r="1414" spans="3:3" x14ac:dyDescent="0.2">
      <c r="C1414" s="113" t="s">
        <v>1751</v>
      </c>
    </row>
    <row r="1415" spans="3:3" x14ac:dyDescent="0.2">
      <c r="C1415" s="113" t="s">
        <v>1752</v>
      </c>
    </row>
    <row r="1416" spans="3:3" x14ac:dyDescent="0.2">
      <c r="C1416" s="113" t="s">
        <v>1753</v>
      </c>
    </row>
    <row r="1417" spans="3:3" x14ac:dyDescent="0.2">
      <c r="C1417" s="113" t="s">
        <v>1754</v>
      </c>
    </row>
    <row r="1418" spans="3:3" x14ac:dyDescent="0.2">
      <c r="C1418" s="113" t="s">
        <v>1755</v>
      </c>
    </row>
    <row r="1419" spans="3:3" x14ac:dyDescent="0.2">
      <c r="C1419" s="113" t="s">
        <v>1756</v>
      </c>
    </row>
    <row r="1420" spans="3:3" x14ac:dyDescent="0.2">
      <c r="C1420" s="113" t="s">
        <v>1757</v>
      </c>
    </row>
    <row r="1421" spans="3:3" x14ac:dyDescent="0.2">
      <c r="C1421" s="113" t="s">
        <v>1758</v>
      </c>
    </row>
    <row r="1422" spans="3:3" x14ac:dyDescent="0.2">
      <c r="C1422" s="113" t="s">
        <v>1759</v>
      </c>
    </row>
    <row r="1423" spans="3:3" x14ac:dyDescent="0.2">
      <c r="C1423" s="113" t="s">
        <v>1760</v>
      </c>
    </row>
    <row r="1424" spans="3:3" x14ac:dyDescent="0.2">
      <c r="C1424" s="113" t="s">
        <v>1761</v>
      </c>
    </row>
    <row r="1425" spans="3:3" x14ac:dyDescent="0.2">
      <c r="C1425" s="113" t="s">
        <v>1762</v>
      </c>
    </row>
    <row r="1426" spans="3:3" x14ac:dyDescent="0.2">
      <c r="C1426" s="113" t="s">
        <v>1763</v>
      </c>
    </row>
    <row r="1427" spans="3:3" x14ac:dyDescent="0.2">
      <c r="C1427" s="113" t="s">
        <v>1764</v>
      </c>
    </row>
    <row r="1428" spans="3:3" x14ac:dyDescent="0.2">
      <c r="C1428" s="113" t="s">
        <v>1765</v>
      </c>
    </row>
    <row r="1429" spans="3:3" x14ac:dyDescent="0.2">
      <c r="C1429" s="113" t="s">
        <v>1766</v>
      </c>
    </row>
    <row r="1430" spans="3:3" x14ac:dyDescent="0.2">
      <c r="C1430" s="113" t="s">
        <v>1767</v>
      </c>
    </row>
    <row r="1431" spans="3:3" x14ac:dyDescent="0.2">
      <c r="C1431" s="113" t="s">
        <v>1768</v>
      </c>
    </row>
    <row r="1432" spans="3:3" x14ac:dyDescent="0.2">
      <c r="C1432" s="113" t="s">
        <v>1769</v>
      </c>
    </row>
    <row r="1433" spans="3:3" x14ac:dyDescent="0.2">
      <c r="C1433" s="113" t="s">
        <v>1770</v>
      </c>
    </row>
    <row r="1434" spans="3:3" x14ac:dyDescent="0.2">
      <c r="C1434" s="113" t="s">
        <v>1771</v>
      </c>
    </row>
    <row r="1435" spans="3:3" x14ac:dyDescent="0.2">
      <c r="C1435" s="113" t="s">
        <v>1772</v>
      </c>
    </row>
    <row r="1436" spans="3:3" x14ac:dyDescent="0.2">
      <c r="C1436" s="113" t="s">
        <v>1773</v>
      </c>
    </row>
    <row r="1437" spans="3:3" x14ac:dyDescent="0.2">
      <c r="C1437" s="113" t="s">
        <v>1774</v>
      </c>
    </row>
    <row r="1438" spans="3:3" x14ac:dyDescent="0.2">
      <c r="C1438" s="113" t="s">
        <v>1775</v>
      </c>
    </row>
    <row r="1439" spans="3:3" x14ac:dyDescent="0.2">
      <c r="C1439" s="113" t="s">
        <v>1776</v>
      </c>
    </row>
    <row r="1440" spans="3:3" x14ac:dyDescent="0.2">
      <c r="C1440" s="113" t="s">
        <v>1777</v>
      </c>
    </row>
    <row r="1441" spans="3:3" x14ac:dyDescent="0.2">
      <c r="C1441" s="113" t="s">
        <v>1778</v>
      </c>
    </row>
    <row r="1442" spans="3:3" x14ac:dyDescent="0.2">
      <c r="C1442" s="113" t="s">
        <v>1779</v>
      </c>
    </row>
    <row r="1443" spans="3:3" x14ac:dyDescent="0.2">
      <c r="C1443" s="113" t="s">
        <v>1780</v>
      </c>
    </row>
    <row r="1444" spans="3:3" x14ac:dyDescent="0.2">
      <c r="C1444" s="113" t="s">
        <v>1781</v>
      </c>
    </row>
    <row r="1445" spans="3:3" x14ac:dyDescent="0.2">
      <c r="C1445" s="113" t="s">
        <v>1782</v>
      </c>
    </row>
    <row r="1446" spans="3:3" x14ac:dyDescent="0.2">
      <c r="C1446" s="113" t="s">
        <v>1783</v>
      </c>
    </row>
    <row r="1447" spans="3:3" x14ac:dyDescent="0.2">
      <c r="C1447" s="113" t="s">
        <v>1784</v>
      </c>
    </row>
    <row r="1448" spans="3:3" x14ac:dyDescent="0.2">
      <c r="C1448" s="113" t="s">
        <v>1785</v>
      </c>
    </row>
    <row r="1449" spans="3:3" x14ac:dyDescent="0.2">
      <c r="C1449" s="113" t="s">
        <v>1786</v>
      </c>
    </row>
    <row r="1450" spans="3:3" x14ac:dyDescent="0.2">
      <c r="C1450" s="113" t="s">
        <v>1787</v>
      </c>
    </row>
    <row r="1451" spans="3:3" x14ac:dyDescent="0.2">
      <c r="C1451" s="113" t="s">
        <v>1788</v>
      </c>
    </row>
    <row r="1452" spans="3:3" x14ac:dyDescent="0.2">
      <c r="C1452" s="113" t="s">
        <v>1789</v>
      </c>
    </row>
    <row r="1453" spans="3:3" x14ac:dyDescent="0.2">
      <c r="C1453" s="113" t="s">
        <v>1790</v>
      </c>
    </row>
    <row r="1454" spans="3:3" x14ac:dyDescent="0.2">
      <c r="C1454" s="113" t="s">
        <v>1791</v>
      </c>
    </row>
    <row r="1455" spans="3:3" x14ac:dyDescent="0.2">
      <c r="C1455" s="113" t="s">
        <v>1792</v>
      </c>
    </row>
    <row r="1456" spans="3:3" x14ac:dyDescent="0.2">
      <c r="C1456" s="113" t="s">
        <v>1793</v>
      </c>
    </row>
    <row r="1457" spans="3:3" x14ac:dyDescent="0.2">
      <c r="C1457" s="113" t="s">
        <v>1794</v>
      </c>
    </row>
    <row r="1458" spans="3:3" x14ac:dyDescent="0.2">
      <c r="C1458" s="113" t="s">
        <v>1795</v>
      </c>
    </row>
    <row r="1459" spans="3:3" x14ac:dyDescent="0.2">
      <c r="C1459" s="113" t="s">
        <v>1796</v>
      </c>
    </row>
    <row r="1460" spans="3:3" x14ac:dyDescent="0.2">
      <c r="C1460" s="113" t="s">
        <v>1797</v>
      </c>
    </row>
    <row r="1461" spans="3:3" x14ac:dyDescent="0.2">
      <c r="C1461" s="113" t="s">
        <v>1798</v>
      </c>
    </row>
    <row r="1462" spans="3:3" x14ac:dyDescent="0.2">
      <c r="C1462" s="113" t="s">
        <v>1799</v>
      </c>
    </row>
    <row r="1463" spans="3:3" x14ac:dyDescent="0.2">
      <c r="C1463" s="113" t="s">
        <v>1800</v>
      </c>
    </row>
    <row r="1464" spans="3:3" x14ac:dyDescent="0.2">
      <c r="C1464" s="113" t="s">
        <v>1801</v>
      </c>
    </row>
    <row r="1465" spans="3:3" x14ac:dyDescent="0.2">
      <c r="C1465" s="113" t="s">
        <v>1802</v>
      </c>
    </row>
    <row r="1466" spans="3:3" x14ac:dyDescent="0.2">
      <c r="C1466" s="113" t="s">
        <v>1803</v>
      </c>
    </row>
    <row r="1467" spans="3:3" x14ac:dyDescent="0.2">
      <c r="C1467" s="113" t="s">
        <v>1804</v>
      </c>
    </row>
    <row r="1468" spans="3:3" x14ac:dyDescent="0.2">
      <c r="C1468" s="113" t="s">
        <v>1805</v>
      </c>
    </row>
    <row r="1469" spans="3:3" x14ac:dyDescent="0.2">
      <c r="C1469" s="113" t="s">
        <v>1806</v>
      </c>
    </row>
    <row r="1470" spans="3:3" x14ac:dyDescent="0.2">
      <c r="C1470" s="113" t="s">
        <v>1807</v>
      </c>
    </row>
    <row r="1471" spans="3:3" x14ac:dyDescent="0.2">
      <c r="C1471" s="113" t="s">
        <v>1808</v>
      </c>
    </row>
    <row r="1472" spans="3:3" x14ac:dyDescent="0.2">
      <c r="C1472" s="113" t="s">
        <v>1809</v>
      </c>
    </row>
    <row r="1473" spans="3:3" x14ac:dyDescent="0.2">
      <c r="C1473" s="113" t="s">
        <v>1810</v>
      </c>
    </row>
    <row r="1474" spans="3:3" x14ac:dyDescent="0.2">
      <c r="C1474" s="113" t="s">
        <v>1811</v>
      </c>
    </row>
    <row r="1475" spans="3:3" x14ac:dyDescent="0.2">
      <c r="C1475" s="113" t="s">
        <v>1812</v>
      </c>
    </row>
    <row r="1476" spans="3:3" x14ac:dyDescent="0.2">
      <c r="C1476" s="113" t="s">
        <v>1813</v>
      </c>
    </row>
    <row r="1477" spans="3:3" x14ac:dyDescent="0.2">
      <c r="C1477" s="113" t="s">
        <v>1814</v>
      </c>
    </row>
    <row r="1478" spans="3:3" x14ac:dyDescent="0.2">
      <c r="C1478" s="113" t="s">
        <v>1815</v>
      </c>
    </row>
    <row r="1479" spans="3:3" x14ac:dyDescent="0.2">
      <c r="C1479" s="113" t="s">
        <v>1816</v>
      </c>
    </row>
    <row r="1480" spans="3:3" x14ac:dyDescent="0.2">
      <c r="C1480" s="113" t="s">
        <v>1817</v>
      </c>
    </row>
    <row r="1481" spans="3:3" x14ac:dyDescent="0.2">
      <c r="C1481" s="113" t="s">
        <v>1818</v>
      </c>
    </row>
    <row r="1482" spans="3:3" x14ac:dyDescent="0.2">
      <c r="C1482" s="113" t="s">
        <v>1819</v>
      </c>
    </row>
    <row r="1483" spans="3:3" x14ac:dyDescent="0.2">
      <c r="C1483" s="113" t="s">
        <v>1820</v>
      </c>
    </row>
    <row r="1484" spans="3:3" x14ac:dyDescent="0.2">
      <c r="C1484" s="113" t="s">
        <v>1821</v>
      </c>
    </row>
    <row r="1485" spans="3:3" x14ac:dyDescent="0.2">
      <c r="C1485" s="113" t="s">
        <v>1822</v>
      </c>
    </row>
    <row r="1486" spans="3:3" x14ac:dyDescent="0.2">
      <c r="C1486" s="113" t="s">
        <v>1823</v>
      </c>
    </row>
    <row r="1487" spans="3:3" x14ac:dyDescent="0.2">
      <c r="C1487" s="113" t="s">
        <v>1824</v>
      </c>
    </row>
    <row r="1488" spans="3:3" x14ac:dyDescent="0.2">
      <c r="C1488" s="113" t="s">
        <v>1825</v>
      </c>
    </row>
    <row r="1489" spans="3:3" x14ac:dyDescent="0.2">
      <c r="C1489" s="113" t="s">
        <v>1826</v>
      </c>
    </row>
    <row r="1490" spans="3:3" x14ac:dyDescent="0.2">
      <c r="C1490" s="113" t="s">
        <v>1827</v>
      </c>
    </row>
    <row r="1491" spans="3:3" x14ac:dyDescent="0.2">
      <c r="C1491" s="113" t="s">
        <v>1828</v>
      </c>
    </row>
    <row r="1492" spans="3:3" x14ac:dyDescent="0.2">
      <c r="C1492" s="113" t="s">
        <v>1829</v>
      </c>
    </row>
    <row r="1493" spans="3:3" x14ac:dyDescent="0.2">
      <c r="C1493" s="113" t="s">
        <v>1830</v>
      </c>
    </row>
    <row r="1494" spans="3:3" x14ac:dyDescent="0.2">
      <c r="C1494" s="113" t="s">
        <v>1831</v>
      </c>
    </row>
    <row r="1495" spans="3:3" x14ac:dyDescent="0.2">
      <c r="C1495" s="113" t="s">
        <v>1832</v>
      </c>
    </row>
    <row r="1496" spans="3:3" x14ac:dyDescent="0.2">
      <c r="C1496" s="113" t="s">
        <v>1833</v>
      </c>
    </row>
    <row r="1497" spans="3:3" x14ac:dyDescent="0.2">
      <c r="C1497" s="113" t="s">
        <v>1834</v>
      </c>
    </row>
    <row r="1498" spans="3:3" x14ac:dyDescent="0.2">
      <c r="C1498" s="113" t="s">
        <v>1835</v>
      </c>
    </row>
    <row r="1499" spans="3:3" x14ac:dyDescent="0.2">
      <c r="C1499" s="113" t="s">
        <v>1836</v>
      </c>
    </row>
    <row r="1500" spans="3:3" x14ac:dyDescent="0.2">
      <c r="C1500" s="113" t="s">
        <v>1837</v>
      </c>
    </row>
    <row r="1501" spans="3:3" x14ac:dyDescent="0.2">
      <c r="C1501" s="113" t="s">
        <v>1838</v>
      </c>
    </row>
    <row r="1502" spans="3:3" x14ac:dyDescent="0.2">
      <c r="C1502" s="113" t="s">
        <v>1839</v>
      </c>
    </row>
    <row r="1503" spans="3:3" x14ac:dyDescent="0.2">
      <c r="C1503" s="113" t="s">
        <v>1840</v>
      </c>
    </row>
    <row r="1504" spans="3:3" x14ac:dyDescent="0.2">
      <c r="C1504" s="113" t="s">
        <v>1841</v>
      </c>
    </row>
    <row r="1505" spans="3:3" x14ac:dyDescent="0.2">
      <c r="C1505" s="113" t="s">
        <v>1842</v>
      </c>
    </row>
    <row r="1506" spans="3:3" x14ac:dyDescent="0.2">
      <c r="C1506" s="113" t="s">
        <v>1843</v>
      </c>
    </row>
    <row r="1507" spans="3:3" x14ac:dyDescent="0.2">
      <c r="C1507" s="113" t="s">
        <v>1844</v>
      </c>
    </row>
    <row r="1508" spans="3:3" x14ac:dyDescent="0.2">
      <c r="C1508" s="113" t="s">
        <v>1845</v>
      </c>
    </row>
    <row r="1509" spans="3:3" x14ac:dyDescent="0.2">
      <c r="C1509" s="113" t="s">
        <v>1846</v>
      </c>
    </row>
    <row r="1510" spans="3:3" x14ac:dyDescent="0.2">
      <c r="C1510" s="113" t="s">
        <v>1847</v>
      </c>
    </row>
    <row r="1511" spans="3:3" x14ac:dyDescent="0.2">
      <c r="C1511" s="113" t="s">
        <v>1848</v>
      </c>
    </row>
    <row r="1512" spans="3:3" x14ac:dyDescent="0.2">
      <c r="C1512" s="113" t="s">
        <v>1849</v>
      </c>
    </row>
    <row r="1513" spans="3:3" x14ac:dyDescent="0.2">
      <c r="C1513" s="113" t="s">
        <v>1850</v>
      </c>
    </row>
    <row r="1514" spans="3:3" x14ac:dyDescent="0.2">
      <c r="C1514" s="113" t="s">
        <v>1851</v>
      </c>
    </row>
    <row r="1515" spans="3:3" x14ac:dyDescent="0.2">
      <c r="C1515" s="113" t="s">
        <v>1852</v>
      </c>
    </row>
    <row r="1516" spans="3:3" x14ac:dyDescent="0.2">
      <c r="C1516" s="113" t="s">
        <v>1853</v>
      </c>
    </row>
    <row r="1517" spans="3:3" x14ac:dyDescent="0.2">
      <c r="C1517" s="113" t="s">
        <v>1854</v>
      </c>
    </row>
    <row r="1518" spans="3:3" x14ac:dyDescent="0.2">
      <c r="C1518" s="113" t="s">
        <v>1855</v>
      </c>
    </row>
    <row r="1519" spans="3:3" x14ac:dyDescent="0.2">
      <c r="C1519" s="113" t="s">
        <v>1856</v>
      </c>
    </row>
    <row r="1520" spans="3:3" x14ac:dyDescent="0.2">
      <c r="C1520" s="113" t="s">
        <v>1857</v>
      </c>
    </row>
    <row r="1521" spans="3:3" x14ac:dyDescent="0.2">
      <c r="C1521" s="113" t="s">
        <v>1858</v>
      </c>
    </row>
    <row r="1522" spans="3:3" x14ac:dyDescent="0.2">
      <c r="C1522" s="113" t="s">
        <v>1859</v>
      </c>
    </row>
    <row r="1523" spans="3:3" x14ac:dyDescent="0.2">
      <c r="C1523" s="113" t="s">
        <v>1860</v>
      </c>
    </row>
    <row r="1524" spans="3:3" x14ac:dyDescent="0.2">
      <c r="C1524" s="113" t="s">
        <v>1861</v>
      </c>
    </row>
    <row r="1525" spans="3:3" x14ac:dyDescent="0.2">
      <c r="C1525" s="113" t="s">
        <v>1862</v>
      </c>
    </row>
    <row r="1526" spans="3:3" x14ac:dyDescent="0.2">
      <c r="C1526" s="113" t="s">
        <v>1863</v>
      </c>
    </row>
    <row r="1527" spans="3:3" x14ac:dyDescent="0.2">
      <c r="C1527" s="113" t="s">
        <v>1864</v>
      </c>
    </row>
    <row r="1528" spans="3:3" x14ac:dyDescent="0.2">
      <c r="C1528" s="113" t="s">
        <v>1865</v>
      </c>
    </row>
    <row r="1529" spans="3:3" x14ac:dyDescent="0.2">
      <c r="C1529" s="113" t="s">
        <v>1866</v>
      </c>
    </row>
    <row r="1530" spans="3:3" x14ac:dyDescent="0.2">
      <c r="C1530" s="113" t="s">
        <v>1867</v>
      </c>
    </row>
    <row r="1531" spans="3:3" x14ac:dyDescent="0.2">
      <c r="C1531" s="113" t="s">
        <v>1868</v>
      </c>
    </row>
    <row r="1532" spans="3:3" x14ac:dyDescent="0.2">
      <c r="C1532" s="113" t="s">
        <v>1869</v>
      </c>
    </row>
    <row r="1533" spans="3:3" x14ac:dyDescent="0.2">
      <c r="C1533" s="113" t="s">
        <v>1870</v>
      </c>
    </row>
    <row r="1534" spans="3:3" x14ac:dyDescent="0.2">
      <c r="C1534" s="113" t="s">
        <v>1871</v>
      </c>
    </row>
    <row r="1535" spans="3:3" x14ac:dyDescent="0.2">
      <c r="C1535" s="113" t="s">
        <v>1872</v>
      </c>
    </row>
    <row r="1536" spans="3:3" x14ac:dyDescent="0.2">
      <c r="C1536" s="113" t="s">
        <v>1873</v>
      </c>
    </row>
    <row r="1537" spans="3:3" x14ac:dyDescent="0.2">
      <c r="C1537" s="113" t="s">
        <v>1874</v>
      </c>
    </row>
    <row r="1538" spans="3:3" x14ac:dyDescent="0.2">
      <c r="C1538" s="113" t="s">
        <v>1875</v>
      </c>
    </row>
    <row r="1539" spans="3:3" x14ac:dyDescent="0.2">
      <c r="C1539" s="113" t="s">
        <v>1876</v>
      </c>
    </row>
    <row r="1540" spans="3:3" x14ac:dyDescent="0.2">
      <c r="C1540" s="113" t="s">
        <v>1877</v>
      </c>
    </row>
    <row r="1541" spans="3:3" x14ac:dyDescent="0.2">
      <c r="C1541" s="113" t="s">
        <v>1878</v>
      </c>
    </row>
    <row r="1542" spans="3:3" x14ac:dyDescent="0.2">
      <c r="C1542" s="113" t="s">
        <v>1879</v>
      </c>
    </row>
    <row r="1543" spans="3:3" x14ac:dyDescent="0.2">
      <c r="C1543" s="113" t="s">
        <v>1880</v>
      </c>
    </row>
    <row r="1544" spans="3:3" x14ac:dyDescent="0.2">
      <c r="C1544" s="113" t="s">
        <v>1881</v>
      </c>
    </row>
    <row r="1545" spans="3:3" x14ac:dyDescent="0.2">
      <c r="C1545" s="113" t="s">
        <v>1882</v>
      </c>
    </row>
    <row r="1546" spans="3:3" x14ac:dyDescent="0.2">
      <c r="C1546" s="113" t="s">
        <v>1883</v>
      </c>
    </row>
    <row r="1547" spans="3:3" x14ac:dyDescent="0.2">
      <c r="C1547" s="113" t="s">
        <v>1884</v>
      </c>
    </row>
    <row r="1548" spans="3:3" x14ac:dyDescent="0.2">
      <c r="C1548" s="113" t="s">
        <v>1885</v>
      </c>
    </row>
    <row r="1549" spans="3:3" x14ac:dyDescent="0.2">
      <c r="C1549" s="113" t="s">
        <v>1886</v>
      </c>
    </row>
    <row r="1550" spans="3:3" x14ac:dyDescent="0.2">
      <c r="C1550" s="113" t="s">
        <v>1887</v>
      </c>
    </row>
    <row r="1551" spans="3:3" x14ac:dyDescent="0.2">
      <c r="C1551" s="113" t="s">
        <v>1888</v>
      </c>
    </row>
    <row r="1552" spans="3:3" x14ac:dyDescent="0.2">
      <c r="C1552" s="113" t="s">
        <v>1889</v>
      </c>
    </row>
    <row r="1553" spans="3:3" x14ac:dyDescent="0.2">
      <c r="C1553" s="113" t="s">
        <v>1890</v>
      </c>
    </row>
    <row r="1554" spans="3:3" x14ac:dyDescent="0.2">
      <c r="C1554" s="113" t="s">
        <v>1891</v>
      </c>
    </row>
    <row r="1555" spans="3:3" x14ac:dyDescent="0.2">
      <c r="C1555" s="113" t="s">
        <v>1892</v>
      </c>
    </row>
    <row r="1556" spans="3:3" x14ac:dyDescent="0.2">
      <c r="C1556" s="113" t="s">
        <v>1893</v>
      </c>
    </row>
    <row r="1557" spans="3:3" x14ac:dyDescent="0.2">
      <c r="C1557" s="113" t="s">
        <v>1894</v>
      </c>
    </row>
    <row r="1558" spans="3:3" x14ac:dyDescent="0.2">
      <c r="C1558" s="113" t="s">
        <v>1895</v>
      </c>
    </row>
    <row r="1559" spans="3:3" x14ac:dyDescent="0.2">
      <c r="C1559" s="113" t="s">
        <v>1896</v>
      </c>
    </row>
    <row r="1560" spans="3:3" x14ac:dyDescent="0.2">
      <c r="C1560" s="113" t="s">
        <v>1897</v>
      </c>
    </row>
    <row r="1561" spans="3:3" x14ac:dyDescent="0.2">
      <c r="C1561" s="113" t="s">
        <v>1898</v>
      </c>
    </row>
    <row r="1562" spans="3:3" x14ac:dyDescent="0.2">
      <c r="C1562" s="113" t="s">
        <v>1899</v>
      </c>
    </row>
    <row r="1563" spans="3:3" x14ac:dyDescent="0.2">
      <c r="C1563" s="113" t="s">
        <v>1900</v>
      </c>
    </row>
    <row r="1564" spans="3:3" x14ac:dyDescent="0.2">
      <c r="C1564" s="113" t="s">
        <v>1901</v>
      </c>
    </row>
    <row r="1565" spans="3:3" x14ac:dyDescent="0.2">
      <c r="C1565" s="113" t="s">
        <v>1902</v>
      </c>
    </row>
    <row r="1566" spans="3:3" x14ac:dyDescent="0.2">
      <c r="C1566" s="113" t="s">
        <v>1903</v>
      </c>
    </row>
    <row r="1567" spans="3:3" x14ac:dyDescent="0.2">
      <c r="C1567" s="113" t="s">
        <v>1904</v>
      </c>
    </row>
    <row r="1568" spans="3:3" x14ac:dyDescent="0.2">
      <c r="C1568" s="113" t="s">
        <v>1905</v>
      </c>
    </row>
    <row r="1569" spans="3:3" x14ac:dyDescent="0.2">
      <c r="C1569" s="113" t="s">
        <v>1906</v>
      </c>
    </row>
    <row r="1570" spans="3:3" x14ac:dyDescent="0.2">
      <c r="C1570" s="113" t="s">
        <v>1907</v>
      </c>
    </row>
    <row r="1571" spans="3:3" x14ac:dyDescent="0.2">
      <c r="C1571" s="113" t="s">
        <v>1908</v>
      </c>
    </row>
    <row r="1572" spans="3:3" x14ac:dyDescent="0.2">
      <c r="C1572" s="113" t="s">
        <v>1909</v>
      </c>
    </row>
    <row r="1573" spans="3:3" x14ac:dyDescent="0.2">
      <c r="C1573" s="113" t="s">
        <v>1910</v>
      </c>
    </row>
    <row r="1574" spans="3:3" x14ac:dyDescent="0.2">
      <c r="C1574" s="113" t="s">
        <v>1911</v>
      </c>
    </row>
    <row r="1575" spans="3:3" x14ac:dyDescent="0.2">
      <c r="C1575" s="113" t="s">
        <v>1912</v>
      </c>
    </row>
    <row r="1576" spans="3:3" x14ac:dyDescent="0.2">
      <c r="C1576" s="113" t="s">
        <v>1913</v>
      </c>
    </row>
    <row r="1577" spans="3:3" x14ac:dyDescent="0.2">
      <c r="C1577" s="113" t="s">
        <v>1914</v>
      </c>
    </row>
    <row r="1578" spans="3:3" x14ac:dyDescent="0.2">
      <c r="C1578" s="113" t="s">
        <v>1915</v>
      </c>
    </row>
    <row r="1579" spans="3:3" x14ac:dyDescent="0.2">
      <c r="C1579" s="113" t="s">
        <v>1916</v>
      </c>
    </row>
    <row r="1580" spans="3:3" x14ac:dyDescent="0.2">
      <c r="C1580" s="113" t="s">
        <v>262</v>
      </c>
    </row>
    <row r="1581" spans="3:3" x14ac:dyDescent="0.2">
      <c r="C1581" s="113" t="s">
        <v>1917</v>
      </c>
    </row>
    <row r="1582" spans="3:3" x14ac:dyDescent="0.2">
      <c r="C1582" s="113" t="s">
        <v>1918</v>
      </c>
    </row>
    <row r="1583" spans="3:3" x14ac:dyDescent="0.2">
      <c r="C1583" s="113" t="s">
        <v>1919</v>
      </c>
    </row>
    <row r="1584" spans="3:3" x14ac:dyDescent="0.2">
      <c r="C1584" s="113" t="s">
        <v>1920</v>
      </c>
    </row>
    <row r="1585" spans="3:3" x14ac:dyDescent="0.2">
      <c r="C1585" s="113" t="s">
        <v>1921</v>
      </c>
    </row>
    <row r="1586" spans="3:3" x14ac:dyDescent="0.2">
      <c r="C1586" s="113" t="s">
        <v>1922</v>
      </c>
    </row>
    <row r="1587" spans="3:3" x14ac:dyDescent="0.2">
      <c r="C1587" s="113" t="s">
        <v>1923</v>
      </c>
    </row>
    <row r="1588" spans="3:3" x14ac:dyDescent="0.2">
      <c r="C1588" s="113" t="s">
        <v>1924</v>
      </c>
    </row>
    <row r="1589" spans="3:3" x14ac:dyDescent="0.2">
      <c r="C1589" s="113" t="s">
        <v>1925</v>
      </c>
    </row>
    <row r="1590" spans="3:3" x14ac:dyDescent="0.2">
      <c r="C1590" s="113" t="s">
        <v>1926</v>
      </c>
    </row>
    <row r="1591" spans="3:3" x14ac:dyDescent="0.2">
      <c r="C1591" s="113" t="s">
        <v>1927</v>
      </c>
    </row>
    <row r="1592" spans="3:3" x14ac:dyDescent="0.2">
      <c r="C1592" s="113" t="s">
        <v>1928</v>
      </c>
    </row>
    <row r="1593" spans="3:3" x14ac:dyDescent="0.2">
      <c r="C1593" s="113" t="s">
        <v>1929</v>
      </c>
    </row>
    <row r="1594" spans="3:3" x14ac:dyDescent="0.2">
      <c r="C1594" s="113" t="s">
        <v>1930</v>
      </c>
    </row>
    <row r="1595" spans="3:3" x14ac:dyDescent="0.2">
      <c r="C1595" s="113" t="s">
        <v>1931</v>
      </c>
    </row>
    <row r="1596" spans="3:3" x14ac:dyDescent="0.2">
      <c r="C1596" s="113" t="s">
        <v>1932</v>
      </c>
    </row>
    <row r="1597" spans="3:3" x14ac:dyDescent="0.2">
      <c r="C1597" s="113" t="s">
        <v>1933</v>
      </c>
    </row>
    <row r="1598" spans="3:3" x14ac:dyDescent="0.2">
      <c r="C1598" s="113" t="s">
        <v>1934</v>
      </c>
    </row>
    <row r="1599" spans="3:3" x14ac:dyDescent="0.2">
      <c r="C1599" s="113" t="s">
        <v>1935</v>
      </c>
    </row>
    <row r="1600" spans="3:3" x14ac:dyDescent="0.2">
      <c r="C1600" s="113" t="s">
        <v>1936</v>
      </c>
    </row>
    <row r="1601" spans="3:3" x14ac:dyDescent="0.2">
      <c r="C1601" s="113" t="s">
        <v>1937</v>
      </c>
    </row>
    <row r="1602" spans="3:3" x14ac:dyDescent="0.2">
      <c r="C1602" s="113" t="s">
        <v>1938</v>
      </c>
    </row>
    <row r="1603" spans="3:3" x14ac:dyDescent="0.2">
      <c r="C1603" s="113" t="s">
        <v>1939</v>
      </c>
    </row>
    <row r="1604" spans="3:3" x14ac:dyDescent="0.2">
      <c r="C1604" s="113" t="s">
        <v>1940</v>
      </c>
    </row>
    <row r="1605" spans="3:3" x14ac:dyDescent="0.2">
      <c r="C1605" s="113" t="s">
        <v>1941</v>
      </c>
    </row>
    <row r="1606" spans="3:3" x14ac:dyDescent="0.2">
      <c r="C1606" s="113" t="s">
        <v>1942</v>
      </c>
    </row>
    <row r="1607" spans="3:3" x14ac:dyDescent="0.2">
      <c r="C1607" s="113" t="s">
        <v>1943</v>
      </c>
    </row>
    <row r="1608" spans="3:3" x14ac:dyDescent="0.2">
      <c r="C1608" s="113" t="s">
        <v>1944</v>
      </c>
    </row>
    <row r="1609" spans="3:3" x14ac:dyDescent="0.2">
      <c r="C1609" s="113" t="s">
        <v>1945</v>
      </c>
    </row>
    <row r="1610" spans="3:3" x14ac:dyDescent="0.2">
      <c r="C1610" s="113" t="s">
        <v>1946</v>
      </c>
    </row>
    <row r="1611" spans="3:3" x14ac:dyDescent="0.2">
      <c r="C1611" s="113" t="s">
        <v>1947</v>
      </c>
    </row>
    <row r="1612" spans="3:3" x14ac:dyDescent="0.2">
      <c r="C1612" s="113" t="s">
        <v>1948</v>
      </c>
    </row>
    <row r="1613" spans="3:3" x14ac:dyDescent="0.2">
      <c r="C1613" s="113" t="s">
        <v>1949</v>
      </c>
    </row>
    <row r="1614" spans="3:3" x14ac:dyDescent="0.2">
      <c r="C1614" s="113" t="s">
        <v>1950</v>
      </c>
    </row>
    <row r="1615" spans="3:3" x14ac:dyDescent="0.2">
      <c r="C1615" s="113" t="s">
        <v>1951</v>
      </c>
    </row>
    <row r="1616" spans="3:3" x14ac:dyDescent="0.2">
      <c r="C1616" s="113" t="s">
        <v>1952</v>
      </c>
    </row>
    <row r="1617" spans="3:3" x14ac:dyDescent="0.2">
      <c r="C1617" s="113" t="s">
        <v>1953</v>
      </c>
    </row>
    <row r="1618" spans="3:3" x14ac:dyDescent="0.2">
      <c r="C1618" s="113" t="s">
        <v>1954</v>
      </c>
    </row>
    <row r="1619" spans="3:3" x14ac:dyDescent="0.2">
      <c r="C1619" s="113" t="s">
        <v>1955</v>
      </c>
    </row>
    <row r="1620" spans="3:3" x14ac:dyDescent="0.2">
      <c r="C1620" s="113" t="s">
        <v>1956</v>
      </c>
    </row>
    <row r="1621" spans="3:3" x14ac:dyDescent="0.2">
      <c r="C1621" s="113" t="s">
        <v>1957</v>
      </c>
    </row>
    <row r="1622" spans="3:3" x14ac:dyDescent="0.2">
      <c r="C1622" s="113" t="s">
        <v>1958</v>
      </c>
    </row>
    <row r="1623" spans="3:3" x14ac:dyDescent="0.2">
      <c r="C1623" s="113" t="s">
        <v>1959</v>
      </c>
    </row>
    <row r="1624" spans="3:3" x14ac:dyDescent="0.2">
      <c r="C1624" s="113" t="s">
        <v>1960</v>
      </c>
    </row>
    <row r="1625" spans="3:3" x14ac:dyDescent="0.2">
      <c r="C1625" s="113" t="s">
        <v>1961</v>
      </c>
    </row>
    <row r="1626" spans="3:3" x14ac:dyDescent="0.2">
      <c r="C1626" s="113" t="s">
        <v>1962</v>
      </c>
    </row>
    <row r="1627" spans="3:3" x14ac:dyDescent="0.2">
      <c r="C1627" s="113" t="s">
        <v>1963</v>
      </c>
    </row>
    <row r="1628" spans="3:3" x14ac:dyDescent="0.2">
      <c r="C1628" s="113" t="s">
        <v>1964</v>
      </c>
    </row>
    <row r="1629" spans="3:3" x14ac:dyDescent="0.2">
      <c r="C1629" s="113" t="s">
        <v>1965</v>
      </c>
    </row>
    <row r="1630" spans="3:3" x14ac:dyDescent="0.2">
      <c r="C1630" s="113" t="s">
        <v>1966</v>
      </c>
    </row>
    <row r="1631" spans="3:3" x14ac:dyDescent="0.2">
      <c r="C1631" s="113" t="s">
        <v>1967</v>
      </c>
    </row>
    <row r="1632" spans="3:3" x14ac:dyDescent="0.2">
      <c r="C1632" s="113" t="s">
        <v>1968</v>
      </c>
    </row>
    <row r="1633" spans="3:3" x14ac:dyDescent="0.2">
      <c r="C1633" s="113" t="s">
        <v>1969</v>
      </c>
    </row>
    <row r="1634" spans="3:3" x14ac:dyDescent="0.2">
      <c r="C1634" s="113" t="s">
        <v>1970</v>
      </c>
    </row>
    <row r="1635" spans="3:3" x14ac:dyDescent="0.2">
      <c r="C1635" s="113" t="s">
        <v>1971</v>
      </c>
    </row>
    <row r="1636" spans="3:3" x14ac:dyDescent="0.2">
      <c r="C1636" s="113" t="s">
        <v>1972</v>
      </c>
    </row>
    <row r="1637" spans="3:3" x14ac:dyDescent="0.2">
      <c r="C1637" s="113" t="s">
        <v>1973</v>
      </c>
    </row>
    <row r="1638" spans="3:3" x14ac:dyDescent="0.2">
      <c r="C1638" s="113" t="s">
        <v>1974</v>
      </c>
    </row>
    <row r="1639" spans="3:3" x14ac:dyDescent="0.2">
      <c r="C1639" s="113" t="s">
        <v>1975</v>
      </c>
    </row>
    <row r="1640" spans="3:3" x14ac:dyDescent="0.2">
      <c r="C1640" s="113" t="s">
        <v>1976</v>
      </c>
    </row>
    <row r="1641" spans="3:3" x14ac:dyDescent="0.2">
      <c r="C1641" s="113" t="s">
        <v>1977</v>
      </c>
    </row>
    <row r="1642" spans="3:3" x14ac:dyDescent="0.2">
      <c r="C1642" s="113" t="s">
        <v>1978</v>
      </c>
    </row>
    <row r="1643" spans="3:3" x14ac:dyDescent="0.2">
      <c r="C1643" s="113" t="s">
        <v>1979</v>
      </c>
    </row>
    <row r="1644" spans="3:3" x14ac:dyDescent="0.2">
      <c r="C1644" s="113" t="s">
        <v>1980</v>
      </c>
    </row>
    <row r="1645" spans="3:3" x14ac:dyDescent="0.2">
      <c r="C1645" s="113" t="s">
        <v>1981</v>
      </c>
    </row>
    <row r="1646" spans="3:3" x14ac:dyDescent="0.2">
      <c r="C1646" s="113" t="s">
        <v>1982</v>
      </c>
    </row>
    <row r="1647" spans="3:3" x14ac:dyDescent="0.2">
      <c r="C1647" s="113" t="s">
        <v>1983</v>
      </c>
    </row>
    <row r="1648" spans="3:3" x14ac:dyDescent="0.2">
      <c r="C1648" s="113" t="s">
        <v>1984</v>
      </c>
    </row>
    <row r="1649" spans="3:3" x14ac:dyDescent="0.2">
      <c r="C1649" s="113" t="s">
        <v>1985</v>
      </c>
    </row>
    <row r="1650" spans="3:3" x14ac:dyDescent="0.2">
      <c r="C1650" s="113" t="s">
        <v>1986</v>
      </c>
    </row>
    <row r="1651" spans="3:3" x14ac:dyDescent="0.2">
      <c r="C1651" s="113" t="s">
        <v>1987</v>
      </c>
    </row>
    <row r="1652" spans="3:3" x14ac:dyDescent="0.2">
      <c r="C1652" s="113" t="s">
        <v>1988</v>
      </c>
    </row>
    <row r="1653" spans="3:3" x14ac:dyDescent="0.2">
      <c r="C1653" s="113" t="s">
        <v>1989</v>
      </c>
    </row>
    <row r="1654" spans="3:3" x14ac:dyDescent="0.2">
      <c r="C1654" s="113" t="s">
        <v>1990</v>
      </c>
    </row>
    <row r="1655" spans="3:3" x14ac:dyDescent="0.2">
      <c r="C1655" s="113" t="s">
        <v>1991</v>
      </c>
    </row>
    <row r="1656" spans="3:3" x14ac:dyDescent="0.2">
      <c r="C1656" s="113" t="s">
        <v>1992</v>
      </c>
    </row>
    <row r="1657" spans="3:3" x14ac:dyDescent="0.2">
      <c r="C1657" s="113" t="s">
        <v>1993</v>
      </c>
    </row>
    <row r="1658" spans="3:3" x14ac:dyDescent="0.2">
      <c r="C1658" s="113" t="s">
        <v>1994</v>
      </c>
    </row>
    <row r="1659" spans="3:3" x14ac:dyDescent="0.2">
      <c r="C1659" s="113" t="s">
        <v>1995</v>
      </c>
    </row>
    <row r="1660" spans="3:3" x14ac:dyDescent="0.2">
      <c r="C1660" s="113" t="s">
        <v>1996</v>
      </c>
    </row>
    <row r="1661" spans="3:3" x14ac:dyDescent="0.2">
      <c r="C1661" s="113" t="s">
        <v>1997</v>
      </c>
    </row>
    <row r="1662" spans="3:3" x14ac:dyDescent="0.2">
      <c r="C1662" s="113" t="s">
        <v>1998</v>
      </c>
    </row>
    <row r="1663" spans="3:3" x14ac:dyDescent="0.2">
      <c r="C1663" s="113" t="s">
        <v>1999</v>
      </c>
    </row>
    <row r="1664" spans="3:3" x14ac:dyDescent="0.2">
      <c r="C1664" s="113" t="s">
        <v>2000</v>
      </c>
    </row>
    <row r="1665" spans="3:3" x14ac:dyDescent="0.2">
      <c r="C1665" s="113" t="s">
        <v>2001</v>
      </c>
    </row>
    <row r="1666" spans="3:3" x14ac:dyDescent="0.2">
      <c r="C1666" s="113" t="s">
        <v>2002</v>
      </c>
    </row>
    <row r="1667" spans="3:3" x14ac:dyDescent="0.2">
      <c r="C1667" s="113" t="s">
        <v>2003</v>
      </c>
    </row>
    <row r="1668" spans="3:3" x14ac:dyDescent="0.2">
      <c r="C1668" s="113" t="s">
        <v>2004</v>
      </c>
    </row>
    <row r="1669" spans="3:3" x14ac:dyDescent="0.2">
      <c r="C1669" s="113" t="s">
        <v>2005</v>
      </c>
    </row>
    <row r="1670" spans="3:3" x14ac:dyDescent="0.2">
      <c r="C1670" s="113" t="s">
        <v>2006</v>
      </c>
    </row>
    <row r="1671" spans="3:3" x14ac:dyDescent="0.2">
      <c r="C1671" s="113" t="s">
        <v>2007</v>
      </c>
    </row>
    <row r="1672" spans="3:3" x14ac:dyDescent="0.2">
      <c r="C1672" s="113" t="s">
        <v>2008</v>
      </c>
    </row>
    <row r="1673" spans="3:3" x14ac:dyDescent="0.2">
      <c r="C1673" s="113" t="s">
        <v>2009</v>
      </c>
    </row>
    <row r="1674" spans="3:3" x14ac:dyDescent="0.2">
      <c r="C1674" s="113" t="s">
        <v>2010</v>
      </c>
    </row>
    <row r="1675" spans="3:3" x14ac:dyDescent="0.2">
      <c r="C1675" s="113" t="s">
        <v>2011</v>
      </c>
    </row>
    <row r="1676" spans="3:3" x14ac:dyDescent="0.2">
      <c r="C1676" s="113" t="s">
        <v>2012</v>
      </c>
    </row>
    <row r="1677" spans="3:3" x14ac:dyDescent="0.2">
      <c r="C1677" s="113" t="s">
        <v>2013</v>
      </c>
    </row>
    <row r="1678" spans="3:3" x14ac:dyDescent="0.2">
      <c r="C1678" s="113" t="s">
        <v>2014</v>
      </c>
    </row>
    <row r="1679" spans="3:3" x14ac:dyDescent="0.2">
      <c r="C1679" s="113" t="s">
        <v>2015</v>
      </c>
    </row>
    <row r="1680" spans="3:3" x14ac:dyDescent="0.2">
      <c r="C1680" s="113" t="s">
        <v>2016</v>
      </c>
    </row>
    <row r="1681" spans="3:3" x14ac:dyDescent="0.2">
      <c r="C1681" s="113" t="s">
        <v>2017</v>
      </c>
    </row>
    <row r="1682" spans="3:3" x14ac:dyDescent="0.2">
      <c r="C1682" s="113" t="s">
        <v>2018</v>
      </c>
    </row>
    <row r="1683" spans="3:3" x14ac:dyDescent="0.2">
      <c r="C1683" s="113" t="s">
        <v>2019</v>
      </c>
    </row>
    <row r="1684" spans="3:3" x14ac:dyDescent="0.2">
      <c r="C1684" s="113" t="s">
        <v>2020</v>
      </c>
    </row>
    <row r="1685" spans="3:3" x14ac:dyDescent="0.2">
      <c r="C1685" s="113" t="s">
        <v>2021</v>
      </c>
    </row>
    <row r="1686" spans="3:3" x14ac:dyDescent="0.2">
      <c r="C1686" s="113" t="s">
        <v>2022</v>
      </c>
    </row>
    <row r="1687" spans="3:3" x14ac:dyDescent="0.2">
      <c r="C1687" s="113" t="s">
        <v>2023</v>
      </c>
    </row>
    <row r="1688" spans="3:3" x14ac:dyDescent="0.2">
      <c r="C1688" s="113" t="s">
        <v>2024</v>
      </c>
    </row>
    <row r="1689" spans="3:3" x14ac:dyDescent="0.2">
      <c r="C1689" s="113" t="s">
        <v>2025</v>
      </c>
    </row>
    <row r="1690" spans="3:3" x14ac:dyDescent="0.2">
      <c r="C1690" s="113" t="s">
        <v>2026</v>
      </c>
    </row>
    <row r="1691" spans="3:3" x14ac:dyDescent="0.2">
      <c r="C1691" s="113" t="s">
        <v>2027</v>
      </c>
    </row>
    <row r="1692" spans="3:3" x14ac:dyDescent="0.2">
      <c r="C1692" s="113" t="s">
        <v>2028</v>
      </c>
    </row>
    <row r="1693" spans="3:3" x14ac:dyDescent="0.2">
      <c r="C1693" s="113" t="s">
        <v>2029</v>
      </c>
    </row>
    <row r="1694" spans="3:3" x14ac:dyDescent="0.2">
      <c r="C1694" s="113" t="s">
        <v>2030</v>
      </c>
    </row>
    <row r="1695" spans="3:3" x14ac:dyDescent="0.2">
      <c r="C1695" s="113" t="s">
        <v>2031</v>
      </c>
    </row>
    <row r="1696" spans="3:3" x14ac:dyDescent="0.2">
      <c r="C1696" s="113" t="s">
        <v>2032</v>
      </c>
    </row>
    <row r="1697" spans="3:3" x14ac:dyDescent="0.2">
      <c r="C1697" s="113" t="s">
        <v>2033</v>
      </c>
    </row>
    <row r="1698" spans="3:3" x14ac:dyDescent="0.2">
      <c r="C1698" s="113" t="s">
        <v>2034</v>
      </c>
    </row>
    <row r="1699" spans="3:3" x14ac:dyDescent="0.2">
      <c r="C1699" s="113" t="s">
        <v>2035</v>
      </c>
    </row>
    <row r="1700" spans="3:3" x14ac:dyDescent="0.2">
      <c r="C1700" s="113" t="s">
        <v>2036</v>
      </c>
    </row>
    <row r="1701" spans="3:3" x14ac:dyDescent="0.2">
      <c r="C1701" s="113" t="s">
        <v>2037</v>
      </c>
    </row>
    <row r="1702" spans="3:3" x14ac:dyDescent="0.2">
      <c r="C1702" s="113" t="s">
        <v>2038</v>
      </c>
    </row>
    <row r="1703" spans="3:3" x14ac:dyDescent="0.2">
      <c r="C1703" s="113" t="s">
        <v>2039</v>
      </c>
    </row>
    <row r="1704" spans="3:3" x14ac:dyDescent="0.2">
      <c r="C1704" s="113" t="s">
        <v>2040</v>
      </c>
    </row>
    <row r="1705" spans="3:3" x14ac:dyDescent="0.2">
      <c r="C1705" s="113" t="s">
        <v>2041</v>
      </c>
    </row>
    <row r="1706" spans="3:3" x14ac:dyDescent="0.2">
      <c r="C1706" s="113" t="s">
        <v>2042</v>
      </c>
    </row>
    <row r="1707" spans="3:3" x14ac:dyDescent="0.2">
      <c r="C1707" s="113" t="s">
        <v>2043</v>
      </c>
    </row>
    <row r="1708" spans="3:3" x14ac:dyDescent="0.2">
      <c r="C1708" s="113" t="s">
        <v>2044</v>
      </c>
    </row>
    <row r="1709" spans="3:3" x14ac:dyDescent="0.2">
      <c r="C1709" s="113" t="s">
        <v>2045</v>
      </c>
    </row>
    <row r="1710" spans="3:3" x14ac:dyDescent="0.2">
      <c r="C1710" s="113" t="s">
        <v>2046</v>
      </c>
    </row>
    <row r="1711" spans="3:3" x14ac:dyDescent="0.2">
      <c r="C1711" s="113" t="s">
        <v>2047</v>
      </c>
    </row>
    <row r="1712" spans="3:3" x14ac:dyDescent="0.2">
      <c r="C1712" s="113" t="s">
        <v>2048</v>
      </c>
    </row>
    <row r="1713" spans="3:3" x14ac:dyDescent="0.2">
      <c r="C1713" s="113" t="s">
        <v>2049</v>
      </c>
    </row>
    <row r="1714" spans="3:3" x14ac:dyDescent="0.2">
      <c r="C1714" s="113" t="s">
        <v>2050</v>
      </c>
    </row>
    <row r="1715" spans="3:3" x14ac:dyDescent="0.2">
      <c r="C1715" s="113" t="s">
        <v>2051</v>
      </c>
    </row>
    <row r="1716" spans="3:3" x14ac:dyDescent="0.2">
      <c r="C1716" s="113" t="s">
        <v>2052</v>
      </c>
    </row>
    <row r="1717" spans="3:3" x14ac:dyDescent="0.2">
      <c r="C1717" s="113" t="s">
        <v>2053</v>
      </c>
    </row>
    <row r="1718" spans="3:3" x14ac:dyDescent="0.2">
      <c r="C1718" s="113" t="s">
        <v>2054</v>
      </c>
    </row>
    <row r="1719" spans="3:3" x14ac:dyDescent="0.2">
      <c r="C1719" s="113" t="s">
        <v>2055</v>
      </c>
    </row>
    <row r="1720" spans="3:3" x14ac:dyDescent="0.2">
      <c r="C1720" s="113" t="s">
        <v>2056</v>
      </c>
    </row>
    <row r="1721" spans="3:3" x14ac:dyDescent="0.2">
      <c r="C1721" s="113" t="s">
        <v>2057</v>
      </c>
    </row>
    <row r="1722" spans="3:3" x14ac:dyDescent="0.2">
      <c r="C1722" s="113" t="s">
        <v>2058</v>
      </c>
    </row>
    <row r="1723" spans="3:3" x14ac:dyDescent="0.2">
      <c r="C1723" s="113" t="s">
        <v>2059</v>
      </c>
    </row>
    <row r="1724" spans="3:3" x14ac:dyDescent="0.2">
      <c r="C1724" s="113" t="s">
        <v>2060</v>
      </c>
    </row>
    <row r="1725" spans="3:3" x14ac:dyDescent="0.2">
      <c r="C1725" s="113" t="s">
        <v>2061</v>
      </c>
    </row>
    <row r="1726" spans="3:3" x14ac:dyDescent="0.2">
      <c r="C1726" s="113" t="s">
        <v>2062</v>
      </c>
    </row>
    <row r="1727" spans="3:3" x14ac:dyDescent="0.2">
      <c r="C1727" s="113" t="s">
        <v>2063</v>
      </c>
    </row>
    <row r="1728" spans="3:3" x14ac:dyDescent="0.2">
      <c r="C1728" s="113" t="s">
        <v>2064</v>
      </c>
    </row>
    <row r="1729" spans="3:3" x14ac:dyDescent="0.2">
      <c r="C1729" s="113" t="s">
        <v>2065</v>
      </c>
    </row>
    <row r="1730" spans="3:3" x14ac:dyDescent="0.2">
      <c r="C1730" s="113" t="s">
        <v>2066</v>
      </c>
    </row>
    <row r="1731" spans="3:3" x14ac:dyDescent="0.2">
      <c r="C1731" s="113" t="s">
        <v>2067</v>
      </c>
    </row>
    <row r="1732" spans="3:3" x14ac:dyDescent="0.2">
      <c r="C1732" s="113" t="s">
        <v>2068</v>
      </c>
    </row>
    <row r="1733" spans="3:3" x14ac:dyDescent="0.2">
      <c r="C1733" s="113" t="s">
        <v>2069</v>
      </c>
    </row>
    <row r="1734" spans="3:3" x14ac:dyDescent="0.2">
      <c r="C1734" s="113" t="s">
        <v>2070</v>
      </c>
    </row>
    <row r="1735" spans="3:3" x14ac:dyDescent="0.2">
      <c r="C1735" s="113" t="s">
        <v>2071</v>
      </c>
    </row>
    <row r="1736" spans="3:3" x14ac:dyDescent="0.2">
      <c r="C1736" s="113" t="s">
        <v>2072</v>
      </c>
    </row>
    <row r="1737" spans="3:3" x14ac:dyDescent="0.2">
      <c r="C1737" s="113" t="s">
        <v>2073</v>
      </c>
    </row>
    <row r="1738" spans="3:3" x14ac:dyDescent="0.2">
      <c r="C1738" s="113" t="s">
        <v>2074</v>
      </c>
    </row>
    <row r="1739" spans="3:3" x14ac:dyDescent="0.2">
      <c r="C1739" s="113" t="s">
        <v>2075</v>
      </c>
    </row>
    <row r="1740" spans="3:3" x14ac:dyDescent="0.2">
      <c r="C1740" s="113" t="s">
        <v>2076</v>
      </c>
    </row>
    <row r="1741" spans="3:3" x14ac:dyDescent="0.2">
      <c r="C1741" s="113" t="s">
        <v>2077</v>
      </c>
    </row>
    <row r="1742" spans="3:3" x14ac:dyDescent="0.2">
      <c r="C1742" s="113" t="s">
        <v>2078</v>
      </c>
    </row>
    <row r="1743" spans="3:3" x14ac:dyDescent="0.2">
      <c r="C1743" s="113" t="s">
        <v>2079</v>
      </c>
    </row>
    <row r="1744" spans="3:3" x14ac:dyDescent="0.2">
      <c r="C1744" s="113" t="s">
        <v>2080</v>
      </c>
    </row>
    <row r="1745" spans="3:3" x14ac:dyDescent="0.2">
      <c r="C1745" s="113" t="s">
        <v>2081</v>
      </c>
    </row>
    <row r="1746" spans="3:3" x14ac:dyDescent="0.2">
      <c r="C1746" s="113" t="s">
        <v>2082</v>
      </c>
    </row>
    <row r="1747" spans="3:3" x14ac:dyDescent="0.2">
      <c r="C1747" s="113" t="s">
        <v>2083</v>
      </c>
    </row>
    <row r="1748" spans="3:3" x14ac:dyDescent="0.2">
      <c r="C1748" s="113" t="s">
        <v>2084</v>
      </c>
    </row>
    <row r="1749" spans="3:3" x14ac:dyDescent="0.2">
      <c r="C1749" s="113" t="s">
        <v>2085</v>
      </c>
    </row>
    <row r="1750" spans="3:3" x14ac:dyDescent="0.2">
      <c r="C1750" s="113" t="s">
        <v>2086</v>
      </c>
    </row>
    <row r="1751" spans="3:3" x14ac:dyDescent="0.2">
      <c r="C1751" s="113" t="s">
        <v>2087</v>
      </c>
    </row>
    <row r="1752" spans="3:3" x14ac:dyDescent="0.2">
      <c r="C1752" s="113" t="s">
        <v>2088</v>
      </c>
    </row>
    <row r="1753" spans="3:3" x14ac:dyDescent="0.2">
      <c r="C1753" s="113" t="s">
        <v>2089</v>
      </c>
    </row>
    <row r="1754" spans="3:3" x14ac:dyDescent="0.2">
      <c r="C1754" s="113" t="s">
        <v>2090</v>
      </c>
    </row>
    <row r="1755" spans="3:3" x14ac:dyDescent="0.2">
      <c r="C1755" s="113" t="s">
        <v>2091</v>
      </c>
    </row>
    <row r="1756" spans="3:3" x14ac:dyDescent="0.2">
      <c r="C1756" s="113" t="s">
        <v>2092</v>
      </c>
    </row>
    <row r="1757" spans="3:3" x14ac:dyDescent="0.2">
      <c r="C1757" s="113" t="s">
        <v>2093</v>
      </c>
    </row>
    <row r="1758" spans="3:3" x14ac:dyDescent="0.2">
      <c r="C1758" s="113" t="s">
        <v>2094</v>
      </c>
    </row>
    <row r="1759" spans="3:3" x14ac:dyDescent="0.2">
      <c r="C1759" s="113" t="s">
        <v>2095</v>
      </c>
    </row>
    <row r="1760" spans="3:3" x14ac:dyDescent="0.2">
      <c r="C1760" s="113" t="s">
        <v>2096</v>
      </c>
    </row>
    <row r="1761" spans="3:3" x14ac:dyDescent="0.2">
      <c r="C1761" s="113" t="s">
        <v>2097</v>
      </c>
    </row>
    <row r="1762" spans="3:3" x14ac:dyDescent="0.2">
      <c r="C1762" s="113" t="s">
        <v>2098</v>
      </c>
    </row>
    <row r="1763" spans="3:3" x14ac:dyDescent="0.2">
      <c r="C1763" s="113" t="s">
        <v>2099</v>
      </c>
    </row>
    <row r="1764" spans="3:3" x14ac:dyDescent="0.2">
      <c r="C1764" s="113" t="s">
        <v>2100</v>
      </c>
    </row>
    <row r="1765" spans="3:3" x14ac:dyDescent="0.2">
      <c r="C1765" s="113" t="s">
        <v>2101</v>
      </c>
    </row>
    <row r="1766" spans="3:3" x14ac:dyDescent="0.2">
      <c r="C1766" s="113" t="s">
        <v>2102</v>
      </c>
    </row>
    <row r="1767" spans="3:3" x14ac:dyDescent="0.2">
      <c r="C1767" s="113" t="s">
        <v>2103</v>
      </c>
    </row>
    <row r="1768" spans="3:3" x14ac:dyDescent="0.2">
      <c r="C1768" s="113" t="s">
        <v>2104</v>
      </c>
    </row>
    <row r="1769" spans="3:3" x14ac:dyDescent="0.2">
      <c r="C1769" s="113" t="s">
        <v>2105</v>
      </c>
    </row>
    <row r="1770" spans="3:3" x14ac:dyDescent="0.2">
      <c r="C1770" s="113" t="s">
        <v>2106</v>
      </c>
    </row>
    <row r="1771" spans="3:3" x14ac:dyDescent="0.2">
      <c r="C1771" s="113" t="s">
        <v>265</v>
      </c>
    </row>
    <row r="1772" spans="3:3" x14ac:dyDescent="0.2">
      <c r="C1772" s="113" t="s">
        <v>2107</v>
      </c>
    </row>
    <row r="1773" spans="3:3" x14ac:dyDescent="0.2">
      <c r="C1773" s="113" t="s">
        <v>2108</v>
      </c>
    </row>
    <row r="1774" spans="3:3" x14ac:dyDescent="0.2">
      <c r="C1774" s="113" t="s">
        <v>2109</v>
      </c>
    </row>
    <row r="1775" spans="3:3" x14ac:dyDescent="0.2">
      <c r="C1775" s="113" t="s">
        <v>2110</v>
      </c>
    </row>
    <row r="1776" spans="3:3" x14ac:dyDescent="0.2">
      <c r="C1776" s="113" t="s">
        <v>2111</v>
      </c>
    </row>
    <row r="1777" spans="3:3" x14ac:dyDescent="0.2">
      <c r="C1777" s="113" t="s">
        <v>2112</v>
      </c>
    </row>
    <row r="1778" spans="3:3" x14ac:dyDescent="0.2">
      <c r="C1778" s="113" t="s">
        <v>2113</v>
      </c>
    </row>
    <row r="1779" spans="3:3" x14ac:dyDescent="0.2">
      <c r="C1779" s="113" t="s">
        <v>2114</v>
      </c>
    </row>
    <row r="1780" spans="3:3" x14ac:dyDescent="0.2">
      <c r="C1780" s="113" t="s">
        <v>2115</v>
      </c>
    </row>
    <row r="1781" spans="3:3" x14ac:dyDescent="0.2">
      <c r="C1781" s="113" t="s">
        <v>2116</v>
      </c>
    </row>
    <row r="1782" spans="3:3" x14ac:dyDescent="0.2">
      <c r="C1782" s="113" t="s">
        <v>2117</v>
      </c>
    </row>
    <row r="1783" spans="3:3" x14ac:dyDescent="0.2">
      <c r="C1783" s="113" t="s">
        <v>2118</v>
      </c>
    </row>
    <row r="1784" spans="3:3" x14ac:dyDescent="0.2">
      <c r="C1784" s="113" t="s">
        <v>2119</v>
      </c>
    </row>
    <row r="1785" spans="3:3" x14ac:dyDescent="0.2">
      <c r="C1785" s="113" t="s">
        <v>2120</v>
      </c>
    </row>
    <row r="1786" spans="3:3" x14ac:dyDescent="0.2">
      <c r="C1786" s="113" t="s">
        <v>2121</v>
      </c>
    </row>
    <row r="1787" spans="3:3" x14ac:dyDescent="0.2">
      <c r="C1787" s="113" t="s">
        <v>2122</v>
      </c>
    </row>
    <row r="1788" spans="3:3" x14ac:dyDescent="0.2">
      <c r="C1788" s="113" t="s">
        <v>2123</v>
      </c>
    </row>
    <row r="1789" spans="3:3" x14ac:dyDescent="0.2">
      <c r="C1789" s="113" t="s">
        <v>2124</v>
      </c>
    </row>
    <row r="1790" spans="3:3" x14ac:dyDescent="0.2">
      <c r="C1790" s="113" t="s">
        <v>2125</v>
      </c>
    </row>
    <row r="1791" spans="3:3" x14ac:dyDescent="0.2">
      <c r="C1791" s="113" t="s">
        <v>2126</v>
      </c>
    </row>
    <row r="1792" spans="3:3" x14ac:dyDescent="0.2">
      <c r="C1792" s="113" t="s">
        <v>2127</v>
      </c>
    </row>
    <row r="1793" spans="3:3" x14ac:dyDescent="0.2">
      <c r="C1793" s="113" t="s">
        <v>2128</v>
      </c>
    </row>
    <row r="1794" spans="3:3" x14ac:dyDescent="0.2">
      <c r="C1794" s="113" t="s">
        <v>2129</v>
      </c>
    </row>
    <row r="1795" spans="3:3" x14ac:dyDescent="0.2">
      <c r="C1795" s="113" t="s">
        <v>2130</v>
      </c>
    </row>
    <row r="1796" spans="3:3" x14ac:dyDescent="0.2">
      <c r="C1796" s="113" t="s">
        <v>2131</v>
      </c>
    </row>
    <row r="1797" spans="3:3" x14ac:dyDescent="0.2">
      <c r="C1797" s="113" t="s">
        <v>2132</v>
      </c>
    </row>
    <row r="1798" spans="3:3" x14ac:dyDescent="0.2">
      <c r="C1798" s="113" t="s">
        <v>2133</v>
      </c>
    </row>
    <row r="1799" spans="3:3" x14ac:dyDescent="0.2">
      <c r="C1799" s="113" t="s">
        <v>2134</v>
      </c>
    </row>
    <row r="1800" spans="3:3" x14ac:dyDescent="0.2">
      <c r="C1800" s="113" t="s">
        <v>2135</v>
      </c>
    </row>
    <row r="1801" spans="3:3" x14ac:dyDescent="0.2">
      <c r="C1801" s="113" t="s">
        <v>2136</v>
      </c>
    </row>
    <row r="1802" spans="3:3" x14ac:dyDescent="0.2">
      <c r="C1802" s="113" t="s">
        <v>2137</v>
      </c>
    </row>
    <row r="1803" spans="3:3" x14ac:dyDescent="0.2">
      <c r="C1803" s="113" t="s">
        <v>2138</v>
      </c>
    </row>
    <row r="1804" spans="3:3" x14ac:dyDescent="0.2">
      <c r="C1804" s="113" t="s">
        <v>2139</v>
      </c>
    </row>
    <row r="1805" spans="3:3" x14ac:dyDescent="0.2">
      <c r="C1805" s="113" t="s">
        <v>2140</v>
      </c>
    </row>
    <row r="1806" spans="3:3" x14ac:dyDescent="0.2">
      <c r="C1806" s="113" t="s">
        <v>2141</v>
      </c>
    </row>
    <row r="1807" spans="3:3" x14ac:dyDescent="0.2">
      <c r="C1807" s="113" t="s">
        <v>2142</v>
      </c>
    </row>
    <row r="1808" spans="3:3" x14ac:dyDescent="0.2">
      <c r="C1808" s="113" t="s">
        <v>2143</v>
      </c>
    </row>
    <row r="1809" spans="3:3" x14ac:dyDescent="0.2">
      <c r="C1809" s="113" t="s">
        <v>2144</v>
      </c>
    </row>
    <row r="1810" spans="3:3" x14ac:dyDescent="0.2">
      <c r="C1810" s="113" t="s">
        <v>2145</v>
      </c>
    </row>
    <row r="1811" spans="3:3" x14ac:dyDescent="0.2">
      <c r="C1811" s="113" t="s">
        <v>2146</v>
      </c>
    </row>
    <row r="1812" spans="3:3" x14ac:dyDescent="0.2">
      <c r="C1812" s="113" t="s">
        <v>2147</v>
      </c>
    </row>
    <row r="1813" spans="3:3" x14ac:dyDescent="0.2">
      <c r="C1813" s="113" t="s">
        <v>2148</v>
      </c>
    </row>
    <row r="1814" spans="3:3" x14ac:dyDescent="0.2">
      <c r="C1814" s="113" t="s">
        <v>2149</v>
      </c>
    </row>
    <row r="1815" spans="3:3" x14ac:dyDescent="0.2">
      <c r="C1815" s="113" t="s">
        <v>2150</v>
      </c>
    </row>
    <row r="1816" spans="3:3" x14ac:dyDescent="0.2">
      <c r="C1816" s="113" t="s">
        <v>2151</v>
      </c>
    </row>
    <row r="1817" spans="3:3" x14ac:dyDescent="0.2">
      <c r="C1817" s="113" t="s">
        <v>2152</v>
      </c>
    </row>
    <row r="1818" spans="3:3" x14ac:dyDescent="0.2">
      <c r="C1818" s="113" t="s">
        <v>2153</v>
      </c>
    </row>
    <row r="1819" spans="3:3" x14ac:dyDescent="0.2">
      <c r="C1819" s="113" t="s">
        <v>2154</v>
      </c>
    </row>
    <row r="1820" spans="3:3" x14ac:dyDescent="0.2">
      <c r="C1820" s="113" t="s">
        <v>2155</v>
      </c>
    </row>
    <row r="1821" spans="3:3" x14ac:dyDescent="0.2">
      <c r="C1821" s="113" t="s">
        <v>2156</v>
      </c>
    </row>
    <row r="1822" spans="3:3" x14ac:dyDescent="0.2">
      <c r="C1822" s="113" t="s">
        <v>2157</v>
      </c>
    </row>
    <row r="1823" spans="3:3" x14ac:dyDescent="0.2">
      <c r="C1823" s="113" t="s">
        <v>2158</v>
      </c>
    </row>
    <row r="1824" spans="3:3" x14ac:dyDescent="0.2">
      <c r="C1824" s="113" t="s">
        <v>2159</v>
      </c>
    </row>
    <row r="1825" spans="3:3" x14ac:dyDescent="0.2">
      <c r="C1825" s="113" t="s">
        <v>2160</v>
      </c>
    </row>
    <row r="1826" spans="3:3" x14ac:dyDescent="0.2">
      <c r="C1826" s="113" t="s">
        <v>2161</v>
      </c>
    </row>
    <row r="1827" spans="3:3" x14ac:dyDescent="0.2">
      <c r="C1827" s="113" t="s">
        <v>2162</v>
      </c>
    </row>
    <row r="1828" spans="3:3" x14ac:dyDescent="0.2">
      <c r="C1828" s="113" t="s">
        <v>2163</v>
      </c>
    </row>
    <row r="1829" spans="3:3" x14ac:dyDescent="0.2">
      <c r="C1829" s="113" t="s">
        <v>2164</v>
      </c>
    </row>
    <row r="1830" spans="3:3" x14ac:dyDescent="0.2">
      <c r="C1830" s="113" t="s">
        <v>2165</v>
      </c>
    </row>
    <row r="1831" spans="3:3" x14ac:dyDescent="0.2">
      <c r="C1831" s="113" t="s">
        <v>2166</v>
      </c>
    </row>
    <row r="1832" spans="3:3" x14ac:dyDescent="0.2">
      <c r="C1832" s="113" t="s">
        <v>2167</v>
      </c>
    </row>
    <row r="1833" spans="3:3" x14ac:dyDescent="0.2">
      <c r="C1833" s="113" t="s">
        <v>2168</v>
      </c>
    </row>
    <row r="1834" spans="3:3" x14ac:dyDescent="0.2">
      <c r="C1834" s="113" t="s">
        <v>2169</v>
      </c>
    </row>
    <row r="1835" spans="3:3" x14ac:dyDescent="0.2">
      <c r="C1835" s="113" t="s">
        <v>2170</v>
      </c>
    </row>
    <row r="1836" spans="3:3" x14ac:dyDescent="0.2">
      <c r="C1836" s="113" t="s">
        <v>2171</v>
      </c>
    </row>
    <row r="1837" spans="3:3" x14ac:dyDescent="0.2">
      <c r="C1837" s="113" t="s">
        <v>2172</v>
      </c>
    </row>
    <row r="1838" spans="3:3" x14ac:dyDescent="0.2">
      <c r="C1838" s="113" t="s">
        <v>2173</v>
      </c>
    </row>
    <row r="1839" spans="3:3" x14ac:dyDescent="0.2">
      <c r="C1839" s="113" t="s">
        <v>2174</v>
      </c>
    </row>
    <row r="1840" spans="3:3" x14ac:dyDescent="0.2">
      <c r="C1840" s="113" t="s">
        <v>2175</v>
      </c>
    </row>
    <row r="1841" spans="3:3" x14ac:dyDescent="0.2">
      <c r="C1841" s="113" t="s">
        <v>2176</v>
      </c>
    </row>
    <row r="1842" spans="3:3" x14ac:dyDescent="0.2">
      <c r="C1842" s="113" t="s">
        <v>2177</v>
      </c>
    </row>
    <row r="1843" spans="3:3" x14ac:dyDescent="0.2">
      <c r="C1843" s="113" t="s">
        <v>2178</v>
      </c>
    </row>
    <row r="1844" spans="3:3" x14ac:dyDescent="0.2">
      <c r="C1844" s="113" t="s">
        <v>2179</v>
      </c>
    </row>
    <row r="1845" spans="3:3" x14ac:dyDescent="0.2">
      <c r="C1845" s="113" t="s">
        <v>2180</v>
      </c>
    </row>
    <row r="1846" spans="3:3" x14ac:dyDescent="0.2">
      <c r="C1846" s="113" t="s">
        <v>2181</v>
      </c>
    </row>
    <row r="1847" spans="3:3" x14ac:dyDescent="0.2">
      <c r="C1847" s="113" t="s">
        <v>2182</v>
      </c>
    </row>
    <row r="1848" spans="3:3" x14ac:dyDescent="0.2">
      <c r="C1848" s="113" t="s">
        <v>2183</v>
      </c>
    </row>
    <row r="1849" spans="3:3" x14ac:dyDescent="0.2">
      <c r="C1849" s="113" t="s">
        <v>2184</v>
      </c>
    </row>
    <row r="1850" spans="3:3" x14ac:dyDescent="0.2">
      <c r="C1850" s="113" t="s">
        <v>2185</v>
      </c>
    </row>
    <row r="1851" spans="3:3" x14ac:dyDescent="0.2">
      <c r="C1851" s="113" t="s">
        <v>2186</v>
      </c>
    </row>
    <row r="1852" spans="3:3" x14ac:dyDescent="0.2">
      <c r="C1852" s="113" t="s">
        <v>2187</v>
      </c>
    </row>
    <row r="1853" spans="3:3" x14ac:dyDescent="0.2">
      <c r="C1853" s="113" t="s">
        <v>2188</v>
      </c>
    </row>
    <row r="1854" spans="3:3" x14ac:dyDescent="0.2">
      <c r="C1854" s="113" t="s">
        <v>2189</v>
      </c>
    </row>
    <row r="1855" spans="3:3" x14ac:dyDescent="0.2">
      <c r="C1855" s="113" t="s">
        <v>2190</v>
      </c>
    </row>
    <row r="1856" spans="3:3" x14ac:dyDescent="0.2">
      <c r="C1856" s="113" t="s">
        <v>2191</v>
      </c>
    </row>
    <row r="1857" spans="3:3" x14ac:dyDescent="0.2">
      <c r="C1857" s="113" t="s">
        <v>2192</v>
      </c>
    </row>
    <row r="1858" spans="3:3" x14ac:dyDescent="0.2">
      <c r="C1858" s="113" t="s">
        <v>2193</v>
      </c>
    </row>
    <row r="1859" spans="3:3" x14ac:dyDescent="0.2">
      <c r="C1859" s="113" t="s">
        <v>2194</v>
      </c>
    </row>
    <row r="1860" spans="3:3" x14ac:dyDescent="0.2">
      <c r="C1860" s="113" t="s">
        <v>2195</v>
      </c>
    </row>
    <row r="1861" spans="3:3" x14ac:dyDescent="0.2">
      <c r="C1861" s="113" t="s">
        <v>2196</v>
      </c>
    </row>
    <row r="1862" spans="3:3" x14ac:dyDescent="0.2">
      <c r="C1862" s="113" t="s">
        <v>2197</v>
      </c>
    </row>
    <row r="1863" spans="3:3" x14ac:dyDescent="0.2">
      <c r="C1863" s="113" t="s">
        <v>2198</v>
      </c>
    </row>
    <row r="1864" spans="3:3" x14ac:dyDescent="0.2">
      <c r="C1864" s="113" t="s">
        <v>2199</v>
      </c>
    </row>
    <row r="1865" spans="3:3" x14ac:dyDescent="0.2">
      <c r="C1865" s="113" t="s">
        <v>2200</v>
      </c>
    </row>
    <row r="1866" spans="3:3" x14ac:dyDescent="0.2">
      <c r="C1866" s="113" t="s">
        <v>2201</v>
      </c>
    </row>
    <row r="1867" spans="3:3" x14ac:dyDescent="0.2">
      <c r="C1867" s="113" t="s">
        <v>2202</v>
      </c>
    </row>
    <row r="1868" spans="3:3" x14ac:dyDescent="0.2">
      <c r="C1868" s="113" t="s">
        <v>2203</v>
      </c>
    </row>
    <row r="1869" spans="3:3" x14ac:dyDescent="0.2">
      <c r="C1869" s="113" t="s">
        <v>2204</v>
      </c>
    </row>
    <row r="1870" spans="3:3" x14ac:dyDescent="0.2">
      <c r="C1870" s="113" t="s">
        <v>2205</v>
      </c>
    </row>
    <row r="1871" spans="3:3" x14ac:dyDescent="0.2">
      <c r="C1871" s="113" t="s">
        <v>2206</v>
      </c>
    </row>
    <row r="1872" spans="3:3" x14ac:dyDescent="0.2">
      <c r="C1872" s="113" t="s">
        <v>2207</v>
      </c>
    </row>
    <row r="1873" spans="3:3" x14ac:dyDescent="0.2">
      <c r="C1873" s="113" t="s">
        <v>2208</v>
      </c>
    </row>
    <row r="1874" spans="3:3" x14ac:dyDescent="0.2">
      <c r="C1874" s="113" t="s">
        <v>2209</v>
      </c>
    </row>
    <row r="1875" spans="3:3" x14ac:dyDescent="0.2">
      <c r="C1875" s="113" t="s">
        <v>2210</v>
      </c>
    </row>
    <row r="1876" spans="3:3" x14ac:dyDescent="0.2">
      <c r="C1876" s="113" t="s">
        <v>2211</v>
      </c>
    </row>
    <row r="1877" spans="3:3" x14ac:dyDescent="0.2">
      <c r="C1877" s="113" t="s">
        <v>2212</v>
      </c>
    </row>
    <row r="1878" spans="3:3" x14ac:dyDescent="0.2">
      <c r="C1878" s="113" t="s">
        <v>2213</v>
      </c>
    </row>
    <row r="1879" spans="3:3" x14ac:dyDescent="0.2">
      <c r="C1879" s="113" t="s">
        <v>2214</v>
      </c>
    </row>
    <row r="1880" spans="3:3" x14ac:dyDescent="0.2">
      <c r="C1880" s="113" t="s">
        <v>2215</v>
      </c>
    </row>
    <row r="1881" spans="3:3" x14ac:dyDescent="0.2">
      <c r="C1881" s="113" t="s">
        <v>2216</v>
      </c>
    </row>
    <row r="1882" spans="3:3" x14ac:dyDescent="0.2">
      <c r="C1882" s="113" t="s">
        <v>2217</v>
      </c>
    </row>
    <row r="1883" spans="3:3" x14ac:dyDescent="0.2">
      <c r="C1883" s="113" t="s">
        <v>2218</v>
      </c>
    </row>
    <row r="1884" spans="3:3" x14ac:dyDescent="0.2">
      <c r="C1884" s="113" t="s">
        <v>2219</v>
      </c>
    </row>
    <row r="1885" spans="3:3" x14ac:dyDescent="0.2">
      <c r="C1885" s="113" t="s">
        <v>2220</v>
      </c>
    </row>
    <row r="1886" spans="3:3" x14ac:dyDescent="0.2">
      <c r="C1886" s="113" t="s">
        <v>2221</v>
      </c>
    </row>
    <row r="1887" spans="3:3" x14ac:dyDescent="0.2">
      <c r="C1887" s="113" t="s">
        <v>2222</v>
      </c>
    </row>
    <row r="1888" spans="3:3" x14ac:dyDescent="0.2">
      <c r="C1888" s="113" t="s">
        <v>2223</v>
      </c>
    </row>
    <row r="1889" spans="3:3" x14ac:dyDescent="0.2">
      <c r="C1889" s="113" t="s">
        <v>2224</v>
      </c>
    </row>
    <row r="1890" spans="3:3" x14ac:dyDescent="0.2">
      <c r="C1890" s="113" t="s">
        <v>2225</v>
      </c>
    </row>
    <row r="1891" spans="3:3" x14ac:dyDescent="0.2">
      <c r="C1891" s="113" t="s">
        <v>2226</v>
      </c>
    </row>
    <row r="1892" spans="3:3" x14ac:dyDescent="0.2">
      <c r="C1892" s="113" t="s">
        <v>2227</v>
      </c>
    </row>
    <row r="1893" spans="3:3" x14ac:dyDescent="0.2">
      <c r="C1893" s="113" t="s">
        <v>2228</v>
      </c>
    </row>
    <row r="1894" spans="3:3" x14ac:dyDescent="0.2">
      <c r="C1894" s="113" t="s">
        <v>2229</v>
      </c>
    </row>
    <row r="1895" spans="3:3" x14ac:dyDescent="0.2">
      <c r="C1895" s="113" t="s">
        <v>2230</v>
      </c>
    </row>
    <row r="1896" spans="3:3" x14ac:dyDescent="0.2">
      <c r="C1896" s="113" t="s">
        <v>2231</v>
      </c>
    </row>
    <row r="1897" spans="3:3" x14ac:dyDescent="0.2">
      <c r="C1897" s="113" t="s">
        <v>2232</v>
      </c>
    </row>
    <row r="1898" spans="3:3" x14ac:dyDescent="0.2">
      <c r="C1898" s="113" t="s">
        <v>2233</v>
      </c>
    </row>
    <row r="1899" spans="3:3" x14ac:dyDescent="0.2">
      <c r="C1899" s="113" t="s">
        <v>2234</v>
      </c>
    </row>
    <row r="1900" spans="3:3" x14ac:dyDescent="0.2">
      <c r="C1900" s="113" t="s">
        <v>2235</v>
      </c>
    </row>
    <row r="1901" spans="3:3" x14ac:dyDescent="0.2">
      <c r="C1901" s="113" t="s">
        <v>2236</v>
      </c>
    </row>
    <row r="1902" spans="3:3" x14ac:dyDescent="0.2">
      <c r="C1902" s="113" t="s">
        <v>2237</v>
      </c>
    </row>
    <row r="1903" spans="3:3" x14ac:dyDescent="0.2">
      <c r="C1903" s="113" t="s">
        <v>2238</v>
      </c>
    </row>
    <row r="1904" spans="3:3" x14ac:dyDescent="0.2">
      <c r="C1904" s="113" t="s">
        <v>2239</v>
      </c>
    </row>
    <row r="1905" spans="3:3" x14ac:dyDescent="0.2">
      <c r="C1905" s="113" t="s">
        <v>2240</v>
      </c>
    </row>
    <row r="1906" spans="3:3" x14ac:dyDescent="0.2">
      <c r="C1906" s="113" t="s">
        <v>2241</v>
      </c>
    </row>
    <row r="1907" spans="3:3" x14ac:dyDescent="0.2">
      <c r="C1907" s="113" t="s">
        <v>2242</v>
      </c>
    </row>
    <row r="1908" spans="3:3" x14ac:dyDescent="0.2">
      <c r="C1908" s="113" t="s">
        <v>2243</v>
      </c>
    </row>
    <row r="1909" spans="3:3" x14ac:dyDescent="0.2">
      <c r="C1909" s="113" t="s">
        <v>2244</v>
      </c>
    </row>
    <row r="1910" spans="3:3" x14ac:dyDescent="0.2">
      <c r="C1910" s="113" t="s">
        <v>2245</v>
      </c>
    </row>
    <row r="1911" spans="3:3" x14ac:dyDescent="0.2">
      <c r="C1911" s="113" t="s">
        <v>2246</v>
      </c>
    </row>
    <row r="1912" spans="3:3" x14ac:dyDescent="0.2">
      <c r="C1912" s="113" t="s">
        <v>2247</v>
      </c>
    </row>
    <row r="1913" spans="3:3" x14ac:dyDescent="0.2">
      <c r="C1913" s="113" t="s">
        <v>2248</v>
      </c>
    </row>
    <row r="1914" spans="3:3" x14ac:dyDescent="0.2">
      <c r="C1914" s="113" t="s">
        <v>2249</v>
      </c>
    </row>
    <row r="1915" spans="3:3" x14ac:dyDescent="0.2">
      <c r="C1915" s="113" t="s">
        <v>2250</v>
      </c>
    </row>
    <row r="1916" spans="3:3" x14ac:dyDescent="0.2">
      <c r="C1916" s="113" t="s">
        <v>2251</v>
      </c>
    </row>
    <row r="1917" spans="3:3" x14ac:dyDescent="0.2">
      <c r="C1917" s="113" t="s">
        <v>2252</v>
      </c>
    </row>
    <row r="1918" spans="3:3" x14ac:dyDescent="0.2">
      <c r="C1918" s="113" t="s">
        <v>2253</v>
      </c>
    </row>
    <row r="1919" spans="3:3" x14ac:dyDescent="0.2">
      <c r="C1919" s="113" t="s">
        <v>2254</v>
      </c>
    </row>
    <row r="1920" spans="3:3" x14ac:dyDescent="0.2">
      <c r="C1920" s="113" t="s">
        <v>2255</v>
      </c>
    </row>
    <row r="1921" spans="3:3" x14ac:dyDescent="0.2">
      <c r="C1921" s="113" t="s">
        <v>2256</v>
      </c>
    </row>
    <row r="1922" spans="3:3" x14ac:dyDescent="0.2">
      <c r="C1922" s="113" t="s">
        <v>2257</v>
      </c>
    </row>
    <row r="1923" spans="3:3" x14ac:dyDescent="0.2">
      <c r="C1923" s="113" t="s">
        <v>2258</v>
      </c>
    </row>
    <row r="1924" spans="3:3" x14ac:dyDescent="0.2">
      <c r="C1924" s="113" t="s">
        <v>2259</v>
      </c>
    </row>
    <row r="1925" spans="3:3" x14ac:dyDescent="0.2">
      <c r="C1925" s="113" t="s">
        <v>2260</v>
      </c>
    </row>
    <row r="1926" spans="3:3" x14ac:dyDescent="0.2">
      <c r="C1926" s="113" t="s">
        <v>2261</v>
      </c>
    </row>
    <row r="1927" spans="3:3" x14ac:dyDescent="0.2">
      <c r="C1927" s="113" t="s">
        <v>2262</v>
      </c>
    </row>
    <row r="1928" spans="3:3" x14ac:dyDescent="0.2">
      <c r="C1928" s="113" t="s">
        <v>2263</v>
      </c>
    </row>
    <row r="1929" spans="3:3" x14ac:dyDescent="0.2">
      <c r="C1929" s="113" t="s">
        <v>2264</v>
      </c>
    </row>
    <row r="1930" spans="3:3" x14ac:dyDescent="0.2">
      <c r="C1930" s="113" t="s">
        <v>2265</v>
      </c>
    </row>
    <row r="1931" spans="3:3" x14ac:dyDescent="0.2">
      <c r="C1931" s="113" t="s">
        <v>2266</v>
      </c>
    </row>
    <row r="1932" spans="3:3" x14ac:dyDescent="0.2">
      <c r="C1932" s="113" t="s">
        <v>2267</v>
      </c>
    </row>
    <row r="1933" spans="3:3" x14ac:dyDescent="0.2">
      <c r="C1933" s="113" t="s">
        <v>2268</v>
      </c>
    </row>
    <row r="1934" spans="3:3" x14ac:dyDescent="0.2">
      <c r="C1934" s="113" t="s">
        <v>2269</v>
      </c>
    </row>
    <row r="1935" spans="3:3" x14ac:dyDescent="0.2">
      <c r="C1935" s="113" t="s">
        <v>2270</v>
      </c>
    </row>
    <row r="1936" spans="3:3" x14ac:dyDescent="0.2">
      <c r="C1936" s="113" t="s">
        <v>2271</v>
      </c>
    </row>
    <row r="1937" spans="3:3" x14ac:dyDescent="0.2">
      <c r="C1937" s="113" t="s">
        <v>2272</v>
      </c>
    </row>
    <row r="1938" spans="3:3" x14ac:dyDescent="0.2">
      <c r="C1938" s="113" t="s">
        <v>2273</v>
      </c>
    </row>
    <row r="1939" spans="3:3" x14ac:dyDescent="0.2">
      <c r="C1939" s="113" t="s">
        <v>2274</v>
      </c>
    </row>
    <row r="1940" spans="3:3" x14ac:dyDescent="0.2">
      <c r="C1940" s="113" t="s">
        <v>2275</v>
      </c>
    </row>
    <row r="1941" spans="3:3" x14ac:dyDescent="0.2">
      <c r="C1941" s="113" t="s">
        <v>2276</v>
      </c>
    </row>
    <row r="1942" spans="3:3" x14ac:dyDescent="0.2">
      <c r="C1942" s="113" t="s">
        <v>2277</v>
      </c>
    </row>
    <row r="1943" spans="3:3" x14ac:dyDescent="0.2">
      <c r="C1943" s="113" t="s">
        <v>2278</v>
      </c>
    </row>
    <row r="1944" spans="3:3" x14ac:dyDescent="0.2">
      <c r="C1944" s="113" t="s">
        <v>2279</v>
      </c>
    </row>
    <row r="1945" spans="3:3" x14ac:dyDescent="0.2">
      <c r="C1945" s="113" t="s">
        <v>2280</v>
      </c>
    </row>
    <row r="1946" spans="3:3" x14ac:dyDescent="0.2">
      <c r="C1946" s="113" t="s">
        <v>2281</v>
      </c>
    </row>
    <row r="1947" spans="3:3" x14ac:dyDescent="0.2">
      <c r="C1947" s="113" t="s">
        <v>2282</v>
      </c>
    </row>
    <row r="1948" spans="3:3" x14ac:dyDescent="0.2">
      <c r="C1948" s="113" t="s">
        <v>2283</v>
      </c>
    </row>
    <row r="1949" spans="3:3" x14ac:dyDescent="0.2">
      <c r="C1949" s="113" t="s">
        <v>2284</v>
      </c>
    </row>
    <row r="1950" spans="3:3" x14ac:dyDescent="0.2">
      <c r="C1950" s="113" t="s">
        <v>2285</v>
      </c>
    </row>
    <row r="1951" spans="3:3" x14ac:dyDescent="0.2">
      <c r="C1951" s="113" t="s">
        <v>2286</v>
      </c>
    </row>
    <row r="1952" spans="3:3" x14ac:dyDescent="0.2">
      <c r="C1952" s="113" t="s">
        <v>2287</v>
      </c>
    </row>
    <row r="1953" spans="3:3" x14ac:dyDescent="0.2">
      <c r="C1953" s="113" t="s">
        <v>2288</v>
      </c>
    </row>
    <row r="1954" spans="3:3" x14ac:dyDescent="0.2">
      <c r="C1954" s="113" t="s">
        <v>2289</v>
      </c>
    </row>
    <row r="1955" spans="3:3" x14ac:dyDescent="0.2">
      <c r="C1955" s="113" t="s">
        <v>2290</v>
      </c>
    </row>
    <row r="1956" spans="3:3" x14ac:dyDescent="0.2">
      <c r="C1956" s="113" t="s">
        <v>2291</v>
      </c>
    </row>
    <row r="1957" spans="3:3" x14ac:dyDescent="0.2">
      <c r="C1957" s="113" t="s">
        <v>2292</v>
      </c>
    </row>
    <row r="1958" spans="3:3" x14ac:dyDescent="0.2">
      <c r="C1958" s="113" t="s">
        <v>2293</v>
      </c>
    </row>
    <row r="1959" spans="3:3" x14ac:dyDescent="0.2">
      <c r="C1959" s="113" t="s">
        <v>2294</v>
      </c>
    </row>
    <row r="1960" spans="3:3" x14ac:dyDescent="0.2">
      <c r="C1960" s="113" t="s">
        <v>2295</v>
      </c>
    </row>
    <row r="1961" spans="3:3" x14ac:dyDescent="0.2">
      <c r="C1961" s="113" t="s">
        <v>2296</v>
      </c>
    </row>
    <row r="1962" spans="3:3" x14ac:dyDescent="0.2">
      <c r="C1962" s="113" t="s">
        <v>268</v>
      </c>
    </row>
    <row r="1963" spans="3:3" x14ac:dyDescent="0.2">
      <c r="C1963" s="113" t="s">
        <v>2297</v>
      </c>
    </row>
    <row r="1964" spans="3:3" x14ac:dyDescent="0.2">
      <c r="C1964" s="113" t="s">
        <v>2298</v>
      </c>
    </row>
    <row r="1965" spans="3:3" x14ac:dyDescent="0.2">
      <c r="C1965" s="113" t="s">
        <v>2299</v>
      </c>
    </row>
    <row r="1966" spans="3:3" x14ac:dyDescent="0.2">
      <c r="C1966" s="113" t="s">
        <v>2300</v>
      </c>
    </row>
    <row r="1967" spans="3:3" x14ac:dyDescent="0.2">
      <c r="C1967" s="113" t="s">
        <v>2301</v>
      </c>
    </row>
    <row r="1968" spans="3:3" x14ac:dyDescent="0.2">
      <c r="C1968" s="113" t="s">
        <v>2302</v>
      </c>
    </row>
    <row r="1969" spans="3:3" x14ac:dyDescent="0.2">
      <c r="C1969" s="113" t="s">
        <v>2303</v>
      </c>
    </row>
    <row r="1970" spans="3:3" x14ac:dyDescent="0.2">
      <c r="C1970" s="113" t="s">
        <v>2304</v>
      </c>
    </row>
    <row r="1971" spans="3:3" x14ac:dyDescent="0.2">
      <c r="C1971" s="113" t="s">
        <v>2305</v>
      </c>
    </row>
    <row r="1972" spans="3:3" x14ac:dyDescent="0.2">
      <c r="C1972" s="113" t="s">
        <v>2306</v>
      </c>
    </row>
    <row r="1973" spans="3:3" x14ac:dyDescent="0.2">
      <c r="C1973" s="113" t="s">
        <v>2307</v>
      </c>
    </row>
    <row r="1974" spans="3:3" x14ac:dyDescent="0.2">
      <c r="C1974" s="113" t="s">
        <v>2308</v>
      </c>
    </row>
    <row r="1975" spans="3:3" x14ac:dyDescent="0.2">
      <c r="C1975" s="113" t="s">
        <v>2309</v>
      </c>
    </row>
    <row r="1976" spans="3:3" x14ac:dyDescent="0.2">
      <c r="C1976" s="113" t="s">
        <v>2310</v>
      </c>
    </row>
    <row r="1977" spans="3:3" x14ac:dyDescent="0.2">
      <c r="C1977" s="113" t="s">
        <v>2311</v>
      </c>
    </row>
    <row r="1978" spans="3:3" x14ac:dyDescent="0.2">
      <c r="C1978" s="113" t="s">
        <v>2312</v>
      </c>
    </row>
    <row r="1979" spans="3:3" x14ac:dyDescent="0.2">
      <c r="C1979" s="113" t="s">
        <v>2313</v>
      </c>
    </row>
    <row r="1980" spans="3:3" x14ac:dyDescent="0.2">
      <c r="C1980" s="113" t="s">
        <v>2314</v>
      </c>
    </row>
    <row r="1981" spans="3:3" x14ac:dyDescent="0.2">
      <c r="C1981" s="113" t="s">
        <v>2315</v>
      </c>
    </row>
    <row r="1982" spans="3:3" x14ac:dyDescent="0.2">
      <c r="C1982" s="113" t="s">
        <v>2316</v>
      </c>
    </row>
    <row r="1983" spans="3:3" x14ac:dyDescent="0.2">
      <c r="C1983" s="113" t="s">
        <v>2317</v>
      </c>
    </row>
    <row r="1984" spans="3:3" x14ac:dyDescent="0.2">
      <c r="C1984" s="113" t="s">
        <v>2318</v>
      </c>
    </row>
    <row r="1985" spans="3:3" x14ac:dyDescent="0.2">
      <c r="C1985" s="113" t="s">
        <v>2319</v>
      </c>
    </row>
    <row r="1986" spans="3:3" x14ac:dyDescent="0.2">
      <c r="C1986" s="113" t="s">
        <v>2320</v>
      </c>
    </row>
    <row r="1987" spans="3:3" x14ac:dyDescent="0.2">
      <c r="C1987" s="113" t="s">
        <v>2321</v>
      </c>
    </row>
    <row r="1988" spans="3:3" x14ac:dyDescent="0.2">
      <c r="C1988" s="113" t="s">
        <v>2322</v>
      </c>
    </row>
    <row r="1989" spans="3:3" x14ac:dyDescent="0.2">
      <c r="C1989" s="113" t="s">
        <v>2323</v>
      </c>
    </row>
    <row r="1990" spans="3:3" x14ac:dyDescent="0.2">
      <c r="C1990" s="113" t="s">
        <v>2324</v>
      </c>
    </row>
    <row r="1991" spans="3:3" x14ac:dyDescent="0.2">
      <c r="C1991" s="113" t="s">
        <v>2325</v>
      </c>
    </row>
    <row r="1992" spans="3:3" x14ac:dyDescent="0.2">
      <c r="C1992" s="113" t="s">
        <v>2326</v>
      </c>
    </row>
    <row r="1993" spans="3:3" x14ac:dyDescent="0.2">
      <c r="C1993" s="113" t="s">
        <v>2327</v>
      </c>
    </row>
    <row r="1994" spans="3:3" x14ac:dyDescent="0.2">
      <c r="C1994" s="113" t="s">
        <v>2328</v>
      </c>
    </row>
    <row r="1995" spans="3:3" x14ac:dyDescent="0.2">
      <c r="C1995" s="113" t="s">
        <v>2329</v>
      </c>
    </row>
    <row r="1996" spans="3:3" x14ac:dyDescent="0.2">
      <c r="C1996" s="113" t="s">
        <v>2330</v>
      </c>
    </row>
    <row r="1997" spans="3:3" x14ac:dyDescent="0.2">
      <c r="C1997" s="113" t="s">
        <v>2331</v>
      </c>
    </row>
    <row r="1998" spans="3:3" x14ac:dyDescent="0.2">
      <c r="C1998" s="113" t="s">
        <v>2332</v>
      </c>
    </row>
    <row r="1999" spans="3:3" x14ac:dyDescent="0.2">
      <c r="C1999" s="113" t="s">
        <v>2333</v>
      </c>
    </row>
    <row r="2000" spans="3:3" x14ac:dyDescent="0.2">
      <c r="C2000" s="113" t="s">
        <v>2334</v>
      </c>
    </row>
    <row r="2001" spans="3:3" x14ac:dyDescent="0.2">
      <c r="C2001" s="113" t="s">
        <v>2335</v>
      </c>
    </row>
    <row r="2002" spans="3:3" x14ac:dyDescent="0.2">
      <c r="C2002" s="113" t="s">
        <v>2336</v>
      </c>
    </row>
    <row r="2003" spans="3:3" x14ac:dyDescent="0.2">
      <c r="C2003" s="113" t="s">
        <v>2337</v>
      </c>
    </row>
    <row r="2004" spans="3:3" x14ac:dyDescent="0.2">
      <c r="C2004" s="113" t="s">
        <v>2338</v>
      </c>
    </row>
    <row r="2005" spans="3:3" x14ac:dyDescent="0.2">
      <c r="C2005" s="113" t="s">
        <v>2339</v>
      </c>
    </row>
    <row r="2006" spans="3:3" x14ac:dyDescent="0.2">
      <c r="C2006" s="113" t="s">
        <v>2340</v>
      </c>
    </row>
    <row r="2007" spans="3:3" x14ac:dyDescent="0.2">
      <c r="C2007" s="113" t="s">
        <v>2341</v>
      </c>
    </row>
    <row r="2008" spans="3:3" x14ac:dyDescent="0.2">
      <c r="C2008" s="113" t="s">
        <v>2342</v>
      </c>
    </row>
    <row r="2009" spans="3:3" x14ac:dyDescent="0.2">
      <c r="C2009" s="113" t="s">
        <v>2343</v>
      </c>
    </row>
    <row r="2010" spans="3:3" x14ac:dyDescent="0.2">
      <c r="C2010" s="113" t="s">
        <v>2344</v>
      </c>
    </row>
    <row r="2011" spans="3:3" x14ac:dyDescent="0.2">
      <c r="C2011" s="113" t="s">
        <v>2345</v>
      </c>
    </row>
    <row r="2012" spans="3:3" x14ac:dyDescent="0.2">
      <c r="C2012" s="113" t="s">
        <v>2346</v>
      </c>
    </row>
    <row r="2013" spans="3:3" x14ac:dyDescent="0.2">
      <c r="C2013" s="113" t="s">
        <v>2347</v>
      </c>
    </row>
    <row r="2014" spans="3:3" x14ac:dyDescent="0.2">
      <c r="C2014" s="113" t="s">
        <v>2348</v>
      </c>
    </row>
    <row r="2015" spans="3:3" x14ac:dyDescent="0.2">
      <c r="C2015" s="113" t="s">
        <v>2349</v>
      </c>
    </row>
    <row r="2016" spans="3:3" x14ac:dyDescent="0.2">
      <c r="C2016" s="113" t="s">
        <v>2350</v>
      </c>
    </row>
    <row r="2017" spans="3:3" x14ac:dyDescent="0.2">
      <c r="C2017" s="113" t="s">
        <v>2351</v>
      </c>
    </row>
    <row r="2018" spans="3:3" x14ac:dyDescent="0.2">
      <c r="C2018" s="113" t="s">
        <v>2352</v>
      </c>
    </row>
    <row r="2019" spans="3:3" x14ac:dyDescent="0.2">
      <c r="C2019" s="113" t="s">
        <v>2353</v>
      </c>
    </row>
    <row r="2020" spans="3:3" x14ac:dyDescent="0.2">
      <c r="C2020" s="113" t="s">
        <v>2354</v>
      </c>
    </row>
    <row r="2021" spans="3:3" x14ac:dyDescent="0.2">
      <c r="C2021" s="113" t="s">
        <v>2355</v>
      </c>
    </row>
    <row r="2022" spans="3:3" x14ac:dyDescent="0.2">
      <c r="C2022" s="113" t="s">
        <v>2356</v>
      </c>
    </row>
    <row r="2023" spans="3:3" x14ac:dyDescent="0.2">
      <c r="C2023" s="113" t="s">
        <v>2357</v>
      </c>
    </row>
    <row r="2024" spans="3:3" x14ac:dyDescent="0.2">
      <c r="C2024" s="113" t="s">
        <v>2358</v>
      </c>
    </row>
    <row r="2025" spans="3:3" x14ac:dyDescent="0.2">
      <c r="C2025" s="113" t="s">
        <v>2359</v>
      </c>
    </row>
    <row r="2026" spans="3:3" x14ac:dyDescent="0.2">
      <c r="C2026" s="113" t="s">
        <v>2360</v>
      </c>
    </row>
    <row r="2027" spans="3:3" x14ac:dyDescent="0.2">
      <c r="C2027" s="113" t="s">
        <v>2361</v>
      </c>
    </row>
    <row r="2028" spans="3:3" x14ac:dyDescent="0.2">
      <c r="C2028" s="113" t="s">
        <v>2362</v>
      </c>
    </row>
    <row r="2029" spans="3:3" x14ac:dyDescent="0.2">
      <c r="C2029" s="113" t="s">
        <v>2363</v>
      </c>
    </row>
    <row r="2030" spans="3:3" x14ac:dyDescent="0.2">
      <c r="C2030" s="113" t="s">
        <v>2364</v>
      </c>
    </row>
    <row r="2031" spans="3:3" x14ac:dyDescent="0.2">
      <c r="C2031" s="113" t="s">
        <v>2365</v>
      </c>
    </row>
    <row r="2032" spans="3:3" x14ac:dyDescent="0.2">
      <c r="C2032" s="113" t="s">
        <v>2366</v>
      </c>
    </row>
    <row r="2033" spans="3:3" x14ac:dyDescent="0.2">
      <c r="C2033" s="113" t="s">
        <v>2367</v>
      </c>
    </row>
    <row r="2034" spans="3:3" x14ac:dyDescent="0.2">
      <c r="C2034" s="113" t="s">
        <v>2368</v>
      </c>
    </row>
    <row r="2035" spans="3:3" x14ac:dyDescent="0.2">
      <c r="C2035" s="113" t="s">
        <v>2369</v>
      </c>
    </row>
    <row r="2036" spans="3:3" x14ac:dyDescent="0.2">
      <c r="C2036" s="113" t="s">
        <v>2370</v>
      </c>
    </row>
    <row r="2037" spans="3:3" x14ac:dyDescent="0.2">
      <c r="C2037" s="113" t="s">
        <v>2371</v>
      </c>
    </row>
    <row r="2038" spans="3:3" x14ac:dyDescent="0.2">
      <c r="C2038" s="113" t="s">
        <v>2372</v>
      </c>
    </row>
    <row r="2039" spans="3:3" x14ac:dyDescent="0.2">
      <c r="C2039" s="113" t="s">
        <v>2373</v>
      </c>
    </row>
    <row r="2040" spans="3:3" x14ac:dyDescent="0.2">
      <c r="C2040" s="113" t="s">
        <v>2374</v>
      </c>
    </row>
    <row r="2041" spans="3:3" x14ac:dyDescent="0.2">
      <c r="C2041" s="113" t="s">
        <v>2375</v>
      </c>
    </row>
    <row r="2042" spans="3:3" x14ac:dyDescent="0.2">
      <c r="C2042" s="113" t="s">
        <v>2376</v>
      </c>
    </row>
    <row r="2043" spans="3:3" x14ac:dyDescent="0.2">
      <c r="C2043" s="113" t="s">
        <v>2377</v>
      </c>
    </row>
    <row r="2044" spans="3:3" x14ac:dyDescent="0.2">
      <c r="C2044" s="113" t="s">
        <v>2378</v>
      </c>
    </row>
    <row r="2045" spans="3:3" x14ac:dyDescent="0.2">
      <c r="C2045" s="113" t="s">
        <v>2379</v>
      </c>
    </row>
    <row r="2046" spans="3:3" x14ac:dyDescent="0.2">
      <c r="C2046" s="113" t="s">
        <v>2380</v>
      </c>
    </row>
    <row r="2047" spans="3:3" x14ac:dyDescent="0.2">
      <c r="C2047" s="113" t="s">
        <v>2381</v>
      </c>
    </row>
    <row r="2048" spans="3:3" x14ac:dyDescent="0.2">
      <c r="C2048" s="113" t="s">
        <v>2382</v>
      </c>
    </row>
    <row r="2049" spans="3:3" x14ac:dyDescent="0.2">
      <c r="C2049" s="113" t="s">
        <v>2383</v>
      </c>
    </row>
    <row r="2050" spans="3:3" x14ac:dyDescent="0.2">
      <c r="C2050" s="113" t="s">
        <v>2384</v>
      </c>
    </row>
    <row r="2051" spans="3:3" x14ac:dyDescent="0.2">
      <c r="C2051" s="113" t="s">
        <v>2385</v>
      </c>
    </row>
    <row r="2052" spans="3:3" x14ac:dyDescent="0.2">
      <c r="C2052" s="113" t="s">
        <v>2386</v>
      </c>
    </row>
    <row r="2053" spans="3:3" x14ac:dyDescent="0.2">
      <c r="C2053" s="113" t="s">
        <v>2387</v>
      </c>
    </row>
    <row r="2054" spans="3:3" x14ac:dyDescent="0.2">
      <c r="C2054" s="113" t="s">
        <v>2388</v>
      </c>
    </row>
    <row r="2055" spans="3:3" x14ac:dyDescent="0.2">
      <c r="C2055" s="113" t="s">
        <v>2389</v>
      </c>
    </row>
    <row r="2056" spans="3:3" x14ac:dyDescent="0.2">
      <c r="C2056" s="113" t="s">
        <v>2390</v>
      </c>
    </row>
    <row r="2057" spans="3:3" x14ac:dyDescent="0.2">
      <c r="C2057" s="113" t="s">
        <v>2391</v>
      </c>
    </row>
    <row r="2058" spans="3:3" x14ac:dyDescent="0.2">
      <c r="C2058" s="113" t="s">
        <v>2392</v>
      </c>
    </row>
    <row r="2059" spans="3:3" x14ac:dyDescent="0.2">
      <c r="C2059" s="113" t="s">
        <v>2393</v>
      </c>
    </row>
    <row r="2060" spans="3:3" x14ac:dyDescent="0.2">
      <c r="C2060" s="113" t="s">
        <v>2394</v>
      </c>
    </row>
    <row r="2061" spans="3:3" x14ac:dyDescent="0.2">
      <c r="C2061" s="113" t="s">
        <v>2395</v>
      </c>
    </row>
    <row r="2062" spans="3:3" x14ac:dyDescent="0.2">
      <c r="C2062" s="113" t="s">
        <v>2396</v>
      </c>
    </row>
    <row r="2063" spans="3:3" x14ac:dyDescent="0.2">
      <c r="C2063" s="113" t="s">
        <v>2397</v>
      </c>
    </row>
    <row r="2064" spans="3:3" x14ac:dyDescent="0.2">
      <c r="C2064" s="113" t="s">
        <v>2398</v>
      </c>
    </row>
    <row r="2065" spans="3:3" x14ac:dyDescent="0.2">
      <c r="C2065" s="113" t="s">
        <v>2399</v>
      </c>
    </row>
    <row r="2066" spans="3:3" x14ac:dyDescent="0.2">
      <c r="C2066" s="113" t="s">
        <v>2400</v>
      </c>
    </row>
    <row r="2067" spans="3:3" x14ac:dyDescent="0.2">
      <c r="C2067" s="113" t="s">
        <v>2401</v>
      </c>
    </row>
    <row r="2068" spans="3:3" x14ac:dyDescent="0.2">
      <c r="C2068" s="113" t="s">
        <v>2402</v>
      </c>
    </row>
    <row r="2069" spans="3:3" x14ac:dyDescent="0.2">
      <c r="C2069" s="113" t="s">
        <v>2403</v>
      </c>
    </row>
    <row r="2070" spans="3:3" x14ac:dyDescent="0.2">
      <c r="C2070" s="113" t="s">
        <v>2404</v>
      </c>
    </row>
    <row r="2071" spans="3:3" x14ac:dyDescent="0.2">
      <c r="C2071" s="113" t="s">
        <v>2405</v>
      </c>
    </row>
    <row r="2072" spans="3:3" x14ac:dyDescent="0.2">
      <c r="C2072" s="113" t="s">
        <v>2406</v>
      </c>
    </row>
    <row r="2073" spans="3:3" x14ac:dyDescent="0.2">
      <c r="C2073" s="113" t="s">
        <v>2407</v>
      </c>
    </row>
    <row r="2074" spans="3:3" x14ac:dyDescent="0.2">
      <c r="C2074" s="113" t="s">
        <v>2408</v>
      </c>
    </row>
    <row r="2075" spans="3:3" x14ac:dyDescent="0.2">
      <c r="C2075" s="113" t="s">
        <v>2409</v>
      </c>
    </row>
    <row r="2076" spans="3:3" x14ac:dyDescent="0.2">
      <c r="C2076" s="113" t="s">
        <v>2410</v>
      </c>
    </row>
    <row r="2077" spans="3:3" x14ac:dyDescent="0.2">
      <c r="C2077" s="113" t="s">
        <v>2411</v>
      </c>
    </row>
    <row r="2078" spans="3:3" x14ac:dyDescent="0.2">
      <c r="C2078" s="113" t="s">
        <v>2412</v>
      </c>
    </row>
    <row r="2079" spans="3:3" x14ac:dyDescent="0.2">
      <c r="C2079" s="113" t="s">
        <v>2413</v>
      </c>
    </row>
    <row r="2080" spans="3:3" x14ac:dyDescent="0.2">
      <c r="C2080" s="113" t="s">
        <v>2414</v>
      </c>
    </row>
    <row r="2081" spans="3:3" x14ac:dyDescent="0.2">
      <c r="C2081" s="113" t="s">
        <v>2415</v>
      </c>
    </row>
    <row r="2082" spans="3:3" x14ac:dyDescent="0.2">
      <c r="C2082" s="113" t="s">
        <v>2416</v>
      </c>
    </row>
    <row r="2083" spans="3:3" x14ac:dyDescent="0.2">
      <c r="C2083" s="113" t="s">
        <v>2417</v>
      </c>
    </row>
    <row r="2084" spans="3:3" x14ac:dyDescent="0.2">
      <c r="C2084" s="113" t="s">
        <v>2418</v>
      </c>
    </row>
    <row r="2085" spans="3:3" x14ac:dyDescent="0.2">
      <c r="C2085" s="113" t="s">
        <v>2419</v>
      </c>
    </row>
    <row r="2086" spans="3:3" x14ac:dyDescent="0.2">
      <c r="C2086" s="113" t="s">
        <v>2420</v>
      </c>
    </row>
    <row r="2087" spans="3:3" x14ac:dyDescent="0.2">
      <c r="C2087" s="113" t="s">
        <v>2421</v>
      </c>
    </row>
    <row r="2088" spans="3:3" x14ac:dyDescent="0.2">
      <c r="C2088" s="113" t="s">
        <v>2422</v>
      </c>
    </row>
    <row r="2089" spans="3:3" x14ac:dyDescent="0.2">
      <c r="C2089" s="113" t="s">
        <v>2423</v>
      </c>
    </row>
    <row r="2090" spans="3:3" x14ac:dyDescent="0.2">
      <c r="C2090" s="113" t="s">
        <v>2424</v>
      </c>
    </row>
    <row r="2091" spans="3:3" x14ac:dyDescent="0.2">
      <c r="C2091" s="113" t="s">
        <v>2425</v>
      </c>
    </row>
    <row r="2092" spans="3:3" x14ac:dyDescent="0.2">
      <c r="C2092" s="113" t="s">
        <v>2426</v>
      </c>
    </row>
    <row r="2093" spans="3:3" x14ac:dyDescent="0.2">
      <c r="C2093" s="113" t="s">
        <v>2427</v>
      </c>
    </row>
    <row r="2094" spans="3:3" x14ac:dyDescent="0.2">
      <c r="C2094" s="113" t="s">
        <v>2428</v>
      </c>
    </row>
    <row r="2095" spans="3:3" x14ac:dyDescent="0.2">
      <c r="C2095" s="113" t="s">
        <v>2429</v>
      </c>
    </row>
    <row r="2096" spans="3:3" x14ac:dyDescent="0.2">
      <c r="C2096" s="113" t="s">
        <v>2430</v>
      </c>
    </row>
    <row r="2097" spans="3:3" x14ac:dyDescent="0.2">
      <c r="C2097" s="113" t="s">
        <v>2431</v>
      </c>
    </row>
    <row r="2098" spans="3:3" x14ac:dyDescent="0.2">
      <c r="C2098" s="113" t="s">
        <v>2432</v>
      </c>
    </row>
    <row r="2099" spans="3:3" x14ac:dyDescent="0.2">
      <c r="C2099" s="113" t="s">
        <v>2433</v>
      </c>
    </row>
    <row r="2100" spans="3:3" x14ac:dyDescent="0.2">
      <c r="C2100" s="113" t="s">
        <v>2434</v>
      </c>
    </row>
    <row r="2101" spans="3:3" x14ac:dyDescent="0.2">
      <c r="C2101" s="113" t="s">
        <v>2435</v>
      </c>
    </row>
    <row r="2102" spans="3:3" x14ac:dyDescent="0.2">
      <c r="C2102" s="113" t="s">
        <v>2436</v>
      </c>
    </row>
    <row r="2103" spans="3:3" x14ac:dyDescent="0.2">
      <c r="C2103" s="113" t="s">
        <v>2437</v>
      </c>
    </row>
    <row r="2104" spans="3:3" x14ac:dyDescent="0.2">
      <c r="C2104" s="113" t="s">
        <v>2438</v>
      </c>
    </row>
    <row r="2105" spans="3:3" x14ac:dyDescent="0.2">
      <c r="C2105" s="113" t="s">
        <v>2439</v>
      </c>
    </row>
    <row r="2106" spans="3:3" x14ac:dyDescent="0.2">
      <c r="C2106" s="113" t="s">
        <v>2440</v>
      </c>
    </row>
    <row r="2107" spans="3:3" x14ac:dyDescent="0.2">
      <c r="C2107" s="113" t="s">
        <v>2441</v>
      </c>
    </row>
    <row r="2108" spans="3:3" x14ac:dyDescent="0.2">
      <c r="C2108" s="113" t="s">
        <v>2442</v>
      </c>
    </row>
    <row r="2109" spans="3:3" x14ac:dyDescent="0.2">
      <c r="C2109" s="113" t="s">
        <v>2443</v>
      </c>
    </row>
    <row r="2110" spans="3:3" x14ac:dyDescent="0.2">
      <c r="C2110" s="113" t="s">
        <v>2444</v>
      </c>
    </row>
    <row r="2111" spans="3:3" x14ac:dyDescent="0.2">
      <c r="C2111" s="113" t="s">
        <v>2445</v>
      </c>
    </row>
    <row r="2112" spans="3:3" x14ac:dyDescent="0.2">
      <c r="C2112" s="113" t="s">
        <v>2446</v>
      </c>
    </row>
    <row r="2113" spans="3:3" x14ac:dyDescent="0.2">
      <c r="C2113" s="113" t="s">
        <v>2447</v>
      </c>
    </row>
    <row r="2114" spans="3:3" x14ac:dyDescent="0.2">
      <c r="C2114" s="113" t="s">
        <v>2448</v>
      </c>
    </row>
    <row r="2115" spans="3:3" x14ac:dyDescent="0.2">
      <c r="C2115" s="113" t="s">
        <v>2449</v>
      </c>
    </row>
    <row r="2116" spans="3:3" x14ac:dyDescent="0.2">
      <c r="C2116" s="113" t="s">
        <v>2450</v>
      </c>
    </row>
    <row r="2117" spans="3:3" x14ac:dyDescent="0.2">
      <c r="C2117" s="113" t="s">
        <v>2451</v>
      </c>
    </row>
    <row r="2118" spans="3:3" x14ac:dyDescent="0.2">
      <c r="C2118" s="113" t="s">
        <v>2452</v>
      </c>
    </row>
    <row r="2119" spans="3:3" x14ac:dyDescent="0.2">
      <c r="C2119" s="113" t="s">
        <v>2453</v>
      </c>
    </row>
    <row r="2120" spans="3:3" x14ac:dyDescent="0.2">
      <c r="C2120" s="113" t="s">
        <v>2454</v>
      </c>
    </row>
    <row r="2121" spans="3:3" x14ac:dyDescent="0.2">
      <c r="C2121" s="113" t="s">
        <v>2455</v>
      </c>
    </row>
    <row r="2122" spans="3:3" x14ac:dyDescent="0.2">
      <c r="C2122" s="113" t="s">
        <v>2456</v>
      </c>
    </row>
    <row r="2123" spans="3:3" x14ac:dyDescent="0.2">
      <c r="C2123" s="113" t="s">
        <v>2457</v>
      </c>
    </row>
    <row r="2124" spans="3:3" x14ac:dyDescent="0.2">
      <c r="C2124" s="113" t="s">
        <v>2458</v>
      </c>
    </row>
    <row r="2125" spans="3:3" x14ac:dyDescent="0.2">
      <c r="C2125" s="113" t="s">
        <v>2459</v>
      </c>
    </row>
    <row r="2126" spans="3:3" x14ac:dyDescent="0.2">
      <c r="C2126" s="113" t="s">
        <v>2460</v>
      </c>
    </row>
    <row r="2127" spans="3:3" x14ac:dyDescent="0.2">
      <c r="C2127" s="113" t="s">
        <v>2461</v>
      </c>
    </row>
    <row r="2128" spans="3:3" x14ac:dyDescent="0.2">
      <c r="C2128" s="113" t="s">
        <v>2462</v>
      </c>
    </row>
    <row r="2129" spans="3:3" x14ac:dyDescent="0.2">
      <c r="C2129" s="113" t="s">
        <v>2463</v>
      </c>
    </row>
    <row r="2130" spans="3:3" x14ac:dyDescent="0.2">
      <c r="C2130" s="113" t="s">
        <v>2464</v>
      </c>
    </row>
    <row r="2131" spans="3:3" x14ac:dyDescent="0.2">
      <c r="C2131" s="113" t="s">
        <v>2465</v>
      </c>
    </row>
    <row r="2132" spans="3:3" x14ac:dyDescent="0.2">
      <c r="C2132" s="113" t="s">
        <v>2466</v>
      </c>
    </row>
    <row r="2133" spans="3:3" x14ac:dyDescent="0.2">
      <c r="C2133" s="113" t="s">
        <v>2467</v>
      </c>
    </row>
    <row r="2134" spans="3:3" x14ac:dyDescent="0.2">
      <c r="C2134" s="113" t="s">
        <v>2468</v>
      </c>
    </row>
    <row r="2135" spans="3:3" x14ac:dyDescent="0.2">
      <c r="C2135" s="113" t="s">
        <v>2469</v>
      </c>
    </row>
    <row r="2136" spans="3:3" x14ac:dyDescent="0.2">
      <c r="C2136" s="113" t="s">
        <v>2470</v>
      </c>
    </row>
    <row r="2137" spans="3:3" x14ac:dyDescent="0.2">
      <c r="C2137" s="113" t="s">
        <v>2471</v>
      </c>
    </row>
    <row r="2138" spans="3:3" x14ac:dyDescent="0.2">
      <c r="C2138" s="113" t="s">
        <v>2472</v>
      </c>
    </row>
    <row r="2139" spans="3:3" x14ac:dyDescent="0.2">
      <c r="C2139" s="113" t="s">
        <v>2473</v>
      </c>
    </row>
    <row r="2140" spans="3:3" x14ac:dyDescent="0.2">
      <c r="C2140" s="113" t="s">
        <v>2474</v>
      </c>
    </row>
    <row r="2141" spans="3:3" x14ac:dyDescent="0.2">
      <c r="C2141" s="113" t="s">
        <v>2475</v>
      </c>
    </row>
    <row r="2142" spans="3:3" x14ac:dyDescent="0.2">
      <c r="C2142" s="113" t="s">
        <v>2476</v>
      </c>
    </row>
    <row r="2143" spans="3:3" x14ac:dyDescent="0.2">
      <c r="C2143" s="113" t="s">
        <v>2477</v>
      </c>
    </row>
    <row r="2144" spans="3:3" x14ac:dyDescent="0.2">
      <c r="C2144" s="113" t="s">
        <v>2478</v>
      </c>
    </row>
    <row r="2145" spans="3:3" x14ac:dyDescent="0.2">
      <c r="C2145" s="113" t="s">
        <v>2479</v>
      </c>
    </row>
    <row r="2146" spans="3:3" x14ac:dyDescent="0.2">
      <c r="C2146" s="113" t="s">
        <v>2480</v>
      </c>
    </row>
    <row r="2147" spans="3:3" x14ac:dyDescent="0.2">
      <c r="C2147" s="113" t="s">
        <v>2481</v>
      </c>
    </row>
    <row r="2148" spans="3:3" x14ac:dyDescent="0.2">
      <c r="C2148" s="113" t="s">
        <v>2482</v>
      </c>
    </row>
    <row r="2149" spans="3:3" x14ac:dyDescent="0.2">
      <c r="C2149" s="113" t="s">
        <v>2483</v>
      </c>
    </row>
    <row r="2150" spans="3:3" x14ac:dyDescent="0.2">
      <c r="C2150" s="113" t="s">
        <v>2484</v>
      </c>
    </row>
    <row r="2151" spans="3:3" x14ac:dyDescent="0.2">
      <c r="C2151" s="113" t="s">
        <v>2485</v>
      </c>
    </row>
    <row r="2152" spans="3:3" x14ac:dyDescent="0.2">
      <c r="C2152" s="113" t="s">
        <v>2486</v>
      </c>
    </row>
    <row r="2153" spans="3:3" x14ac:dyDescent="0.2">
      <c r="C2153" s="113" t="s">
        <v>2487</v>
      </c>
    </row>
    <row r="2154" spans="3:3" x14ac:dyDescent="0.2">
      <c r="C2154" s="113" t="s">
        <v>2488</v>
      </c>
    </row>
    <row r="2155" spans="3:3" x14ac:dyDescent="0.2">
      <c r="C2155" s="113" t="s">
        <v>2489</v>
      </c>
    </row>
    <row r="2156" spans="3:3" x14ac:dyDescent="0.2">
      <c r="C2156" s="113" t="s">
        <v>2490</v>
      </c>
    </row>
    <row r="2157" spans="3:3" x14ac:dyDescent="0.2">
      <c r="C2157" s="113" t="s">
        <v>2491</v>
      </c>
    </row>
    <row r="2158" spans="3:3" x14ac:dyDescent="0.2">
      <c r="C2158" s="113" t="s">
        <v>2492</v>
      </c>
    </row>
    <row r="2159" spans="3:3" x14ac:dyDescent="0.2">
      <c r="C2159" s="113" t="s">
        <v>2493</v>
      </c>
    </row>
    <row r="2160" spans="3:3" x14ac:dyDescent="0.2">
      <c r="C2160" s="113" t="s">
        <v>2494</v>
      </c>
    </row>
    <row r="2161" spans="3:3" x14ac:dyDescent="0.2">
      <c r="C2161" s="113" t="s">
        <v>2495</v>
      </c>
    </row>
    <row r="2162" spans="3:3" x14ac:dyDescent="0.2">
      <c r="C2162" s="113" t="s">
        <v>2496</v>
      </c>
    </row>
    <row r="2163" spans="3:3" x14ac:dyDescent="0.2">
      <c r="C2163" s="113" t="s">
        <v>2497</v>
      </c>
    </row>
    <row r="2164" spans="3:3" x14ac:dyDescent="0.2">
      <c r="C2164" s="113" t="s">
        <v>2498</v>
      </c>
    </row>
    <row r="2165" spans="3:3" x14ac:dyDescent="0.2">
      <c r="C2165" s="113" t="s">
        <v>2499</v>
      </c>
    </row>
    <row r="2166" spans="3:3" x14ac:dyDescent="0.2">
      <c r="C2166" s="113" t="s">
        <v>2500</v>
      </c>
    </row>
    <row r="2167" spans="3:3" x14ac:dyDescent="0.2">
      <c r="C2167" s="113" t="s">
        <v>2501</v>
      </c>
    </row>
    <row r="2168" spans="3:3" x14ac:dyDescent="0.2">
      <c r="C2168" s="113" t="s">
        <v>2502</v>
      </c>
    </row>
    <row r="2169" spans="3:3" x14ac:dyDescent="0.2">
      <c r="C2169" s="113" t="s">
        <v>2503</v>
      </c>
    </row>
    <row r="2170" spans="3:3" x14ac:dyDescent="0.2">
      <c r="C2170" s="113" t="s">
        <v>2504</v>
      </c>
    </row>
    <row r="2171" spans="3:3" x14ac:dyDescent="0.2">
      <c r="C2171" s="113" t="s">
        <v>2505</v>
      </c>
    </row>
    <row r="2172" spans="3:3" x14ac:dyDescent="0.2">
      <c r="C2172" s="113" t="s">
        <v>2506</v>
      </c>
    </row>
    <row r="2173" spans="3:3" x14ac:dyDescent="0.2">
      <c r="C2173" s="113" t="s">
        <v>2507</v>
      </c>
    </row>
    <row r="2174" spans="3:3" x14ac:dyDescent="0.2">
      <c r="C2174" s="113" t="s">
        <v>2508</v>
      </c>
    </row>
    <row r="2175" spans="3:3" x14ac:dyDescent="0.2">
      <c r="C2175" s="113" t="s">
        <v>2509</v>
      </c>
    </row>
    <row r="2176" spans="3:3" x14ac:dyDescent="0.2">
      <c r="C2176" s="113" t="s">
        <v>2510</v>
      </c>
    </row>
    <row r="2177" spans="3:3" x14ac:dyDescent="0.2">
      <c r="C2177" s="113" t="s">
        <v>2511</v>
      </c>
    </row>
    <row r="2178" spans="3:3" x14ac:dyDescent="0.2">
      <c r="C2178" s="113" t="s">
        <v>2512</v>
      </c>
    </row>
    <row r="2179" spans="3:3" x14ac:dyDescent="0.2">
      <c r="C2179" s="113" t="s">
        <v>2513</v>
      </c>
    </row>
    <row r="2180" spans="3:3" x14ac:dyDescent="0.2">
      <c r="C2180" s="113" t="s">
        <v>2514</v>
      </c>
    </row>
    <row r="2181" spans="3:3" x14ac:dyDescent="0.2">
      <c r="C2181" s="113" t="s">
        <v>2515</v>
      </c>
    </row>
    <row r="2182" spans="3:3" x14ac:dyDescent="0.2">
      <c r="C2182" s="113" t="s">
        <v>2516</v>
      </c>
    </row>
    <row r="2183" spans="3:3" x14ac:dyDescent="0.2">
      <c r="C2183" s="113" t="s">
        <v>2517</v>
      </c>
    </row>
    <row r="2184" spans="3:3" x14ac:dyDescent="0.2">
      <c r="C2184" s="113" t="s">
        <v>2518</v>
      </c>
    </row>
    <row r="2185" spans="3:3" x14ac:dyDescent="0.2">
      <c r="C2185" s="113" t="s">
        <v>2519</v>
      </c>
    </row>
    <row r="2186" spans="3:3" x14ac:dyDescent="0.2">
      <c r="C2186" s="113" t="s">
        <v>2520</v>
      </c>
    </row>
    <row r="2187" spans="3:3" x14ac:dyDescent="0.2">
      <c r="C2187" s="113" t="s">
        <v>2521</v>
      </c>
    </row>
    <row r="2188" spans="3:3" x14ac:dyDescent="0.2">
      <c r="C2188" s="113" t="s">
        <v>2522</v>
      </c>
    </row>
    <row r="2189" spans="3:3" x14ac:dyDescent="0.2">
      <c r="C2189" s="113" t="s">
        <v>2523</v>
      </c>
    </row>
    <row r="2190" spans="3:3" x14ac:dyDescent="0.2">
      <c r="C2190" s="113" t="s">
        <v>2524</v>
      </c>
    </row>
    <row r="2191" spans="3:3" x14ac:dyDescent="0.2">
      <c r="C2191" s="113" t="s">
        <v>2525</v>
      </c>
    </row>
    <row r="2192" spans="3:3" x14ac:dyDescent="0.2">
      <c r="C2192" s="113" t="s">
        <v>2526</v>
      </c>
    </row>
    <row r="2193" spans="3:3" x14ac:dyDescent="0.2">
      <c r="C2193" s="113" t="s">
        <v>2527</v>
      </c>
    </row>
    <row r="2194" spans="3:3" x14ac:dyDescent="0.2">
      <c r="C2194" s="113" t="s">
        <v>2528</v>
      </c>
    </row>
    <row r="2195" spans="3:3" x14ac:dyDescent="0.2">
      <c r="C2195" s="113" t="s">
        <v>2529</v>
      </c>
    </row>
    <row r="2196" spans="3:3" x14ac:dyDescent="0.2">
      <c r="C2196" s="113" t="s">
        <v>2530</v>
      </c>
    </row>
    <row r="2197" spans="3:3" x14ac:dyDescent="0.2">
      <c r="C2197" s="113" t="s">
        <v>2531</v>
      </c>
    </row>
    <row r="2198" spans="3:3" x14ac:dyDescent="0.2">
      <c r="C2198" s="113" t="s">
        <v>2532</v>
      </c>
    </row>
    <row r="2199" spans="3:3" x14ac:dyDescent="0.2">
      <c r="C2199" s="113" t="s">
        <v>2533</v>
      </c>
    </row>
    <row r="2200" spans="3:3" x14ac:dyDescent="0.2">
      <c r="C2200" s="113" t="s">
        <v>2534</v>
      </c>
    </row>
    <row r="2201" spans="3:3" x14ac:dyDescent="0.2">
      <c r="C2201" s="113" t="s">
        <v>2535</v>
      </c>
    </row>
    <row r="2202" spans="3:3" x14ac:dyDescent="0.2">
      <c r="C2202" s="113" t="s">
        <v>2536</v>
      </c>
    </row>
    <row r="2203" spans="3:3" x14ac:dyDescent="0.2">
      <c r="C2203" s="113" t="s">
        <v>2537</v>
      </c>
    </row>
    <row r="2204" spans="3:3" x14ac:dyDescent="0.2">
      <c r="C2204" s="113" t="s">
        <v>2538</v>
      </c>
    </row>
    <row r="2205" spans="3:3" x14ac:dyDescent="0.2">
      <c r="C2205" s="113" t="s">
        <v>2539</v>
      </c>
    </row>
    <row r="2206" spans="3:3" x14ac:dyDescent="0.2">
      <c r="C2206" s="113" t="s">
        <v>2540</v>
      </c>
    </row>
    <row r="2207" spans="3:3" x14ac:dyDescent="0.2">
      <c r="C2207" s="113" t="s">
        <v>2541</v>
      </c>
    </row>
    <row r="2208" spans="3:3" x14ac:dyDescent="0.2">
      <c r="C2208" s="113" t="s">
        <v>2542</v>
      </c>
    </row>
    <row r="2209" spans="3:3" x14ac:dyDescent="0.2">
      <c r="C2209" s="113" t="s">
        <v>2543</v>
      </c>
    </row>
    <row r="2210" spans="3:3" x14ac:dyDescent="0.2">
      <c r="C2210" s="113" t="s">
        <v>2544</v>
      </c>
    </row>
    <row r="2211" spans="3:3" x14ac:dyDescent="0.2">
      <c r="C2211" s="113" t="s">
        <v>2545</v>
      </c>
    </row>
    <row r="2212" spans="3:3" x14ac:dyDescent="0.2">
      <c r="C2212" s="113" t="s">
        <v>2546</v>
      </c>
    </row>
    <row r="2213" spans="3:3" x14ac:dyDescent="0.2">
      <c r="C2213" s="113" t="s">
        <v>2547</v>
      </c>
    </row>
    <row r="2214" spans="3:3" x14ac:dyDescent="0.2">
      <c r="C2214" s="113" t="s">
        <v>2548</v>
      </c>
    </row>
    <row r="2215" spans="3:3" x14ac:dyDescent="0.2">
      <c r="C2215" s="113" t="s">
        <v>2549</v>
      </c>
    </row>
    <row r="2216" spans="3:3" x14ac:dyDescent="0.2">
      <c r="C2216" s="113" t="s">
        <v>2550</v>
      </c>
    </row>
    <row r="2217" spans="3:3" x14ac:dyDescent="0.2">
      <c r="C2217" s="113" t="s">
        <v>2551</v>
      </c>
    </row>
    <row r="2218" spans="3:3" x14ac:dyDescent="0.2">
      <c r="C2218" s="113" t="s">
        <v>2552</v>
      </c>
    </row>
    <row r="2219" spans="3:3" x14ac:dyDescent="0.2">
      <c r="C2219" s="113" t="s">
        <v>2553</v>
      </c>
    </row>
    <row r="2220" spans="3:3" x14ac:dyDescent="0.2">
      <c r="C2220" s="113" t="s">
        <v>2554</v>
      </c>
    </row>
    <row r="2221" spans="3:3" x14ac:dyDescent="0.2">
      <c r="C2221" s="113" t="s">
        <v>2555</v>
      </c>
    </row>
    <row r="2222" spans="3:3" x14ac:dyDescent="0.2">
      <c r="C2222" s="113" t="s">
        <v>2556</v>
      </c>
    </row>
    <row r="2223" spans="3:3" x14ac:dyDescent="0.2">
      <c r="C2223" s="113" t="s">
        <v>2557</v>
      </c>
    </row>
    <row r="2224" spans="3:3" x14ac:dyDescent="0.2">
      <c r="C2224" s="113" t="s">
        <v>2558</v>
      </c>
    </row>
    <row r="2225" spans="3:3" x14ac:dyDescent="0.2">
      <c r="C2225" s="113" t="s">
        <v>2559</v>
      </c>
    </row>
    <row r="2226" spans="3:3" x14ac:dyDescent="0.2">
      <c r="C2226" s="113" t="s">
        <v>2560</v>
      </c>
    </row>
    <row r="2227" spans="3:3" x14ac:dyDescent="0.2">
      <c r="C2227" s="113" t="s">
        <v>2561</v>
      </c>
    </row>
    <row r="2228" spans="3:3" x14ac:dyDescent="0.2">
      <c r="C2228" s="113" t="s">
        <v>2562</v>
      </c>
    </row>
    <row r="2229" spans="3:3" x14ac:dyDescent="0.2">
      <c r="C2229" s="113" t="s">
        <v>2563</v>
      </c>
    </row>
    <row r="2230" spans="3:3" x14ac:dyDescent="0.2">
      <c r="C2230" s="113" t="s">
        <v>2564</v>
      </c>
    </row>
    <row r="2231" spans="3:3" x14ac:dyDescent="0.2">
      <c r="C2231" s="113" t="s">
        <v>2565</v>
      </c>
    </row>
    <row r="2232" spans="3:3" x14ac:dyDescent="0.2">
      <c r="C2232" s="113" t="s">
        <v>2566</v>
      </c>
    </row>
    <row r="2233" spans="3:3" x14ac:dyDescent="0.2">
      <c r="C2233" s="113" t="s">
        <v>2567</v>
      </c>
    </row>
    <row r="2234" spans="3:3" x14ac:dyDescent="0.2">
      <c r="C2234" s="113" t="s">
        <v>2568</v>
      </c>
    </row>
    <row r="2235" spans="3:3" x14ac:dyDescent="0.2">
      <c r="C2235" s="113" t="s">
        <v>2569</v>
      </c>
    </row>
    <row r="2236" spans="3:3" x14ac:dyDescent="0.2">
      <c r="C2236" s="113" t="s">
        <v>2570</v>
      </c>
    </row>
    <row r="2237" spans="3:3" x14ac:dyDescent="0.2">
      <c r="C2237" s="113" t="s">
        <v>2571</v>
      </c>
    </row>
    <row r="2238" spans="3:3" x14ac:dyDescent="0.2">
      <c r="C2238" s="113" t="s">
        <v>2572</v>
      </c>
    </row>
    <row r="2239" spans="3:3" x14ac:dyDescent="0.2">
      <c r="C2239" s="113" t="s">
        <v>2573</v>
      </c>
    </row>
    <row r="2240" spans="3:3" x14ac:dyDescent="0.2">
      <c r="C2240" s="113" t="s">
        <v>2574</v>
      </c>
    </row>
    <row r="2241" spans="3:3" x14ac:dyDescent="0.2">
      <c r="C2241" s="113" t="s">
        <v>2575</v>
      </c>
    </row>
    <row r="2242" spans="3:3" x14ac:dyDescent="0.2">
      <c r="C2242" s="113" t="s">
        <v>2576</v>
      </c>
    </row>
    <row r="2243" spans="3:3" x14ac:dyDescent="0.2">
      <c r="C2243" s="113" t="s">
        <v>2577</v>
      </c>
    </row>
    <row r="2244" spans="3:3" x14ac:dyDescent="0.2">
      <c r="C2244" s="113" t="s">
        <v>2578</v>
      </c>
    </row>
    <row r="2245" spans="3:3" x14ac:dyDescent="0.2">
      <c r="C2245" s="113" t="s">
        <v>2579</v>
      </c>
    </row>
    <row r="2246" spans="3:3" x14ac:dyDescent="0.2">
      <c r="C2246" s="113" t="s">
        <v>2580</v>
      </c>
    </row>
    <row r="2247" spans="3:3" x14ac:dyDescent="0.2">
      <c r="C2247" s="113" t="s">
        <v>2581</v>
      </c>
    </row>
    <row r="2248" spans="3:3" x14ac:dyDescent="0.2">
      <c r="C2248" s="113" t="s">
        <v>2582</v>
      </c>
    </row>
    <row r="2249" spans="3:3" x14ac:dyDescent="0.2">
      <c r="C2249" s="113" t="s">
        <v>2583</v>
      </c>
    </row>
    <row r="2250" spans="3:3" x14ac:dyDescent="0.2">
      <c r="C2250" s="113" t="s">
        <v>2584</v>
      </c>
    </row>
    <row r="2251" spans="3:3" x14ac:dyDescent="0.2">
      <c r="C2251" s="113" t="s">
        <v>2585</v>
      </c>
    </row>
    <row r="2252" spans="3:3" x14ac:dyDescent="0.2">
      <c r="C2252" s="113" t="s">
        <v>2586</v>
      </c>
    </row>
    <row r="2253" spans="3:3" x14ac:dyDescent="0.2">
      <c r="C2253" s="113" t="s">
        <v>2587</v>
      </c>
    </row>
    <row r="2254" spans="3:3" x14ac:dyDescent="0.2">
      <c r="C2254" s="113" t="s">
        <v>2588</v>
      </c>
    </row>
    <row r="2255" spans="3:3" x14ac:dyDescent="0.2">
      <c r="C2255" s="113" t="s">
        <v>2589</v>
      </c>
    </row>
    <row r="2256" spans="3:3" x14ac:dyDescent="0.2">
      <c r="C2256" s="113" t="s">
        <v>2590</v>
      </c>
    </row>
    <row r="2257" spans="3:3" x14ac:dyDescent="0.2">
      <c r="C2257" s="113" t="s">
        <v>2591</v>
      </c>
    </row>
    <row r="2258" spans="3:3" x14ac:dyDescent="0.2">
      <c r="C2258" s="113" t="s">
        <v>2592</v>
      </c>
    </row>
    <row r="2259" spans="3:3" x14ac:dyDescent="0.2">
      <c r="C2259" s="113" t="s">
        <v>2593</v>
      </c>
    </row>
    <row r="2260" spans="3:3" x14ac:dyDescent="0.2">
      <c r="C2260" s="113" t="s">
        <v>2594</v>
      </c>
    </row>
    <row r="2261" spans="3:3" x14ac:dyDescent="0.2">
      <c r="C2261" s="113" t="s">
        <v>2595</v>
      </c>
    </row>
    <row r="2262" spans="3:3" x14ac:dyDescent="0.2">
      <c r="C2262" s="113" t="s">
        <v>2596</v>
      </c>
    </row>
    <row r="2263" spans="3:3" x14ac:dyDescent="0.2">
      <c r="C2263" s="113" t="s">
        <v>2597</v>
      </c>
    </row>
    <row r="2264" spans="3:3" x14ac:dyDescent="0.2">
      <c r="C2264" s="113" t="s">
        <v>2598</v>
      </c>
    </row>
    <row r="2265" spans="3:3" x14ac:dyDescent="0.2">
      <c r="C2265" s="113" t="s">
        <v>2599</v>
      </c>
    </row>
    <row r="2266" spans="3:3" x14ac:dyDescent="0.2">
      <c r="C2266" s="113" t="s">
        <v>2600</v>
      </c>
    </row>
    <row r="2267" spans="3:3" x14ac:dyDescent="0.2">
      <c r="C2267" s="113" t="s">
        <v>2601</v>
      </c>
    </row>
    <row r="2268" spans="3:3" x14ac:dyDescent="0.2">
      <c r="C2268" s="113" t="s">
        <v>2602</v>
      </c>
    </row>
    <row r="2269" spans="3:3" x14ac:dyDescent="0.2">
      <c r="C2269" s="113" t="s">
        <v>2603</v>
      </c>
    </row>
    <row r="2270" spans="3:3" x14ac:dyDescent="0.2">
      <c r="C2270" s="113" t="s">
        <v>2604</v>
      </c>
    </row>
    <row r="2271" spans="3:3" x14ac:dyDescent="0.2">
      <c r="C2271" s="113" t="s">
        <v>2605</v>
      </c>
    </row>
    <row r="2272" spans="3:3" x14ac:dyDescent="0.2">
      <c r="C2272" s="113" t="s">
        <v>2606</v>
      </c>
    </row>
    <row r="2273" spans="3:3" x14ac:dyDescent="0.2">
      <c r="C2273" s="113" t="s">
        <v>2607</v>
      </c>
    </row>
    <row r="2274" spans="3:3" x14ac:dyDescent="0.2">
      <c r="C2274" s="113" t="s">
        <v>2608</v>
      </c>
    </row>
    <row r="2275" spans="3:3" x14ac:dyDescent="0.2">
      <c r="C2275" s="113" t="s">
        <v>2609</v>
      </c>
    </row>
    <row r="2276" spans="3:3" x14ac:dyDescent="0.2">
      <c r="C2276" s="113" t="s">
        <v>2610</v>
      </c>
    </row>
    <row r="2277" spans="3:3" x14ac:dyDescent="0.2">
      <c r="C2277" s="113" t="s">
        <v>2611</v>
      </c>
    </row>
    <row r="2278" spans="3:3" x14ac:dyDescent="0.2">
      <c r="C2278" s="113" t="s">
        <v>2612</v>
      </c>
    </row>
    <row r="2279" spans="3:3" x14ac:dyDescent="0.2">
      <c r="C2279" s="113" t="s">
        <v>2613</v>
      </c>
    </row>
    <row r="2280" spans="3:3" x14ac:dyDescent="0.2">
      <c r="C2280" s="113" t="s">
        <v>2614</v>
      </c>
    </row>
    <row r="2281" spans="3:3" x14ac:dyDescent="0.2">
      <c r="C2281" s="113" t="s">
        <v>2615</v>
      </c>
    </row>
    <row r="2282" spans="3:3" x14ac:dyDescent="0.2">
      <c r="C2282" s="113" t="s">
        <v>2616</v>
      </c>
    </row>
    <row r="2283" spans="3:3" x14ac:dyDescent="0.2">
      <c r="C2283" s="113" t="s">
        <v>2617</v>
      </c>
    </row>
    <row r="2284" spans="3:3" x14ac:dyDescent="0.2">
      <c r="C2284" s="113" t="s">
        <v>2618</v>
      </c>
    </row>
    <row r="2285" spans="3:3" x14ac:dyDescent="0.2">
      <c r="C2285" s="113" t="s">
        <v>2619</v>
      </c>
    </row>
    <row r="2286" spans="3:3" x14ac:dyDescent="0.2">
      <c r="C2286" s="113" t="s">
        <v>2620</v>
      </c>
    </row>
    <row r="2287" spans="3:3" x14ac:dyDescent="0.2">
      <c r="C2287" s="113" t="s">
        <v>2621</v>
      </c>
    </row>
    <row r="2288" spans="3:3" x14ac:dyDescent="0.2">
      <c r="C2288" s="113" t="s">
        <v>2622</v>
      </c>
    </row>
    <row r="2289" spans="3:3" x14ac:dyDescent="0.2">
      <c r="C2289" s="113" t="s">
        <v>2623</v>
      </c>
    </row>
    <row r="2290" spans="3:3" x14ac:dyDescent="0.2">
      <c r="C2290" s="113" t="s">
        <v>2624</v>
      </c>
    </row>
    <row r="2291" spans="3:3" x14ac:dyDescent="0.2">
      <c r="C2291" s="113" t="s">
        <v>2625</v>
      </c>
    </row>
    <row r="2292" spans="3:3" x14ac:dyDescent="0.2">
      <c r="C2292" s="113" t="s">
        <v>2626</v>
      </c>
    </row>
    <row r="2293" spans="3:3" x14ac:dyDescent="0.2">
      <c r="C2293" s="113" t="s">
        <v>2627</v>
      </c>
    </row>
    <row r="2294" spans="3:3" x14ac:dyDescent="0.2">
      <c r="C2294" s="113" t="s">
        <v>2628</v>
      </c>
    </row>
    <row r="2295" spans="3:3" x14ac:dyDescent="0.2">
      <c r="C2295" s="113" t="s">
        <v>2629</v>
      </c>
    </row>
    <row r="2296" spans="3:3" x14ac:dyDescent="0.2">
      <c r="C2296" s="113" t="s">
        <v>2630</v>
      </c>
    </row>
    <row r="2297" spans="3:3" x14ac:dyDescent="0.2">
      <c r="C2297" s="113" t="s">
        <v>2631</v>
      </c>
    </row>
    <row r="2298" spans="3:3" x14ac:dyDescent="0.2">
      <c r="C2298" s="113" t="s">
        <v>2632</v>
      </c>
    </row>
    <row r="2299" spans="3:3" x14ac:dyDescent="0.2">
      <c r="C2299" s="113" t="s">
        <v>2633</v>
      </c>
    </row>
    <row r="2300" spans="3:3" x14ac:dyDescent="0.2">
      <c r="C2300" s="113" t="s">
        <v>2634</v>
      </c>
    </row>
    <row r="2301" spans="3:3" x14ac:dyDescent="0.2">
      <c r="C2301" s="113" t="s">
        <v>2635</v>
      </c>
    </row>
    <row r="2302" spans="3:3" x14ac:dyDescent="0.2">
      <c r="C2302" s="113" t="s">
        <v>2636</v>
      </c>
    </row>
    <row r="2303" spans="3:3" x14ac:dyDescent="0.2">
      <c r="C2303" s="113" t="s">
        <v>2637</v>
      </c>
    </row>
    <row r="2304" spans="3:3" x14ac:dyDescent="0.2">
      <c r="C2304" s="113" t="s">
        <v>2638</v>
      </c>
    </row>
    <row r="2305" spans="3:3" x14ac:dyDescent="0.2">
      <c r="C2305" s="113" t="s">
        <v>2639</v>
      </c>
    </row>
    <row r="2306" spans="3:3" x14ac:dyDescent="0.2">
      <c r="C2306" s="113" t="s">
        <v>2640</v>
      </c>
    </row>
    <row r="2307" spans="3:3" x14ac:dyDescent="0.2">
      <c r="C2307" s="113" t="s">
        <v>2641</v>
      </c>
    </row>
    <row r="2308" spans="3:3" x14ac:dyDescent="0.2">
      <c r="C2308" s="113" t="s">
        <v>2642</v>
      </c>
    </row>
    <row r="2309" spans="3:3" x14ac:dyDescent="0.2">
      <c r="C2309" s="113" t="s">
        <v>2643</v>
      </c>
    </row>
    <row r="2310" spans="3:3" x14ac:dyDescent="0.2">
      <c r="C2310" s="113" t="s">
        <v>2644</v>
      </c>
    </row>
    <row r="2311" spans="3:3" x14ac:dyDescent="0.2">
      <c r="C2311" s="113" t="s">
        <v>2645</v>
      </c>
    </row>
    <row r="2312" spans="3:3" x14ac:dyDescent="0.2">
      <c r="C2312" s="113" t="s">
        <v>2646</v>
      </c>
    </row>
    <row r="2313" spans="3:3" x14ac:dyDescent="0.2">
      <c r="C2313" s="113" t="s">
        <v>2647</v>
      </c>
    </row>
    <row r="2314" spans="3:3" x14ac:dyDescent="0.2">
      <c r="C2314" s="113" t="s">
        <v>2648</v>
      </c>
    </row>
    <row r="2315" spans="3:3" x14ac:dyDescent="0.2">
      <c r="C2315" s="113" t="s">
        <v>2649</v>
      </c>
    </row>
    <row r="2316" spans="3:3" x14ac:dyDescent="0.2">
      <c r="C2316" s="113" t="s">
        <v>2650</v>
      </c>
    </row>
    <row r="2317" spans="3:3" x14ac:dyDescent="0.2">
      <c r="C2317" s="113" t="s">
        <v>2651</v>
      </c>
    </row>
    <row r="2318" spans="3:3" x14ac:dyDescent="0.2">
      <c r="C2318" s="113" t="s">
        <v>2652</v>
      </c>
    </row>
    <row r="2319" spans="3:3" x14ac:dyDescent="0.2">
      <c r="C2319" s="113" t="s">
        <v>2653</v>
      </c>
    </row>
    <row r="2320" spans="3:3" x14ac:dyDescent="0.2">
      <c r="C2320" s="113" t="s">
        <v>2654</v>
      </c>
    </row>
    <row r="2321" spans="3:3" x14ac:dyDescent="0.2">
      <c r="C2321" s="113" t="s">
        <v>2655</v>
      </c>
    </row>
    <row r="2322" spans="3:3" x14ac:dyDescent="0.2">
      <c r="C2322" s="113" t="s">
        <v>2656</v>
      </c>
    </row>
    <row r="2323" spans="3:3" x14ac:dyDescent="0.2">
      <c r="C2323" s="113" t="s">
        <v>2657</v>
      </c>
    </row>
    <row r="2324" spans="3:3" x14ac:dyDescent="0.2">
      <c r="C2324" s="113" t="s">
        <v>2658</v>
      </c>
    </row>
    <row r="2325" spans="3:3" x14ac:dyDescent="0.2">
      <c r="C2325" s="113" t="s">
        <v>2659</v>
      </c>
    </row>
    <row r="2326" spans="3:3" x14ac:dyDescent="0.2">
      <c r="C2326" s="113" t="s">
        <v>2660</v>
      </c>
    </row>
    <row r="2327" spans="3:3" x14ac:dyDescent="0.2">
      <c r="C2327" s="113" t="s">
        <v>2661</v>
      </c>
    </row>
    <row r="2328" spans="3:3" x14ac:dyDescent="0.2">
      <c r="C2328" s="113" t="s">
        <v>2662</v>
      </c>
    </row>
    <row r="2329" spans="3:3" x14ac:dyDescent="0.2">
      <c r="C2329" s="113" t="s">
        <v>2663</v>
      </c>
    </row>
    <row r="2330" spans="3:3" x14ac:dyDescent="0.2">
      <c r="C2330" s="113" t="s">
        <v>2664</v>
      </c>
    </row>
    <row r="2331" spans="3:3" x14ac:dyDescent="0.2">
      <c r="C2331" s="113" t="s">
        <v>2665</v>
      </c>
    </row>
    <row r="2332" spans="3:3" x14ac:dyDescent="0.2">
      <c r="C2332" s="113" t="s">
        <v>2666</v>
      </c>
    </row>
    <row r="2333" spans="3:3" x14ac:dyDescent="0.2">
      <c r="C2333" s="113" t="s">
        <v>2667</v>
      </c>
    </row>
    <row r="2334" spans="3:3" x14ac:dyDescent="0.2">
      <c r="C2334" s="113" t="s">
        <v>2668</v>
      </c>
    </row>
    <row r="2335" spans="3:3" x14ac:dyDescent="0.2">
      <c r="C2335" s="113" t="s">
        <v>2669</v>
      </c>
    </row>
    <row r="2336" spans="3:3" x14ac:dyDescent="0.2">
      <c r="C2336" s="113" t="s">
        <v>2670</v>
      </c>
    </row>
    <row r="2337" spans="3:3" x14ac:dyDescent="0.2">
      <c r="C2337" s="113" t="s">
        <v>2671</v>
      </c>
    </row>
    <row r="2338" spans="3:3" x14ac:dyDescent="0.2">
      <c r="C2338" s="113" t="s">
        <v>2672</v>
      </c>
    </row>
    <row r="2339" spans="3:3" x14ac:dyDescent="0.2">
      <c r="C2339" s="113" t="s">
        <v>2673</v>
      </c>
    </row>
    <row r="2340" spans="3:3" x14ac:dyDescent="0.2">
      <c r="C2340" s="113" t="s">
        <v>2674</v>
      </c>
    </row>
    <row r="2341" spans="3:3" x14ac:dyDescent="0.2">
      <c r="C2341" s="113" t="s">
        <v>2675</v>
      </c>
    </row>
    <row r="2342" spans="3:3" x14ac:dyDescent="0.2">
      <c r="C2342" s="113" t="s">
        <v>2676</v>
      </c>
    </row>
    <row r="2343" spans="3:3" x14ac:dyDescent="0.2">
      <c r="C2343" s="113" t="s">
        <v>2677</v>
      </c>
    </row>
    <row r="2344" spans="3:3" x14ac:dyDescent="0.2">
      <c r="C2344" s="113" t="s">
        <v>2678</v>
      </c>
    </row>
    <row r="2345" spans="3:3" x14ac:dyDescent="0.2">
      <c r="C2345" s="113" t="s">
        <v>2679</v>
      </c>
    </row>
    <row r="2346" spans="3:3" x14ac:dyDescent="0.2">
      <c r="C2346" s="113" t="s">
        <v>2680</v>
      </c>
    </row>
    <row r="2347" spans="3:3" x14ac:dyDescent="0.2">
      <c r="C2347" s="113" t="s">
        <v>2681</v>
      </c>
    </row>
    <row r="2348" spans="3:3" x14ac:dyDescent="0.2">
      <c r="C2348" s="113" t="s">
        <v>2682</v>
      </c>
    </row>
    <row r="2349" spans="3:3" x14ac:dyDescent="0.2">
      <c r="C2349" s="113" t="s">
        <v>2683</v>
      </c>
    </row>
    <row r="2350" spans="3:3" x14ac:dyDescent="0.2">
      <c r="C2350" s="113" t="s">
        <v>2684</v>
      </c>
    </row>
    <row r="2351" spans="3:3" x14ac:dyDescent="0.2">
      <c r="C2351" s="113" t="s">
        <v>2685</v>
      </c>
    </row>
    <row r="2352" spans="3:3" x14ac:dyDescent="0.2">
      <c r="C2352" s="113" t="s">
        <v>2686</v>
      </c>
    </row>
    <row r="2353" spans="3:3" x14ac:dyDescent="0.2">
      <c r="C2353" s="113" t="s">
        <v>2687</v>
      </c>
    </row>
    <row r="2354" spans="3:3" x14ac:dyDescent="0.2">
      <c r="C2354" s="113" t="s">
        <v>2688</v>
      </c>
    </row>
    <row r="2355" spans="3:3" x14ac:dyDescent="0.2">
      <c r="C2355" s="113" t="s">
        <v>2689</v>
      </c>
    </row>
    <row r="2356" spans="3:3" x14ac:dyDescent="0.2">
      <c r="C2356" s="113" t="s">
        <v>2690</v>
      </c>
    </row>
    <row r="2357" spans="3:3" x14ac:dyDescent="0.2">
      <c r="C2357" s="113" t="s">
        <v>2691</v>
      </c>
    </row>
    <row r="2358" spans="3:3" x14ac:dyDescent="0.2">
      <c r="C2358" s="113" t="s">
        <v>2692</v>
      </c>
    </row>
    <row r="2359" spans="3:3" x14ac:dyDescent="0.2">
      <c r="C2359" s="113" t="s">
        <v>2693</v>
      </c>
    </row>
    <row r="2360" spans="3:3" x14ac:dyDescent="0.2">
      <c r="C2360" s="113" t="s">
        <v>2694</v>
      </c>
    </row>
    <row r="2361" spans="3:3" x14ac:dyDescent="0.2">
      <c r="C2361" s="113" t="s">
        <v>2695</v>
      </c>
    </row>
    <row r="2362" spans="3:3" x14ac:dyDescent="0.2">
      <c r="C2362" s="113" t="s">
        <v>2696</v>
      </c>
    </row>
    <row r="2363" spans="3:3" x14ac:dyDescent="0.2">
      <c r="C2363" s="113" t="s">
        <v>2697</v>
      </c>
    </row>
    <row r="2364" spans="3:3" x14ac:dyDescent="0.2">
      <c r="C2364" s="113" t="s">
        <v>2698</v>
      </c>
    </row>
    <row r="2365" spans="3:3" x14ac:dyDescent="0.2">
      <c r="C2365" s="113" t="s">
        <v>2699</v>
      </c>
    </row>
    <row r="2366" spans="3:3" x14ac:dyDescent="0.2">
      <c r="C2366" s="113" t="s">
        <v>2700</v>
      </c>
    </row>
    <row r="2367" spans="3:3" x14ac:dyDescent="0.2">
      <c r="C2367" s="113" t="s">
        <v>2701</v>
      </c>
    </row>
    <row r="2368" spans="3:3" x14ac:dyDescent="0.2">
      <c r="C2368" s="113" t="s">
        <v>2702</v>
      </c>
    </row>
    <row r="2369" spans="3:3" x14ac:dyDescent="0.2">
      <c r="C2369" s="113" t="s">
        <v>2703</v>
      </c>
    </row>
    <row r="2370" spans="3:3" x14ac:dyDescent="0.2">
      <c r="C2370" s="113" t="s">
        <v>2704</v>
      </c>
    </row>
    <row r="2371" spans="3:3" x14ac:dyDescent="0.2">
      <c r="C2371" s="113" t="s">
        <v>2705</v>
      </c>
    </row>
    <row r="2372" spans="3:3" x14ac:dyDescent="0.2">
      <c r="C2372" s="113" t="s">
        <v>2706</v>
      </c>
    </row>
    <row r="2373" spans="3:3" x14ac:dyDescent="0.2">
      <c r="C2373" s="113" t="s">
        <v>2707</v>
      </c>
    </row>
    <row r="2374" spans="3:3" x14ac:dyDescent="0.2">
      <c r="C2374" s="113" t="s">
        <v>2708</v>
      </c>
    </row>
    <row r="2375" spans="3:3" x14ac:dyDescent="0.2">
      <c r="C2375" s="113" t="s">
        <v>2709</v>
      </c>
    </row>
    <row r="2376" spans="3:3" x14ac:dyDescent="0.2">
      <c r="C2376" s="113" t="s">
        <v>2710</v>
      </c>
    </row>
    <row r="2377" spans="3:3" x14ac:dyDescent="0.2">
      <c r="C2377" s="113" t="s">
        <v>2711</v>
      </c>
    </row>
    <row r="2378" spans="3:3" x14ac:dyDescent="0.2">
      <c r="C2378" s="113" t="s">
        <v>2712</v>
      </c>
    </row>
    <row r="2379" spans="3:3" x14ac:dyDescent="0.2">
      <c r="C2379" s="113" t="s">
        <v>2713</v>
      </c>
    </row>
    <row r="2380" spans="3:3" x14ac:dyDescent="0.2">
      <c r="C2380" s="113" t="s">
        <v>2714</v>
      </c>
    </row>
    <row r="2381" spans="3:3" x14ac:dyDescent="0.2">
      <c r="C2381" s="113" t="s">
        <v>2715</v>
      </c>
    </row>
    <row r="2382" spans="3:3" x14ac:dyDescent="0.2">
      <c r="C2382" s="113" t="s">
        <v>2716</v>
      </c>
    </row>
    <row r="2383" spans="3:3" x14ac:dyDescent="0.2">
      <c r="C2383" s="113" t="s">
        <v>2717</v>
      </c>
    </row>
    <row r="2384" spans="3:3" x14ac:dyDescent="0.2">
      <c r="C2384" s="113" t="s">
        <v>2718</v>
      </c>
    </row>
    <row r="2385" spans="3:3" x14ac:dyDescent="0.2">
      <c r="C2385" s="113" t="s">
        <v>2719</v>
      </c>
    </row>
    <row r="2386" spans="3:3" x14ac:dyDescent="0.2">
      <c r="C2386" s="113" t="s">
        <v>2720</v>
      </c>
    </row>
    <row r="2387" spans="3:3" x14ac:dyDescent="0.2">
      <c r="C2387" s="113" t="s">
        <v>2721</v>
      </c>
    </row>
    <row r="2388" spans="3:3" x14ac:dyDescent="0.2">
      <c r="C2388" s="113" t="s">
        <v>2722</v>
      </c>
    </row>
    <row r="2389" spans="3:3" x14ac:dyDescent="0.2">
      <c r="C2389" s="113" t="s">
        <v>2723</v>
      </c>
    </row>
    <row r="2390" spans="3:3" x14ac:dyDescent="0.2">
      <c r="C2390" s="113" t="s">
        <v>2724</v>
      </c>
    </row>
    <row r="2391" spans="3:3" x14ac:dyDescent="0.2">
      <c r="C2391" s="113" t="s">
        <v>2725</v>
      </c>
    </row>
    <row r="2392" spans="3:3" x14ac:dyDescent="0.2">
      <c r="C2392" s="113" t="s">
        <v>2726</v>
      </c>
    </row>
    <row r="2393" spans="3:3" x14ac:dyDescent="0.2">
      <c r="C2393" s="113" t="s">
        <v>2727</v>
      </c>
    </row>
    <row r="2394" spans="3:3" x14ac:dyDescent="0.2">
      <c r="C2394" s="113" t="s">
        <v>2728</v>
      </c>
    </row>
    <row r="2395" spans="3:3" x14ac:dyDescent="0.2">
      <c r="C2395" s="113" t="s">
        <v>2729</v>
      </c>
    </row>
    <row r="2396" spans="3:3" x14ac:dyDescent="0.2">
      <c r="C2396" s="113" t="s">
        <v>2730</v>
      </c>
    </row>
    <row r="2397" spans="3:3" x14ac:dyDescent="0.2">
      <c r="C2397" s="113" t="s">
        <v>2731</v>
      </c>
    </row>
    <row r="2398" spans="3:3" x14ac:dyDescent="0.2">
      <c r="C2398" s="113" t="s">
        <v>2732</v>
      </c>
    </row>
    <row r="2399" spans="3:3" x14ac:dyDescent="0.2">
      <c r="C2399" s="113" t="s">
        <v>2733</v>
      </c>
    </row>
    <row r="2400" spans="3:3" x14ac:dyDescent="0.2">
      <c r="C2400" s="113" t="s">
        <v>2734</v>
      </c>
    </row>
    <row r="2401" spans="3:3" x14ac:dyDescent="0.2">
      <c r="C2401" s="113" t="s">
        <v>2735</v>
      </c>
    </row>
    <row r="2402" spans="3:3" x14ac:dyDescent="0.2">
      <c r="C2402" s="113" t="s">
        <v>2736</v>
      </c>
    </row>
    <row r="2403" spans="3:3" x14ac:dyDescent="0.2">
      <c r="C2403" s="113" t="s">
        <v>2737</v>
      </c>
    </row>
    <row r="2404" spans="3:3" x14ac:dyDescent="0.2">
      <c r="C2404" s="113" t="s">
        <v>2738</v>
      </c>
    </row>
    <row r="2405" spans="3:3" x14ac:dyDescent="0.2">
      <c r="C2405" s="113" t="s">
        <v>2739</v>
      </c>
    </row>
    <row r="2406" spans="3:3" x14ac:dyDescent="0.2">
      <c r="C2406" s="113" t="s">
        <v>2740</v>
      </c>
    </row>
    <row r="2407" spans="3:3" x14ac:dyDescent="0.2">
      <c r="C2407" s="113" t="s">
        <v>2741</v>
      </c>
    </row>
    <row r="2408" spans="3:3" x14ac:dyDescent="0.2">
      <c r="C2408" s="113" t="s">
        <v>2742</v>
      </c>
    </row>
    <row r="2409" spans="3:3" x14ac:dyDescent="0.2">
      <c r="C2409" s="113" t="s">
        <v>2743</v>
      </c>
    </row>
    <row r="2410" spans="3:3" x14ac:dyDescent="0.2">
      <c r="C2410" s="113" t="s">
        <v>2744</v>
      </c>
    </row>
    <row r="2411" spans="3:3" x14ac:dyDescent="0.2">
      <c r="C2411" s="113" t="s">
        <v>2745</v>
      </c>
    </row>
    <row r="2412" spans="3:3" x14ac:dyDescent="0.2">
      <c r="C2412" s="113" t="s">
        <v>2746</v>
      </c>
    </row>
    <row r="2413" spans="3:3" x14ac:dyDescent="0.2">
      <c r="C2413" s="113" t="s">
        <v>2747</v>
      </c>
    </row>
    <row r="2414" spans="3:3" x14ac:dyDescent="0.2">
      <c r="C2414" s="113" t="s">
        <v>2748</v>
      </c>
    </row>
    <row r="2415" spans="3:3" x14ac:dyDescent="0.2">
      <c r="C2415" s="113" t="s">
        <v>2749</v>
      </c>
    </row>
    <row r="2416" spans="3:3" x14ac:dyDescent="0.2">
      <c r="C2416" s="113" t="s">
        <v>2750</v>
      </c>
    </row>
    <row r="2417" spans="3:3" x14ac:dyDescent="0.2">
      <c r="C2417" s="113" t="s">
        <v>2751</v>
      </c>
    </row>
    <row r="2418" spans="3:3" x14ac:dyDescent="0.2">
      <c r="C2418" s="113" t="s">
        <v>2752</v>
      </c>
    </row>
    <row r="2419" spans="3:3" x14ac:dyDescent="0.2">
      <c r="C2419" s="113" t="s">
        <v>2753</v>
      </c>
    </row>
    <row r="2420" spans="3:3" x14ac:dyDescent="0.2">
      <c r="C2420" s="113" t="s">
        <v>2754</v>
      </c>
    </row>
    <row r="2421" spans="3:3" x14ac:dyDescent="0.2">
      <c r="C2421" s="113" t="s">
        <v>2755</v>
      </c>
    </row>
    <row r="2422" spans="3:3" x14ac:dyDescent="0.2">
      <c r="C2422" s="113" t="s">
        <v>2756</v>
      </c>
    </row>
    <row r="2423" spans="3:3" x14ac:dyDescent="0.2">
      <c r="C2423" s="113" t="s">
        <v>2757</v>
      </c>
    </row>
    <row r="2424" spans="3:3" x14ac:dyDescent="0.2">
      <c r="C2424" s="113" t="s">
        <v>2758</v>
      </c>
    </row>
    <row r="2425" spans="3:3" x14ac:dyDescent="0.2">
      <c r="C2425" s="113" t="s">
        <v>2759</v>
      </c>
    </row>
    <row r="2426" spans="3:3" x14ac:dyDescent="0.2">
      <c r="C2426" s="113" t="s">
        <v>2760</v>
      </c>
    </row>
    <row r="2427" spans="3:3" x14ac:dyDescent="0.2">
      <c r="C2427" s="113" t="s">
        <v>2761</v>
      </c>
    </row>
    <row r="2428" spans="3:3" x14ac:dyDescent="0.2">
      <c r="C2428" s="113" t="s">
        <v>2762</v>
      </c>
    </row>
    <row r="2429" spans="3:3" x14ac:dyDescent="0.2">
      <c r="C2429" s="113" t="s">
        <v>2763</v>
      </c>
    </row>
    <row r="2430" spans="3:3" x14ac:dyDescent="0.2">
      <c r="C2430" s="113" t="s">
        <v>2764</v>
      </c>
    </row>
    <row r="2431" spans="3:3" x14ac:dyDescent="0.2">
      <c r="C2431" s="113" t="s">
        <v>2765</v>
      </c>
    </row>
    <row r="2432" spans="3:3" x14ac:dyDescent="0.2">
      <c r="C2432" s="113" t="s">
        <v>2766</v>
      </c>
    </row>
    <row r="2433" spans="3:3" x14ac:dyDescent="0.2">
      <c r="C2433" s="113" t="s">
        <v>2767</v>
      </c>
    </row>
    <row r="2434" spans="3:3" x14ac:dyDescent="0.2">
      <c r="C2434" s="113" t="s">
        <v>2768</v>
      </c>
    </row>
    <row r="2435" spans="3:3" x14ac:dyDescent="0.2">
      <c r="C2435" s="113" t="s">
        <v>2769</v>
      </c>
    </row>
    <row r="2436" spans="3:3" x14ac:dyDescent="0.2">
      <c r="C2436" s="113" t="s">
        <v>2770</v>
      </c>
    </row>
    <row r="2437" spans="3:3" x14ac:dyDescent="0.2">
      <c r="C2437" s="113" t="s">
        <v>2771</v>
      </c>
    </row>
    <row r="2438" spans="3:3" x14ac:dyDescent="0.2">
      <c r="C2438" s="113" t="s">
        <v>2772</v>
      </c>
    </row>
    <row r="2439" spans="3:3" x14ac:dyDescent="0.2">
      <c r="C2439" s="113" t="s">
        <v>2773</v>
      </c>
    </row>
    <row r="2440" spans="3:3" x14ac:dyDescent="0.2">
      <c r="C2440" s="113" t="s">
        <v>2774</v>
      </c>
    </row>
    <row r="2441" spans="3:3" x14ac:dyDescent="0.2">
      <c r="C2441" s="113" t="s">
        <v>2775</v>
      </c>
    </row>
    <row r="2442" spans="3:3" x14ac:dyDescent="0.2">
      <c r="C2442" s="113" t="s">
        <v>2776</v>
      </c>
    </row>
    <row r="2443" spans="3:3" x14ac:dyDescent="0.2">
      <c r="C2443" s="113" t="s">
        <v>2777</v>
      </c>
    </row>
    <row r="2444" spans="3:3" x14ac:dyDescent="0.2">
      <c r="C2444" s="113" t="s">
        <v>2778</v>
      </c>
    </row>
    <row r="2445" spans="3:3" x14ac:dyDescent="0.2">
      <c r="C2445" s="113" t="s">
        <v>2779</v>
      </c>
    </row>
    <row r="2446" spans="3:3" x14ac:dyDescent="0.2">
      <c r="C2446" s="113" t="s">
        <v>2780</v>
      </c>
    </row>
    <row r="2447" spans="3:3" x14ac:dyDescent="0.2">
      <c r="C2447" s="113" t="s">
        <v>2781</v>
      </c>
    </row>
    <row r="2448" spans="3:3" x14ac:dyDescent="0.2">
      <c r="C2448" s="113" t="s">
        <v>2782</v>
      </c>
    </row>
    <row r="2449" spans="3:3" x14ac:dyDescent="0.2">
      <c r="C2449" s="113" t="s">
        <v>2783</v>
      </c>
    </row>
    <row r="2450" spans="3:3" x14ac:dyDescent="0.2">
      <c r="C2450" s="113" t="s">
        <v>2784</v>
      </c>
    </row>
    <row r="2451" spans="3:3" x14ac:dyDescent="0.2">
      <c r="C2451" s="113" t="s">
        <v>2785</v>
      </c>
    </row>
    <row r="2452" spans="3:3" x14ac:dyDescent="0.2">
      <c r="C2452" s="113" t="s">
        <v>2786</v>
      </c>
    </row>
    <row r="2453" spans="3:3" x14ac:dyDescent="0.2">
      <c r="C2453" s="113" t="s">
        <v>2787</v>
      </c>
    </row>
    <row r="2454" spans="3:3" x14ac:dyDescent="0.2">
      <c r="C2454" s="113" t="s">
        <v>2788</v>
      </c>
    </row>
    <row r="2455" spans="3:3" x14ac:dyDescent="0.2">
      <c r="C2455" s="113" t="s">
        <v>2789</v>
      </c>
    </row>
    <row r="2456" spans="3:3" x14ac:dyDescent="0.2">
      <c r="C2456" s="113" t="s">
        <v>2790</v>
      </c>
    </row>
    <row r="2457" spans="3:3" x14ac:dyDescent="0.2">
      <c r="C2457" s="113" t="s">
        <v>2791</v>
      </c>
    </row>
    <row r="2458" spans="3:3" x14ac:dyDescent="0.2">
      <c r="C2458" s="113" t="s">
        <v>2792</v>
      </c>
    </row>
    <row r="2459" spans="3:3" x14ac:dyDescent="0.2">
      <c r="C2459" s="113" t="s">
        <v>2793</v>
      </c>
    </row>
    <row r="2460" spans="3:3" x14ac:dyDescent="0.2">
      <c r="C2460" s="113" t="s">
        <v>2794</v>
      </c>
    </row>
    <row r="2461" spans="3:3" x14ac:dyDescent="0.2">
      <c r="C2461" s="113" t="s">
        <v>2795</v>
      </c>
    </row>
    <row r="2462" spans="3:3" x14ac:dyDescent="0.2">
      <c r="C2462" s="113" t="s">
        <v>2796</v>
      </c>
    </row>
    <row r="2463" spans="3:3" x14ac:dyDescent="0.2">
      <c r="C2463" s="113" t="s">
        <v>2797</v>
      </c>
    </row>
    <row r="2464" spans="3:3" x14ac:dyDescent="0.2">
      <c r="C2464" s="113" t="s">
        <v>2798</v>
      </c>
    </row>
    <row r="2465" spans="3:3" x14ac:dyDescent="0.2">
      <c r="C2465" s="113" t="s">
        <v>2799</v>
      </c>
    </row>
    <row r="2466" spans="3:3" x14ac:dyDescent="0.2">
      <c r="C2466" s="113" t="s">
        <v>2800</v>
      </c>
    </row>
    <row r="2467" spans="3:3" x14ac:dyDescent="0.2">
      <c r="C2467" s="113" t="s">
        <v>2801</v>
      </c>
    </row>
    <row r="2468" spans="3:3" x14ac:dyDescent="0.2">
      <c r="C2468" s="113" t="s">
        <v>2802</v>
      </c>
    </row>
    <row r="2469" spans="3:3" x14ac:dyDescent="0.2">
      <c r="C2469" s="113" t="s">
        <v>2803</v>
      </c>
    </row>
    <row r="2470" spans="3:3" x14ac:dyDescent="0.2">
      <c r="C2470" s="113" t="s">
        <v>2804</v>
      </c>
    </row>
    <row r="2471" spans="3:3" x14ac:dyDescent="0.2">
      <c r="C2471" s="113" t="s">
        <v>2805</v>
      </c>
    </row>
    <row r="2472" spans="3:3" x14ac:dyDescent="0.2">
      <c r="C2472" s="113" t="s">
        <v>2806</v>
      </c>
    </row>
    <row r="2473" spans="3:3" x14ac:dyDescent="0.2">
      <c r="C2473" s="113" t="s">
        <v>2807</v>
      </c>
    </row>
    <row r="2474" spans="3:3" x14ac:dyDescent="0.2">
      <c r="C2474" s="113" t="s">
        <v>2808</v>
      </c>
    </row>
    <row r="2475" spans="3:3" x14ac:dyDescent="0.2">
      <c r="C2475" s="113" t="s">
        <v>2809</v>
      </c>
    </row>
    <row r="2476" spans="3:3" x14ac:dyDescent="0.2">
      <c r="C2476" s="113" t="s">
        <v>2810</v>
      </c>
    </row>
    <row r="2477" spans="3:3" x14ac:dyDescent="0.2">
      <c r="C2477" s="113" t="s">
        <v>2811</v>
      </c>
    </row>
    <row r="2478" spans="3:3" x14ac:dyDescent="0.2">
      <c r="C2478" s="113" t="s">
        <v>2812</v>
      </c>
    </row>
    <row r="2479" spans="3:3" x14ac:dyDescent="0.2">
      <c r="C2479" s="113" t="s">
        <v>2813</v>
      </c>
    </row>
    <row r="2480" spans="3:3" x14ac:dyDescent="0.2">
      <c r="C2480" s="113" t="s">
        <v>2814</v>
      </c>
    </row>
    <row r="2481" spans="3:3" x14ac:dyDescent="0.2">
      <c r="C2481" s="113" t="s">
        <v>2815</v>
      </c>
    </row>
    <row r="2482" spans="3:3" x14ac:dyDescent="0.2">
      <c r="C2482" s="113" t="s">
        <v>2816</v>
      </c>
    </row>
    <row r="2483" spans="3:3" x14ac:dyDescent="0.2">
      <c r="C2483" s="113" t="s">
        <v>2817</v>
      </c>
    </row>
    <row r="2484" spans="3:3" x14ac:dyDescent="0.2">
      <c r="C2484" s="113" t="s">
        <v>2818</v>
      </c>
    </row>
    <row r="2485" spans="3:3" x14ac:dyDescent="0.2">
      <c r="C2485" s="113" t="s">
        <v>2819</v>
      </c>
    </row>
    <row r="2486" spans="3:3" x14ac:dyDescent="0.2">
      <c r="C2486" s="113" t="s">
        <v>2820</v>
      </c>
    </row>
    <row r="2487" spans="3:3" x14ac:dyDescent="0.2">
      <c r="C2487" s="113" t="s">
        <v>2821</v>
      </c>
    </row>
    <row r="2488" spans="3:3" x14ac:dyDescent="0.2">
      <c r="C2488" s="113" t="s">
        <v>2822</v>
      </c>
    </row>
    <row r="2489" spans="3:3" x14ac:dyDescent="0.2">
      <c r="C2489" s="113" t="s">
        <v>2823</v>
      </c>
    </row>
    <row r="2490" spans="3:3" x14ac:dyDescent="0.2">
      <c r="C2490" s="113" t="s">
        <v>2824</v>
      </c>
    </row>
    <row r="2491" spans="3:3" x14ac:dyDescent="0.2">
      <c r="C2491" s="113" t="s">
        <v>2825</v>
      </c>
    </row>
    <row r="2492" spans="3:3" x14ac:dyDescent="0.2">
      <c r="C2492" s="113" t="s">
        <v>2826</v>
      </c>
    </row>
    <row r="2493" spans="3:3" x14ac:dyDescent="0.2">
      <c r="C2493" s="113" t="s">
        <v>2827</v>
      </c>
    </row>
    <row r="2494" spans="3:3" x14ac:dyDescent="0.2">
      <c r="C2494" s="113" t="s">
        <v>2828</v>
      </c>
    </row>
    <row r="2495" spans="3:3" x14ac:dyDescent="0.2">
      <c r="C2495" s="113" t="s">
        <v>2829</v>
      </c>
    </row>
    <row r="2496" spans="3:3" x14ac:dyDescent="0.2">
      <c r="C2496" s="113" t="s">
        <v>2830</v>
      </c>
    </row>
    <row r="2497" spans="3:3" x14ac:dyDescent="0.2">
      <c r="C2497" s="113" t="s">
        <v>2831</v>
      </c>
    </row>
    <row r="2498" spans="3:3" x14ac:dyDescent="0.2">
      <c r="C2498" s="113" t="s">
        <v>2832</v>
      </c>
    </row>
    <row r="2499" spans="3:3" x14ac:dyDescent="0.2">
      <c r="C2499" s="113" t="s">
        <v>2833</v>
      </c>
    </row>
    <row r="2500" spans="3:3" x14ac:dyDescent="0.2">
      <c r="C2500" s="113" t="s">
        <v>2834</v>
      </c>
    </row>
    <row r="2501" spans="3:3" x14ac:dyDescent="0.2">
      <c r="C2501" s="113" t="s">
        <v>2835</v>
      </c>
    </row>
    <row r="2502" spans="3:3" x14ac:dyDescent="0.2">
      <c r="C2502" s="113" t="s">
        <v>2836</v>
      </c>
    </row>
    <row r="2503" spans="3:3" x14ac:dyDescent="0.2">
      <c r="C2503" s="113" t="s">
        <v>2837</v>
      </c>
    </row>
    <row r="2504" spans="3:3" x14ac:dyDescent="0.2">
      <c r="C2504" s="113" t="s">
        <v>2838</v>
      </c>
    </row>
    <row r="2505" spans="3:3" x14ac:dyDescent="0.2">
      <c r="C2505" s="113" t="s">
        <v>2839</v>
      </c>
    </row>
    <row r="2506" spans="3:3" x14ac:dyDescent="0.2">
      <c r="C2506" s="113" t="s">
        <v>2840</v>
      </c>
    </row>
    <row r="2507" spans="3:3" x14ac:dyDescent="0.2">
      <c r="C2507" s="113" t="s">
        <v>2841</v>
      </c>
    </row>
    <row r="2508" spans="3:3" x14ac:dyDescent="0.2">
      <c r="C2508" s="113" t="s">
        <v>2842</v>
      </c>
    </row>
    <row r="2509" spans="3:3" x14ac:dyDescent="0.2">
      <c r="C2509" s="113" t="s">
        <v>2843</v>
      </c>
    </row>
    <row r="2510" spans="3:3" x14ac:dyDescent="0.2">
      <c r="C2510" s="113" t="s">
        <v>2844</v>
      </c>
    </row>
    <row r="2511" spans="3:3" x14ac:dyDescent="0.2">
      <c r="C2511" s="113" t="s">
        <v>2845</v>
      </c>
    </row>
    <row r="2512" spans="3:3" x14ac:dyDescent="0.2">
      <c r="C2512" s="113" t="s">
        <v>2846</v>
      </c>
    </row>
    <row r="2513" spans="3:3" x14ac:dyDescent="0.2">
      <c r="C2513" s="113" t="s">
        <v>2847</v>
      </c>
    </row>
    <row r="2514" spans="3:3" x14ac:dyDescent="0.2">
      <c r="C2514" s="113" t="s">
        <v>2848</v>
      </c>
    </row>
    <row r="2515" spans="3:3" x14ac:dyDescent="0.2">
      <c r="C2515" s="113" t="s">
        <v>2849</v>
      </c>
    </row>
    <row r="2516" spans="3:3" x14ac:dyDescent="0.2">
      <c r="C2516" s="113" t="s">
        <v>2850</v>
      </c>
    </row>
    <row r="2517" spans="3:3" x14ac:dyDescent="0.2">
      <c r="C2517" s="113" t="s">
        <v>2851</v>
      </c>
    </row>
    <row r="2518" spans="3:3" x14ac:dyDescent="0.2">
      <c r="C2518" s="113" t="s">
        <v>2852</v>
      </c>
    </row>
    <row r="2519" spans="3:3" x14ac:dyDescent="0.2">
      <c r="C2519" s="113" t="s">
        <v>2853</v>
      </c>
    </row>
    <row r="2520" spans="3:3" x14ac:dyDescent="0.2">
      <c r="C2520" s="113" t="s">
        <v>2854</v>
      </c>
    </row>
    <row r="2521" spans="3:3" x14ac:dyDescent="0.2">
      <c r="C2521" s="113" t="s">
        <v>2855</v>
      </c>
    </row>
    <row r="2522" spans="3:3" x14ac:dyDescent="0.2">
      <c r="C2522" s="113" t="s">
        <v>2856</v>
      </c>
    </row>
    <row r="2523" spans="3:3" x14ac:dyDescent="0.2">
      <c r="C2523" s="113" t="s">
        <v>2857</v>
      </c>
    </row>
    <row r="2524" spans="3:3" x14ac:dyDescent="0.2">
      <c r="C2524" s="113" t="s">
        <v>2858</v>
      </c>
    </row>
    <row r="2525" spans="3:3" x14ac:dyDescent="0.2">
      <c r="C2525" s="113" t="s">
        <v>2859</v>
      </c>
    </row>
    <row r="2526" spans="3:3" x14ac:dyDescent="0.2">
      <c r="C2526" s="113" t="s">
        <v>2860</v>
      </c>
    </row>
    <row r="2527" spans="3:3" x14ac:dyDescent="0.2">
      <c r="C2527" s="113" t="s">
        <v>2861</v>
      </c>
    </row>
    <row r="2528" spans="3:3" x14ac:dyDescent="0.2">
      <c r="C2528" s="113" t="s">
        <v>2862</v>
      </c>
    </row>
    <row r="2529" spans="3:3" x14ac:dyDescent="0.2">
      <c r="C2529" s="113" t="s">
        <v>2863</v>
      </c>
    </row>
    <row r="2530" spans="3:3" x14ac:dyDescent="0.2">
      <c r="C2530" s="113" t="s">
        <v>2864</v>
      </c>
    </row>
    <row r="2531" spans="3:3" x14ac:dyDescent="0.2">
      <c r="C2531" s="113" t="s">
        <v>2865</v>
      </c>
    </row>
    <row r="2532" spans="3:3" x14ac:dyDescent="0.2">
      <c r="C2532" s="113" t="s">
        <v>2866</v>
      </c>
    </row>
    <row r="2533" spans="3:3" x14ac:dyDescent="0.2">
      <c r="C2533" s="113" t="s">
        <v>2867</v>
      </c>
    </row>
    <row r="2534" spans="3:3" x14ac:dyDescent="0.2">
      <c r="C2534" s="113" t="s">
        <v>2868</v>
      </c>
    </row>
    <row r="2535" spans="3:3" x14ac:dyDescent="0.2">
      <c r="C2535" s="113" t="s">
        <v>2869</v>
      </c>
    </row>
    <row r="2536" spans="3:3" x14ac:dyDescent="0.2">
      <c r="C2536" s="113" t="s">
        <v>2870</v>
      </c>
    </row>
    <row r="2537" spans="3:3" x14ac:dyDescent="0.2">
      <c r="C2537" s="113" t="s">
        <v>2871</v>
      </c>
    </row>
    <row r="2538" spans="3:3" x14ac:dyDescent="0.2">
      <c r="C2538" s="113" t="s">
        <v>2872</v>
      </c>
    </row>
    <row r="2539" spans="3:3" x14ac:dyDescent="0.2">
      <c r="C2539" s="113" t="s">
        <v>2873</v>
      </c>
    </row>
    <row r="2540" spans="3:3" x14ac:dyDescent="0.2">
      <c r="C2540" s="113" t="s">
        <v>2874</v>
      </c>
    </row>
    <row r="2541" spans="3:3" x14ac:dyDescent="0.2">
      <c r="C2541" s="113" t="s">
        <v>2875</v>
      </c>
    </row>
    <row r="2542" spans="3:3" x14ac:dyDescent="0.2">
      <c r="C2542" s="113" t="s">
        <v>2876</v>
      </c>
    </row>
    <row r="2543" spans="3:3" x14ac:dyDescent="0.2">
      <c r="C2543" s="113" t="s">
        <v>2877</v>
      </c>
    </row>
    <row r="2544" spans="3:3" x14ac:dyDescent="0.2">
      <c r="C2544" s="113" t="s">
        <v>2878</v>
      </c>
    </row>
    <row r="2545" spans="3:3" x14ac:dyDescent="0.2">
      <c r="C2545" s="113" t="s">
        <v>2879</v>
      </c>
    </row>
    <row r="2546" spans="3:3" x14ac:dyDescent="0.2">
      <c r="C2546" s="113" t="s">
        <v>2880</v>
      </c>
    </row>
    <row r="2547" spans="3:3" x14ac:dyDescent="0.2">
      <c r="C2547" s="113" t="s">
        <v>2881</v>
      </c>
    </row>
    <row r="2548" spans="3:3" x14ac:dyDescent="0.2">
      <c r="C2548" s="113" t="s">
        <v>2882</v>
      </c>
    </row>
    <row r="2549" spans="3:3" x14ac:dyDescent="0.2">
      <c r="C2549" s="113" t="s">
        <v>2883</v>
      </c>
    </row>
    <row r="2550" spans="3:3" x14ac:dyDescent="0.2">
      <c r="C2550" s="113" t="s">
        <v>2884</v>
      </c>
    </row>
    <row r="2551" spans="3:3" x14ac:dyDescent="0.2">
      <c r="C2551" s="113" t="s">
        <v>2885</v>
      </c>
    </row>
    <row r="2552" spans="3:3" x14ac:dyDescent="0.2">
      <c r="C2552" s="113" t="s">
        <v>2886</v>
      </c>
    </row>
    <row r="2553" spans="3:3" x14ac:dyDescent="0.2">
      <c r="C2553" s="113" t="s">
        <v>2887</v>
      </c>
    </row>
    <row r="2554" spans="3:3" x14ac:dyDescent="0.2">
      <c r="C2554" s="113" t="s">
        <v>2888</v>
      </c>
    </row>
    <row r="2555" spans="3:3" x14ac:dyDescent="0.2">
      <c r="C2555" s="113" t="s">
        <v>2889</v>
      </c>
    </row>
    <row r="2556" spans="3:3" x14ac:dyDescent="0.2">
      <c r="C2556" s="113" t="s">
        <v>2890</v>
      </c>
    </row>
    <row r="2557" spans="3:3" x14ac:dyDescent="0.2">
      <c r="C2557" s="113" t="s">
        <v>2891</v>
      </c>
    </row>
    <row r="2558" spans="3:3" x14ac:dyDescent="0.2">
      <c r="C2558" s="113" t="s">
        <v>2892</v>
      </c>
    </row>
    <row r="2559" spans="3:3" x14ac:dyDescent="0.2">
      <c r="C2559" s="113" t="s">
        <v>2893</v>
      </c>
    </row>
    <row r="2560" spans="3:3" x14ac:dyDescent="0.2">
      <c r="C2560" s="113" t="s">
        <v>2894</v>
      </c>
    </row>
    <row r="2561" spans="3:3" x14ac:dyDescent="0.2">
      <c r="C2561" s="113" t="s">
        <v>2895</v>
      </c>
    </row>
    <row r="2562" spans="3:3" x14ac:dyDescent="0.2">
      <c r="C2562" s="113" t="s">
        <v>2896</v>
      </c>
    </row>
    <row r="2563" spans="3:3" x14ac:dyDescent="0.2">
      <c r="C2563" s="113" t="s">
        <v>2897</v>
      </c>
    </row>
    <row r="2564" spans="3:3" x14ac:dyDescent="0.2">
      <c r="C2564" s="113" t="s">
        <v>2898</v>
      </c>
    </row>
    <row r="2565" spans="3:3" x14ac:dyDescent="0.2">
      <c r="C2565" s="113" t="s">
        <v>2899</v>
      </c>
    </row>
    <row r="2566" spans="3:3" x14ac:dyDescent="0.2">
      <c r="C2566" s="113" t="s">
        <v>2900</v>
      </c>
    </row>
    <row r="2567" spans="3:3" x14ac:dyDescent="0.2">
      <c r="C2567" s="113" t="s">
        <v>2901</v>
      </c>
    </row>
    <row r="2568" spans="3:3" x14ac:dyDescent="0.2">
      <c r="C2568" s="113" t="s">
        <v>2902</v>
      </c>
    </row>
    <row r="2569" spans="3:3" x14ac:dyDescent="0.2">
      <c r="C2569" s="113" t="s">
        <v>2903</v>
      </c>
    </row>
    <row r="2570" spans="3:3" x14ac:dyDescent="0.2">
      <c r="C2570" s="113" t="s">
        <v>2904</v>
      </c>
    </row>
    <row r="2571" spans="3:3" x14ac:dyDescent="0.2">
      <c r="C2571" s="113" t="s">
        <v>2905</v>
      </c>
    </row>
    <row r="2572" spans="3:3" x14ac:dyDescent="0.2">
      <c r="C2572" s="113" t="s">
        <v>2906</v>
      </c>
    </row>
    <row r="2573" spans="3:3" x14ac:dyDescent="0.2">
      <c r="C2573" s="113" t="s">
        <v>2907</v>
      </c>
    </row>
    <row r="2574" spans="3:3" x14ac:dyDescent="0.2">
      <c r="C2574" s="113" t="s">
        <v>2908</v>
      </c>
    </row>
    <row r="2575" spans="3:3" x14ac:dyDescent="0.2">
      <c r="C2575" s="113" t="s">
        <v>2909</v>
      </c>
    </row>
    <row r="2576" spans="3:3" x14ac:dyDescent="0.2">
      <c r="C2576" s="113" t="s">
        <v>2910</v>
      </c>
    </row>
    <row r="2577" spans="3:3" x14ac:dyDescent="0.2">
      <c r="C2577" s="113" t="s">
        <v>2911</v>
      </c>
    </row>
    <row r="2578" spans="3:3" x14ac:dyDescent="0.2">
      <c r="C2578" s="113" t="s">
        <v>2912</v>
      </c>
    </row>
    <row r="2579" spans="3:3" x14ac:dyDescent="0.2">
      <c r="C2579" s="113" t="s">
        <v>2913</v>
      </c>
    </row>
    <row r="2580" spans="3:3" x14ac:dyDescent="0.2">
      <c r="C2580" s="113" t="s">
        <v>2914</v>
      </c>
    </row>
    <row r="2581" spans="3:3" x14ac:dyDescent="0.2">
      <c r="C2581" s="113" t="s">
        <v>2915</v>
      </c>
    </row>
    <row r="2582" spans="3:3" x14ac:dyDescent="0.2">
      <c r="C2582" s="113" t="s">
        <v>2916</v>
      </c>
    </row>
    <row r="2583" spans="3:3" x14ac:dyDescent="0.2">
      <c r="C2583" s="113" t="s">
        <v>2917</v>
      </c>
    </row>
    <row r="2584" spans="3:3" x14ac:dyDescent="0.2">
      <c r="C2584" s="113" t="s">
        <v>2918</v>
      </c>
    </row>
    <row r="2585" spans="3:3" x14ac:dyDescent="0.2">
      <c r="C2585" s="113" t="s">
        <v>2919</v>
      </c>
    </row>
    <row r="2586" spans="3:3" x14ac:dyDescent="0.2">
      <c r="C2586" s="113" t="s">
        <v>2920</v>
      </c>
    </row>
    <row r="2587" spans="3:3" x14ac:dyDescent="0.2">
      <c r="C2587" s="113" t="s">
        <v>2921</v>
      </c>
    </row>
    <row r="2588" spans="3:3" x14ac:dyDescent="0.2">
      <c r="C2588" s="113" t="s">
        <v>2922</v>
      </c>
    </row>
    <row r="2589" spans="3:3" x14ac:dyDescent="0.2">
      <c r="C2589" s="113" t="s">
        <v>2923</v>
      </c>
    </row>
    <row r="2590" spans="3:3" x14ac:dyDescent="0.2">
      <c r="C2590" s="113" t="s">
        <v>2924</v>
      </c>
    </row>
    <row r="2591" spans="3:3" x14ac:dyDescent="0.2">
      <c r="C2591" s="113" t="s">
        <v>2925</v>
      </c>
    </row>
    <row r="2592" spans="3:3" x14ac:dyDescent="0.2">
      <c r="C2592" s="113" t="s">
        <v>2926</v>
      </c>
    </row>
    <row r="2593" spans="3:3" x14ac:dyDescent="0.2">
      <c r="C2593" s="113" t="s">
        <v>2927</v>
      </c>
    </row>
    <row r="2594" spans="3:3" x14ac:dyDescent="0.2">
      <c r="C2594" s="113" t="s">
        <v>2928</v>
      </c>
    </row>
    <row r="2595" spans="3:3" x14ac:dyDescent="0.2">
      <c r="C2595" s="113" t="s">
        <v>2929</v>
      </c>
    </row>
    <row r="2596" spans="3:3" x14ac:dyDescent="0.2">
      <c r="C2596" s="113" t="s">
        <v>2930</v>
      </c>
    </row>
    <row r="2597" spans="3:3" x14ac:dyDescent="0.2">
      <c r="C2597" s="113" t="s">
        <v>2931</v>
      </c>
    </row>
    <row r="2598" spans="3:3" x14ac:dyDescent="0.2">
      <c r="C2598" s="113" t="s">
        <v>2932</v>
      </c>
    </row>
    <row r="2599" spans="3:3" x14ac:dyDescent="0.2">
      <c r="C2599" s="113" t="s">
        <v>2933</v>
      </c>
    </row>
    <row r="2600" spans="3:3" x14ac:dyDescent="0.2">
      <c r="C2600" s="113" t="s">
        <v>2934</v>
      </c>
    </row>
    <row r="2601" spans="3:3" x14ac:dyDescent="0.2">
      <c r="C2601" s="113" t="s">
        <v>2935</v>
      </c>
    </row>
    <row r="2602" spans="3:3" x14ac:dyDescent="0.2">
      <c r="C2602" s="113" t="s">
        <v>2936</v>
      </c>
    </row>
    <row r="2603" spans="3:3" x14ac:dyDescent="0.2">
      <c r="C2603" s="113" t="s">
        <v>2937</v>
      </c>
    </row>
    <row r="2604" spans="3:3" x14ac:dyDescent="0.2">
      <c r="C2604" s="113" t="s">
        <v>2938</v>
      </c>
    </row>
    <row r="2605" spans="3:3" x14ac:dyDescent="0.2">
      <c r="C2605" s="113" t="s">
        <v>2939</v>
      </c>
    </row>
    <row r="2606" spans="3:3" x14ac:dyDescent="0.2">
      <c r="C2606" s="113" t="s">
        <v>2940</v>
      </c>
    </row>
    <row r="2607" spans="3:3" x14ac:dyDescent="0.2">
      <c r="C2607" s="113" t="s">
        <v>2941</v>
      </c>
    </row>
    <row r="2608" spans="3:3" x14ac:dyDescent="0.2">
      <c r="C2608" s="113" t="s">
        <v>2942</v>
      </c>
    </row>
    <row r="2609" spans="3:3" x14ac:dyDescent="0.2">
      <c r="C2609" s="113" t="s">
        <v>2943</v>
      </c>
    </row>
    <row r="2610" spans="3:3" x14ac:dyDescent="0.2">
      <c r="C2610" s="113" t="s">
        <v>2944</v>
      </c>
    </row>
    <row r="2611" spans="3:3" x14ac:dyDescent="0.2">
      <c r="C2611" s="113" t="s">
        <v>2945</v>
      </c>
    </row>
    <row r="2612" spans="3:3" x14ac:dyDescent="0.2">
      <c r="C2612" s="113" t="s">
        <v>2946</v>
      </c>
    </row>
    <row r="2613" spans="3:3" x14ac:dyDescent="0.2">
      <c r="C2613" s="113" t="s">
        <v>2947</v>
      </c>
    </row>
    <row r="2614" spans="3:3" x14ac:dyDescent="0.2">
      <c r="C2614" s="113" t="s">
        <v>2948</v>
      </c>
    </row>
    <row r="2615" spans="3:3" x14ac:dyDescent="0.2">
      <c r="C2615" s="113" t="s">
        <v>2949</v>
      </c>
    </row>
    <row r="2616" spans="3:3" x14ac:dyDescent="0.2">
      <c r="C2616" s="113" t="s">
        <v>2950</v>
      </c>
    </row>
    <row r="2617" spans="3:3" x14ac:dyDescent="0.2">
      <c r="C2617" s="113" t="s">
        <v>2951</v>
      </c>
    </row>
    <row r="2618" spans="3:3" x14ac:dyDescent="0.2">
      <c r="C2618" s="113" t="s">
        <v>2952</v>
      </c>
    </row>
    <row r="2619" spans="3:3" x14ac:dyDescent="0.2">
      <c r="C2619" s="113" t="s">
        <v>2953</v>
      </c>
    </row>
    <row r="2620" spans="3:3" x14ac:dyDescent="0.2">
      <c r="C2620" s="113" t="s">
        <v>2954</v>
      </c>
    </row>
    <row r="2621" spans="3:3" x14ac:dyDescent="0.2">
      <c r="C2621" s="113" t="s">
        <v>2955</v>
      </c>
    </row>
    <row r="2622" spans="3:3" x14ac:dyDescent="0.2">
      <c r="C2622" s="113" t="s">
        <v>2956</v>
      </c>
    </row>
    <row r="2623" spans="3:3" x14ac:dyDescent="0.2">
      <c r="C2623" s="113" t="s">
        <v>2957</v>
      </c>
    </row>
    <row r="2624" spans="3:3" x14ac:dyDescent="0.2">
      <c r="C2624" s="113" t="s">
        <v>2958</v>
      </c>
    </row>
    <row r="2625" spans="3:3" x14ac:dyDescent="0.2">
      <c r="C2625" s="113" t="s">
        <v>2959</v>
      </c>
    </row>
    <row r="2626" spans="3:3" x14ac:dyDescent="0.2">
      <c r="C2626" s="113" t="s">
        <v>2960</v>
      </c>
    </row>
    <row r="2627" spans="3:3" x14ac:dyDescent="0.2">
      <c r="C2627" s="113" t="s">
        <v>2961</v>
      </c>
    </row>
    <row r="2628" spans="3:3" x14ac:dyDescent="0.2">
      <c r="C2628" s="113" t="s">
        <v>2962</v>
      </c>
    </row>
    <row r="2629" spans="3:3" x14ac:dyDescent="0.2">
      <c r="C2629" s="113" t="s">
        <v>2963</v>
      </c>
    </row>
    <row r="2630" spans="3:3" x14ac:dyDescent="0.2">
      <c r="C2630" s="113" t="s">
        <v>2964</v>
      </c>
    </row>
    <row r="2631" spans="3:3" x14ac:dyDescent="0.2">
      <c r="C2631" s="113" t="s">
        <v>2965</v>
      </c>
    </row>
    <row r="2632" spans="3:3" x14ac:dyDescent="0.2">
      <c r="C2632" s="113" t="s">
        <v>2966</v>
      </c>
    </row>
    <row r="2633" spans="3:3" x14ac:dyDescent="0.2">
      <c r="C2633" s="113" t="s">
        <v>2967</v>
      </c>
    </row>
    <row r="2634" spans="3:3" x14ac:dyDescent="0.2">
      <c r="C2634" s="113" t="s">
        <v>2968</v>
      </c>
    </row>
    <row r="2635" spans="3:3" x14ac:dyDescent="0.2">
      <c r="C2635" s="113" t="s">
        <v>2969</v>
      </c>
    </row>
    <row r="2636" spans="3:3" x14ac:dyDescent="0.2">
      <c r="C2636" s="113" t="s">
        <v>2970</v>
      </c>
    </row>
    <row r="2637" spans="3:3" x14ac:dyDescent="0.2">
      <c r="C2637" s="113" t="s">
        <v>2971</v>
      </c>
    </row>
    <row r="2638" spans="3:3" x14ac:dyDescent="0.2">
      <c r="C2638" s="113" t="s">
        <v>2972</v>
      </c>
    </row>
    <row r="2639" spans="3:3" x14ac:dyDescent="0.2">
      <c r="C2639" s="113" t="s">
        <v>2973</v>
      </c>
    </row>
    <row r="2640" spans="3:3" x14ac:dyDescent="0.2">
      <c r="C2640" s="113" t="s">
        <v>2974</v>
      </c>
    </row>
    <row r="2641" spans="3:3" x14ac:dyDescent="0.2">
      <c r="C2641" s="113" t="s">
        <v>2975</v>
      </c>
    </row>
    <row r="2642" spans="3:3" x14ac:dyDescent="0.2">
      <c r="C2642" s="113" t="s">
        <v>2976</v>
      </c>
    </row>
    <row r="2643" spans="3:3" x14ac:dyDescent="0.2">
      <c r="C2643" s="113" t="s">
        <v>2977</v>
      </c>
    </row>
    <row r="2644" spans="3:3" x14ac:dyDescent="0.2">
      <c r="C2644" s="113" t="s">
        <v>2978</v>
      </c>
    </row>
    <row r="2645" spans="3:3" x14ac:dyDescent="0.2">
      <c r="C2645" s="113" t="s">
        <v>2979</v>
      </c>
    </row>
    <row r="2646" spans="3:3" x14ac:dyDescent="0.2">
      <c r="C2646" s="113" t="s">
        <v>2980</v>
      </c>
    </row>
    <row r="2647" spans="3:3" x14ac:dyDescent="0.2">
      <c r="C2647" s="113" t="s">
        <v>2981</v>
      </c>
    </row>
    <row r="2648" spans="3:3" x14ac:dyDescent="0.2">
      <c r="C2648" s="113" t="s">
        <v>2982</v>
      </c>
    </row>
    <row r="2649" spans="3:3" x14ac:dyDescent="0.2">
      <c r="C2649" s="113" t="s">
        <v>2983</v>
      </c>
    </row>
    <row r="2650" spans="3:3" x14ac:dyDescent="0.2">
      <c r="C2650" s="113" t="s">
        <v>2984</v>
      </c>
    </row>
    <row r="2651" spans="3:3" x14ac:dyDescent="0.2">
      <c r="C2651" s="113" t="s">
        <v>2985</v>
      </c>
    </row>
    <row r="2652" spans="3:3" x14ac:dyDescent="0.2">
      <c r="C2652" s="113" t="s">
        <v>2986</v>
      </c>
    </row>
    <row r="2653" spans="3:3" x14ac:dyDescent="0.2">
      <c r="C2653" s="113" t="s">
        <v>2987</v>
      </c>
    </row>
    <row r="2654" spans="3:3" x14ac:dyDescent="0.2">
      <c r="C2654" s="113" t="s">
        <v>2988</v>
      </c>
    </row>
    <row r="2655" spans="3:3" x14ac:dyDescent="0.2">
      <c r="C2655" s="113" t="s">
        <v>2989</v>
      </c>
    </row>
    <row r="2656" spans="3:3" x14ac:dyDescent="0.2">
      <c r="C2656" s="113" t="s">
        <v>2990</v>
      </c>
    </row>
    <row r="2657" spans="3:3" x14ac:dyDescent="0.2">
      <c r="C2657" s="113" t="s">
        <v>2991</v>
      </c>
    </row>
    <row r="2658" spans="3:3" x14ac:dyDescent="0.2">
      <c r="C2658" s="113" t="s">
        <v>2992</v>
      </c>
    </row>
    <row r="2659" spans="3:3" x14ac:dyDescent="0.2">
      <c r="C2659" s="113" t="s">
        <v>2993</v>
      </c>
    </row>
    <row r="2660" spans="3:3" x14ac:dyDescent="0.2">
      <c r="C2660" s="113" t="s">
        <v>2994</v>
      </c>
    </row>
    <row r="2661" spans="3:3" x14ac:dyDescent="0.2">
      <c r="C2661" s="113" t="s">
        <v>2995</v>
      </c>
    </row>
    <row r="2662" spans="3:3" x14ac:dyDescent="0.2">
      <c r="C2662" s="113" t="s">
        <v>2996</v>
      </c>
    </row>
    <row r="2663" spans="3:3" x14ac:dyDescent="0.2">
      <c r="C2663" s="113" t="s">
        <v>2997</v>
      </c>
    </row>
    <row r="2664" spans="3:3" x14ac:dyDescent="0.2">
      <c r="C2664" s="113" t="s">
        <v>2998</v>
      </c>
    </row>
    <row r="2665" spans="3:3" x14ac:dyDescent="0.2">
      <c r="C2665" s="113" t="s">
        <v>2999</v>
      </c>
    </row>
    <row r="2666" spans="3:3" x14ac:dyDescent="0.2">
      <c r="C2666" s="113" t="s">
        <v>3000</v>
      </c>
    </row>
    <row r="2667" spans="3:3" x14ac:dyDescent="0.2">
      <c r="C2667" s="113" t="s">
        <v>3001</v>
      </c>
    </row>
    <row r="2668" spans="3:3" x14ac:dyDescent="0.2">
      <c r="C2668" s="113" t="s">
        <v>3002</v>
      </c>
    </row>
    <row r="2669" spans="3:3" x14ac:dyDescent="0.2">
      <c r="C2669" s="113" t="s">
        <v>3003</v>
      </c>
    </row>
    <row r="2670" spans="3:3" x14ac:dyDescent="0.2">
      <c r="C2670" s="113" t="s">
        <v>3004</v>
      </c>
    </row>
    <row r="2671" spans="3:3" x14ac:dyDescent="0.2">
      <c r="C2671" s="113" t="s">
        <v>3005</v>
      </c>
    </row>
    <row r="2672" spans="3:3" x14ac:dyDescent="0.2">
      <c r="C2672" s="113" t="s">
        <v>3006</v>
      </c>
    </row>
    <row r="2673" spans="3:3" x14ac:dyDescent="0.2">
      <c r="C2673" s="113" t="s">
        <v>3007</v>
      </c>
    </row>
    <row r="2674" spans="3:3" x14ac:dyDescent="0.2">
      <c r="C2674" s="113" t="s">
        <v>3008</v>
      </c>
    </row>
    <row r="2675" spans="3:3" x14ac:dyDescent="0.2">
      <c r="C2675" s="113" t="s">
        <v>3009</v>
      </c>
    </row>
    <row r="2676" spans="3:3" x14ac:dyDescent="0.2">
      <c r="C2676" s="113" t="s">
        <v>3010</v>
      </c>
    </row>
    <row r="2677" spans="3:3" x14ac:dyDescent="0.2">
      <c r="C2677" s="113" t="s">
        <v>3011</v>
      </c>
    </row>
    <row r="2678" spans="3:3" x14ac:dyDescent="0.2">
      <c r="C2678" s="113" t="s">
        <v>3012</v>
      </c>
    </row>
    <row r="2679" spans="3:3" x14ac:dyDescent="0.2">
      <c r="C2679" s="113" t="s">
        <v>3013</v>
      </c>
    </row>
    <row r="2680" spans="3:3" x14ac:dyDescent="0.2">
      <c r="C2680" s="113" t="s">
        <v>3014</v>
      </c>
    </row>
    <row r="2681" spans="3:3" x14ac:dyDescent="0.2">
      <c r="C2681" s="113" t="s">
        <v>3015</v>
      </c>
    </row>
    <row r="2682" spans="3:3" x14ac:dyDescent="0.2">
      <c r="C2682" s="113" t="s">
        <v>3016</v>
      </c>
    </row>
    <row r="2683" spans="3:3" x14ac:dyDescent="0.2">
      <c r="C2683" s="113" t="s">
        <v>3017</v>
      </c>
    </row>
    <row r="2684" spans="3:3" x14ac:dyDescent="0.2">
      <c r="C2684" s="113" t="s">
        <v>3018</v>
      </c>
    </row>
    <row r="2685" spans="3:3" x14ac:dyDescent="0.2">
      <c r="C2685" s="113" t="s">
        <v>3019</v>
      </c>
    </row>
    <row r="2686" spans="3:3" x14ac:dyDescent="0.2">
      <c r="C2686" s="113" t="s">
        <v>3020</v>
      </c>
    </row>
    <row r="2687" spans="3:3" x14ac:dyDescent="0.2">
      <c r="C2687" s="113" t="s">
        <v>3021</v>
      </c>
    </row>
    <row r="2688" spans="3:3" x14ac:dyDescent="0.2">
      <c r="C2688" s="113" t="s">
        <v>3022</v>
      </c>
    </row>
    <row r="2689" spans="3:3" x14ac:dyDescent="0.2">
      <c r="C2689" s="113" t="s">
        <v>3023</v>
      </c>
    </row>
    <row r="2690" spans="3:3" x14ac:dyDescent="0.2">
      <c r="C2690" s="113" t="s">
        <v>3024</v>
      </c>
    </row>
    <row r="2691" spans="3:3" x14ac:dyDescent="0.2">
      <c r="C2691" s="113" t="s">
        <v>3025</v>
      </c>
    </row>
    <row r="2692" spans="3:3" x14ac:dyDescent="0.2">
      <c r="C2692" s="113" t="s">
        <v>3026</v>
      </c>
    </row>
    <row r="2693" spans="3:3" x14ac:dyDescent="0.2">
      <c r="C2693" s="113" t="s">
        <v>3027</v>
      </c>
    </row>
    <row r="2694" spans="3:3" x14ac:dyDescent="0.2">
      <c r="C2694" s="113" t="s">
        <v>3028</v>
      </c>
    </row>
    <row r="2695" spans="3:3" x14ac:dyDescent="0.2">
      <c r="C2695" s="113" t="s">
        <v>3029</v>
      </c>
    </row>
    <row r="2696" spans="3:3" x14ac:dyDescent="0.2">
      <c r="C2696" s="113" t="s">
        <v>3030</v>
      </c>
    </row>
    <row r="2697" spans="3:3" x14ac:dyDescent="0.2">
      <c r="C2697" s="113" t="s">
        <v>3031</v>
      </c>
    </row>
    <row r="2698" spans="3:3" x14ac:dyDescent="0.2">
      <c r="C2698" s="113" t="s">
        <v>3032</v>
      </c>
    </row>
    <row r="2699" spans="3:3" x14ac:dyDescent="0.2">
      <c r="C2699" s="113" t="s">
        <v>3033</v>
      </c>
    </row>
    <row r="2700" spans="3:3" x14ac:dyDescent="0.2">
      <c r="C2700" s="113" t="s">
        <v>3034</v>
      </c>
    </row>
    <row r="2701" spans="3:3" x14ac:dyDescent="0.2">
      <c r="C2701" s="113" t="s">
        <v>3035</v>
      </c>
    </row>
    <row r="2702" spans="3:3" x14ac:dyDescent="0.2">
      <c r="C2702" s="113" t="s">
        <v>3036</v>
      </c>
    </row>
    <row r="2703" spans="3:3" x14ac:dyDescent="0.2">
      <c r="C2703" s="113" t="s">
        <v>3037</v>
      </c>
    </row>
    <row r="2704" spans="3:3" x14ac:dyDescent="0.2">
      <c r="C2704" s="113" t="s">
        <v>3038</v>
      </c>
    </row>
    <row r="2705" spans="3:3" x14ac:dyDescent="0.2">
      <c r="C2705" s="113" t="s">
        <v>3039</v>
      </c>
    </row>
    <row r="2706" spans="3:3" x14ac:dyDescent="0.2">
      <c r="C2706" s="113" t="s">
        <v>3040</v>
      </c>
    </row>
    <row r="2707" spans="3:3" x14ac:dyDescent="0.2">
      <c r="C2707" s="113" t="s">
        <v>3041</v>
      </c>
    </row>
    <row r="2708" spans="3:3" x14ac:dyDescent="0.2">
      <c r="C2708" s="113" t="s">
        <v>3042</v>
      </c>
    </row>
    <row r="2709" spans="3:3" x14ac:dyDescent="0.2">
      <c r="C2709" s="113" t="s">
        <v>3043</v>
      </c>
    </row>
    <row r="2710" spans="3:3" x14ac:dyDescent="0.2">
      <c r="C2710" s="113" t="s">
        <v>3044</v>
      </c>
    </row>
    <row r="2711" spans="3:3" x14ac:dyDescent="0.2">
      <c r="C2711" s="113" t="s">
        <v>3045</v>
      </c>
    </row>
    <row r="2712" spans="3:3" x14ac:dyDescent="0.2">
      <c r="C2712" s="113" t="s">
        <v>3046</v>
      </c>
    </row>
    <row r="2713" spans="3:3" x14ac:dyDescent="0.2">
      <c r="C2713" s="113" t="s">
        <v>3047</v>
      </c>
    </row>
    <row r="2714" spans="3:3" x14ac:dyDescent="0.2">
      <c r="C2714" s="113" t="s">
        <v>3048</v>
      </c>
    </row>
    <row r="2715" spans="3:3" x14ac:dyDescent="0.2">
      <c r="C2715" s="113" t="s">
        <v>3049</v>
      </c>
    </row>
    <row r="2716" spans="3:3" x14ac:dyDescent="0.2">
      <c r="C2716" s="113" t="s">
        <v>3050</v>
      </c>
    </row>
    <row r="2717" spans="3:3" x14ac:dyDescent="0.2">
      <c r="C2717" s="113" t="s">
        <v>3051</v>
      </c>
    </row>
    <row r="2718" spans="3:3" x14ac:dyDescent="0.2">
      <c r="C2718" s="113" t="s">
        <v>3052</v>
      </c>
    </row>
    <row r="2719" spans="3:3" x14ac:dyDescent="0.2">
      <c r="C2719" s="113" t="s">
        <v>3053</v>
      </c>
    </row>
    <row r="2720" spans="3:3" x14ac:dyDescent="0.2">
      <c r="C2720" s="113" t="s">
        <v>3054</v>
      </c>
    </row>
    <row r="2721" spans="3:3" x14ac:dyDescent="0.2">
      <c r="C2721" s="113" t="s">
        <v>3055</v>
      </c>
    </row>
    <row r="2722" spans="3:3" x14ac:dyDescent="0.2">
      <c r="C2722" s="113" t="s">
        <v>3056</v>
      </c>
    </row>
    <row r="2723" spans="3:3" x14ac:dyDescent="0.2">
      <c r="C2723" s="113" t="s">
        <v>3057</v>
      </c>
    </row>
    <row r="2724" spans="3:3" x14ac:dyDescent="0.2">
      <c r="C2724" s="113" t="s">
        <v>3058</v>
      </c>
    </row>
    <row r="2725" spans="3:3" x14ac:dyDescent="0.2">
      <c r="C2725" s="113" t="s">
        <v>3059</v>
      </c>
    </row>
    <row r="2726" spans="3:3" x14ac:dyDescent="0.2">
      <c r="C2726" s="113" t="s">
        <v>3060</v>
      </c>
    </row>
    <row r="2727" spans="3:3" x14ac:dyDescent="0.2">
      <c r="C2727" s="113" t="s">
        <v>3061</v>
      </c>
    </row>
    <row r="2728" spans="3:3" x14ac:dyDescent="0.2">
      <c r="C2728" s="113" t="s">
        <v>3062</v>
      </c>
    </row>
    <row r="2729" spans="3:3" x14ac:dyDescent="0.2">
      <c r="C2729" s="113" t="s">
        <v>3063</v>
      </c>
    </row>
    <row r="2730" spans="3:3" x14ac:dyDescent="0.2">
      <c r="C2730" s="113" t="s">
        <v>3064</v>
      </c>
    </row>
    <row r="2731" spans="3:3" x14ac:dyDescent="0.2">
      <c r="C2731" s="113" t="s">
        <v>3065</v>
      </c>
    </row>
    <row r="2732" spans="3:3" x14ac:dyDescent="0.2">
      <c r="C2732" s="113" t="s">
        <v>3066</v>
      </c>
    </row>
    <row r="2733" spans="3:3" x14ac:dyDescent="0.2">
      <c r="C2733" s="113" t="s">
        <v>3067</v>
      </c>
    </row>
    <row r="2734" spans="3:3" x14ac:dyDescent="0.2">
      <c r="C2734" s="113" t="s">
        <v>3068</v>
      </c>
    </row>
    <row r="2735" spans="3:3" x14ac:dyDescent="0.2">
      <c r="C2735" s="113" t="s">
        <v>3069</v>
      </c>
    </row>
    <row r="2736" spans="3:3" x14ac:dyDescent="0.2">
      <c r="C2736" s="113" t="s">
        <v>3070</v>
      </c>
    </row>
    <row r="2737" spans="3:3" x14ac:dyDescent="0.2">
      <c r="C2737" s="113" t="s">
        <v>3071</v>
      </c>
    </row>
    <row r="2738" spans="3:3" x14ac:dyDescent="0.2">
      <c r="C2738" s="113" t="s">
        <v>3072</v>
      </c>
    </row>
    <row r="2739" spans="3:3" x14ac:dyDescent="0.2">
      <c r="C2739" s="113" t="s">
        <v>3073</v>
      </c>
    </row>
    <row r="2740" spans="3:3" x14ac:dyDescent="0.2">
      <c r="C2740" s="113" t="s">
        <v>3074</v>
      </c>
    </row>
    <row r="2741" spans="3:3" x14ac:dyDescent="0.2">
      <c r="C2741" s="113" t="s">
        <v>3075</v>
      </c>
    </row>
    <row r="2742" spans="3:3" x14ac:dyDescent="0.2">
      <c r="C2742" s="113" t="s">
        <v>3076</v>
      </c>
    </row>
    <row r="2743" spans="3:3" x14ac:dyDescent="0.2">
      <c r="C2743" s="113" t="s">
        <v>3077</v>
      </c>
    </row>
    <row r="2744" spans="3:3" x14ac:dyDescent="0.2">
      <c r="C2744" s="113" t="s">
        <v>3078</v>
      </c>
    </row>
    <row r="2745" spans="3:3" x14ac:dyDescent="0.2">
      <c r="C2745" s="113" t="s">
        <v>3079</v>
      </c>
    </row>
    <row r="2746" spans="3:3" x14ac:dyDescent="0.2">
      <c r="C2746" s="113" t="s">
        <v>3080</v>
      </c>
    </row>
    <row r="2747" spans="3:3" x14ac:dyDescent="0.2">
      <c r="C2747" s="113" t="s">
        <v>3081</v>
      </c>
    </row>
    <row r="2748" spans="3:3" x14ac:dyDescent="0.2">
      <c r="C2748" s="113" t="s">
        <v>3082</v>
      </c>
    </row>
    <row r="2749" spans="3:3" x14ac:dyDescent="0.2">
      <c r="C2749" s="113" t="s">
        <v>3083</v>
      </c>
    </row>
    <row r="2750" spans="3:3" x14ac:dyDescent="0.2">
      <c r="C2750" s="113" t="s">
        <v>3084</v>
      </c>
    </row>
    <row r="2751" spans="3:3" x14ac:dyDescent="0.2">
      <c r="C2751" s="113" t="s">
        <v>3085</v>
      </c>
    </row>
    <row r="2752" spans="3:3" x14ac:dyDescent="0.2">
      <c r="C2752" s="113" t="s">
        <v>3086</v>
      </c>
    </row>
    <row r="2753" spans="3:3" x14ac:dyDescent="0.2">
      <c r="C2753" s="113" t="s">
        <v>3087</v>
      </c>
    </row>
    <row r="2754" spans="3:3" x14ac:dyDescent="0.2">
      <c r="C2754" s="113" t="s">
        <v>3088</v>
      </c>
    </row>
    <row r="2755" spans="3:3" x14ac:dyDescent="0.2">
      <c r="C2755" s="113" t="s">
        <v>3089</v>
      </c>
    </row>
    <row r="2756" spans="3:3" x14ac:dyDescent="0.2">
      <c r="C2756" s="113" t="s">
        <v>3090</v>
      </c>
    </row>
    <row r="2757" spans="3:3" x14ac:dyDescent="0.2">
      <c r="C2757" s="113" t="s">
        <v>3091</v>
      </c>
    </row>
    <row r="2758" spans="3:3" x14ac:dyDescent="0.2">
      <c r="C2758" s="113" t="s">
        <v>3092</v>
      </c>
    </row>
    <row r="2759" spans="3:3" x14ac:dyDescent="0.2">
      <c r="C2759" s="113" t="s">
        <v>3093</v>
      </c>
    </row>
    <row r="2760" spans="3:3" x14ac:dyDescent="0.2">
      <c r="C2760" s="113" t="s">
        <v>3094</v>
      </c>
    </row>
    <row r="2761" spans="3:3" x14ac:dyDescent="0.2">
      <c r="C2761" s="113" t="s">
        <v>3095</v>
      </c>
    </row>
    <row r="2762" spans="3:3" x14ac:dyDescent="0.2">
      <c r="C2762" s="113" t="s">
        <v>3096</v>
      </c>
    </row>
    <row r="2763" spans="3:3" x14ac:dyDescent="0.2">
      <c r="C2763" s="113" t="s">
        <v>3097</v>
      </c>
    </row>
    <row r="2764" spans="3:3" x14ac:dyDescent="0.2">
      <c r="C2764" s="113" t="s">
        <v>3098</v>
      </c>
    </row>
    <row r="2765" spans="3:3" x14ac:dyDescent="0.2">
      <c r="C2765" s="113" t="s">
        <v>3099</v>
      </c>
    </row>
    <row r="2766" spans="3:3" x14ac:dyDescent="0.2">
      <c r="C2766" s="113" t="s">
        <v>3100</v>
      </c>
    </row>
    <row r="2767" spans="3:3" x14ac:dyDescent="0.2">
      <c r="C2767" s="113" t="s">
        <v>3101</v>
      </c>
    </row>
    <row r="2768" spans="3:3" x14ac:dyDescent="0.2">
      <c r="C2768" s="113" t="s">
        <v>3102</v>
      </c>
    </row>
    <row r="2769" spans="3:3" x14ac:dyDescent="0.2">
      <c r="C2769" s="113" t="s">
        <v>3103</v>
      </c>
    </row>
    <row r="2770" spans="3:3" x14ac:dyDescent="0.2">
      <c r="C2770" s="113" t="s">
        <v>3104</v>
      </c>
    </row>
    <row r="2771" spans="3:3" x14ac:dyDescent="0.2">
      <c r="C2771" s="113" t="s">
        <v>3105</v>
      </c>
    </row>
    <row r="2772" spans="3:3" x14ac:dyDescent="0.2">
      <c r="C2772" s="113" t="s">
        <v>3106</v>
      </c>
    </row>
    <row r="2773" spans="3:3" x14ac:dyDescent="0.2">
      <c r="C2773" s="113" t="s">
        <v>3107</v>
      </c>
    </row>
    <row r="2774" spans="3:3" x14ac:dyDescent="0.2">
      <c r="C2774" s="113" t="s">
        <v>3108</v>
      </c>
    </row>
    <row r="2775" spans="3:3" x14ac:dyDescent="0.2">
      <c r="C2775" s="113" t="s">
        <v>3109</v>
      </c>
    </row>
    <row r="2776" spans="3:3" x14ac:dyDescent="0.2">
      <c r="C2776" s="113" t="s">
        <v>3110</v>
      </c>
    </row>
    <row r="2777" spans="3:3" x14ac:dyDescent="0.2">
      <c r="C2777" s="113" t="s">
        <v>3111</v>
      </c>
    </row>
    <row r="2778" spans="3:3" x14ac:dyDescent="0.2">
      <c r="C2778" s="113" t="s">
        <v>3112</v>
      </c>
    </row>
    <row r="2779" spans="3:3" x14ac:dyDescent="0.2">
      <c r="C2779" s="113" t="s">
        <v>3113</v>
      </c>
    </row>
    <row r="2780" spans="3:3" x14ac:dyDescent="0.2">
      <c r="C2780" s="113" t="s">
        <v>3114</v>
      </c>
    </row>
    <row r="2781" spans="3:3" x14ac:dyDescent="0.2">
      <c r="C2781" s="113" t="s">
        <v>3115</v>
      </c>
    </row>
    <row r="2782" spans="3:3" x14ac:dyDescent="0.2">
      <c r="C2782" s="113" t="s">
        <v>3116</v>
      </c>
    </row>
    <row r="2783" spans="3:3" x14ac:dyDescent="0.2">
      <c r="C2783" s="113" t="s">
        <v>3117</v>
      </c>
    </row>
    <row r="2784" spans="3:3" x14ac:dyDescent="0.2">
      <c r="C2784" s="113" t="s">
        <v>3118</v>
      </c>
    </row>
    <row r="2785" spans="3:3" x14ac:dyDescent="0.2">
      <c r="C2785" s="113" t="s">
        <v>3119</v>
      </c>
    </row>
    <row r="2786" spans="3:3" x14ac:dyDescent="0.2">
      <c r="C2786" s="113" t="s">
        <v>3120</v>
      </c>
    </row>
    <row r="2787" spans="3:3" x14ac:dyDescent="0.2">
      <c r="C2787" s="113" t="s">
        <v>3121</v>
      </c>
    </row>
    <row r="2788" spans="3:3" x14ac:dyDescent="0.2">
      <c r="C2788" s="113" t="s">
        <v>3122</v>
      </c>
    </row>
    <row r="2789" spans="3:3" x14ac:dyDescent="0.2">
      <c r="C2789" s="113" t="s">
        <v>3123</v>
      </c>
    </row>
    <row r="2790" spans="3:3" x14ac:dyDescent="0.2">
      <c r="C2790" s="113" t="s">
        <v>3124</v>
      </c>
    </row>
    <row r="2791" spans="3:3" x14ac:dyDescent="0.2">
      <c r="C2791" s="113" t="s">
        <v>3125</v>
      </c>
    </row>
    <row r="2792" spans="3:3" x14ac:dyDescent="0.2">
      <c r="C2792" s="113" t="s">
        <v>3126</v>
      </c>
    </row>
    <row r="2793" spans="3:3" x14ac:dyDescent="0.2">
      <c r="C2793" s="113" t="s">
        <v>3127</v>
      </c>
    </row>
    <row r="2794" spans="3:3" x14ac:dyDescent="0.2">
      <c r="C2794" s="113" t="s">
        <v>3128</v>
      </c>
    </row>
    <row r="2795" spans="3:3" x14ac:dyDescent="0.2">
      <c r="C2795" s="113" t="s">
        <v>3129</v>
      </c>
    </row>
    <row r="2796" spans="3:3" x14ac:dyDescent="0.2">
      <c r="C2796" s="113" t="s">
        <v>3130</v>
      </c>
    </row>
    <row r="2797" spans="3:3" x14ac:dyDescent="0.2">
      <c r="C2797" s="113" t="s">
        <v>3131</v>
      </c>
    </row>
    <row r="2798" spans="3:3" x14ac:dyDescent="0.2">
      <c r="C2798" s="113" t="s">
        <v>3132</v>
      </c>
    </row>
    <row r="2799" spans="3:3" x14ac:dyDescent="0.2">
      <c r="C2799" s="113" t="s">
        <v>3133</v>
      </c>
    </row>
    <row r="2800" spans="3:3" x14ac:dyDescent="0.2">
      <c r="C2800" s="113" t="s">
        <v>3134</v>
      </c>
    </row>
    <row r="2801" spans="3:3" x14ac:dyDescent="0.2">
      <c r="C2801" s="113" t="s">
        <v>3135</v>
      </c>
    </row>
    <row r="2802" spans="3:3" x14ac:dyDescent="0.2">
      <c r="C2802" s="113" t="s">
        <v>3136</v>
      </c>
    </row>
    <row r="2803" spans="3:3" x14ac:dyDescent="0.2">
      <c r="C2803" s="113" t="s">
        <v>3137</v>
      </c>
    </row>
    <row r="2804" spans="3:3" x14ac:dyDescent="0.2">
      <c r="C2804" s="113" t="s">
        <v>3138</v>
      </c>
    </row>
    <row r="2805" spans="3:3" x14ac:dyDescent="0.2">
      <c r="C2805" s="113" t="s">
        <v>3139</v>
      </c>
    </row>
    <row r="2806" spans="3:3" x14ac:dyDescent="0.2">
      <c r="C2806" s="113" t="s">
        <v>3140</v>
      </c>
    </row>
    <row r="2807" spans="3:3" x14ac:dyDescent="0.2">
      <c r="C2807" s="113" t="s">
        <v>3141</v>
      </c>
    </row>
    <row r="2808" spans="3:3" x14ac:dyDescent="0.2">
      <c r="C2808" s="113" t="s">
        <v>3142</v>
      </c>
    </row>
    <row r="2809" spans="3:3" x14ac:dyDescent="0.2">
      <c r="C2809" s="113" t="s">
        <v>3143</v>
      </c>
    </row>
    <row r="2810" spans="3:3" x14ac:dyDescent="0.2">
      <c r="C2810" s="113" t="s">
        <v>3144</v>
      </c>
    </row>
    <row r="2811" spans="3:3" x14ac:dyDescent="0.2">
      <c r="C2811" s="113" t="s">
        <v>3145</v>
      </c>
    </row>
    <row r="2812" spans="3:3" x14ac:dyDescent="0.2">
      <c r="C2812" s="113" t="s">
        <v>3146</v>
      </c>
    </row>
    <row r="2813" spans="3:3" x14ac:dyDescent="0.2">
      <c r="C2813" s="113" t="s">
        <v>3147</v>
      </c>
    </row>
    <row r="2814" spans="3:3" x14ac:dyDescent="0.2">
      <c r="C2814" s="113" t="s">
        <v>3148</v>
      </c>
    </row>
    <row r="2815" spans="3:3" x14ac:dyDescent="0.2">
      <c r="C2815" s="113" t="s">
        <v>3149</v>
      </c>
    </row>
    <row r="2816" spans="3:3" x14ac:dyDescent="0.2">
      <c r="C2816" s="113" t="s">
        <v>3150</v>
      </c>
    </row>
    <row r="2817" spans="3:3" x14ac:dyDescent="0.2">
      <c r="C2817" s="113" t="s">
        <v>3151</v>
      </c>
    </row>
    <row r="2818" spans="3:3" x14ac:dyDescent="0.2">
      <c r="C2818" s="113" t="s">
        <v>3152</v>
      </c>
    </row>
    <row r="2819" spans="3:3" x14ac:dyDescent="0.2">
      <c r="C2819" s="113" t="s">
        <v>3153</v>
      </c>
    </row>
    <row r="2820" spans="3:3" x14ac:dyDescent="0.2">
      <c r="C2820" s="113" t="s">
        <v>3154</v>
      </c>
    </row>
    <row r="2821" spans="3:3" x14ac:dyDescent="0.2">
      <c r="C2821" s="113" t="s">
        <v>3155</v>
      </c>
    </row>
    <row r="2822" spans="3:3" x14ac:dyDescent="0.2">
      <c r="C2822" s="113" t="s">
        <v>3156</v>
      </c>
    </row>
    <row r="2823" spans="3:3" x14ac:dyDescent="0.2">
      <c r="C2823" s="113" t="s">
        <v>3157</v>
      </c>
    </row>
    <row r="2824" spans="3:3" x14ac:dyDescent="0.2">
      <c r="C2824" s="113" t="s">
        <v>3158</v>
      </c>
    </row>
    <row r="2825" spans="3:3" x14ac:dyDescent="0.2">
      <c r="C2825" s="113" t="s">
        <v>3159</v>
      </c>
    </row>
    <row r="2826" spans="3:3" x14ac:dyDescent="0.2">
      <c r="C2826" s="113" t="s">
        <v>3160</v>
      </c>
    </row>
    <row r="2827" spans="3:3" x14ac:dyDescent="0.2">
      <c r="C2827" s="113" t="s">
        <v>3161</v>
      </c>
    </row>
    <row r="2828" spans="3:3" x14ac:dyDescent="0.2">
      <c r="C2828" s="113" t="s">
        <v>3162</v>
      </c>
    </row>
    <row r="2829" spans="3:3" x14ac:dyDescent="0.2">
      <c r="C2829" s="113" t="s">
        <v>3163</v>
      </c>
    </row>
    <row r="2830" spans="3:3" x14ac:dyDescent="0.2">
      <c r="C2830" s="113" t="s">
        <v>3164</v>
      </c>
    </row>
    <row r="2831" spans="3:3" x14ac:dyDescent="0.2">
      <c r="C2831" s="113" t="s">
        <v>3165</v>
      </c>
    </row>
    <row r="2832" spans="3:3" x14ac:dyDescent="0.2">
      <c r="C2832" s="113" t="s">
        <v>3166</v>
      </c>
    </row>
    <row r="2833" spans="3:3" x14ac:dyDescent="0.2">
      <c r="C2833" s="113" t="s">
        <v>3167</v>
      </c>
    </row>
    <row r="2834" spans="3:3" x14ac:dyDescent="0.2">
      <c r="C2834" s="113" t="s">
        <v>3168</v>
      </c>
    </row>
    <row r="2835" spans="3:3" x14ac:dyDescent="0.2">
      <c r="C2835" s="113" t="s">
        <v>3169</v>
      </c>
    </row>
    <row r="2836" spans="3:3" x14ac:dyDescent="0.2">
      <c r="C2836" s="113" t="s">
        <v>3170</v>
      </c>
    </row>
    <row r="2837" spans="3:3" x14ac:dyDescent="0.2">
      <c r="C2837" s="113" t="s">
        <v>3171</v>
      </c>
    </row>
    <row r="2838" spans="3:3" x14ac:dyDescent="0.2">
      <c r="C2838" s="113" t="s">
        <v>3172</v>
      </c>
    </row>
    <row r="2839" spans="3:3" x14ac:dyDescent="0.2">
      <c r="C2839" s="113" t="s">
        <v>3173</v>
      </c>
    </row>
    <row r="2840" spans="3:3" x14ac:dyDescent="0.2">
      <c r="C2840" s="113" t="s">
        <v>3174</v>
      </c>
    </row>
    <row r="2841" spans="3:3" x14ac:dyDescent="0.2">
      <c r="C2841" s="113" t="s">
        <v>3175</v>
      </c>
    </row>
    <row r="2842" spans="3:3" x14ac:dyDescent="0.2">
      <c r="C2842" s="113" t="s">
        <v>3176</v>
      </c>
    </row>
    <row r="2843" spans="3:3" x14ac:dyDescent="0.2">
      <c r="C2843" s="113" t="s">
        <v>3177</v>
      </c>
    </row>
    <row r="2844" spans="3:3" x14ac:dyDescent="0.2">
      <c r="C2844" s="113" t="s">
        <v>3178</v>
      </c>
    </row>
    <row r="2845" spans="3:3" x14ac:dyDescent="0.2">
      <c r="C2845" s="113" t="s">
        <v>3179</v>
      </c>
    </row>
    <row r="2846" spans="3:3" x14ac:dyDescent="0.2">
      <c r="C2846" s="113" t="s">
        <v>3180</v>
      </c>
    </row>
    <row r="2847" spans="3:3" x14ac:dyDescent="0.2">
      <c r="C2847" s="113" t="s">
        <v>3181</v>
      </c>
    </row>
    <row r="2848" spans="3:3" x14ac:dyDescent="0.2">
      <c r="C2848" s="113" t="s">
        <v>3182</v>
      </c>
    </row>
    <row r="2849" spans="3:3" x14ac:dyDescent="0.2">
      <c r="C2849" s="113" t="s">
        <v>3183</v>
      </c>
    </row>
    <row r="2850" spans="3:3" x14ac:dyDescent="0.2">
      <c r="C2850" s="113" t="s">
        <v>3184</v>
      </c>
    </row>
    <row r="2851" spans="3:3" x14ac:dyDescent="0.2">
      <c r="C2851" s="113" t="s">
        <v>3185</v>
      </c>
    </row>
    <row r="2852" spans="3:3" x14ac:dyDescent="0.2">
      <c r="C2852" s="113" t="s">
        <v>3186</v>
      </c>
    </row>
    <row r="2853" spans="3:3" x14ac:dyDescent="0.2">
      <c r="C2853" s="113" t="s">
        <v>3187</v>
      </c>
    </row>
    <row r="2854" spans="3:3" x14ac:dyDescent="0.2">
      <c r="C2854" s="113" t="s">
        <v>3188</v>
      </c>
    </row>
    <row r="2855" spans="3:3" x14ac:dyDescent="0.2">
      <c r="C2855" s="113" t="s">
        <v>3189</v>
      </c>
    </row>
    <row r="2856" spans="3:3" x14ac:dyDescent="0.2">
      <c r="C2856" s="113" t="s">
        <v>3190</v>
      </c>
    </row>
    <row r="2857" spans="3:3" x14ac:dyDescent="0.2">
      <c r="C2857" s="113" t="s">
        <v>3191</v>
      </c>
    </row>
    <row r="2858" spans="3:3" x14ac:dyDescent="0.2">
      <c r="C2858" s="113" t="s">
        <v>3192</v>
      </c>
    </row>
    <row r="2859" spans="3:3" x14ac:dyDescent="0.2">
      <c r="C2859" s="113" t="s">
        <v>3193</v>
      </c>
    </row>
    <row r="2860" spans="3:3" x14ac:dyDescent="0.2">
      <c r="C2860" s="113" t="s">
        <v>3194</v>
      </c>
    </row>
    <row r="2861" spans="3:3" x14ac:dyDescent="0.2">
      <c r="C2861" s="113" t="s">
        <v>3195</v>
      </c>
    </row>
    <row r="2862" spans="3:3" x14ac:dyDescent="0.2">
      <c r="C2862" s="113" t="s">
        <v>3196</v>
      </c>
    </row>
    <row r="2863" spans="3:3" x14ac:dyDescent="0.2">
      <c r="C2863" s="113" t="s">
        <v>3197</v>
      </c>
    </row>
    <row r="2864" spans="3:3" x14ac:dyDescent="0.2">
      <c r="C2864" s="113" t="s">
        <v>3198</v>
      </c>
    </row>
    <row r="2865" spans="3:3" x14ac:dyDescent="0.2">
      <c r="C2865" s="113" t="s">
        <v>3199</v>
      </c>
    </row>
    <row r="2866" spans="3:3" x14ac:dyDescent="0.2">
      <c r="C2866" s="113" t="s">
        <v>3200</v>
      </c>
    </row>
    <row r="2867" spans="3:3" x14ac:dyDescent="0.2">
      <c r="C2867" s="113" t="s">
        <v>3201</v>
      </c>
    </row>
    <row r="2868" spans="3:3" x14ac:dyDescent="0.2">
      <c r="C2868" s="113" t="s">
        <v>3202</v>
      </c>
    </row>
    <row r="2869" spans="3:3" x14ac:dyDescent="0.2">
      <c r="C2869" s="113" t="s">
        <v>3203</v>
      </c>
    </row>
    <row r="2870" spans="3:3" x14ac:dyDescent="0.2">
      <c r="C2870" s="113" t="s">
        <v>3204</v>
      </c>
    </row>
    <row r="2871" spans="3:3" x14ac:dyDescent="0.2">
      <c r="C2871" s="113" t="s">
        <v>3205</v>
      </c>
    </row>
    <row r="2872" spans="3:3" x14ac:dyDescent="0.2">
      <c r="C2872" s="113" t="s">
        <v>3206</v>
      </c>
    </row>
    <row r="2873" spans="3:3" x14ac:dyDescent="0.2">
      <c r="C2873" s="113" t="s">
        <v>3207</v>
      </c>
    </row>
    <row r="2874" spans="3:3" x14ac:dyDescent="0.2">
      <c r="C2874" s="113" t="s">
        <v>3208</v>
      </c>
    </row>
    <row r="2875" spans="3:3" x14ac:dyDescent="0.2">
      <c r="C2875" s="113" t="s">
        <v>3209</v>
      </c>
    </row>
    <row r="2876" spans="3:3" x14ac:dyDescent="0.2">
      <c r="C2876" s="113" t="s">
        <v>3210</v>
      </c>
    </row>
    <row r="2877" spans="3:3" x14ac:dyDescent="0.2">
      <c r="C2877" s="113" t="s">
        <v>3211</v>
      </c>
    </row>
    <row r="2878" spans="3:3" x14ac:dyDescent="0.2">
      <c r="C2878" s="113" t="s">
        <v>3212</v>
      </c>
    </row>
    <row r="2879" spans="3:3" x14ac:dyDescent="0.2">
      <c r="C2879" s="113" t="s">
        <v>3213</v>
      </c>
    </row>
    <row r="2880" spans="3:3" x14ac:dyDescent="0.2">
      <c r="C2880" s="113" t="s">
        <v>3214</v>
      </c>
    </row>
    <row r="2881" spans="3:3" x14ac:dyDescent="0.2">
      <c r="C2881" s="113" t="s">
        <v>3215</v>
      </c>
    </row>
    <row r="2882" spans="3:3" x14ac:dyDescent="0.2">
      <c r="C2882" s="113" t="s">
        <v>3216</v>
      </c>
    </row>
    <row r="2883" spans="3:3" x14ac:dyDescent="0.2">
      <c r="C2883" s="113" t="s">
        <v>3217</v>
      </c>
    </row>
    <row r="2884" spans="3:3" x14ac:dyDescent="0.2">
      <c r="C2884" s="113" t="s">
        <v>3218</v>
      </c>
    </row>
    <row r="2885" spans="3:3" x14ac:dyDescent="0.2">
      <c r="C2885" s="113" t="s">
        <v>3219</v>
      </c>
    </row>
    <row r="2886" spans="3:3" x14ac:dyDescent="0.2">
      <c r="C2886" s="113" t="s">
        <v>3220</v>
      </c>
    </row>
    <row r="2887" spans="3:3" x14ac:dyDescent="0.2">
      <c r="C2887" s="113" t="s">
        <v>3221</v>
      </c>
    </row>
    <row r="2888" spans="3:3" x14ac:dyDescent="0.2">
      <c r="C2888" s="113" t="s">
        <v>3222</v>
      </c>
    </row>
    <row r="2889" spans="3:3" x14ac:dyDescent="0.2">
      <c r="C2889" s="113" t="s">
        <v>3223</v>
      </c>
    </row>
    <row r="2890" spans="3:3" x14ac:dyDescent="0.2">
      <c r="C2890" s="113" t="s">
        <v>3224</v>
      </c>
    </row>
    <row r="2891" spans="3:3" x14ac:dyDescent="0.2">
      <c r="C2891" s="113" t="s">
        <v>3225</v>
      </c>
    </row>
    <row r="2892" spans="3:3" x14ac:dyDescent="0.2">
      <c r="C2892" s="113" t="s">
        <v>3226</v>
      </c>
    </row>
    <row r="2893" spans="3:3" x14ac:dyDescent="0.2">
      <c r="C2893" s="113" t="s">
        <v>3227</v>
      </c>
    </row>
    <row r="2894" spans="3:3" x14ac:dyDescent="0.2">
      <c r="C2894" s="113" t="s">
        <v>3228</v>
      </c>
    </row>
    <row r="2895" spans="3:3" x14ac:dyDescent="0.2">
      <c r="C2895" s="113" t="s">
        <v>3229</v>
      </c>
    </row>
    <row r="2896" spans="3:3" x14ac:dyDescent="0.2">
      <c r="C2896" s="113" t="s">
        <v>3230</v>
      </c>
    </row>
    <row r="2897" spans="3:3" x14ac:dyDescent="0.2">
      <c r="C2897" s="113" t="s">
        <v>3231</v>
      </c>
    </row>
    <row r="2898" spans="3:3" x14ac:dyDescent="0.2">
      <c r="C2898" s="113" t="s">
        <v>3232</v>
      </c>
    </row>
    <row r="2899" spans="3:3" x14ac:dyDescent="0.2">
      <c r="C2899" s="113" t="s">
        <v>3233</v>
      </c>
    </row>
    <row r="2900" spans="3:3" x14ac:dyDescent="0.2">
      <c r="C2900" s="113" t="s">
        <v>3234</v>
      </c>
    </row>
    <row r="2901" spans="3:3" x14ac:dyDescent="0.2">
      <c r="C2901" s="113" t="s">
        <v>3235</v>
      </c>
    </row>
    <row r="2902" spans="3:3" x14ac:dyDescent="0.2">
      <c r="C2902" s="113" t="s">
        <v>3236</v>
      </c>
    </row>
    <row r="2903" spans="3:3" x14ac:dyDescent="0.2">
      <c r="C2903" s="113" t="s">
        <v>3237</v>
      </c>
    </row>
    <row r="2904" spans="3:3" x14ac:dyDescent="0.2">
      <c r="C2904" s="113" t="s">
        <v>3238</v>
      </c>
    </row>
    <row r="2905" spans="3:3" x14ac:dyDescent="0.2">
      <c r="C2905" s="113" t="s">
        <v>3239</v>
      </c>
    </row>
    <row r="2906" spans="3:3" x14ac:dyDescent="0.2">
      <c r="C2906" s="113" t="s">
        <v>3240</v>
      </c>
    </row>
    <row r="2907" spans="3:3" x14ac:dyDescent="0.2">
      <c r="C2907" s="113" t="s">
        <v>3241</v>
      </c>
    </row>
    <row r="2908" spans="3:3" x14ac:dyDescent="0.2">
      <c r="C2908" s="113" t="s">
        <v>3242</v>
      </c>
    </row>
    <row r="2909" spans="3:3" x14ac:dyDescent="0.2">
      <c r="C2909" s="113" t="s">
        <v>3243</v>
      </c>
    </row>
    <row r="2910" spans="3:3" x14ac:dyDescent="0.2">
      <c r="C2910" s="113" t="s">
        <v>3244</v>
      </c>
    </row>
    <row r="2911" spans="3:3" x14ac:dyDescent="0.2">
      <c r="C2911" s="113" t="s">
        <v>3245</v>
      </c>
    </row>
    <row r="2912" spans="3:3" x14ac:dyDescent="0.2">
      <c r="C2912" s="113" t="s">
        <v>3246</v>
      </c>
    </row>
    <row r="2913" spans="3:3" x14ac:dyDescent="0.2">
      <c r="C2913" s="113" t="s">
        <v>3247</v>
      </c>
    </row>
    <row r="2914" spans="3:3" x14ac:dyDescent="0.2">
      <c r="C2914" s="113" t="s">
        <v>3248</v>
      </c>
    </row>
    <row r="2915" spans="3:3" x14ac:dyDescent="0.2">
      <c r="C2915" s="113" t="s">
        <v>3249</v>
      </c>
    </row>
    <row r="2916" spans="3:3" x14ac:dyDescent="0.2">
      <c r="C2916" s="113" t="s">
        <v>3250</v>
      </c>
    </row>
    <row r="2917" spans="3:3" x14ac:dyDescent="0.2">
      <c r="C2917" s="113" t="s">
        <v>3251</v>
      </c>
    </row>
    <row r="2918" spans="3:3" x14ac:dyDescent="0.2">
      <c r="C2918" s="113" t="s">
        <v>3252</v>
      </c>
    </row>
    <row r="2919" spans="3:3" x14ac:dyDescent="0.2">
      <c r="C2919" s="113" t="s">
        <v>3253</v>
      </c>
    </row>
    <row r="2920" spans="3:3" x14ac:dyDescent="0.2">
      <c r="C2920" s="113" t="s">
        <v>3254</v>
      </c>
    </row>
    <row r="2921" spans="3:3" x14ac:dyDescent="0.2">
      <c r="C2921" s="113" t="s">
        <v>3255</v>
      </c>
    </row>
    <row r="2922" spans="3:3" x14ac:dyDescent="0.2">
      <c r="C2922" s="113" t="s">
        <v>3256</v>
      </c>
    </row>
    <row r="2923" spans="3:3" x14ac:dyDescent="0.2">
      <c r="C2923" s="113" t="s">
        <v>3257</v>
      </c>
    </row>
    <row r="2924" spans="3:3" x14ac:dyDescent="0.2">
      <c r="C2924" s="113" t="s">
        <v>3258</v>
      </c>
    </row>
    <row r="2925" spans="3:3" x14ac:dyDescent="0.2">
      <c r="C2925" s="113" t="s">
        <v>3259</v>
      </c>
    </row>
    <row r="2926" spans="3:3" x14ac:dyDescent="0.2">
      <c r="C2926" s="113" t="s">
        <v>3260</v>
      </c>
    </row>
    <row r="2927" spans="3:3" x14ac:dyDescent="0.2">
      <c r="C2927" s="113" t="s">
        <v>3261</v>
      </c>
    </row>
    <row r="2928" spans="3:3" x14ac:dyDescent="0.2">
      <c r="C2928" s="113" t="s">
        <v>3262</v>
      </c>
    </row>
    <row r="2929" spans="3:3" x14ac:dyDescent="0.2">
      <c r="C2929" s="113" t="s">
        <v>3263</v>
      </c>
    </row>
    <row r="2930" spans="3:3" x14ac:dyDescent="0.2">
      <c r="C2930" s="113" t="s">
        <v>3264</v>
      </c>
    </row>
    <row r="2931" spans="3:3" x14ac:dyDescent="0.2">
      <c r="C2931" s="113" t="s">
        <v>3265</v>
      </c>
    </row>
    <row r="2932" spans="3:3" x14ac:dyDescent="0.2">
      <c r="C2932" s="113" t="s">
        <v>3266</v>
      </c>
    </row>
    <row r="2933" spans="3:3" x14ac:dyDescent="0.2">
      <c r="C2933" s="113" t="s">
        <v>3267</v>
      </c>
    </row>
    <row r="2934" spans="3:3" x14ac:dyDescent="0.2">
      <c r="C2934" s="113" t="s">
        <v>3268</v>
      </c>
    </row>
    <row r="2935" spans="3:3" x14ac:dyDescent="0.2">
      <c r="C2935" s="113" t="s">
        <v>3269</v>
      </c>
    </row>
    <row r="2936" spans="3:3" x14ac:dyDescent="0.2">
      <c r="C2936" s="113" t="s">
        <v>3270</v>
      </c>
    </row>
    <row r="2937" spans="3:3" x14ac:dyDescent="0.2">
      <c r="C2937" s="113" t="s">
        <v>3271</v>
      </c>
    </row>
    <row r="2938" spans="3:3" x14ac:dyDescent="0.2">
      <c r="C2938" s="113" t="s">
        <v>3272</v>
      </c>
    </row>
    <row r="2939" spans="3:3" x14ac:dyDescent="0.2">
      <c r="C2939" s="113" t="s">
        <v>3273</v>
      </c>
    </row>
    <row r="2940" spans="3:3" x14ac:dyDescent="0.2">
      <c r="C2940" s="113" t="s">
        <v>3274</v>
      </c>
    </row>
    <row r="2941" spans="3:3" x14ac:dyDescent="0.2">
      <c r="C2941" s="113" t="s">
        <v>3275</v>
      </c>
    </row>
    <row r="2942" spans="3:3" x14ac:dyDescent="0.2">
      <c r="C2942" s="113" t="s">
        <v>3276</v>
      </c>
    </row>
    <row r="2943" spans="3:3" x14ac:dyDescent="0.2">
      <c r="C2943" s="113" t="s">
        <v>3277</v>
      </c>
    </row>
    <row r="2944" spans="3:3" x14ac:dyDescent="0.2">
      <c r="C2944" s="113" t="s">
        <v>3278</v>
      </c>
    </row>
    <row r="2945" spans="3:3" x14ac:dyDescent="0.2">
      <c r="C2945" s="113" t="s">
        <v>3279</v>
      </c>
    </row>
    <row r="2946" spans="3:3" x14ac:dyDescent="0.2">
      <c r="C2946" s="113" t="s">
        <v>3280</v>
      </c>
    </row>
    <row r="2947" spans="3:3" x14ac:dyDescent="0.2">
      <c r="C2947" s="113" t="s">
        <v>3281</v>
      </c>
    </row>
    <row r="2948" spans="3:3" x14ac:dyDescent="0.2">
      <c r="C2948" s="113" t="s">
        <v>3282</v>
      </c>
    </row>
    <row r="2949" spans="3:3" x14ac:dyDescent="0.2">
      <c r="C2949" s="113" t="s">
        <v>3283</v>
      </c>
    </row>
    <row r="2950" spans="3:3" x14ac:dyDescent="0.2">
      <c r="C2950" s="113" t="s">
        <v>3284</v>
      </c>
    </row>
    <row r="2951" spans="3:3" x14ac:dyDescent="0.2">
      <c r="C2951" s="113" t="s">
        <v>3285</v>
      </c>
    </row>
    <row r="2952" spans="3:3" x14ac:dyDescent="0.2">
      <c r="C2952" s="113" t="s">
        <v>3286</v>
      </c>
    </row>
    <row r="2953" spans="3:3" x14ac:dyDescent="0.2">
      <c r="C2953" s="113" t="s">
        <v>3287</v>
      </c>
    </row>
    <row r="2954" spans="3:3" x14ac:dyDescent="0.2">
      <c r="C2954" s="113" t="s">
        <v>3288</v>
      </c>
    </row>
    <row r="2955" spans="3:3" x14ac:dyDescent="0.2">
      <c r="C2955" s="113" t="s">
        <v>3289</v>
      </c>
    </row>
    <row r="2956" spans="3:3" x14ac:dyDescent="0.2">
      <c r="C2956" s="113" t="s">
        <v>3290</v>
      </c>
    </row>
    <row r="2957" spans="3:3" x14ac:dyDescent="0.2">
      <c r="C2957" s="113" t="s">
        <v>3291</v>
      </c>
    </row>
    <row r="2958" spans="3:3" x14ac:dyDescent="0.2">
      <c r="C2958" s="113" t="s">
        <v>3292</v>
      </c>
    </row>
    <row r="2959" spans="3:3" x14ac:dyDescent="0.2">
      <c r="C2959" s="113" t="s">
        <v>3293</v>
      </c>
    </row>
    <row r="2960" spans="3:3" x14ac:dyDescent="0.2">
      <c r="C2960" s="113" t="s">
        <v>3294</v>
      </c>
    </row>
    <row r="2961" spans="3:3" x14ac:dyDescent="0.2">
      <c r="C2961" s="113" t="s">
        <v>3295</v>
      </c>
    </row>
    <row r="2962" spans="3:3" x14ac:dyDescent="0.2">
      <c r="C2962" s="113" t="s">
        <v>3296</v>
      </c>
    </row>
    <row r="2963" spans="3:3" x14ac:dyDescent="0.2">
      <c r="C2963" s="113" t="s">
        <v>3297</v>
      </c>
    </row>
    <row r="2964" spans="3:3" x14ac:dyDescent="0.2">
      <c r="C2964" s="113" t="s">
        <v>3298</v>
      </c>
    </row>
    <row r="2965" spans="3:3" x14ac:dyDescent="0.2">
      <c r="C2965" s="113" t="s">
        <v>3299</v>
      </c>
    </row>
    <row r="2966" spans="3:3" x14ac:dyDescent="0.2">
      <c r="C2966" s="113" t="s">
        <v>3300</v>
      </c>
    </row>
    <row r="2967" spans="3:3" x14ac:dyDescent="0.2">
      <c r="C2967" s="113" t="s">
        <v>3301</v>
      </c>
    </row>
    <row r="2968" spans="3:3" x14ac:dyDescent="0.2">
      <c r="C2968" s="113" t="s">
        <v>3302</v>
      </c>
    </row>
    <row r="2969" spans="3:3" x14ac:dyDescent="0.2">
      <c r="C2969" s="113" t="s">
        <v>3303</v>
      </c>
    </row>
    <row r="2970" spans="3:3" x14ac:dyDescent="0.2">
      <c r="C2970" s="113" t="s">
        <v>3304</v>
      </c>
    </row>
    <row r="2971" spans="3:3" x14ac:dyDescent="0.2">
      <c r="C2971" s="113" t="s">
        <v>3305</v>
      </c>
    </row>
    <row r="2972" spans="3:3" x14ac:dyDescent="0.2">
      <c r="C2972" s="113" t="s">
        <v>3306</v>
      </c>
    </row>
    <row r="2973" spans="3:3" x14ac:dyDescent="0.2">
      <c r="C2973" s="113" t="s">
        <v>3307</v>
      </c>
    </row>
    <row r="2974" spans="3:3" x14ac:dyDescent="0.2">
      <c r="C2974" s="113" t="s">
        <v>3308</v>
      </c>
    </row>
    <row r="2975" spans="3:3" x14ac:dyDescent="0.2">
      <c r="C2975" s="113" t="s">
        <v>3309</v>
      </c>
    </row>
    <row r="2976" spans="3:3" x14ac:dyDescent="0.2">
      <c r="C2976" s="113" t="s">
        <v>3310</v>
      </c>
    </row>
    <row r="2977" spans="3:3" x14ac:dyDescent="0.2">
      <c r="C2977" s="113" t="s">
        <v>3311</v>
      </c>
    </row>
    <row r="2978" spans="3:3" x14ac:dyDescent="0.2">
      <c r="C2978" s="113" t="s">
        <v>3312</v>
      </c>
    </row>
    <row r="2979" spans="3:3" x14ac:dyDescent="0.2">
      <c r="C2979" s="113" t="s">
        <v>3313</v>
      </c>
    </row>
    <row r="2980" spans="3:3" x14ac:dyDescent="0.2">
      <c r="C2980" s="113" t="s">
        <v>3314</v>
      </c>
    </row>
    <row r="2981" spans="3:3" x14ac:dyDescent="0.2">
      <c r="C2981" s="113" t="s">
        <v>3315</v>
      </c>
    </row>
    <row r="2982" spans="3:3" x14ac:dyDescent="0.2">
      <c r="C2982" s="113" t="s">
        <v>3316</v>
      </c>
    </row>
    <row r="2983" spans="3:3" x14ac:dyDescent="0.2">
      <c r="C2983" s="113" t="s">
        <v>3317</v>
      </c>
    </row>
    <row r="2984" spans="3:3" x14ac:dyDescent="0.2">
      <c r="C2984" s="113" t="s">
        <v>3318</v>
      </c>
    </row>
    <row r="2985" spans="3:3" x14ac:dyDescent="0.2">
      <c r="C2985" s="113" t="s">
        <v>3319</v>
      </c>
    </row>
    <row r="2986" spans="3:3" x14ac:dyDescent="0.2">
      <c r="C2986" s="113" t="s">
        <v>3320</v>
      </c>
    </row>
    <row r="2987" spans="3:3" x14ac:dyDescent="0.2">
      <c r="C2987" s="113" t="s">
        <v>3321</v>
      </c>
    </row>
    <row r="2988" spans="3:3" x14ac:dyDescent="0.2">
      <c r="C2988" s="113" t="s">
        <v>3322</v>
      </c>
    </row>
    <row r="2989" spans="3:3" x14ac:dyDescent="0.2">
      <c r="C2989" s="113" t="s">
        <v>3323</v>
      </c>
    </row>
    <row r="2990" spans="3:3" x14ac:dyDescent="0.2">
      <c r="C2990" s="113" t="s">
        <v>3324</v>
      </c>
    </row>
    <row r="2991" spans="3:3" x14ac:dyDescent="0.2">
      <c r="C2991" s="113" t="s">
        <v>3325</v>
      </c>
    </row>
    <row r="2992" spans="3:3" x14ac:dyDescent="0.2">
      <c r="C2992" s="113" t="s">
        <v>3326</v>
      </c>
    </row>
    <row r="2993" spans="3:3" x14ac:dyDescent="0.2">
      <c r="C2993" s="113" t="s">
        <v>3327</v>
      </c>
    </row>
    <row r="2994" spans="3:3" x14ac:dyDescent="0.2">
      <c r="C2994" s="113" t="s">
        <v>3328</v>
      </c>
    </row>
    <row r="2995" spans="3:3" x14ac:dyDescent="0.2">
      <c r="C2995" s="113" t="s">
        <v>3329</v>
      </c>
    </row>
    <row r="2996" spans="3:3" x14ac:dyDescent="0.2">
      <c r="C2996" s="113" t="s">
        <v>3330</v>
      </c>
    </row>
    <row r="2997" spans="3:3" x14ac:dyDescent="0.2">
      <c r="C2997" s="113" t="s">
        <v>3331</v>
      </c>
    </row>
    <row r="2998" spans="3:3" x14ac:dyDescent="0.2">
      <c r="C2998" s="113" t="s">
        <v>3332</v>
      </c>
    </row>
    <row r="2999" spans="3:3" x14ac:dyDescent="0.2">
      <c r="C2999" s="113" t="s">
        <v>3333</v>
      </c>
    </row>
    <row r="3000" spans="3:3" x14ac:dyDescent="0.2">
      <c r="C3000" s="113" t="s">
        <v>3334</v>
      </c>
    </row>
    <row r="3001" spans="3:3" x14ac:dyDescent="0.2">
      <c r="C3001" s="113" t="s">
        <v>3335</v>
      </c>
    </row>
    <row r="3002" spans="3:3" x14ac:dyDescent="0.2">
      <c r="C3002" s="113" t="s">
        <v>3336</v>
      </c>
    </row>
    <row r="3003" spans="3:3" x14ac:dyDescent="0.2">
      <c r="C3003" s="113" t="s">
        <v>3337</v>
      </c>
    </row>
    <row r="3004" spans="3:3" x14ac:dyDescent="0.2">
      <c r="C3004" s="113" t="s">
        <v>3338</v>
      </c>
    </row>
    <row r="3005" spans="3:3" x14ac:dyDescent="0.2">
      <c r="C3005" s="113" t="s">
        <v>3339</v>
      </c>
    </row>
    <row r="3006" spans="3:3" x14ac:dyDescent="0.2">
      <c r="C3006" s="113" t="s">
        <v>3340</v>
      </c>
    </row>
    <row r="3007" spans="3:3" x14ac:dyDescent="0.2">
      <c r="C3007" s="113" t="s">
        <v>3341</v>
      </c>
    </row>
    <row r="3008" spans="3:3" x14ac:dyDescent="0.2">
      <c r="C3008" s="113" t="s">
        <v>3342</v>
      </c>
    </row>
    <row r="3009" spans="3:3" x14ac:dyDescent="0.2">
      <c r="C3009" s="113" t="s">
        <v>3343</v>
      </c>
    </row>
    <row r="3010" spans="3:3" x14ac:dyDescent="0.2">
      <c r="C3010" s="113" t="s">
        <v>3344</v>
      </c>
    </row>
    <row r="3011" spans="3:3" x14ac:dyDescent="0.2">
      <c r="C3011" s="113" t="s">
        <v>3345</v>
      </c>
    </row>
    <row r="3012" spans="3:3" x14ac:dyDescent="0.2">
      <c r="C3012" s="113" t="s">
        <v>3346</v>
      </c>
    </row>
    <row r="3013" spans="3:3" x14ac:dyDescent="0.2">
      <c r="C3013" s="113" t="s">
        <v>3347</v>
      </c>
    </row>
    <row r="3014" spans="3:3" x14ac:dyDescent="0.2">
      <c r="C3014" s="113" t="s">
        <v>3348</v>
      </c>
    </row>
    <row r="3015" spans="3:3" x14ac:dyDescent="0.2">
      <c r="C3015" s="113" t="s">
        <v>3349</v>
      </c>
    </row>
    <row r="3016" spans="3:3" x14ac:dyDescent="0.2">
      <c r="C3016" s="113" t="s">
        <v>3350</v>
      </c>
    </row>
    <row r="3017" spans="3:3" x14ac:dyDescent="0.2">
      <c r="C3017" s="113" t="s">
        <v>3351</v>
      </c>
    </row>
    <row r="3018" spans="3:3" x14ac:dyDescent="0.2">
      <c r="C3018" s="113" t="s">
        <v>3352</v>
      </c>
    </row>
    <row r="3019" spans="3:3" x14ac:dyDescent="0.2">
      <c r="C3019" s="113" t="s">
        <v>3353</v>
      </c>
    </row>
    <row r="3020" spans="3:3" x14ac:dyDescent="0.2">
      <c r="C3020" s="113" t="s">
        <v>3354</v>
      </c>
    </row>
    <row r="3021" spans="3:3" x14ac:dyDescent="0.2">
      <c r="C3021" s="113" t="s">
        <v>3355</v>
      </c>
    </row>
    <row r="3022" spans="3:3" x14ac:dyDescent="0.2">
      <c r="C3022" s="113" t="s">
        <v>3356</v>
      </c>
    </row>
    <row r="3023" spans="3:3" x14ac:dyDescent="0.2">
      <c r="C3023" s="113" t="s">
        <v>3357</v>
      </c>
    </row>
    <row r="3024" spans="3:3" x14ac:dyDescent="0.2">
      <c r="C3024" s="113" t="s">
        <v>3358</v>
      </c>
    </row>
    <row r="3025" spans="3:3" x14ac:dyDescent="0.2">
      <c r="C3025" s="113" t="s">
        <v>3359</v>
      </c>
    </row>
    <row r="3026" spans="3:3" x14ac:dyDescent="0.2">
      <c r="C3026" s="113" t="s">
        <v>3360</v>
      </c>
    </row>
    <row r="3027" spans="3:3" x14ac:dyDescent="0.2">
      <c r="C3027" s="113" t="s">
        <v>3361</v>
      </c>
    </row>
    <row r="3028" spans="3:3" x14ac:dyDescent="0.2">
      <c r="C3028" s="113" t="s">
        <v>3362</v>
      </c>
    </row>
    <row r="3029" spans="3:3" x14ac:dyDescent="0.2">
      <c r="C3029" s="113" t="s">
        <v>3363</v>
      </c>
    </row>
    <row r="3030" spans="3:3" x14ac:dyDescent="0.2">
      <c r="C3030" s="113" t="s">
        <v>3364</v>
      </c>
    </row>
    <row r="3031" spans="3:3" x14ac:dyDescent="0.2">
      <c r="C3031" s="113" t="s">
        <v>3365</v>
      </c>
    </row>
    <row r="3032" spans="3:3" x14ac:dyDescent="0.2">
      <c r="C3032" s="113" t="s">
        <v>3366</v>
      </c>
    </row>
    <row r="3033" spans="3:3" x14ac:dyDescent="0.2">
      <c r="C3033" s="113" t="s">
        <v>3367</v>
      </c>
    </row>
    <row r="3034" spans="3:3" x14ac:dyDescent="0.2">
      <c r="C3034" s="113" t="s">
        <v>3368</v>
      </c>
    </row>
    <row r="3035" spans="3:3" x14ac:dyDescent="0.2">
      <c r="C3035" s="113" t="s">
        <v>3369</v>
      </c>
    </row>
    <row r="3036" spans="3:3" x14ac:dyDescent="0.2">
      <c r="C3036" s="113" t="s">
        <v>3370</v>
      </c>
    </row>
    <row r="3037" spans="3:3" x14ac:dyDescent="0.2">
      <c r="C3037" s="113" t="s">
        <v>3371</v>
      </c>
    </row>
    <row r="3038" spans="3:3" x14ac:dyDescent="0.2">
      <c r="C3038" s="113" t="s">
        <v>3372</v>
      </c>
    </row>
    <row r="3039" spans="3:3" x14ac:dyDescent="0.2">
      <c r="C3039" s="113" t="s">
        <v>3373</v>
      </c>
    </row>
    <row r="3040" spans="3:3" x14ac:dyDescent="0.2">
      <c r="C3040" s="113" t="s">
        <v>3374</v>
      </c>
    </row>
    <row r="3041" spans="3:3" x14ac:dyDescent="0.2">
      <c r="C3041" s="113" t="s">
        <v>3375</v>
      </c>
    </row>
    <row r="3042" spans="3:3" x14ac:dyDescent="0.2">
      <c r="C3042" s="113" t="s">
        <v>3376</v>
      </c>
    </row>
    <row r="3043" spans="3:3" x14ac:dyDescent="0.2">
      <c r="C3043" s="113" t="s">
        <v>3377</v>
      </c>
    </row>
    <row r="3044" spans="3:3" x14ac:dyDescent="0.2">
      <c r="C3044" s="113" t="s">
        <v>3378</v>
      </c>
    </row>
    <row r="3045" spans="3:3" x14ac:dyDescent="0.2">
      <c r="C3045" s="113" t="s">
        <v>3379</v>
      </c>
    </row>
    <row r="3046" spans="3:3" x14ac:dyDescent="0.2">
      <c r="C3046" s="113" t="s">
        <v>3380</v>
      </c>
    </row>
    <row r="3047" spans="3:3" x14ac:dyDescent="0.2">
      <c r="C3047" s="113" t="s">
        <v>3381</v>
      </c>
    </row>
    <row r="3048" spans="3:3" x14ac:dyDescent="0.2">
      <c r="C3048" s="113" t="s">
        <v>3382</v>
      </c>
    </row>
    <row r="3049" spans="3:3" x14ac:dyDescent="0.2">
      <c r="C3049" s="113" t="s">
        <v>3383</v>
      </c>
    </row>
    <row r="3050" spans="3:3" x14ac:dyDescent="0.2">
      <c r="C3050" s="113" t="s">
        <v>3384</v>
      </c>
    </row>
    <row r="3051" spans="3:3" x14ac:dyDescent="0.2">
      <c r="C3051" s="113" t="s">
        <v>3385</v>
      </c>
    </row>
    <row r="3052" spans="3:3" x14ac:dyDescent="0.2">
      <c r="C3052" s="113" t="s">
        <v>3386</v>
      </c>
    </row>
    <row r="3053" spans="3:3" x14ac:dyDescent="0.2">
      <c r="C3053" s="113" t="s">
        <v>3387</v>
      </c>
    </row>
    <row r="3054" spans="3:3" x14ac:dyDescent="0.2">
      <c r="C3054" s="113" t="s">
        <v>3388</v>
      </c>
    </row>
    <row r="3055" spans="3:3" x14ac:dyDescent="0.2">
      <c r="C3055" s="113" t="s">
        <v>3389</v>
      </c>
    </row>
    <row r="3056" spans="3:3" x14ac:dyDescent="0.2">
      <c r="C3056" s="113" t="s">
        <v>3390</v>
      </c>
    </row>
    <row r="3057" spans="3:3" x14ac:dyDescent="0.2">
      <c r="C3057" s="113" t="s">
        <v>3391</v>
      </c>
    </row>
    <row r="3058" spans="3:3" x14ac:dyDescent="0.2">
      <c r="C3058" s="113" t="s">
        <v>3392</v>
      </c>
    </row>
    <row r="3059" spans="3:3" x14ac:dyDescent="0.2">
      <c r="C3059" s="113" t="s">
        <v>3393</v>
      </c>
    </row>
    <row r="3060" spans="3:3" x14ac:dyDescent="0.2">
      <c r="C3060" s="113" t="s">
        <v>3394</v>
      </c>
    </row>
    <row r="3061" spans="3:3" x14ac:dyDescent="0.2">
      <c r="C3061" s="113" t="s">
        <v>3395</v>
      </c>
    </row>
    <row r="3062" spans="3:3" x14ac:dyDescent="0.2">
      <c r="C3062" s="113" t="s">
        <v>3396</v>
      </c>
    </row>
    <row r="3063" spans="3:3" x14ac:dyDescent="0.2">
      <c r="C3063" s="113" t="s">
        <v>3397</v>
      </c>
    </row>
    <row r="3064" spans="3:3" x14ac:dyDescent="0.2">
      <c r="C3064" s="113" t="s">
        <v>3398</v>
      </c>
    </row>
    <row r="3065" spans="3:3" x14ac:dyDescent="0.2">
      <c r="C3065" s="113" t="s">
        <v>3399</v>
      </c>
    </row>
    <row r="3066" spans="3:3" x14ac:dyDescent="0.2">
      <c r="C3066" s="113" t="s">
        <v>3400</v>
      </c>
    </row>
    <row r="3067" spans="3:3" x14ac:dyDescent="0.2">
      <c r="C3067" s="113" t="s">
        <v>3401</v>
      </c>
    </row>
    <row r="3068" spans="3:3" x14ac:dyDescent="0.2">
      <c r="C3068" s="113" t="s">
        <v>3402</v>
      </c>
    </row>
    <row r="3069" spans="3:3" x14ac:dyDescent="0.2">
      <c r="C3069" s="113" t="s">
        <v>3403</v>
      </c>
    </row>
    <row r="3070" spans="3:3" x14ac:dyDescent="0.2">
      <c r="C3070" s="113" t="s">
        <v>3404</v>
      </c>
    </row>
    <row r="3071" spans="3:3" x14ac:dyDescent="0.2">
      <c r="C3071" s="113" t="s">
        <v>3405</v>
      </c>
    </row>
    <row r="3072" spans="3:3" x14ac:dyDescent="0.2">
      <c r="C3072" s="113" t="s">
        <v>3406</v>
      </c>
    </row>
    <row r="3073" spans="3:3" x14ac:dyDescent="0.2">
      <c r="C3073" s="113" t="s">
        <v>3407</v>
      </c>
    </row>
    <row r="3074" spans="3:3" x14ac:dyDescent="0.2">
      <c r="C3074" s="113" t="s">
        <v>3408</v>
      </c>
    </row>
    <row r="3075" spans="3:3" x14ac:dyDescent="0.2">
      <c r="C3075" s="113" t="s">
        <v>3409</v>
      </c>
    </row>
    <row r="3076" spans="3:3" x14ac:dyDescent="0.2">
      <c r="C3076" s="113" t="s">
        <v>3410</v>
      </c>
    </row>
    <row r="3077" spans="3:3" x14ac:dyDescent="0.2">
      <c r="C3077" s="113" t="s">
        <v>3411</v>
      </c>
    </row>
    <row r="3078" spans="3:3" x14ac:dyDescent="0.2">
      <c r="C3078" s="113" t="s">
        <v>3412</v>
      </c>
    </row>
    <row r="3079" spans="3:3" x14ac:dyDescent="0.2">
      <c r="C3079" s="113" t="s">
        <v>3413</v>
      </c>
    </row>
    <row r="3080" spans="3:3" x14ac:dyDescent="0.2">
      <c r="C3080" s="113" t="s">
        <v>3414</v>
      </c>
    </row>
    <row r="3081" spans="3:3" x14ac:dyDescent="0.2">
      <c r="C3081" s="113" t="s">
        <v>3415</v>
      </c>
    </row>
    <row r="3082" spans="3:3" x14ac:dyDescent="0.2">
      <c r="C3082" s="113" t="s">
        <v>3416</v>
      </c>
    </row>
    <row r="3083" spans="3:3" x14ac:dyDescent="0.2">
      <c r="C3083" s="113" t="s">
        <v>3417</v>
      </c>
    </row>
    <row r="3084" spans="3:3" x14ac:dyDescent="0.2">
      <c r="C3084" s="113" t="s">
        <v>3418</v>
      </c>
    </row>
    <row r="3085" spans="3:3" x14ac:dyDescent="0.2">
      <c r="C3085" s="113" t="s">
        <v>3419</v>
      </c>
    </row>
    <row r="3086" spans="3:3" x14ac:dyDescent="0.2">
      <c r="C3086" s="113" t="s">
        <v>3420</v>
      </c>
    </row>
    <row r="3087" spans="3:3" x14ac:dyDescent="0.2">
      <c r="C3087" s="113" t="s">
        <v>3421</v>
      </c>
    </row>
    <row r="3088" spans="3:3" x14ac:dyDescent="0.2">
      <c r="C3088" s="113" t="s">
        <v>3422</v>
      </c>
    </row>
    <row r="3089" spans="3:3" x14ac:dyDescent="0.2">
      <c r="C3089" s="113" t="s">
        <v>3423</v>
      </c>
    </row>
    <row r="3090" spans="3:3" x14ac:dyDescent="0.2">
      <c r="C3090" s="113" t="s">
        <v>3424</v>
      </c>
    </row>
    <row r="3091" spans="3:3" x14ac:dyDescent="0.2">
      <c r="C3091" s="113" t="s">
        <v>3425</v>
      </c>
    </row>
    <row r="3092" spans="3:3" x14ac:dyDescent="0.2">
      <c r="C3092" s="113" t="s">
        <v>3426</v>
      </c>
    </row>
    <row r="3093" spans="3:3" x14ac:dyDescent="0.2">
      <c r="C3093" s="113" t="s">
        <v>3427</v>
      </c>
    </row>
    <row r="3094" spans="3:3" x14ac:dyDescent="0.2">
      <c r="C3094" s="113" t="s">
        <v>3428</v>
      </c>
    </row>
    <row r="3095" spans="3:3" x14ac:dyDescent="0.2">
      <c r="C3095" s="113" t="s">
        <v>3429</v>
      </c>
    </row>
    <row r="3096" spans="3:3" x14ac:dyDescent="0.2">
      <c r="C3096" s="113" t="s">
        <v>3430</v>
      </c>
    </row>
    <row r="3097" spans="3:3" x14ac:dyDescent="0.2">
      <c r="C3097" s="113" t="s">
        <v>3431</v>
      </c>
    </row>
    <row r="3098" spans="3:3" x14ac:dyDescent="0.2">
      <c r="C3098" s="113" t="s">
        <v>3432</v>
      </c>
    </row>
    <row r="3099" spans="3:3" x14ac:dyDescent="0.2">
      <c r="C3099" s="113" t="s">
        <v>3433</v>
      </c>
    </row>
    <row r="3100" spans="3:3" x14ac:dyDescent="0.2">
      <c r="C3100" s="113" t="s">
        <v>3434</v>
      </c>
    </row>
    <row r="3101" spans="3:3" x14ac:dyDescent="0.2">
      <c r="C3101" s="113" t="s">
        <v>3435</v>
      </c>
    </row>
    <row r="3102" spans="3:3" x14ac:dyDescent="0.2">
      <c r="C3102" s="113" t="s">
        <v>3436</v>
      </c>
    </row>
    <row r="3103" spans="3:3" x14ac:dyDescent="0.2">
      <c r="C3103" s="113" t="s">
        <v>3437</v>
      </c>
    </row>
    <row r="3104" spans="3:3" x14ac:dyDescent="0.2">
      <c r="C3104" s="113" t="s">
        <v>3438</v>
      </c>
    </row>
    <row r="3105" spans="3:3" x14ac:dyDescent="0.2">
      <c r="C3105" s="113" t="s">
        <v>3439</v>
      </c>
    </row>
    <row r="3106" spans="3:3" x14ac:dyDescent="0.2">
      <c r="C3106" s="113" t="s">
        <v>3440</v>
      </c>
    </row>
    <row r="3107" spans="3:3" x14ac:dyDescent="0.2">
      <c r="C3107" s="113" t="s">
        <v>3441</v>
      </c>
    </row>
    <row r="3108" spans="3:3" x14ac:dyDescent="0.2">
      <c r="C3108" s="113" t="s">
        <v>3442</v>
      </c>
    </row>
    <row r="3109" spans="3:3" x14ac:dyDescent="0.2">
      <c r="C3109" s="113" t="s">
        <v>3443</v>
      </c>
    </row>
    <row r="3110" spans="3:3" x14ac:dyDescent="0.2">
      <c r="C3110" s="113" t="s">
        <v>3444</v>
      </c>
    </row>
    <row r="3111" spans="3:3" x14ac:dyDescent="0.2">
      <c r="C3111" s="113" t="s">
        <v>3445</v>
      </c>
    </row>
    <row r="3112" spans="3:3" x14ac:dyDescent="0.2">
      <c r="C3112" s="113" t="s">
        <v>3446</v>
      </c>
    </row>
    <row r="3113" spans="3:3" x14ac:dyDescent="0.2">
      <c r="C3113" s="113" t="s">
        <v>3447</v>
      </c>
    </row>
    <row r="3114" spans="3:3" x14ac:dyDescent="0.2">
      <c r="C3114" s="113" t="s">
        <v>3448</v>
      </c>
    </row>
    <row r="3115" spans="3:3" x14ac:dyDescent="0.2">
      <c r="C3115" s="113" t="s">
        <v>3449</v>
      </c>
    </row>
    <row r="3116" spans="3:3" x14ac:dyDescent="0.2">
      <c r="C3116" s="113" t="s">
        <v>3450</v>
      </c>
    </row>
    <row r="3117" spans="3:3" x14ac:dyDescent="0.2">
      <c r="C3117" s="113" t="s">
        <v>3451</v>
      </c>
    </row>
    <row r="3118" spans="3:3" x14ac:dyDescent="0.2">
      <c r="C3118" s="113" t="s">
        <v>3452</v>
      </c>
    </row>
    <row r="3119" spans="3:3" x14ac:dyDescent="0.2">
      <c r="C3119" s="113" t="s">
        <v>3453</v>
      </c>
    </row>
    <row r="3120" spans="3:3" x14ac:dyDescent="0.2">
      <c r="C3120" s="113" t="s">
        <v>3454</v>
      </c>
    </row>
    <row r="3121" spans="3:3" x14ac:dyDescent="0.2">
      <c r="C3121" s="113" t="s">
        <v>3455</v>
      </c>
    </row>
    <row r="3122" spans="3:3" x14ac:dyDescent="0.2">
      <c r="C3122" s="113" t="s">
        <v>3456</v>
      </c>
    </row>
    <row r="3123" spans="3:3" x14ac:dyDescent="0.2">
      <c r="C3123" s="113" t="s">
        <v>3457</v>
      </c>
    </row>
    <row r="3124" spans="3:3" x14ac:dyDescent="0.2">
      <c r="C3124" s="113" t="s">
        <v>3458</v>
      </c>
    </row>
    <row r="3125" spans="3:3" x14ac:dyDescent="0.2">
      <c r="C3125" s="113" t="s">
        <v>3459</v>
      </c>
    </row>
    <row r="3126" spans="3:3" x14ac:dyDescent="0.2">
      <c r="C3126" s="113" t="s">
        <v>3460</v>
      </c>
    </row>
    <row r="3127" spans="3:3" x14ac:dyDescent="0.2">
      <c r="C3127" s="113" t="s">
        <v>3461</v>
      </c>
    </row>
    <row r="3128" spans="3:3" x14ac:dyDescent="0.2">
      <c r="C3128" s="113" t="s">
        <v>3462</v>
      </c>
    </row>
    <row r="3129" spans="3:3" x14ac:dyDescent="0.2">
      <c r="C3129" s="113" t="s">
        <v>3463</v>
      </c>
    </row>
    <row r="3130" spans="3:3" x14ac:dyDescent="0.2">
      <c r="C3130" s="113" t="s">
        <v>3464</v>
      </c>
    </row>
    <row r="3131" spans="3:3" x14ac:dyDescent="0.2">
      <c r="C3131" s="113" t="s">
        <v>3465</v>
      </c>
    </row>
    <row r="3132" spans="3:3" x14ac:dyDescent="0.2">
      <c r="C3132" s="113" t="s">
        <v>3466</v>
      </c>
    </row>
    <row r="3133" spans="3:3" x14ac:dyDescent="0.2">
      <c r="C3133" s="113" t="s">
        <v>3467</v>
      </c>
    </row>
    <row r="3134" spans="3:3" x14ac:dyDescent="0.2">
      <c r="C3134" s="113" t="s">
        <v>3468</v>
      </c>
    </row>
    <row r="3135" spans="3:3" x14ac:dyDescent="0.2">
      <c r="C3135" s="113" t="s">
        <v>3469</v>
      </c>
    </row>
    <row r="3136" spans="3:3" x14ac:dyDescent="0.2">
      <c r="C3136" s="113" t="s">
        <v>3470</v>
      </c>
    </row>
    <row r="3137" spans="3:3" x14ac:dyDescent="0.2">
      <c r="C3137" s="113" t="s">
        <v>3471</v>
      </c>
    </row>
    <row r="3138" spans="3:3" x14ac:dyDescent="0.2">
      <c r="C3138" s="113" t="s">
        <v>3472</v>
      </c>
    </row>
    <row r="3139" spans="3:3" x14ac:dyDescent="0.2">
      <c r="C3139" s="113" t="s">
        <v>3473</v>
      </c>
    </row>
    <row r="3140" spans="3:3" x14ac:dyDescent="0.2">
      <c r="C3140" s="113" t="s">
        <v>3474</v>
      </c>
    </row>
    <row r="3141" spans="3:3" x14ac:dyDescent="0.2">
      <c r="C3141" s="113" t="s">
        <v>3475</v>
      </c>
    </row>
    <row r="3142" spans="3:3" x14ac:dyDescent="0.2">
      <c r="C3142" s="113" t="s">
        <v>3476</v>
      </c>
    </row>
    <row r="3143" spans="3:3" x14ac:dyDescent="0.2">
      <c r="C3143" s="113" t="s">
        <v>3477</v>
      </c>
    </row>
    <row r="3144" spans="3:3" x14ac:dyDescent="0.2">
      <c r="C3144" s="113" t="s">
        <v>3478</v>
      </c>
    </row>
    <row r="3145" spans="3:3" x14ac:dyDescent="0.2">
      <c r="C3145" s="113" t="s">
        <v>3479</v>
      </c>
    </row>
    <row r="3146" spans="3:3" x14ac:dyDescent="0.2">
      <c r="C3146" s="113" t="s">
        <v>3480</v>
      </c>
    </row>
    <row r="3147" spans="3:3" x14ac:dyDescent="0.2">
      <c r="C3147" s="113" t="s">
        <v>3481</v>
      </c>
    </row>
    <row r="3148" spans="3:3" x14ac:dyDescent="0.2">
      <c r="C3148" s="113" t="s">
        <v>3482</v>
      </c>
    </row>
    <row r="3149" spans="3:3" x14ac:dyDescent="0.2">
      <c r="C3149" s="113" t="s">
        <v>3483</v>
      </c>
    </row>
    <row r="3150" spans="3:3" x14ac:dyDescent="0.2">
      <c r="C3150" s="113" t="s">
        <v>3484</v>
      </c>
    </row>
    <row r="3151" spans="3:3" x14ac:dyDescent="0.2">
      <c r="C3151" s="113" t="s">
        <v>3485</v>
      </c>
    </row>
    <row r="3152" spans="3:3" x14ac:dyDescent="0.2">
      <c r="C3152" s="113" t="s">
        <v>3486</v>
      </c>
    </row>
    <row r="3153" spans="3:3" x14ac:dyDescent="0.2">
      <c r="C3153" s="113" t="s">
        <v>3487</v>
      </c>
    </row>
    <row r="3154" spans="3:3" x14ac:dyDescent="0.2">
      <c r="C3154" s="113" t="s">
        <v>3488</v>
      </c>
    </row>
    <row r="3155" spans="3:3" x14ac:dyDescent="0.2">
      <c r="C3155" s="113" t="s">
        <v>3489</v>
      </c>
    </row>
    <row r="3156" spans="3:3" x14ac:dyDescent="0.2">
      <c r="C3156" s="113" t="s">
        <v>3490</v>
      </c>
    </row>
    <row r="3157" spans="3:3" x14ac:dyDescent="0.2">
      <c r="C3157" s="113" t="s">
        <v>3491</v>
      </c>
    </row>
    <row r="3158" spans="3:3" x14ac:dyDescent="0.2">
      <c r="C3158" s="113" t="s">
        <v>3492</v>
      </c>
    </row>
    <row r="3159" spans="3:3" x14ac:dyDescent="0.2">
      <c r="C3159" s="113" t="s">
        <v>3493</v>
      </c>
    </row>
    <row r="3160" spans="3:3" x14ac:dyDescent="0.2">
      <c r="C3160" s="113" t="s">
        <v>3494</v>
      </c>
    </row>
    <row r="3161" spans="3:3" x14ac:dyDescent="0.2">
      <c r="C3161" s="113" t="s">
        <v>3495</v>
      </c>
    </row>
    <row r="3162" spans="3:3" x14ac:dyDescent="0.2">
      <c r="C3162" s="113" t="s">
        <v>3496</v>
      </c>
    </row>
    <row r="3163" spans="3:3" x14ac:dyDescent="0.2">
      <c r="C3163" s="113" t="s">
        <v>3497</v>
      </c>
    </row>
    <row r="3164" spans="3:3" x14ac:dyDescent="0.2">
      <c r="C3164" s="113" t="s">
        <v>3498</v>
      </c>
    </row>
    <row r="3165" spans="3:3" x14ac:dyDescent="0.2">
      <c r="C3165" s="113" t="s">
        <v>3499</v>
      </c>
    </row>
    <row r="3166" spans="3:3" x14ac:dyDescent="0.2">
      <c r="C3166" s="113" t="s">
        <v>3500</v>
      </c>
    </row>
    <row r="3167" spans="3:3" x14ac:dyDescent="0.2">
      <c r="C3167" s="113" t="s">
        <v>3501</v>
      </c>
    </row>
    <row r="3168" spans="3:3" x14ac:dyDescent="0.2">
      <c r="C3168" s="113" t="s">
        <v>3502</v>
      </c>
    </row>
    <row r="3169" spans="3:3" x14ac:dyDescent="0.2">
      <c r="C3169" s="113" t="s">
        <v>3503</v>
      </c>
    </row>
    <row r="3170" spans="3:3" x14ac:dyDescent="0.2">
      <c r="C3170" s="113" t="s">
        <v>3504</v>
      </c>
    </row>
    <row r="3171" spans="3:3" x14ac:dyDescent="0.2">
      <c r="C3171" s="113" t="s">
        <v>3505</v>
      </c>
    </row>
    <row r="3172" spans="3:3" x14ac:dyDescent="0.2">
      <c r="C3172" s="113" t="s">
        <v>3506</v>
      </c>
    </row>
    <row r="3173" spans="3:3" x14ac:dyDescent="0.2">
      <c r="C3173" s="113" t="s">
        <v>3507</v>
      </c>
    </row>
    <row r="3174" spans="3:3" x14ac:dyDescent="0.2">
      <c r="C3174" s="113" t="s">
        <v>3508</v>
      </c>
    </row>
    <row r="3175" spans="3:3" x14ac:dyDescent="0.2">
      <c r="C3175" s="113" t="s">
        <v>3509</v>
      </c>
    </row>
    <row r="3176" spans="3:3" x14ac:dyDescent="0.2">
      <c r="C3176" s="113" t="s">
        <v>3510</v>
      </c>
    </row>
    <row r="3177" spans="3:3" x14ac:dyDescent="0.2">
      <c r="C3177" s="113" t="s">
        <v>3511</v>
      </c>
    </row>
    <row r="3178" spans="3:3" x14ac:dyDescent="0.2">
      <c r="C3178" s="113" t="s">
        <v>3512</v>
      </c>
    </row>
    <row r="3179" spans="3:3" x14ac:dyDescent="0.2">
      <c r="C3179" s="113" t="s">
        <v>3513</v>
      </c>
    </row>
    <row r="3180" spans="3:3" x14ac:dyDescent="0.2">
      <c r="C3180" s="113" t="s">
        <v>3514</v>
      </c>
    </row>
    <row r="3181" spans="3:3" x14ac:dyDescent="0.2">
      <c r="C3181" s="113" t="s">
        <v>3515</v>
      </c>
    </row>
    <row r="3182" spans="3:3" x14ac:dyDescent="0.2">
      <c r="C3182" s="113" t="s">
        <v>3516</v>
      </c>
    </row>
    <row r="3183" spans="3:3" x14ac:dyDescent="0.2">
      <c r="C3183" s="113" t="s">
        <v>3517</v>
      </c>
    </row>
    <row r="3184" spans="3:3" x14ac:dyDescent="0.2">
      <c r="C3184" s="113" t="s">
        <v>3518</v>
      </c>
    </row>
    <row r="3185" spans="3:3" x14ac:dyDescent="0.2">
      <c r="C3185" s="113" t="s">
        <v>3519</v>
      </c>
    </row>
    <row r="3186" spans="3:3" x14ac:dyDescent="0.2">
      <c r="C3186" s="113" t="s">
        <v>3520</v>
      </c>
    </row>
    <row r="3187" spans="3:3" x14ac:dyDescent="0.2">
      <c r="C3187" s="113" t="s">
        <v>3521</v>
      </c>
    </row>
    <row r="3188" spans="3:3" x14ac:dyDescent="0.2">
      <c r="C3188" s="113" t="s">
        <v>3522</v>
      </c>
    </row>
    <row r="3189" spans="3:3" x14ac:dyDescent="0.2">
      <c r="C3189" s="113" t="s">
        <v>3523</v>
      </c>
    </row>
    <row r="3190" spans="3:3" x14ac:dyDescent="0.2">
      <c r="C3190" s="113" t="s">
        <v>3524</v>
      </c>
    </row>
    <row r="3191" spans="3:3" x14ac:dyDescent="0.2">
      <c r="C3191" s="113" t="s">
        <v>3525</v>
      </c>
    </row>
    <row r="3192" spans="3:3" x14ac:dyDescent="0.2">
      <c r="C3192" s="113" t="s">
        <v>3526</v>
      </c>
    </row>
    <row r="3193" spans="3:3" x14ac:dyDescent="0.2">
      <c r="C3193" s="113" t="s">
        <v>3527</v>
      </c>
    </row>
    <row r="3194" spans="3:3" x14ac:dyDescent="0.2">
      <c r="C3194" s="113" t="s">
        <v>3528</v>
      </c>
    </row>
    <row r="3195" spans="3:3" x14ac:dyDescent="0.2">
      <c r="C3195" s="113" t="s">
        <v>3529</v>
      </c>
    </row>
    <row r="3196" spans="3:3" x14ac:dyDescent="0.2">
      <c r="C3196" s="113" t="s">
        <v>3530</v>
      </c>
    </row>
    <row r="3197" spans="3:3" x14ac:dyDescent="0.2">
      <c r="C3197" s="113" t="s">
        <v>3531</v>
      </c>
    </row>
    <row r="3198" spans="3:3" x14ac:dyDescent="0.2">
      <c r="C3198" s="113" t="s">
        <v>3532</v>
      </c>
    </row>
    <row r="3199" spans="3:3" x14ac:dyDescent="0.2">
      <c r="C3199" s="113" t="s">
        <v>3533</v>
      </c>
    </row>
    <row r="3200" spans="3:3" x14ac:dyDescent="0.2">
      <c r="C3200" s="113" t="s">
        <v>3534</v>
      </c>
    </row>
    <row r="3201" spans="3:3" x14ac:dyDescent="0.2">
      <c r="C3201" s="113" t="s">
        <v>3535</v>
      </c>
    </row>
    <row r="3202" spans="3:3" x14ac:dyDescent="0.2">
      <c r="C3202" s="113" t="s">
        <v>3536</v>
      </c>
    </row>
    <row r="3203" spans="3:3" x14ac:dyDescent="0.2">
      <c r="C3203" s="113" t="s">
        <v>3537</v>
      </c>
    </row>
    <row r="3204" spans="3:3" x14ac:dyDescent="0.2">
      <c r="C3204" s="113" t="s">
        <v>3538</v>
      </c>
    </row>
    <row r="3205" spans="3:3" x14ac:dyDescent="0.2">
      <c r="C3205" s="113" t="s">
        <v>3539</v>
      </c>
    </row>
    <row r="3206" spans="3:3" x14ac:dyDescent="0.2">
      <c r="C3206" s="113" t="s">
        <v>3540</v>
      </c>
    </row>
    <row r="3207" spans="3:3" x14ac:dyDescent="0.2">
      <c r="C3207" s="113" t="s">
        <v>3541</v>
      </c>
    </row>
    <row r="3208" spans="3:3" x14ac:dyDescent="0.2">
      <c r="C3208" s="113" t="s">
        <v>3542</v>
      </c>
    </row>
    <row r="3209" spans="3:3" x14ac:dyDescent="0.2">
      <c r="C3209" s="113" t="s">
        <v>3543</v>
      </c>
    </row>
    <row r="3210" spans="3:3" x14ac:dyDescent="0.2">
      <c r="C3210" s="113" t="s">
        <v>3544</v>
      </c>
    </row>
    <row r="3211" spans="3:3" x14ac:dyDescent="0.2">
      <c r="C3211" s="113" t="s">
        <v>3545</v>
      </c>
    </row>
    <row r="3212" spans="3:3" x14ac:dyDescent="0.2">
      <c r="C3212" s="113" t="s">
        <v>3546</v>
      </c>
    </row>
    <row r="3213" spans="3:3" x14ac:dyDescent="0.2">
      <c r="C3213" s="113" t="s">
        <v>3547</v>
      </c>
    </row>
    <row r="3214" spans="3:3" x14ac:dyDescent="0.2">
      <c r="C3214" s="113" t="s">
        <v>3548</v>
      </c>
    </row>
    <row r="3215" spans="3:3" x14ac:dyDescent="0.2">
      <c r="C3215" s="113" t="s">
        <v>3549</v>
      </c>
    </row>
    <row r="3216" spans="3:3" x14ac:dyDescent="0.2">
      <c r="C3216" s="113" t="s">
        <v>3550</v>
      </c>
    </row>
    <row r="3217" spans="3:3" x14ac:dyDescent="0.2">
      <c r="C3217" s="113" t="s">
        <v>3551</v>
      </c>
    </row>
    <row r="3218" spans="3:3" x14ac:dyDescent="0.2">
      <c r="C3218" s="113" t="s">
        <v>3552</v>
      </c>
    </row>
    <row r="3219" spans="3:3" x14ac:dyDescent="0.2">
      <c r="C3219" s="113" t="s">
        <v>3553</v>
      </c>
    </row>
    <row r="3220" spans="3:3" x14ac:dyDescent="0.2">
      <c r="C3220" s="113" t="s">
        <v>3554</v>
      </c>
    </row>
    <row r="3221" spans="3:3" x14ac:dyDescent="0.2">
      <c r="C3221" s="113" t="s">
        <v>3555</v>
      </c>
    </row>
    <row r="3222" spans="3:3" x14ac:dyDescent="0.2">
      <c r="C3222" s="113" t="s">
        <v>3556</v>
      </c>
    </row>
    <row r="3223" spans="3:3" x14ac:dyDescent="0.2">
      <c r="C3223" s="113" t="s">
        <v>3557</v>
      </c>
    </row>
    <row r="3224" spans="3:3" x14ac:dyDescent="0.2">
      <c r="C3224" s="113" t="s">
        <v>3558</v>
      </c>
    </row>
    <row r="3225" spans="3:3" x14ac:dyDescent="0.2">
      <c r="C3225" s="113" t="s">
        <v>3559</v>
      </c>
    </row>
    <row r="3226" spans="3:3" x14ac:dyDescent="0.2">
      <c r="C3226" s="113" t="s">
        <v>3560</v>
      </c>
    </row>
    <row r="3227" spans="3:3" x14ac:dyDescent="0.2">
      <c r="C3227" s="113" t="s">
        <v>3561</v>
      </c>
    </row>
    <row r="3228" spans="3:3" x14ac:dyDescent="0.2">
      <c r="C3228" s="113" t="s">
        <v>3562</v>
      </c>
    </row>
    <row r="3229" spans="3:3" x14ac:dyDescent="0.2">
      <c r="C3229" s="113" t="s">
        <v>3563</v>
      </c>
    </row>
    <row r="3230" spans="3:3" x14ac:dyDescent="0.2">
      <c r="C3230" s="113" t="s">
        <v>3564</v>
      </c>
    </row>
    <row r="3231" spans="3:3" x14ac:dyDescent="0.2">
      <c r="C3231" s="113" t="s">
        <v>3565</v>
      </c>
    </row>
    <row r="3232" spans="3:3" x14ac:dyDescent="0.2">
      <c r="C3232" s="113" t="s">
        <v>3566</v>
      </c>
    </row>
    <row r="3233" spans="3:3" x14ac:dyDescent="0.2">
      <c r="C3233" s="113" t="s">
        <v>3567</v>
      </c>
    </row>
    <row r="3234" spans="3:3" x14ac:dyDescent="0.2">
      <c r="C3234" s="113" t="s">
        <v>3568</v>
      </c>
    </row>
    <row r="3235" spans="3:3" x14ac:dyDescent="0.2">
      <c r="C3235" s="113" t="s">
        <v>3569</v>
      </c>
    </row>
    <row r="3236" spans="3:3" x14ac:dyDescent="0.2">
      <c r="C3236" s="113" t="s">
        <v>3570</v>
      </c>
    </row>
    <row r="3237" spans="3:3" x14ac:dyDescent="0.2">
      <c r="C3237" s="113" t="s">
        <v>3571</v>
      </c>
    </row>
    <row r="3238" spans="3:3" x14ac:dyDescent="0.2">
      <c r="C3238" s="113" t="s">
        <v>3572</v>
      </c>
    </row>
    <row r="3239" spans="3:3" x14ac:dyDescent="0.2">
      <c r="C3239" s="113" t="s">
        <v>3573</v>
      </c>
    </row>
    <row r="3240" spans="3:3" x14ac:dyDescent="0.2">
      <c r="C3240" s="113" t="s">
        <v>3574</v>
      </c>
    </row>
    <row r="3241" spans="3:3" x14ac:dyDescent="0.2">
      <c r="C3241" s="113" t="s">
        <v>3575</v>
      </c>
    </row>
    <row r="3242" spans="3:3" x14ac:dyDescent="0.2">
      <c r="C3242" s="113" t="s">
        <v>3576</v>
      </c>
    </row>
    <row r="3243" spans="3:3" x14ac:dyDescent="0.2">
      <c r="C3243" s="113" t="s">
        <v>3577</v>
      </c>
    </row>
    <row r="3244" spans="3:3" x14ac:dyDescent="0.2">
      <c r="C3244" s="113" t="s">
        <v>3578</v>
      </c>
    </row>
    <row r="3245" spans="3:3" x14ac:dyDescent="0.2">
      <c r="C3245" s="113" t="s">
        <v>3579</v>
      </c>
    </row>
    <row r="3246" spans="3:3" x14ac:dyDescent="0.2">
      <c r="C3246" s="113" t="s">
        <v>3580</v>
      </c>
    </row>
    <row r="3247" spans="3:3" x14ac:dyDescent="0.2">
      <c r="C3247" s="113" t="s">
        <v>3581</v>
      </c>
    </row>
    <row r="3248" spans="3:3" x14ac:dyDescent="0.2">
      <c r="C3248" s="113" t="s">
        <v>3582</v>
      </c>
    </row>
    <row r="3249" spans="3:3" x14ac:dyDescent="0.2">
      <c r="C3249" s="113" t="s">
        <v>3583</v>
      </c>
    </row>
    <row r="3250" spans="3:3" x14ac:dyDescent="0.2">
      <c r="C3250" s="113" t="s">
        <v>3584</v>
      </c>
    </row>
    <row r="3251" spans="3:3" x14ac:dyDescent="0.2">
      <c r="C3251" s="113" t="s">
        <v>3585</v>
      </c>
    </row>
    <row r="3252" spans="3:3" x14ac:dyDescent="0.2">
      <c r="C3252" s="113" t="s">
        <v>3586</v>
      </c>
    </row>
    <row r="3253" spans="3:3" x14ac:dyDescent="0.2">
      <c r="C3253" s="113" t="s">
        <v>3587</v>
      </c>
    </row>
    <row r="3254" spans="3:3" x14ac:dyDescent="0.2">
      <c r="C3254" s="113" t="s">
        <v>3588</v>
      </c>
    </row>
    <row r="3255" spans="3:3" x14ac:dyDescent="0.2">
      <c r="C3255" s="113" t="s">
        <v>3589</v>
      </c>
    </row>
    <row r="3256" spans="3:3" x14ac:dyDescent="0.2">
      <c r="C3256" s="113" t="s">
        <v>3590</v>
      </c>
    </row>
    <row r="3257" spans="3:3" x14ac:dyDescent="0.2">
      <c r="C3257" s="113" t="s">
        <v>3591</v>
      </c>
    </row>
    <row r="3258" spans="3:3" x14ac:dyDescent="0.2">
      <c r="C3258" s="113" t="s">
        <v>3592</v>
      </c>
    </row>
    <row r="3259" spans="3:3" x14ac:dyDescent="0.2">
      <c r="C3259" s="113" t="s">
        <v>3593</v>
      </c>
    </row>
    <row r="3260" spans="3:3" x14ac:dyDescent="0.2">
      <c r="C3260" s="113" t="s">
        <v>3594</v>
      </c>
    </row>
    <row r="3261" spans="3:3" x14ac:dyDescent="0.2">
      <c r="C3261" s="113" t="s">
        <v>3595</v>
      </c>
    </row>
    <row r="3262" spans="3:3" x14ac:dyDescent="0.2">
      <c r="C3262" s="113" t="s">
        <v>3596</v>
      </c>
    </row>
    <row r="3263" spans="3:3" x14ac:dyDescent="0.2">
      <c r="C3263" s="113" t="s">
        <v>3597</v>
      </c>
    </row>
    <row r="3264" spans="3:3" x14ac:dyDescent="0.2">
      <c r="C3264" s="113" t="s">
        <v>3598</v>
      </c>
    </row>
    <row r="3265" spans="3:3" x14ac:dyDescent="0.2">
      <c r="C3265" s="113" t="s">
        <v>3599</v>
      </c>
    </row>
    <row r="3266" spans="3:3" x14ac:dyDescent="0.2">
      <c r="C3266" s="113" t="s">
        <v>3600</v>
      </c>
    </row>
    <row r="3267" spans="3:3" x14ac:dyDescent="0.2">
      <c r="C3267" s="113" t="s">
        <v>3601</v>
      </c>
    </row>
    <row r="3268" spans="3:3" x14ac:dyDescent="0.2">
      <c r="C3268" s="113" t="s">
        <v>3602</v>
      </c>
    </row>
    <row r="3269" spans="3:3" x14ac:dyDescent="0.2">
      <c r="C3269" s="113" t="s">
        <v>3603</v>
      </c>
    </row>
    <row r="3270" spans="3:3" x14ac:dyDescent="0.2">
      <c r="C3270" s="113" t="s">
        <v>3604</v>
      </c>
    </row>
    <row r="3271" spans="3:3" x14ac:dyDescent="0.2">
      <c r="C3271" s="113" t="s">
        <v>3605</v>
      </c>
    </row>
    <row r="3272" spans="3:3" x14ac:dyDescent="0.2">
      <c r="C3272" s="113" t="s">
        <v>3606</v>
      </c>
    </row>
    <row r="3273" spans="3:3" x14ac:dyDescent="0.2">
      <c r="C3273" s="113" t="s">
        <v>3607</v>
      </c>
    </row>
    <row r="3274" spans="3:3" x14ac:dyDescent="0.2">
      <c r="C3274" s="113" t="s">
        <v>3608</v>
      </c>
    </row>
    <row r="3275" spans="3:3" x14ac:dyDescent="0.2">
      <c r="C3275" s="113" t="s">
        <v>3609</v>
      </c>
    </row>
    <row r="3276" spans="3:3" x14ac:dyDescent="0.2">
      <c r="C3276" s="113" t="s">
        <v>3610</v>
      </c>
    </row>
    <row r="3277" spans="3:3" x14ac:dyDescent="0.2">
      <c r="C3277" s="113" t="s">
        <v>3611</v>
      </c>
    </row>
    <row r="3278" spans="3:3" x14ac:dyDescent="0.2">
      <c r="C3278" s="113" t="s">
        <v>3612</v>
      </c>
    </row>
    <row r="3279" spans="3:3" x14ac:dyDescent="0.2">
      <c r="C3279" s="113" t="s">
        <v>3613</v>
      </c>
    </row>
    <row r="3280" spans="3:3" x14ac:dyDescent="0.2">
      <c r="C3280" s="113" t="s">
        <v>3614</v>
      </c>
    </row>
    <row r="3281" spans="3:3" x14ac:dyDescent="0.2">
      <c r="C3281" s="113" t="s">
        <v>3615</v>
      </c>
    </row>
    <row r="3282" spans="3:3" x14ac:dyDescent="0.2">
      <c r="C3282" s="113" t="s">
        <v>3616</v>
      </c>
    </row>
    <row r="3283" spans="3:3" x14ac:dyDescent="0.2">
      <c r="C3283" s="113" t="s">
        <v>3617</v>
      </c>
    </row>
    <row r="3284" spans="3:3" x14ac:dyDescent="0.2">
      <c r="C3284" s="113" t="s">
        <v>3618</v>
      </c>
    </row>
    <row r="3285" spans="3:3" x14ac:dyDescent="0.2">
      <c r="C3285" s="113" t="s">
        <v>3619</v>
      </c>
    </row>
    <row r="3286" spans="3:3" x14ac:dyDescent="0.2">
      <c r="C3286" s="113" t="s">
        <v>3620</v>
      </c>
    </row>
    <row r="3287" spans="3:3" x14ac:dyDescent="0.2">
      <c r="C3287" s="113" t="s">
        <v>3621</v>
      </c>
    </row>
    <row r="3288" spans="3:3" x14ac:dyDescent="0.2">
      <c r="C3288" s="113" t="s">
        <v>3622</v>
      </c>
    </row>
    <row r="3289" spans="3:3" x14ac:dyDescent="0.2">
      <c r="C3289" s="113" t="s">
        <v>3623</v>
      </c>
    </row>
    <row r="3290" spans="3:3" x14ac:dyDescent="0.2">
      <c r="C3290" s="113" t="s">
        <v>3624</v>
      </c>
    </row>
    <row r="3291" spans="3:3" x14ac:dyDescent="0.2">
      <c r="C3291" s="113" t="s">
        <v>3625</v>
      </c>
    </row>
    <row r="3292" spans="3:3" x14ac:dyDescent="0.2">
      <c r="C3292" s="113" t="s">
        <v>3626</v>
      </c>
    </row>
    <row r="3293" spans="3:3" x14ac:dyDescent="0.2">
      <c r="C3293" s="113" t="s">
        <v>3627</v>
      </c>
    </row>
    <row r="3294" spans="3:3" x14ac:dyDescent="0.2">
      <c r="C3294" s="113" t="s">
        <v>3628</v>
      </c>
    </row>
    <row r="3295" spans="3:3" x14ac:dyDescent="0.2">
      <c r="C3295" s="113" t="s">
        <v>3629</v>
      </c>
    </row>
    <row r="3296" spans="3:3" x14ac:dyDescent="0.2">
      <c r="C3296" s="113" t="s">
        <v>3630</v>
      </c>
    </row>
    <row r="3297" spans="3:3" x14ac:dyDescent="0.2">
      <c r="C3297" s="113" t="s">
        <v>3631</v>
      </c>
    </row>
    <row r="3298" spans="3:3" x14ac:dyDescent="0.2">
      <c r="C3298" s="113" t="s">
        <v>3632</v>
      </c>
    </row>
    <row r="3299" spans="3:3" x14ac:dyDescent="0.2">
      <c r="C3299" s="113" t="s">
        <v>3633</v>
      </c>
    </row>
    <row r="3300" spans="3:3" x14ac:dyDescent="0.2">
      <c r="C3300" s="113" t="s">
        <v>3634</v>
      </c>
    </row>
    <row r="3301" spans="3:3" x14ac:dyDescent="0.2">
      <c r="C3301" s="113" t="s">
        <v>3635</v>
      </c>
    </row>
    <row r="3302" spans="3:3" x14ac:dyDescent="0.2">
      <c r="C3302" s="113" t="s">
        <v>3636</v>
      </c>
    </row>
    <row r="3303" spans="3:3" x14ac:dyDescent="0.2">
      <c r="C3303" s="113" t="s">
        <v>3637</v>
      </c>
    </row>
    <row r="3304" spans="3:3" x14ac:dyDescent="0.2">
      <c r="C3304" s="113" t="s">
        <v>3638</v>
      </c>
    </row>
    <row r="3305" spans="3:3" x14ac:dyDescent="0.2">
      <c r="C3305" s="113" t="s">
        <v>3639</v>
      </c>
    </row>
    <row r="3306" spans="3:3" x14ac:dyDescent="0.2">
      <c r="C3306" s="113" t="s">
        <v>3640</v>
      </c>
    </row>
    <row r="3307" spans="3:3" x14ac:dyDescent="0.2">
      <c r="C3307" s="113" t="s">
        <v>3641</v>
      </c>
    </row>
    <row r="3308" spans="3:3" x14ac:dyDescent="0.2">
      <c r="C3308" s="113" t="s">
        <v>3642</v>
      </c>
    </row>
    <row r="3309" spans="3:3" x14ac:dyDescent="0.2">
      <c r="C3309" s="113" t="s">
        <v>3643</v>
      </c>
    </row>
    <row r="3310" spans="3:3" x14ac:dyDescent="0.2">
      <c r="C3310" s="113" t="s">
        <v>3644</v>
      </c>
    </row>
    <row r="3311" spans="3:3" x14ac:dyDescent="0.2">
      <c r="C3311" s="113" t="s">
        <v>3645</v>
      </c>
    </row>
    <row r="3312" spans="3:3" x14ac:dyDescent="0.2">
      <c r="C3312" s="113" t="s">
        <v>3646</v>
      </c>
    </row>
    <row r="3313" spans="3:3" x14ac:dyDescent="0.2">
      <c r="C3313" s="113" t="s">
        <v>3647</v>
      </c>
    </row>
    <row r="3314" spans="3:3" x14ac:dyDescent="0.2">
      <c r="C3314" s="113" t="s">
        <v>3648</v>
      </c>
    </row>
    <row r="3315" spans="3:3" x14ac:dyDescent="0.2">
      <c r="C3315" s="113" t="s">
        <v>3649</v>
      </c>
    </row>
    <row r="3316" spans="3:3" x14ac:dyDescent="0.2">
      <c r="C3316" s="113" t="s">
        <v>3650</v>
      </c>
    </row>
    <row r="3317" spans="3:3" x14ac:dyDescent="0.2">
      <c r="C3317" s="113" t="s">
        <v>3651</v>
      </c>
    </row>
    <row r="3318" spans="3:3" x14ac:dyDescent="0.2">
      <c r="C3318" s="113" t="s">
        <v>3652</v>
      </c>
    </row>
    <row r="3319" spans="3:3" x14ac:dyDescent="0.2">
      <c r="C3319" s="113" t="s">
        <v>3653</v>
      </c>
    </row>
    <row r="3320" spans="3:3" x14ac:dyDescent="0.2">
      <c r="C3320" s="113" t="s">
        <v>3654</v>
      </c>
    </row>
    <row r="3321" spans="3:3" x14ac:dyDescent="0.2">
      <c r="C3321" s="113" t="s">
        <v>3655</v>
      </c>
    </row>
    <row r="3322" spans="3:3" x14ac:dyDescent="0.2">
      <c r="C3322" s="113" t="s">
        <v>3656</v>
      </c>
    </row>
    <row r="3323" spans="3:3" x14ac:dyDescent="0.2">
      <c r="C3323" s="113" t="s">
        <v>3657</v>
      </c>
    </row>
    <row r="3324" spans="3:3" x14ac:dyDescent="0.2">
      <c r="C3324" s="113" t="s">
        <v>3658</v>
      </c>
    </row>
    <row r="3325" spans="3:3" x14ac:dyDescent="0.2">
      <c r="C3325" s="113" t="s">
        <v>3659</v>
      </c>
    </row>
    <row r="3326" spans="3:3" x14ac:dyDescent="0.2">
      <c r="C3326" s="113" t="s">
        <v>3660</v>
      </c>
    </row>
    <row r="3327" spans="3:3" x14ac:dyDescent="0.2">
      <c r="C3327" s="113" t="s">
        <v>3661</v>
      </c>
    </row>
    <row r="3328" spans="3:3" x14ac:dyDescent="0.2">
      <c r="C3328" s="113" t="s">
        <v>3662</v>
      </c>
    </row>
    <row r="3329" spans="3:3" x14ac:dyDescent="0.2">
      <c r="C3329" s="113" t="s">
        <v>3663</v>
      </c>
    </row>
    <row r="3330" spans="3:3" x14ac:dyDescent="0.2">
      <c r="C3330" s="113" t="s">
        <v>3664</v>
      </c>
    </row>
    <row r="3331" spans="3:3" x14ac:dyDescent="0.2">
      <c r="C3331" s="113" t="s">
        <v>3665</v>
      </c>
    </row>
    <row r="3332" spans="3:3" x14ac:dyDescent="0.2">
      <c r="C3332" s="113" t="s">
        <v>3666</v>
      </c>
    </row>
    <row r="3333" spans="3:3" x14ac:dyDescent="0.2">
      <c r="C3333" s="113" t="s">
        <v>3667</v>
      </c>
    </row>
    <row r="3334" spans="3:3" x14ac:dyDescent="0.2">
      <c r="C3334" s="113" t="s">
        <v>3668</v>
      </c>
    </row>
    <row r="3335" spans="3:3" x14ac:dyDescent="0.2">
      <c r="C3335" s="113" t="s">
        <v>3669</v>
      </c>
    </row>
    <row r="3336" spans="3:3" x14ac:dyDescent="0.2">
      <c r="C3336" s="113" t="s">
        <v>3670</v>
      </c>
    </row>
    <row r="3337" spans="3:3" x14ac:dyDescent="0.2">
      <c r="C3337" s="113" t="s">
        <v>3671</v>
      </c>
    </row>
    <row r="3338" spans="3:3" x14ac:dyDescent="0.2">
      <c r="C3338" s="113" t="s">
        <v>3672</v>
      </c>
    </row>
    <row r="3339" spans="3:3" x14ac:dyDescent="0.2">
      <c r="C3339" s="113" t="s">
        <v>3673</v>
      </c>
    </row>
    <row r="3340" spans="3:3" x14ac:dyDescent="0.2">
      <c r="C3340" s="113" t="s">
        <v>3674</v>
      </c>
    </row>
    <row r="3341" spans="3:3" x14ac:dyDescent="0.2">
      <c r="C3341" s="113" t="s">
        <v>3675</v>
      </c>
    </row>
    <row r="3342" spans="3:3" x14ac:dyDescent="0.2">
      <c r="C3342" s="113" t="s">
        <v>3676</v>
      </c>
    </row>
    <row r="3343" spans="3:3" x14ac:dyDescent="0.2">
      <c r="C3343" s="113" t="s">
        <v>3677</v>
      </c>
    </row>
    <row r="3344" spans="3:3" x14ac:dyDescent="0.2">
      <c r="C3344" s="113" t="s">
        <v>3678</v>
      </c>
    </row>
    <row r="3345" spans="3:3" x14ac:dyDescent="0.2">
      <c r="C3345" s="113" t="s">
        <v>3679</v>
      </c>
    </row>
    <row r="3346" spans="3:3" x14ac:dyDescent="0.2">
      <c r="C3346" s="113" t="s">
        <v>3680</v>
      </c>
    </row>
    <row r="3347" spans="3:3" x14ac:dyDescent="0.2">
      <c r="C3347" s="113" t="s">
        <v>3681</v>
      </c>
    </row>
    <row r="3348" spans="3:3" x14ac:dyDescent="0.2">
      <c r="C3348" s="113" t="s">
        <v>3682</v>
      </c>
    </row>
    <row r="3349" spans="3:3" x14ac:dyDescent="0.2">
      <c r="C3349" s="113" t="s">
        <v>3683</v>
      </c>
    </row>
    <row r="3350" spans="3:3" x14ac:dyDescent="0.2">
      <c r="C3350" s="113" t="s">
        <v>3684</v>
      </c>
    </row>
    <row r="3351" spans="3:3" x14ac:dyDescent="0.2">
      <c r="C3351" s="113" t="s">
        <v>3685</v>
      </c>
    </row>
    <row r="3352" spans="3:3" x14ac:dyDescent="0.2">
      <c r="C3352" s="113" t="s">
        <v>3686</v>
      </c>
    </row>
    <row r="3353" spans="3:3" x14ac:dyDescent="0.2">
      <c r="C3353" s="113" t="s">
        <v>3687</v>
      </c>
    </row>
    <row r="3354" spans="3:3" x14ac:dyDescent="0.2">
      <c r="C3354" s="113" t="s">
        <v>3688</v>
      </c>
    </row>
    <row r="3355" spans="3:3" x14ac:dyDescent="0.2">
      <c r="C3355" s="113" t="s">
        <v>3689</v>
      </c>
    </row>
    <row r="3356" spans="3:3" x14ac:dyDescent="0.2">
      <c r="C3356" s="113" t="s">
        <v>3690</v>
      </c>
    </row>
    <row r="3357" spans="3:3" x14ac:dyDescent="0.2">
      <c r="C3357" s="113" t="s">
        <v>3691</v>
      </c>
    </row>
    <row r="3358" spans="3:3" x14ac:dyDescent="0.2">
      <c r="C3358" s="113" t="s">
        <v>3692</v>
      </c>
    </row>
    <row r="3359" spans="3:3" x14ac:dyDescent="0.2">
      <c r="C3359" s="113" t="s">
        <v>3693</v>
      </c>
    </row>
    <row r="3360" spans="3:3" x14ac:dyDescent="0.2">
      <c r="C3360" s="113" t="s">
        <v>3694</v>
      </c>
    </row>
    <row r="3361" spans="3:3" x14ac:dyDescent="0.2">
      <c r="C3361" s="113" t="s">
        <v>3695</v>
      </c>
    </row>
    <row r="3362" spans="3:3" x14ac:dyDescent="0.2">
      <c r="C3362" s="113" t="s">
        <v>3696</v>
      </c>
    </row>
    <row r="3363" spans="3:3" x14ac:dyDescent="0.2">
      <c r="C3363" s="113" t="s">
        <v>3697</v>
      </c>
    </row>
    <row r="3364" spans="3:3" x14ac:dyDescent="0.2">
      <c r="C3364" s="113" t="s">
        <v>3698</v>
      </c>
    </row>
    <row r="3365" spans="3:3" x14ac:dyDescent="0.2">
      <c r="C3365" s="113" t="s">
        <v>3699</v>
      </c>
    </row>
    <row r="3366" spans="3:3" x14ac:dyDescent="0.2">
      <c r="C3366" s="113" t="s">
        <v>3700</v>
      </c>
    </row>
    <row r="3367" spans="3:3" x14ac:dyDescent="0.2">
      <c r="C3367" s="113" t="s">
        <v>3701</v>
      </c>
    </row>
    <row r="3368" spans="3:3" x14ac:dyDescent="0.2">
      <c r="C3368" s="113" t="s">
        <v>3702</v>
      </c>
    </row>
    <row r="3369" spans="3:3" x14ac:dyDescent="0.2">
      <c r="C3369" s="113" t="s">
        <v>3703</v>
      </c>
    </row>
    <row r="3370" spans="3:3" x14ac:dyDescent="0.2">
      <c r="C3370" s="113" t="s">
        <v>3704</v>
      </c>
    </row>
    <row r="3371" spans="3:3" x14ac:dyDescent="0.2">
      <c r="C3371" s="113" t="s">
        <v>3705</v>
      </c>
    </row>
    <row r="3372" spans="3:3" x14ac:dyDescent="0.2">
      <c r="C3372" s="113" t="s">
        <v>3706</v>
      </c>
    </row>
    <row r="3373" spans="3:3" x14ac:dyDescent="0.2">
      <c r="C3373" s="113" t="s">
        <v>3707</v>
      </c>
    </row>
    <row r="3374" spans="3:3" x14ac:dyDescent="0.2">
      <c r="C3374" s="113" t="s">
        <v>3708</v>
      </c>
    </row>
    <row r="3375" spans="3:3" x14ac:dyDescent="0.2">
      <c r="C3375" s="113" t="s">
        <v>3709</v>
      </c>
    </row>
    <row r="3376" spans="3:3" x14ac:dyDescent="0.2">
      <c r="C3376" s="113" t="s">
        <v>3710</v>
      </c>
    </row>
    <row r="3377" spans="3:3" x14ac:dyDescent="0.2">
      <c r="C3377" s="113" t="s">
        <v>3711</v>
      </c>
    </row>
    <row r="3378" spans="3:3" x14ac:dyDescent="0.2">
      <c r="C3378" s="113" t="s">
        <v>3712</v>
      </c>
    </row>
    <row r="3379" spans="3:3" x14ac:dyDescent="0.2">
      <c r="C3379" s="113" t="s">
        <v>3713</v>
      </c>
    </row>
    <row r="3380" spans="3:3" x14ac:dyDescent="0.2">
      <c r="C3380" s="113" t="s">
        <v>3714</v>
      </c>
    </row>
    <row r="3381" spans="3:3" x14ac:dyDescent="0.2">
      <c r="C3381" s="113" t="s">
        <v>3715</v>
      </c>
    </row>
    <row r="3382" spans="3:3" x14ac:dyDescent="0.2">
      <c r="C3382" s="113" t="s">
        <v>3716</v>
      </c>
    </row>
    <row r="3383" spans="3:3" x14ac:dyDescent="0.2">
      <c r="C3383" s="113" t="s">
        <v>3717</v>
      </c>
    </row>
    <row r="3384" spans="3:3" x14ac:dyDescent="0.2">
      <c r="C3384" s="113" t="s">
        <v>3718</v>
      </c>
    </row>
    <row r="3385" spans="3:3" x14ac:dyDescent="0.2">
      <c r="C3385" s="113" t="s">
        <v>3719</v>
      </c>
    </row>
    <row r="3386" spans="3:3" x14ac:dyDescent="0.2">
      <c r="C3386" s="113" t="s">
        <v>3720</v>
      </c>
    </row>
    <row r="3387" spans="3:3" x14ac:dyDescent="0.2">
      <c r="C3387" s="113" t="s">
        <v>3721</v>
      </c>
    </row>
    <row r="3388" spans="3:3" x14ac:dyDescent="0.2">
      <c r="C3388" s="113" t="s">
        <v>3722</v>
      </c>
    </row>
    <row r="3389" spans="3:3" x14ac:dyDescent="0.2">
      <c r="C3389" s="113" t="s">
        <v>3723</v>
      </c>
    </row>
    <row r="3390" spans="3:3" x14ac:dyDescent="0.2">
      <c r="C3390" s="113" t="s">
        <v>3724</v>
      </c>
    </row>
    <row r="3391" spans="3:3" x14ac:dyDescent="0.2">
      <c r="C3391" s="113" t="s">
        <v>3725</v>
      </c>
    </row>
    <row r="3392" spans="3:3" x14ac:dyDescent="0.2">
      <c r="C3392" s="113" t="s">
        <v>3726</v>
      </c>
    </row>
    <row r="3393" spans="3:3" x14ac:dyDescent="0.2">
      <c r="C3393" s="113" t="s">
        <v>3727</v>
      </c>
    </row>
    <row r="3394" spans="3:3" x14ac:dyDescent="0.2">
      <c r="C3394" s="113" t="s">
        <v>3728</v>
      </c>
    </row>
    <row r="3395" spans="3:3" x14ac:dyDescent="0.2">
      <c r="C3395" s="113" t="s">
        <v>3729</v>
      </c>
    </row>
    <row r="3396" spans="3:3" x14ac:dyDescent="0.2">
      <c r="C3396" s="113" t="s">
        <v>3730</v>
      </c>
    </row>
    <row r="3397" spans="3:3" x14ac:dyDescent="0.2">
      <c r="C3397" s="113" t="s">
        <v>3731</v>
      </c>
    </row>
    <row r="3398" spans="3:3" x14ac:dyDescent="0.2">
      <c r="C3398" s="113" t="s">
        <v>3732</v>
      </c>
    </row>
    <row r="3399" spans="3:3" x14ac:dyDescent="0.2">
      <c r="C3399" s="113" t="s">
        <v>3733</v>
      </c>
    </row>
    <row r="3400" spans="3:3" x14ac:dyDescent="0.2">
      <c r="C3400" s="113" t="s">
        <v>3734</v>
      </c>
    </row>
    <row r="3401" spans="3:3" x14ac:dyDescent="0.2">
      <c r="C3401" s="113" t="s">
        <v>3735</v>
      </c>
    </row>
    <row r="3402" spans="3:3" x14ac:dyDescent="0.2">
      <c r="C3402" s="113" t="s">
        <v>3736</v>
      </c>
    </row>
    <row r="3403" spans="3:3" x14ac:dyDescent="0.2">
      <c r="C3403" s="113" t="s">
        <v>3737</v>
      </c>
    </row>
    <row r="3404" spans="3:3" x14ac:dyDescent="0.2">
      <c r="C3404" s="113" t="s">
        <v>3738</v>
      </c>
    </row>
    <row r="3405" spans="3:3" x14ac:dyDescent="0.2">
      <c r="C3405" s="113" t="s">
        <v>3739</v>
      </c>
    </row>
    <row r="3406" spans="3:3" x14ac:dyDescent="0.2">
      <c r="C3406" s="113" t="s">
        <v>3740</v>
      </c>
    </row>
    <row r="3407" spans="3:3" x14ac:dyDescent="0.2">
      <c r="C3407" s="113" t="s">
        <v>3741</v>
      </c>
    </row>
    <row r="3408" spans="3:3" x14ac:dyDescent="0.2">
      <c r="C3408" s="113" t="s">
        <v>3742</v>
      </c>
    </row>
    <row r="3409" spans="3:3" x14ac:dyDescent="0.2">
      <c r="C3409" s="113" t="s">
        <v>3743</v>
      </c>
    </row>
    <row r="3410" spans="3:3" x14ac:dyDescent="0.2">
      <c r="C3410" s="113" t="s">
        <v>3744</v>
      </c>
    </row>
    <row r="3411" spans="3:3" x14ac:dyDescent="0.2">
      <c r="C3411" s="113" t="s">
        <v>3745</v>
      </c>
    </row>
    <row r="3412" spans="3:3" x14ac:dyDescent="0.2">
      <c r="C3412" s="113" t="s">
        <v>3746</v>
      </c>
    </row>
    <row r="3413" spans="3:3" x14ac:dyDescent="0.2">
      <c r="C3413" s="113" t="s">
        <v>3747</v>
      </c>
    </row>
    <row r="3414" spans="3:3" x14ac:dyDescent="0.2">
      <c r="C3414" s="113" t="s">
        <v>3748</v>
      </c>
    </row>
    <row r="3415" spans="3:3" x14ac:dyDescent="0.2">
      <c r="C3415" s="113" t="s">
        <v>3749</v>
      </c>
    </row>
    <row r="3416" spans="3:3" x14ac:dyDescent="0.2">
      <c r="C3416" s="113" t="s">
        <v>3750</v>
      </c>
    </row>
    <row r="3417" spans="3:3" x14ac:dyDescent="0.2">
      <c r="C3417" s="113" t="s">
        <v>3751</v>
      </c>
    </row>
    <row r="3418" spans="3:3" x14ac:dyDescent="0.2">
      <c r="C3418" s="113" t="s">
        <v>3752</v>
      </c>
    </row>
    <row r="3419" spans="3:3" x14ac:dyDescent="0.2">
      <c r="C3419" s="113" t="s">
        <v>3753</v>
      </c>
    </row>
    <row r="3420" spans="3:3" x14ac:dyDescent="0.2">
      <c r="C3420" s="113" t="s">
        <v>3754</v>
      </c>
    </row>
    <row r="3421" spans="3:3" x14ac:dyDescent="0.2">
      <c r="C3421" s="113" t="s">
        <v>3755</v>
      </c>
    </row>
    <row r="3422" spans="3:3" x14ac:dyDescent="0.2">
      <c r="C3422" s="113" t="s">
        <v>3756</v>
      </c>
    </row>
    <row r="3423" spans="3:3" x14ac:dyDescent="0.2">
      <c r="C3423" s="113" t="s">
        <v>3757</v>
      </c>
    </row>
    <row r="3424" spans="3:3" x14ac:dyDescent="0.2">
      <c r="C3424" s="113" t="s">
        <v>3758</v>
      </c>
    </row>
    <row r="3425" spans="3:3" x14ac:dyDescent="0.2">
      <c r="C3425" s="113" t="s">
        <v>3759</v>
      </c>
    </row>
    <row r="3426" spans="3:3" x14ac:dyDescent="0.2">
      <c r="C3426" s="113" t="s">
        <v>3760</v>
      </c>
    </row>
    <row r="3427" spans="3:3" x14ac:dyDescent="0.2">
      <c r="C3427" s="113" t="s">
        <v>3761</v>
      </c>
    </row>
    <row r="3428" spans="3:3" x14ac:dyDescent="0.2">
      <c r="C3428" s="113" t="s">
        <v>3762</v>
      </c>
    </row>
    <row r="3429" spans="3:3" x14ac:dyDescent="0.2">
      <c r="C3429" s="113" t="s">
        <v>3763</v>
      </c>
    </row>
    <row r="3430" spans="3:3" x14ac:dyDescent="0.2">
      <c r="C3430" s="113" t="s">
        <v>3764</v>
      </c>
    </row>
    <row r="3431" spans="3:3" x14ac:dyDescent="0.2">
      <c r="C3431" s="113" t="s">
        <v>3765</v>
      </c>
    </row>
    <row r="3432" spans="3:3" x14ac:dyDescent="0.2">
      <c r="C3432" s="113" t="s">
        <v>3766</v>
      </c>
    </row>
    <row r="3433" spans="3:3" x14ac:dyDescent="0.2">
      <c r="C3433" s="113" t="s">
        <v>3767</v>
      </c>
    </row>
    <row r="3434" spans="3:3" x14ac:dyDescent="0.2">
      <c r="C3434" s="113" t="s">
        <v>3768</v>
      </c>
    </row>
    <row r="3435" spans="3:3" x14ac:dyDescent="0.2">
      <c r="C3435" s="113" t="s">
        <v>3769</v>
      </c>
    </row>
    <row r="3436" spans="3:3" x14ac:dyDescent="0.2">
      <c r="C3436" s="113" t="s">
        <v>3770</v>
      </c>
    </row>
    <row r="3437" spans="3:3" x14ac:dyDescent="0.2">
      <c r="C3437" s="113" t="s">
        <v>3771</v>
      </c>
    </row>
    <row r="3438" spans="3:3" x14ac:dyDescent="0.2">
      <c r="C3438" s="113" t="s">
        <v>3772</v>
      </c>
    </row>
    <row r="3439" spans="3:3" x14ac:dyDescent="0.2">
      <c r="C3439" s="113" t="s">
        <v>3773</v>
      </c>
    </row>
    <row r="3440" spans="3:3" x14ac:dyDescent="0.2">
      <c r="C3440" s="113" t="s">
        <v>3774</v>
      </c>
    </row>
    <row r="3441" spans="3:3" x14ac:dyDescent="0.2">
      <c r="C3441" s="113" t="s">
        <v>3775</v>
      </c>
    </row>
    <row r="3442" spans="3:3" x14ac:dyDescent="0.2">
      <c r="C3442" s="113" t="s">
        <v>3776</v>
      </c>
    </row>
    <row r="3443" spans="3:3" x14ac:dyDescent="0.2">
      <c r="C3443" s="113" t="s">
        <v>3777</v>
      </c>
    </row>
    <row r="3444" spans="3:3" x14ac:dyDescent="0.2">
      <c r="C3444" s="113" t="s">
        <v>3778</v>
      </c>
    </row>
    <row r="3445" spans="3:3" x14ac:dyDescent="0.2">
      <c r="C3445" s="113" t="s">
        <v>3779</v>
      </c>
    </row>
    <row r="3446" spans="3:3" x14ac:dyDescent="0.2">
      <c r="C3446" s="113" t="s">
        <v>3780</v>
      </c>
    </row>
    <row r="3447" spans="3:3" x14ac:dyDescent="0.2">
      <c r="C3447" s="113" t="s">
        <v>3781</v>
      </c>
    </row>
    <row r="3448" spans="3:3" x14ac:dyDescent="0.2">
      <c r="C3448" s="113" t="s">
        <v>3782</v>
      </c>
    </row>
    <row r="3449" spans="3:3" x14ac:dyDescent="0.2">
      <c r="C3449" s="113" t="s">
        <v>3783</v>
      </c>
    </row>
    <row r="3450" spans="3:3" x14ac:dyDescent="0.2">
      <c r="C3450" s="113" t="s">
        <v>3784</v>
      </c>
    </row>
    <row r="3451" spans="3:3" x14ac:dyDescent="0.2">
      <c r="C3451" s="113" t="s">
        <v>3785</v>
      </c>
    </row>
    <row r="3452" spans="3:3" x14ac:dyDescent="0.2">
      <c r="C3452" s="113" t="s">
        <v>3786</v>
      </c>
    </row>
    <row r="3453" spans="3:3" x14ac:dyDescent="0.2">
      <c r="C3453" s="113" t="s">
        <v>3787</v>
      </c>
    </row>
    <row r="3454" spans="3:3" x14ac:dyDescent="0.2">
      <c r="C3454" s="113" t="s">
        <v>3788</v>
      </c>
    </row>
    <row r="3455" spans="3:3" x14ac:dyDescent="0.2">
      <c r="C3455" s="113" t="s">
        <v>3789</v>
      </c>
    </row>
    <row r="3456" spans="3:3" x14ac:dyDescent="0.2">
      <c r="C3456" s="113" t="s">
        <v>3790</v>
      </c>
    </row>
    <row r="3457" spans="3:3" x14ac:dyDescent="0.2">
      <c r="C3457" s="113" t="s">
        <v>3791</v>
      </c>
    </row>
    <row r="3458" spans="3:3" x14ac:dyDescent="0.2">
      <c r="C3458" s="113" t="s">
        <v>3792</v>
      </c>
    </row>
    <row r="3459" spans="3:3" x14ac:dyDescent="0.2">
      <c r="C3459" s="113" t="s">
        <v>3793</v>
      </c>
    </row>
    <row r="3460" spans="3:3" x14ac:dyDescent="0.2">
      <c r="C3460" s="113" t="s">
        <v>3794</v>
      </c>
    </row>
    <row r="3461" spans="3:3" x14ac:dyDescent="0.2">
      <c r="C3461" s="113" t="s">
        <v>3795</v>
      </c>
    </row>
    <row r="3462" spans="3:3" x14ac:dyDescent="0.2">
      <c r="C3462" s="113" t="s">
        <v>3796</v>
      </c>
    </row>
    <row r="3463" spans="3:3" x14ac:dyDescent="0.2">
      <c r="C3463" s="113" t="s">
        <v>3797</v>
      </c>
    </row>
    <row r="3464" spans="3:3" x14ac:dyDescent="0.2">
      <c r="C3464" s="113" t="s">
        <v>3798</v>
      </c>
    </row>
    <row r="3465" spans="3:3" x14ac:dyDescent="0.2">
      <c r="C3465" s="113" t="s">
        <v>3799</v>
      </c>
    </row>
    <row r="3466" spans="3:3" x14ac:dyDescent="0.2">
      <c r="C3466" s="113" t="s">
        <v>3800</v>
      </c>
    </row>
    <row r="3467" spans="3:3" x14ac:dyDescent="0.2">
      <c r="C3467" s="113" t="s">
        <v>3801</v>
      </c>
    </row>
    <row r="3468" spans="3:3" x14ac:dyDescent="0.2">
      <c r="C3468" s="113" t="s">
        <v>3802</v>
      </c>
    </row>
    <row r="3469" spans="3:3" x14ac:dyDescent="0.2">
      <c r="C3469" s="113" t="s">
        <v>3803</v>
      </c>
    </row>
    <row r="3470" spans="3:3" x14ac:dyDescent="0.2">
      <c r="C3470" s="113" t="s">
        <v>3804</v>
      </c>
    </row>
    <row r="3471" spans="3:3" x14ac:dyDescent="0.2">
      <c r="C3471" s="113" t="s">
        <v>3805</v>
      </c>
    </row>
    <row r="3472" spans="3:3" x14ac:dyDescent="0.2">
      <c r="C3472" s="113" t="s">
        <v>3806</v>
      </c>
    </row>
    <row r="3473" spans="3:3" x14ac:dyDescent="0.2">
      <c r="C3473" s="113" t="s">
        <v>3807</v>
      </c>
    </row>
    <row r="3474" spans="3:3" x14ac:dyDescent="0.2">
      <c r="C3474" s="113" t="s">
        <v>3808</v>
      </c>
    </row>
    <row r="3475" spans="3:3" x14ac:dyDescent="0.2">
      <c r="C3475" s="113" t="s">
        <v>3809</v>
      </c>
    </row>
    <row r="3476" spans="3:3" x14ac:dyDescent="0.2">
      <c r="C3476" s="113" t="s">
        <v>3810</v>
      </c>
    </row>
    <row r="3477" spans="3:3" x14ac:dyDescent="0.2">
      <c r="C3477" s="113" t="s">
        <v>3811</v>
      </c>
    </row>
    <row r="3478" spans="3:3" x14ac:dyDescent="0.2">
      <c r="C3478" s="113" t="s">
        <v>3812</v>
      </c>
    </row>
    <row r="3479" spans="3:3" x14ac:dyDescent="0.2">
      <c r="C3479" s="113" t="s">
        <v>3813</v>
      </c>
    </row>
    <row r="3480" spans="3:3" x14ac:dyDescent="0.2">
      <c r="C3480" s="113" t="s">
        <v>3814</v>
      </c>
    </row>
    <row r="3481" spans="3:3" x14ac:dyDescent="0.2">
      <c r="C3481" s="113" t="s">
        <v>3815</v>
      </c>
    </row>
    <row r="3482" spans="3:3" x14ac:dyDescent="0.2">
      <c r="C3482" s="113" t="s">
        <v>3816</v>
      </c>
    </row>
    <row r="3483" spans="3:3" x14ac:dyDescent="0.2">
      <c r="C3483" s="113" t="s">
        <v>3817</v>
      </c>
    </row>
    <row r="3484" spans="3:3" x14ac:dyDescent="0.2">
      <c r="C3484" s="113" t="s">
        <v>3818</v>
      </c>
    </row>
    <row r="3485" spans="3:3" x14ac:dyDescent="0.2">
      <c r="C3485" s="113" t="s">
        <v>3819</v>
      </c>
    </row>
    <row r="3486" spans="3:3" x14ac:dyDescent="0.2">
      <c r="C3486" s="113" t="s">
        <v>3820</v>
      </c>
    </row>
    <row r="3487" spans="3:3" x14ac:dyDescent="0.2">
      <c r="C3487" s="113" t="s">
        <v>3821</v>
      </c>
    </row>
    <row r="3488" spans="3:3" x14ac:dyDescent="0.2">
      <c r="C3488" s="113" t="s">
        <v>3822</v>
      </c>
    </row>
    <row r="3489" spans="3:3" x14ac:dyDescent="0.2">
      <c r="C3489" s="113" t="s">
        <v>3823</v>
      </c>
    </row>
    <row r="3490" spans="3:3" x14ac:dyDescent="0.2">
      <c r="C3490" s="113" t="s">
        <v>3824</v>
      </c>
    </row>
    <row r="3491" spans="3:3" x14ac:dyDescent="0.2">
      <c r="C3491" s="113" t="s">
        <v>3825</v>
      </c>
    </row>
    <row r="3492" spans="3:3" x14ac:dyDescent="0.2">
      <c r="C3492" s="113" t="s">
        <v>3826</v>
      </c>
    </row>
    <row r="3493" spans="3:3" x14ac:dyDescent="0.2">
      <c r="C3493" s="113" t="s">
        <v>3827</v>
      </c>
    </row>
    <row r="3494" spans="3:3" x14ac:dyDescent="0.2">
      <c r="C3494" s="113" t="s">
        <v>3828</v>
      </c>
    </row>
    <row r="3495" spans="3:3" x14ac:dyDescent="0.2">
      <c r="C3495" s="113" t="s">
        <v>3829</v>
      </c>
    </row>
    <row r="3496" spans="3:3" x14ac:dyDescent="0.2">
      <c r="C3496" s="113" t="s">
        <v>3830</v>
      </c>
    </row>
    <row r="3497" spans="3:3" x14ac:dyDescent="0.2">
      <c r="C3497" s="113" t="s">
        <v>3831</v>
      </c>
    </row>
    <row r="3498" spans="3:3" x14ac:dyDescent="0.2">
      <c r="C3498" s="113" t="s">
        <v>3832</v>
      </c>
    </row>
    <row r="3499" spans="3:3" x14ac:dyDescent="0.2">
      <c r="C3499" s="113" t="s">
        <v>3833</v>
      </c>
    </row>
    <row r="3500" spans="3:3" x14ac:dyDescent="0.2">
      <c r="C3500" s="113" t="s">
        <v>3834</v>
      </c>
    </row>
    <row r="3501" spans="3:3" x14ac:dyDescent="0.2">
      <c r="C3501" s="113" t="s">
        <v>3835</v>
      </c>
    </row>
    <row r="3502" spans="3:3" x14ac:dyDescent="0.2">
      <c r="C3502" s="113" t="s">
        <v>3836</v>
      </c>
    </row>
    <row r="3503" spans="3:3" x14ac:dyDescent="0.2">
      <c r="C3503" s="113" t="s">
        <v>3837</v>
      </c>
    </row>
    <row r="3504" spans="3:3" x14ac:dyDescent="0.2">
      <c r="C3504" s="113" t="s">
        <v>3838</v>
      </c>
    </row>
    <row r="3505" spans="3:3" x14ac:dyDescent="0.2">
      <c r="C3505" s="113" t="s">
        <v>3839</v>
      </c>
    </row>
    <row r="3506" spans="3:3" x14ac:dyDescent="0.2">
      <c r="C3506" s="113" t="s">
        <v>3840</v>
      </c>
    </row>
    <row r="3507" spans="3:3" x14ac:dyDescent="0.2">
      <c r="C3507" s="113" t="s">
        <v>3841</v>
      </c>
    </row>
    <row r="3508" spans="3:3" x14ac:dyDescent="0.2">
      <c r="C3508" s="113" t="s">
        <v>3842</v>
      </c>
    </row>
    <row r="3509" spans="3:3" x14ac:dyDescent="0.2">
      <c r="C3509" s="113" t="s">
        <v>3843</v>
      </c>
    </row>
    <row r="3510" spans="3:3" x14ac:dyDescent="0.2">
      <c r="C3510" s="113" t="s">
        <v>3844</v>
      </c>
    </row>
    <row r="3511" spans="3:3" x14ac:dyDescent="0.2">
      <c r="C3511" s="113" t="s">
        <v>3845</v>
      </c>
    </row>
    <row r="3512" spans="3:3" x14ac:dyDescent="0.2">
      <c r="C3512" s="113" t="s">
        <v>3846</v>
      </c>
    </row>
    <row r="3513" spans="3:3" x14ac:dyDescent="0.2">
      <c r="C3513" s="113" t="s">
        <v>3847</v>
      </c>
    </row>
    <row r="3514" spans="3:3" x14ac:dyDescent="0.2">
      <c r="C3514" s="113" t="s">
        <v>3848</v>
      </c>
    </row>
    <row r="3515" spans="3:3" x14ac:dyDescent="0.2">
      <c r="C3515" s="113" t="s">
        <v>3849</v>
      </c>
    </row>
    <row r="3516" spans="3:3" x14ac:dyDescent="0.2">
      <c r="C3516" s="113" t="s">
        <v>3850</v>
      </c>
    </row>
    <row r="3517" spans="3:3" x14ac:dyDescent="0.2">
      <c r="C3517" s="113" t="s">
        <v>3851</v>
      </c>
    </row>
    <row r="3518" spans="3:3" x14ac:dyDescent="0.2">
      <c r="C3518" s="113" t="s">
        <v>3852</v>
      </c>
    </row>
    <row r="3519" spans="3:3" x14ac:dyDescent="0.2">
      <c r="C3519" s="113" t="s">
        <v>3853</v>
      </c>
    </row>
    <row r="3520" spans="3:3" x14ac:dyDescent="0.2">
      <c r="C3520" s="113" t="s">
        <v>3854</v>
      </c>
    </row>
    <row r="3521" spans="3:3" x14ac:dyDescent="0.2">
      <c r="C3521" s="113" t="s">
        <v>3855</v>
      </c>
    </row>
    <row r="3522" spans="3:3" x14ac:dyDescent="0.2">
      <c r="C3522" s="113" t="s">
        <v>3856</v>
      </c>
    </row>
    <row r="3523" spans="3:3" x14ac:dyDescent="0.2">
      <c r="C3523" s="113" t="s">
        <v>3857</v>
      </c>
    </row>
    <row r="3524" spans="3:3" x14ac:dyDescent="0.2">
      <c r="C3524" s="113" t="s">
        <v>3858</v>
      </c>
    </row>
    <row r="3525" spans="3:3" x14ac:dyDescent="0.2">
      <c r="C3525" s="113" t="s">
        <v>3859</v>
      </c>
    </row>
    <row r="3526" spans="3:3" x14ac:dyDescent="0.2">
      <c r="C3526" s="113" t="s">
        <v>3860</v>
      </c>
    </row>
    <row r="3527" spans="3:3" x14ac:dyDescent="0.2">
      <c r="C3527" s="113" t="s">
        <v>3861</v>
      </c>
    </row>
    <row r="3528" spans="3:3" x14ac:dyDescent="0.2">
      <c r="C3528" s="113" t="s">
        <v>3862</v>
      </c>
    </row>
    <row r="3529" spans="3:3" x14ac:dyDescent="0.2">
      <c r="C3529" s="113" t="s">
        <v>3863</v>
      </c>
    </row>
    <row r="3530" spans="3:3" x14ac:dyDescent="0.2">
      <c r="C3530" s="113" t="s">
        <v>3864</v>
      </c>
    </row>
    <row r="3531" spans="3:3" x14ac:dyDescent="0.2">
      <c r="C3531" s="113" t="s">
        <v>3865</v>
      </c>
    </row>
    <row r="3532" spans="3:3" x14ac:dyDescent="0.2">
      <c r="C3532" s="113" t="s">
        <v>3866</v>
      </c>
    </row>
    <row r="3533" spans="3:3" x14ac:dyDescent="0.2">
      <c r="C3533" s="113" t="s">
        <v>3867</v>
      </c>
    </row>
    <row r="3534" spans="3:3" x14ac:dyDescent="0.2">
      <c r="C3534" s="113" t="s">
        <v>3868</v>
      </c>
    </row>
    <row r="3535" spans="3:3" x14ac:dyDescent="0.2">
      <c r="C3535" s="113" t="s">
        <v>3869</v>
      </c>
    </row>
    <row r="3536" spans="3:3" x14ac:dyDescent="0.2">
      <c r="C3536" s="113" t="s">
        <v>3870</v>
      </c>
    </row>
    <row r="3537" spans="3:3" x14ac:dyDescent="0.2">
      <c r="C3537" s="113" t="s">
        <v>3871</v>
      </c>
    </row>
    <row r="3538" spans="3:3" x14ac:dyDescent="0.2">
      <c r="C3538" s="113" t="s">
        <v>3872</v>
      </c>
    </row>
    <row r="3539" spans="3:3" x14ac:dyDescent="0.2">
      <c r="C3539" s="113" t="s">
        <v>3873</v>
      </c>
    </row>
    <row r="3540" spans="3:3" x14ac:dyDescent="0.2">
      <c r="C3540" s="113" t="s">
        <v>3874</v>
      </c>
    </row>
    <row r="3541" spans="3:3" x14ac:dyDescent="0.2">
      <c r="C3541" s="113" t="s">
        <v>3875</v>
      </c>
    </row>
    <row r="3542" spans="3:3" x14ac:dyDescent="0.2">
      <c r="C3542" s="113" t="s">
        <v>3876</v>
      </c>
    </row>
    <row r="3543" spans="3:3" x14ac:dyDescent="0.2">
      <c r="C3543" s="113" t="s">
        <v>3877</v>
      </c>
    </row>
    <row r="3544" spans="3:3" x14ac:dyDescent="0.2">
      <c r="C3544" s="113" t="s">
        <v>3878</v>
      </c>
    </row>
    <row r="3545" spans="3:3" x14ac:dyDescent="0.2">
      <c r="C3545" s="113" t="s">
        <v>3879</v>
      </c>
    </row>
    <row r="3546" spans="3:3" x14ac:dyDescent="0.2">
      <c r="C3546" s="113" t="s">
        <v>3880</v>
      </c>
    </row>
    <row r="3547" spans="3:3" x14ac:dyDescent="0.2">
      <c r="C3547" s="113" t="s">
        <v>3881</v>
      </c>
    </row>
    <row r="3548" spans="3:3" x14ac:dyDescent="0.2">
      <c r="C3548" s="113" t="s">
        <v>3882</v>
      </c>
    </row>
    <row r="3549" spans="3:3" x14ac:dyDescent="0.2">
      <c r="C3549" s="113" t="s">
        <v>3883</v>
      </c>
    </row>
    <row r="3550" spans="3:3" x14ac:dyDescent="0.2">
      <c r="C3550" s="113" t="s">
        <v>3884</v>
      </c>
    </row>
    <row r="3551" spans="3:3" x14ac:dyDescent="0.2">
      <c r="C3551" s="113" t="s">
        <v>3885</v>
      </c>
    </row>
    <row r="3552" spans="3:3" x14ac:dyDescent="0.2">
      <c r="C3552" s="113" t="s">
        <v>3886</v>
      </c>
    </row>
    <row r="3553" spans="3:3" x14ac:dyDescent="0.2">
      <c r="C3553" s="113" t="s">
        <v>3887</v>
      </c>
    </row>
    <row r="3554" spans="3:3" x14ac:dyDescent="0.2">
      <c r="C3554" s="113" t="s">
        <v>3888</v>
      </c>
    </row>
    <row r="3555" spans="3:3" x14ac:dyDescent="0.2">
      <c r="C3555" s="113" t="s">
        <v>3889</v>
      </c>
    </row>
    <row r="3556" spans="3:3" x14ac:dyDescent="0.2">
      <c r="C3556" s="113" t="s">
        <v>3890</v>
      </c>
    </row>
    <row r="3557" spans="3:3" x14ac:dyDescent="0.2">
      <c r="C3557" s="113" t="s">
        <v>3891</v>
      </c>
    </row>
    <row r="3558" spans="3:3" x14ac:dyDescent="0.2">
      <c r="C3558" s="113" t="s">
        <v>3892</v>
      </c>
    </row>
    <row r="3559" spans="3:3" x14ac:dyDescent="0.2">
      <c r="C3559" s="113" t="s">
        <v>3893</v>
      </c>
    </row>
    <row r="3560" spans="3:3" x14ac:dyDescent="0.2">
      <c r="C3560" s="113" t="s">
        <v>3894</v>
      </c>
    </row>
    <row r="3561" spans="3:3" x14ac:dyDescent="0.2">
      <c r="C3561" s="113" t="s">
        <v>3895</v>
      </c>
    </row>
    <row r="3562" spans="3:3" x14ac:dyDescent="0.2">
      <c r="C3562" s="113" t="s">
        <v>3896</v>
      </c>
    </row>
    <row r="3563" spans="3:3" x14ac:dyDescent="0.2">
      <c r="C3563" s="113" t="s">
        <v>3897</v>
      </c>
    </row>
    <row r="3564" spans="3:3" x14ac:dyDescent="0.2">
      <c r="C3564" s="113" t="s">
        <v>3898</v>
      </c>
    </row>
    <row r="3565" spans="3:3" x14ac:dyDescent="0.2">
      <c r="C3565" s="113" t="s">
        <v>3899</v>
      </c>
    </row>
    <row r="3566" spans="3:3" x14ac:dyDescent="0.2">
      <c r="C3566" s="113" t="s">
        <v>3900</v>
      </c>
    </row>
    <row r="3567" spans="3:3" x14ac:dyDescent="0.2">
      <c r="C3567" s="113" t="s">
        <v>3901</v>
      </c>
    </row>
    <row r="3568" spans="3:3" x14ac:dyDescent="0.2">
      <c r="C3568" s="113" t="s">
        <v>3902</v>
      </c>
    </row>
    <row r="3569" spans="3:3" x14ac:dyDescent="0.2">
      <c r="C3569" s="113" t="s">
        <v>3903</v>
      </c>
    </row>
    <row r="3570" spans="3:3" x14ac:dyDescent="0.2">
      <c r="C3570" s="113" t="s">
        <v>3904</v>
      </c>
    </row>
    <row r="3571" spans="3:3" x14ac:dyDescent="0.2">
      <c r="C3571" s="113" t="s">
        <v>3905</v>
      </c>
    </row>
    <row r="3572" spans="3:3" x14ac:dyDescent="0.2">
      <c r="C3572" s="113" t="s">
        <v>3906</v>
      </c>
    </row>
    <row r="3573" spans="3:3" x14ac:dyDescent="0.2">
      <c r="C3573" s="113" t="s">
        <v>3907</v>
      </c>
    </row>
    <row r="3574" spans="3:3" x14ac:dyDescent="0.2">
      <c r="C3574" s="113" t="s">
        <v>3908</v>
      </c>
    </row>
    <row r="3575" spans="3:3" x14ac:dyDescent="0.2">
      <c r="C3575" s="113" t="s">
        <v>3909</v>
      </c>
    </row>
    <row r="3576" spans="3:3" x14ac:dyDescent="0.2">
      <c r="C3576" s="113" t="s">
        <v>3910</v>
      </c>
    </row>
    <row r="3577" spans="3:3" x14ac:dyDescent="0.2">
      <c r="C3577" s="113" t="s">
        <v>3911</v>
      </c>
    </row>
    <row r="3578" spans="3:3" x14ac:dyDescent="0.2">
      <c r="C3578" s="113" t="s">
        <v>3912</v>
      </c>
    </row>
    <row r="3579" spans="3:3" x14ac:dyDescent="0.2">
      <c r="C3579" s="113" t="s">
        <v>3913</v>
      </c>
    </row>
    <row r="3580" spans="3:3" x14ac:dyDescent="0.2">
      <c r="C3580" s="113" t="s">
        <v>3914</v>
      </c>
    </row>
    <row r="3581" spans="3:3" x14ac:dyDescent="0.2">
      <c r="C3581" s="113" t="s">
        <v>3915</v>
      </c>
    </row>
    <row r="3582" spans="3:3" x14ac:dyDescent="0.2">
      <c r="C3582" s="113" t="s">
        <v>3916</v>
      </c>
    </row>
    <row r="3583" spans="3:3" x14ac:dyDescent="0.2">
      <c r="C3583" s="113" t="s">
        <v>3917</v>
      </c>
    </row>
    <row r="3584" spans="3:3" x14ac:dyDescent="0.2">
      <c r="C3584" s="113" t="s">
        <v>3918</v>
      </c>
    </row>
    <row r="3585" spans="3:3" x14ac:dyDescent="0.2">
      <c r="C3585" s="113" t="s">
        <v>3919</v>
      </c>
    </row>
    <row r="3586" spans="3:3" x14ac:dyDescent="0.2">
      <c r="C3586" s="113" t="s">
        <v>3920</v>
      </c>
    </row>
    <row r="3587" spans="3:3" x14ac:dyDescent="0.2">
      <c r="C3587" s="113" t="s">
        <v>3921</v>
      </c>
    </row>
    <row r="3588" spans="3:3" x14ac:dyDescent="0.2">
      <c r="C3588" s="113" t="s">
        <v>3922</v>
      </c>
    </row>
    <row r="3589" spans="3:3" x14ac:dyDescent="0.2">
      <c r="C3589" s="113" t="s">
        <v>3923</v>
      </c>
    </row>
    <row r="3590" spans="3:3" x14ac:dyDescent="0.2">
      <c r="C3590" s="113" t="s">
        <v>3924</v>
      </c>
    </row>
    <row r="3591" spans="3:3" x14ac:dyDescent="0.2">
      <c r="C3591" s="113" t="s">
        <v>3925</v>
      </c>
    </row>
    <row r="3592" spans="3:3" x14ac:dyDescent="0.2">
      <c r="C3592" s="113" t="s">
        <v>3926</v>
      </c>
    </row>
    <row r="3593" spans="3:3" x14ac:dyDescent="0.2">
      <c r="C3593" s="113" t="s">
        <v>3927</v>
      </c>
    </row>
    <row r="3594" spans="3:3" x14ac:dyDescent="0.2">
      <c r="C3594" s="113" t="s">
        <v>3928</v>
      </c>
    </row>
    <row r="3595" spans="3:3" x14ac:dyDescent="0.2">
      <c r="C3595" s="113" t="s">
        <v>3929</v>
      </c>
    </row>
    <row r="3596" spans="3:3" x14ac:dyDescent="0.2">
      <c r="C3596" s="113" t="s">
        <v>3930</v>
      </c>
    </row>
    <row r="3597" spans="3:3" x14ac:dyDescent="0.2">
      <c r="C3597" s="113" t="s">
        <v>3931</v>
      </c>
    </row>
    <row r="3598" spans="3:3" x14ac:dyDescent="0.2">
      <c r="C3598" s="113" t="s">
        <v>3932</v>
      </c>
    </row>
    <row r="3599" spans="3:3" x14ac:dyDescent="0.2">
      <c r="C3599" s="113" t="s">
        <v>3933</v>
      </c>
    </row>
    <row r="3600" spans="3:3" x14ac:dyDescent="0.2">
      <c r="C3600" s="113" t="s">
        <v>3934</v>
      </c>
    </row>
    <row r="3601" spans="3:3" x14ac:dyDescent="0.2">
      <c r="C3601" s="113" t="s">
        <v>3935</v>
      </c>
    </row>
    <row r="3602" spans="3:3" x14ac:dyDescent="0.2">
      <c r="C3602" s="113" t="s">
        <v>3936</v>
      </c>
    </row>
    <row r="3603" spans="3:3" x14ac:dyDescent="0.2">
      <c r="C3603" s="113" t="s">
        <v>3937</v>
      </c>
    </row>
    <row r="3604" spans="3:3" x14ac:dyDescent="0.2">
      <c r="C3604" s="113" t="s">
        <v>3938</v>
      </c>
    </row>
    <row r="3605" spans="3:3" x14ac:dyDescent="0.2">
      <c r="C3605" s="113" t="s">
        <v>3939</v>
      </c>
    </row>
    <row r="3606" spans="3:3" x14ac:dyDescent="0.2">
      <c r="C3606" s="113" t="s">
        <v>3940</v>
      </c>
    </row>
    <row r="3607" spans="3:3" x14ac:dyDescent="0.2">
      <c r="C3607" s="113" t="s">
        <v>3941</v>
      </c>
    </row>
    <row r="3608" spans="3:3" x14ac:dyDescent="0.2">
      <c r="C3608" s="113" t="s">
        <v>3942</v>
      </c>
    </row>
    <row r="3609" spans="3:3" x14ac:dyDescent="0.2">
      <c r="C3609" s="113" t="s">
        <v>3943</v>
      </c>
    </row>
    <row r="3610" spans="3:3" x14ac:dyDescent="0.2">
      <c r="C3610" s="113" t="s">
        <v>3944</v>
      </c>
    </row>
    <row r="3611" spans="3:3" x14ac:dyDescent="0.2">
      <c r="C3611" s="113" t="s">
        <v>3945</v>
      </c>
    </row>
    <row r="3612" spans="3:3" x14ac:dyDescent="0.2">
      <c r="C3612" s="113" t="s">
        <v>3946</v>
      </c>
    </row>
    <row r="3613" spans="3:3" x14ac:dyDescent="0.2">
      <c r="C3613" s="113" t="s">
        <v>3947</v>
      </c>
    </row>
    <row r="3614" spans="3:3" x14ac:dyDescent="0.2">
      <c r="C3614" s="113" t="s">
        <v>3948</v>
      </c>
    </row>
    <row r="3615" spans="3:3" x14ac:dyDescent="0.2">
      <c r="C3615" s="113" t="s">
        <v>3949</v>
      </c>
    </row>
    <row r="3616" spans="3:3" x14ac:dyDescent="0.2">
      <c r="C3616" s="113" t="s">
        <v>3950</v>
      </c>
    </row>
    <row r="3617" spans="3:3" x14ac:dyDescent="0.2">
      <c r="C3617" s="113" t="s">
        <v>3951</v>
      </c>
    </row>
    <row r="3618" spans="3:3" x14ac:dyDescent="0.2">
      <c r="C3618" s="113" t="s">
        <v>3952</v>
      </c>
    </row>
    <row r="3619" spans="3:3" x14ac:dyDescent="0.2">
      <c r="C3619" s="113" t="s">
        <v>3953</v>
      </c>
    </row>
    <row r="3620" spans="3:3" x14ac:dyDescent="0.2">
      <c r="C3620" s="113" t="s">
        <v>3954</v>
      </c>
    </row>
    <row r="3621" spans="3:3" x14ac:dyDescent="0.2">
      <c r="C3621" s="113" t="s">
        <v>3955</v>
      </c>
    </row>
    <row r="3622" spans="3:3" x14ac:dyDescent="0.2">
      <c r="C3622" s="113" t="s">
        <v>3956</v>
      </c>
    </row>
    <row r="3623" spans="3:3" x14ac:dyDescent="0.2">
      <c r="C3623" s="113" t="s">
        <v>3957</v>
      </c>
    </row>
    <row r="3624" spans="3:3" x14ac:dyDescent="0.2">
      <c r="C3624" s="113" t="s">
        <v>3958</v>
      </c>
    </row>
    <row r="3625" spans="3:3" x14ac:dyDescent="0.2">
      <c r="C3625" s="113" t="s">
        <v>3959</v>
      </c>
    </row>
    <row r="3626" spans="3:3" x14ac:dyDescent="0.2">
      <c r="C3626" s="113" t="s">
        <v>3960</v>
      </c>
    </row>
    <row r="3627" spans="3:3" x14ac:dyDescent="0.2">
      <c r="C3627" s="113" t="s">
        <v>3961</v>
      </c>
    </row>
    <row r="3628" spans="3:3" x14ac:dyDescent="0.2">
      <c r="C3628" s="113" t="s">
        <v>3962</v>
      </c>
    </row>
    <row r="3629" spans="3:3" x14ac:dyDescent="0.2">
      <c r="C3629" s="113" t="s">
        <v>3963</v>
      </c>
    </row>
    <row r="3630" spans="3:3" x14ac:dyDescent="0.2">
      <c r="C3630" s="113" t="s">
        <v>3964</v>
      </c>
    </row>
    <row r="3631" spans="3:3" x14ac:dyDescent="0.2">
      <c r="C3631" s="113" t="s">
        <v>3965</v>
      </c>
    </row>
    <row r="3632" spans="3:3" x14ac:dyDescent="0.2">
      <c r="C3632" s="113" t="s">
        <v>3966</v>
      </c>
    </row>
    <row r="3633" spans="3:3" x14ac:dyDescent="0.2">
      <c r="C3633" s="113" t="s">
        <v>3967</v>
      </c>
    </row>
    <row r="3634" spans="3:3" x14ac:dyDescent="0.2">
      <c r="C3634" s="113" t="s">
        <v>3968</v>
      </c>
    </row>
    <row r="3635" spans="3:3" x14ac:dyDescent="0.2">
      <c r="C3635" s="113" t="s">
        <v>3969</v>
      </c>
    </row>
    <row r="3636" spans="3:3" x14ac:dyDescent="0.2">
      <c r="C3636" s="113" t="s">
        <v>3970</v>
      </c>
    </row>
    <row r="3637" spans="3:3" x14ac:dyDescent="0.2">
      <c r="C3637" s="113" t="s">
        <v>3971</v>
      </c>
    </row>
    <row r="3638" spans="3:3" x14ac:dyDescent="0.2">
      <c r="C3638" s="113" t="s">
        <v>3972</v>
      </c>
    </row>
    <row r="3639" spans="3:3" x14ac:dyDescent="0.2">
      <c r="C3639" s="113" t="s">
        <v>3973</v>
      </c>
    </row>
    <row r="3640" spans="3:3" x14ac:dyDescent="0.2">
      <c r="C3640" s="113" t="s">
        <v>3974</v>
      </c>
    </row>
    <row r="3641" spans="3:3" x14ac:dyDescent="0.2">
      <c r="C3641" s="113" t="s">
        <v>3975</v>
      </c>
    </row>
    <row r="3642" spans="3:3" x14ac:dyDescent="0.2">
      <c r="C3642" s="113" t="s">
        <v>3976</v>
      </c>
    </row>
    <row r="3643" spans="3:3" x14ac:dyDescent="0.2">
      <c r="C3643" s="113" t="s">
        <v>3977</v>
      </c>
    </row>
    <row r="3644" spans="3:3" x14ac:dyDescent="0.2">
      <c r="C3644" s="113" t="s">
        <v>3978</v>
      </c>
    </row>
    <row r="3645" spans="3:3" x14ac:dyDescent="0.2">
      <c r="C3645" s="113" t="s">
        <v>3979</v>
      </c>
    </row>
    <row r="3646" spans="3:3" x14ac:dyDescent="0.2">
      <c r="C3646" s="113" t="s">
        <v>3980</v>
      </c>
    </row>
    <row r="3647" spans="3:3" x14ac:dyDescent="0.2">
      <c r="C3647" s="113" t="s">
        <v>3981</v>
      </c>
    </row>
    <row r="3648" spans="3:3" x14ac:dyDescent="0.2">
      <c r="C3648" s="113" t="s">
        <v>3982</v>
      </c>
    </row>
    <row r="3649" spans="3:3" x14ac:dyDescent="0.2">
      <c r="C3649" s="113" t="s">
        <v>3983</v>
      </c>
    </row>
    <row r="3650" spans="3:3" x14ac:dyDescent="0.2">
      <c r="C3650" s="113" t="s">
        <v>3984</v>
      </c>
    </row>
    <row r="3651" spans="3:3" x14ac:dyDescent="0.2">
      <c r="C3651" s="113" t="s">
        <v>3985</v>
      </c>
    </row>
    <row r="3652" spans="3:3" x14ac:dyDescent="0.2">
      <c r="C3652" s="113" t="s">
        <v>3986</v>
      </c>
    </row>
    <row r="3653" spans="3:3" x14ac:dyDescent="0.2">
      <c r="C3653" s="113" t="s">
        <v>3987</v>
      </c>
    </row>
    <row r="3654" spans="3:3" x14ac:dyDescent="0.2">
      <c r="C3654" s="113" t="s">
        <v>3988</v>
      </c>
    </row>
    <row r="3655" spans="3:3" x14ac:dyDescent="0.2">
      <c r="C3655" s="113" t="s">
        <v>3989</v>
      </c>
    </row>
    <row r="3656" spans="3:3" x14ac:dyDescent="0.2">
      <c r="C3656" s="113" t="s">
        <v>3990</v>
      </c>
    </row>
    <row r="3657" spans="3:3" x14ac:dyDescent="0.2">
      <c r="C3657" s="113" t="s">
        <v>3991</v>
      </c>
    </row>
    <row r="3658" spans="3:3" x14ac:dyDescent="0.2">
      <c r="C3658" s="113" t="s">
        <v>3992</v>
      </c>
    </row>
    <row r="3659" spans="3:3" x14ac:dyDescent="0.2">
      <c r="C3659" s="113" t="s">
        <v>3993</v>
      </c>
    </row>
    <row r="3660" spans="3:3" x14ac:dyDescent="0.2">
      <c r="C3660" s="113" t="s">
        <v>3994</v>
      </c>
    </row>
    <row r="3661" spans="3:3" x14ac:dyDescent="0.2">
      <c r="C3661" s="113" t="s">
        <v>3995</v>
      </c>
    </row>
    <row r="3662" spans="3:3" x14ac:dyDescent="0.2">
      <c r="C3662" s="113" t="s">
        <v>3996</v>
      </c>
    </row>
    <row r="3663" spans="3:3" x14ac:dyDescent="0.2">
      <c r="C3663" s="113" t="s">
        <v>3997</v>
      </c>
    </row>
    <row r="3664" spans="3:3" x14ac:dyDescent="0.2">
      <c r="C3664" s="113" t="s">
        <v>3998</v>
      </c>
    </row>
    <row r="3665" spans="3:3" x14ac:dyDescent="0.2">
      <c r="C3665" s="113" t="s">
        <v>3999</v>
      </c>
    </row>
    <row r="3666" spans="3:3" x14ac:dyDescent="0.2">
      <c r="C3666" s="113" t="s">
        <v>4000</v>
      </c>
    </row>
    <row r="3667" spans="3:3" x14ac:dyDescent="0.2">
      <c r="C3667" s="113" t="s">
        <v>4001</v>
      </c>
    </row>
    <row r="3668" spans="3:3" x14ac:dyDescent="0.2">
      <c r="C3668" s="113" t="s">
        <v>4002</v>
      </c>
    </row>
    <row r="3669" spans="3:3" x14ac:dyDescent="0.2">
      <c r="C3669" s="113" t="s">
        <v>4003</v>
      </c>
    </row>
    <row r="3670" spans="3:3" x14ac:dyDescent="0.2">
      <c r="C3670" s="113" t="s">
        <v>4004</v>
      </c>
    </row>
    <row r="3671" spans="3:3" x14ac:dyDescent="0.2">
      <c r="C3671" s="113" t="s">
        <v>4005</v>
      </c>
    </row>
    <row r="3672" spans="3:3" x14ac:dyDescent="0.2">
      <c r="C3672" s="113" t="s">
        <v>4006</v>
      </c>
    </row>
    <row r="3673" spans="3:3" x14ac:dyDescent="0.2">
      <c r="C3673" s="113" t="s">
        <v>4007</v>
      </c>
    </row>
    <row r="3674" spans="3:3" x14ac:dyDescent="0.2">
      <c r="C3674" s="113" t="s">
        <v>4008</v>
      </c>
    </row>
    <row r="3675" spans="3:3" x14ac:dyDescent="0.2">
      <c r="C3675" s="113" t="s">
        <v>4009</v>
      </c>
    </row>
    <row r="3676" spans="3:3" x14ac:dyDescent="0.2">
      <c r="C3676" s="113" t="s">
        <v>4010</v>
      </c>
    </row>
    <row r="3677" spans="3:3" x14ac:dyDescent="0.2">
      <c r="C3677" s="113" t="s">
        <v>4011</v>
      </c>
    </row>
    <row r="3678" spans="3:3" x14ac:dyDescent="0.2">
      <c r="C3678" s="113" t="s">
        <v>4012</v>
      </c>
    </row>
    <row r="3679" spans="3:3" x14ac:dyDescent="0.2">
      <c r="C3679" s="113" t="s">
        <v>4013</v>
      </c>
    </row>
    <row r="3680" spans="3:3" x14ac:dyDescent="0.2">
      <c r="C3680" s="113" t="s">
        <v>4014</v>
      </c>
    </row>
    <row r="3681" spans="3:3" x14ac:dyDescent="0.2">
      <c r="C3681" s="113" t="s">
        <v>4015</v>
      </c>
    </row>
    <row r="3682" spans="3:3" x14ac:dyDescent="0.2">
      <c r="C3682" s="113" t="s">
        <v>4016</v>
      </c>
    </row>
    <row r="3683" spans="3:3" x14ac:dyDescent="0.2">
      <c r="C3683" s="113" t="s">
        <v>4017</v>
      </c>
    </row>
    <row r="3684" spans="3:3" x14ac:dyDescent="0.2">
      <c r="C3684" s="113" t="s">
        <v>4018</v>
      </c>
    </row>
    <row r="3685" spans="3:3" x14ac:dyDescent="0.2">
      <c r="C3685" s="113" t="s">
        <v>4019</v>
      </c>
    </row>
    <row r="3686" spans="3:3" x14ac:dyDescent="0.2">
      <c r="C3686" s="113" t="s">
        <v>4020</v>
      </c>
    </row>
    <row r="3687" spans="3:3" x14ac:dyDescent="0.2">
      <c r="C3687" s="113" t="s">
        <v>4021</v>
      </c>
    </row>
    <row r="3688" spans="3:3" x14ac:dyDescent="0.2">
      <c r="C3688" s="113" t="s">
        <v>4022</v>
      </c>
    </row>
    <row r="3689" spans="3:3" x14ac:dyDescent="0.2">
      <c r="C3689" s="113" t="s">
        <v>4023</v>
      </c>
    </row>
    <row r="3690" spans="3:3" x14ac:dyDescent="0.2">
      <c r="C3690" s="113" t="s">
        <v>4024</v>
      </c>
    </row>
    <row r="3691" spans="3:3" x14ac:dyDescent="0.2">
      <c r="C3691" s="113" t="s">
        <v>4025</v>
      </c>
    </row>
    <row r="3692" spans="3:3" x14ac:dyDescent="0.2">
      <c r="C3692" s="113" t="s">
        <v>4026</v>
      </c>
    </row>
    <row r="3693" spans="3:3" x14ac:dyDescent="0.2">
      <c r="C3693" s="113" t="s">
        <v>4027</v>
      </c>
    </row>
    <row r="3694" spans="3:3" x14ac:dyDescent="0.2">
      <c r="C3694" s="113" t="s">
        <v>4028</v>
      </c>
    </row>
    <row r="3695" spans="3:3" x14ac:dyDescent="0.2">
      <c r="C3695" s="113" t="s">
        <v>4029</v>
      </c>
    </row>
    <row r="3696" spans="3:3" x14ac:dyDescent="0.2">
      <c r="C3696" s="113" t="s">
        <v>4030</v>
      </c>
    </row>
    <row r="3697" spans="3:3" x14ac:dyDescent="0.2">
      <c r="C3697" s="113" t="s">
        <v>4031</v>
      </c>
    </row>
    <row r="3698" spans="3:3" x14ac:dyDescent="0.2">
      <c r="C3698" s="113" t="s">
        <v>4032</v>
      </c>
    </row>
    <row r="3699" spans="3:3" x14ac:dyDescent="0.2">
      <c r="C3699" s="113" t="s">
        <v>4033</v>
      </c>
    </row>
    <row r="3700" spans="3:3" x14ac:dyDescent="0.2">
      <c r="C3700" s="113" t="s">
        <v>4034</v>
      </c>
    </row>
    <row r="3701" spans="3:3" x14ac:dyDescent="0.2">
      <c r="C3701" s="113" t="s">
        <v>4035</v>
      </c>
    </row>
    <row r="3702" spans="3:3" x14ac:dyDescent="0.2">
      <c r="C3702" s="113" t="s">
        <v>4036</v>
      </c>
    </row>
    <row r="3703" spans="3:3" x14ac:dyDescent="0.2">
      <c r="C3703" s="113" t="s">
        <v>4037</v>
      </c>
    </row>
    <row r="3704" spans="3:3" x14ac:dyDescent="0.2">
      <c r="C3704" s="113" t="s">
        <v>4038</v>
      </c>
    </row>
    <row r="3705" spans="3:3" x14ac:dyDescent="0.2">
      <c r="C3705" s="113" t="s">
        <v>4039</v>
      </c>
    </row>
    <row r="3706" spans="3:3" x14ac:dyDescent="0.2">
      <c r="C3706" s="113" t="s">
        <v>4040</v>
      </c>
    </row>
    <row r="3707" spans="3:3" x14ac:dyDescent="0.2">
      <c r="C3707" s="113" t="s">
        <v>4041</v>
      </c>
    </row>
    <row r="3708" spans="3:3" x14ac:dyDescent="0.2">
      <c r="C3708" s="113" t="s">
        <v>4042</v>
      </c>
    </row>
    <row r="3709" spans="3:3" x14ac:dyDescent="0.2">
      <c r="C3709" s="113" t="s">
        <v>4043</v>
      </c>
    </row>
    <row r="3710" spans="3:3" x14ac:dyDescent="0.2">
      <c r="C3710" s="113" t="s">
        <v>4044</v>
      </c>
    </row>
    <row r="3711" spans="3:3" x14ac:dyDescent="0.2">
      <c r="C3711" s="113" t="s">
        <v>4045</v>
      </c>
    </row>
    <row r="3712" spans="3:3" x14ac:dyDescent="0.2">
      <c r="C3712" s="113" t="s">
        <v>4046</v>
      </c>
    </row>
    <row r="3713" spans="3:3" x14ac:dyDescent="0.2">
      <c r="C3713" s="113" t="s">
        <v>4047</v>
      </c>
    </row>
    <row r="3714" spans="3:3" x14ac:dyDescent="0.2">
      <c r="C3714" s="113" t="s">
        <v>4048</v>
      </c>
    </row>
    <row r="3715" spans="3:3" x14ac:dyDescent="0.2">
      <c r="C3715" s="113" t="s">
        <v>4049</v>
      </c>
    </row>
    <row r="3716" spans="3:3" x14ac:dyDescent="0.2">
      <c r="C3716" s="113" t="s">
        <v>4050</v>
      </c>
    </row>
    <row r="3717" spans="3:3" x14ac:dyDescent="0.2">
      <c r="C3717" s="113" t="s">
        <v>4051</v>
      </c>
    </row>
    <row r="3718" spans="3:3" x14ac:dyDescent="0.2">
      <c r="C3718" s="113" t="s">
        <v>4052</v>
      </c>
    </row>
    <row r="3719" spans="3:3" x14ac:dyDescent="0.2">
      <c r="C3719" s="113" t="s">
        <v>4053</v>
      </c>
    </row>
    <row r="3720" spans="3:3" x14ac:dyDescent="0.2">
      <c r="C3720" s="113" t="s">
        <v>4054</v>
      </c>
    </row>
    <row r="3721" spans="3:3" x14ac:dyDescent="0.2">
      <c r="C3721" s="113" t="s">
        <v>4055</v>
      </c>
    </row>
    <row r="3722" spans="3:3" x14ac:dyDescent="0.2">
      <c r="C3722" s="113" t="s">
        <v>4056</v>
      </c>
    </row>
    <row r="3723" spans="3:3" x14ac:dyDescent="0.2">
      <c r="C3723" s="113" t="s">
        <v>4057</v>
      </c>
    </row>
    <row r="3724" spans="3:3" x14ac:dyDescent="0.2">
      <c r="C3724" s="113" t="s">
        <v>4058</v>
      </c>
    </row>
    <row r="3725" spans="3:3" x14ac:dyDescent="0.2">
      <c r="C3725" s="113" t="s">
        <v>4059</v>
      </c>
    </row>
    <row r="3726" spans="3:3" x14ac:dyDescent="0.2">
      <c r="C3726" s="113" t="s">
        <v>4060</v>
      </c>
    </row>
    <row r="3727" spans="3:3" x14ac:dyDescent="0.2">
      <c r="C3727" s="113" t="s">
        <v>4061</v>
      </c>
    </row>
    <row r="3728" spans="3:3" x14ac:dyDescent="0.2">
      <c r="C3728" s="113" t="s">
        <v>4062</v>
      </c>
    </row>
    <row r="3729" spans="3:3" x14ac:dyDescent="0.2">
      <c r="C3729" s="113" t="s">
        <v>4063</v>
      </c>
    </row>
    <row r="3730" spans="3:3" x14ac:dyDescent="0.2">
      <c r="C3730" s="113" t="s">
        <v>4064</v>
      </c>
    </row>
    <row r="3731" spans="3:3" x14ac:dyDescent="0.2">
      <c r="C3731" s="113" t="s">
        <v>4065</v>
      </c>
    </row>
    <row r="3732" spans="3:3" x14ac:dyDescent="0.2">
      <c r="C3732" s="113" t="s">
        <v>4066</v>
      </c>
    </row>
    <row r="3733" spans="3:3" x14ac:dyDescent="0.2">
      <c r="C3733" s="113" t="s">
        <v>4067</v>
      </c>
    </row>
    <row r="3734" spans="3:3" x14ac:dyDescent="0.2">
      <c r="C3734" s="113" t="s">
        <v>4068</v>
      </c>
    </row>
    <row r="3735" spans="3:3" x14ac:dyDescent="0.2">
      <c r="C3735" s="113" t="s">
        <v>4069</v>
      </c>
    </row>
    <row r="3736" spans="3:3" x14ac:dyDescent="0.2">
      <c r="C3736" s="113" t="s">
        <v>4070</v>
      </c>
    </row>
    <row r="3737" spans="3:3" x14ac:dyDescent="0.2">
      <c r="C3737" s="113" t="s">
        <v>4071</v>
      </c>
    </row>
    <row r="3738" spans="3:3" x14ac:dyDescent="0.2">
      <c r="C3738" s="113" t="s">
        <v>4072</v>
      </c>
    </row>
    <row r="3739" spans="3:3" x14ac:dyDescent="0.2">
      <c r="C3739" s="113" t="s">
        <v>4073</v>
      </c>
    </row>
    <row r="3740" spans="3:3" x14ac:dyDescent="0.2">
      <c r="C3740" s="113" t="s">
        <v>4074</v>
      </c>
    </row>
    <row r="3741" spans="3:3" x14ac:dyDescent="0.2">
      <c r="C3741" s="113" t="s">
        <v>4075</v>
      </c>
    </row>
    <row r="3742" spans="3:3" x14ac:dyDescent="0.2">
      <c r="C3742" s="113" t="s">
        <v>4076</v>
      </c>
    </row>
    <row r="3743" spans="3:3" x14ac:dyDescent="0.2">
      <c r="C3743" s="113" t="s">
        <v>4077</v>
      </c>
    </row>
    <row r="3744" spans="3:3" x14ac:dyDescent="0.2">
      <c r="C3744" s="113" t="s">
        <v>4078</v>
      </c>
    </row>
    <row r="3745" spans="3:3" x14ac:dyDescent="0.2">
      <c r="C3745" s="113" t="s">
        <v>4079</v>
      </c>
    </row>
    <row r="3746" spans="3:3" x14ac:dyDescent="0.2">
      <c r="C3746" s="113" t="s">
        <v>4080</v>
      </c>
    </row>
    <row r="3747" spans="3:3" x14ac:dyDescent="0.2">
      <c r="C3747" s="113" t="s">
        <v>4081</v>
      </c>
    </row>
    <row r="3748" spans="3:3" x14ac:dyDescent="0.2">
      <c r="C3748" s="113" t="s">
        <v>4082</v>
      </c>
    </row>
    <row r="3749" spans="3:3" x14ac:dyDescent="0.2">
      <c r="C3749" s="113" t="s">
        <v>4083</v>
      </c>
    </row>
    <row r="3750" spans="3:3" x14ac:dyDescent="0.2">
      <c r="C3750" s="113" t="s">
        <v>4084</v>
      </c>
    </row>
    <row r="3751" spans="3:3" x14ac:dyDescent="0.2">
      <c r="C3751" s="113" t="s">
        <v>4085</v>
      </c>
    </row>
    <row r="3752" spans="3:3" x14ac:dyDescent="0.2">
      <c r="C3752" s="113" t="s">
        <v>4086</v>
      </c>
    </row>
    <row r="3753" spans="3:3" x14ac:dyDescent="0.2">
      <c r="C3753" s="113" t="s">
        <v>4087</v>
      </c>
    </row>
    <row r="3754" spans="3:3" x14ac:dyDescent="0.2">
      <c r="C3754" s="113" t="s">
        <v>4088</v>
      </c>
    </row>
    <row r="3755" spans="3:3" x14ac:dyDescent="0.2">
      <c r="C3755" s="113" t="s">
        <v>4089</v>
      </c>
    </row>
    <row r="3756" spans="3:3" x14ac:dyDescent="0.2">
      <c r="C3756" s="113" t="s">
        <v>4090</v>
      </c>
    </row>
    <row r="3757" spans="3:3" x14ac:dyDescent="0.2">
      <c r="C3757" s="113" t="s">
        <v>4091</v>
      </c>
    </row>
    <row r="3758" spans="3:3" x14ac:dyDescent="0.2">
      <c r="C3758" s="113" t="s">
        <v>4092</v>
      </c>
    </row>
    <row r="3759" spans="3:3" x14ac:dyDescent="0.2">
      <c r="C3759" s="113" t="s">
        <v>4093</v>
      </c>
    </row>
    <row r="3760" spans="3:3" x14ac:dyDescent="0.2">
      <c r="C3760" s="113" t="s">
        <v>4094</v>
      </c>
    </row>
    <row r="3761" spans="3:3" x14ac:dyDescent="0.2">
      <c r="C3761" s="113" t="s">
        <v>4095</v>
      </c>
    </row>
    <row r="3762" spans="3:3" x14ac:dyDescent="0.2">
      <c r="C3762" s="113" t="s">
        <v>4096</v>
      </c>
    </row>
    <row r="3763" spans="3:3" x14ac:dyDescent="0.2">
      <c r="C3763" s="113" t="s">
        <v>4097</v>
      </c>
    </row>
    <row r="3764" spans="3:3" x14ac:dyDescent="0.2">
      <c r="C3764" s="113" t="s">
        <v>4098</v>
      </c>
    </row>
    <row r="3765" spans="3:3" x14ac:dyDescent="0.2">
      <c r="C3765" s="113" t="s">
        <v>4099</v>
      </c>
    </row>
    <row r="3766" spans="3:3" x14ac:dyDescent="0.2">
      <c r="C3766" s="113" t="s">
        <v>4100</v>
      </c>
    </row>
    <row r="3767" spans="3:3" x14ac:dyDescent="0.2">
      <c r="C3767" s="113" t="s">
        <v>4101</v>
      </c>
    </row>
    <row r="3768" spans="3:3" x14ac:dyDescent="0.2">
      <c r="C3768" s="113" t="s">
        <v>4102</v>
      </c>
    </row>
    <row r="3769" spans="3:3" x14ac:dyDescent="0.2">
      <c r="C3769" s="113" t="s">
        <v>4103</v>
      </c>
    </row>
    <row r="3770" spans="3:3" x14ac:dyDescent="0.2">
      <c r="C3770" s="113" t="s">
        <v>4104</v>
      </c>
    </row>
    <row r="3771" spans="3:3" x14ac:dyDescent="0.2">
      <c r="C3771" s="113" t="s">
        <v>4105</v>
      </c>
    </row>
    <row r="3772" spans="3:3" x14ac:dyDescent="0.2">
      <c r="C3772" s="113" t="s">
        <v>4106</v>
      </c>
    </row>
    <row r="3773" spans="3:3" x14ac:dyDescent="0.2">
      <c r="C3773" s="113" t="s">
        <v>4107</v>
      </c>
    </row>
    <row r="3774" spans="3:3" x14ac:dyDescent="0.2">
      <c r="C3774" s="113" t="s">
        <v>4108</v>
      </c>
    </row>
    <row r="3775" spans="3:3" x14ac:dyDescent="0.2">
      <c r="C3775" s="113" t="s">
        <v>4109</v>
      </c>
    </row>
    <row r="3776" spans="3:3" x14ac:dyDescent="0.2">
      <c r="C3776" s="113" t="s">
        <v>4110</v>
      </c>
    </row>
    <row r="3777" spans="3:3" x14ac:dyDescent="0.2">
      <c r="C3777" s="113" t="s">
        <v>4111</v>
      </c>
    </row>
    <row r="3778" spans="3:3" x14ac:dyDescent="0.2">
      <c r="C3778" s="113" t="s">
        <v>4112</v>
      </c>
    </row>
    <row r="3779" spans="3:3" x14ac:dyDescent="0.2">
      <c r="C3779" s="113" t="s">
        <v>4113</v>
      </c>
    </row>
    <row r="3780" spans="3:3" x14ac:dyDescent="0.2">
      <c r="C3780" s="113" t="s">
        <v>4114</v>
      </c>
    </row>
    <row r="3781" spans="3:3" x14ac:dyDescent="0.2">
      <c r="C3781" s="113" t="s">
        <v>4115</v>
      </c>
    </row>
    <row r="3782" spans="3:3" x14ac:dyDescent="0.2">
      <c r="C3782" s="113" t="s">
        <v>4116</v>
      </c>
    </row>
    <row r="3783" spans="3:3" x14ac:dyDescent="0.2">
      <c r="C3783" s="113" t="s">
        <v>4117</v>
      </c>
    </row>
    <row r="3784" spans="3:3" x14ac:dyDescent="0.2">
      <c r="C3784" s="113" t="s">
        <v>4118</v>
      </c>
    </row>
    <row r="3785" spans="3:3" x14ac:dyDescent="0.2">
      <c r="C3785" s="113" t="s">
        <v>4119</v>
      </c>
    </row>
    <row r="3786" spans="3:3" x14ac:dyDescent="0.2">
      <c r="C3786" s="113" t="s">
        <v>4120</v>
      </c>
    </row>
    <row r="3787" spans="3:3" x14ac:dyDescent="0.2">
      <c r="C3787" s="113" t="s">
        <v>4121</v>
      </c>
    </row>
    <row r="3788" spans="3:3" x14ac:dyDescent="0.2">
      <c r="C3788" s="113" t="s">
        <v>4122</v>
      </c>
    </row>
    <row r="3789" spans="3:3" x14ac:dyDescent="0.2">
      <c r="C3789" s="113" t="s">
        <v>4123</v>
      </c>
    </row>
    <row r="3790" spans="3:3" x14ac:dyDescent="0.2">
      <c r="C3790" s="113" t="s">
        <v>4124</v>
      </c>
    </row>
    <row r="3791" spans="3:3" x14ac:dyDescent="0.2">
      <c r="C3791" s="113" t="s">
        <v>4125</v>
      </c>
    </row>
    <row r="3792" spans="3:3" x14ac:dyDescent="0.2">
      <c r="C3792" s="113" t="s">
        <v>4126</v>
      </c>
    </row>
    <row r="3793" spans="3:3" x14ac:dyDescent="0.2">
      <c r="C3793" s="113" t="s">
        <v>4127</v>
      </c>
    </row>
    <row r="3794" spans="3:3" x14ac:dyDescent="0.2">
      <c r="C3794" s="113" t="s">
        <v>4128</v>
      </c>
    </row>
    <row r="3795" spans="3:3" x14ac:dyDescent="0.2">
      <c r="C3795" s="113" t="s">
        <v>4129</v>
      </c>
    </row>
    <row r="3796" spans="3:3" x14ac:dyDescent="0.2">
      <c r="C3796" s="113" t="s">
        <v>4130</v>
      </c>
    </row>
    <row r="3797" spans="3:3" x14ac:dyDescent="0.2">
      <c r="C3797" s="113" t="s">
        <v>4131</v>
      </c>
    </row>
    <row r="3798" spans="3:3" x14ac:dyDescent="0.2">
      <c r="C3798" s="113" t="s">
        <v>4132</v>
      </c>
    </row>
    <row r="3799" spans="3:3" x14ac:dyDescent="0.2">
      <c r="C3799" s="113" t="s">
        <v>4133</v>
      </c>
    </row>
    <row r="3800" spans="3:3" x14ac:dyDescent="0.2">
      <c r="C3800" s="113" t="s">
        <v>4134</v>
      </c>
    </row>
    <row r="3801" spans="3:3" x14ac:dyDescent="0.2">
      <c r="C3801" s="113" t="s">
        <v>4135</v>
      </c>
    </row>
    <row r="3802" spans="3:3" x14ac:dyDescent="0.2">
      <c r="C3802" s="113" t="s">
        <v>4136</v>
      </c>
    </row>
    <row r="3803" spans="3:3" x14ac:dyDescent="0.2">
      <c r="C3803" s="113" t="s">
        <v>4137</v>
      </c>
    </row>
    <row r="3804" spans="3:3" x14ac:dyDescent="0.2">
      <c r="C3804" s="113" t="s">
        <v>4138</v>
      </c>
    </row>
    <row r="3805" spans="3:3" x14ac:dyDescent="0.2">
      <c r="C3805" s="113" t="s">
        <v>4139</v>
      </c>
    </row>
    <row r="3806" spans="3:3" x14ac:dyDescent="0.2">
      <c r="C3806" s="113" t="s">
        <v>4140</v>
      </c>
    </row>
    <row r="3807" spans="3:3" x14ac:dyDescent="0.2">
      <c r="C3807" s="113" t="s">
        <v>4141</v>
      </c>
    </row>
    <row r="3808" spans="3:3" x14ac:dyDescent="0.2">
      <c r="C3808" s="113" t="s">
        <v>4142</v>
      </c>
    </row>
    <row r="3809" spans="3:3" x14ac:dyDescent="0.2">
      <c r="C3809" s="113" t="s">
        <v>4143</v>
      </c>
    </row>
    <row r="3810" spans="3:3" x14ac:dyDescent="0.2">
      <c r="C3810" s="113" t="s">
        <v>4144</v>
      </c>
    </row>
    <row r="3811" spans="3:3" x14ac:dyDescent="0.2">
      <c r="C3811" s="113" t="s">
        <v>4145</v>
      </c>
    </row>
    <row r="3812" spans="3:3" x14ac:dyDescent="0.2">
      <c r="C3812" s="113" t="s">
        <v>4146</v>
      </c>
    </row>
    <row r="3813" spans="3:3" x14ac:dyDescent="0.2">
      <c r="C3813" s="113" t="s">
        <v>4147</v>
      </c>
    </row>
    <row r="3814" spans="3:3" x14ac:dyDescent="0.2">
      <c r="C3814" s="113" t="s">
        <v>4148</v>
      </c>
    </row>
    <row r="3815" spans="3:3" x14ac:dyDescent="0.2">
      <c r="C3815" s="113" t="s">
        <v>4149</v>
      </c>
    </row>
    <row r="3816" spans="3:3" x14ac:dyDescent="0.2">
      <c r="C3816" s="113" t="s">
        <v>4150</v>
      </c>
    </row>
    <row r="3817" spans="3:3" x14ac:dyDescent="0.2">
      <c r="C3817" s="113" t="s">
        <v>4151</v>
      </c>
    </row>
    <row r="3818" spans="3:3" x14ac:dyDescent="0.2">
      <c r="C3818" s="113" t="s">
        <v>4152</v>
      </c>
    </row>
    <row r="3819" spans="3:3" x14ac:dyDescent="0.2">
      <c r="C3819" s="113" t="s">
        <v>4153</v>
      </c>
    </row>
    <row r="3820" spans="3:3" x14ac:dyDescent="0.2">
      <c r="C3820" s="113" t="s">
        <v>4154</v>
      </c>
    </row>
    <row r="3821" spans="3:3" x14ac:dyDescent="0.2">
      <c r="C3821" s="113" t="s">
        <v>4155</v>
      </c>
    </row>
    <row r="3822" spans="3:3" x14ac:dyDescent="0.2">
      <c r="C3822" s="113" t="s">
        <v>4156</v>
      </c>
    </row>
    <row r="3823" spans="3:3" x14ac:dyDescent="0.2">
      <c r="C3823" s="113" t="s">
        <v>4157</v>
      </c>
    </row>
    <row r="3824" spans="3:3" x14ac:dyDescent="0.2">
      <c r="C3824" s="113" t="s">
        <v>4158</v>
      </c>
    </row>
    <row r="3825" spans="3:3" x14ac:dyDescent="0.2">
      <c r="C3825" s="113" t="s">
        <v>4159</v>
      </c>
    </row>
    <row r="3826" spans="3:3" x14ac:dyDescent="0.2">
      <c r="C3826" s="113" t="s">
        <v>4160</v>
      </c>
    </row>
    <row r="3827" spans="3:3" x14ac:dyDescent="0.2">
      <c r="C3827" s="113" t="s">
        <v>4161</v>
      </c>
    </row>
    <row r="3828" spans="3:3" x14ac:dyDescent="0.2">
      <c r="C3828" s="113" t="s">
        <v>4162</v>
      </c>
    </row>
    <row r="3829" spans="3:3" x14ac:dyDescent="0.2">
      <c r="C3829" s="113" t="s">
        <v>4163</v>
      </c>
    </row>
    <row r="3830" spans="3:3" x14ac:dyDescent="0.2">
      <c r="C3830" s="113" t="s">
        <v>4164</v>
      </c>
    </row>
    <row r="3831" spans="3:3" x14ac:dyDescent="0.2">
      <c r="C3831" s="113" t="s">
        <v>4165</v>
      </c>
    </row>
    <row r="3832" spans="3:3" x14ac:dyDescent="0.2">
      <c r="C3832" s="113" t="s">
        <v>4166</v>
      </c>
    </row>
    <row r="3833" spans="3:3" x14ac:dyDescent="0.2">
      <c r="C3833" s="113" t="s">
        <v>4167</v>
      </c>
    </row>
    <row r="3834" spans="3:3" x14ac:dyDescent="0.2">
      <c r="C3834" s="113" t="s">
        <v>4168</v>
      </c>
    </row>
    <row r="3835" spans="3:3" x14ac:dyDescent="0.2">
      <c r="C3835" s="113" t="s">
        <v>4169</v>
      </c>
    </row>
    <row r="3836" spans="3:3" x14ac:dyDescent="0.2">
      <c r="C3836" s="113" t="s">
        <v>4170</v>
      </c>
    </row>
    <row r="3837" spans="3:3" x14ac:dyDescent="0.2">
      <c r="C3837" s="113" t="s">
        <v>4171</v>
      </c>
    </row>
    <row r="3838" spans="3:3" x14ac:dyDescent="0.2">
      <c r="C3838" s="113" t="s">
        <v>4172</v>
      </c>
    </row>
    <row r="3839" spans="3:3" x14ac:dyDescent="0.2">
      <c r="C3839" s="113" t="s">
        <v>4173</v>
      </c>
    </row>
    <row r="3840" spans="3:3" x14ac:dyDescent="0.2">
      <c r="C3840" s="113" t="s">
        <v>4174</v>
      </c>
    </row>
    <row r="3841" spans="3:3" x14ac:dyDescent="0.2">
      <c r="C3841" s="113" t="s">
        <v>4175</v>
      </c>
    </row>
    <row r="3842" spans="3:3" x14ac:dyDescent="0.2">
      <c r="C3842" s="113" t="s">
        <v>4176</v>
      </c>
    </row>
    <row r="3843" spans="3:3" x14ac:dyDescent="0.2">
      <c r="C3843" s="113" t="s">
        <v>4177</v>
      </c>
    </row>
    <row r="3844" spans="3:3" x14ac:dyDescent="0.2">
      <c r="C3844" s="113" t="s">
        <v>4178</v>
      </c>
    </row>
    <row r="3845" spans="3:3" x14ac:dyDescent="0.2">
      <c r="C3845" s="113" t="s">
        <v>4179</v>
      </c>
    </row>
    <row r="3846" spans="3:3" x14ac:dyDescent="0.2">
      <c r="C3846" s="113" t="s">
        <v>4180</v>
      </c>
    </row>
    <row r="3847" spans="3:3" x14ac:dyDescent="0.2">
      <c r="C3847" s="113" t="s">
        <v>4181</v>
      </c>
    </row>
    <row r="3848" spans="3:3" x14ac:dyDescent="0.2">
      <c r="C3848" s="113" t="s">
        <v>4182</v>
      </c>
    </row>
    <row r="3849" spans="3:3" x14ac:dyDescent="0.2">
      <c r="C3849" s="113" t="s">
        <v>4183</v>
      </c>
    </row>
    <row r="3850" spans="3:3" x14ac:dyDescent="0.2">
      <c r="C3850" s="113" t="s">
        <v>4184</v>
      </c>
    </row>
    <row r="3851" spans="3:3" x14ac:dyDescent="0.2">
      <c r="C3851" s="113" t="s">
        <v>4185</v>
      </c>
    </row>
    <row r="3852" spans="3:3" x14ac:dyDescent="0.2">
      <c r="C3852" s="113" t="s">
        <v>4186</v>
      </c>
    </row>
    <row r="3853" spans="3:3" x14ac:dyDescent="0.2">
      <c r="C3853" s="113" t="s">
        <v>4187</v>
      </c>
    </row>
    <row r="3854" spans="3:3" x14ac:dyDescent="0.2">
      <c r="C3854" s="113" t="s">
        <v>4188</v>
      </c>
    </row>
    <row r="3855" spans="3:3" x14ac:dyDescent="0.2">
      <c r="C3855" s="113" t="s">
        <v>4189</v>
      </c>
    </row>
    <row r="3856" spans="3:3" x14ac:dyDescent="0.2">
      <c r="C3856" s="113" t="s">
        <v>4190</v>
      </c>
    </row>
    <row r="3857" spans="3:3" x14ac:dyDescent="0.2">
      <c r="C3857" s="113" t="s">
        <v>4191</v>
      </c>
    </row>
    <row r="3858" spans="3:3" x14ac:dyDescent="0.2">
      <c r="C3858" s="113" t="s">
        <v>4192</v>
      </c>
    </row>
    <row r="3859" spans="3:3" x14ac:dyDescent="0.2">
      <c r="C3859" s="113" t="s">
        <v>4193</v>
      </c>
    </row>
    <row r="3860" spans="3:3" x14ac:dyDescent="0.2">
      <c r="C3860" s="113" t="s">
        <v>4194</v>
      </c>
    </row>
    <row r="3861" spans="3:3" x14ac:dyDescent="0.2">
      <c r="C3861" s="113" t="s">
        <v>4195</v>
      </c>
    </row>
    <row r="3862" spans="3:3" x14ac:dyDescent="0.2">
      <c r="C3862" s="113" t="s">
        <v>4196</v>
      </c>
    </row>
    <row r="3863" spans="3:3" x14ac:dyDescent="0.2">
      <c r="C3863" s="113" t="s">
        <v>4197</v>
      </c>
    </row>
    <row r="3864" spans="3:3" x14ac:dyDescent="0.2">
      <c r="C3864" s="113" t="s">
        <v>4198</v>
      </c>
    </row>
    <row r="3865" spans="3:3" x14ac:dyDescent="0.2">
      <c r="C3865" s="113" t="s">
        <v>4199</v>
      </c>
    </row>
    <row r="3866" spans="3:3" x14ac:dyDescent="0.2">
      <c r="C3866" s="113" t="s">
        <v>4200</v>
      </c>
    </row>
    <row r="3867" spans="3:3" x14ac:dyDescent="0.2">
      <c r="C3867" s="113" t="s">
        <v>4201</v>
      </c>
    </row>
    <row r="3868" spans="3:3" x14ac:dyDescent="0.2">
      <c r="C3868" s="113" t="s">
        <v>4202</v>
      </c>
    </row>
    <row r="3869" spans="3:3" x14ac:dyDescent="0.2">
      <c r="C3869" s="113" t="s">
        <v>4203</v>
      </c>
    </row>
    <row r="3870" spans="3:3" x14ac:dyDescent="0.2">
      <c r="C3870" s="113" t="s">
        <v>4204</v>
      </c>
    </row>
    <row r="3871" spans="3:3" x14ac:dyDescent="0.2">
      <c r="C3871" s="113" t="s">
        <v>4205</v>
      </c>
    </row>
    <row r="3872" spans="3:3" x14ac:dyDescent="0.2">
      <c r="C3872" s="113" t="s">
        <v>4206</v>
      </c>
    </row>
    <row r="3873" spans="3:3" x14ac:dyDescent="0.2">
      <c r="C3873" s="113" t="s">
        <v>4207</v>
      </c>
    </row>
    <row r="3874" spans="3:3" x14ac:dyDescent="0.2">
      <c r="C3874" s="113" t="s">
        <v>4208</v>
      </c>
    </row>
    <row r="3875" spans="3:3" x14ac:dyDescent="0.2">
      <c r="C3875" s="113" t="s">
        <v>4209</v>
      </c>
    </row>
    <row r="3876" spans="3:3" x14ac:dyDescent="0.2">
      <c r="C3876" s="113" t="s">
        <v>4210</v>
      </c>
    </row>
    <row r="3877" spans="3:3" x14ac:dyDescent="0.2">
      <c r="C3877" s="113" t="s">
        <v>4211</v>
      </c>
    </row>
    <row r="3878" spans="3:3" x14ac:dyDescent="0.2">
      <c r="C3878" s="113" t="s">
        <v>4212</v>
      </c>
    </row>
    <row r="3879" spans="3:3" x14ac:dyDescent="0.2">
      <c r="C3879" s="113" t="s">
        <v>4213</v>
      </c>
    </row>
    <row r="3880" spans="3:3" x14ac:dyDescent="0.2">
      <c r="C3880" s="113" t="s">
        <v>4214</v>
      </c>
    </row>
    <row r="3881" spans="3:3" x14ac:dyDescent="0.2">
      <c r="C3881" s="113" t="s">
        <v>4215</v>
      </c>
    </row>
    <row r="3882" spans="3:3" x14ac:dyDescent="0.2">
      <c r="C3882" s="113" t="s">
        <v>4216</v>
      </c>
    </row>
    <row r="3883" spans="3:3" x14ac:dyDescent="0.2">
      <c r="C3883" s="113" t="s">
        <v>4217</v>
      </c>
    </row>
    <row r="3884" spans="3:3" x14ac:dyDescent="0.2">
      <c r="C3884" s="113" t="s">
        <v>4218</v>
      </c>
    </row>
    <row r="3885" spans="3:3" x14ac:dyDescent="0.2">
      <c r="C3885" s="113" t="s">
        <v>4219</v>
      </c>
    </row>
    <row r="3886" spans="3:3" x14ac:dyDescent="0.2">
      <c r="C3886" s="113" t="s">
        <v>4220</v>
      </c>
    </row>
    <row r="3887" spans="3:3" x14ac:dyDescent="0.2">
      <c r="C3887" s="113" t="s">
        <v>4221</v>
      </c>
    </row>
    <row r="3888" spans="3:3" x14ac:dyDescent="0.2">
      <c r="C3888" s="113" t="s">
        <v>4222</v>
      </c>
    </row>
    <row r="3889" spans="3:3" x14ac:dyDescent="0.2">
      <c r="C3889" s="113" t="s">
        <v>4223</v>
      </c>
    </row>
    <row r="3890" spans="3:3" x14ac:dyDescent="0.2">
      <c r="C3890" s="113" t="s">
        <v>4224</v>
      </c>
    </row>
    <row r="3891" spans="3:3" x14ac:dyDescent="0.2">
      <c r="C3891" s="113" t="s">
        <v>4225</v>
      </c>
    </row>
    <row r="3892" spans="3:3" x14ac:dyDescent="0.2">
      <c r="C3892" s="113" t="s">
        <v>4226</v>
      </c>
    </row>
    <row r="3893" spans="3:3" x14ac:dyDescent="0.2">
      <c r="C3893" s="113" t="s">
        <v>4227</v>
      </c>
    </row>
    <row r="3894" spans="3:3" x14ac:dyDescent="0.2">
      <c r="C3894" s="113" t="s">
        <v>4228</v>
      </c>
    </row>
    <row r="3895" spans="3:3" x14ac:dyDescent="0.2">
      <c r="C3895" s="113" t="s">
        <v>4229</v>
      </c>
    </row>
    <row r="3896" spans="3:3" x14ac:dyDescent="0.2">
      <c r="C3896" s="113" t="s">
        <v>4230</v>
      </c>
    </row>
    <row r="3897" spans="3:3" x14ac:dyDescent="0.2">
      <c r="C3897" s="113" t="s">
        <v>4231</v>
      </c>
    </row>
    <row r="3898" spans="3:3" x14ac:dyDescent="0.2">
      <c r="C3898" s="113" t="s">
        <v>4232</v>
      </c>
    </row>
    <row r="3899" spans="3:3" x14ac:dyDescent="0.2">
      <c r="C3899" s="113" t="s">
        <v>4233</v>
      </c>
    </row>
    <row r="3900" spans="3:3" x14ac:dyDescent="0.2">
      <c r="C3900" s="113" t="s">
        <v>4234</v>
      </c>
    </row>
    <row r="3901" spans="3:3" x14ac:dyDescent="0.2">
      <c r="C3901" s="113" t="s">
        <v>4235</v>
      </c>
    </row>
    <row r="3902" spans="3:3" x14ac:dyDescent="0.2">
      <c r="C3902" s="113" t="s">
        <v>4236</v>
      </c>
    </row>
    <row r="3903" spans="3:3" x14ac:dyDescent="0.2">
      <c r="C3903" s="113" t="s">
        <v>4237</v>
      </c>
    </row>
    <row r="3904" spans="3:3" x14ac:dyDescent="0.2">
      <c r="C3904" s="113" t="s">
        <v>4238</v>
      </c>
    </row>
    <row r="3905" spans="3:3" x14ac:dyDescent="0.2">
      <c r="C3905" s="113" t="s">
        <v>4239</v>
      </c>
    </row>
    <row r="3906" spans="3:3" x14ac:dyDescent="0.2">
      <c r="C3906" s="113" t="s">
        <v>4240</v>
      </c>
    </row>
    <row r="3907" spans="3:3" x14ac:dyDescent="0.2">
      <c r="C3907" s="113" t="s">
        <v>4241</v>
      </c>
    </row>
    <row r="3908" spans="3:3" x14ac:dyDescent="0.2">
      <c r="C3908" s="113" t="s">
        <v>4242</v>
      </c>
    </row>
    <row r="3909" spans="3:3" x14ac:dyDescent="0.2">
      <c r="C3909" s="113" t="s">
        <v>4243</v>
      </c>
    </row>
    <row r="3910" spans="3:3" x14ac:dyDescent="0.2">
      <c r="C3910" s="113" t="s">
        <v>4244</v>
      </c>
    </row>
    <row r="3911" spans="3:3" x14ac:dyDescent="0.2">
      <c r="C3911" s="113" t="s">
        <v>4245</v>
      </c>
    </row>
    <row r="3912" spans="3:3" x14ac:dyDescent="0.2">
      <c r="C3912" s="113" t="s">
        <v>4246</v>
      </c>
    </row>
    <row r="3913" spans="3:3" x14ac:dyDescent="0.2">
      <c r="C3913" s="113" t="s">
        <v>4247</v>
      </c>
    </row>
    <row r="3914" spans="3:3" x14ac:dyDescent="0.2">
      <c r="C3914" s="113" t="s">
        <v>4248</v>
      </c>
    </row>
    <row r="3915" spans="3:3" x14ac:dyDescent="0.2">
      <c r="C3915" s="113" t="s">
        <v>4249</v>
      </c>
    </row>
    <row r="3916" spans="3:3" x14ac:dyDescent="0.2">
      <c r="C3916" s="113" t="s">
        <v>4250</v>
      </c>
    </row>
    <row r="3917" spans="3:3" x14ac:dyDescent="0.2">
      <c r="C3917" s="113" t="s">
        <v>4251</v>
      </c>
    </row>
    <row r="3918" spans="3:3" x14ac:dyDescent="0.2">
      <c r="C3918" s="113" t="s">
        <v>4252</v>
      </c>
    </row>
    <row r="3919" spans="3:3" x14ac:dyDescent="0.2">
      <c r="C3919" s="113" t="s">
        <v>4253</v>
      </c>
    </row>
    <row r="3920" spans="3:3" x14ac:dyDescent="0.2">
      <c r="C3920" s="113" t="s">
        <v>4254</v>
      </c>
    </row>
    <row r="3921" spans="3:3" x14ac:dyDescent="0.2">
      <c r="C3921" s="113" t="s">
        <v>4255</v>
      </c>
    </row>
    <row r="3922" spans="3:3" x14ac:dyDescent="0.2">
      <c r="C3922" s="113" t="s">
        <v>4256</v>
      </c>
    </row>
    <row r="3923" spans="3:3" x14ac:dyDescent="0.2">
      <c r="C3923" s="113" t="s">
        <v>4257</v>
      </c>
    </row>
    <row r="3924" spans="3:3" x14ac:dyDescent="0.2">
      <c r="C3924" s="113" t="s">
        <v>4258</v>
      </c>
    </row>
    <row r="3925" spans="3:3" x14ac:dyDescent="0.2">
      <c r="C3925" s="113" t="s">
        <v>4259</v>
      </c>
    </row>
    <row r="3926" spans="3:3" x14ac:dyDescent="0.2">
      <c r="C3926" s="113" t="s">
        <v>4260</v>
      </c>
    </row>
    <row r="3927" spans="3:3" x14ac:dyDescent="0.2">
      <c r="C3927" s="113" t="s">
        <v>4261</v>
      </c>
    </row>
    <row r="3928" spans="3:3" x14ac:dyDescent="0.2">
      <c r="C3928" s="113" t="s">
        <v>4262</v>
      </c>
    </row>
    <row r="3929" spans="3:3" x14ac:dyDescent="0.2">
      <c r="C3929" s="113" t="s">
        <v>4263</v>
      </c>
    </row>
    <row r="3930" spans="3:3" x14ac:dyDescent="0.2">
      <c r="C3930" s="113" t="s">
        <v>4264</v>
      </c>
    </row>
    <row r="3931" spans="3:3" x14ac:dyDescent="0.2">
      <c r="C3931" s="113" t="s">
        <v>4265</v>
      </c>
    </row>
    <row r="3932" spans="3:3" x14ac:dyDescent="0.2">
      <c r="C3932" s="113" t="s">
        <v>4266</v>
      </c>
    </row>
    <row r="3933" spans="3:3" x14ac:dyDescent="0.2">
      <c r="C3933" s="113" t="s">
        <v>4267</v>
      </c>
    </row>
    <row r="3934" spans="3:3" x14ac:dyDescent="0.2">
      <c r="C3934" s="113" t="s">
        <v>4268</v>
      </c>
    </row>
    <row r="3935" spans="3:3" x14ac:dyDescent="0.2">
      <c r="C3935" s="113" t="s">
        <v>4269</v>
      </c>
    </row>
    <row r="3936" spans="3:3" x14ac:dyDescent="0.2">
      <c r="C3936" s="113" t="s">
        <v>4270</v>
      </c>
    </row>
    <row r="3937" spans="3:3" x14ac:dyDescent="0.2">
      <c r="C3937" s="113" t="s">
        <v>4271</v>
      </c>
    </row>
    <row r="3938" spans="3:3" x14ac:dyDescent="0.2">
      <c r="C3938" s="113" t="s">
        <v>4272</v>
      </c>
    </row>
    <row r="3939" spans="3:3" x14ac:dyDescent="0.2">
      <c r="C3939" s="113" t="s">
        <v>4273</v>
      </c>
    </row>
    <row r="3940" spans="3:3" x14ac:dyDescent="0.2">
      <c r="C3940" s="113" t="s">
        <v>4274</v>
      </c>
    </row>
    <row r="3941" spans="3:3" x14ac:dyDescent="0.2">
      <c r="C3941" s="113" t="s">
        <v>4275</v>
      </c>
    </row>
    <row r="3942" spans="3:3" x14ac:dyDescent="0.2">
      <c r="C3942" s="113" t="s">
        <v>4276</v>
      </c>
    </row>
    <row r="3943" spans="3:3" x14ac:dyDescent="0.2">
      <c r="C3943" s="113" t="s">
        <v>4277</v>
      </c>
    </row>
    <row r="3944" spans="3:3" x14ac:dyDescent="0.2">
      <c r="C3944" s="113" t="s">
        <v>4278</v>
      </c>
    </row>
    <row r="3945" spans="3:3" x14ac:dyDescent="0.2">
      <c r="C3945" s="113" t="s">
        <v>4279</v>
      </c>
    </row>
    <row r="3946" spans="3:3" x14ac:dyDescent="0.2">
      <c r="C3946" s="113" t="s">
        <v>4280</v>
      </c>
    </row>
    <row r="3947" spans="3:3" x14ac:dyDescent="0.2">
      <c r="C3947" s="113" t="s">
        <v>4281</v>
      </c>
    </row>
    <row r="3948" spans="3:3" x14ac:dyDescent="0.2">
      <c r="C3948" s="113" t="s">
        <v>4282</v>
      </c>
    </row>
    <row r="3949" spans="3:3" x14ac:dyDescent="0.2">
      <c r="C3949" s="113" t="s">
        <v>4283</v>
      </c>
    </row>
    <row r="3950" spans="3:3" x14ac:dyDescent="0.2">
      <c r="C3950" s="113" t="s">
        <v>4284</v>
      </c>
    </row>
    <row r="3951" spans="3:3" x14ac:dyDescent="0.2">
      <c r="C3951" s="113" t="s">
        <v>4285</v>
      </c>
    </row>
    <row r="3952" spans="3:3" x14ac:dyDescent="0.2">
      <c r="C3952" s="113" t="s">
        <v>4286</v>
      </c>
    </row>
    <row r="3953" spans="3:3" x14ac:dyDescent="0.2">
      <c r="C3953" s="113" t="s">
        <v>4287</v>
      </c>
    </row>
    <row r="3954" spans="3:3" x14ac:dyDescent="0.2">
      <c r="C3954" s="113" t="s">
        <v>4288</v>
      </c>
    </row>
    <row r="3955" spans="3:3" x14ac:dyDescent="0.2">
      <c r="C3955" s="113" t="s">
        <v>4289</v>
      </c>
    </row>
    <row r="3956" spans="3:3" x14ac:dyDescent="0.2">
      <c r="C3956" s="113" t="s">
        <v>4290</v>
      </c>
    </row>
    <row r="3957" spans="3:3" x14ac:dyDescent="0.2">
      <c r="C3957" s="113" t="s">
        <v>4291</v>
      </c>
    </row>
    <row r="3958" spans="3:3" x14ac:dyDescent="0.2">
      <c r="C3958" s="113" t="s">
        <v>4292</v>
      </c>
    </row>
    <row r="3959" spans="3:3" x14ac:dyDescent="0.2">
      <c r="C3959" s="113" t="s">
        <v>4293</v>
      </c>
    </row>
    <row r="3960" spans="3:3" x14ac:dyDescent="0.2">
      <c r="C3960" s="113" t="s">
        <v>4294</v>
      </c>
    </row>
    <row r="3961" spans="3:3" x14ac:dyDescent="0.2">
      <c r="C3961" s="113" t="s">
        <v>4295</v>
      </c>
    </row>
    <row r="3962" spans="3:3" x14ac:dyDescent="0.2">
      <c r="C3962" s="113" t="s">
        <v>4296</v>
      </c>
    </row>
    <row r="3963" spans="3:3" x14ac:dyDescent="0.2">
      <c r="C3963" s="113" t="s">
        <v>4297</v>
      </c>
    </row>
    <row r="3964" spans="3:3" x14ac:dyDescent="0.2">
      <c r="C3964" s="113" t="s">
        <v>4298</v>
      </c>
    </row>
    <row r="3965" spans="3:3" x14ac:dyDescent="0.2">
      <c r="C3965" s="113" t="s">
        <v>4299</v>
      </c>
    </row>
    <row r="3966" spans="3:3" x14ac:dyDescent="0.2">
      <c r="C3966" s="113" t="s">
        <v>4300</v>
      </c>
    </row>
    <row r="3967" spans="3:3" x14ac:dyDescent="0.2">
      <c r="C3967" s="113" t="s">
        <v>4301</v>
      </c>
    </row>
    <row r="3968" spans="3:3" x14ac:dyDescent="0.2">
      <c r="C3968" s="113" t="s">
        <v>4302</v>
      </c>
    </row>
    <row r="3969" spans="3:3" x14ac:dyDescent="0.2">
      <c r="C3969" s="113" t="s">
        <v>4303</v>
      </c>
    </row>
    <row r="3970" spans="3:3" x14ac:dyDescent="0.2">
      <c r="C3970" s="113" t="s">
        <v>4304</v>
      </c>
    </row>
    <row r="3971" spans="3:3" x14ac:dyDescent="0.2">
      <c r="C3971" s="113" t="s">
        <v>4305</v>
      </c>
    </row>
    <row r="3972" spans="3:3" x14ac:dyDescent="0.2">
      <c r="C3972" s="113" t="s">
        <v>4306</v>
      </c>
    </row>
    <row r="3973" spans="3:3" x14ac:dyDescent="0.2">
      <c r="C3973" s="113" t="s">
        <v>4307</v>
      </c>
    </row>
    <row r="3974" spans="3:3" x14ac:dyDescent="0.2">
      <c r="C3974" s="113" t="s">
        <v>4308</v>
      </c>
    </row>
    <row r="3975" spans="3:3" x14ac:dyDescent="0.2">
      <c r="C3975" s="113" t="s">
        <v>4309</v>
      </c>
    </row>
    <row r="3976" spans="3:3" x14ac:dyDescent="0.2">
      <c r="C3976" s="113" t="s">
        <v>4310</v>
      </c>
    </row>
    <row r="3977" spans="3:3" x14ac:dyDescent="0.2">
      <c r="C3977" s="113" t="s">
        <v>4311</v>
      </c>
    </row>
    <row r="3978" spans="3:3" x14ac:dyDescent="0.2">
      <c r="C3978" s="113" t="s">
        <v>4312</v>
      </c>
    </row>
    <row r="3979" spans="3:3" x14ac:dyDescent="0.2">
      <c r="C3979" s="113" t="s">
        <v>4313</v>
      </c>
    </row>
    <row r="3980" spans="3:3" x14ac:dyDescent="0.2">
      <c r="C3980" s="113" t="s">
        <v>4314</v>
      </c>
    </row>
    <row r="3981" spans="3:3" x14ac:dyDescent="0.2">
      <c r="C3981" s="113" t="s">
        <v>4315</v>
      </c>
    </row>
    <row r="3982" spans="3:3" x14ac:dyDescent="0.2">
      <c r="C3982" s="113" t="s">
        <v>4316</v>
      </c>
    </row>
    <row r="3983" spans="3:3" x14ac:dyDescent="0.2">
      <c r="C3983" s="113" t="s">
        <v>4317</v>
      </c>
    </row>
    <row r="3984" spans="3:3" x14ac:dyDescent="0.2">
      <c r="C3984" s="113" t="s">
        <v>4318</v>
      </c>
    </row>
    <row r="3985" spans="3:3" x14ac:dyDescent="0.2">
      <c r="C3985" s="113" t="s">
        <v>4319</v>
      </c>
    </row>
    <row r="3986" spans="3:3" x14ac:dyDescent="0.2">
      <c r="C3986" s="113" t="s">
        <v>4320</v>
      </c>
    </row>
    <row r="3987" spans="3:3" x14ac:dyDescent="0.2">
      <c r="C3987" s="113" t="s">
        <v>4321</v>
      </c>
    </row>
    <row r="3988" spans="3:3" x14ac:dyDescent="0.2">
      <c r="C3988" s="113" t="s">
        <v>4322</v>
      </c>
    </row>
    <row r="3989" spans="3:3" x14ac:dyDescent="0.2">
      <c r="C3989" s="113" t="s">
        <v>4323</v>
      </c>
    </row>
    <row r="3990" spans="3:3" x14ac:dyDescent="0.2">
      <c r="C3990" s="113" t="s">
        <v>4324</v>
      </c>
    </row>
    <row r="3991" spans="3:3" x14ac:dyDescent="0.2">
      <c r="C3991" s="113" t="s">
        <v>4325</v>
      </c>
    </row>
    <row r="3992" spans="3:3" x14ac:dyDescent="0.2">
      <c r="C3992" s="113" t="s">
        <v>4326</v>
      </c>
    </row>
    <row r="3993" spans="3:3" x14ac:dyDescent="0.2">
      <c r="C3993" s="113" t="s">
        <v>4327</v>
      </c>
    </row>
    <row r="3994" spans="3:3" x14ac:dyDescent="0.2">
      <c r="C3994" s="113" t="s">
        <v>4328</v>
      </c>
    </row>
    <row r="3995" spans="3:3" x14ac:dyDescent="0.2">
      <c r="C3995" s="113" t="s">
        <v>4329</v>
      </c>
    </row>
    <row r="3996" spans="3:3" x14ac:dyDescent="0.2">
      <c r="C3996" s="113" t="s">
        <v>4330</v>
      </c>
    </row>
    <row r="3997" spans="3:3" x14ac:dyDescent="0.2">
      <c r="C3997" s="113" t="s">
        <v>4331</v>
      </c>
    </row>
    <row r="3998" spans="3:3" x14ac:dyDescent="0.2">
      <c r="C3998" s="113" t="s">
        <v>4332</v>
      </c>
    </row>
    <row r="3999" spans="3:3" x14ac:dyDescent="0.2">
      <c r="C3999" s="113" t="s">
        <v>4333</v>
      </c>
    </row>
    <row r="4000" spans="3:3" x14ac:dyDescent="0.2">
      <c r="C4000" s="113" t="s">
        <v>4334</v>
      </c>
    </row>
    <row r="4001" spans="3:3" x14ac:dyDescent="0.2">
      <c r="C4001" s="113" t="s">
        <v>4335</v>
      </c>
    </row>
    <row r="4002" spans="3:3" x14ac:dyDescent="0.2">
      <c r="C4002" s="113" t="s">
        <v>4336</v>
      </c>
    </row>
    <row r="4003" spans="3:3" x14ac:dyDescent="0.2">
      <c r="C4003" s="113" t="s">
        <v>4337</v>
      </c>
    </row>
    <row r="4004" spans="3:3" x14ac:dyDescent="0.2">
      <c r="C4004" s="113" t="s">
        <v>4338</v>
      </c>
    </row>
    <row r="4005" spans="3:3" x14ac:dyDescent="0.2">
      <c r="C4005" s="113" t="s">
        <v>4339</v>
      </c>
    </row>
    <row r="4006" spans="3:3" x14ac:dyDescent="0.2">
      <c r="C4006" s="113" t="s">
        <v>4340</v>
      </c>
    </row>
    <row r="4007" spans="3:3" x14ac:dyDescent="0.2">
      <c r="C4007" s="113" t="s">
        <v>4341</v>
      </c>
    </row>
    <row r="4008" spans="3:3" x14ac:dyDescent="0.2">
      <c r="C4008" s="113" t="s">
        <v>4342</v>
      </c>
    </row>
    <row r="4009" spans="3:3" x14ac:dyDescent="0.2">
      <c r="C4009" s="113" t="s">
        <v>4343</v>
      </c>
    </row>
    <row r="4010" spans="3:3" x14ac:dyDescent="0.2">
      <c r="C4010" s="113" t="s">
        <v>4344</v>
      </c>
    </row>
    <row r="4011" spans="3:3" x14ac:dyDescent="0.2">
      <c r="C4011" s="113" t="s">
        <v>4345</v>
      </c>
    </row>
    <row r="4012" spans="3:3" x14ac:dyDescent="0.2">
      <c r="C4012" s="113" t="s">
        <v>4346</v>
      </c>
    </row>
    <row r="4013" spans="3:3" x14ac:dyDescent="0.2">
      <c r="C4013" s="113" t="s">
        <v>4347</v>
      </c>
    </row>
    <row r="4014" spans="3:3" x14ac:dyDescent="0.2">
      <c r="C4014" s="113" t="s">
        <v>4348</v>
      </c>
    </row>
    <row r="4015" spans="3:3" x14ac:dyDescent="0.2">
      <c r="C4015" s="113" t="s">
        <v>4349</v>
      </c>
    </row>
    <row r="4016" spans="3:3" x14ac:dyDescent="0.2">
      <c r="C4016" s="113" t="s">
        <v>4350</v>
      </c>
    </row>
    <row r="4017" spans="3:3" x14ac:dyDescent="0.2">
      <c r="C4017" s="113" t="s">
        <v>4351</v>
      </c>
    </row>
    <row r="4018" spans="3:3" x14ac:dyDescent="0.2">
      <c r="C4018" s="113" t="s">
        <v>4352</v>
      </c>
    </row>
    <row r="4019" spans="3:3" x14ac:dyDescent="0.2">
      <c r="C4019" s="113" t="s">
        <v>4353</v>
      </c>
    </row>
    <row r="4020" spans="3:3" x14ac:dyDescent="0.2">
      <c r="C4020" s="113" t="s">
        <v>4354</v>
      </c>
    </row>
    <row r="4021" spans="3:3" x14ac:dyDescent="0.2">
      <c r="C4021" s="113" t="s">
        <v>4355</v>
      </c>
    </row>
    <row r="4022" spans="3:3" x14ac:dyDescent="0.2">
      <c r="C4022" s="113" t="s">
        <v>4356</v>
      </c>
    </row>
    <row r="4023" spans="3:3" x14ac:dyDescent="0.2">
      <c r="C4023" s="113" t="s">
        <v>4357</v>
      </c>
    </row>
    <row r="4024" spans="3:3" x14ac:dyDescent="0.2">
      <c r="C4024" s="113" t="s">
        <v>4358</v>
      </c>
    </row>
    <row r="4025" spans="3:3" x14ac:dyDescent="0.2">
      <c r="C4025" s="113" t="s">
        <v>4359</v>
      </c>
    </row>
    <row r="4026" spans="3:3" x14ac:dyDescent="0.2">
      <c r="C4026" s="113" t="s">
        <v>4360</v>
      </c>
    </row>
    <row r="4027" spans="3:3" x14ac:dyDescent="0.2">
      <c r="C4027" s="113" t="s">
        <v>4361</v>
      </c>
    </row>
    <row r="4028" spans="3:3" x14ac:dyDescent="0.2">
      <c r="C4028" s="113" t="s">
        <v>4362</v>
      </c>
    </row>
    <row r="4029" spans="3:3" x14ac:dyDescent="0.2">
      <c r="C4029" s="113" t="s">
        <v>4363</v>
      </c>
    </row>
    <row r="4030" spans="3:3" x14ac:dyDescent="0.2">
      <c r="C4030" s="113" t="s">
        <v>4364</v>
      </c>
    </row>
    <row r="4031" spans="3:3" x14ac:dyDescent="0.2">
      <c r="C4031" s="113" t="s">
        <v>4365</v>
      </c>
    </row>
    <row r="4032" spans="3:3" x14ac:dyDescent="0.2">
      <c r="C4032" s="113" t="s">
        <v>4366</v>
      </c>
    </row>
    <row r="4033" spans="3:3" x14ac:dyDescent="0.2">
      <c r="C4033" s="113" t="s">
        <v>4367</v>
      </c>
    </row>
    <row r="4034" spans="3:3" x14ac:dyDescent="0.2">
      <c r="C4034" s="113" t="s">
        <v>4368</v>
      </c>
    </row>
    <row r="4035" spans="3:3" x14ac:dyDescent="0.2">
      <c r="C4035" s="113" t="s">
        <v>4369</v>
      </c>
    </row>
    <row r="4036" spans="3:3" x14ac:dyDescent="0.2">
      <c r="C4036" s="113" t="s">
        <v>4370</v>
      </c>
    </row>
    <row r="4037" spans="3:3" x14ac:dyDescent="0.2">
      <c r="C4037" s="113" t="s">
        <v>4371</v>
      </c>
    </row>
    <row r="4038" spans="3:3" x14ac:dyDescent="0.2">
      <c r="C4038" s="113" t="s">
        <v>4372</v>
      </c>
    </row>
    <row r="4039" spans="3:3" x14ac:dyDescent="0.2">
      <c r="C4039" s="113" t="s">
        <v>4373</v>
      </c>
    </row>
    <row r="4040" spans="3:3" x14ac:dyDescent="0.2">
      <c r="C4040" s="113" t="s">
        <v>4374</v>
      </c>
    </row>
    <row r="4041" spans="3:3" x14ac:dyDescent="0.2">
      <c r="C4041" s="113" t="s">
        <v>4375</v>
      </c>
    </row>
    <row r="4042" spans="3:3" x14ac:dyDescent="0.2">
      <c r="C4042" s="113" t="s">
        <v>4376</v>
      </c>
    </row>
    <row r="4043" spans="3:3" x14ac:dyDescent="0.2">
      <c r="C4043" s="113" t="s">
        <v>4377</v>
      </c>
    </row>
    <row r="4044" spans="3:3" x14ac:dyDescent="0.2">
      <c r="C4044" s="113" t="s">
        <v>4378</v>
      </c>
    </row>
    <row r="4045" spans="3:3" x14ac:dyDescent="0.2">
      <c r="C4045" s="113" t="s">
        <v>4379</v>
      </c>
    </row>
    <row r="4046" spans="3:3" x14ac:dyDescent="0.2">
      <c r="C4046" s="113" t="s">
        <v>4380</v>
      </c>
    </row>
    <row r="4047" spans="3:3" x14ac:dyDescent="0.2">
      <c r="C4047" s="113" t="s">
        <v>4381</v>
      </c>
    </row>
    <row r="4048" spans="3:3" x14ac:dyDescent="0.2">
      <c r="C4048" s="113" t="s">
        <v>4382</v>
      </c>
    </row>
    <row r="4049" spans="3:3" x14ac:dyDescent="0.2">
      <c r="C4049" s="113" t="s">
        <v>4383</v>
      </c>
    </row>
    <row r="4050" spans="3:3" x14ac:dyDescent="0.2">
      <c r="C4050" s="113" t="s">
        <v>4384</v>
      </c>
    </row>
    <row r="4051" spans="3:3" x14ac:dyDescent="0.2">
      <c r="C4051" s="113" t="s">
        <v>4385</v>
      </c>
    </row>
    <row r="4052" spans="3:3" x14ac:dyDescent="0.2">
      <c r="C4052" s="113" t="s">
        <v>4386</v>
      </c>
    </row>
    <row r="4053" spans="3:3" x14ac:dyDescent="0.2">
      <c r="C4053" s="113" t="s">
        <v>4387</v>
      </c>
    </row>
    <row r="4054" spans="3:3" x14ac:dyDescent="0.2">
      <c r="C4054" s="113" t="s">
        <v>4388</v>
      </c>
    </row>
    <row r="4055" spans="3:3" x14ac:dyDescent="0.2">
      <c r="C4055" s="113" t="s">
        <v>4389</v>
      </c>
    </row>
    <row r="4056" spans="3:3" x14ac:dyDescent="0.2">
      <c r="C4056" s="113" t="s">
        <v>4390</v>
      </c>
    </row>
    <row r="4057" spans="3:3" x14ac:dyDescent="0.2">
      <c r="C4057" s="113" t="s">
        <v>4391</v>
      </c>
    </row>
    <row r="4058" spans="3:3" x14ac:dyDescent="0.2">
      <c r="C4058" s="113" t="s">
        <v>4392</v>
      </c>
    </row>
    <row r="4059" spans="3:3" x14ac:dyDescent="0.2">
      <c r="C4059" s="113" t="s">
        <v>4393</v>
      </c>
    </row>
    <row r="4060" spans="3:3" x14ac:dyDescent="0.2">
      <c r="C4060" s="113" t="s">
        <v>4394</v>
      </c>
    </row>
    <row r="4061" spans="3:3" x14ac:dyDescent="0.2">
      <c r="C4061" s="113" t="s">
        <v>4395</v>
      </c>
    </row>
    <row r="4062" spans="3:3" x14ac:dyDescent="0.2">
      <c r="C4062" s="113" t="s">
        <v>4396</v>
      </c>
    </row>
    <row r="4063" spans="3:3" x14ac:dyDescent="0.2">
      <c r="C4063" s="113" t="s">
        <v>4397</v>
      </c>
    </row>
    <row r="4064" spans="3:3" x14ac:dyDescent="0.2">
      <c r="C4064" s="113" t="s">
        <v>4398</v>
      </c>
    </row>
    <row r="4065" spans="3:3" x14ac:dyDescent="0.2">
      <c r="C4065" s="113" t="s">
        <v>4399</v>
      </c>
    </row>
    <row r="4066" spans="3:3" x14ac:dyDescent="0.2">
      <c r="C4066" s="113" t="s">
        <v>4400</v>
      </c>
    </row>
    <row r="4067" spans="3:3" x14ac:dyDescent="0.2">
      <c r="C4067" s="113" t="s">
        <v>4401</v>
      </c>
    </row>
    <row r="4068" spans="3:3" x14ac:dyDescent="0.2">
      <c r="C4068" s="113" t="s">
        <v>4402</v>
      </c>
    </row>
    <row r="4069" spans="3:3" x14ac:dyDescent="0.2">
      <c r="C4069" s="113" t="s">
        <v>4403</v>
      </c>
    </row>
    <row r="4070" spans="3:3" x14ac:dyDescent="0.2">
      <c r="C4070" s="113" t="s">
        <v>4404</v>
      </c>
    </row>
    <row r="4071" spans="3:3" x14ac:dyDescent="0.2">
      <c r="C4071" s="113" t="s">
        <v>4405</v>
      </c>
    </row>
    <row r="4072" spans="3:3" x14ac:dyDescent="0.2">
      <c r="C4072" s="113" t="s">
        <v>4406</v>
      </c>
    </row>
    <row r="4073" spans="3:3" x14ac:dyDescent="0.2">
      <c r="C4073" s="113" t="s">
        <v>4407</v>
      </c>
    </row>
    <row r="4074" spans="3:3" x14ac:dyDescent="0.2">
      <c r="C4074" s="113" t="s">
        <v>4408</v>
      </c>
    </row>
    <row r="4075" spans="3:3" x14ac:dyDescent="0.2">
      <c r="C4075" s="113" t="s">
        <v>4409</v>
      </c>
    </row>
    <row r="4076" spans="3:3" x14ac:dyDescent="0.2">
      <c r="C4076" s="113" t="s">
        <v>4410</v>
      </c>
    </row>
    <row r="4077" spans="3:3" x14ac:dyDescent="0.2">
      <c r="C4077" s="113" t="s">
        <v>4411</v>
      </c>
    </row>
    <row r="4078" spans="3:3" x14ac:dyDescent="0.2">
      <c r="C4078" s="113" t="s">
        <v>4412</v>
      </c>
    </row>
    <row r="4079" spans="3:3" x14ac:dyDescent="0.2">
      <c r="C4079" s="113" t="s">
        <v>4413</v>
      </c>
    </row>
    <row r="4080" spans="3:3" x14ac:dyDescent="0.2">
      <c r="C4080" s="113" t="s">
        <v>4414</v>
      </c>
    </row>
    <row r="4081" spans="3:3" x14ac:dyDescent="0.2">
      <c r="C4081" s="113" t="s">
        <v>4415</v>
      </c>
    </row>
    <row r="4082" spans="3:3" x14ac:dyDescent="0.2">
      <c r="C4082" s="113" t="s">
        <v>4416</v>
      </c>
    </row>
    <row r="4083" spans="3:3" x14ac:dyDescent="0.2">
      <c r="C4083" s="113" t="s">
        <v>4417</v>
      </c>
    </row>
    <row r="4084" spans="3:3" x14ac:dyDescent="0.2">
      <c r="C4084" s="113" t="s">
        <v>4418</v>
      </c>
    </row>
    <row r="4085" spans="3:3" x14ac:dyDescent="0.2">
      <c r="C4085" s="113" t="s">
        <v>4419</v>
      </c>
    </row>
    <row r="4086" spans="3:3" x14ac:dyDescent="0.2">
      <c r="C4086" s="113" t="s">
        <v>4420</v>
      </c>
    </row>
    <row r="4087" spans="3:3" x14ac:dyDescent="0.2">
      <c r="C4087" s="113" t="s">
        <v>4421</v>
      </c>
    </row>
    <row r="4088" spans="3:3" x14ac:dyDescent="0.2">
      <c r="C4088" s="113" t="s">
        <v>4422</v>
      </c>
    </row>
    <row r="4089" spans="3:3" x14ac:dyDescent="0.2">
      <c r="C4089" s="113" t="s">
        <v>4423</v>
      </c>
    </row>
    <row r="4090" spans="3:3" x14ac:dyDescent="0.2">
      <c r="C4090" s="113" t="s">
        <v>4424</v>
      </c>
    </row>
    <row r="4091" spans="3:3" x14ac:dyDescent="0.2">
      <c r="C4091" s="113" t="s">
        <v>4425</v>
      </c>
    </row>
    <row r="4092" spans="3:3" x14ac:dyDescent="0.2">
      <c r="C4092" s="113" t="s">
        <v>4426</v>
      </c>
    </row>
    <row r="4093" spans="3:3" x14ac:dyDescent="0.2">
      <c r="C4093" s="113" t="s">
        <v>4427</v>
      </c>
    </row>
    <row r="4094" spans="3:3" x14ac:dyDescent="0.2">
      <c r="C4094" s="113" t="s">
        <v>4428</v>
      </c>
    </row>
    <row r="4095" spans="3:3" x14ac:dyDescent="0.2">
      <c r="C4095" s="113" t="s">
        <v>4429</v>
      </c>
    </row>
    <row r="4096" spans="3:3" x14ac:dyDescent="0.2">
      <c r="C4096" s="113" t="s">
        <v>4430</v>
      </c>
    </row>
    <row r="4097" spans="3:3" x14ac:dyDescent="0.2">
      <c r="C4097" s="113" t="s">
        <v>4431</v>
      </c>
    </row>
    <row r="4098" spans="3:3" x14ac:dyDescent="0.2">
      <c r="C4098" s="113" t="s">
        <v>4432</v>
      </c>
    </row>
    <row r="4099" spans="3:3" x14ac:dyDescent="0.2">
      <c r="C4099" s="113" t="s">
        <v>4433</v>
      </c>
    </row>
    <row r="4100" spans="3:3" x14ac:dyDescent="0.2">
      <c r="C4100" s="113" t="s">
        <v>4434</v>
      </c>
    </row>
    <row r="4101" spans="3:3" x14ac:dyDescent="0.2">
      <c r="C4101" s="113" t="s">
        <v>4435</v>
      </c>
    </row>
    <row r="4102" spans="3:3" x14ac:dyDescent="0.2">
      <c r="C4102" s="113" t="s">
        <v>4436</v>
      </c>
    </row>
    <row r="4103" spans="3:3" x14ac:dyDescent="0.2">
      <c r="C4103" s="113" t="s">
        <v>4437</v>
      </c>
    </row>
    <row r="4104" spans="3:3" x14ac:dyDescent="0.2">
      <c r="C4104" s="113" t="s">
        <v>4438</v>
      </c>
    </row>
    <row r="4105" spans="3:3" x14ac:dyDescent="0.2">
      <c r="C4105" s="113" t="s">
        <v>4439</v>
      </c>
    </row>
    <row r="4106" spans="3:3" x14ac:dyDescent="0.2">
      <c r="C4106" s="113" t="s">
        <v>4440</v>
      </c>
    </row>
    <row r="4107" spans="3:3" x14ac:dyDescent="0.2">
      <c r="C4107" s="113" t="s">
        <v>4441</v>
      </c>
    </row>
    <row r="4108" spans="3:3" x14ac:dyDescent="0.2">
      <c r="C4108" s="113" t="s">
        <v>4442</v>
      </c>
    </row>
    <row r="4109" spans="3:3" x14ac:dyDescent="0.2">
      <c r="C4109" s="113" t="s">
        <v>4443</v>
      </c>
    </row>
    <row r="4110" spans="3:3" x14ac:dyDescent="0.2">
      <c r="C4110" s="113" t="s">
        <v>4444</v>
      </c>
    </row>
    <row r="4111" spans="3:3" x14ac:dyDescent="0.2">
      <c r="C4111" s="113" t="s">
        <v>4445</v>
      </c>
    </row>
    <row r="4112" spans="3:3" x14ac:dyDescent="0.2">
      <c r="C4112" s="113" t="s">
        <v>4446</v>
      </c>
    </row>
    <row r="4113" spans="3:3" x14ac:dyDescent="0.2">
      <c r="C4113" s="113" t="s">
        <v>4447</v>
      </c>
    </row>
    <row r="4114" spans="3:3" x14ac:dyDescent="0.2">
      <c r="C4114" s="113" t="s">
        <v>4448</v>
      </c>
    </row>
    <row r="4115" spans="3:3" x14ac:dyDescent="0.2">
      <c r="C4115" s="113" t="s">
        <v>4449</v>
      </c>
    </row>
    <row r="4116" spans="3:3" x14ac:dyDescent="0.2">
      <c r="C4116" s="113" t="s">
        <v>4450</v>
      </c>
    </row>
    <row r="4117" spans="3:3" x14ac:dyDescent="0.2">
      <c r="C4117" s="113" t="s">
        <v>4451</v>
      </c>
    </row>
    <row r="4118" spans="3:3" x14ac:dyDescent="0.2">
      <c r="C4118" s="113" t="s">
        <v>4452</v>
      </c>
    </row>
    <row r="4119" spans="3:3" x14ac:dyDescent="0.2">
      <c r="C4119" s="113" t="s">
        <v>4453</v>
      </c>
    </row>
    <row r="4120" spans="3:3" x14ac:dyDescent="0.2">
      <c r="C4120" s="113" t="s">
        <v>4454</v>
      </c>
    </row>
    <row r="4121" spans="3:3" x14ac:dyDescent="0.2">
      <c r="C4121" s="113" t="s">
        <v>4455</v>
      </c>
    </row>
    <row r="4122" spans="3:3" x14ac:dyDescent="0.2">
      <c r="C4122" s="113" t="s">
        <v>4456</v>
      </c>
    </row>
    <row r="4123" spans="3:3" x14ac:dyDescent="0.2">
      <c r="C4123" s="113" t="s">
        <v>4457</v>
      </c>
    </row>
    <row r="4124" spans="3:3" x14ac:dyDescent="0.2">
      <c r="C4124" s="113" t="s">
        <v>4458</v>
      </c>
    </row>
    <row r="4125" spans="3:3" x14ac:dyDescent="0.2">
      <c r="C4125" s="113" t="s">
        <v>4459</v>
      </c>
    </row>
    <row r="4126" spans="3:3" x14ac:dyDescent="0.2">
      <c r="C4126" s="113" t="s">
        <v>4460</v>
      </c>
    </row>
    <row r="4127" spans="3:3" x14ac:dyDescent="0.2">
      <c r="C4127" s="113" t="s">
        <v>4461</v>
      </c>
    </row>
    <row r="4128" spans="3:3" x14ac:dyDescent="0.2">
      <c r="C4128" s="113" t="s">
        <v>4462</v>
      </c>
    </row>
    <row r="4129" spans="3:3" x14ac:dyDescent="0.2">
      <c r="C4129" s="113" t="s">
        <v>4463</v>
      </c>
    </row>
    <row r="4130" spans="3:3" x14ac:dyDescent="0.2">
      <c r="C4130" s="113" t="s">
        <v>4464</v>
      </c>
    </row>
    <row r="4131" spans="3:3" x14ac:dyDescent="0.2">
      <c r="C4131" s="113" t="s">
        <v>4465</v>
      </c>
    </row>
    <row r="4132" spans="3:3" x14ac:dyDescent="0.2">
      <c r="C4132" s="113" t="s">
        <v>4466</v>
      </c>
    </row>
    <row r="4133" spans="3:3" x14ac:dyDescent="0.2">
      <c r="C4133" s="113" t="s">
        <v>4467</v>
      </c>
    </row>
    <row r="4134" spans="3:3" x14ac:dyDescent="0.2">
      <c r="C4134" s="113" t="s">
        <v>4468</v>
      </c>
    </row>
    <row r="4135" spans="3:3" x14ac:dyDescent="0.2">
      <c r="C4135" s="113" t="s">
        <v>4469</v>
      </c>
    </row>
    <row r="4136" spans="3:3" x14ac:dyDescent="0.2">
      <c r="C4136" s="113" t="s">
        <v>4470</v>
      </c>
    </row>
    <row r="4137" spans="3:3" x14ac:dyDescent="0.2">
      <c r="C4137" s="113" t="s">
        <v>4471</v>
      </c>
    </row>
    <row r="4138" spans="3:3" x14ac:dyDescent="0.2">
      <c r="C4138" s="113" t="s">
        <v>4472</v>
      </c>
    </row>
    <row r="4139" spans="3:3" x14ac:dyDescent="0.2">
      <c r="C4139" s="113" t="s">
        <v>4473</v>
      </c>
    </row>
    <row r="4140" spans="3:3" x14ac:dyDescent="0.2">
      <c r="C4140" s="113" t="s">
        <v>4474</v>
      </c>
    </row>
    <row r="4141" spans="3:3" x14ac:dyDescent="0.2">
      <c r="C4141" s="113" t="s">
        <v>4475</v>
      </c>
    </row>
    <row r="4142" spans="3:3" x14ac:dyDescent="0.2">
      <c r="C4142" s="113" t="s">
        <v>4476</v>
      </c>
    </row>
    <row r="4143" spans="3:3" x14ac:dyDescent="0.2">
      <c r="C4143" s="113" t="s">
        <v>4477</v>
      </c>
    </row>
    <row r="4144" spans="3:3" x14ac:dyDescent="0.2">
      <c r="C4144" s="113" t="s">
        <v>4478</v>
      </c>
    </row>
    <row r="4145" spans="3:3" x14ac:dyDescent="0.2">
      <c r="C4145" s="113" t="s">
        <v>4479</v>
      </c>
    </row>
    <row r="4146" spans="3:3" x14ac:dyDescent="0.2">
      <c r="C4146" s="113" t="s">
        <v>4480</v>
      </c>
    </row>
    <row r="4147" spans="3:3" x14ac:dyDescent="0.2">
      <c r="C4147" s="113" t="s">
        <v>4481</v>
      </c>
    </row>
    <row r="4148" spans="3:3" x14ac:dyDescent="0.2">
      <c r="C4148" s="113" t="s">
        <v>4482</v>
      </c>
    </row>
    <row r="4149" spans="3:3" x14ac:dyDescent="0.2">
      <c r="C4149" s="113" t="s">
        <v>4483</v>
      </c>
    </row>
    <row r="4150" spans="3:3" x14ac:dyDescent="0.2">
      <c r="C4150" s="113" t="s">
        <v>4484</v>
      </c>
    </row>
    <row r="4151" spans="3:3" x14ac:dyDescent="0.2">
      <c r="C4151" s="113" t="s">
        <v>4485</v>
      </c>
    </row>
    <row r="4152" spans="3:3" x14ac:dyDescent="0.2">
      <c r="C4152" s="113" t="s">
        <v>4486</v>
      </c>
    </row>
    <row r="4153" spans="3:3" x14ac:dyDescent="0.2">
      <c r="C4153" s="113" t="s">
        <v>4487</v>
      </c>
    </row>
    <row r="4154" spans="3:3" x14ac:dyDescent="0.2">
      <c r="C4154" s="113" t="s">
        <v>4488</v>
      </c>
    </row>
    <row r="4155" spans="3:3" x14ac:dyDescent="0.2">
      <c r="C4155" s="113" t="s">
        <v>4489</v>
      </c>
    </row>
    <row r="4156" spans="3:3" x14ac:dyDescent="0.2">
      <c r="C4156" s="113" t="s">
        <v>4490</v>
      </c>
    </row>
    <row r="4157" spans="3:3" x14ac:dyDescent="0.2">
      <c r="C4157" s="113" t="s">
        <v>4491</v>
      </c>
    </row>
    <row r="4158" spans="3:3" x14ac:dyDescent="0.2">
      <c r="C4158" s="113" t="s">
        <v>4492</v>
      </c>
    </row>
    <row r="4159" spans="3:3" x14ac:dyDescent="0.2">
      <c r="C4159" s="113" t="s">
        <v>4493</v>
      </c>
    </row>
    <row r="4160" spans="3:3" x14ac:dyDescent="0.2">
      <c r="C4160" s="113" t="s">
        <v>4494</v>
      </c>
    </row>
    <row r="4161" spans="3:3" x14ac:dyDescent="0.2">
      <c r="C4161" s="113" t="s">
        <v>4495</v>
      </c>
    </row>
    <row r="4162" spans="3:3" x14ac:dyDescent="0.2">
      <c r="C4162" s="113" t="s">
        <v>4496</v>
      </c>
    </row>
    <row r="4163" spans="3:3" x14ac:dyDescent="0.2">
      <c r="C4163" s="113" t="s">
        <v>4497</v>
      </c>
    </row>
    <row r="4164" spans="3:3" x14ac:dyDescent="0.2">
      <c r="C4164" s="113" t="s">
        <v>4498</v>
      </c>
    </row>
    <row r="4165" spans="3:3" x14ac:dyDescent="0.2">
      <c r="C4165" s="113" t="s">
        <v>4499</v>
      </c>
    </row>
    <row r="4166" spans="3:3" x14ac:dyDescent="0.2">
      <c r="C4166" s="113" t="s">
        <v>4500</v>
      </c>
    </row>
    <row r="4167" spans="3:3" x14ac:dyDescent="0.2">
      <c r="C4167" s="113" t="s">
        <v>4501</v>
      </c>
    </row>
    <row r="4168" spans="3:3" x14ac:dyDescent="0.2">
      <c r="C4168" s="113" t="s">
        <v>4502</v>
      </c>
    </row>
    <row r="4169" spans="3:3" x14ac:dyDescent="0.2">
      <c r="C4169" s="113" t="s">
        <v>4503</v>
      </c>
    </row>
    <row r="4170" spans="3:3" x14ac:dyDescent="0.2">
      <c r="C4170" s="113" t="s">
        <v>4504</v>
      </c>
    </row>
    <row r="4171" spans="3:3" x14ac:dyDescent="0.2">
      <c r="C4171" s="113" t="s">
        <v>4505</v>
      </c>
    </row>
    <row r="4172" spans="3:3" x14ac:dyDescent="0.2">
      <c r="C4172" s="113" t="s">
        <v>4506</v>
      </c>
    </row>
    <row r="4173" spans="3:3" x14ac:dyDescent="0.2">
      <c r="C4173" s="113" t="s">
        <v>4507</v>
      </c>
    </row>
    <row r="4174" spans="3:3" x14ac:dyDescent="0.2">
      <c r="C4174" s="113" t="s">
        <v>4508</v>
      </c>
    </row>
    <row r="4175" spans="3:3" x14ac:dyDescent="0.2">
      <c r="C4175" s="113" t="s">
        <v>4509</v>
      </c>
    </row>
    <row r="4176" spans="3:3" x14ac:dyDescent="0.2">
      <c r="C4176" s="113" t="s">
        <v>4510</v>
      </c>
    </row>
    <row r="4177" spans="3:3" x14ac:dyDescent="0.2">
      <c r="C4177" s="113" t="s">
        <v>4511</v>
      </c>
    </row>
    <row r="4178" spans="3:3" x14ac:dyDescent="0.2">
      <c r="C4178" s="113" t="s">
        <v>4512</v>
      </c>
    </row>
    <row r="4179" spans="3:3" x14ac:dyDescent="0.2">
      <c r="C4179" s="113" t="s">
        <v>4513</v>
      </c>
    </row>
    <row r="4180" spans="3:3" x14ac:dyDescent="0.2">
      <c r="C4180" s="113" t="s">
        <v>4514</v>
      </c>
    </row>
    <row r="4181" spans="3:3" x14ac:dyDescent="0.2">
      <c r="C4181" s="113" t="s">
        <v>4515</v>
      </c>
    </row>
    <row r="4182" spans="3:3" x14ac:dyDescent="0.2">
      <c r="C4182" s="113" t="s">
        <v>4516</v>
      </c>
    </row>
    <row r="4183" spans="3:3" x14ac:dyDescent="0.2">
      <c r="C4183" s="113" t="s">
        <v>4517</v>
      </c>
    </row>
    <row r="4184" spans="3:3" x14ac:dyDescent="0.2">
      <c r="C4184" s="113" t="s">
        <v>4518</v>
      </c>
    </row>
    <row r="4185" spans="3:3" x14ac:dyDescent="0.2">
      <c r="C4185" s="113" t="s">
        <v>4519</v>
      </c>
    </row>
    <row r="4186" spans="3:3" x14ac:dyDescent="0.2">
      <c r="C4186" s="113" t="s">
        <v>4520</v>
      </c>
    </row>
    <row r="4187" spans="3:3" x14ac:dyDescent="0.2">
      <c r="C4187" s="113" t="s">
        <v>4521</v>
      </c>
    </row>
    <row r="4188" spans="3:3" x14ac:dyDescent="0.2">
      <c r="C4188" s="113" t="s">
        <v>4522</v>
      </c>
    </row>
    <row r="4189" spans="3:3" x14ac:dyDescent="0.2">
      <c r="C4189" s="113" t="s">
        <v>4523</v>
      </c>
    </row>
    <row r="4190" spans="3:3" x14ac:dyDescent="0.2">
      <c r="C4190" s="113" t="s">
        <v>4524</v>
      </c>
    </row>
    <row r="4191" spans="3:3" x14ac:dyDescent="0.2">
      <c r="C4191" s="113" t="s">
        <v>4525</v>
      </c>
    </row>
    <row r="4192" spans="3:3" x14ac:dyDescent="0.2">
      <c r="C4192" s="113" t="s">
        <v>4526</v>
      </c>
    </row>
    <row r="4193" spans="3:3" x14ac:dyDescent="0.2">
      <c r="C4193" s="113" t="s">
        <v>4527</v>
      </c>
    </row>
    <row r="4194" spans="3:3" x14ac:dyDescent="0.2">
      <c r="C4194" s="113" t="s">
        <v>4528</v>
      </c>
    </row>
    <row r="4195" spans="3:3" x14ac:dyDescent="0.2">
      <c r="C4195" s="113" t="s">
        <v>4529</v>
      </c>
    </row>
    <row r="4196" spans="3:3" x14ac:dyDescent="0.2">
      <c r="C4196" s="113" t="s">
        <v>4530</v>
      </c>
    </row>
    <row r="4197" spans="3:3" x14ac:dyDescent="0.2">
      <c r="C4197" s="113" t="s">
        <v>4531</v>
      </c>
    </row>
    <row r="4198" spans="3:3" x14ac:dyDescent="0.2">
      <c r="C4198" s="113" t="s">
        <v>4532</v>
      </c>
    </row>
    <row r="4199" spans="3:3" x14ac:dyDescent="0.2">
      <c r="C4199" s="113" t="s">
        <v>4533</v>
      </c>
    </row>
    <row r="4200" spans="3:3" x14ac:dyDescent="0.2">
      <c r="C4200" s="113" t="s">
        <v>4534</v>
      </c>
    </row>
    <row r="4201" spans="3:3" x14ac:dyDescent="0.2">
      <c r="C4201" s="113" t="s">
        <v>4535</v>
      </c>
    </row>
    <row r="4202" spans="3:3" x14ac:dyDescent="0.2">
      <c r="C4202" s="113" t="s">
        <v>4536</v>
      </c>
    </row>
    <row r="4203" spans="3:3" x14ac:dyDescent="0.2">
      <c r="C4203" s="113" t="s">
        <v>4537</v>
      </c>
    </row>
    <row r="4204" spans="3:3" x14ac:dyDescent="0.2">
      <c r="C4204" s="113" t="s">
        <v>4538</v>
      </c>
    </row>
    <row r="4205" spans="3:3" x14ac:dyDescent="0.2">
      <c r="C4205" s="113" t="s">
        <v>4539</v>
      </c>
    </row>
    <row r="4206" spans="3:3" x14ac:dyDescent="0.2">
      <c r="C4206" s="113" t="s">
        <v>4540</v>
      </c>
    </row>
    <row r="4207" spans="3:3" x14ac:dyDescent="0.2">
      <c r="C4207" s="113" t="s">
        <v>4541</v>
      </c>
    </row>
    <row r="4208" spans="3:3" x14ac:dyDescent="0.2">
      <c r="C4208" s="113" t="s">
        <v>4542</v>
      </c>
    </row>
    <row r="4209" spans="3:3" x14ac:dyDescent="0.2">
      <c r="C4209" s="113" t="s">
        <v>4543</v>
      </c>
    </row>
    <row r="4210" spans="3:3" x14ac:dyDescent="0.2">
      <c r="C4210" s="113" t="s">
        <v>4544</v>
      </c>
    </row>
    <row r="4211" spans="3:3" x14ac:dyDescent="0.2">
      <c r="C4211" s="113" t="s">
        <v>4545</v>
      </c>
    </row>
    <row r="4212" spans="3:3" x14ac:dyDescent="0.2">
      <c r="C4212" s="113" t="s">
        <v>4546</v>
      </c>
    </row>
    <row r="4213" spans="3:3" x14ac:dyDescent="0.2">
      <c r="C4213" s="113" t="s">
        <v>4547</v>
      </c>
    </row>
    <row r="4214" spans="3:3" x14ac:dyDescent="0.2">
      <c r="C4214" s="113" t="s">
        <v>4548</v>
      </c>
    </row>
    <row r="4215" spans="3:3" x14ac:dyDescent="0.2">
      <c r="C4215" s="113" t="s">
        <v>4549</v>
      </c>
    </row>
    <row r="4216" spans="3:3" x14ac:dyDescent="0.2">
      <c r="C4216" s="113" t="s">
        <v>4550</v>
      </c>
    </row>
    <row r="4217" spans="3:3" x14ac:dyDescent="0.2">
      <c r="C4217" s="113" t="s">
        <v>4551</v>
      </c>
    </row>
    <row r="4218" spans="3:3" x14ac:dyDescent="0.2">
      <c r="C4218" s="113" t="s">
        <v>4552</v>
      </c>
    </row>
    <row r="4219" spans="3:3" x14ac:dyDescent="0.2">
      <c r="C4219" s="113" t="s">
        <v>4553</v>
      </c>
    </row>
    <row r="4220" spans="3:3" x14ac:dyDescent="0.2">
      <c r="C4220" s="113" t="s">
        <v>4554</v>
      </c>
    </row>
    <row r="4221" spans="3:3" x14ac:dyDescent="0.2">
      <c r="C4221" s="113" t="s">
        <v>4555</v>
      </c>
    </row>
    <row r="4222" spans="3:3" x14ac:dyDescent="0.2">
      <c r="C4222" s="113" t="s">
        <v>4556</v>
      </c>
    </row>
    <row r="4223" spans="3:3" x14ac:dyDescent="0.2">
      <c r="C4223" s="113" t="s">
        <v>4557</v>
      </c>
    </row>
    <row r="4224" spans="3:3" x14ac:dyDescent="0.2">
      <c r="C4224" s="113" t="s">
        <v>4558</v>
      </c>
    </row>
    <row r="4225" spans="3:3" x14ac:dyDescent="0.2">
      <c r="C4225" s="113" t="s">
        <v>4559</v>
      </c>
    </row>
    <row r="4226" spans="3:3" x14ac:dyDescent="0.2">
      <c r="C4226" s="113" t="s">
        <v>4560</v>
      </c>
    </row>
    <row r="4227" spans="3:3" x14ac:dyDescent="0.2">
      <c r="C4227" s="113" t="s">
        <v>4561</v>
      </c>
    </row>
    <row r="4228" spans="3:3" x14ac:dyDescent="0.2">
      <c r="C4228" s="113" t="s">
        <v>4562</v>
      </c>
    </row>
    <row r="4229" spans="3:3" x14ac:dyDescent="0.2">
      <c r="C4229" s="113" t="s">
        <v>4563</v>
      </c>
    </row>
    <row r="4230" spans="3:3" x14ac:dyDescent="0.2">
      <c r="C4230" s="113" t="s">
        <v>4564</v>
      </c>
    </row>
    <row r="4231" spans="3:3" x14ac:dyDescent="0.2">
      <c r="C4231" s="113" t="s">
        <v>4565</v>
      </c>
    </row>
    <row r="4232" spans="3:3" x14ac:dyDescent="0.2">
      <c r="C4232" s="113" t="s">
        <v>4566</v>
      </c>
    </row>
    <row r="4233" spans="3:3" x14ac:dyDescent="0.2">
      <c r="C4233" s="113" t="s">
        <v>4567</v>
      </c>
    </row>
  </sheetData>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CCCC"/>
  </sheetPr>
  <dimension ref="A1:AQ1012"/>
  <sheetViews>
    <sheetView showGridLines="0" zoomScale="85" zoomScaleNormal="85" zoomScaleSheetLayoutView="100" workbookViewId="0">
      <selection activeCell="L1" sqref="L1:M1"/>
    </sheetView>
  </sheetViews>
  <sheetFormatPr defaultColWidth="9" defaultRowHeight="15" x14ac:dyDescent="0.2"/>
  <cols>
    <col min="1" max="1" width="4.6640625" style="154" customWidth="1"/>
    <col min="2" max="2" width="7.6640625" style="154" customWidth="1"/>
    <col min="3" max="3" width="9.33203125" style="154" customWidth="1"/>
    <col min="4" max="4" width="6.33203125" style="154" customWidth="1"/>
    <col min="5" max="5" width="5.109375" style="154" customWidth="1"/>
    <col min="6" max="6" width="7.77734375" style="154" bestFit="1" customWidth="1"/>
    <col min="7" max="7" width="16.6640625" style="158" customWidth="1"/>
    <col min="8" max="8" width="20.88671875" style="262" customWidth="1"/>
    <col min="9" max="9" width="16.6640625" style="262" customWidth="1"/>
    <col min="10" max="10" width="12.109375" style="263" customWidth="1"/>
    <col min="11" max="11" width="12.6640625" style="263" customWidth="1"/>
    <col min="12" max="12" width="13.88671875" style="263" customWidth="1"/>
    <col min="13" max="13" width="20.44140625" style="263" customWidth="1"/>
    <col min="14" max="14" width="18.109375" style="263" customWidth="1"/>
    <col min="15" max="15" width="16.33203125" style="263" customWidth="1"/>
    <col min="16" max="16" width="13.6640625" style="263" customWidth="1"/>
    <col min="17" max="17" width="11.88671875" style="264" customWidth="1"/>
    <col min="18" max="18" width="10.6640625" style="263" customWidth="1"/>
    <col min="19" max="19" width="12.88671875" style="40" customWidth="1"/>
    <col min="20" max="20" width="15.44140625" style="265" customWidth="1"/>
    <col min="21" max="21" width="11.6640625" style="154" customWidth="1"/>
    <col min="22" max="22" width="11.6640625" style="159" customWidth="1"/>
    <col min="23" max="23" width="11" style="154" customWidth="1"/>
    <col min="24" max="24" width="12" style="154" customWidth="1"/>
    <col min="25" max="27" width="10.6640625" style="154" customWidth="1"/>
    <col min="28" max="28" width="12.6640625" style="154" customWidth="1"/>
    <col min="29" max="29" width="12.44140625" style="154" customWidth="1"/>
    <col min="30" max="30" width="10.6640625" style="154" customWidth="1"/>
    <col min="31" max="31" width="12.88671875" style="154" bestFit="1" customWidth="1"/>
    <col min="32" max="34" width="10.6640625" style="154" customWidth="1"/>
    <col min="35" max="35" width="14.44140625" style="154" customWidth="1"/>
    <col min="36" max="36" width="14.33203125" style="154" customWidth="1"/>
    <col min="37" max="37" width="10.6640625" style="154" customWidth="1"/>
    <col min="38" max="38" width="12.88671875" style="154" bestFit="1" customWidth="1"/>
    <col min="39" max="39" width="11.6640625" style="155" customWidth="1"/>
    <col min="40" max="41" width="11.6640625" style="156" hidden="1" customWidth="1"/>
    <col min="42" max="42" width="9" style="140" hidden="1" customWidth="1"/>
    <col min="43" max="43" width="14.109375" style="154" hidden="1" customWidth="1"/>
    <col min="44" max="16384" width="9" style="154"/>
  </cols>
  <sheetData>
    <row r="1" spans="1:43" ht="55.5" customHeight="1" thickTop="1" thickBot="1" x14ac:dyDescent="0.25">
      <c r="A1" s="379" t="s">
        <v>4615</v>
      </c>
      <c r="B1" s="379"/>
      <c r="C1" s="379"/>
      <c r="D1" s="379"/>
      <c r="E1" s="379"/>
      <c r="F1" s="379"/>
      <c r="G1" s="379"/>
      <c r="H1" s="379"/>
      <c r="I1" s="148"/>
      <c r="J1" s="149" t="s">
        <v>4630</v>
      </c>
      <c r="K1" s="150"/>
      <c r="L1" s="389"/>
      <c r="M1" s="390"/>
      <c r="N1" s="151" t="s">
        <v>4631</v>
      </c>
      <c r="O1" s="152"/>
      <c r="P1" s="153"/>
      <c r="Q1" s="391"/>
      <c r="R1" s="392"/>
      <c r="S1" s="392"/>
      <c r="T1" s="392"/>
      <c r="U1" s="392"/>
      <c r="V1" s="393"/>
      <c r="AN1" s="156" t="s">
        <v>0</v>
      </c>
      <c r="AQ1" s="157"/>
    </row>
    <row r="2" spans="1:43" ht="16.8" thickTop="1" x14ac:dyDescent="0.2">
      <c r="H2" s="154"/>
      <c r="I2" s="154"/>
      <c r="J2" s="154"/>
      <c r="K2" s="154"/>
      <c r="L2" s="154"/>
      <c r="M2" s="154"/>
      <c r="N2" s="154"/>
      <c r="O2" s="154"/>
      <c r="P2" s="154"/>
      <c r="Q2" s="159"/>
      <c r="R2" s="154"/>
      <c r="S2" s="154"/>
      <c r="T2" s="154"/>
      <c r="V2" s="160"/>
      <c r="W2" s="161"/>
    </row>
    <row r="3" spans="1:43" ht="19.2" thickBot="1" x14ac:dyDescent="0.25">
      <c r="B3" s="162" t="s">
        <v>1</v>
      </c>
      <c r="C3" s="162"/>
      <c r="D3" s="162"/>
      <c r="E3" s="162"/>
      <c r="F3" s="162"/>
      <c r="G3" s="163"/>
      <c r="H3" s="164"/>
      <c r="I3" s="164"/>
      <c r="J3" s="164"/>
      <c r="K3" s="164"/>
      <c r="L3" s="164"/>
      <c r="M3" s="164"/>
      <c r="N3" s="154"/>
      <c r="O3" s="154"/>
      <c r="P3" s="154"/>
      <c r="Q3" s="159"/>
      <c r="R3" s="164"/>
      <c r="S3" s="154"/>
      <c r="T3" s="164"/>
      <c r="W3" s="165"/>
      <c r="AQ3" s="162"/>
    </row>
    <row r="4" spans="1:43" ht="19.8" thickTop="1" thickBot="1" x14ac:dyDescent="0.25">
      <c r="B4" s="166"/>
      <c r="C4" s="167" t="s">
        <v>146</v>
      </c>
      <c r="D4" s="167"/>
      <c r="E4" s="167"/>
      <c r="F4" s="167"/>
      <c r="G4" s="163"/>
      <c r="H4" s="164"/>
      <c r="I4" s="164"/>
      <c r="J4" s="168"/>
      <c r="K4" s="164"/>
      <c r="L4" s="164"/>
      <c r="M4" s="164"/>
      <c r="N4" s="154"/>
      <c r="O4" s="154"/>
      <c r="P4" s="154"/>
      <c r="Q4" s="159"/>
      <c r="R4" s="164"/>
      <c r="S4" s="154"/>
      <c r="T4" s="164"/>
      <c r="V4" s="169" t="s">
        <v>2</v>
      </c>
      <c r="W4" s="160"/>
      <c r="AQ4" s="167"/>
    </row>
    <row r="5" spans="1:43" ht="19.8" thickTop="1" thickBot="1" x14ac:dyDescent="0.25">
      <c r="B5" s="170" t="s">
        <v>4610</v>
      </c>
      <c r="C5" s="162"/>
      <c r="D5" s="162"/>
      <c r="E5" s="162"/>
      <c r="F5" s="162"/>
      <c r="G5" s="163"/>
      <c r="H5" s="164"/>
      <c r="I5" s="164"/>
      <c r="J5" s="159"/>
      <c r="K5" s="164"/>
      <c r="L5" s="164"/>
      <c r="M5" s="164"/>
      <c r="N5" s="154"/>
      <c r="O5" s="154"/>
      <c r="P5" s="154"/>
      <c r="Q5" s="159"/>
      <c r="R5" s="164"/>
      <c r="S5" s="154"/>
      <c r="T5" s="164"/>
      <c r="V5" s="171" t="str">
        <f>IF(COUNTIF(V12:V1048576,"エラー")=0,"",COUNTIF(V12:V1048576,"エラー"))</f>
        <v/>
      </c>
      <c r="AQ5" s="162"/>
    </row>
    <row r="6" spans="1:43" x14ac:dyDescent="0.2">
      <c r="B6" s="164"/>
      <c r="C6" s="164"/>
      <c r="D6" s="164"/>
      <c r="E6" s="164"/>
      <c r="F6" s="164"/>
      <c r="H6" s="164"/>
      <c r="I6" s="164"/>
      <c r="J6" s="154"/>
      <c r="K6" s="154"/>
      <c r="L6" s="154"/>
      <c r="M6" s="154"/>
      <c r="N6" s="154"/>
      <c r="O6" s="154"/>
      <c r="P6" s="154"/>
      <c r="Q6" s="159"/>
      <c r="R6" s="154"/>
      <c r="S6" s="154"/>
      <c r="T6" s="154"/>
      <c r="AQ6" s="164"/>
    </row>
    <row r="7" spans="1:43" ht="27.9" customHeight="1" x14ac:dyDescent="0.2">
      <c r="G7" s="163"/>
      <c r="H7" s="164"/>
      <c r="I7" s="164"/>
      <c r="J7" s="164"/>
      <c r="K7" s="159"/>
      <c r="L7" s="159"/>
      <c r="M7" s="159"/>
      <c r="N7" s="154"/>
      <c r="O7" s="154"/>
      <c r="P7" s="154"/>
      <c r="Q7" s="159"/>
      <c r="R7" s="159"/>
      <c r="S7" s="154"/>
      <c r="T7" s="159"/>
      <c r="AF7" s="154" t="s">
        <v>126</v>
      </c>
    </row>
    <row r="8" spans="1:43" ht="25.2" thickBot="1" x14ac:dyDescent="0.25">
      <c r="B8" s="172" t="s">
        <v>3</v>
      </c>
      <c r="C8" s="172"/>
      <c r="D8" s="172"/>
      <c r="E8" s="172"/>
      <c r="F8" s="172"/>
      <c r="G8" s="173"/>
      <c r="H8" s="174" t="s">
        <v>4588</v>
      </c>
      <c r="I8" s="175"/>
      <c r="J8" s="175"/>
      <c r="K8" s="175"/>
      <c r="L8" s="175"/>
      <c r="M8" s="175"/>
      <c r="N8" s="175"/>
      <c r="O8" s="175"/>
      <c r="P8" s="175"/>
      <c r="Q8" s="176"/>
      <c r="R8" s="175"/>
      <c r="S8" s="175"/>
      <c r="T8" s="175"/>
      <c r="U8" s="175"/>
      <c r="V8" s="175"/>
      <c r="W8" s="175"/>
      <c r="X8" s="172" t="s">
        <v>4</v>
      </c>
      <c r="AF8" s="177" t="s">
        <v>5</v>
      </c>
      <c r="AQ8" s="172"/>
    </row>
    <row r="9" spans="1:43" ht="24.6" customHeight="1" x14ac:dyDescent="0.2">
      <c r="B9" s="380" t="s">
        <v>6</v>
      </c>
      <c r="C9" s="179" t="s">
        <v>7</v>
      </c>
      <c r="D9" s="180"/>
      <c r="E9" s="180"/>
      <c r="F9" s="180"/>
      <c r="G9" s="88"/>
      <c r="H9" s="86"/>
      <c r="I9" s="86"/>
      <c r="J9" s="86"/>
      <c r="K9" s="86"/>
      <c r="L9" s="86"/>
      <c r="M9" s="86"/>
      <c r="N9" s="86"/>
      <c r="O9" s="86"/>
      <c r="P9" s="86"/>
      <c r="Q9" s="87"/>
      <c r="R9" s="32" t="s">
        <v>8</v>
      </c>
      <c r="S9" s="33"/>
      <c r="T9" s="33"/>
      <c r="U9" s="181"/>
      <c r="V9" s="380" t="s">
        <v>9</v>
      </c>
      <c r="W9" s="175"/>
      <c r="X9" s="383" t="s">
        <v>10</v>
      </c>
      <c r="Y9" s="182" t="s">
        <v>11</v>
      </c>
      <c r="Z9" s="183"/>
      <c r="AA9" s="183"/>
      <c r="AB9" s="183"/>
      <c r="AC9" s="183"/>
      <c r="AD9" s="183"/>
      <c r="AE9" s="184"/>
      <c r="AF9" s="185" t="s">
        <v>12</v>
      </c>
      <c r="AG9" s="185"/>
      <c r="AH9" s="185"/>
      <c r="AI9" s="185"/>
      <c r="AJ9" s="185"/>
      <c r="AK9" s="185"/>
      <c r="AL9" s="186"/>
      <c r="AQ9" s="187"/>
    </row>
    <row r="10" spans="1:43" ht="29.4" customHeight="1" x14ac:dyDescent="0.2">
      <c r="B10" s="381"/>
      <c r="C10" s="386" t="s">
        <v>13</v>
      </c>
      <c r="D10" s="387"/>
      <c r="E10" s="387"/>
      <c r="F10" s="388"/>
      <c r="G10" s="394" t="s">
        <v>14</v>
      </c>
      <c r="H10" s="375" t="s">
        <v>15</v>
      </c>
      <c r="I10" s="375" t="s">
        <v>16</v>
      </c>
      <c r="J10" s="375" t="s">
        <v>17</v>
      </c>
      <c r="K10" s="375" t="s">
        <v>18</v>
      </c>
      <c r="L10" s="375" t="s">
        <v>19</v>
      </c>
      <c r="M10" s="375" t="s">
        <v>20</v>
      </c>
      <c r="N10" s="89" t="s">
        <v>120</v>
      </c>
      <c r="O10" s="91"/>
      <c r="P10" s="377" t="s">
        <v>121</v>
      </c>
      <c r="Q10" s="375" t="s">
        <v>122</v>
      </c>
      <c r="R10" s="373" t="s">
        <v>21</v>
      </c>
      <c r="S10" s="373" t="s">
        <v>22</v>
      </c>
      <c r="T10" s="373" t="s">
        <v>4621</v>
      </c>
      <c r="U10" s="380" t="s">
        <v>23</v>
      </c>
      <c r="V10" s="381"/>
      <c r="W10" s="175"/>
      <c r="X10" s="384"/>
      <c r="Y10" s="188"/>
      <c r="Z10" s="189"/>
      <c r="AA10" s="189"/>
      <c r="AB10" s="189"/>
      <c r="AC10" s="189"/>
      <c r="AD10" s="189"/>
      <c r="AE10" s="190"/>
      <c r="AF10" s="191"/>
      <c r="AG10" s="191"/>
      <c r="AH10" s="191"/>
      <c r="AI10" s="191"/>
      <c r="AJ10" s="191"/>
      <c r="AK10" s="191"/>
      <c r="AL10" s="192"/>
      <c r="AQ10" s="193"/>
    </row>
    <row r="11" spans="1:43" ht="52.2" customHeight="1" thickBot="1" x14ac:dyDescent="0.25">
      <c r="B11" s="382"/>
      <c r="C11" s="194" t="s">
        <v>181</v>
      </c>
      <c r="D11" s="194" t="s">
        <v>4568</v>
      </c>
      <c r="E11" s="194" t="s">
        <v>182</v>
      </c>
      <c r="F11" s="194" t="s">
        <v>4569</v>
      </c>
      <c r="G11" s="395"/>
      <c r="H11" s="376"/>
      <c r="I11" s="376"/>
      <c r="J11" s="376"/>
      <c r="K11" s="376"/>
      <c r="L11" s="376"/>
      <c r="M11" s="376"/>
      <c r="N11" s="90" t="s">
        <v>145</v>
      </c>
      <c r="O11" s="195" t="s">
        <v>129</v>
      </c>
      <c r="P11" s="378"/>
      <c r="Q11" s="376"/>
      <c r="R11" s="374"/>
      <c r="S11" s="374"/>
      <c r="T11" s="374"/>
      <c r="U11" s="382"/>
      <c r="V11" s="382"/>
      <c r="X11" s="385"/>
      <c r="Y11" s="196" t="s">
        <v>24</v>
      </c>
      <c r="Z11" s="197" t="s">
        <v>25</v>
      </c>
      <c r="AA11" s="197" t="s">
        <v>26</v>
      </c>
      <c r="AB11" s="197" t="s">
        <v>125</v>
      </c>
      <c r="AC11" s="197" t="s">
        <v>4622</v>
      </c>
      <c r="AD11" s="197" t="s">
        <v>27</v>
      </c>
      <c r="AE11" s="198" t="s">
        <v>4623</v>
      </c>
      <c r="AF11" s="199" t="s">
        <v>24</v>
      </c>
      <c r="AG11" s="199" t="s">
        <v>25</v>
      </c>
      <c r="AH11" s="199" t="s">
        <v>26</v>
      </c>
      <c r="AI11" s="199" t="s">
        <v>125</v>
      </c>
      <c r="AJ11" s="199" t="s">
        <v>4622</v>
      </c>
      <c r="AK11" s="199" t="s">
        <v>27</v>
      </c>
      <c r="AL11" s="200" t="s">
        <v>4623</v>
      </c>
      <c r="AN11" s="201" t="s">
        <v>28</v>
      </c>
      <c r="AO11" s="156" t="s">
        <v>29</v>
      </c>
      <c r="AP11" s="140" t="s">
        <v>88</v>
      </c>
      <c r="AQ11" s="193" t="s">
        <v>4570</v>
      </c>
    </row>
    <row r="12" spans="1:43" ht="15.6" thickTop="1" x14ac:dyDescent="0.2">
      <c r="B12" s="202">
        <v>1</v>
      </c>
      <c r="C12" s="41"/>
      <c r="D12" s="114"/>
      <c r="E12" s="114"/>
      <c r="F12" s="114"/>
      <c r="G12" s="43"/>
      <c r="H12" s="132"/>
      <c r="I12" s="132"/>
      <c r="J12" s="133"/>
      <c r="K12" s="134"/>
      <c r="L12" s="135"/>
      <c r="M12" s="136"/>
      <c r="N12" s="137"/>
      <c r="O12" s="138"/>
      <c r="P12" s="137"/>
      <c r="Q12" s="139"/>
      <c r="R12" s="203" t="str">
        <f>IFERROR(K12/L12,"")</f>
        <v/>
      </c>
      <c r="S12" s="39" t="str">
        <f>IF(I12="","",IF(I12="委託輸送",IF(H12="ガソリン",VLOOKUP(L12,参考データ!$D$4:$F$6,3,TRUE),VLOOKUP(L12,参考データ!$D$7:$F$15,3,TRUE)),IF(H12="ガソリン",VLOOKUP(L12,参考データ!$D$16:$F$18,3,TRUE),VLOOKUP(L12,参考データ!$D$19:$F$27,3,TRUE))))</f>
        <v/>
      </c>
      <c r="T12" s="204" t="str">
        <f>IF(C12="","",IF(Q12="有",IF(H12="ガソリン",VLOOKUP(M12,参考データ!$B$36:$F$38,3,FALSE)/R12^VLOOKUP(M12,参考データ!$B$36:$F$38,4,FALSE)/L12^VLOOKUP(M12,参考データ!$B$36:$F$38,5,FALSE),VLOOKUP(M12,参考データ!$B$39:$F$42,3,FALSE)/R12^VLOOKUP(M12,参考データ!$B$39:$F$42,4,FALSE)/L12^VLOOKUP(M12,参考データ!$B$39:$F$42,5,FALSE))*U12,J12/(IF(I12="委託輸送",IF(H12="ガソリン",INDEX(参考データ!$F$48:$I$50,MATCH(L12,参考データ!$D$48:$D$50,1),MATCH(M12,参考データ!$F$47:$I$47,0)),INDEX(参考データ!$F$51:$I$59,MATCH(L12,参考データ!$D$51:$D$59,1),MATCH(M12,参考データ!$F$47:$I$47,0))),IF(H12="ガソリン",INDEX(参考データ!$F$60:$I$62,MATCH(L12,参考データ!$D$60:$D$62,1),MATCH(M12,参考データ!$F$47:$I$47,0)),INDEX(参考データ!$F$63:$I$71,MATCH(L12,参考データ!$D$63:$D$71,1),MATCH(M12,参考データ!$F$47:$I$47,0)))))))</f>
        <v/>
      </c>
      <c r="U12" s="205" t="str">
        <f t="shared" ref="U12:U75" si="0">IF(C12="","",K12*J12/1000)</f>
        <v/>
      </c>
      <c r="V12" s="206" t="str">
        <f t="shared" ref="V12:V75" si="1">IF(C12="","",IF(Q12="有",IF(OR(N12&gt;T12*1.2,N12&lt;T12*0.5,S12&gt;R12),"エラー","OK"),IF(OR(N12&gt;T12*1.2,N12&lt;T12*0.5),"エラー","OK")))</f>
        <v/>
      </c>
      <c r="W12" s="207"/>
      <c r="X12" s="208" t="str">
        <f>AQ12</f>
        <v/>
      </c>
      <c r="Y12" s="209" t="str">
        <f>VLOOKUP(X12,日付カウント前!A:C,3,FALSE)</f>
        <v/>
      </c>
      <c r="Z12" s="210" cm="1">
        <f t="array" ref="Z12">SUMPRODUCT(($AQ$12:$AQ$1011=$X12)*$J$12:$J$1011)</f>
        <v>0</v>
      </c>
      <c r="AA12" s="210" cm="1">
        <f t="array" ref="AA12">SUMPRODUCT(($AQ$12:$AQ$1011=$X12)*$K$12:$K$1011)/1000</f>
        <v>0</v>
      </c>
      <c r="AB12" s="120" cm="1">
        <f t="array" ref="AB12">IFERROR(SUMPRODUCT(($AQ$12:$AQ$1011=$X12)*$AN$12:$AN$1011)/SUMPRODUCT(($AQ$12:$AQ$1011=$X12)*$N$12:$N$1011),0)</f>
        <v>0</v>
      </c>
      <c r="AC12" s="211">
        <f>SUMIFS($N$12:$N$1011,$AQ$12:$AQ$1011,X12,$H$12:$H$1011,"軽油")+SUMIFS($N$12:$N$1011,$AQ$12:$AQ$1011,X12,$H$12:$H$1011,"ガソリン")*参考データ!$D$76/参考データ!$D$77+SUMIFS($N$12:$N$1011,$AQ$12:$AQ$1011,X12,$H$12:$H$1011,"LPG")*参考データ!$D$78/参考データ!$D$77+SUMIFS($N$12:$N$1011,$C$12:$C$1011,X12,$H$12:$H$1011,"CNG")*参考データ!$D$80/参考データ!$D$77+SUMIFS($N$12:$N$1011,$C$12:$C$1011,X12,$H$12:$H$1011,"バイオエタノール")*参考データ!$D$81/参考データ!$D$77+SUMIFS($N$12:$N$1011,$C$12:$C$1011,X12,$H$12:$H$1011,"バイオディーゼル")*参考データ!$D$82/参考データ!$D$77+SUMIFS($N$12:$N$1011,$C$12:$C$1011,X12,$H$12:$H$1011,"バイオガス")*参考データ!$D$83/参考データ!$D$77+SUMIFS($N$12:$N$1011,$C$12:$C$1011,X12,$H$12:$H$1011,"水素")*参考データ!$D$84/参考データ!$D$77+SUMIFS($N$12:$N$1011,$C$12:$C$1011,X12,$H$12:$H$1011,"電気（買電）")*参考データ!$D$85/参考データ!$D$77+SUMIFS($N$12:$N$1011,$C$12:$C$1011,X12,$H$12:$H$1011,"電気（自家発電：非燃料由来の非化石電気）")*参考データ!$D$86/参考データ!$D$77</f>
        <v>0</v>
      </c>
      <c r="AD12" s="210">
        <f t="shared" ref="AD12:AD43" si="2">SUMIF($AQ$12:$AQ$1015,X12,$U$12:$U$1015)</f>
        <v>0</v>
      </c>
      <c r="AE12" s="212">
        <f>IFERROR(AC12/AD12,0)</f>
        <v>0</v>
      </c>
      <c r="AF12" s="209" t="str">
        <f>IF(Y12="","",IF(Y12&lt;10,"日数不足",10))</f>
        <v/>
      </c>
      <c r="AG12" s="213">
        <f>IF(Y12&gt;=10,IFERROR(Z12/$Y12*10,0),"ー")</f>
        <v>0</v>
      </c>
      <c r="AH12" s="210">
        <f>IF(Y12&gt;=10,IFERROR(AA12/$Y12*10,0),"ー")</f>
        <v>0</v>
      </c>
      <c r="AI12" s="214">
        <f>+AB12</f>
        <v>0</v>
      </c>
      <c r="AJ12" s="211">
        <f>IF(Y12&gt;=10,IFERROR(AC12/$Y12*10,0),"ー")</f>
        <v>0</v>
      </c>
      <c r="AK12" s="121">
        <f>IF(Y12&gt;=10,IFERROR(AD12/$Y12*10,0),"ー")</f>
        <v>0</v>
      </c>
      <c r="AL12" s="215">
        <f>IFERROR(AJ12/AK12,0)</f>
        <v>0</v>
      </c>
      <c r="AN12" s="216">
        <f>IFERROR(R12*N12,0)</f>
        <v>0</v>
      </c>
      <c r="AO12" s="156">
        <f>+J12*L12/1000</f>
        <v>0</v>
      </c>
      <c r="AP12" s="140">
        <f>IFERROR(J12/N12,0)</f>
        <v>0</v>
      </c>
      <c r="AQ12" s="159" t="str">
        <f t="shared" ref="AQ12:AQ75" si="3">C12&amp;D12&amp;E12&amp;F12</f>
        <v/>
      </c>
    </row>
    <row r="13" spans="1:43" x14ac:dyDescent="0.2">
      <c r="B13" s="202">
        <v>2</v>
      </c>
      <c r="C13" s="41"/>
      <c r="D13" s="114"/>
      <c r="E13" s="114"/>
      <c r="F13" s="114"/>
      <c r="G13" s="42"/>
      <c r="H13" s="9"/>
      <c r="I13" s="9"/>
      <c r="J13" s="1"/>
      <c r="K13" s="34"/>
      <c r="L13" s="35"/>
      <c r="M13" s="7"/>
      <c r="N13" s="82"/>
      <c r="O13" s="68"/>
      <c r="P13" s="82"/>
      <c r="Q13" s="50"/>
      <c r="R13" s="217" t="str">
        <f t="shared" ref="R13:R76" si="4">IFERROR(K13/L13,"")</f>
        <v/>
      </c>
      <c r="S13" s="39" t="str">
        <f>IF(I13="","",IF(I13="委託輸送",IF(H13="ガソリン",VLOOKUP(L13,参考データ!$D$4:$F$6,3,TRUE),VLOOKUP(L13,参考データ!$D$7:$F$15,3,TRUE)),IF(H13="ガソリン",VLOOKUP(L13,参考データ!$D$16:$F$18,3,TRUE),VLOOKUP(L13,参考データ!$D$19:$F$27,3,TRUE))))</f>
        <v/>
      </c>
      <c r="T13" s="204" t="str">
        <f>IF(C13="","",IF(Q13="有",IF(H13="ガソリン",VLOOKUP(M13,参考データ!$B$36:$F$38,3,FALSE)/R13^VLOOKUP(M13,参考データ!$B$36:$F$38,4,FALSE)/L13^VLOOKUP(M13,参考データ!$B$36:$F$38,5,FALSE),VLOOKUP(M13,参考データ!$B$39:$F$42,3,FALSE)/R13^VLOOKUP(M13,参考データ!$B$39:$F$42,4,FALSE)/L13^VLOOKUP(M13,参考データ!$B$39:$F$42,5,FALSE))*U13,J13/(IF(I13="委託輸送",IF(H13="ガソリン",INDEX(参考データ!$F$48:$I$50,MATCH(L13,参考データ!$D$48:$D$50,1),MATCH(M13,参考データ!$F$47:$I$47,0)),INDEX(参考データ!$F$51:$I$59,MATCH(L13,参考データ!$D$51:$D$59,1),MATCH(M13,参考データ!$F$47:$I$47,0))),IF(H13="ガソリン",INDEX(参考データ!$F$60:$I$62,MATCH(L13,参考データ!$D$60:$D$62,1),MATCH(M13,参考データ!$F$47:$I$47,0)),INDEX(参考データ!$F$63:$I$71,MATCH(L13,参考データ!$D$63:$D$71,1),MATCH(M13,参考データ!$F$47:$I$47,0)))))))</f>
        <v/>
      </c>
      <c r="U13" s="218" t="str">
        <f t="shared" si="0"/>
        <v/>
      </c>
      <c r="V13" s="206" t="str">
        <f t="shared" si="1"/>
        <v/>
      </c>
      <c r="W13" s="207"/>
      <c r="X13" s="208" t="str" cm="1">
        <f t="array" ref="X13">_xlfn.IFNA(INDEX($AQ$12:$AQ$1011,MATCH(0,COUNTIF($X$12:X12,$AQ$12:$AQ$1011),0)),"")</f>
        <v/>
      </c>
      <c r="Y13" s="209" t="str">
        <f>VLOOKUP(X13,日付カウント前!A:C,3,FALSE)</f>
        <v/>
      </c>
      <c r="Z13" s="210" cm="1">
        <f t="array" ref="Z13">SUMPRODUCT(($AQ$12:$AQ$1011=$X13)*$J$12:$J$1011)</f>
        <v>0</v>
      </c>
      <c r="AA13" s="210" cm="1">
        <f t="array" ref="AA13">SUMPRODUCT(($AQ$12:$AQ$1011=$X13)*$K$12:$K$1011)/1000</f>
        <v>0</v>
      </c>
      <c r="AB13" s="120" cm="1">
        <f t="array" ref="AB13">IFERROR(SUMPRODUCT(($AQ$12:$AQ$1011=$X13)*$AN$12:$AN$1011)/SUMPRODUCT(($AQ$12:$AQ$1011=$X13)*$N$12:$N$1011),0)</f>
        <v>0</v>
      </c>
      <c r="AC13" s="211">
        <f>SUMIFS($N$12:$N$1011,$AQ$12:$AQ$1011,X13,$H$12:$H$1011,"軽油")+SUMIFS($N$12:$N$1011,$AQ$12:$AQ$1011,X13,$H$12:$H$1011,"ガソリン")*参考データ!$D$76/参考データ!$D$77+SUMIFS($N$12:$N$1011,$AQ$12:$AQ$1011,X13,$H$12:$H$1011,"LPG")*参考データ!$D$78/参考データ!$D$77+SUMIFS($N$12:$N$1011,$C$12:$C$1011,X13,$H$12:$H$1011,"CNG")*参考データ!$D$80/参考データ!$D$77+SUMIFS($N$12:$N$1011,$C$12:$C$1011,X13,$H$12:$H$1011,"バイオエタノール")*参考データ!$D$81/参考データ!$D$77+SUMIFS($N$12:$N$1011,$C$12:$C$1011,X13,$H$12:$H$1011,"バイオディーゼル")*参考データ!$D$82/参考データ!$D$77+SUMIFS($N$12:$N$1011,$C$12:$C$1011,X13,$H$12:$H$1011,"バイオガス")*参考データ!$D$83/参考データ!$D$77+SUMIFS($N$12:$N$1011,$C$12:$C$1011,X13,$H$12:$H$1011,"水素")*参考データ!$D$84/参考データ!$D$77+SUMIFS($N$12:$N$1011,$C$12:$C$1011,X13,$H$12:$H$1011,"電気（買電）")*参考データ!$D$85/参考データ!$D$77+SUMIFS($N$12:$N$1011,$C$12:$C$1011,X13,$H$12:$H$1011,"電気（自家発電：非燃料由来の非化石電気）")*参考データ!$D$86/参考データ!$D$77</f>
        <v>0</v>
      </c>
      <c r="AD13" s="210">
        <f t="shared" si="2"/>
        <v>0</v>
      </c>
      <c r="AE13" s="212">
        <f t="shared" ref="AE13:AE71" si="5">IFERROR(AC13/AD13,0)</f>
        <v>0</v>
      </c>
      <c r="AF13" s="219" t="str">
        <f>IF(Y13="","",IF(Y13&lt;10,"日数不足",10))</f>
        <v/>
      </c>
      <c r="AG13" s="213">
        <f>IF(Y13&gt;=10,IFERROR(Z13/$Y13*10,0),"ー")</f>
        <v>0</v>
      </c>
      <c r="AH13" s="213">
        <f t="shared" ref="AH13:AH16" si="6">IF(Y13&gt;=10,IFERROR(AA13/$Y13*10,0),"ー")</f>
        <v>0</v>
      </c>
      <c r="AI13" s="220">
        <f t="shared" ref="AI13:AI16" si="7">+AB13</f>
        <v>0</v>
      </c>
      <c r="AJ13" s="221">
        <f t="shared" ref="AJ13:AJ16" si="8">IF(Y13&gt;=10,IFERROR(AC13/$Y13*10,0),"ー")</f>
        <v>0</v>
      </c>
      <c r="AK13" s="122">
        <f>IF(Y13&gt;=10,IFERROR(AD13/$Y13*10,0),"ー")</f>
        <v>0</v>
      </c>
      <c r="AL13" s="222">
        <f t="shared" ref="AL13:AL16" si="9">IFERROR(AJ13/AK13,0)</f>
        <v>0</v>
      </c>
      <c r="AN13" s="216">
        <f t="shared" ref="AN13:AN76" si="10">IFERROR(R13*N13,0)</f>
        <v>0</v>
      </c>
      <c r="AO13" s="156">
        <f t="shared" ref="AO13:AO40" si="11">+J13*L13/1000</f>
        <v>0</v>
      </c>
      <c r="AP13" s="140">
        <f t="shared" ref="AP13:AP76" si="12">IFERROR(J13/N13,0)</f>
        <v>0</v>
      </c>
      <c r="AQ13" s="159" t="str">
        <f t="shared" si="3"/>
        <v/>
      </c>
    </row>
    <row r="14" spans="1:43" x14ac:dyDescent="0.2">
      <c r="B14" s="202">
        <v>3</v>
      </c>
      <c r="C14" s="41"/>
      <c r="D14" s="114"/>
      <c r="E14" s="114"/>
      <c r="F14" s="114"/>
      <c r="G14" s="42"/>
      <c r="H14" s="9"/>
      <c r="I14" s="9"/>
      <c r="J14" s="1"/>
      <c r="K14" s="34"/>
      <c r="L14" s="35"/>
      <c r="M14" s="7"/>
      <c r="N14" s="82"/>
      <c r="O14" s="68"/>
      <c r="P14" s="82"/>
      <c r="Q14" s="50"/>
      <c r="R14" s="217" t="str">
        <f t="shared" si="4"/>
        <v/>
      </c>
      <c r="S14" s="39" t="str">
        <f>IF(I14="","",IF(I14="委託輸送",IF(H14="ガソリン",VLOOKUP(L14,参考データ!$D$4:$F$6,3,TRUE),VLOOKUP(L14,参考データ!$D$7:$F$15,3,TRUE)),IF(H14="ガソリン",VLOOKUP(L14,参考データ!$D$16:$F$18,3,TRUE),VLOOKUP(L14,参考データ!$D$19:$F$27,3,TRUE))))</f>
        <v/>
      </c>
      <c r="T14" s="204" t="str">
        <f>IF(C14="","",IF(Q14="有",IF(H14="ガソリン",VLOOKUP(M14,参考データ!$B$36:$F$38,3,FALSE)/R14^VLOOKUP(M14,参考データ!$B$36:$F$38,4,FALSE)/L14^VLOOKUP(M14,参考データ!$B$36:$F$38,5,FALSE),VLOOKUP(M14,参考データ!$B$39:$F$42,3,FALSE)/R14^VLOOKUP(M14,参考データ!$B$39:$F$42,4,FALSE)/L14^VLOOKUP(M14,参考データ!$B$39:$F$42,5,FALSE))*U14,J14/(IF(I14="委託輸送",IF(H14="ガソリン",INDEX(参考データ!$F$48:$I$50,MATCH(L14,参考データ!$D$48:$D$50,1),MATCH(M14,参考データ!$F$47:$I$47,0)),INDEX(参考データ!$F$51:$I$59,MATCH(L14,参考データ!$D$51:$D$59,1),MATCH(M14,参考データ!$F$47:$I$47,0))),IF(H14="ガソリン",INDEX(参考データ!$F$60:$I$62,MATCH(L14,参考データ!$D$60:$D$62,1),MATCH(M14,参考データ!$F$47:$I$47,0)),INDEX(参考データ!$F$63:$I$71,MATCH(L14,参考データ!$D$63:$D$71,1),MATCH(M14,参考データ!$F$47:$I$47,0)))))))</f>
        <v/>
      </c>
      <c r="U14" s="218" t="str">
        <f t="shared" si="0"/>
        <v/>
      </c>
      <c r="V14" s="206" t="str">
        <f t="shared" si="1"/>
        <v/>
      </c>
      <c r="W14" s="207"/>
      <c r="X14" s="208" t="str" cm="1">
        <f t="array" ref="X14">_xlfn.IFNA(INDEX($AQ$12:$AQ$1011,MATCH(0,COUNTIF($X$12:X13,$AQ$12:$AQ$1011),0)),"")</f>
        <v/>
      </c>
      <c r="Y14" s="209" t="str">
        <f>VLOOKUP(X14,日付カウント前!A:C,3,FALSE)</f>
        <v/>
      </c>
      <c r="Z14" s="210" cm="1">
        <f t="array" ref="Z14">SUMPRODUCT(($AQ$12:$AQ$1011=$X14)*$J$12:$J$1011)</f>
        <v>0</v>
      </c>
      <c r="AA14" s="210" cm="1">
        <f t="array" ref="AA14">SUMPRODUCT(($AQ$12:$AQ$1011=$X14)*$K$12:$K$1011)/1000</f>
        <v>0</v>
      </c>
      <c r="AB14" s="120" cm="1">
        <f t="array" ref="AB14">IFERROR(SUMPRODUCT(($AQ$12:$AQ$1011=$X14)*$AN$12:$AN$1011)/SUMPRODUCT(($AQ$12:$AQ$1011=$X14)*$N$12:$N$1011),0)</f>
        <v>0</v>
      </c>
      <c r="AC14" s="211">
        <f>SUMIFS($N$12:$N$1011,$AQ$12:$AQ$1011,X14,$H$12:$H$1011,"軽油")+SUMIFS($N$12:$N$1011,$AQ$12:$AQ$1011,X14,$H$12:$H$1011,"ガソリン")*参考データ!$D$76/参考データ!$D$77+SUMIFS($N$12:$N$1011,$AQ$12:$AQ$1011,X14,$H$12:$H$1011,"LPG")*参考データ!$D$78/参考データ!$D$77+SUMIFS($N$12:$N$1011,$C$12:$C$1011,X14,$H$12:$H$1011,"CNG")*参考データ!$D$80/参考データ!$D$77+SUMIFS($N$12:$N$1011,$C$12:$C$1011,X14,$H$12:$H$1011,"バイオエタノール")*参考データ!$D$81/参考データ!$D$77+SUMIFS($N$12:$N$1011,$C$12:$C$1011,X14,$H$12:$H$1011,"バイオディーゼル")*参考データ!$D$82/参考データ!$D$77+SUMIFS($N$12:$N$1011,$C$12:$C$1011,X14,$H$12:$H$1011,"バイオガス")*参考データ!$D$83/参考データ!$D$77+SUMIFS($N$12:$N$1011,$C$12:$C$1011,X14,$H$12:$H$1011,"水素")*参考データ!$D$84/参考データ!$D$77+SUMIFS($N$12:$N$1011,$C$12:$C$1011,X14,$H$12:$H$1011,"電気（買電）")*参考データ!$D$85/参考データ!$D$77+SUMIFS($N$12:$N$1011,$C$12:$C$1011,X14,$H$12:$H$1011,"電気（自家発電：非燃料由来の非化石電気）")*参考データ!$D$86/参考データ!$D$77</f>
        <v>0</v>
      </c>
      <c r="AD14" s="210">
        <f t="shared" si="2"/>
        <v>0</v>
      </c>
      <c r="AE14" s="212">
        <f t="shared" si="5"/>
        <v>0</v>
      </c>
      <c r="AF14" s="219" t="str">
        <f t="shared" ref="AF14:AF61" si="13">IF(Y14="","",IF(Y14&lt;10,"日数不足",10))</f>
        <v/>
      </c>
      <c r="AG14" s="213">
        <f t="shared" ref="AG14:AG16" si="14">IF(Y14&gt;=10,IFERROR(Z14/$Y14*10,0),"ー")</f>
        <v>0</v>
      </c>
      <c r="AH14" s="213">
        <f t="shared" si="6"/>
        <v>0</v>
      </c>
      <c r="AI14" s="220">
        <f t="shared" si="7"/>
        <v>0</v>
      </c>
      <c r="AJ14" s="221">
        <f t="shared" si="8"/>
        <v>0</v>
      </c>
      <c r="AK14" s="122">
        <f t="shared" ref="AK14:AK16" si="15">IF(Y14&gt;=10,IFERROR(AD14/$Y14*10,0),"ー")</f>
        <v>0</v>
      </c>
      <c r="AL14" s="222">
        <f t="shared" si="9"/>
        <v>0</v>
      </c>
      <c r="AN14" s="216">
        <f t="shared" si="10"/>
        <v>0</v>
      </c>
      <c r="AO14" s="156">
        <f t="shared" si="11"/>
        <v>0</v>
      </c>
      <c r="AP14" s="140">
        <f t="shared" si="12"/>
        <v>0</v>
      </c>
      <c r="AQ14" s="159" t="str">
        <f t="shared" si="3"/>
        <v/>
      </c>
    </row>
    <row r="15" spans="1:43" x14ac:dyDescent="0.2">
      <c r="B15" s="202">
        <v>4</v>
      </c>
      <c r="C15" s="41"/>
      <c r="D15" s="114"/>
      <c r="E15" s="114"/>
      <c r="F15" s="114"/>
      <c r="G15" s="42"/>
      <c r="H15" s="9"/>
      <c r="I15" s="9"/>
      <c r="J15" s="1"/>
      <c r="K15" s="34"/>
      <c r="L15" s="35"/>
      <c r="M15" s="7"/>
      <c r="N15" s="82"/>
      <c r="O15" s="68"/>
      <c r="P15" s="82"/>
      <c r="Q15" s="50"/>
      <c r="R15" s="217" t="str">
        <f t="shared" si="4"/>
        <v/>
      </c>
      <c r="S15" s="39" t="str">
        <f>IF(I15="","",IF(I15="委託輸送",IF(H15="ガソリン",VLOOKUP(L15,参考データ!$D$4:$F$6,3,TRUE),VLOOKUP(L15,参考データ!$D$7:$F$15,3,TRUE)),IF(H15="ガソリン",VLOOKUP(L15,参考データ!$D$16:$F$18,3,TRUE),VLOOKUP(L15,参考データ!$D$19:$F$27,3,TRUE))))</f>
        <v/>
      </c>
      <c r="T15" s="204" t="str">
        <f>IF(C15="","",IF(Q15="有",IF(H15="ガソリン",VLOOKUP(M15,参考データ!$B$36:$F$38,3,FALSE)/R15^VLOOKUP(M15,参考データ!$B$36:$F$38,4,FALSE)/L15^VLOOKUP(M15,参考データ!$B$36:$F$38,5,FALSE),VLOOKUP(M15,参考データ!$B$39:$F$42,3,FALSE)/R15^VLOOKUP(M15,参考データ!$B$39:$F$42,4,FALSE)/L15^VLOOKUP(M15,参考データ!$B$39:$F$42,5,FALSE))*U15,J15/(IF(I15="委託輸送",IF(H15="ガソリン",INDEX(参考データ!$F$48:$I$50,MATCH(L15,参考データ!$D$48:$D$50,1),MATCH(M15,参考データ!$F$47:$I$47,0)),INDEX(参考データ!$F$51:$I$59,MATCH(L15,参考データ!$D$51:$D$59,1),MATCH(M15,参考データ!$F$47:$I$47,0))),IF(H15="ガソリン",INDEX(参考データ!$F$60:$I$62,MATCH(L15,参考データ!$D$60:$D$62,1),MATCH(M15,参考データ!$F$47:$I$47,0)),INDEX(参考データ!$F$63:$I$71,MATCH(L15,参考データ!$D$63:$D$71,1),MATCH(M15,参考データ!$F$47:$I$47,0)))))))</f>
        <v/>
      </c>
      <c r="U15" s="218" t="str">
        <f t="shared" si="0"/>
        <v/>
      </c>
      <c r="V15" s="206" t="str">
        <f t="shared" si="1"/>
        <v/>
      </c>
      <c r="W15" s="207"/>
      <c r="X15" s="208" t="str" cm="1">
        <f t="array" ref="X15">_xlfn.IFNA(INDEX($AQ$12:$AQ$1011,MATCH(0,COUNTIF($X$12:X14,$AQ$12:$AQ$1011),0)),"")</f>
        <v/>
      </c>
      <c r="Y15" s="209" t="str">
        <f>VLOOKUP(X15,日付カウント前!A:C,3,FALSE)</f>
        <v/>
      </c>
      <c r="Z15" s="210" cm="1">
        <f t="array" ref="Z15">SUMPRODUCT(($AQ$12:$AQ$1011=$X15)*$J$12:$J$1011)</f>
        <v>0</v>
      </c>
      <c r="AA15" s="210" cm="1">
        <f t="array" ref="AA15">SUMPRODUCT(($AQ$12:$AQ$1011=$X15)*$K$12:$K$1011)/1000</f>
        <v>0</v>
      </c>
      <c r="AB15" s="120" cm="1">
        <f t="array" ref="AB15">IFERROR(SUMPRODUCT(($AQ$12:$AQ$1011=$X15)*$AN$12:$AN$1011)/SUMPRODUCT(($AQ$12:$AQ$1011=$X15)*$N$12:$N$1011),0)</f>
        <v>0</v>
      </c>
      <c r="AC15" s="211">
        <f>SUMIFS($N$12:$N$1011,$AQ$12:$AQ$1011,X15,$H$12:$H$1011,"軽油")+SUMIFS($N$12:$N$1011,$AQ$12:$AQ$1011,X15,$H$12:$H$1011,"ガソリン")*参考データ!$D$76/参考データ!$D$77+SUMIFS($N$12:$N$1011,$AQ$12:$AQ$1011,X15,$H$12:$H$1011,"LPG")*参考データ!$D$78/参考データ!$D$77+SUMIFS($N$12:$N$1011,$C$12:$C$1011,X15,$H$12:$H$1011,"CNG")*参考データ!$D$80/参考データ!$D$77+SUMIFS($N$12:$N$1011,$C$12:$C$1011,X15,$H$12:$H$1011,"バイオエタノール")*参考データ!$D$81/参考データ!$D$77+SUMIFS($N$12:$N$1011,$C$12:$C$1011,X15,$H$12:$H$1011,"バイオディーゼル")*参考データ!$D$82/参考データ!$D$77+SUMIFS($N$12:$N$1011,$C$12:$C$1011,X15,$H$12:$H$1011,"バイオガス")*参考データ!$D$83/参考データ!$D$77+SUMIFS($N$12:$N$1011,$C$12:$C$1011,X15,$H$12:$H$1011,"水素")*参考データ!$D$84/参考データ!$D$77+SUMIFS($N$12:$N$1011,$C$12:$C$1011,X15,$H$12:$H$1011,"電気（買電）")*参考データ!$D$85/参考データ!$D$77+SUMIFS($N$12:$N$1011,$C$12:$C$1011,X15,$H$12:$H$1011,"電気（自家発電：非燃料由来の非化石電気）")*参考データ!$D$86/参考データ!$D$77</f>
        <v>0</v>
      </c>
      <c r="AD15" s="210">
        <f t="shared" si="2"/>
        <v>0</v>
      </c>
      <c r="AE15" s="212">
        <f t="shared" si="5"/>
        <v>0</v>
      </c>
      <c r="AF15" s="219" t="str">
        <f t="shared" si="13"/>
        <v/>
      </c>
      <c r="AG15" s="213">
        <f t="shared" si="14"/>
        <v>0</v>
      </c>
      <c r="AH15" s="213">
        <f t="shared" si="6"/>
        <v>0</v>
      </c>
      <c r="AI15" s="220">
        <f t="shared" si="7"/>
        <v>0</v>
      </c>
      <c r="AJ15" s="221">
        <f t="shared" si="8"/>
        <v>0</v>
      </c>
      <c r="AK15" s="122">
        <f t="shared" si="15"/>
        <v>0</v>
      </c>
      <c r="AL15" s="222">
        <f t="shared" si="9"/>
        <v>0</v>
      </c>
      <c r="AN15" s="216">
        <f>IFERROR(R15*N15,0)</f>
        <v>0</v>
      </c>
      <c r="AO15" s="156">
        <f t="shared" si="11"/>
        <v>0</v>
      </c>
      <c r="AP15" s="140">
        <f t="shared" si="12"/>
        <v>0</v>
      </c>
      <c r="AQ15" s="159" t="str">
        <f t="shared" si="3"/>
        <v/>
      </c>
    </row>
    <row r="16" spans="1:43" x14ac:dyDescent="0.2">
      <c r="B16" s="202">
        <v>5</v>
      </c>
      <c r="C16" s="41"/>
      <c r="D16" s="114"/>
      <c r="E16" s="114"/>
      <c r="F16" s="114"/>
      <c r="G16" s="42"/>
      <c r="H16" s="9"/>
      <c r="I16" s="9"/>
      <c r="J16" s="1"/>
      <c r="K16" s="34"/>
      <c r="L16" s="35"/>
      <c r="M16" s="7"/>
      <c r="N16" s="82"/>
      <c r="O16" s="68"/>
      <c r="P16" s="82"/>
      <c r="Q16" s="50"/>
      <c r="R16" s="217" t="str">
        <f t="shared" si="4"/>
        <v/>
      </c>
      <c r="S16" s="39" t="str">
        <f>IF(I16="","",IF(I16="委託輸送",IF(H16="ガソリン",VLOOKUP(L16,参考データ!$D$4:$F$6,3,TRUE),VLOOKUP(L16,参考データ!$D$7:$F$15,3,TRUE)),IF(H16="ガソリン",VLOOKUP(L16,参考データ!$D$16:$F$18,3,TRUE),VLOOKUP(L16,参考データ!$D$19:$F$27,3,TRUE))))</f>
        <v/>
      </c>
      <c r="T16" s="204" t="str">
        <f>IF(C16="","",IF(Q16="有",IF(H16="ガソリン",VLOOKUP(M16,参考データ!$B$36:$F$38,3,FALSE)/R16^VLOOKUP(M16,参考データ!$B$36:$F$38,4,FALSE)/L16^VLOOKUP(M16,参考データ!$B$36:$F$38,5,FALSE),VLOOKUP(M16,参考データ!$B$39:$F$42,3,FALSE)/R16^VLOOKUP(M16,参考データ!$B$39:$F$42,4,FALSE)/L16^VLOOKUP(M16,参考データ!$B$39:$F$42,5,FALSE))*U16,J16/(IF(I16="委託輸送",IF(H16="ガソリン",INDEX(参考データ!$F$48:$I$50,MATCH(L16,参考データ!$D$48:$D$50,1),MATCH(M16,参考データ!$F$47:$I$47,0)),INDEX(参考データ!$F$51:$I$59,MATCH(L16,参考データ!$D$51:$D$59,1),MATCH(M16,参考データ!$F$47:$I$47,0))),IF(H16="ガソリン",INDEX(参考データ!$F$60:$I$62,MATCH(L16,参考データ!$D$60:$D$62,1),MATCH(M16,参考データ!$F$47:$I$47,0)),INDEX(参考データ!$F$63:$I$71,MATCH(L16,参考データ!$D$63:$D$71,1),MATCH(M16,参考データ!$F$47:$I$47,0)))))))</f>
        <v/>
      </c>
      <c r="U16" s="218" t="str">
        <f t="shared" si="0"/>
        <v/>
      </c>
      <c r="V16" s="206" t="str">
        <f t="shared" si="1"/>
        <v/>
      </c>
      <c r="W16" s="207"/>
      <c r="X16" s="208" t="str" cm="1">
        <f t="array" ref="X16">_xlfn.IFNA(INDEX($AQ$12:$AQ$1011,MATCH(0,COUNTIF($X$12:X15,$AQ$12:$AQ$1011),0)),"")</f>
        <v/>
      </c>
      <c r="Y16" s="209" t="str">
        <f>VLOOKUP(X16,日付カウント前!A:C,3,FALSE)</f>
        <v/>
      </c>
      <c r="Z16" s="210" cm="1">
        <f t="array" ref="Z16">SUMPRODUCT(($AQ$12:$AQ$1011=$X16)*$J$12:$J$1011)</f>
        <v>0</v>
      </c>
      <c r="AA16" s="210" cm="1">
        <f t="array" ref="AA16">SUMPRODUCT(($AQ$12:$AQ$1011=$X16)*$K$12:$K$1011)/1000</f>
        <v>0</v>
      </c>
      <c r="AB16" s="120" cm="1">
        <f t="array" ref="AB16">IFERROR(SUMPRODUCT(($AQ$12:$AQ$1011=$X16)*$AN$12:$AN$1011)/SUMPRODUCT(($AQ$12:$AQ$1011=$X16)*$N$12:$N$1011),0)</f>
        <v>0</v>
      </c>
      <c r="AC16" s="211">
        <f>SUMIFS($N$12:$N$1011,$AQ$12:$AQ$1011,X16,$H$12:$H$1011,"軽油")+SUMIFS($N$12:$N$1011,$AQ$12:$AQ$1011,X16,$H$12:$H$1011,"ガソリン")*参考データ!$D$76/参考データ!$D$77+SUMIFS($N$12:$N$1011,$AQ$12:$AQ$1011,X16,$H$12:$H$1011,"LPG")*参考データ!$D$78/参考データ!$D$77+SUMIFS($N$12:$N$1011,$C$12:$C$1011,X16,$H$12:$H$1011,"CNG")*参考データ!$D$80/参考データ!$D$77+SUMIFS($N$12:$N$1011,$C$12:$C$1011,X16,$H$12:$H$1011,"バイオエタノール")*参考データ!$D$81/参考データ!$D$77+SUMIFS($N$12:$N$1011,$C$12:$C$1011,X16,$H$12:$H$1011,"バイオディーゼル")*参考データ!$D$82/参考データ!$D$77+SUMIFS($N$12:$N$1011,$C$12:$C$1011,X16,$H$12:$H$1011,"バイオガス")*参考データ!$D$83/参考データ!$D$77+SUMIFS($N$12:$N$1011,$C$12:$C$1011,X16,$H$12:$H$1011,"水素")*参考データ!$D$84/参考データ!$D$77+SUMIFS($N$12:$N$1011,$C$12:$C$1011,X16,$H$12:$H$1011,"電気（買電）")*参考データ!$D$85/参考データ!$D$77+SUMIFS($N$12:$N$1011,$C$12:$C$1011,X16,$H$12:$H$1011,"電気（自家発電：非燃料由来の非化石電気）")*参考データ!$D$86/参考データ!$D$77</f>
        <v>0</v>
      </c>
      <c r="AD16" s="210">
        <f t="shared" si="2"/>
        <v>0</v>
      </c>
      <c r="AE16" s="212">
        <f t="shared" si="5"/>
        <v>0</v>
      </c>
      <c r="AF16" s="219" t="str">
        <f t="shared" si="13"/>
        <v/>
      </c>
      <c r="AG16" s="213">
        <f t="shared" si="14"/>
        <v>0</v>
      </c>
      <c r="AH16" s="213">
        <f t="shared" si="6"/>
        <v>0</v>
      </c>
      <c r="AI16" s="220">
        <f t="shared" si="7"/>
        <v>0</v>
      </c>
      <c r="AJ16" s="221">
        <f t="shared" si="8"/>
        <v>0</v>
      </c>
      <c r="AK16" s="122">
        <f t="shared" si="15"/>
        <v>0</v>
      </c>
      <c r="AL16" s="222">
        <f t="shared" si="9"/>
        <v>0</v>
      </c>
      <c r="AN16" s="216">
        <f t="shared" si="10"/>
        <v>0</v>
      </c>
      <c r="AO16" s="156">
        <f t="shared" si="11"/>
        <v>0</v>
      </c>
      <c r="AP16" s="140">
        <f t="shared" si="12"/>
        <v>0</v>
      </c>
      <c r="AQ16" s="159" t="str">
        <f t="shared" si="3"/>
        <v/>
      </c>
    </row>
    <row r="17" spans="2:43" x14ac:dyDescent="0.2">
      <c r="B17" s="202">
        <v>6</v>
      </c>
      <c r="C17" s="41"/>
      <c r="D17" s="114"/>
      <c r="E17" s="114"/>
      <c r="F17" s="114"/>
      <c r="G17" s="42"/>
      <c r="H17" s="9"/>
      <c r="I17" s="9"/>
      <c r="J17" s="1"/>
      <c r="K17" s="34"/>
      <c r="L17" s="35"/>
      <c r="M17" s="7"/>
      <c r="N17" s="82"/>
      <c r="O17" s="68"/>
      <c r="P17" s="82"/>
      <c r="Q17" s="50"/>
      <c r="R17" s="217" t="str">
        <f t="shared" si="4"/>
        <v/>
      </c>
      <c r="S17" s="39" t="str">
        <f>IF(I17="","",IF(I17="委託輸送",IF(H17="ガソリン",VLOOKUP(L17,参考データ!$D$4:$F$6,3,TRUE),VLOOKUP(L17,参考データ!$D$7:$F$15,3,TRUE)),IF(H17="ガソリン",VLOOKUP(L17,参考データ!$D$16:$F$18,3,TRUE),VLOOKUP(L17,参考データ!$D$19:$F$27,3,TRUE))))</f>
        <v/>
      </c>
      <c r="T17" s="204" t="str">
        <f>IF(C17="","",IF(Q17="有",IF(H17="ガソリン",VLOOKUP(M17,参考データ!$B$36:$F$38,3,FALSE)/R17^VLOOKUP(M17,参考データ!$B$36:$F$38,4,FALSE)/L17^VLOOKUP(M17,参考データ!$B$36:$F$38,5,FALSE),VLOOKUP(M17,参考データ!$B$39:$F$42,3,FALSE)/R17^VLOOKUP(M17,参考データ!$B$39:$F$42,4,FALSE)/L17^VLOOKUP(M17,参考データ!$B$39:$F$42,5,FALSE))*U17,J17/(IF(I17="委託輸送",IF(H17="ガソリン",INDEX(参考データ!$F$48:$I$50,MATCH(L17,参考データ!$D$48:$D$50,1),MATCH(M17,参考データ!$F$47:$I$47,0)),INDEX(参考データ!$F$51:$I$59,MATCH(L17,参考データ!$D$51:$D$59,1),MATCH(M17,参考データ!$F$47:$I$47,0))),IF(H17="ガソリン",INDEX(参考データ!$F$60:$I$62,MATCH(L17,参考データ!$D$60:$D$62,1),MATCH(M17,参考データ!$F$47:$I$47,0)),INDEX(参考データ!$F$63:$I$71,MATCH(L17,参考データ!$D$63:$D$71,1),MATCH(M17,参考データ!$F$47:$I$47,0)))))))</f>
        <v/>
      </c>
      <c r="U17" s="218" t="str">
        <f t="shared" si="0"/>
        <v/>
      </c>
      <c r="V17" s="206" t="str">
        <f t="shared" si="1"/>
        <v/>
      </c>
      <c r="W17" s="207"/>
      <c r="X17" s="208" t="str" cm="1">
        <f t="array" ref="X17">_xlfn.IFNA(INDEX($AQ$12:$AQ$1011,MATCH(0,COUNTIF($X$12:X16,$AQ$12:$AQ$1011),0)),"")</f>
        <v/>
      </c>
      <c r="Y17" s="209" t="str">
        <f>VLOOKUP(X17,日付カウント前!A:C,3,FALSE)</f>
        <v/>
      </c>
      <c r="Z17" s="210" cm="1">
        <f t="array" ref="Z17">SUMPRODUCT(($AQ$12:$AQ$1011=$X17)*$J$12:$J$1011)</f>
        <v>0</v>
      </c>
      <c r="AA17" s="210" cm="1">
        <f t="array" ref="AA17">SUMPRODUCT(($AQ$12:$AQ$1011=$X17)*$K$12:$K$1011)/1000</f>
        <v>0</v>
      </c>
      <c r="AB17" s="120" cm="1">
        <f t="array" ref="AB17">IFERROR(SUMPRODUCT(($AQ$12:$AQ$1011=$X17)*$AN$12:$AN$1011)/SUMPRODUCT(($AQ$12:$AQ$1011=$X17)*$N$12:$N$1011),0)</f>
        <v>0</v>
      </c>
      <c r="AC17" s="211">
        <f>SUMIFS($N$12:$N$1011,$AQ$12:$AQ$1011,X17,$H$12:$H$1011,"軽油")+SUMIFS($N$12:$N$1011,$AQ$12:$AQ$1011,X17,$H$12:$H$1011,"ガソリン")*参考データ!$D$76/参考データ!$D$77+SUMIFS($N$12:$N$1011,$AQ$12:$AQ$1011,X17,$H$12:$H$1011,"LPG")*参考データ!$D$78/参考データ!$D$77+SUMIFS($N$12:$N$1011,$C$12:$C$1011,X17,$H$12:$H$1011,"CNG")*参考データ!$D$80/参考データ!$D$77+SUMIFS($N$12:$N$1011,$C$12:$C$1011,X17,$H$12:$H$1011,"バイオエタノール")*参考データ!$D$81/参考データ!$D$77+SUMIFS($N$12:$N$1011,$C$12:$C$1011,X17,$H$12:$H$1011,"バイオディーゼル")*参考データ!$D$82/参考データ!$D$77+SUMIFS($N$12:$N$1011,$C$12:$C$1011,X17,$H$12:$H$1011,"バイオガス")*参考データ!$D$83/参考データ!$D$77+SUMIFS($N$12:$N$1011,$C$12:$C$1011,X17,$H$12:$H$1011,"水素")*参考データ!$D$84/参考データ!$D$77+SUMIFS($N$12:$N$1011,$C$12:$C$1011,X17,$H$12:$H$1011,"電気（買電）")*参考データ!$D$85/参考データ!$D$77+SUMIFS($N$12:$N$1011,$C$12:$C$1011,X17,$H$12:$H$1011,"電気（自家発電：非燃料由来の非化石電気）")*参考データ!$D$86/参考データ!$D$77</f>
        <v>0</v>
      </c>
      <c r="AD17" s="210">
        <f t="shared" si="2"/>
        <v>0</v>
      </c>
      <c r="AE17" s="212">
        <f t="shared" si="5"/>
        <v>0</v>
      </c>
      <c r="AF17" s="219" t="str">
        <f t="shared" si="13"/>
        <v/>
      </c>
      <c r="AG17" s="213">
        <f t="shared" ref="AG17:AG48" si="16">IF(Y17&gt;=10,IFERROR(Z17/$Y17*10,0),"ー")</f>
        <v>0</v>
      </c>
      <c r="AH17" s="213">
        <f t="shared" ref="AH17:AH48" si="17">IF(Y17&gt;=10,IFERROR(AA17/$Y17*10,0),"ー")</f>
        <v>0</v>
      </c>
      <c r="AI17" s="220">
        <f t="shared" ref="AI17:AI48" si="18">+AB17</f>
        <v>0</v>
      </c>
      <c r="AJ17" s="221">
        <f t="shared" ref="AJ17:AJ48" si="19">IF(Y17&gt;=10,IFERROR(AC17/$Y17*10,0),"ー")</f>
        <v>0</v>
      </c>
      <c r="AK17" s="122">
        <f t="shared" ref="AK17:AK48" si="20">IF(Y17&gt;=10,IFERROR(AD17/$Y17*10,0),"ー")</f>
        <v>0</v>
      </c>
      <c r="AL17" s="222">
        <f t="shared" ref="AL17:AL48" si="21">IFERROR(AJ17/AK17,0)</f>
        <v>0</v>
      </c>
      <c r="AN17" s="216">
        <f t="shared" si="10"/>
        <v>0</v>
      </c>
      <c r="AO17" s="156">
        <f t="shared" si="11"/>
        <v>0</v>
      </c>
      <c r="AP17" s="140">
        <f t="shared" si="12"/>
        <v>0</v>
      </c>
      <c r="AQ17" s="159" t="str">
        <f t="shared" si="3"/>
        <v/>
      </c>
    </row>
    <row r="18" spans="2:43" x14ac:dyDescent="0.2">
      <c r="B18" s="202">
        <v>7</v>
      </c>
      <c r="C18" s="41"/>
      <c r="D18" s="114"/>
      <c r="E18" s="114"/>
      <c r="F18" s="114"/>
      <c r="G18" s="42"/>
      <c r="H18" s="9"/>
      <c r="I18" s="9"/>
      <c r="J18" s="1"/>
      <c r="K18" s="34"/>
      <c r="L18" s="35"/>
      <c r="M18" s="7"/>
      <c r="N18" s="82"/>
      <c r="O18" s="68"/>
      <c r="P18" s="82"/>
      <c r="Q18" s="50"/>
      <c r="R18" s="217" t="str">
        <f t="shared" si="4"/>
        <v/>
      </c>
      <c r="S18" s="39" t="str">
        <f>IF(I18="","",IF(I18="委託輸送",IF(H18="ガソリン",VLOOKUP(L18,参考データ!$D$4:$F$6,3,TRUE),VLOOKUP(L18,参考データ!$D$7:$F$15,3,TRUE)),IF(H18="ガソリン",VLOOKUP(L18,参考データ!$D$16:$F$18,3,TRUE),VLOOKUP(L18,参考データ!$D$19:$F$27,3,TRUE))))</f>
        <v/>
      </c>
      <c r="T18" s="204" t="str">
        <f>IF(C18="","",IF(Q18="有",IF(H18="ガソリン",VLOOKUP(M18,参考データ!$B$36:$F$38,3,FALSE)/R18^VLOOKUP(M18,参考データ!$B$36:$F$38,4,FALSE)/L18^VLOOKUP(M18,参考データ!$B$36:$F$38,5,FALSE),VLOOKUP(M18,参考データ!$B$39:$F$42,3,FALSE)/R18^VLOOKUP(M18,参考データ!$B$39:$F$42,4,FALSE)/L18^VLOOKUP(M18,参考データ!$B$39:$F$42,5,FALSE))*U18,J18/(IF(I18="委託輸送",IF(H18="ガソリン",INDEX(参考データ!$F$48:$I$50,MATCH(L18,参考データ!$D$48:$D$50,1),MATCH(M18,参考データ!$F$47:$I$47,0)),INDEX(参考データ!$F$51:$I$59,MATCH(L18,参考データ!$D$51:$D$59,1),MATCH(M18,参考データ!$F$47:$I$47,0))),IF(H18="ガソリン",INDEX(参考データ!$F$60:$I$62,MATCH(L18,参考データ!$D$60:$D$62,1),MATCH(M18,参考データ!$F$47:$I$47,0)),INDEX(参考データ!$F$63:$I$71,MATCH(L18,参考データ!$D$63:$D$71,1),MATCH(M18,参考データ!$F$47:$I$47,0)))))))</f>
        <v/>
      </c>
      <c r="U18" s="218" t="str">
        <f t="shared" si="0"/>
        <v/>
      </c>
      <c r="V18" s="206" t="str">
        <f t="shared" si="1"/>
        <v/>
      </c>
      <c r="W18" s="207"/>
      <c r="X18" s="208" t="str" cm="1">
        <f t="array" ref="X18">_xlfn.IFNA(INDEX($AQ$12:$AQ$1011,MATCH(0,COUNTIF($X$12:X17,$AQ$12:$AQ$1011),0)),"")</f>
        <v/>
      </c>
      <c r="Y18" s="209" t="str">
        <f>VLOOKUP(X18,日付カウント前!A:C,3,FALSE)</f>
        <v/>
      </c>
      <c r="Z18" s="210" cm="1">
        <f t="array" ref="Z18">SUMPRODUCT(($AQ$12:$AQ$1011=$X18)*$J$12:$J$1011)</f>
        <v>0</v>
      </c>
      <c r="AA18" s="210" cm="1">
        <f t="array" ref="AA18">SUMPRODUCT(($AQ$12:$AQ$1011=$X18)*$K$12:$K$1011)/1000</f>
        <v>0</v>
      </c>
      <c r="AB18" s="120" cm="1">
        <f t="array" ref="AB18">IFERROR(SUMPRODUCT(($AQ$12:$AQ$1011=$X18)*$AN$12:$AN$1011)/SUMPRODUCT(($AQ$12:$AQ$1011=$X18)*$N$12:$N$1011),0)</f>
        <v>0</v>
      </c>
      <c r="AC18" s="211">
        <f>SUMIFS($N$12:$N$1011,$AQ$12:$AQ$1011,X18,$H$12:$H$1011,"軽油")+SUMIFS($N$12:$N$1011,$AQ$12:$AQ$1011,X18,$H$12:$H$1011,"ガソリン")*参考データ!$D$76/参考データ!$D$77+SUMIFS($N$12:$N$1011,$AQ$12:$AQ$1011,X18,$H$12:$H$1011,"LPG")*参考データ!$D$78/参考データ!$D$77+SUMIFS($N$12:$N$1011,$C$12:$C$1011,X18,$H$12:$H$1011,"CNG")*参考データ!$D$80/参考データ!$D$77+SUMIFS($N$12:$N$1011,$C$12:$C$1011,X18,$H$12:$H$1011,"バイオエタノール")*参考データ!$D$81/参考データ!$D$77+SUMIFS($N$12:$N$1011,$C$12:$C$1011,X18,$H$12:$H$1011,"バイオディーゼル")*参考データ!$D$82/参考データ!$D$77+SUMIFS($N$12:$N$1011,$C$12:$C$1011,X18,$H$12:$H$1011,"バイオガス")*参考データ!$D$83/参考データ!$D$77+SUMIFS($N$12:$N$1011,$C$12:$C$1011,X18,$H$12:$H$1011,"水素")*参考データ!$D$84/参考データ!$D$77+SUMIFS($N$12:$N$1011,$C$12:$C$1011,X18,$H$12:$H$1011,"電気（買電）")*参考データ!$D$85/参考データ!$D$77+SUMIFS($N$12:$N$1011,$C$12:$C$1011,X18,$H$12:$H$1011,"電気（自家発電：非燃料由来の非化石電気）")*参考データ!$D$86/参考データ!$D$77</f>
        <v>0</v>
      </c>
      <c r="AD18" s="210">
        <f t="shared" si="2"/>
        <v>0</v>
      </c>
      <c r="AE18" s="212">
        <f t="shared" si="5"/>
        <v>0</v>
      </c>
      <c r="AF18" s="219" t="str">
        <f t="shared" si="13"/>
        <v/>
      </c>
      <c r="AG18" s="213">
        <f t="shared" si="16"/>
        <v>0</v>
      </c>
      <c r="AH18" s="213">
        <f t="shared" si="17"/>
        <v>0</v>
      </c>
      <c r="AI18" s="220">
        <f t="shared" si="18"/>
        <v>0</v>
      </c>
      <c r="AJ18" s="221">
        <f t="shared" si="19"/>
        <v>0</v>
      </c>
      <c r="AK18" s="122">
        <f t="shared" si="20"/>
        <v>0</v>
      </c>
      <c r="AL18" s="222">
        <f t="shared" si="21"/>
        <v>0</v>
      </c>
      <c r="AN18" s="216">
        <f t="shared" si="10"/>
        <v>0</v>
      </c>
      <c r="AO18" s="156">
        <f t="shared" si="11"/>
        <v>0</v>
      </c>
      <c r="AP18" s="140">
        <f t="shared" si="12"/>
        <v>0</v>
      </c>
      <c r="AQ18" s="159" t="str">
        <f t="shared" si="3"/>
        <v/>
      </c>
    </row>
    <row r="19" spans="2:43" x14ac:dyDescent="0.2">
      <c r="B19" s="202">
        <v>8</v>
      </c>
      <c r="C19" s="41"/>
      <c r="D19" s="114"/>
      <c r="E19" s="114"/>
      <c r="F19" s="114"/>
      <c r="G19" s="42"/>
      <c r="H19" s="9"/>
      <c r="I19" s="9"/>
      <c r="J19" s="1"/>
      <c r="K19" s="34"/>
      <c r="L19" s="35"/>
      <c r="M19" s="7"/>
      <c r="N19" s="82"/>
      <c r="O19" s="68"/>
      <c r="P19" s="82"/>
      <c r="Q19" s="50"/>
      <c r="R19" s="217" t="str">
        <f t="shared" si="4"/>
        <v/>
      </c>
      <c r="S19" s="39" t="str">
        <f>IF(I19="","",IF(I19="委託輸送",IF(H19="ガソリン",VLOOKUP(L19,参考データ!$D$4:$F$6,3,TRUE),VLOOKUP(L19,参考データ!$D$7:$F$15,3,TRUE)),IF(H19="ガソリン",VLOOKUP(L19,参考データ!$D$16:$F$18,3,TRUE),VLOOKUP(L19,参考データ!$D$19:$F$27,3,TRUE))))</f>
        <v/>
      </c>
      <c r="T19" s="204" t="str">
        <f>IF(C19="","",IF(Q19="有",IF(H19="ガソリン",VLOOKUP(M19,参考データ!$B$36:$F$38,3,FALSE)/R19^VLOOKUP(M19,参考データ!$B$36:$F$38,4,FALSE)/L19^VLOOKUP(M19,参考データ!$B$36:$F$38,5,FALSE),VLOOKUP(M19,参考データ!$B$39:$F$42,3,FALSE)/R19^VLOOKUP(M19,参考データ!$B$39:$F$42,4,FALSE)/L19^VLOOKUP(M19,参考データ!$B$39:$F$42,5,FALSE))*U19,J19/(IF(I19="委託輸送",IF(H19="ガソリン",INDEX(参考データ!$F$48:$I$50,MATCH(L19,参考データ!$D$48:$D$50,1),MATCH(M19,参考データ!$F$47:$I$47,0)),INDEX(参考データ!$F$51:$I$59,MATCH(L19,参考データ!$D$51:$D$59,1),MATCH(M19,参考データ!$F$47:$I$47,0))),IF(H19="ガソリン",INDEX(参考データ!$F$60:$I$62,MATCH(L19,参考データ!$D$60:$D$62,1),MATCH(M19,参考データ!$F$47:$I$47,0)),INDEX(参考データ!$F$63:$I$71,MATCH(L19,参考データ!$D$63:$D$71,1),MATCH(M19,参考データ!$F$47:$I$47,0)))))))</f>
        <v/>
      </c>
      <c r="U19" s="218" t="str">
        <f t="shared" si="0"/>
        <v/>
      </c>
      <c r="V19" s="206" t="str">
        <f t="shared" si="1"/>
        <v/>
      </c>
      <c r="W19" s="207"/>
      <c r="X19" s="208" t="str" cm="1">
        <f t="array" ref="X19">_xlfn.IFNA(INDEX($AQ$12:$AQ$1011,MATCH(0,COUNTIF($X$12:X18,$AQ$12:$AQ$1011),0)),"")</f>
        <v/>
      </c>
      <c r="Y19" s="209" t="str">
        <f>VLOOKUP(X19,日付カウント前!A:C,3,FALSE)</f>
        <v/>
      </c>
      <c r="Z19" s="210" cm="1">
        <f t="array" ref="Z19">SUMPRODUCT(($AQ$12:$AQ$1011=$X19)*$J$12:$J$1011)</f>
        <v>0</v>
      </c>
      <c r="AA19" s="210" cm="1">
        <f t="array" ref="AA19">SUMPRODUCT(($AQ$12:$AQ$1011=$X19)*$K$12:$K$1011)/1000</f>
        <v>0</v>
      </c>
      <c r="AB19" s="120" cm="1">
        <f t="array" ref="AB19">IFERROR(SUMPRODUCT(($AQ$12:$AQ$1011=$X19)*$AN$12:$AN$1011)/SUMPRODUCT(($AQ$12:$AQ$1011=$X19)*$N$12:$N$1011),0)</f>
        <v>0</v>
      </c>
      <c r="AC19" s="211">
        <f>SUMIFS($N$12:$N$1011,$AQ$12:$AQ$1011,X19,$H$12:$H$1011,"軽油")+SUMIFS($N$12:$N$1011,$AQ$12:$AQ$1011,X19,$H$12:$H$1011,"ガソリン")*参考データ!$D$76/参考データ!$D$77+SUMIFS($N$12:$N$1011,$AQ$12:$AQ$1011,X19,$H$12:$H$1011,"LPG")*参考データ!$D$78/参考データ!$D$77+SUMIFS($N$12:$N$1011,$C$12:$C$1011,X19,$H$12:$H$1011,"CNG")*参考データ!$D$80/参考データ!$D$77+SUMIFS($N$12:$N$1011,$C$12:$C$1011,X19,$H$12:$H$1011,"バイオエタノール")*参考データ!$D$81/参考データ!$D$77+SUMIFS($N$12:$N$1011,$C$12:$C$1011,X19,$H$12:$H$1011,"バイオディーゼル")*参考データ!$D$82/参考データ!$D$77+SUMIFS($N$12:$N$1011,$C$12:$C$1011,X19,$H$12:$H$1011,"バイオガス")*参考データ!$D$83/参考データ!$D$77+SUMIFS($N$12:$N$1011,$C$12:$C$1011,X19,$H$12:$H$1011,"水素")*参考データ!$D$84/参考データ!$D$77+SUMIFS($N$12:$N$1011,$C$12:$C$1011,X19,$H$12:$H$1011,"電気（買電）")*参考データ!$D$85/参考データ!$D$77+SUMIFS($N$12:$N$1011,$C$12:$C$1011,X19,$H$12:$H$1011,"電気（自家発電：非燃料由来の非化石電気）")*参考データ!$D$86/参考データ!$D$77</f>
        <v>0</v>
      </c>
      <c r="AD19" s="210">
        <f t="shared" si="2"/>
        <v>0</v>
      </c>
      <c r="AE19" s="212">
        <f t="shared" si="5"/>
        <v>0</v>
      </c>
      <c r="AF19" s="219" t="str">
        <f t="shared" si="13"/>
        <v/>
      </c>
      <c r="AG19" s="213">
        <f t="shared" si="16"/>
        <v>0</v>
      </c>
      <c r="AH19" s="213">
        <f t="shared" si="17"/>
        <v>0</v>
      </c>
      <c r="AI19" s="220">
        <f t="shared" si="18"/>
        <v>0</v>
      </c>
      <c r="AJ19" s="221">
        <f t="shared" si="19"/>
        <v>0</v>
      </c>
      <c r="AK19" s="122">
        <f t="shared" si="20"/>
        <v>0</v>
      </c>
      <c r="AL19" s="222">
        <f t="shared" si="21"/>
        <v>0</v>
      </c>
      <c r="AN19" s="216">
        <f t="shared" si="10"/>
        <v>0</v>
      </c>
      <c r="AO19" s="156">
        <f t="shared" si="11"/>
        <v>0</v>
      </c>
      <c r="AP19" s="140">
        <f t="shared" si="12"/>
        <v>0</v>
      </c>
      <c r="AQ19" s="159" t="str">
        <f t="shared" si="3"/>
        <v/>
      </c>
    </row>
    <row r="20" spans="2:43" x14ac:dyDescent="0.2">
      <c r="B20" s="202">
        <v>9</v>
      </c>
      <c r="C20" s="41"/>
      <c r="D20" s="114"/>
      <c r="E20" s="114"/>
      <c r="F20" s="114"/>
      <c r="G20" s="42"/>
      <c r="H20" s="9"/>
      <c r="I20" s="9"/>
      <c r="J20" s="1"/>
      <c r="K20" s="34"/>
      <c r="L20" s="35"/>
      <c r="M20" s="7"/>
      <c r="N20" s="82"/>
      <c r="O20" s="68"/>
      <c r="P20" s="82"/>
      <c r="Q20" s="50"/>
      <c r="R20" s="217" t="str">
        <f t="shared" si="4"/>
        <v/>
      </c>
      <c r="S20" s="39" t="str">
        <f>IF(I20="","",IF(I20="委託輸送",IF(H20="ガソリン",VLOOKUP(L20,参考データ!$D$4:$F$6,3,TRUE),VLOOKUP(L20,参考データ!$D$7:$F$15,3,TRUE)),IF(H20="ガソリン",VLOOKUP(L20,参考データ!$D$16:$F$18,3,TRUE),VLOOKUP(L20,参考データ!$D$19:$F$27,3,TRUE))))</f>
        <v/>
      </c>
      <c r="T20" s="204" t="str">
        <f>IF(C20="","",IF(Q20="有",IF(H20="ガソリン",VLOOKUP(M20,参考データ!$B$36:$F$38,3,FALSE)/R20^VLOOKUP(M20,参考データ!$B$36:$F$38,4,FALSE)/L20^VLOOKUP(M20,参考データ!$B$36:$F$38,5,FALSE),VLOOKUP(M20,参考データ!$B$39:$F$42,3,FALSE)/R20^VLOOKUP(M20,参考データ!$B$39:$F$42,4,FALSE)/L20^VLOOKUP(M20,参考データ!$B$39:$F$42,5,FALSE))*U20,J20/(IF(I20="委託輸送",IF(H20="ガソリン",INDEX(参考データ!$F$48:$I$50,MATCH(L20,参考データ!$D$48:$D$50,1),MATCH(M20,参考データ!$F$47:$I$47,0)),INDEX(参考データ!$F$51:$I$59,MATCH(L20,参考データ!$D$51:$D$59,1),MATCH(M20,参考データ!$F$47:$I$47,0))),IF(H20="ガソリン",INDEX(参考データ!$F$60:$I$62,MATCH(L20,参考データ!$D$60:$D$62,1),MATCH(M20,参考データ!$F$47:$I$47,0)),INDEX(参考データ!$F$63:$I$71,MATCH(L20,参考データ!$D$63:$D$71,1),MATCH(M20,参考データ!$F$47:$I$47,0)))))))</f>
        <v/>
      </c>
      <c r="U20" s="218" t="str">
        <f t="shared" si="0"/>
        <v/>
      </c>
      <c r="V20" s="206" t="str">
        <f t="shared" si="1"/>
        <v/>
      </c>
      <c r="W20" s="207"/>
      <c r="X20" s="208" t="str" cm="1">
        <f t="array" ref="X20">_xlfn.IFNA(INDEX($AQ$12:$AQ$1011,MATCH(0,COUNTIF($X$12:X19,$AQ$12:$AQ$1011),0)),"")</f>
        <v/>
      </c>
      <c r="Y20" s="209" t="str">
        <f>VLOOKUP(X20,日付カウント前!A:C,3,FALSE)</f>
        <v/>
      </c>
      <c r="Z20" s="210" cm="1">
        <f t="array" ref="Z20">SUMPRODUCT(($AQ$12:$AQ$1011=$X20)*$J$12:$J$1011)</f>
        <v>0</v>
      </c>
      <c r="AA20" s="210" cm="1">
        <f t="array" ref="AA20">SUMPRODUCT(($AQ$12:$AQ$1011=$X20)*$K$12:$K$1011)/1000</f>
        <v>0</v>
      </c>
      <c r="AB20" s="120" cm="1">
        <f t="array" ref="AB20">IFERROR(SUMPRODUCT(($AQ$12:$AQ$1011=$X20)*$AN$12:$AN$1011)/SUMPRODUCT(($AQ$12:$AQ$1011=$X20)*$N$12:$N$1011),0)</f>
        <v>0</v>
      </c>
      <c r="AC20" s="211">
        <f>SUMIFS($N$12:$N$1011,$AQ$12:$AQ$1011,X20,$H$12:$H$1011,"軽油")+SUMIFS($N$12:$N$1011,$AQ$12:$AQ$1011,X20,$H$12:$H$1011,"ガソリン")*参考データ!$D$76/参考データ!$D$77+SUMIFS($N$12:$N$1011,$AQ$12:$AQ$1011,X20,$H$12:$H$1011,"LPG")*参考データ!$D$78/参考データ!$D$77+SUMIFS($N$12:$N$1011,$C$12:$C$1011,X20,$H$12:$H$1011,"CNG")*参考データ!$D$80/参考データ!$D$77+SUMIFS($N$12:$N$1011,$C$12:$C$1011,X20,$H$12:$H$1011,"バイオエタノール")*参考データ!$D$81/参考データ!$D$77+SUMIFS($N$12:$N$1011,$C$12:$C$1011,X20,$H$12:$H$1011,"バイオディーゼル")*参考データ!$D$82/参考データ!$D$77+SUMIFS($N$12:$N$1011,$C$12:$C$1011,X20,$H$12:$H$1011,"バイオガス")*参考データ!$D$83/参考データ!$D$77+SUMIFS($N$12:$N$1011,$C$12:$C$1011,X20,$H$12:$H$1011,"水素")*参考データ!$D$84/参考データ!$D$77+SUMIFS($N$12:$N$1011,$C$12:$C$1011,X20,$H$12:$H$1011,"電気（買電）")*参考データ!$D$85/参考データ!$D$77+SUMIFS($N$12:$N$1011,$C$12:$C$1011,X20,$H$12:$H$1011,"電気（自家発電：非燃料由来の非化石電気）")*参考データ!$D$86/参考データ!$D$77</f>
        <v>0</v>
      </c>
      <c r="AD20" s="210">
        <f t="shared" si="2"/>
        <v>0</v>
      </c>
      <c r="AE20" s="212">
        <f t="shared" si="5"/>
        <v>0</v>
      </c>
      <c r="AF20" s="219" t="str">
        <f t="shared" si="13"/>
        <v/>
      </c>
      <c r="AG20" s="213">
        <f t="shared" si="16"/>
        <v>0</v>
      </c>
      <c r="AH20" s="213">
        <f t="shared" si="17"/>
        <v>0</v>
      </c>
      <c r="AI20" s="220">
        <f t="shared" si="18"/>
        <v>0</v>
      </c>
      <c r="AJ20" s="221">
        <f t="shared" si="19"/>
        <v>0</v>
      </c>
      <c r="AK20" s="122">
        <f t="shared" si="20"/>
        <v>0</v>
      </c>
      <c r="AL20" s="222">
        <f t="shared" si="21"/>
        <v>0</v>
      </c>
      <c r="AN20" s="216">
        <f t="shared" si="10"/>
        <v>0</v>
      </c>
      <c r="AO20" s="156">
        <f t="shared" si="11"/>
        <v>0</v>
      </c>
      <c r="AP20" s="140">
        <f t="shared" si="12"/>
        <v>0</v>
      </c>
      <c r="AQ20" s="159" t="str">
        <f t="shared" si="3"/>
        <v/>
      </c>
    </row>
    <row r="21" spans="2:43" x14ac:dyDescent="0.2">
      <c r="B21" s="202">
        <v>10</v>
      </c>
      <c r="C21" s="41"/>
      <c r="D21" s="114"/>
      <c r="E21" s="114"/>
      <c r="F21" s="114"/>
      <c r="G21" s="42"/>
      <c r="H21" s="9"/>
      <c r="I21" s="9"/>
      <c r="J21" s="1"/>
      <c r="K21" s="34"/>
      <c r="L21" s="35"/>
      <c r="M21" s="7"/>
      <c r="N21" s="82"/>
      <c r="O21" s="68"/>
      <c r="P21" s="82"/>
      <c r="Q21" s="50"/>
      <c r="R21" s="217" t="str">
        <f t="shared" si="4"/>
        <v/>
      </c>
      <c r="S21" s="39" t="str">
        <f>IF(I21="","",IF(I21="委託輸送",IF(H21="ガソリン",VLOOKUP(L21,参考データ!$D$4:$F$6,3,TRUE),VLOOKUP(L21,参考データ!$D$7:$F$15,3,TRUE)),IF(H21="ガソリン",VLOOKUP(L21,参考データ!$D$16:$F$18,3,TRUE),VLOOKUP(L21,参考データ!$D$19:$F$27,3,TRUE))))</f>
        <v/>
      </c>
      <c r="T21" s="204" t="str">
        <f>IF(C21="","",IF(Q21="有",IF(H21="ガソリン",VLOOKUP(M21,参考データ!$B$36:$F$38,3,FALSE)/R21^VLOOKUP(M21,参考データ!$B$36:$F$38,4,FALSE)/L21^VLOOKUP(M21,参考データ!$B$36:$F$38,5,FALSE),VLOOKUP(M21,参考データ!$B$39:$F$42,3,FALSE)/R21^VLOOKUP(M21,参考データ!$B$39:$F$42,4,FALSE)/L21^VLOOKUP(M21,参考データ!$B$39:$F$42,5,FALSE))*U21,J21/(IF(I21="委託輸送",IF(H21="ガソリン",INDEX(参考データ!$F$48:$I$50,MATCH(L21,参考データ!$D$48:$D$50,1),MATCH(M21,参考データ!$F$47:$I$47,0)),INDEX(参考データ!$F$51:$I$59,MATCH(L21,参考データ!$D$51:$D$59,1),MATCH(M21,参考データ!$F$47:$I$47,0))),IF(H21="ガソリン",INDEX(参考データ!$F$60:$I$62,MATCH(L21,参考データ!$D$60:$D$62,1),MATCH(M21,参考データ!$F$47:$I$47,0)),INDEX(参考データ!$F$63:$I$71,MATCH(L21,参考データ!$D$63:$D$71,1),MATCH(M21,参考データ!$F$47:$I$47,0)))))))</f>
        <v/>
      </c>
      <c r="U21" s="218" t="str">
        <f t="shared" si="0"/>
        <v/>
      </c>
      <c r="V21" s="206" t="str">
        <f t="shared" si="1"/>
        <v/>
      </c>
      <c r="W21" s="207"/>
      <c r="X21" s="208" t="str" cm="1">
        <f t="array" ref="X21">_xlfn.IFNA(INDEX($AQ$12:$AQ$1011,MATCH(0,COUNTIF($X$12:X20,$AQ$12:$AQ$1011),0)),"")</f>
        <v/>
      </c>
      <c r="Y21" s="209" t="str">
        <f>VLOOKUP(X21,日付カウント前!A:C,3,FALSE)</f>
        <v/>
      </c>
      <c r="Z21" s="210" cm="1">
        <f t="array" ref="Z21">SUMPRODUCT(($AQ$12:$AQ$1011=$X21)*$J$12:$J$1011)</f>
        <v>0</v>
      </c>
      <c r="AA21" s="210" cm="1">
        <f t="array" ref="AA21">SUMPRODUCT(($AQ$12:$AQ$1011=$X21)*$K$12:$K$1011)/1000</f>
        <v>0</v>
      </c>
      <c r="AB21" s="120" cm="1">
        <f t="array" ref="AB21">IFERROR(SUMPRODUCT(($AQ$12:$AQ$1011=$X21)*$AN$12:$AN$1011)/SUMPRODUCT(($AQ$12:$AQ$1011=$X21)*$N$12:$N$1011),0)</f>
        <v>0</v>
      </c>
      <c r="AC21" s="211">
        <f>SUMIFS($N$12:$N$1011,$AQ$12:$AQ$1011,X21,$H$12:$H$1011,"軽油")+SUMIFS($N$12:$N$1011,$AQ$12:$AQ$1011,X21,$H$12:$H$1011,"ガソリン")*参考データ!$D$76/参考データ!$D$77+SUMIFS($N$12:$N$1011,$AQ$12:$AQ$1011,X21,$H$12:$H$1011,"LPG")*参考データ!$D$78/参考データ!$D$77+SUMIFS($N$12:$N$1011,$C$12:$C$1011,X21,$H$12:$H$1011,"CNG")*参考データ!$D$80/参考データ!$D$77+SUMIFS($N$12:$N$1011,$C$12:$C$1011,X21,$H$12:$H$1011,"バイオエタノール")*参考データ!$D$81/参考データ!$D$77+SUMIFS($N$12:$N$1011,$C$12:$C$1011,X21,$H$12:$H$1011,"バイオディーゼル")*参考データ!$D$82/参考データ!$D$77+SUMIFS($N$12:$N$1011,$C$12:$C$1011,X21,$H$12:$H$1011,"バイオガス")*参考データ!$D$83/参考データ!$D$77+SUMIFS($N$12:$N$1011,$C$12:$C$1011,X21,$H$12:$H$1011,"水素")*参考データ!$D$84/参考データ!$D$77+SUMIFS($N$12:$N$1011,$C$12:$C$1011,X21,$H$12:$H$1011,"電気（買電）")*参考データ!$D$85/参考データ!$D$77+SUMIFS($N$12:$N$1011,$C$12:$C$1011,X21,$H$12:$H$1011,"電気（自家発電：非燃料由来の非化石電気）")*参考データ!$D$86/参考データ!$D$77</f>
        <v>0</v>
      </c>
      <c r="AD21" s="210">
        <f t="shared" si="2"/>
        <v>0</v>
      </c>
      <c r="AE21" s="212">
        <f t="shared" si="5"/>
        <v>0</v>
      </c>
      <c r="AF21" s="219" t="str">
        <f t="shared" si="13"/>
        <v/>
      </c>
      <c r="AG21" s="213">
        <f t="shared" si="16"/>
        <v>0</v>
      </c>
      <c r="AH21" s="213">
        <f t="shared" si="17"/>
        <v>0</v>
      </c>
      <c r="AI21" s="220">
        <f t="shared" si="18"/>
        <v>0</v>
      </c>
      <c r="AJ21" s="221">
        <f t="shared" si="19"/>
        <v>0</v>
      </c>
      <c r="AK21" s="122">
        <f t="shared" si="20"/>
        <v>0</v>
      </c>
      <c r="AL21" s="222">
        <f t="shared" si="21"/>
        <v>0</v>
      </c>
      <c r="AN21" s="216">
        <f t="shared" si="10"/>
        <v>0</v>
      </c>
      <c r="AO21" s="156">
        <f t="shared" si="11"/>
        <v>0</v>
      </c>
      <c r="AP21" s="140">
        <f t="shared" si="12"/>
        <v>0</v>
      </c>
      <c r="AQ21" s="159" t="str">
        <f t="shared" si="3"/>
        <v/>
      </c>
    </row>
    <row r="22" spans="2:43" x14ac:dyDescent="0.2">
      <c r="B22" s="202">
        <v>11</v>
      </c>
      <c r="C22" s="41"/>
      <c r="D22" s="114"/>
      <c r="E22" s="114"/>
      <c r="F22" s="114"/>
      <c r="G22" s="42"/>
      <c r="H22" s="9"/>
      <c r="I22" s="9"/>
      <c r="J22" s="1"/>
      <c r="K22" s="34"/>
      <c r="L22" s="35"/>
      <c r="M22" s="7"/>
      <c r="N22" s="82"/>
      <c r="O22" s="68"/>
      <c r="P22" s="82"/>
      <c r="Q22" s="50"/>
      <c r="R22" s="217" t="str">
        <f t="shared" si="4"/>
        <v/>
      </c>
      <c r="S22" s="39" t="str">
        <f>IF(I22="","",IF(I22="委託輸送",IF(H22="ガソリン",VLOOKUP(L22,参考データ!$D$4:$F$6,3,TRUE),VLOOKUP(L22,参考データ!$D$7:$F$15,3,TRUE)),IF(H22="ガソリン",VLOOKUP(L22,参考データ!$D$16:$F$18,3,TRUE),VLOOKUP(L22,参考データ!$D$19:$F$27,3,TRUE))))</f>
        <v/>
      </c>
      <c r="T22" s="204" t="str">
        <f>IF(C22="","",IF(Q22="有",IF(H22="ガソリン",VLOOKUP(M22,参考データ!$B$36:$F$38,3,FALSE)/R22^VLOOKUP(M22,参考データ!$B$36:$F$38,4,FALSE)/L22^VLOOKUP(M22,参考データ!$B$36:$F$38,5,FALSE),VLOOKUP(M22,参考データ!$B$39:$F$42,3,FALSE)/R22^VLOOKUP(M22,参考データ!$B$39:$F$42,4,FALSE)/L22^VLOOKUP(M22,参考データ!$B$39:$F$42,5,FALSE))*U22,J22/(IF(I22="委託輸送",IF(H22="ガソリン",INDEX(参考データ!$F$48:$I$50,MATCH(L22,参考データ!$D$48:$D$50,1),MATCH(M22,参考データ!$F$47:$I$47,0)),INDEX(参考データ!$F$51:$I$59,MATCH(L22,参考データ!$D$51:$D$59,1),MATCH(M22,参考データ!$F$47:$I$47,0))),IF(H22="ガソリン",INDEX(参考データ!$F$60:$I$62,MATCH(L22,参考データ!$D$60:$D$62,1),MATCH(M22,参考データ!$F$47:$I$47,0)),INDEX(参考データ!$F$63:$I$71,MATCH(L22,参考データ!$D$63:$D$71,1),MATCH(M22,参考データ!$F$47:$I$47,0)))))))</f>
        <v/>
      </c>
      <c r="U22" s="218" t="str">
        <f t="shared" si="0"/>
        <v/>
      </c>
      <c r="V22" s="206" t="str">
        <f t="shared" si="1"/>
        <v/>
      </c>
      <c r="W22" s="207"/>
      <c r="X22" s="208" t="str" cm="1">
        <f t="array" ref="X22">_xlfn.IFNA(INDEX($AQ$12:$AQ$1011,MATCH(0,COUNTIF($X$12:X21,$AQ$12:$AQ$1011),0)),"")</f>
        <v/>
      </c>
      <c r="Y22" s="209" t="str">
        <f>VLOOKUP(X22,日付カウント前!A:C,3,FALSE)</f>
        <v/>
      </c>
      <c r="Z22" s="210" cm="1">
        <f t="array" ref="Z22">SUMPRODUCT(($AQ$12:$AQ$1011=$X22)*$J$12:$J$1011)</f>
        <v>0</v>
      </c>
      <c r="AA22" s="210" cm="1">
        <f t="array" ref="AA22">SUMPRODUCT(($AQ$12:$AQ$1011=$X22)*$K$12:$K$1011)/1000</f>
        <v>0</v>
      </c>
      <c r="AB22" s="120" cm="1">
        <f t="array" ref="AB22">IFERROR(SUMPRODUCT(($AQ$12:$AQ$1011=$X22)*$AN$12:$AN$1011)/SUMPRODUCT(($AQ$12:$AQ$1011=$X22)*$N$12:$N$1011),0)</f>
        <v>0</v>
      </c>
      <c r="AC22" s="211">
        <f>SUMIFS($N$12:$N$1011,$AQ$12:$AQ$1011,X22,$H$12:$H$1011,"軽油")+SUMIFS($N$12:$N$1011,$AQ$12:$AQ$1011,X22,$H$12:$H$1011,"ガソリン")*参考データ!$D$76/参考データ!$D$77+SUMIFS($N$12:$N$1011,$AQ$12:$AQ$1011,X22,$H$12:$H$1011,"LPG")*参考データ!$D$78/参考データ!$D$77+SUMIFS($N$12:$N$1011,$C$12:$C$1011,X22,$H$12:$H$1011,"CNG")*参考データ!$D$80/参考データ!$D$77+SUMIFS($N$12:$N$1011,$C$12:$C$1011,X22,$H$12:$H$1011,"バイオエタノール")*参考データ!$D$81/参考データ!$D$77+SUMIFS($N$12:$N$1011,$C$12:$C$1011,X22,$H$12:$H$1011,"バイオディーゼル")*参考データ!$D$82/参考データ!$D$77+SUMIFS($N$12:$N$1011,$C$12:$C$1011,X22,$H$12:$H$1011,"バイオガス")*参考データ!$D$83/参考データ!$D$77+SUMIFS($N$12:$N$1011,$C$12:$C$1011,X22,$H$12:$H$1011,"水素")*参考データ!$D$84/参考データ!$D$77+SUMIFS($N$12:$N$1011,$C$12:$C$1011,X22,$H$12:$H$1011,"電気（買電）")*参考データ!$D$85/参考データ!$D$77+SUMIFS($N$12:$N$1011,$C$12:$C$1011,X22,$H$12:$H$1011,"電気（自家発電：非燃料由来の非化石電気）")*参考データ!$D$86/参考データ!$D$77</f>
        <v>0</v>
      </c>
      <c r="AD22" s="210">
        <f t="shared" si="2"/>
        <v>0</v>
      </c>
      <c r="AE22" s="212">
        <f t="shared" si="5"/>
        <v>0</v>
      </c>
      <c r="AF22" s="219" t="str">
        <f t="shared" si="13"/>
        <v/>
      </c>
      <c r="AG22" s="213">
        <f t="shared" si="16"/>
        <v>0</v>
      </c>
      <c r="AH22" s="213">
        <f t="shared" si="17"/>
        <v>0</v>
      </c>
      <c r="AI22" s="220">
        <f t="shared" si="18"/>
        <v>0</v>
      </c>
      <c r="AJ22" s="221">
        <f t="shared" si="19"/>
        <v>0</v>
      </c>
      <c r="AK22" s="122">
        <f t="shared" si="20"/>
        <v>0</v>
      </c>
      <c r="AL22" s="222">
        <f t="shared" si="21"/>
        <v>0</v>
      </c>
      <c r="AN22" s="216">
        <f t="shared" si="10"/>
        <v>0</v>
      </c>
      <c r="AO22" s="156">
        <f t="shared" si="11"/>
        <v>0</v>
      </c>
      <c r="AP22" s="140">
        <f t="shared" si="12"/>
        <v>0</v>
      </c>
      <c r="AQ22" s="159" t="str">
        <f t="shared" si="3"/>
        <v/>
      </c>
    </row>
    <row r="23" spans="2:43" x14ac:dyDescent="0.2">
      <c r="B23" s="202">
        <v>12</v>
      </c>
      <c r="C23" s="41"/>
      <c r="D23" s="114"/>
      <c r="E23" s="114"/>
      <c r="F23" s="114"/>
      <c r="G23" s="42"/>
      <c r="H23" s="9"/>
      <c r="I23" s="9"/>
      <c r="J23" s="1"/>
      <c r="K23" s="34"/>
      <c r="L23" s="35"/>
      <c r="M23" s="7"/>
      <c r="N23" s="82"/>
      <c r="O23" s="68"/>
      <c r="P23" s="82"/>
      <c r="Q23" s="50"/>
      <c r="R23" s="217" t="str">
        <f t="shared" si="4"/>
        <v/>
      </c>
      <c r="S23" s="39" t="str">
        <f>IF(I23="","",IF(I23="委託輸送",IF(H23="ガソリン",VLOOKUP(L23,参考データ!$D$4:$F$6,3,TRUE),VLOOKUP(L23,参考データ!$D$7:$F$15,3,TRUE)),IF(H23="ガソリン",VLOOKUP(L23,参考データ!$D$16:$F$18,3,TRUE),VLOOKUP(L23,参考データ!$D$19:$F$27,3,TRUE))))</f>
        <v/>
      </c>
      <c r="T23" s="204" t="str">
        <f>IF(C23="","",IF(Q23="有",IF(H23="ガソリン",VLOOKUP(M23,参考データ!$B$36:$F$38,3,FALSE)/R23^VLOOKUP(M23,参考データ!$B$36:$F$38,4,FALSE)/L23^VLOOKUP(M23,参考データ!$B$36:$F$38,5,FALSE),VLOOKUP(M23,参考データ!$B$39:$F$42,3,FALSE)/R23^VLOOKUP(M23,参考データ!$B$39:$F$42,4,FALSE)/L23^VLOOKUP(M23,参考データ!$B$39:$F$42,5,FALSE))*U23,J23/(IF(I23="委託輸送",IF(H23="ガソリン",INDEX(参考データ!$F$48:$I$50,MATCH(L23,参考データ!$D$48:$D$50,1),MATCH(M23,参考データ!$F$47:$I$47,0)),INDEX(参考データ!$F$51:$I$59,MATCH(L23,参考データ!$D$51:$D$59,1),MATCH(M23,参考データ!$F$47:$I$47,0))),IF(H23="ガソリン",INDEX(参考データ!$F$60:$I$62,MATCH(L23,参考データ!$D$60:$D$62,1),MATCH(M23,参考データ!$F$47:$I$47,0)),INDEX(参考データ!$F$63:$I$71,MATCH(L23,参考データ!$D$63:$D$71,1),MATCH(M23,参考データ!$F$47:$I$47,0)))))))</f>
        <v/>
      </c>
      <c r="U23" s="218" t="str">
        <f t="shared" si="0"/>
        <v/>
      </c>
      <c r="V23" s="206" t="str">
        <f t="shared" si="1"/>
        <v/>
      </c>
      <c r="W23" s="207"/>
      <c r="X23" s="208" t="str" cm="1">
        <f t="array" ref="X23">_xlfn.IFNA(INDEX($AQ$12:$AQ$1011,MATCH(0,COUNTIF($X$12:X22,$AQ$12:$AQ$1011),0)),"")</f>
        <v/>
      </c>
      <c r="Y23" s="209" t="str">
        <f>VLOOKUP(X23,日付カウント前!A:C,3,FALSE)</f>
        <v/>
      </c>
      <c r="Z23" s="210" cm="1">
        <f t="array" ref="Z23">SUMPRODUCT(($AQ$12:$AQ$1011=$X23)*$J$12:$J$1011)</f>
        <v>0</v>
      </c>
      <c r="AA23" s="210" cm="1">
        <f t="array" ref="AA23">SUMPRODUCT(($AQ$12:$AQ$1011=$X23)*$K$12:$K$1011)/1000</f>
        <v>0</v>
      </c>
      <c r="AB23" s="120" cm="1">
        <f t="array" ref="AB23">IFERROR(SUMPRODUCT(($AQ$12:$AQ$1011=$X23)*$AN$12:$AN$1011)/SUMPRODUCT(($AQ$12:$AQ$1011=$X23)*$N$12:$N$1011),0)</f>
        <v>0</v>
      </c>
      <c r="AC23" s="211">
        <f>SUMIFS($N$12:$N$1011,$AQ$12:$AQ$1011,X23,$H$12:$H$1011,"軽油")+SUMIFS($N$12:$N$1011,$AQ$12:$AQ$1011,X23,$H$12:$H$1011,"ガソリン")*参考データ!$D$76/参考データ!$D$77+SUMIFS($N$12:$N$1011,$AQ$12:$AQ$1011,X23,$H$12:$H$1011,"LPG")*参考データ!$D$78/参考データ!$D$77+SUMIFS($N$12:$N$1011,$C$12:$C$1011,X23,$H$12:$H$1011,"CNG")*参考データ!$D$80/参考データ!$D$77+SUMIFS($N$12:$N$1011,$C$12:$C$1011,X23,$H$12:$H$1011,"バイオエタノール")*参考データ!$D$81/参考データ!$D$77+SUMIFS($N$12:$N$1011,$C$12:$C$1011,X23,$H$12:$H$1011,"バイオディーゼル")*参考データ!$D$82/参考データ!$D$77+SUMIFS($N$12:$N$1011,$C$12:$C$1011,X23,$H$12:$H$1011,"バイオガス")*参考データ!$D$83/参考データ!$D$77+SUMIFS($N$12:$N$1011,$C$12:$C$1011,X23,$H$12:$H$1011,"水素")*参考データ!$D$84/参考データ!$D$77+SUMIFS($N$12:$N$1011,$C$12:$C$1011,X23,$H$12:$H$1011,"電気（買電）")*参考データ!$D$85/参考データ!$D$77+SUMIFS($N$12:$N$1011,$C$12:$C$1011,X23,$H$12:$H$1011,"電気（自家発電：非燃料由来の非化石電気）")*参考データ!$D$86/参考データ!$D$77</f>
        <v>0</v>
      </c>
      <c r="AD23" s="210">
        <f t="shared" si="2"/>
        <v>0</v>
      </c>
      <c r="AE23" s="212">
        <f t="shared" si="5"/>
        <v>0</v>
      </c>
      <c r="AF23" s="219" t="str">
        <f t="shared" si="13"/>
        <v/>
      </c>
      <c r="AG23" s="213">
        <f t="shared" si="16"/>
        <v>0</v>
      </c>
      <c r="AH23" s="213">
        <f t="shared" si="17"/>
        <v>0</v>
      </c>
      <c r="AI23" s="220">
        <f t="shared" si="18"/>
        <v>0</v>
      </c>
      <c r="AJ23" s="221">
        <f t="shared" si="19"/>
        <v>0</v>
      </c>
      <c r="AK23" s="122">
        <f t="shared" si="20"/>
        <v>0</v>
      </c>
      <c r="AL23" s="222">
        <f t="shared" si="21"/>
        <v>0</v>
      </c>
      <c r="AN23" s="216">
        <f t="shared" si="10"/>
        <v>0</v>
      </c>
      <c r="AO23" s="156">
        <f t="shared" si="11"/>
        <v>0</v>
      </c>
      <c r="AP23" s="140">
        <f t="shared" si="12"/>
        <v>0</v>
      </c>
      <c r="AQ23" s="159" t="str">
        <f t="shared" si="3"/>
        <v/>
      </c>
    </row>
    <row r="24" spans="2:43" x14ac:dyDescent="0.2">
      <c r="B24" s="202">
        <v>13</v>
      </c>
      <c r="C24" s="41"/>
      <c r="D24" s="114"/>
      <c r="E24" s="114"/>
      <c r="F24" s="114"/>
      <c r="G24" s="42"/>
      <c r="H24" s="9"/>
      <c r="I24" s="9"/>
      <c r="J24" s="1"/>
      <c r="K24" s="34"/>
      <c r="L24" s="35"/>
      <c r="M24" s="7"/>
      <c r="N24" s="82"/>
      <c r="O24" s="68"/>
      <c r="P24" s="82"/>
      <c r="Q24" s="50"/>
      <c r="R24" s="217" t="str">
        <f t="shared" si="4"/>
        <v/>
      </c>
      <c r="S24" s="39" t="str">
        <f>IF(I24="","",IF(I24="委託輸送",IF(H24="ガソリン",VLOOKUP(L24,参考データ!$D$4:$F$6,3,TRUE),VLOOKUP(L24,参考データ!$D$7:$F$15,3,TRUE)),IF(H24="ガソリン",VLOOKUP(L24,参考データ!$D$16:$F$18,3,TRUE),VLOOKUP(L24,参考データ!$D$19:$F$27,3,TRUE))))</f>
        <v/>
      </c>
      <c r="T24" s="204" t="str">
        <f>IF(C24="","",IF(Q24="有",IF(H24="ガソリン",VLOOKUP(M24,参考データ!$B$36:$F$38,3,FALSE)/R24^VLOOKUP(M24,参考データ!$B$36:$F$38,4,FALSE)/L24^VLOOKUP(M24,参考データ!$B$36:$F$38,5,FALSE),VLOOKUP(M24,参考データ!$B$39:$F$42,3,FALSE)/R24^VLOOKUP(M24,参考データ!$B$39:$F$42,4,FALSE)/L24^VLOOKUP(M24,参考データ!$B$39:$F$42,5,FALSE))*U24,J24/(IF(I24="委託輸送",IF(H24="ガソリン",INDEX(参考データ!$F$48:$I$50,MATCH(L24,参考データ!$D$48:$D$50,1),MATCH(M24,参考データ!$F$47:$I$47,0)),INDEX(参考データ!$F$51:$I$59,MATCH(L24,参考データ!$D$51:$D$59,1),MATCH(M24,参考データ!$F$47:$I$47,0))),IF(H24="ガソリン",INDEX(参考データ!$F$60:$I$62,MATCH(L24,参考データ!$D$60:$D$62,1),MATCH(M24,参考データ!$F$47:$I$47,0)),INDEX(参考データ!$F$63:$I$71,MATCH(L24,参考データ!$D$63:$D$71,1),MATCH(M24,参考データ!$F$47:$I$47,0)))))))</f>
        <v/>
      </c>
      <c r="U24" s="218" t="str">
        <f t="shared" si="0"/>
        <v/>
      </c>
      <c r="V24" s="206" t="str">
        <f t="shared" si="1"/>
        <v/>
      </c>
      <c r="W24" s="207"/>
      <c r="X24" s="208" t="str" cm="1">
        <f t="array" ref="X24">_xlfn.IFNA(INDEX($AQ$12:$AQ$1011,MATCH(0,COUNTIF($X$12:X23,$AQ$12:$AQ$1011),0)),"")</f>
        <v/>
      </c>
      <c r="Y24" s="209" t="str">
        <f>VLOOKUP(X24,日付カウント前!A:C,3,FALSE)</f>
        <v/>
      </c>
      <c r="Z24" s="210" cm="1">
        <f t="array" ref="Z24">SUMPRODUCT(($AQ$12:$AQ$1011=$X24)*$J$12:$J$1011)</f>
        <v>0</v>
      </c>
      <c r="AA24" s="210" cm="1">
        <f t="array" ref="AA24">SUMPRODUCT(($AQ$12:$AQ$1011=$X24)*$K$12:$K$1011)/1000</f>
        <v>0</v>
      </c>
      <c r="AB24" s="120" cm="1">
        <f t="array" ref="AB24">IFERROR(SUMPRODUCT(($AQ$12:$AQ$1011=$X24)*$AN$12:$AN$1011)/SUMPRODUCT(($AQ$12:$AQ$1011=$X24)*$N$12:$N$1011),0)</f>
        <v>0</v>
      </c>
      <c r="AC24" s="211">
        <f>SUMIFS($N$12:$N$1011,$AQ$12:$AQ$1011,X24,$H$12:$H$1011,"軽油")+SUMIFS($N$12:$N$1011,$AQ$12:$AQ$1011,X24,$H$12:$H$1011,"ガソリン")*参考データ!$D$76/参考データ!$D$77+SUMIFS($N$12:$N$1011,$AQ$12:$AQ$1011,X24,$H$12:$H$1011,"LPG")*参考データ!$D$78/参考データ!$D$77+SUMIFS($N$12:$N$1011,$C$12:$C$1011,X24,$H$12:$H$1011,"CNG")*参考データ!$D$80/参考データ!$D$77+SUMIFS($N$12:$N$1011,$C$12:$C$1011,X24,$H$12:$H$1011,"バイオエタノール")*参考データ!$D$81/参考データ!$D$77+SUMIFS($N$12:$N$1011,$C$12:$C$1011,X24,$H$12:$H$1011,"バイオディーゼル")*参考データ!$D$82/参考データ!$D$77+SUMIFS($N$12:$N$1011,$C$12:$C$1011,X24,$H$12:$H$1011,"バイオガス")*参考データ!$D$83/参考データ!$D$77+SUMIFS($N$12:$N$1011,$C$12:$C$1011,X24,$H$12:$H$1011,"水素")*参考データ!$D$84/参考データ!$D$77+SUMIFS($N$12:$N$1011,$C$12:$C$1011,X24,$H$12:$H$1011,"電気（買電）")*参考データ!$D$85/参考データ!$D$77+SUMIFS($N$12:$N$1011,$C$12:$C$1011,X24,$H$12:$H$1011,"電気（自家発電：非燃料由来の非化石電気）")*参考データ!$D$86/参考データ!$D$77</f>
        <v>0</v>
      </c>
      <c r="AD24" s="210">
        <f t="shared" si="2"/>
        <v>0</v>
      </c>
      <c r="AE24" s="212">
        <f t="shared" si="5"/>
        <v>0</v>
      </c>
      <c r="AF24" s="219" t="str">
        <f t="shared" si="13"/>
        <v/>
      </c>
      <c r="AG24" s="213">
        <f t="shared" si="16"/>
        <v>0</v>
      </c>
      <c r="AH24" s="213">
        <f t="shared" si="17"/>
        <v>0</v>
      </c>
      <c r="AI24" s="220">
        <f t="shared" si="18"/>
        <v>0</v>
      </c>
      <c r="AJ24" s="221">
        <f t="shared" si="19"/>
        <v>0</v>
      </c>
      <c r="AK24" s="122">
        <f t="shared" si="20"/>
        <v>0</v>
      </c>
      <c r="AL24" s="222">
        <f t="shared" si="21"/>
        <v>0</v>
      </c>
      <c r="AN24" s="216">
        <f t="shared" si="10"/>
        <v>0</v>
      </c>
      <c r="AO24" s="156">
        <f t="shared" si="11"/>
        <v>0</v>
      </c>
      <c r="AP24" s="140">
        <f t="shared" si="12"/>
        <v>0</v>
      </c>
      <c r="AQ24" s="159" t="str">
        <f t="shared" si="3"/>
        <v/>
      </c>
    </row>
    <row r="25" spans="2:43" x14ac:dyDescent="0.2">
      <c r="B25" s="202">
        <v>14</v>
      </c>
      <c r="C25" s="41"/>
      <c r="D25" s="114"/>
      <c r="E25" s="114"/>
      <c r="F25" s="114"/>
      <c r="G25" s="42"/>
      <c r="H25" s="9"/>
      <c r="I25" s="9"/>
      <c r="J25" s="1"/>
      <c r="K25" s="34"/>
      <c r="L25" s="35"/>
      <c r="M25" s="7"/>
      <c r="N25" s="82"/>
      <c r="O25" s="68"/>
      <c r="P25" s="82"/>
      <c r="Q25" s="50"/>
      <c r="R25" s="217" t="str">
        <f t="shared" si="4"/>
        <v/>
      </c>
      <c r="S25" s="39" t="str">
        <f>IF(I25="","",IF(I25="委託輸送",IF(H25="ガソリン",VLOOKUP(L25,参考データ!$D$4:$F$6,3,TRUE),VLOOKUP(L25,参考データ!$D$7:$F$15,3,TRUE)),IF(H25="ガソリン",VLOOKUP(L25,参考データ!$D$16:$F$18,3,TRUE),VLOOKUP(L25,参考データ!$D$19:$F$27,3,TRUE))))</f>
        <v/>
      </c>
      <c r="T25" s="204" t="str">
        <f>IF(C25="","",IF(Q25="有",IF(H25="ガソリン",VLOOKUP(M25,参考データ!$B$36:$F$38,3,FALSE)/R25^VLOOKUP(M25,参考データ!$B$36:$F$38,4,FALSE)/L25^VLOOKUP(M25,参考データ!$B$36:$F$38,5,FALSE),VLOOKUP(M25,参考データ!$B$39:$F$42,3,FALSE)/R25^VLOOKUP(M25,参考データ!$B$39:$F$42,4,FALSE)/L25^VLOOKUP(M25,参考データ!$B$39:$F$42,5,FALSE))*U25,J25/(IF(I25="委託輸送",IF(H25="ガソリン",INDEX(参考データ!$F$48:$I$50,MATCH(L25,参考データ!$D$48:$D$50,1),MATCH(M25,参考データ!$F$47:$I$47,0)),INDEX(参考データ!$F$51:$I$59,MATCH(L25,参考データ!$D$51:$D$59,1),MATCH(M25,参考データ!$F$47:$I$47,0))),IF(H25="ガソリン",INDEX(参考データ!$F$60:$I$62,MATCH(L25,参考データ!$D$60:$D$62,1),MATCH(M25,参考データ!$F$47:$I$47,0)),INDEX(参考データ!$F$63:$I$71,MATCH(L25,参考データ!$D$63:$D$71,1),MATCH(M25,参考データ!$F$47:$I$47,0)))))))</f>
        <v/>
      </c>
      <c r="U25" s="218" t="str">
        <f t="shared" si="0"/>
        <v/>
      </c>
      <c r="V25" s="206" t="str">
        <f t="shared" si="1"/>
        <v/>
      </c>
      <c r="W25" s="207"/>
      <c r="X25" s="208" t="str" cm="1">
        <f t="array" ref="X25">_xlfn.IFNA(INDEX($AQ$12:$AQ$1011,MATCH(0,COUNTIF($X$12:X24,$AQ$12:$AQ$1011),0)),"")</f>
        <v/>
      </c>
      <c r="Y25" s="209" t="str">
        <f>VLOOKUP(X25,日付カウント前!A:C,3,FALSE)</f>
        <v/>
      </c>
      <c r="Z25" s="210" cm="1">
        <f t="array" ref="Z25">SUMPRODUCT(($AQ$12:$AQ$1011=$X25)*$J$12:$J$1011)</f>
        <v>0</v>
      </c>
      <c r="AA25" s="210" cm="1">
        <f t="array" ref="AA25">SUMPRODUCT(($AQ$12:$AQ$1011=$X25)*$K$12:$K$1011)/1000</f>
        <v>0</v>
      </c>
      <c r="AB25" s="120" cm="1">
        <f t="array" ref="AB25">IFERROR(SUMPRODUCT(($AQ$12:$AQ$1011=$X25)*$AN$12:$AN$1011)/SUMPRODUCT(($AQ$12:$AQ$1011=$X25)*$N$12:$N$1011),0)</f>
        <v>0</v>
      </c>
      <c r="AC25" s="211">
        <f>SUMIFS($N$12:$N$1011,$AQ$12:$AQ$1011,X25,$H$12:$H$1011,"軽油")+SUMIFS($N$12:$N$1011,$AQ$12:$AQ$1011,X25,$H$12:$H$1011,"ガソリン")*参考データ!$D$76/参考データ!$D$77+SUMIFS($N$12:$N$1011,$AQ$12:$AQ$1011,X25,$H$12:$H$1011,"LPG")*参考データ!$D$78/参考データ!$D$77+SUMIFS($N$12:$N$1011,$C$12:$C$1011,X25,$H$12:$H$1011,"CNG")*参考データ!$D$80/参考データ!$D$77+SUMIFS($N$12:$N$1011,$C$12:$C$1011,X25,$H$12:$H$1011,"バイオエタノール")*参考データ!$D$81/参考データ!$D$77+SUMIFS($N$12:$N$1011,$C$12:$C$1011,X25,$H$12:$H$1011,"バイオディーゼル")*参考データ!$D$82/参考データ!$D$77+SUMIFS($N$12:$N$1011,$C$12:$C$1011,X25,$H$12:$H$1011,"バイオガス")*参考データ!$D$83/参考データ!$D$77+SUMIFS($N$12:$N$1011,$C$12:$C$1011,X25,$H$12:$H$1011,"水素")*参考データ!$D$84/参考データ!$D$77+SUMIFS($N$12:$N$1011,$C$12:$C$1011,X25,$H$12:$H$1011,"電気（買電）")*参考データ!$D$85/参考データ!$D$77+SUMIFS($N$12:$N$1011,$C$12:$C$1011,X25,$H$12:$H$1011,"電気（自家発電：非燃料由来の非化石電気）")*参考データ!$D$86/参考データ!$D$77</f>
        <v>0</v>
      </c>
      <c r="AD25" s="210">
        <f t="shared" si="2"/>
        <v>0</v>
      </c>
      <c r="AE25" s="212">
        <f t="shared" si="5"/>
        <v>0</v>
      </c>
      <c r="AF25" s="219" t="str">
        <f t="shared" si="13"/>
        <v/>
      </c>
      <c r="AG25" s="213">
        <f t="shared" si="16"/>
        <v>0</v>
      </c>
      <c r="AH25" s="213">
        <f t="shared" si="17"/>
        <v>0</v>
      </c>
      <c r="AI25" s="220">
        <f t="shared" si="18"/>
        <v>0</v>
      </c>
      <c r="AJ25" s="221">
        <f t="shared" si="19"/>
        <v>0</v>
      </c>
      <c r="AK25" s="122">
        <f t="shared" si="20"/>
        <v>0</v>
      </c>
      <c r="AL25" s="222">
        <f t="shared" si="21"/>
        <v>0</v>
      </c>
      <c r="AN25" s="216">
        <f t="shared" si="10"/>
        <v>0</v>
      </c>
      <c r="AO25" s="156">
        <f t="shared" si="11"/>
        <v>0</v>
      </c>
      <c r="AP25" s="140">
        <f t="shared" si="12"/>
        <v>0</v>
      </c>
      <c r="AQ25" s="159" t="str">
        <f t="shared" si="3"/>
        <v/>
      </c>
    </row>
    <row r="26" spans="2:43" x14ac:dyDescent="0.2">
      <c r="B26" s="202">
        <v>15</v>
      </c>
      <c r="C26" s="41"/>
      <c r="D26" s="114"/>
      <c r="E26" s="114"/>
      <c r="F26" s="114"/>
      <c r="G26" s="42"/>
      <c r="H26" s="9"/>
      <c r="I26" s="9"/>
      <c r="J26" s="1"/>
      <c r="K26" s="34"/>
      <c r="L26" s="35"/>
      <c r="M26" s="7"/>
      <c r="N26" s="82"/>
      <c r="O26" s="68"/>
      <c r="P26" s="82"/>
      <c r="Q26" s="50"/>
      <c r="R26" s="217" t="str">
        <f t="shared" si="4"/>
        <v/>
      </c>
      <c r="S26" s="39" t="str">
        <f>IF(I26="","",IF(I26="委託輸送",IF(H26="ガソリン",VLOOKUP(L26,参考データ!$D$4:$F$6,3,TRUE),VLOOKUP(L26,参考データ!$D$7:$F$15,3,TRUE)),IF(H26="ガソリン",VLOOKUP(L26,参考データ!$D$16:$F$18,3,TRUE),VLOOKUP(L26,参考データ!$D$19:$F$27,3,TRUE))))</f>
        <v/>
      </c>
      <c r="T26" s="204" t="str">
        <f>IF(C26="","",IF(Q26="有",IF(H26="ガソリン",VLOOKUP(M26,参考データ!$B$36:$F$38,3,FALSE)/R26^VLOOKUP(M26,参考データ!$B$36:$F$38,4,FALSE)/L26^VLOOKUP(M26,参考データ!$B$36:$F$38,5,FALSE),VLOOKUP(M26,参考データ!$B$39:$F$42,3,FALSE)/R26^VLOOKUP(M26,参考データ!$B$39:$F$42,4,FALSE)/L26^VLOOKUP(M26,参考データ!$B$39:$F$42,5,FALSE))*U26,J26/(IF(I26="委託輸送",IF(H26="ガソリン",INDEX(参考データ!$F$48:$I$50,MATCH(L26,参考データ!$D$48:$D$50,1),MATCH(M26,参考データ!$F$47:$I$47,0)),INDEX(参考データ!$F$51:$I$59,MATCH(L26,参考データ!$D$51:$D$59,1),MATCH(M26,参考データ!$F$47:$I$47,0))),IF(H26="ガソリン",INDEX(参考データ!$F$60:$I$62,MATCH(L26,参考データ!$D$60:$D$62,1),MATCH(M26,参考データ!$F$47:$I$47,0)),INDEX(参考データ!$F$63:$I$71,MATCH(L26,参考データ!$D$63:$D$71,1),MATCH(M26,参考データ!$F$47:$I$47,0)))))))</f>
        <v/>
      </c>
      <c r="U26" s="218" t="str">
        <f t="shared" si="0"/>
        <v/>
      </c>
      <c r="V26" s="206" t="str">
        <f t="shared" si="1"/>
        <v/>
      </c>
      <c r="W26" s="207"/>
      <c r="X26" s="208" t="str" cm="1">
        <f t="array" ref="X26">_xlfn.IFNA(INDEX($AQ$12:$AQ$1011,MATCH(0,COUNTIF($X$12:X25,$AQ$12:$AQ$1011),0)),"")</f>
        <v/>
      </c>
      <c r="Y26" s="209" t="str">
        <f>VLOOKUP(X26,日付カウント前!A:C,3,FALSE)</f>
        <v/>
      </c>
      <c r="Z26" s="210" cm="1">
        <f t="array" ref="Z26">SUMPRODUCT(($AQ$12:$AQ$1011=$X26)*$J$12:$J$1011)</f>
        <v>0</v>
      </c>
      <c r="AA26" s="210" cm="1">
        <f t="array" ref="AA26">SUMPRODUCT(($AQ$12:$AQ$1011=$X26)*$K$12:$K$1011)/1000</f>
        <v>0</v>
      </c>
      <c r="AB26" s="120" cm="1">
        <f t="array" ref="AB26">IFERROR(SUMPRODUCT(($AQ$12:$AQ$1011=$X26)*$AN$12:$AN$1011)/SUMPRODUCT(($AQ$12:$AQ$1011=$X26)*$N$12:$N$1011),0)</f>
        <v>0</v>
      </c>
      <c r="AC26" s="211">
        <f>SUMIFS($N$12:$N$1011,$AQ$12:$AQ$1011,X26,$H$12:$H$1011,"軽油")+SUMIFS($N$12:$N$1011,$AQ$12:$AQ$1011,X26,$H$12:$H$1011,"ガソリン")*参考データ!$D$76/参考データ!$D$77+SUMIFS($N$12:$N$1011,$AQ$12:$AQ$1011,X26,$H$12:$H$1011,"LPG")*参考データ!$D$78/参考データ!$D$77+SUMIFS($N$12:$N$1011,$C$12:$C$1011,X26,$H$12:$H$1011,"CNG")*参考データ!$D$80/参考データ!$D$77+SUMIFS($N$12:$N$1011,$C$12:$C$1011,X26,$H$12:$H$1011,"バイオエタノール")*参考データ!$D$81/参考データ!$D$77+SUMIFS($N$12:$N$1011,$C$12:$C$1011,X26,$H$12:$H$1011,"バイオディーゼル")*参考データ!$D$82/参考データ!$D$77+SUMIFS($N$12:$N$1011,$C$12:$C$1011,X26,$H$12:$H$1011,"バイオガス")*参考データ!$D$83/参考データ!$D$77+SUMIFS($N$12:$N$1011,$C$12:$C$1011,X26,$H$12:$H$1011,"水素")*参考データ!$D$84/参考データ!$D$77+SUMIFS($N$12:$N$1011,$C$12:$C$1011,X26,$H$12:$H$1011,"電気（買電）")*参考データ!$D$85/参考データ!$D$77+SUMIFS($N$12:$N$1011,$C$12:$C$1011,X26,$H$12:$H$1011,"電気（自家発電：非燃料由来の非化石電気）")*参考データ!$D$86/参考データ!$D$77</f>
        <v>0</v>
      </c>
      <c r="AD26" s="210">
        <f t="shared" si="2"/>
        <v>0</v>
      </c>
      <c r="AE26" s="212">
        <f t="shared" si="5"/>
        <v>0</v>
      </c>
      <c r="AF26" s="219" t="str">
        <f t="shared" si="13"/>
        <v/>
      </c>
      <c r="AG26" s="213">
        <f t="shared" si="16"/>
        <v>0</v>
      </c>
      <c r="AH26" s="213">
        <f t="shared" si="17"/>
        <v>0</v>
      </c>
      <c r="AI26" s="220">
        <f t="shared" si="18"/>
        <v>0</v>
      </c>
      <c r="AJ26" s="221">
        <f t="shared" si="19"/>
        <v>0</v>
      </c>
      <c r="AK26" s="122">
        <f t="shared" si="20"/>
        <v>0</v>
      </c>
      <c r="AL26" s="222">
        <f t="shared" si="21"/>
        <v>0</v>
      </c>
      <c r="AN26" s="216">
        <f t="shared" si="10"/>
        <v>0</v>
      </c>
      <c r="AO26" s="156">
        <f t="shared" si="11"/>
        <v>0</v>
      </c>
      <c r="AP26" s="140">
        <f t="shared" si="12"/>
        <v>0</v>
      </c>
      <c r="AQ26" s="159" t="str">
        <f t="shared" si="3"/>
        <v/>
      </c>
    </row>
    <row r="27" spans="2:43" x14ac:dyDescent="0.2">
      <c r="B27" s="202">
        <v>16</v>
      </c>
      <c r="C27" s="41"/>
      <c r="D27" s="114"/>
      <c r="E27" s="114"/>
      <c r="F27" s="114"/>
      <c r="G27" s="42"/>
      <c r="H27" s="9"/>
      <c r="I27" s="9"/>
      <c r="J27" s="1"/>
      <c r="K27" s="34"/>
      <c r="L27" s="35"/>
      <c r="M27" s="7"/>
      <c r="N27" s="82"/>
      <c r="O27" s="68"/>
      <c r="P27" s="82"/>
      <c r="Q27" s="50"/>
      <c r="R27" s="217" t="str">
        <f t="shared" si="4"/>
        <v/>
      </c>
      <c r="S27" s="39" t="str">
        <f>IF(I27="","",IF(I27="委託輸送",IF(H27="ガソリン",VLOOKUP(L27,参考データ!$D$4:$F$6,3,TRUE),VLOOKUP(L27,参考データ!$D$7:$F$15,3,TRUE)),IF(H27="ガソリン",VLOOKUP(L27,参考データ!$D$16:$F$18,3,TRUE),VLOOKUP(L27,参考データ!$D$19:$F$27,3,TRUE))))</f>
        <v/>
      </c>
      <c r="T27" s="204" t="str">
        <f>IF(C27="","",IF(Q27="有",IF(H27="ガソリン",VLOOKUP(M27,参考データ!$B$36:$F$38,3,FALSE)/R27^VLOOKUP(M27,参考データ!$B$36:$F$38,4,FALSE)/L27^VLOOKUP(M27,参考データ!$B$36:$F$38,5,FALSE),VLOOKUP(M27,参考データ!$B$39:$F$42,3,FALSE)/R27^VLOOKUP(M27,参考データ!$B$39:$F$42,4,FALSE)/L27^VLOOKUP(M27,参考データ!$B$39:$F$42,5,FALSE))*U27,J27/(IF(I27="委託輸送",IF(H27="ガソリン",INDEX(参考データ!$F$48:$I$50,MATCH(L27,参考データ!$D$48:$D$50,1),MATCH(M27,参考データ!$F$47:$I$47,0)),INDEX(参考データ!$F$51:$I$59,MATCH(L27,参考データ!$D$51:$D$59,1),MATCH(M27,参考データ!$F$47:$I$47,0))),IF(H27="ガソリン",INDEX(参考データ!$F$60:$I$62,MATCH(L27,参考データ!$D$60:$D$62,1),MATCH(M27,参考データ!$F$47:$I$47,0)),INDEX(参考データ!$F$63:$I$71,MATCH(L27,参考データ!$D$63:$D$71,1),MATCH(M27,参考データ!$F$47:$I$47,0)))))))</f>
        <v/>
      </c>
      <c r="U27" s="218" t="str">
        <f t="shared" si="0"/>
        <v/>
      </c>
      <c r="V27" s="206" t="str">
        <f t="shared" si="1"/>
        <v/>
      </c>
      <c r="W27" s="207"/>
      <c r="X27" s="208" t="str" cm="1">
        <f t="array" ref="X27">_xlfn.IFNA(INDEX($AQ$12:$AQ$1011,MATCH(0,COUNTIF($X$12:X26,$AQ$12:$AQ$1011),0)),"")</f>
        <v/>
      </c>
      <c r="Y27" s="209" t="str">
        <f>VLOOKUP(X27,日付カウント前!A:C,3,FALSE)</f>
        <v/>
      </c>
      <c r="Z27" s="210" cm="1">
        <f t="array" ref="Z27">SUMPRODUCT(($AQ$12:$AQ$1011=$X27)*$J$12:$J$1011)</f>
        <v>0</v>
      </c>
      <c r="AA27" s="210" cm="1">
        <f t="array" ref="AA27">SUMPRODUCT(($AQ$12:$AQ$1011=$X27)*$K$12:$K$1011)/1000</f>
        <v>0</v>
      </c>
      <c r="AB27" s="120" cm="1">
        <f t="array" ref="AB27">IFERROR(SUMPRODUCT(($AQ$12:$AQ$1011=$X27)*$AN$12:$AN$1011)/SUMPRODUCT(($AQ$12:$AQ$1011=$X27)*$N$12:$N$1011),0)</f>
        <v>0</v>
      </c>
      <c r="AC27" s="211">
        <f>SUMIFS($N$12:$N$1011,$AQ$12:$AQ$1011,X27,$H$12:$H$1011,"軽油")+SUMIFS($N$12:$N$1011,$AQ$12:$AQ$1011,X27,$H$12:$H$1011,"ガソリン")*参考データ!$D$76/参考データ!$D$77+SUMIFS($N$12:$N$1011,$AQ$12:$AQ$1011,X27,$H$12:$H$1011,"LPG")*参考データ!$D$78/参考データ!$D$77+SUMIFS($N$12:$N$1011,$C$12:$C$1011,X27,$H$12:$H$1011,"CNG")*参考データ!$D$80/参考データ!$D$77+SUMIFS($N$12:$N$1011,$C$12:$C$1011,X27,$H$12:$H$1011,"バイオエタノール")*参考データ!$D$81/参考データ!$D$77+SUMIFS($N$12:$N$1011,$C$12:$C$1011,X27,$H$12:$H$1011,"バイオディーゼル")*参考データ!$D$82/参考データ!$D$77+SUMIFS($N$12:$N$1011,$C$12:$C$1011,X27,$H$12:$H$1011,"バイオガス")*参考データ!$D$83/参考データ!$D$77+SUMIFS($N$12:$N$1011,$C$12:$C$1011,X27,$H$12:$H$1011,"水素")*参考データ!$D$84/参考データ!$D$77+SUMIFS($N$12:$N$1011,$C$12:$C$1011,X27,$H$12:$H$1011,"電気（買電）")*参考データ!$D$85/参考データ!$D$77+SUMIFS($N$12:$N$1011,$C$12:$C$1011,X27,$H$12:$H$1011,"電気（自家発電：非燃料由来の非化石電気）")*参考データ!$D$86/参考データ!$D$77</f>
        <v>0</v>
      </c>
      <c r="AD27" s="210">
        <f t="shared" si="2"/>
        <v>0</v>
      </c>
      <c r="AE27" s="212">
        <f t="shared" si="5"/>
        <v>0</v>
      </c>
      <c r="AF27" s="219" t="str">
        <f t="shared" si="13"/>
        <v/>
      </c>
      <c r="AG27" s="213">
        <f t="shared" si="16"/>
        <v>0</v>
      </c>
      <c r="AH27" s="213">
        <f t="shared" si="17"/>
        <v>0</v>
      </c>
      <c r="AI27" s="220">
        <f t="shared" si="18"/>
        <v>0</v>
      </c>
      <c r="AJ27" s="221">
        <f t="shared" si="19"/>
        <v>0</v>
      </c>
      <c r="AK27" s="122">
        <f t="shared" si="20"/>
        <v>0</v>
      </c>
      <c r="AL27" s="222">
        <f t="shared" si="21"/>
        <v>0</v>
      </c>
      <c r="AN27" s="216">
        <f t="shared" si="10"/>
        <v>0</v>
      </c>
      <c r="AO27" s="156">
        <f t="shared" si="11"/>
        <v>0</v>
      </c>
      <c r="AP27" s="140">
        <f t="shared" si="12"/>
        <v>0</v>
      </c>
      <c r="AQ27" s="159" t="str">
        <f t="shared" si="3"/>
        <v/>
      </c>
    </row>
    <row r="28" spans="2:43" x14ac:dyDescent="0.2">
      <c r="B28" s="202">
        <v>17</v>
      </c>
      <c r="C28" s="41"/>
      <c r="D28" s="114"/>
      <c r="E28" s="114"/>
      <c r="F28" s="114"/>
      <c r="G28" s="42"/>
      <c r="H28" s="9"/>
      <c r="I28" s="9"/>
      <c r="J28" s="1"/>
      <c r="K28" s="34"/>
      <c r="L28" s="35"/>
      <c r="M28" s="7"/>
      <c r="N28" s="82"/>
      <c r="O28" s="68"/>
      <c r="P28" s="82"/>
      <c r="Q28" s="50"/>
      <c r="R28" s="217" t="str">
        <f t="shared" si="4"/>
        <v/>
      </c>
      <c r="S28" s="39" t="str">
        <f>IF(I28="","",IF(I28="委託輸送",IF(H28="ガソリン",VLOOKUP(L28,参考データ!$D$4:$F$6,3,TRUE),VLOOKUP(L28,参考データ!$D$7:$F$15,3,TRUE)),IF(H28="ガソリン",VLOOKUP(L28,参考データ!$D$16:$F$18,3,TRUE),VLOOKUP(L28,参考データ!$D$19:$F$27,3,TRUE))))</f>
        <v/>
      </c>
      <c r="T28" s="204" t="str">
        <f>IF(C28="","",IF(Q28="有",IF(H28="ガソリン",VLOOKUP(M28,参考データ!$B$36:$F$38,3,FALSE)/R28^VLOOKUP(M28,参考データ!$B$36:$F$38,4,FALSE)/L28^VLOOKUP(M28,参考データ!$B$36:$F$38,5,FALSE),VLOOKUP(M28,参考データ!$B$39:$F$42,3,FALSE)/R28^VLOOKUP(M28,参考データ!$B$39:$F$42,4,FALSE)/L28^VLOOKUP(M28,参考データ!$B$39:$F$42,5,FALSE))*U28,J28/(IF(I28="委託輸送",IF(H28="ガソリン",INDEX(参考データ!$F$48:$I$50,MATCH(L28,参考データ!$D$48:$D$50,1),MATCH(M28,参考データ!$F$47:$I$47,0)),INDEX(参考データ!$F$51:$I$59,MATCH(L28,参考データ!$D$51:$D$59,1),MATCH(M28,参考データ!$F$47:$I$47,0))),IF(H28="ガソリン",INDEX(参考データ!$F$60:$I$62,MATCH(L28,参考データ!$D$60:$D$62,1),MATCH(M28,参考データ!$F$47:$I$47,0)),INDEX(参考データ!$F$63:$I$71,MATCH(L28,参考データ!$D$63:$D$71,1),MATCH(M28,参考データ!$F$47:$I$47,0)))))))</f>
        <v/>
      </c>
      <c r="U28" s="218" t="str">
        <f t="shared" si="0"/>
        <v/>
      </c>
      <c r="V28" s="206" t="str">
        <f t="shared" si="1"/>
        <v/>
      </c>
      <c r="W28" s="207"/>
      <c r="X28" s="208" t="str" cm="1">
        <f t="array" ref="X28">_xlfn.IFNA(INDEX($AQ$12:$AQ$1011,MATCH(0,COUNTIF($X$12:X27,$AQ$12:$AQ$1011),0)),"")</f>
        <v/>
      </c>
      <c r="Y28" s="209" t="str">
        <f>VLOOKUP(X28,日付カウント前!A:C,3,FALSE)</f>
        <v/>
      </c>
      <c r="Z28" s="210" cm="1">
        <f t="array" ref="Z28">SUMPRODUCT(($AQ$12:$AQ$1011=$X28)*$J$12:$J$1011)</f>
        <v>0</v>
      </c>
      <c r="AA28" s="210" cm="1">
        <f t="array" ref="AA28">SUMPRODUCT(($AQ$12:$AQ$1011=$X28)*$K$12:$K$1011)/1000</f>
        <v>0</v>
      </c>
      <c r="AB28" s="120" cm="1">
        <f t="array" ref="AB28">IFERROR(SUMPRODUCT(($AQ$12:$AQ$1011=$X28)*$AN$12:$AN$1011)/SUMPRODUCT(($AQ$12:$AQ$1011=$X28)*$N$12:$N$1011),0)</f>
        <v>0</v>
      </c>
      <c r="AC28" s="211">
        <f>SUMIFS($N$12:$N$1011,$AQ$12:$AQ$1011,X28,$H$12:$H$1011,"軽油")+SUMIFS($N$12:$N$1011,$AQ$12:$AQ$1011,X28,$H$12:$H$1011,"ガソリン")*参考データ!$D$76/参考データ!$D$77+SUMIFS($N$12:$N$1011,$AQ$12:$AQ$1011,X28,$H$12:$H$1011,"LPG")*参考データ!$D$78/参考データ!$D$77+SUMIFS($N$12:$N$1011,$C$12:$C$1011,X28,$H$12:$H$1011,"CNG")*参考データ!$D$80/参考データ!$D$77+SUMIFS($N$12:$N$1011,$C$12:$C$1011,X28,$H$12:$H$1011,"バイオエタノール")*参考データ!$D$81/参考データ!$D$77+SUMIFS($N$12:$N$1011,$C$12:$C$1011,X28,$H$12:$H$1011,"バイオディーゼル")*参考データ!$D$82/参考データ!$D$77+SUMIFS($N$12:$N$1011,$C$12:$C$1011,X28,$H$12:$H$1011,"バイオガス")*参考データ!$D$83/参考データ!$D$77+SUMIFS($N$12:$N$1011,$C$12:$C$1011,X28,$H$12:$H$1011,"水素")*参考データ!$D$84/参考データ!$D$77+SUMIFS($N$12:$N$1011,$C$12:$C$1011,X28,$H$12:$H$1011,"電気（買電）")*参考データ!$D$85/参考データ!$D$77+SUMIFS($N$12:$N$1011,$C$12:$C$1011,X28,$H$12:$H$1011,"電気（自家発電：非燃料由来の非化石電気）")*参考データ!$D$86/参考データ!$D$77</f>
        <v>0</v>
      </c>
      <c r="AD28" s="210">
        <f t="shared" si="2"/>
        <v>0</v>
      </c>
      <c r="AE28" s="212">
        <f t="shared" si="5"/>
        <v>0</v>
      </c>
      <c r="AF28" s="219" t="str">
        <f t="shared" si="13"/>
        <v/>
      </c>
      <c r="AG28" s="213">
        <f t="shared" si="16"/>
        <v>0</v>
      </c>
      <c r="AH28" s="213">
        <f t="shared" si="17"/>
        <v>0</v>
      </c>
      <c r="AI28" s="220">
        <f t="shared" si="18"/>
        <v>0</v>
      </c>
      <c r="AJ28" s="221">
        <f t="shared" si="19"/>
        <v>0</v>
      </c>
      <c r="AK28" s="122">
        <f t="shared" si="20"/>
        <v>0</v>
      </c>
      <c r="AL28" s="222">
        <f t="shared" si="21"/>
        <v>0</v>
      </c>
      <c r="AN28" s="216">
        <f t="shared" si="10"/>
        <v>0</v>
      </c>
      <c r="AO28" s="156">
        <f t="shared" si="11"/>
        <v>0</v>
      </c>
      <c r="AP28" s="140">
        <f t="shared" si="12"/>
        <v>0</v>
      </c>
      <c r="AQ28" s="159" t="str">
        <f t="shared" si="3"/>
        <v/>
      </c>
    </row>
    <row r="29" spans="2:43" x14ac:dyDescent="0.2">
      <c r="B29" s="202">
        <v>18</v>
      </c>
      <c r="C29" s="41"/>
      <c r="D29" s="114"/>
      <c r="E29" s="114"/>
      <c r="F29" s="114"/>
      <c r="G29" s="42"/>
      <c r="H29" s="9"/>
      <c r="I29" s="9"/>
      <c r="J29" s="1"/>
      <c r="K29" s="34"/>
      <c r="L29" s="35"/>
      <c r="M29" s="7"/>
      <c r="N29" s="82"/>
      <c r="O29" s="68"/>
      <c r="P29" s="82"/>
      <c r="Q29" s="50"/>
      <c r="R29" s="217" t="str">
        <f t="shared" si="4"/>
        <v/>
      </c>
      <c r="S29" s="39" t="str">
        <f>IF(I29="","",IF(I29="委託輸送",IF(H29="ガソリン",VLOOKUP(L29,参考データ!$D$4:$F$6,3,TRUE),VLOOKUP(L29,参考データ!$D$7:$F$15,3,TRUE)),IF(H29="ガソリン",VLOOKUP(L29,参考データ!$D$16:$F$18,3,TRUE),VLOOKUP(L29,参考データ!$D$19:$F$27,3,TRUE))))</f>
        <v/>
      </c>
      <c r="T29" s="204" t="str">
        <f>IF(C29="","",IF(Q29="有",IF(H29="ガソリン",VLOOKUP(M29,参考データ!$B$36:$F$38,3,FALSE)/R29^VLOOKUP(M29,参考データ!$B$36:$F$38,4,FALSE)/L29^VLOOKUP(M29,参考データ!$B$36:$F$38,5,FALSE),VLOOKUP(M29,参考データ!$B$39:$F$42,3,FALSE)/R29^VLOOKUP(M29,参考データ!$B$39:$F$42,4,FALSE)/L29^VLOOKUP(M29,参考データ!$B$39:$F$42,5,FALSE))*U29,J29/(IF(I29="委託輸送",IF(H29="ガソリン",INDEX(参考データ!$F$48:$I$50,MATCH(L29,参考データ!$D$48:$D$50,1),MATCH(M29,参考データ!$F$47:$I$47,0)),INDEX(参考データ!$F$51:$I$59,MATCH(L29,参考データ!$D$51:$D$59,1),MATCH(M29,参考データ!$F$47:$I$47,0))),IF(H29="ガソリン",INDEX(参考データ!$F$60:$I$62,MATCH(L29,参考データ!$D$60:$D$62,1),MATCH(M29,参考データ!$F$47:$I$47,0)),INDEX(参考データ!$F$63:$I$71,MATCH(L29,参考データ!$D$63:$D$71,1),MATCH(M29,参考データ!$F$47:$I$47,0)))))))</f>
        <v/>
      </c>
      <c r="U29" s="218" t="str">
        <f t="shared" si="0"/>
        <v/>
      </c>
      <c r="V29" s="206" t="str">
        <f t="shared" si="1"/>
        <v/>
      </c>
      <c r="W29" s="207"/>
      <c r="X29" s="208" t="str" cm="1">
        <f t="array" ref="X29">_xlfn.IFNA(INDEX($AQ$12:$AQ$1011,MATCH(0,COUNTIF($X$12:X28,$AQ$12:$AQ$1011),0)),"")</f>
        <v/>
      </c>
      <c r="Y29" s="209" t="str">
        <f>VLOOKUP(X29,日付カウント前!A:C,3,FALSE)</f>
        <v/>
      </c>
      <c r="Z29" s="210" cm="1">
        <f t="array" ref="Z29">SUMPRODUCT(($AQ$12:$AQ$1011=$X29)*$J$12:$J$1011)</f>
        <v>0</v>
      </c>
      <c r="AA29" s="210" cm="1">
        <f t="array" ref="AA29">SUMPRODUCT(($AQ$12:$AQ$1011=$X29)*$K$12:$K$1011)/1000</f>
        <v>0</v>
      </c>
      <c r="AB29" s="120" cm="1">
        <f t="array" ref="AB29">IFERROR(SUMPRODUCT(($AQ$12:$AQ$1011=$X29)*$AN$12:$AN$1011)/SUMPRODUCT(($AQ$12:$AQ$1011=$X29)*$N$12:$N$1011),0)</f>
        <v>0</v>
      </c>
      <c r="AC29" s="211">
        <f>SUMIFS($N$12:$N$1011,$AQ$12:$AQ$1011,X29,$H$12:$H$1011,"軽油")+SUMIFS($N$12:$N$1011,$AQ$12:$AQ$1011,X29,$H$12:$H$1011,"ガソリン")*参考データ!$D$76/参考データ!$D$77+SUMIFS($N$12:$N$1011,$AQ$12:$AQ$1011,X29,$H$12:$H$1011,"LPG")*参考データ!$D$78/参考データ!$D$77+SUMIFS($N$12:$N$1011,$C$12:$C$1011,X29,$H$12:$H$1011,"CNG")*参考データ!$D$80/参考データ!$D$77+SUMIFS($N$12:$N$1011,$C$12:$C$1011,X29,$H$12:$H$1011,"バイオエタノール")*参考データ!$D$81/参考データ!$D$77+SUMIFS($N$12:$N$1011,$C$12:$C$1011,X29,$H$12:$H$1011,"バイオディーゼル")*参考データ!$D$82/参考データ!$D$77+SUMIFS($N$12:$N$1011,$C$12:$C$1011,X29,$H$12:$H$1011,"バイオガス")*参考データ!$D$83/参考データ!$D$77+SUMIFS($N$12:$N$1011,$C$12:$C$1011,X29,$H$12:$H$1011,"水素")*参考データ!$D$84/参考データ!$D$77+SUMIFS($N$12:$N$1011,$C$12:$C$1011,X29,$H$12:$H$1011,"電気（買電）")*参考データ!$D$85/参考データ!$D$77+SUMIFS($N$12:$N$1011,$C$12:$C$1011,X29,$H$12:$H$1011,"電気（自家発電：非燃料由来の非化石電気）")*参考データ!$D$86/参考データ!$D$77</f>
        <v>0</v>
      </c>
      <c r="AD29" s="210">
        <f t="shared" si="2"/>
        <v>0</v>
      </c>
      <c r="AE29" s="212">
        <f t="shared" si="5"/>
        <v>0</v>
      </c>
      <c r="AF29" s="219" t="str">
        <f t="shared" si="13"/>
        <v/>
      </c>
      <c r="AG29" s="213">
        <f t="shared" si="16"/>
        <v>0</v>
      </c>
      <c r="AH29" s="213">
        <f t="shared" si="17"/>
        <v>0</v>
      </c>
      <c r="AI29" s="220">
        <f t="shared" si="18"/>
        <v>0</v>
      </c>
      <c r="AJ29" s="221">
        <f t="shared" si="19"/>
        <v>0</v>
      </c>
      <c r="AK29" s="122">
        <f t="shared" si="20"/>
        <v>0</v>
      </c>
      <c r="AL29" s="222">
        <f t="shared" si="21"/>
        <v>0</v>
      </c>
      <c r="AN29" s="216">
        <f t="shared" si="10"/>
        <v>0</v>
      </c>
      <c r="AO29" s="156">
        <f t="shared" si="11"/>
        <v>0</v>
      </c>
      <c r="AP29" s="140">
        <f t="shared" si="12"/>
        <v>0</v>
      </c>
      <c r="AQ29" s="159" t="str">
        <f t="shared" si="3"/>
        <v/>
      </c>
    </row>
    <row r="30" spans="2:43" x14ac:dyDescent="0.2">
      <c r="B30" s="202">
        <v>19</v>
      </c>
      <c r="C30" s="41"/>
      <c r="D30" s="114"/>
      <c r="E30" s="114"/>
      <c r="F30" s="114"/>
      <c r="G30" s="42"/>
      <c r="H30" s="9"/>
      <c r="I30" s="9"/>
      <c r="J30" s="1"/>
      <c r="K30" s="34"/>
      <c r="L30" s="35"/>
      <c r="M30" s="7"/>
      <c r="N30" s="82"/>
      <c r="O30" s="68"/>
      <c r="P30" s="82"/>
      <c r="Q30" s="50"/>
      <c r="R30" s="217" t="str">
        <f t="shared" si="4"/>
        <v/>
      </c>
      <c r="S30" s="39" t="str">
        <f>IF(I30="","",IF(I30="委託輸送",IF(H30="ガソリン",VLOOKUP(L30,参考データ!$D$4:$F$6,3,TRUE),VLOOKUP(L30,参考データ!$D$7:$F$15,3,TRUE)),IF(H30="ガソリン",VLOOKUP(L30,参考データ!$D$16:$F$18,3,TRUE),VLOOKUP(L30,参考データ!$D$19:$F$27,3,TRUE))))</f>
        <v/>
      </c>
      <c r="T30" s="204" t="str">
        <f>IF(C30="","",IF(Q30="有",IF(H30="ガソリン",VLOOKUP(M30,参考データ!$B$36:$F$38,3,FALSE)/R30^VLOOKUP(M30,参考データ!$B$36:$F$38,4,FALSE)/L30^VLOOKUP(M30,参考データ!$B$36:$F$38,5,FALSE),VLOOKUP(M30,参考データ!$B$39:$F$42,3,FALSE)/R30^VLOOKUP(M30,参考データ!$B$39:$F$42,4,FALSE)/L30^VLOOKUP(M30,参考データ!$B$39:$F$42,5,FALSE))*U30,J30/(IF(I30="委託輸送",IF(H30="ガソリン",INDEX(参考データ!$F$48:$I$50,MATCH(L30,参考データ!$D$48:$D$50,1),MATCH(M30,参考データ!$F$47:$I$47,0)),INDEX(参考データ!$F$51:$I$59,MATCH(L30,参考データ!$D$51:$D$59,1),MATCH(M30,参考データ!$F$47:$I$47,0))),IF(H30="ガソリン",INDEX(参考データ!$F$60:$I$62,MATCH(L30,参考データ!$D$60:$D$62,1),MATCH(M30,参考データ!$F$47:$I$47,0)),INDEX(参考データ!$F$63:$I$71,MATCH(L30,参考データ!$D$63:$D$71,1),MATCH(M30,参考データ!$F$47:$I$47,0)))))))</f>
        <v/>
      </c>
      <c r="U30" s="218" t="str">
        <f t="shared" si="0"/>
        <v/>
      </c>
      <c r="V30" s="206" t="str">
        <f t="shared" si="1"/>
        <v/>
      </c>
      <c r="W30" s="207"/>
      <c r="X30" s="208" t="str" cm="1">
        <f t="array" ref="X30">_xlfn.IFNA(INDEX($AQ$12:$AQ$1011,MATCH(0,COUNTIF($X$12:X29,$AQ$12:$AQ$1011),0)),"")</f>
        <v/>
      </c>
      <c r="Y30" s="209" t="str">
        <f>VLOOKUP(X30,日付カウント前!A:C,3,FALSE)</f>
        <v/>
      </c>
      <c r="Z30" s="210" cm="1">
        <f t="array" ref="Z30">SUMPRODUCT(($AQ$12:$AQ$1011=$X30)*$J$12:$J$1011)</f>
        <v>0</v>
      </c>
      <c r="AA30" s="210" cm="1">
        <f t="array" ref="AA30">SUMPRODUCT(($AQ$12:$AQ$1011=$X30)*$K$12:$K$1011)/1000</f>
        <v>0</v>
      </c>
      <c r="AB30" s="120" cm="1">
        <f t="array" ref="AB30">IFERROR(SUMPRODUCT(($AQ$12:$AQ$1011=$X30)*$AN$12:$AN$1011)/SUMPRODUCT(($AQ$12:$AQ$1011=$X30)*$N$12:$N$1011),0)</f>
        <v>0</v>
      </c>
      <c r="AC30" s="211">
        <f>SUMIFS($N$12:$N$1011,$AQ$12:$AQ$1011,X30,$H$12:$H$1011,"軽油")+SUMIFS($N$12:$N$1011,$AQ$12:$AQ$1011,X30,$H$12:$H$1011,"ガソリン")*参考データ!$D$76/参考データ!$D$77+SUMIFS($N$12:$N$1011,$AQ$12:$AQ$1011,X30,$H$12:$H$1011,"LPG")*参考データ!$D$78/参考データ!$D$77+SUMIFS($N$12:$N$1011,$C$12:$C$1011,X30,$H$12:$H$1011,"CNG")*参考データ!$D$80/参考データ!$D$77+SUMIFS($N$12:$N$1011,$C$12:$C$1011,X30,$H$12:$H$1011,"バイオエタノール")*参考データ!$D$81/参考データ!$D$77+SUMIFS($N$12:$N$1011,$C$12:$C$1011,X30,$H$12:$H$1011,"バイオディーゼル")*参考データ!$D$82/参考データ!$D$77+SUMIFS($N$12:$N$1011,$C$12:$C$1011,X30,$H$12:$H$1011,"バイオガス")*参考データ!$D$83/参考データ!$D$77+SUMIFS($N$12:$N$1011,$C$12:$C$1011,X30,$H$12:$H$1011,"水素")*参考データ!$D$84/参考データ!$D$77+SUMIFS($N$12:$N$1011,$C$12:$C$1011,X30,$H$12:$H$1011,"電気（買電）")*参考データ!$D$85/参考データ!$D$77+SUMIFS($N$12:$N$1011,$C$12:$C$1011,X30,$H$12:$H$1011,"電気（自家発電：非燃料由来の非化石電気）")*参考データ!$D$86/参考データ!$D$77</f>
        <v>0</v>
      </c>
      <c r="AD30" s="210">
        <f t="shared" si="2"/>
        <v>0</v>
      </c>
      <c r="AE30" s="212">
        <f t="shared" si="5"/>
        <v>0</v>
      </c>
      <c r="AF30" s="219" t="str">
        <f t="shared" si="13"/>
        <v/>
      </c>
      <c r="AG30" s="213">
        <f t="shared" si="16"/>
        <v>0</v>
      </c>
      <c r="AH30" s="213">
        <f t="shared" si="17"/>
        <v>0</v>
      </c>
      <c r="AI30" s="220">
        <f t="shared" si="18"/>
        <v>0</v>
      </c>
      <c r="AJ30" s="221">
        <f t="shared" si="19"/>
        <v>0</v>
      </c>
      <c r="AK30" s="122">
        <f t="shared" si="20"/>
        <v>0</v>
      </c>
      <c r="AL30" s="222">
        <f t="shared" si="21"/>
        <v>0</v>
      </c>
      <c r="AN30" s="216">
        <f t="shared" si="10"/>
        <v>0</v>
      </c>
      <c r="AO30" s="156">
        <f t="shared" si="11"/>
        <v>0</v>
      </c>
      <c r="AP30" s="140">
        <f t="shared" si="12"/>
        <v>0</v>
      </c>
      <c r="AQ30" s="159" t="str">
        <f t="shared" si="3"/>
        <v/>
      </c>
    </row>
    <row r="31" spans="2:43" x14ac:dyDescent="0.2">
      <c r="B31" s="202">
        <v>20</v>
      </c>
      <c r="C31" s="41"/>
      <c r="D31" s="114"/>
      <c r="E31" s="114"/>
      <c r="F31" s="114"/>
      <c r="G31" s="42"/>
      <c r="H31" s="9"/>
      <c r="I31" s="9"/>
      <c r="J31" s="1"/>
      <c r="K31" s="34"/>
      <c r="L31" s="35"/>
      <c r="M31" s="7"/>
      <c r="N31" s="82"/>
      <c r="O31" s="68"/>
      <c r="P31" s="82"/>
      <c r="Q31" s="50"/>
      <c r="R31" s="217" t="str">
        <f t="shared" si="4"/>
        <v/>
      </c>
      <c r="S31" s="39" t="str">
        <f>IF(I31="","",IF(I31="委託輸送",IF(H31="ガソリン",VLOOKUP(L31,参考データ!$D$4:$F$6,3,TRUE),VLOOKUP(L31,参考データ!$D$7:$F$15,3,TRUE)),IF(H31="ガソリン",VLOOKUP(L31,参考データ!$D$16:$F$18,3,TRUE),VLOOKUP(L31,参考データ!$D$19:$F$27,3,TRUE))))</f>
        <v/>
      </c>
      <c r="T31" s="204" t="str">
        <f>IF(C31="","",IF(Q31="有",IF(H31="ガソリン",VLOOKUP(M31,参考データ!$B$36:$F$38,3,FALSE)/R31^VLOOKUP(M31,参考データ!$B$36:$F$38,4,FALSE)/L31^VLOOKUP(M31,参考データ!$B$36:$F$38,5,FALSE),VLOOKUP(M31,参考データ!$B$39:$F$42,3,FALSE)/R31^VLOOKUP(M31,参考データ!$B$39:$F$42,4,FALSE)/L31^VLOOKUP(M31,参考データ!$B$39:$F$42,5,FALSE))*U31,J31/(IF(I31="委託輸送",IF(H31="ガソリン",INDEX(参考データ!$F$48:$I$50,MATCH(L31,参考データ!$D$48:$D$50,1),MATCH(M31,参考データ!$F$47:$I$47,0)),INDEX(参考データ!$F$51:$I$59,MATCH(L31,参考データ!$D$51:$D$59,1),MATCH(M31,参考データ!$F$47:$I$47,0))),IF(H31="ガソリン",INDEX(参考データ!$F$60:$I$62,MATCH(L31,参考データ!$D$60:$D$62,1),MATCH(M31,参考データ!$F$47:$I$47,0)),INDEX(参考データ!$F$63:$I$71,MATCH(L31,参考データ!$D$63:$D$71,1),MATCH(M31,参考データ!$F$47:$I$47,0)))))))</f>
        <v/>
      </c>
      <c r="U31" s="218" t="str">
        <f t="shared" si="0"/>
        <v/>
      </c>
      <c r="V31" s="206" t="str">
        <f t="shared" si="1"/>
        <v/>
      </c>
      <c r="W31" s="207"/>
      <c r="X31" s="208" t="str" cm="1">
        <f t="array" ref="X31">_xlfn.IFNA(INDEX($AQ$12:$AQ$1011,MATCH(0,COUNTIF($X$12:X30,$AQ$12:$AQ$1011),0)),"")</f>
        <v/>
      </c>
      <c r="Y31" s="209" t="str">
        <f>VLOOKUP(X31,日付カウント前!A:C,3,FALSE)</f>
        <v/>
      </c>
      <c r="Z31" s="210" cm="1">
        <f t="array" ref="Z31">SUMPRODUCT(($AQ$12:$AQ$1011=$X31)*$J$12:$J$1011)</f>
        <v>0</v>
      </c>
      <c r="AA31" s="210" cm="1">
        <f t="array" ref="AA31">SUMPRODUCT(($AQ$12:$AQ$1011=$X31)*$K$12:$K$1011)/1000</f>
        <v>0</v>
      </c>
      <c r="AB31" s="120" cm="1">
        <f t="array" ref="AB31">IFERROR(SUMPRODUCT(($AQ$12:$AQ$1011=$X31)*$AN$12:$AN$1011)/SUMPRODUCT(($AQ$12:$AQ$1011=$X31)*$N$12:$N$1011),0)</f>
        <v>0</v>
      </c>
      <c r="AC31" s="211">
        <f>SUMIFS($N$12:$N$1011,$AQ$12:$AQ$1011,X31,$H$12:$H$1011,"軽油")+SUMIFS($N$12:$N$1011,$AQ$12:$AQ$1011,X31,$H$12:$H$1011,"ガソリン")*参考データ!$D$76/参考データ!$D$77+SUMIFS($N$12:$N$1011,$AQ$12:$AQ$1011,X31,$H$12:$H$1011,"LPG")*参考データ!$D$78/参考データ!$D$77+SUMIFS($N$12:$N$1011,$C$12:$C$1011,X31,$H$12:$H$1011,"CNG")*参考データ!$D$80/参考データ!$D$77+SUMIFS($N$12:$N$1011,$C$12:$C$1011,X31,$H$12:$H$1011,"バイオエタノール")*参考データ!$D$81/参考データ!$D$77+SUMIFS($N$12:$N$1011,$C$12:$C$1011,X31,$H$12:$H$1011,"バイオディーゼル")*参考データ!$D$82/参考データ!$D$77+SUMIFS($N$12:$N$1011,$C$12:$C$1011,X31,$H$12:$H$1011,"バイオガス")*参考データ!$D$83/参考データ!$D$77+SUMIFS($N$12:$N$1011,$C$12:$C$1011,X31,$H$12:$H$1011,"水素")*参考データ!$D$84/参考データ!$D$77+SUMIFS($N$12:$N$1011,$C$12:$C$1011,X31,$H$12:$H$1011,"電気（買電）")*参考データ!$D$85/参考データ!$D$77+SUMIFS($N$12:$N$1011,$C$12:$C$1011,X31,$H$12:$H$1011,"電気（自家発電：非燃料由来の非化石電気）")*参考データ!$D$86/参考データ!$D$77</f>
        <v>0</v>
      </c>
      <c r="AD31" s="210">
        <f t="shared" si="2"/>
        <v>0</v>
      </c>
      <c r="AE31" s="212">
        <f t="shared" si="5"/>
        <v>0</v>
      </c>
      <c r="AF31" s="219" t="str">
        <f t="shared" si="13"/>
        <v/>
      </c>
      <c r="AG31" s="213">
        <f t="shared" si="16"/>
        <v>0</v>
      </c>
      <c r="AH31" s="213">
        <f t="shared" si="17"/>
        <v>0</v>
      </c>
      <c r="AI31" s="220">
        <f t="shared" si="18"/>
        <v>0</v>
      </c>
      <c r="AJ31" s="221">
        <f t="shared" si="19"/>
        <v>0</v>
      </c>
      <c r="AK31" s="122">
        <f t="shared" si="20"/>
        <v>0</v>
      </c>
      <c r="AL31" s="222">
        <f t="shared" si="21"/>
        <v>0</v>
      </c>
      <c r="AN31" s="216">
        <f t="shared" si="10"/>
        <v>0</v>
      </c>
      <c r="AO31" s="156">
        <f t="shared" si="11"/>
        <v>0</v>
      </c>
      <c r="AP31" s="140">
        <f t="shared" si="12"/>
        <v>0</v>
      </c>
      <c r="AQ31" s="159" t="str">
        <f t="shared" si="3"/>
        <v/>
      </c>
    </row>
    <row r="32" spans="2:43" x14ac:dyDescent="0.2">
      <c r="B32" s="202">
        <v>21</v>
      </c>
      <c r="C32" s="41"/>
      <c r="D32" s="114"/>
      <c r="E32" s="114"/>
      <c r="F32" s="114"/>
      <c r="G32" s="42"/>
      <c r="H32" s="9"/>
      <c r="I32" s="9"/>
      <c r="J32" s="1"/>
      <c r="K32" s="34"/>
      <c r="L32" s="35"/>
      <c r="M32" s="7"/>
      <c r="N32" s="7"/>
      <c r="O32" s="7"/>
      <c r="P32" s="7"/>
      <c r="Q32" s="50"/>
      <c r="R32" s="217" t="str">
        <f t="shared" si="4"/>
        <v/>
      </c>
      <c r="S32" s="39" t="str">
        <f>IF(I32="","",IF(I32="委託輸送",IF(H32="ガソリン",VLOOKUP(L32,参考データ!$D$4:$F$6,3,TRUE),VLOOKUP(L32,参考データ!$D$7:$F$15,3,TRUE)),IF(H32="ガソリン",VLOOKUP(L32,参考データ!$D$16:$F$18,3,TRUE),VLOOKUP(L32,参考データ!$D$19:$F$27,3,TRUE))))</f>
        <v/>
      </c>
      <c r="T32" s="204" t="str">
        <f>IF(C32="","",IF(Q32="有",IF(H32="ガソリン",VLOOKUP(M32,参考データ!$B$36:$F$38,3,FALSE)/R32^VLOOKUP(M32,参考データ!$B$36:$F$38,4,FALSE)/L32^VLOOKUP(M32,参考データ!$B$36:$F$38,5,FALSE),VLOOKUP(M32,参考データ!$B$39:$F$42,3,FALSE)/R32^VLOOKUP(M32,参考データ!$B$39:$F$42,4,FALSE)/L32^VLOOKUP(M32,参考データ!$B$39:$F$42,5,FALSE))*U32,J32/(IF(I32="委託輸送",IF(H32="ガソリン",INDEX(参考データ!$F$48:$I$50,MATCH(L32,参考データ!$D$48:$D$50,1),MATCH(M32,参考データ!$F$47:$I$47,0)),INDEX(参考データ!$F$51:$I$59,MATCH(L32,参考データ!$D$51:$D$59,1),MATCH(M32,参考データ!$F$47:$I$47,0))),IF(H32="ガソリン",INDEX(参考データ!$F$60:$I$62,MATCH(L32,参考データ!$D$60:$D$62,1),MATCH(M32,参考データ!$F$47:$I$47,0)),INDEX(参考データ!$F$63:$I$71,MATCH(L32,参考データ!$D$63:$D$71,1),MATCH(M32,参考データ!$F$47:$I$47,0)))))))</f>
        <v/>
      </c>
      <c r="U32" s="218" t="str">
        <f t="shared" si="0"/>
        <v/>
      </c>
      <c r="V32" s="206" t="str">
        <f t="shared" si="1"/>
        <v/>
      </c>
      <c r="W32" s="207"/>
      <c r="X32" s="208" t="str" cm="1">
        <f t="array" ref="X32">_xlfn.IFNA(INDEX($AQ$12:$AQ$1011,MATCH(0,COUNTIF($X$12:X31,$AQ$12:$AQ$1011),0)),"")</f>
        <v/>
      </c>
      <c r="Y32" s="209" t="str">
        <f>VLOOKUP(X32,日付カウント前!A:C,3,FALSE)</f>
        <v/>
      </c>
      <c r="Z32" s="210" cm="1">
        <f t="array" ref="Z32">SUMPRODUCT(($AQ$12:$AQ$1011=$X32)*$J$12:$J$1011)</f>
        <v>0</v>
      </c>
      <c r="AA32" s="210" cm="1">
        <f t="array" ref="AA32">SUMPRODUCT(($AQ$12:$AQ$1011=$X32)*$K$12:$K$1011)/1000</f>
        <v>0</v>
      </c>
      <c r="AB32" s="120" cm="1">
        <f t="array" ref="AB32">IFERROR(SUMPRODUCT(($AQ$12:$AQ$1011=$X32)*$AN$12:$AN$1011)/SUMPRODUCT(($AQ$12:$AQ$1011=$X32)*$N$12:$N$1011),0)</f>
        <v>0</v>
      </c>
      <c r="AC32" s="211">
        <f>SUMIFS($N$12:$N$1011,$AQ$12:$AQ$1011,X32,$H$12:$H$1011,"軽油")+SUMIFS($N$12:$N$1011,$AQ$12:$AQ$1011,X32,$H$12:$H$1011,"ガソリン")*参考データ!$D$76/参考データ!$D$77+SUMIFS($N$12:$N$1011,$AQ$12:$AQ$1011,X32,$H$12:$H$1011,"LPG")*参考データ!$D$78/参考データ!$D$77+SUMIFS($N$12:$N$1011,$C$12:$C$1011,X32,$H$12:$H$1011,"CNG")*参考データ!$D$80/参考データ!$D$77+SUMIFS($N$12:$N$1011,$C$12:$C$1011,X32,$H$12:$H$1011,"バイオエタノール")*参考データ!$D$81/参考データ!$D$77+SUMIFS($N$12:$N$1011,$C$12:$C$1011,X32,$H$12:$H$1011,"バイオディーゼル")*参考データ!$D$82/参考データ!$D$77+SUMIFS($N$12:$N$1011,$C$12:$C$1011,X32,$H$12:$H$1011,"バイオガス")*参考データ!$D$83/参考データ!$D$77+SUMIFS($N$12:$N$1011,$C$12:$C$1011,X32,$H$12:$H$1011,"水素")*参考データ!$D$84/参考データ!$D$77+SUMIFS($N$12:$N$1011,$C$12:$C$1011,X32,$H$12:$H$1011,"電気（買電）")*参考データ!$D$85/参考データ!$D$77+SUMIFS($N$12:$N$1011,$C$12:$C$1011,X32,$H$12:$H$1011,"電気（自家発電：非燃料由来の非化石電気）")*参考データ!$D$86/参考データ!$D$77</f>
        <v>0</v>
      </c>
      <c r="AD32" s="210">
        <f t="shared" si="2"/>
        <v>0</v>
      </c>
      <c r="AE32" s="212">
        <f t="shared" si="5"/>
        <v>0</v>
      </c>
      <c r="AF32" s="219" t="str">
        <f t="shared" si="13"/>
        <v/>
      </c>
      <c r="AG32" s="213">
        <f t="shared" si="16"/>
        <v>0</v>
      </c>
      <c r="AH32" s="213">
        <f t="shared" si="17"/>
        <v>0</v>
      </c>
      <c r="AI32" s="220">
        <f t="shared" si="18"/>
        <v>0</v>
      </c>
      <c r="AJ32" s="221">
        <f t="shared" si="19"/>
        <v>0</v>
      </c>
      <c r="AK32" s="122">
        <f t="shared" si="20"/>
        <v>0</v>
      </c>
      <c r="AL32" s="222">
        <f t="shared" si="21"/>
        <v>0</v>
      </c>
      <c r="AN32" s="216">
        <f t="shared" si="10"/>
        <v>0</v>
      </c>
      <c r="AO32" s="156">
        <f t="shared" si="11"/>
        <v>0</v>
      </c>
      <c r="AP32" s="140">
        <f t="shared" si="12"/>
        <v>0</v>
      </c>
      <c r="AQ32" s="159" t="str">
        <f t="shared" si="3"/>
        <v/>
      </c>
    </row>
    <row r="33" spans="2:43" x14ac:dyDescent="0.2">
      <c r="B33" s="202">
        <v>22</v>
      </c>
      <c r="C33" s="41"/>
      <c r="D33" s="114"/>
      <c r="E33" s="114"/>
      <c r="F33" s="114"/>
      <c r="G33" s="42"/>
      <c r="H33" s="9"/>
      <c r="I33" s="9"/>
      <c r="J33" s="1"/>
      <c r="K33" s="34"/>
      <c r="L33" s="35"/>
      <c r="M33" s="7"/>
      <c r="N33" s="7"/>
      <c r="O33" s="7"/>
      <c r="P33" s="7"/>
      <c r="Q33" s="50"/>
      <c r="R33" s="217" t="str">
        <f t="shared" si="4"/>
        <v/>
      </c>
      <c r="S33" s="39" t="str">
        <f>IF(I33="","",IF(I33="委託輸送",IF(H33="ガソリン",VLOOKUP(L33,参考データ!$D$4:$F$6,3,TRUE),VLOOKUP(L33,参考データ!$D$7:$F$15,3,TRUE)),IF(H33="ガソリン",VLOOKUP(L33,参考データ!$D$16:$F$18,3,TRUE),VLOOKUP(L33,参考データ!$D$19:$F$27,3,TRUE))))</f>
        <v/>
      </c>
      <c r="T33" s="204" t="str">
        <f>IF(C33="","",IF(Q33="有",IF(H33="ガソリン",VLOOKUP(M33,参考データ!$B$36:$F$38,3,FALSE)/R33^VLOOKUP(M33,参考データ!$B$36:$F$38,4,FALSE)/L33^VLOOKUP(M33,参考データ!$B$36:$F$38,5,FALSE),VLOOKUP(M33,参考データ!$B$39:$F$42,3,FALSE)/R33^VLOOKUP(M33,参考データ!$B$39:$F$42,4,FALSE)/L33^VLOOKUP(M33,参考データ!$B$39:$F$42,5,FALSE))*U33,J33/(IF(I33="委託輸送",IF(H33="ガソリン",INDEX(参考データ!$F$48:$I$50,MATCH(L33,参考データ!$D$48:$D$50,1),MATCH(M33,参考データ!$F$47:$I$47,0)),INDEX(参考データ!$F$51:$I$59,MATCH(L33,参考データ!$D$51:$D$59,1),MATCH(M33,参考データ!$F$47:$I$47,0))),IF(H33="ガソリン",INDEX(参考データ!$F$60:$I$62,MATCH(L33,参考データ!$D$60:$D$62,1),MATCH(M33,参考データ!$F$47:$I$47,0)),INDEX(参考データ!$F$63:$I$71,MATCH(L33,参考データ!$D$63:$D$71,1),MATCH(M33,参考データ!$F$47:$I$47,0)))))))</f>
        <v/>
      </c>
      <c r="U33" s="218" t="str">
        <f t="shared" si="0"/>
        <v/>
      </c>
      <c r="V33" s="206" t="str">
        <f t="shared" si="1"/>
        <v/>
      </c>
      <c r="W33" s="207"/>
      <c r="X33" s="208" t="str" cm="1">
        <f t="array" ref="X33">_xlfn.IFNA(INDEX($AQ$12:$AQ$1011,MATCH(0,COUNTIF($X$12:X32,$AQ$12:$AQ$1011),0)),"")</f>
        <v/>
      </c>
      <c r="Y33" s="209" t="str">
        <f>VLOOKUP(X33,日付カウント前!A:C,3,FALSE)</f>
        <v/>
      </c>
      <c r="Z33" s="210" cm="1">
        <f t="array" ref="Z33">SUMPRODUCT(($AQ$12:$AQ$1011=$X33)*$J$12:$J$1011)</f>
        <v>0</v>
      </c>
      <c r="AA33" s="210" cm="1">
        <f t="array" ref="AA33">SUMPRODUCT(($AQ$12:$AQ$1011=$X33)*$K$12:$K$1011)/1000</f>
        <v>0</v>
      </c>
      <c r="AB33" s="120" cm="1">
        <f t="array" ref="AB33">IFERROR(SUMPRODUCT(($AQ$12:$AQ$1011=$X33)*$AN$12:$AN$1011)/SUMPRODUCT(($AQ$12:$AQ$1011=$X33)*$N$12:$N$1011),0)</f>
        <v>0</v>
      </c>
      <c r="AC33" s="211">
        <f>SUMIFS($N$12:$N$1011,$AQ$12:$AQ$1011,X33,$H$12:$H$1011,"軽油")+SUMIFS($N$12:$N$1011,$AQ$12:$AQ$1011,X33,$H$12:$H$1011,"ガソリン")*参考データ!$D$76/参考データ!$D$77+SUMIFS($N$12:$N$1011,$AQ$12:$AQ$1011,X33,$H$12:$H$1011,"LPG")*参考データ!$D$78/参考データ!$D$77+SUMIFS($N$12:$N$1011,$C$12:$C$1011,X33,$H$12:$H$1011,"CNG")*参考データ!$D$80/参考データ!$D$77+SUMIFS($N$12:$N$1011,$C$12:$C$1011,X33,$H$12:$H$1011,"バイオエタノール")*参考データ!$D$81/参考データ!$D$77+SUMIFS($N$12:$N$1011,$C$12:$C$1011,X33,$H$12:$H$1011,"バイオディーゼル")*参考データ!$D$82/参考データ!$D$77+SUMIFS($N$12:$N$1011,$C$12:$C$1011,X33,$H$12:$H$1011,"バイオガス")*参考データ!$D$83/参考データ!$D$77+SUMIFS($N$12:$N$1011,$C$12:$C$1011,X33,$H$12:$H$1011,"水素")*参考データ!$D$84/参考データ!$D$77+SUMIFS($N$12:$N$1011,$C$12:$C$1011,X33,$H$12:$H$1011,"電気（買電）")*参考データ!$D$85/参考データ!$D$77+SUMIFS($N$12:$N$1011,$C$12:$C$1011,X33,$H$12:$H$1011,"電気（自家発電：非燃料由来の非化石電気）")*参考データ!$D$86/参考データ!$D$77</f>
        <v>0</v>
      </c>
      <c r="AD33" s="210">
        <f t="shared" si="2"/>
        <v>0</v>
      </c>
      <c r="AE33" s="212">
        <f t="shared" si="5"/>
        <v>0</v>
      </c>
      <c r="AF33" s="219" t="str">
        <f t="shared" si="13"/>
        <v/>
      </c>
      <c r="AG33" s="213">
        <f t="shared" si="16"/>
        <v>0</v>
      </c>
      <c r="AH33" s="213">
        <f t="shared" si="17"/>
        <v>0</v>
      </c>
      <c r="AI33" s="220">
        <f t="shared" si="18"/>
        <v>0</v>
      </c>
      <c r="AJ33" s="221">
        <f t="shared" si="19"/>
        <v>0</v>
      </c>
      <c r="AK33" s="122">
        <f t="shared" si="20"/>
        <v>0</v>
      </c>
      <c r="AL33" s="222">
        <f t="shared" si="21"/>
        <v>0</v>
      </c>
      <c r="AN33" s="216">
        <f t="shared" si="10"/>
        <v>0</v>
      </c>
      <c r="AO33" s="156">
        <f t="shared" si="11"/>
        <v>0</v>
      </c>
      <c r="AP33" s="140">
        <f t="shared" si="12"/>
        <v>0</v>
      </c>
      <c r="AQ33" s="159" t="str">
        <f t="shared" si="3"/>
        <v/>
      </c>
    </row>
    <row r="34" spans="2:43" x14ac:dyDescent="0.2">
      <c r="B34" s="202">
        <v>23</v>
      </c>
      <c r="C34" s="41"/>
      <c r="D34" s="114"/>
      <c r="E34" s="114"/>
      <c r="F34" s="114"/>
      <c r="G34" s="42"/>
      <c r="H34" s="9"/>
      <c r="I34" s="9"/>
      <c r="J34" s="1"/>
      <c r="K34" s="34"/>
      <c r="L34" s="35"/>
      <c r="M34" s="7"/>
      <c r="N34" s="7"/>
      <c r="O34" s="7"/>
      <c r="P34" s="7"/>
      <c r="Q34" s="50"/>
      <c r="R34" s="217" t="str">
        <f t="shared" si="4"/>
        <v/>
      </c>
      <c r="S34" s="39" t="str">
        <f>IF(I34="","",IF(I34="委託輸送",IF(H34="ガソリン",VLOOKUP(L34,参考データ!$D$4:$F$6,3,TRUE),VLOOKUP(L34,参考データ!$D$7:$F$15,3,TRUE)),IF(H34="ガソリン",VLOOKUP(L34,参考データ!$D$16:$F$18,3,TRUE),VLOOKUP(L34,参考データ!$D$19:$F$27,3,TRUE))))</f>
        <v/>
      </c>
      <c r="T34" s="204" t="str">
        <f>IF(C34="","",IF(Q34="有",IF(H34="ガソリン",VLOOKUP(M34,参考データ!$B$36:$F$38,3,FALSE)/R34^VLOOKUP(M34,参考データ!$B$36:$F$38,4,FALSE)/L34^VLOOKUP(M34,参考データ!$B$36:$F$38,5,FALSE),VLOOKUP(M34,参考データ!$B$39:$F$42,3,FALSE)/R34^VLOOKUP(M34,参考データ!$B$39:$F$42,4,FALSE)/L34^VLOOKUP(M34,参考データ!$B$39:$F$42,5,FALSE))*U34,J34/(IF(I34="委託輸送",IF(H34="ガソリン",INDEX(参考データ!$F$48:$I$50,MATCH(L34,参考データ!$D$48:$D$50,1),MATCH(M34,参考データ!$F$47:$I$47,0)),INDEX(参考データ!$F$51:$I$59,MATCH(L34,参考データ!$D$51:$D$59,1),MATCH(M34,参考データ!$F$47:$I$47,0))),IF(H34="ガソリン",INDEX(参考データ!$F$60:$I$62,MATCH(L34,参考データ!$D$60:$D$62,1),MATCH(M34,参考データ!$F$47:$I$47,0)),INDEX(参考データ!$F$63:$I$71,MATCH(L34,参考データ!$D$63:$D$71,1),MATCH(M34,参考データ!$F$47:$I$47,0)))))))</f>
        <v/>
      </c>
      <c r="U34" s="218" t="str">
        <f t="shared" si="0"/>
        <v/>
      </c>
      <c r="V34" s="206" t="str">
        <f t="shared" si="1"/>
        <v/>
      </c>
      <c r="W34" s="207"/>
      <c r="X34" s="208" t="str" cm="1">
        <f t="array" ref="X34">_xlfn.IFNA(INDEX($AQ$12:$AQ$1011,MATCH(0,COUNTIF($X$12:X33,$AQ$12:$AQ$1011),0)),"")</f>
        <v/>
      </c>
      <c r="Y34" s="209" t="str">
        <f>VLOOKUP(X34,日付カウント前!A:C,3,FALSE)</f>
        <v/>
      </c>
      <c r="Z34" s="210" cm="1">
        <f t="array" ref="Z34">SUMPRODUCT(($AQ$12:$AQ$1011=$X34)*$J$12:$J$1011)</f>
        <v>0</v>
      </c>
      <c r="AA34" s="210" cm="1">
        <f t="array" ref="AA34">SUMPRODUCT(($AQ$12:$AQ$1011=$X34)*$K$12:$K$1011)/1000</f>
        <v>0</v>
      </c>
      <c r="AB34" s="120" cm="1">
        <f t="array" ref="AB34">IFERROR(SUMPRODUCT(($AQ$12:$AQ$1011=$X34)*$AN$12:$AN$1011)/SUMPRODUCT(($AQ$12:$AQ$1011=$X34)*$N$12:$N$1011),0)</f>
        <v>0</v>
      </c>
      <c r="AC34" s="211">
        <f>SUMIFS($N$12:$N$1011,$AQ$12:$AQ$1011,X34,$H$12:$H$1011,"軽油")+SUMIFS($N$12:$N$1011,$AQ$12:$AQ$1011,X34,$H$12:$H$1011,"ガソリン")*参考データ!$D$76/参考データ!$D$77+SUMIFS($N$12:$N$1011,$AQ$12:$AQ$1011,X34,$H$12:$H$1011,"LPG")*参考データ!$D$78/参考データ!$D$77+SUMIFS($N$12:$N$1011,$C$12:$C$1011,X34,$H$12:$H$1011,"CNG")*参考データ!$D$80/参考データ!$D$77+SUMIFS($N$12:$N$1011,$C$12:$C$1011,X34,$H$12:$H$1011,"バイオエタノール")*参考データ!$D$81/参考データ!$D$77+SUMIFS($N$12:$N$1011,$C$12:$C$1011,X34,$H$12:$H$1011,"バイオディーゼル")*参考データ!$D$82/参考データ!$D$77+SUMIFS($N$12:$N$1011,$C$12:$C$1011,X34,$H$12:$H$1011,"バイオガス")*参考データ!$D$83/参考データ!$D$77+SUMIFS($N$12:$N$1011,$C$12:$C$1011,X34,$H$12:$H$1011,"水素")*参考データ!$D$84/参考データ!$D$77+SUMIFS($N$12:$N$1011,$C$12:$C$1011,X34,$H$12:$H$1011,"電気（買電）")*参考データ!$D$85/参考データ!$D$77+SUMIFS($N$12:$N$1011,$C$12:$C$1011,X34,$H$12:$H$1011,"電気（自家発電：非燃料由来の非化石電気）")*参考データ!$D$86/参考データ!$D$77</f>
        <v>0</v>
      </c>
      <c r="AD34" s="210">
        <f t="shared" si="2"/>
        <v>0</v>
      </c>
      <c r="AE34" s="212">
        <f t="shared" si="5"/>
        <v>0</v>
      </c>
      <c r="AF34" s="219" t="str">
        <f t="shared" si="13"/>
        <v/>
      </c>
      <c r="AG34" s="213">
        <f t="shared" si="16"/>
        <v>0</v>
      </c>
      <c r="AH34" s="213">
        <f t="shared" si="17"/>
        <v>0</v>
      </c>
      <c r="AI34" s="220">
        <f t="shared" si="18"/>
        <v>0</v>
      </c>
      <c r="AJ34" s="221">
        <f t="shared" si="19"/>
        <v>0</v>
      </c>
      <c r="AK34" s="122">
        <f t="shared" si="20"/>
        <v>0</v>
      </c>
      <c r="AL34" s="222">
        <f t="shared" si="21"/>
        <v>0</v>
      </c>
      <c r="AN34" s="216">
        <f t="shared" si="10"/>
        <v>0</v>
      </c>
      <c r="AO34" s="156">
        <f t="shared" si="11"/>
        <v>0</v>
      </c>
      <c r="AP34" s="140">
        <f t="shared" si="12"/>
        <v>0</v>
      </c>
      <c r="AQ34" s="159" t="str">
        <f t="shared" si="3"/>
        <v/>
      </c>
    </row>
    <row r="35" spans="2:43" x14ac:dyDescent="0.2">
      <c r="B35" s="202">
        <v>24</v>
      </c>
      <c r="C35" s="41"/>
      <c r="D35" s="114"/>
      <c r="E35" s="114"/>
      <c r="F35" s="114"/>
      <c r="G35" s="42"/>
      <c r="H35" s="9"/>
      <c r="I35" s="9"/>
      <c r="J35" s="1"/>
      <c r="K35" s="34"/>
      <c r="L35" s="35"/>
      <c r="M35" s="7"/>
      <c r="N35" s="7"/>
      <c r="O35" s="7"/>
      <c r="P35" s="7"/>
      <c r="Q35" s="50"/>
      <c r="R35" s="217" t="str">
        <f t="shared" si="4"/>
        <v/>
      </c>
      <c r="S35" s="39" t="str">
        <f>IF(I35="","",IF(I35="委託輸送",IF(H35="ガソリン",VLOOKUP(L35,参考データ!$D$4:$F$6,3,TRUE),VLOOKUP(L35,参考データ!$D$7:$F$15,3,TRUE)),IF(H35="ガソリン",VLOOKUP(L35,参考データ!$D$16:$F$18,3,TRUE),VLOOKUP(L35,参考データ!$D$19:$F$27,3,TRUE))))</f>
        <v/>
      </c>
      <c r="T35" s="204" t="str">
        <f>IF(C35="","",IF(Q35="有",IF(H35="ガソリン",VLOOKUP(M35,参考データ!$B$36:$F$38,3,FALSE)/R35^VLOOKUP(M35,参考データ!$B$36:$F$38,4,FALSE)/L35^VLOOKUP(M35,参考データ!$B$36:$F$38,5,FALSE),VLOOKUP(M35,参考データ!$B$39:$F$42,3,FALSE)/R35^VLOOKUP(M35,参考データ!$B$39:$F$42,4,FALSE)/L35^VLOOKUP(M35,参考データ!$B$39:$F$42,5,FALSE))*U35,J35/(IF(I35="委託輸送",IF(H35="ガソリン",INDEX(参考データ!$F$48:$I$50,MATCH(L35,参考データ!$D$48:$D$50,1),MATCH(M35,参考データ!$F$47:$I$47,0)),INDEX(参考データ!$F$51:$I$59,MATCH(L35,参考データ!$D$51:$D$59,1),MATCH(M35,参考データ!$F$47:$I$47,0))),IF(H35="ガソリン",INDEX(参考データ!$F$60:$I$62,MATCH(L35,参考データ!$D$60:$D$62,1),MATCH(M35,参考データ!$F$47:$I$47,0)),INDEX(参考データ!$F$63:$I$71,MATCH(L35,参考データ!$D$63:$D$71,1),MATCH(M35,参考データ!$F$47:$I$47,0)))))))</f>
        <v/>
      </c>
      <c r="U35" s="218" t="str">
        <f t="shared" si="0"/>
        <v/>
      </c>
      <c r="V35" s="206" t="str">
        <f t="shared" si="1"/>
        <v/>
      </c>
      <c r="W35" s="207"/>
      <c r="X35" s="208" t="str" cm="1">
        <f t="array" ref="X35">_xlfn.IFNA(INDEX($AQ$12:$AQ$1011,MATCH(0,COUNTIF($X$12:X34,$AQ$12:$AQ$1011),0)),"")</f>
        <v/>
      </c>
      <c r="Y35" s="209" t="str">
        <f>VLOOKUP(X35,日付カウント前!A:C,3,FALSE)</f>
        <v/>
      </c>
      <c r="Z35" s="210" cm="1">
        <f t="array" ref="Z35">SUMPRODUCT(($AQ$12:$AQ$1011=$X35)*$J$12:$J$1011)</f>
        <v>0</v>
      </c>
      <c r="AA35" s="210" cm="1">
        <f t="array" ref="AA35">SUMPRODUCT(($AQ$12:$AQ$1011=$X35)*$K$12:$K$1011)/1000</f>
        <v>0</v>
      </c>
      <c r="AB35" s="120" cm="1">
        <f t="array" ref="AB35">IFERROR(SUMPRODUCT(($AQ$12:$AQ$1011=$X35)*$AN$12:$AN$1011)/SUMPRODUCT(($AQ$12:$AQ$1011=$X35)*$N$12:$N$1011),0)</f>
        <v>0</v>
      </c>
      <c r="AC35" s="211">
        <f>SUMIFS($N$12:$N$1011,$AQ$12:$AQ$1011,X35,$H$12:$H$1011,"軽油")+SUMIFS($N$12:$N$1011,$AQ$12:$AQ$1011,X35,$H$12:$H$1011,"ガソリン")*参考データ!$D$76/参考データ!$D$77+SUMIFS($N$12:$N$1011,$AQ$12:$AQ$1011,X35,$H$12:$H$1011,"LPG")*参考データ!$D$78/参考データ!$D$77+SUMIFS($N$12:$N$1011,$C$12:$C$1011,X35,$H$12:$H$1011,"CNG")*参考データ!$D$80/参考データ!$D$77+SUMIFS($N$12:$N$1011,$C$12:$C$1011,X35,$H$12:$H$1011,"バイオエタノール")*参考データ!$D$81/参考データ!$D$77+SUMIFS($N$12:$N$1011,$C$12:$C$1011,X35,$H$12:$H$1011,"バイオディーゼル")*参考データ!$D$82/参考データ!$D$77+SUMIFS($N$12:$N$1011,$C$12:$C$1011,X35,$H$12:$H$1011,"バイオガス")*参考データ!$D$83/参考データ!$D$77+SUMIFS($N$12:$N$1011,$C$12:$C$1011,X35,$H$12:$H$1011,"水素")*参考データ!$D$84/参考データ!$D$77+SUMIFS($N$12:$N$1011,$C$12:$C$1011,X35,$H$12:$H$1011,"電気（買電）")*参考データ!$D$85/参考データ!$D$77+SUMIFS($N$12:$N$1011,$C$12:$C$1011,X35,$H$12:$H$1011,"電気（自家発電：非燃料由来の非化石電気）")*参考データ!$D$86/参考データ!$D$77</f>
        <v>0</v>
      </c>
      <c r="AD35" s="210">
        <f t="shared" si="2"/>
        <v>0</v>
      </c>
      <c r="AE35" s="212">
        <f t="shared" si="5"/>
        <v>0</v>
      </c>
      <c r="AF35" s="219" t="str">
        <f t="shared" si="13"/>
        <v/>
      </c>
      <c r="AG35" s="213">
        <f t="shared" si="16"/>
        <v>0</v>
      </c>
      <c r="AH35" s="213">
        <f t="shared" si="17"/>
        <v>0</v>
      </c>
      <c r="AI35" s="220">
        <f t="shared" si="18"/>
        <v>0</v>
      </c>
      <c r="AJ35" s="221">
        <f t="shared" si="19"/>
        <v>0</v>
      </c>
      <c r="AK35" s="122">
        <f t="shared" si="20"/>
        <v>0</v>
      </c>
      <c r="AL35" s="222">
        <f t="shared" si="21"/>
        <v>0</v>
      </c>
      <c r="AN35" s="216">
        <f t="shared" si="10"/>
        <v>0</v>
      </c>
      <c r="AO35" s="156">
        <f t="shared" si="11"/>
        <v>0</v>
      </c>
      <c r="AP35" s="140">
        <f t="shared" si="12"/>
        <v>0</v>
      </c>
      <c r="AQ35" s="159" t="str">
        <f t="shared" si="3"/>
        <v/>
      </c>
    </row>
    <row r="36" spans="2:43" x14ac:dyDescent="0.2">
      <c r="B36" s="202">
        <v>25</v>
      </c>
      <c r="C36" s="41"/>
      <c r="D36" s="114"/>
      <c r="E36" s="114"/>
      <c r="F36" s="114"/>
      <c r="G36" s="42"/>
      <c r="H36" s="9"/>
      <c r="I36" s="9"/>
      <c r="J36" s="1"/>
      <c r="K36" s="34"/>
      <c r="L36" s="35"/>
      <c r="M36" s="7"/>
      <c r="N36" s="7"/>
      <c r="O36" s="7"/>
      <c r="P36" s="7"/>
      <c r="Q36" s="50"/>
      <c r="R36" s="217" t="str">
        <f t="shared" si="4"/>
        <v/>
      </c>
      <c r="S36" s="39" t="str">
        <f>IF(I36="","",IF(I36="委託輸送",IF(H36="ガソリン",VLOOKUP(L36,参考データ!$D$4:$F$6,3,TRUE),VLOOKUP(L36,参考データ!$D$7:$F$15,3,TRUE)),IF(H36="ガソリン",VLOOKUP(L36,参考データ!$D$16:$F$18,3,TRUE),VLOOKUP(L36,参考データ!$D$19:$F$27,3,TRUE))))</f>
        <v/>
      </c>
      <c r="T36" s="204" t="str">
        <f>IF(C36="","",IF(Q36="有",IF(H36="ガソリン",VLOOKUP(M36,参考データ!$B$36:$F$38,3,FALSE)/R36^VLOOKUP(M36,参考データ!$B$36:$F$38,4,FALSE)/L36^VLOOKUP(M36,参考データ!$B$36:$F$38,5,FALSE),VLOOKUP(M36,参考データ!$B$39:$F$42,3,FALSE)/R36^VLOOKUP(M36,参考データ!$B$39:$F$42,4,FALSE)/L36^VLOOKUP(M36,参考データ!$B$39:$F$42,5,FALSE))*U36,J36/(IF(I36="委託輸送",IF(H36="ガソリン",INDEX(参考データ!$F$48:$I$50,MATCH(L36,参考データ!$D$48:$D$50,1),MATCH(M36,参考データ!$F$47:$I$47,0)),INDEX(参考データ!$F$51:$I$59,MATCH(L36,参考データ!$D$51:$D$59,1),MATCH(M36,参考データ!$F$47:$I$47,0))),IF(H36="ガソリン",INDEX(参考データ!$F$60:$I$62,MATCH(L36,参考データ!$D$60:$D$62,1),MATCH(M36,参考データ!$F$47:$I$47,0)),INDEX(参考データ!$F$63:$I$71,MATCH(L36,参考データ!$D$63:$D$71,1),MATCH(M36,参考データ!$F$47:$I$47,0)))))))</f>
        <v/>
      </c>
      <c r="U36" s="218" t="str">
        <f t="shared" si="0"/>
        <v/>
      </c>
      <c r="V36" s="206" t="str">
        <f t="shared" si="1"/>
        <v/>
      </c>
      <c r="W36" s="207"/>
      <c r="X36" s="208" t="str" cm="1">
        <f t="array" ref="X36">_xlfn.IFNA(INDEX($AQ$12:$AQ$1011,MATCH(0,COUNTIF($X$12:X35,$AQ$12:$AQ$1011),0)),"")</f>
        <v/>
      </c>
      <c r="Y36" s="209" t="str">
        <f>VLOOKUP(X36,日付カウント前!A:C,3,FALSE)</f>
        <v/>
      </c>
      <c r="Z36" s="210" cm="1">
        <f t="array" ref="Z36">SUMPRODUCT(($AQ$12:$AQ$1011=$X36)*$J$12:$J$1011)</f>
        <v>0</v>
      </c>
      <c r="AA36" s="210" cm="1">
        <f t="array" ref="AA36">SUMPRODUCT(($AQ$12:$AQ$1011=$X36)*$K$12:$K$1011)/1000</f>
        <v>0</v>
      </c>
      <c r="AB36" s="120" cm="1">
        <f t="array" ref="AB36">IFERROR(SUMPRODUCT(($AQ$12:$AQ$1011=$X36)*$AN$12:$AN$1011)/SUMPRODUCT(($AQ$12:$AQ$1011=$X36)*$N$12:$N$1011),0)</f>
        <v>0</v>
      </c>
      <c r="AC36" s="211">
        <f>SUMIFS($N$12:$N$1011,$AQ$12:$AQ$1011,X36,$H$12:$H$1011,"軽油")+SUMIFS($N$12:$N$1011,$AQ$12:$AQ$1011,X36,$H$12:$H$1011,"ガソリン")*参考データ!$D$76/参考データ!$D$77+SUMIFS($N$12:$N$1011,$AQ$12:$AQ$1011,X36,$H$12:$H$1011,"LPG")*参考データ!$D$78/参考データ!$D$77+SUMIFS($N$12:$N$1011,$C$12:$C$1011,X36,$H$12:$H$1011,"CNG")*参考データ!$D$80/参考データ!$D$77+SUMIFS($N$12:$N$1011,$C$12:$C$1011,X36,$H$12:$H$1011,"バイオエタノール")*参考データ!$D$81/参考データ!$D$77+SUMIFS($N$12:$N$1011,$C$12:$C$1011,X36,$H$12:$H$1011,"バイオディーゼル")*参考データ!$D$82/参考データ!$D$77+SUMIFS($N$12:$N$1011,$C$12:$C$1011,X36,$H$12:$H$1011,"バイオガス")*参考データ!$D$83/参考データ!$D$77+SUMIFS($N$12:$N$1011,$C$12:$C$1011,X36,$H$12:$H$1011,"水素")*参考データ!$D$84/参考データ!$D$77+SUMIFS($N$12:$N$1011,$C$12:$C$1011,X36,$H$12:$H$1011,"電気（買電）")*参考データ!$D$85/参考データ!$D$77+SUMIFS($N$12:$N$1011,$C$12:$C$1011,X36,$H$12:$H$1011,"電気（自家発電：非燃料由来の非化石電気）")*参考データ!$D$86/参考データ!$D$77</f>
        <v>0</v>
      </c>
      <c r="AD36" s="210">
        <f t="shared" si="2"/>
        <v>0</v>
      </c>
      <c r="AE36" s="212">
        <f t="shared" si="5"/>
        <v>0</v>
      </c>
      <c r="AF36" s="219" t="str">
        <f t="shared" si="13"/>
        <v/>
      </c>
      <c r="AG36" s="213">
        <f t="shared" si="16"/>
        <v>0</v>
      </c>
      <c r="AH36" s="213">
        <f t="shared" si="17"/>
        <v>0</v>
      </c>
      <c r="AI36" s="220">
        <f t="shared" si="18"/>
        <v>0</v>
      </c>
      <c r="AJ36" s="221">
        <f t="shared" si="19"/>
        <v>0</v>
      </c>
      <c r="AK36" s="122">
        <f t="shared" si="20"/>
        <v>0</v>
      </c>
      <c r="AL36" s="222">
        <f t="shared" si="21"/>
        <v>0</v>
      </c>
      <c r="AN36" s="216">
        <f t="shared" si="10"/>
        <v>0</v>
      </c>
      <c r="AO36" s="156">
        <f t="shared" si="11"/>
        <v>0</v>
      </c>
      <c r="AP36" s="140">
        <f t="shared" si="12"/>
        <v>0</v>
      </c>
      <c r="AQ36" s="159" t="str">
        <f t="shared" si="3"/>
        <v/>
      </c>
    </row>
    <row r="37" spans="2:43" x14ac:dyDescent="0.2">
      <c r="B37" s="202">
        <v>26</v>
      </c>
      <c r="C37" s="41"/>
      <c r="D37" s="114"/>
      <c r="E37" s="114"/>
      <c r="F37" s="114"/>
      <c r="G37" s="42"/>
      <c r="H37" s="9"/>
      <c r="I37" s="9"/>
      <c r="J37" s="1"/>
      <c r="K37" s="34"/>
      <c r="L37" s="35"/>
      <c r="M37" s="7"/>
      <c r="N37" s="7"/>
      <c r="O37" s="7"/>
      <c r="P37" s="7"/>
      <c r="Q37" s="50"/>
      <c r="R37" s="217" t="str">
        <f t="shared" si="4"/>
        <v/>
      </c>
      <c r="S37" s="39" t="str">
        <f>IF(I37="","",IF(I37="委託輸送",IF(H37="ガソリン",VLOOKUP(L37,参考データ!$D$4:$F$6,3,TRUE),VLOOKUP(L37,参考データ!$D$7:$F$15,3,TRUE)),IF(H37="ガソリン",VLOOKUP(L37,参考データ!$D$16:$F$18,3,TRUE),VLOOKUP(L37,参考データ!$D$19:$F$27,3,TRUE))))</f>
        <v/>
      </c>
      <c r="T37" s="204" t="str">
        <f>IF(C37="","",IF(Q37="有",IF(H37="ガソリン",VLOOKUP(M37,参考データ!$B$36:$F$38,3,FALSE)/R37^VLOOKUP(M37,参考データ!$B$36:$F$38,4,FALSE)/L37^VLOOKUP(M37,参考データ!$B$36:$F$38,5,FALSE),VLOOKUP(M37,参考データ!$B$39:$F$42,3,FALSE)/R37^VLOOKUP(M37,参考データ!$B$39:$F$42,4,FALSE)/L37^VLOOKUP(M37,参考データ!$B$39:$F$42,5,FALSE))*U37,J37/(IF(I37="委託輸送",IF(H37="ガソリン",INDEX(参考データ!$F$48:$I$50,MATCH(L37,参考データ!$D$48:$D$50,1),MATCH(M37,参考データ!$F$47:$I$47,0)),INDEX(参考データ!$F$51:$I$59,MATCH(L37,参考データ!$D$51:$D$59,1),MATCH(M37,参考データ!$F$47:$I$47,0))),IF(H37="ガソリン",INDEX(参考データ!$F$60:$I$62,MATCH(L37,参考データ!$D$60:$D$62,1),MATCH(M37,参考データ!$F$47:$I$47,0)),INDEX(参考データ!$F$63:$I$71,MATCH(L37,参考データ!$D$63:$D$71,1),MATCH(M37,参考データ!$F$47:$I$47,0)))))))</f>
        <v/>
      </c>
      <c r="U37" s="218" t="str">
        <f t="shared" si="0"/>
        <v/>
      </c>
      <c r="V37" s="206" t="str">
        <f t="shared" si="1"/>
        <v/>
      </c>
      <c r="W37" s="207"/>
      <c r="X37" s="208" t="str" cm="1">
        <f t="array" ref="X37">_xlfn.IFNA(INDEX($AQ$12:$AQ$1011,MATCH(0,COUNTIF($X$12:X36,$AQ$12:$AQ$1011),0)),"")</f>
        <v/>
      </c>
      <c r="Y37" s="209" t="str">
        <f>VLOOKUP(X37,日付カウント前!A:C,3,FALSE)</f>
        <v/>
      </c>
      <c r="Z37" s="210" cm="1">
        <f t="array" ref="Z37">SUMPRODUCT(($AQ$12:$AQ$1011=$X37)*$J$12:$J$1011)</f>
        <v>0</v>
      </c>
      <c r="AA37" s="210" cm="1">
        <f t="array" ref="AA37">SUMPRODUCT(($AQ$12:$AQ$1011=$X37)*$K$12:$K$1011)/1000</f>
        <v>0</v>
      </c>
      <c r="AB37" s="120" cm="1">
        <f t="array" ref="AB37">IFERROR(SUMPRODUCT(($AQ$12:$AQ$1011=$X37)*$AN$12:$AN$1011)/SUMPRODUCT(($AQ$12:$AQ$1011=$X37)*$N$12:$N$1011),0)</f>
        <v>0</v>
      </c>
      <c r="AC37" s="211">
        <f>SUMIFS($N$12:$N$1011,$AQ$12:$AQ$1011,X37,$H$12:$H$1011,"軽油")+SUMIFS($N$12:$N$1011,$AQ$12:$AQ$1011,X37,$H$12:$H$1011,"ガソリン")*参考データ!$D$76/参考データ!$D$77+SUMIFS($N$12:$N$1011,$AQ$12:$AQ$1011,X37,$H$12:$H$1011,"LPG")*参考データ!$D$78/参考データ!$D$77+SUMIFS($N$12:$N$1011,$C$12:$C$1011,X37,$H$12:$H$1011,"CNG")*参考データ!$D$80/参考データ!$D$77+SUMIFS($N$12:$N$1011,$C$12:$C$1011,X37,$H$12:$H$1011,"バイオエタノール")*参考データ!$D$81/参考データ!$D$77+SUMIFS($N$12:$N$1011,$C$12:$C$1011,X37,$H$12:$H$1011,"バイオディーゼル")*参考データ!$D$82/参考データ!$D$77+SUMIFS($N$12:$N$1011,$C$12:$C$1011,X37,$H$12:$H$1011,"バイオガス")*参考データ!$D$83/参考データ!$D$77+SUMIFS($N$12:$N$1011,$C$12:$C$1011,X37,$H$12:$H$1011,"水素")*参考データ!$D$84/参考データ!$D$77+SUMIFS($N$12:$N$1011,$C$12:$C$1011,X37,$H$12:$H$1011,"電気（買電）")*参考データ!$D$85/参考データ!$D$77+SUMIFS($N$12:$N$1011,$C$12:$C$1011,X37,$H$12:$H$1011,"電気（自家発電：非燃料由来の非化石電気）")*参考データ!$D$86/参考データ!$D$77</f>
        <v>0</v>
      </c>
      <c r="AD37" s="210">
        <f t="shared" si="2"/>
        <v>0</v>
      </c>
      <c r="AE37" s="212">
        <f t="shared" si="5"/>
        <v>0</v>
      </c>
      <c r="AF37" s="219" t="str">
        <f t="shared" si="13"/>
        <v/>
      </c>
      <c r="AG37" s="213">
        <f t="shared" si="16"/>
        <v>0</v>
      </c>
      <c r="AH37" s="213">
        <f t="shared" si="17"/>
        <v>0</v>
      </c>
      <c r="AI37" s="220">
        <f t="shared" si="18"/>
        <v>0</v>
      </c>
      <c r="AJ37" s="221">
        <f t="shared" si="19"/>
        <v>0</v>
      </c>
      <c r="AK37" s="122">
        <f t="shared" si="20"/>
        <v>0</v>
      </c>
      <c r="AL37" s="222">
        <f t="shared" si="21"/>
        <v>0</v>
      </c>
      <c r="AN37" s="216">
        <f t="shared" si="10"/>
        <v>0</v>
      </c>
      <c r="AO37" s="156">
        <f t="shared" si="11"/>
        <v>0</v>
      </c>
      <c r="AP37" s="140">
        <f t="shared" si="12"/>
        <v>0</v>
      </c>
      <c r="AQ37" s="159" t="str">
        <f t="shared" si="3"/>
        <v/>
      </c>
    </row>
    <row r="38" spans="2:43" x14ac:dyDescent="0.2">
      <c r="B38" s="202">
        <v>27</v>
      </c>
      <c r="C38" s="41"/>
      <c r="D38" s="114"/>
      <c r="E38" s="114"/>
      <c r="F38" s="114"/>
      <c r="G38" s="42"/>
      <c r="H38" s="9"/>
      <c r="I38" s="9"/>
      <c r="J38" s="1"/>
      <c r="K38" s="34"/>
      <c r="L38" s="35"/>
      <c r="M38" s="7"/>
      <c r="N38" s="7"/>
      <c r="O38" s="7"/>
      <c r="P38" s="7"/>
      <c r="Q38" s="50"/>
      <c r="R38" s="217" t="str">
        <f t="shared" si="4"/>
        <v/>
      </c>
      <c r="S38" s="39" t="str">
        <f>IF(I38="","",IF(I38="委託輸送",IF(H38="ガソリン",VLOOKUP(L38,参考データ!$D$4:$F$6,3,TRUE),VLOOKUP(L38,参考データ!$D$7:$F$15,3,TRUE)),IF(H38="ガソリン",VLOOKUP(L38,参考データ!$D$16:$F$18,3,TRUE),VLOOKUP(L38,参考データ!$D$19:$F$27,3,TRUE))))</f>
        <v/>
      </c>
      <c r="T38" s="204" t="str">
        <f>IF(C38="","",IF(Q38="有",IF(H38="ガソリン",VLOOKUP(M38,参考データ!$B$36:$F$38,3,FALSE)/R38^VLOOKUP(M38,参考データ!$B$36:$F$38,4,FALSE)/L38^VLOOKUP(M38,参考データ!$B$36:$F$38,5,FALSE),VLOOKUP(M38,参考データ!$B$39:$F$42,3,FALSE)/R38^VLOOKUP(M38,参考データ!$B$39:$F$42,4,FALSE)/L38^VLOOKUP(M38,参考データ!$B$39:$F$42,5,FALSE))*U38,J38/(IF(I38="委託輸送",IF(H38="ガソリン",INDEX(参考データ!$F$48:$I$50,MATCH(L38,参考データ!$D$48:$D$50,1),MATCH(M38,参考データ!$F$47:$I$47,0)),INDEX(参考データ!$F$51:$I$59,MATCH(L38,参考データ!$D$51:$D$59,1),MATCH(M38,参考データ!$F$47:$I$47,0))),IF(H38="ガソリン",INDEX(参考データ!$F$60:$I$62,MATCH(L38,参考データ!$D$60:$D$62,1),MATCH(M38,参考データ!$F$47:$I$47,0)),INDEX(参考データ!$F$63:$I$71,MATCH(L38,参考データ!$D$63:$D$71,1),MATCH(M38,参考データ!$F$47:$I$47,0)))))))</f>
        <v/>
      </c>
      <c r="U38" s="218" t="str">
        <f t="shared" si="0"/>
        <v/>
      </c>
      <c r="V38" s="206" t="str">
        <f t="shared" si="1"/>
        <v/>
      </c>
      <c r="W38" s="207"/>
      <c r="X38" s="208" t="str" cm="1">
        <f t="array" ref="X38">_xlfn.IFNA(INDEX($AQ$12:$AQ$1011,MATCH(0,COUNTIF($X$12:X37,$AQ$12:$AQ$1011),0)),"")</f>
        <v/>
      </c>
      <c r="Y38" s="209" t="str">
        <f>VLOOKUP(X38,日付カウント前!A:C,3,FALSE)</f>
        <v/>
      </c>
      <c r="Z38" s="210" cm="1">
        <f t="array" ref="Z38">SUMPRODUCT(($AQ$12:$AQ$1011=$X38)*$J$12:$J$1011)</f>
        <v>0</v>
      </c>
      <c r="AA38" s="210" cm="1">
        <f t="array" ref="AA38">SUMPRODUCT(($AQ$12:$AQ$1011=$X38)*$K$12:$K$1011)/1000</f>
        <v>0</v>
      </c>
      <c r="AB38" s="120" cm="1">
        <f t="array" ref="AB38">IFERROR(SUMPRODUCT(($AQ$12:$AQ$1011=$X38)*$AN$12:$AN$1011)/SUMPRODUCT(($AQ$12:$AQ$1011=$X38)*$N$12:$N$1011),0)</f>
        <v>0</v>
      </c>
      <c r="AC38" s="211">
        <f>SUMIFS($N$12:$N$1011,$AQ$12:$AQ$1011,X38,$H$12:$H$1011,"軽油")+SUMIFS($N$12:$N$1011,$AQ$12:$AQ$1011,X38,$H$12:$H$1011,"ガソリン")*参考データ!$D$76/参考データ!$D$77+SUMIFS($N$12:$N$1011,$AQ$12:$AQ$1011,X38,$H$12:$H$1011,"LPG")*参考データ!$D$78/参考データ!$D$77+SUMIFS($N$12:$N$1011,$C$12:$C$1011,X38,$H$12:$H$1011,"CNG")*参考データ!$D$80/参考データ!$D$77+SUMIFS($N$12:$N$1011,$C$12:$C$1011,X38,$H$12:$H$1011,"バイオエタノール")*参考データ!$D$81/参考データ!$D$77+SUMIFS($N$12:$N$1011,$C$12:$C$1011,X38,$H$12:$H$1011,"バイオディーゼル")*参考データ!$D$82/参考データ!$D$77+SUMIFS($N$12:$N$1011,$C$12:$C$1011,X38,$H$12:$H$1011,"バイオガス")*参考データ!$D$83/参考データ!$D$77+SUMIFS($N$12:$N$1011,$C$12:$C$1011,X38,$H$12:$H$1011,"水素")*参考データ!$D$84/参考データ!$D$77+SUMIFS($N$12:$N$1011,$C$12:$C$1011,X38,$H$12:$H$1011,"電気（買電）")*参考データ!$D$85/参考データ!$D$77+SUMIFS($N$12:$N$1011,$C$12:$C$1011,X38,$H$12:$H$1011,"電気（自家発電：非燃料由来の非化石電気）")*参考データ!$D$86/参考データ!$D$77</f>
        <v>0</v>
      </c>
      <c r="AD38" s="210">
        <f t="shared" si="2"/>
        <v>0</v>
      </c>
      <c r="AE38" s="212">
        <f t="shared" si="5"/>
        <v>0</v>
      </c>
      <c r="AF38" s="219" t="str">
        <f t="shared" si="13"/>
        <v/>
      </c>
      <c r="AG38" s="213">
        <f t="shared" si="16"/>
        <v>0</v>
      </c>
      <c r="AH38" s="213">
        <f t="shared" si="17"/>
        <v>0</v>
      </c>
      <c r="AI38" s="220">
        <f t="shared" si="18"/>
        <v>0</v>
      </c>
      <c r="AJ38" s="221">
        <f t="shared" si="19"/>
        <v>0</v>
      </c>
      <c r="AK38" s="122">
        <f t="shared" si="20"/>
        <v>0</v>
      </c>
      <c r="AL38" s="222">
        <f t="shared" si="21"/>
        <v>0</v>
      </c>
      <c r="AN38" s="216">
        <f t="shared" si="10"/>
        <v>0</v>
      </c>
      <c r="AO38" s="156">
        <f t="shared" si="11"/>
        <v>0</v>
      </c>
      <c r="AP38" s="140">
        <f t="shared" si="12"/>
        <v>0</v>
      </c>
      <c r="AQ38" s="159" t="str">
        <f t="shared" si="3"/>
        <v/>
      </c>
    </row>
    <row r="39" spans="2:43" x14ac:dyDescent="0.2">
      <c r="B39" s="202">
        <v>28</v>
      </c>
      <c r="C39" s="41"/>
      <c r="D39" s="114"/>
      <c r="E39" s="114"/>
      <c r="F39" s="114"/>
      <c r="G39" s="42"/>
      <c r="H39" s="9"/>
      <c r="I39" s="9"/>
      <c r="J39" s="1"/>
      <c r="K39" s="34"/>
      <c r="L39" s="35"/>
      <c r="M39" s="7"/>
      <c r="N39" s="7"/>
      <c r="O39" s="7"/>
      <c r="P39" s="7"/>
      <c r="Q39" s="50"/>
      <c r="R39" s="217" t="str">
        <f t="shared" si="4"/>
        <v/>
      </c>
      <c r="S39" s="39" t="str">
        <f>IF(I39="","",IF(I39="委託輸送",IF(H39="ガソリン",VLOOKUP(L39,参考データ!$D$4:$F$6,3,TRUE),VLOOKUP(L39,参考データ!$D$7:$F$15,3,TRUE)),IF(H39="ガソリン",VLOOKUP(L39,参考データ!$D$16:$F$18,3,TRUE),VLOOKUP(L39,参考データ!$D$19:$F$27,3,TRUE))))</f>
        <v/>
      </c>
      <c r="T39" s="204" t="str">
        <f>IF(C39="","",IF(Q39="有",IF(H39="ガソリン",VLOOKUP(M39,参考データ!$B$36:$F$38,3,FALSE)/R39^VLOOKUP(M39,参考データ!$B$36:$F$38,4,FALSE)/L39^VLOOKUP(M39,参考データ!$B$36:$F$38,5,FALSE),VLOOKUP(M39,参考データ!$B$39:$F$42,3,FALSE)/R39^VLOOKUP(M39,参考データ!$B$39:$F$42,4,FALSE)/L39^VLOOKUP(M39,参考データ!$B$39:$F$42,5,FALSE))*U39,J39/(IF(I39="委託輸送",IF(H39="ガソリン",INDEX(参考データ!$F$48:$I$50,MATCH(L39,参考データ!$D$48:$D$50,1),MATCH(M39,参考データ!$F$47:$I$47,0)),INDEX(参考データ!$F$51:$I$59,MATCH(L39,参考データ!$D$51:$D$59,1),MATCH(M39,参考データ!$F$47:$I$47,0))),IF(H39="ガソリン",INDEX(参考データ!$F$60:$I$62,MATCH(L39,参考データ!$D$60:$D$62,1),MATCH(M39,参考データ!$F$47:$I$47,0)),INDEX(参考データ!$F$63:$I$71,MATCH(L39,参考データ!$D$63:$D$71,1),MATCH(M39,参考データ!$F$47:$I$47,0)))))))</f>
        <v/>
      </c>
      <c r="U39" s="218" t="str">
        <f t="shared" si="0"/>
        <v/>
      </c>
      <c r="V39" s="206" t="str">
        <f t="shared" si="1"/>
        <v/>
      </c>
      <c r="W39" s="207"/>
      <c r="X39" s="208" t="str" cm="1">
        <f t="array" ref="X39">_xlfn.IFNA(INDEX($AQ$12:$AQ$1011,MATCH(0,COUNTIF($X$12:X38,$AQ$12:$AQ$1011),0)),"")</f>
        <v/>
      </c>
      <c r="Y39" s="209" t="str">
        <f>VLOOKUP(X39,日付カウント前!A:C,3,FALSE)</f>
        <v/>
      </c>
      <c r="Z39" s="210" cm="1">
        <f t="array" ref="Z39">SUMPRODUCT(($AQ$12:$AQ$1011=$X39)*$J$12:$J$1011)</f>
        <v>0</v>
      </c>
      <c r="AA39" s="210" cm="1">
        <f t="array" ref="AA39">SUMPRODUCT(($AQ$12:$AQ$1011=$X39)*$K$12:$K$1011)/1000</f>
        <v>0</v>
      </c>
      <c r="AB39" s="120" cm="1">
        <f t="array" ref="AB39">IFERROR(SUMPRODUCT(($AQ$12:$AQ$1011=$X39)*$AN$12:$AN$1011)/SUMPRODUCT(($AQ$12:$AQ$1011=$X39)*$N$12:$N$1011),0)</f>
        <v>0</v>
      </c>
      <c r="AC39" s="211">
        <f>SUMIFS($N$12:$N$1011,$AQ$12:$AQ$1011,X39,$H$12:$H$1011,"軽油")+SUMIFS($N$12:$N$1011,$AQ$12:$AQ$1011,X39,$H$12:$H$1011,"ガソリン")*参考データ!$D$76/参考データ!$D$77+SUMIFS($N$12:$N$1011,$AQ$12:$AQ$1011,X39,$H$12:$H$1011,"LPG")*参考データ!$D$78/参考データ!$D$77+SUMIFS($N$12:$N$1011,$C$12:$C$1011,X39,$H$12:$H$1011,"CNG")*参考データ!$D$80/参考データ!$D$77+SUMIFS($N$12:$N$1011,$C$12:$C$1011,X39,$H$12:$H$1011,"バイオエタノール")*参考データ!$D$81/参考データ!$D$77+SUMIFS($N$12:$N$1011,$C$12:$C$1011,X39,$H$12:$H$1011,"バイオディーゼル")*参考データ!$D$82/参考データ!$D$77+SUMIFS($N$12:$N$1011,$C$12:$C$1011,X39,$H$12:$H$1011,"バイオガス")*参考データ!$D$83/参考データ!$D$77+SUMIFS($N$12:$N$1011,$C$12:$C$1011,X39,$H$12:$H$1011,"水素")*参考データ!$D$84/参考データ!$D$77+SUMIFS($N$12:$N$1011,$C$12:$C$1011,X39,$H$12:$H$1011,"電気（買電）")*参考データ!$D$85/参考データ!$D$77+SUMIFS($N$12:$N$1011,$C$12:$C$1011,X39,$H$12:$H$1011,"電気（自家発電：非燃料由来の非化石電気）")*参考データ!$D$86/参考データ!$D$77</f>
        <v>0</v>
      </c>
      <c r="AD39" s="210">
        <f t="shared" si="2"/>
        <v>0</v>
      </c>
      <c r="AE39" s="212">
        <f t="shared" si="5"/>
        <v>0</v>
      </c>
      <c r="AF39" s="219" t="str">
        <f t="shared" si="13"/>
        <v/>
      </c>
      <c r="AG39" s="213">
        <f t="shared" si="16"/>
        <v>0</v>
      </c>
      <c r="AH39" s="213">
        <f t="shared" si="17"/>
        <v>0</v>
      </c>
      <c r="AI39" s="220">
        <f t="shared" si="18"/>
        <v>0</v>
      </c>
      <c r="AJ39" s="221">
        <f t="shared" si="19"/>
        <v>0</v>
      </c>
      <c r="AK39" s="122">
        <f t="shared" si="20"/>
        <v>0</v>
      </c>
      <c r="AL39" s="222">
        <f t="shared" si="21"/>
        <v>0</v>
      </c>
      <c r="AN39" s="216">
        <f t="shared" si="10"/>
        <v>0</v>
      </c>
      <c r="AO39" s="156">
        <f t="shared" si="11"/>
        <v>0</v>
      </c>
      <c r="AP39" s="140">
        <f t="shared" si="12"/>
        <v>0</v>
      </c>
      <c r="AQ39" s="159" t="str">
        <f t="shared" si="3"/>
        <v/>
      </c>
    </row>
    <row r="40" spans="2:43" x14ac:dyDescent="0.2">
      <c r="B40" s="202">
        <v>29</v>
      </c>
      <c r="C40" s="41"/>
      <c r="D40" s="114"/>
      <c r="E40" s="114"/>
      <c r="F40" s="114"/>
      <c r="G40" s="42"/>
      <c r="H40" s="9"/>
      <c r="I40" s="9"/>
      <c r="J40" s="1"/>
      <c r="K40" s="34"/>
      <c r="L40" s="35"/>
      <c r="M40" s="7"/>
      <c r="N40" s="7"/>
      <c r="O40" s="7"/>
      <c r="P40" s="7"/>
      <c r="Q40" s="50"/>
      <c r="R40" s="217" t="str">
        <f t="shared" si="4"/>
        <v/>
      </c>
      <c r="S40" s="39" t="str">
        <f>IF(I40="","",IF(I40="委託輸送",IF(H40="ガソリン",VLOOKUP(L40,参考データ!$D$4:$F$6,3,TRUE),VLOOKUP(L40,参考データ!$D$7:$F$15,3,TRUE)),IF(H40="ガソリン",VLOOKUP(L40,参考データ!$D$16:$F$18,3,TRUE),VLOOKUP(L40,参考データ!$D$19:$F$27,3,TRUE))))</f>
        <v/>
      </c>
      <c r="T40" s="204" t="str">
        <f>IF(C40="","",IF(Q40="有",IF(H40="ガソリン",VLOOKUP(M40,参考データ!$B$36:$F$38,3,FALSE)/R40^VLOOKUP(M40,参考データ!$B$36:$F$38,4,FALSE)/L40^VLOOKUP(M40,参考データ!$B$36:$F$38,5,FALSE),VLOOKUP(M40,参考データ!$B$39:$F$42,3,FALSE)/R40^VLOOKUP(M40,参考データ!$B$39:$F$42,4,FALSE)/L40^VLOOKUP(M40,参考データ!$B$39:$F$42,5,FALSE))*U40,J40/(IF(I40="委託輸送",IF(H40="ガソリン",INDEX(参考データ!$F$48:$I$50,MATCH(L40,参考データ!$D$48:$D$50,1),MATCH(M40,参考データ!$F$47:$I$47,0)),INDEX(参考データ!$F$51:$I$59,MATCH(L40,参考データ!$D$51:$D$59,1),MATCH(M40,参考データ!$F$47:$I$47,0))),IF(H40="ガソリン",INDEX(参考データ!$F$60:$I$62,MATCH(L40,参考データ!$D$60:$D$62,1),MATCH(M40,参考データ!$F$47:$I$47,0)),INDEX(参考データ!$F$63:$I$71,MATCH(L40,参考データ!$D$63:$D$71,1),MATCH(M40,参考データ!$F$47:$I$47,0)))))))</f>
        <v/>
      </c>
      <c r="U40" s="218" t="str">
        <f t="shared" si="0"/>
        <v/>
      </c>
      <c r="V40" s="206" t="str">
        <f t="shared" si="1"/>
        <v/>
      </c>
      <c r="W40" s="207"/>
      <c r="X40" s="208" t="str" cm="1">
        <f t="array" ref="X40">_xlfn.IFNA(INDEX($AQ$12:$AQ$1011,MATCH(0,COUNTIF($X$12:X39,$AQ$12:$AQ$1011),0)),"")</f>
        <v/>
      </c>
      <c r="Y40" s="209" t="str">
        <f>VLOOKUP(X40,日付カウント前!A:C,3,FALSE)</f>
        <v/>
      </c>
      <c r="Z40" s="210" cm="1">
        <f t="array" ref="Z40">SUMPRODUCT(($AQ$12:$AQ$1011=$X40)*$J$12:$J$1011)</f>
        <v>0</v>
      </c>
      <c r="AA40" s="210" cm="1">
        <f t="array" ref="AA40">SUMPRODUCT(($AQ$12:$AQ$1011=$X40)*$K$12:$K$1011)/1000</f>
        <v>0</v>
      </c>
      <c r="AB40" s="120" cm="1">
        <f t="array" ref="AB40">IFERROR(SUMPRODUCT(($AQ$12:$AQ$1011=$X40)*$AN$12:$AN$1011)/SUMPRODUCT(($AQ$12:$AQ$1011=$X40)*$N$12:$N$1011),0)</f>
        <v>0</v>
      </c>
      <c r="AC40" s="211">
        <f>SUMIFS($N$12:$N$1011,$AQ$12:$AQ$1011,X40,$H$12:$H$1011,"軽油")+SUMIFS($N$12:$N$1011,$AQ$12:$AQ$1011,X40,$H$12:$H$1011,"ガソリン")*参考データ!$D$76/参考データ!$D$77+SUMIFS($N$12:$N$1011,$AQ$12:$AQ$1011,X40,$H$12:$H$1011,"LPG")*参考データ!$D$78/参考データ!$D$77+SUMIFS($N$12:$N$1011,$C$12:$C$1011,X40,$H$12:$H$1011,"CNG")*参考データ!$D$80/参考データ!$D$77+SUMIFS($N$12:$N$1011,$C$12:$C$1011,X40,$H$12:$H$1011,"バイオエタノール")*参考データ!$D$81/参考データ!$D$77+SUMIFS($N$12:$N$1011,$C$12:$C$1011,X40,$H$12:$H$1011,"バイオディーゼル")*参考データ!$D$82/参考データ!$D$77+SUMIFS($N$12:$N$1011,$C$12:$C$1011,X40,$H$12:$H$1011,"バイオガス")*参考データ!$D$83/参考データ!$D$77+SUMIFS($N$12:$N$1011,$C$12:$C$1011,X40,$H$12:$H$1011,"水素")*参考データ!$D$84/参考データ!$D$77+SUMIFS($N$12:$N$1011,$C$12:$C$1011,X40,$H$12:$H$1011,"電気（買電）")*参考データ!$D$85/参考データ!$D$77+SUMIFS($N$12:$N$1011,$C$12:$C$1011,X40,$H$12:$H$1011,"電気（自家発電：非燃料由来の非化石電気）")*参考データ!$D$86/参考データ!$D$77</f>
        <v>0</v>
      </c>
      <c r="AD40" s="210">
        <f t="shared" si="2"/>
        <v>0</v>
      </c>
      <c r="AE40" s="212">
        <f t="shared" si="5"/>
        <v>0</v>
      </c>
      <c r="AF40" s="219" t="str">
        <f t="shared" si="13"/>
        <v/>
      </c>
      <c r="AG40" s="213">
        <f t="shared" si="16"/>
        <v>0</v>
      </c>
      <c r="AH40" s="213">
        <f t="shared" si="17"/>
        <v>0</v>
      </c>
      <c r="AI40" s="220">
        <f t="shared" si="18"/>
        <v>0</v>
      </c>
      <c r="AJ40" s="221">
        <f t="shared" si="19"/>
        <v>0</v>
      </c>
      <c r="AK40" s="122">
        <f t="shared" si="20"/>
        <v>0</v>
      </c>
      <c r="AL40" s="222">
        <f t="shared" si="21"/>
        <v>0</v>
      </c>
      <c r="AN40" s="216">
        <f t="shared" si="10"/>
        <v>0</v>
      </c>
      <c r="AO40" s="156">
        <f t="shared" si="11"/>
        <v>0</v>
      </c>
      <c r="AP40" s="140">
        <f t="shared" si="12"/>
        <v>0</v>
      </c>
      <c r="AQ40" s="159" t="str">
        <f t="shared" si="3"/>
        <v/>
      </c>
    </row>
    <row r="41" spans="2:43" ht="15.6" thickBot="1" x14ac:dyDescent="0.25">
      <c r="B41" s="202">
        <v>30</v>
      </c>
      <c r="C41" s="41"/>
      <c r="D41" s="114"/>
      <c r="E41" s="114"/>
      <c r="F41" s="114"/>
      <c r="G41" s="42"/>
      <c r="H41" s="9"/>
      <c r="I41" s="9"/>
      <c r="J41" s="1"/>
      <c r="K41" s="34"/>
      <c r="L41" s="35"/>
      <c r="M41" s="7"/>
      <c r="N41" s="7"/>
      <c r="O41" s="7"/>
      <c r="P41" s="7"/>
      <c r="Q41" s="50"/>
      <c r="R41" s="217" t="str">
        <f t="shared" si="4"/>
        <v/>
      </c>
      <c r="S41" s="39" t="str">
        <f>IF(I41="","",IF(I41="委託輸送",IF(H41="ガソリン",VLOOKUP(L41,参考データ!$D$4:$F$6,3,TRUE),VLOOKUP(L41,参考データ!$D$7:$F$15,3,TRUE)),IF(H41="ガソリン",VLOOKUP(L41,参考データ!$D$16:$F$18,3,TRUE),VLOOKUP(L41,参考データ!$D$19:$F$27,3,TRUE))))</f>
        <v/>
      </c>
      <c r="T41" s="204" t="str">
        <f>IF(C41="","",IF(Q41="有",IF(H41="ガソリン",VLOOKUP(M41,参考データ!$B$36:$F$38,3,FALSE)/R41^VLOOKUP(M41,参考データ!$B$36:$F$38,4,FALSE)/L41^VLOOKUP(M41,参考データ!$B$36:$F$38,5,FALSE),VLOOKUP(M41,参考データ!$B$39:$F$42,3,FALSE)/R41^VLOOKUP(M41,参考データ!$B$39:$F$42,4,FALSE)/L41^VLOOKUP(M41,参考データ!$B$39:$F$42,5,FALSE))*U41,J41/(IF(I41="委託輸送",IF(H41="ガソリン",INDEX(参考データ!$F$48:$I$50,MATCH(L41,参考データ!$D$48:$D$50,1),MATCH(M41,参考データ!$F$47:$I$47,0)),INDEX(参考データ!$F$51:$I$59,MATCH(L41,参考データ!$D$51:$D$59,1),MATCH(M41,参考データ!$F$47:$I$47,0))),IF(H41="ガソリン",INDEX(参考データ!$F$60:$I$62,MATCH(L41,参考データ!$D$60:$D$62,1),MATCH(M41,参考データ!$F$47:$I$47,0)),INDEX(参考データ!$F$63:$I$71,MATCH(L41,参考データ!$D$63:$D$71,1),MATCH(M41,参考データ!$F$47:$I$47,0)))))))</f>
        <v/>
      </c>
      <c r="U41" s="218" t="str">
        <f t="shared" si="0"/>
        <v/>
      </c>
      <c r="V41" s="206" t="str">
        <f t="shared" si="1"/>
        <v/>
      </c>
      <c r="W41" s="207"/>
      <c r="X41" s="223" t="str" cm="1">
        <f t="array" ref="X41">_xlfn.IFNA(INDEX($AQ$12:$AQ$1011,MATCH(0,COUNTIF($X$12:X40,$AQ$12:$AQ$1011),0)),"")</f>
        <v/>
      </c>
      <c r="Y41" s="224" t="str">
        <f>VLOOKUP(X41,日付カウント前!A:C,3,FALSE)</f>
        <v/>
      </c>
      <c r="Z41" s="225" cm="1">
        <f t="array" ref="Z41">SUMPRODUCT(($AQ$12:$AQ$1011=$X41)*$J$12:$J$1011)</f>
        <v>0</v>
      </c>
      <c r="AA41" s="225" cm="1">
        <f t="array" ref="AA41">SUMPRODUCT(($AQ$12:$AQ$1011=$X41)*$K$12:$K$1011)/1000</f>
        <v>0</v>
      </c>
      <c r="AB41" s="131" cm="1">
        <f t="array" ref="AB41">IFERROR(SUMPRODUCT(($AQ$12:$AQ$1011=$X41)*$AN$12:$AN$1011)/SUMPRODUCT(($AQ$12:$AQ$1011=$X41)*$N$12:$N$1011),0)</f>
        <v>0</v>
      </c>
      <c r="AC41" s="226">
        <f>SUMIFS($N$12:$N$1011,$AQ$12:$AQ$1011,X41,$H$12:$H$1011,"軽油")+SUMIFS($N$12:$N$1011,$AQ$12:$AQ$1011,X41,$H$12:$H$1011,"ガソリン")*参考データ!$D$76/参考データ!$D$77+SUMIFS($N$12:$N$1011,$AQ$12:$AQ$1011,X41,$H$12:$H$1011,"LPG")*参考データ!$D$78/参考データ!$D$77+SUMIFS($N$12:$N$1011,$C$12:$C$1011,X41,$H$12:$H$1011,"CNG")*参考データ!$D$80/参考データ!$D$77+SUMIFS($N$12:$N$1011,$C$12:$C$1011,X41,$H$12:$H$1011,"バイオエタノール")*参考データ!$D$81/参考データ!$D$77+SUMIFS($N$12:$N$1011,$C$12:$C$1011,X41,$H$12:$H$1011,"バイオディーゼル")*参考データ!$D$82/参考データ!$D$77+SUMIFS($N$12:$N$1011,$C$12:$C$1011,X41,$H$12:$H$1011,"バイオガス")*参考データ!$D$83/参考データ!$D$77+SUMIFS($N$12:$N$1011,$C$12:$C$1011,X41,$H$12:$H$1011,"水素")*参考データ!$D$84/参考データ!$D$77+SUMIFS($N$12:$N$1011,$C$12:$C$1011,X41,$H$12:$H$1011,"電気（買電）")*参考データ!$D$85/参考データ!$D$77+SUMIFS($N$12:$N$1011,$C$12:$C$1011,X41,$H$12:$H$1011,"電気（自家発電：非燃料由来の非化石電気）")*参考データ!$D$86/参考データ!$D$77</f>
        <v>0</v>
      </c>
      <c r="AD41" s="225">
        <f t="shared" si="2"/>
        <v>0</v>
      </c>
      <c r="AE41" s="227">
        <f t="shared" si="5"/>
        <v>0</v>
      </c>
      <c r="AF41" s="228" t="str">
        <f t="shared" si="13"/>
        <v/>
      </c>
      <c r="AG41" s="229">
        <f t="shared" si="16"/>
        <v>0</v>
      </c>
      <c r="AH41" s="229">
        <f t="shared" si="17"/>
        <v>0</v>
      </c>
      <c r="AI41" s="230">
        <f t="shared" si="18"/>
        <v>0</v>
      </c>
      <c r="AJ41" s="231">
        <f t="shared" si="19"/>
        <v>0</v>
      </c>
      <c r="AK41" s="123">
        <f t="shared" si="20"/>
        <v>0</v>
      </c>
      <c r="AL41" s="232">
        <f t="shared" si="21"/>
        <v>0</v>
      </c>
      <c r="AN41" s="216">
        <f t="shared" si="10"/>
        <v>0</v>
      </c>
      <c r="AO41" s="156">
        <f t="shared" ref="AO41:AO104" si="22">+J41*L41/1000</f>
        <v>0</v>
      </c>
      <c r="AP41" s="140">
        <f t="shared" si="12"/>
        <v>0</v>
      </c>
      <c r="AQ41" s="159" t="str">
        <f t="shared" si="3"/>
        <v/>
      </c>
    </row>
    <row r="42" spans="2:43" ht="15.6" thickTop="1" x14ac:dyDescent="0.2">
      <c r="B42" s="202">
        <v>31</v>
      </c>
      <c r="C42" s="41"/>
      <c r="D42" s="114"/>
      <c r="E42" s="114"/>
      <c r="F42" s="114"/>
      <c r="G42" s="42"/>
      <c r="H42" s="9"/>
      <c r="I42" s="9"/>
      <c r="J42" s="1"/>
      <c r="K42" s="34"/>
      <c r="L42" s="35"/>
      <c r="M42" s="7"/>
      <c r="N42" s="7"/>
      <c r="O42" s="7"/>
      <c r="P42" s="7"/>
      <c r="Q42" s="50"/>
      <c r="R42" s="217" t="str">
        <f t="shared" si="4"/>
        <v/>
      </c>
      <c r="S42" s="39" t="str">
        <f>IF(I42="","",IF(I42="委託輸送",IF(H42="ガソリン",VLOOKUP(L42,参考データ!$D$4:$F$6,3,TRUE),VLOOKUP(L42,参考データ!$D$7:$F$15,3,TRUE)),IF(H42="ガソリン",VLOOKUP(L42,参考データ!$D$16:$F$18,3,TRUE),VLOOKUP(L42,参考データ!$D$19:$F$27,3,TRUE))))</f>
        <v/>
      </c>
      <c r="T42" s="204" t="str">
        <f>IF(C42="","",IF(Q42="有",IF(H42="ガソリン",VLOOKUP(M42,参考データ!$B$36:$F$38,3,FALSE)/R42^VLOOKUP(M42,参考データ!$B$36:$F$38,4,FALSE)/L42^VLOOKUP(M42,参考データ!$B$36:$F$38,5,FALSE),VLOOKUP(M42,参考データ!$B$39:$F$42,3,FALSE)/R42^VLOOKUP(M42,参考データ!$B$39:$F$42,4,FALSE)/L42^VLOOKUP(M42,参考データ!$B$39:$F$42,5,FALSE))*U42,J42/(IF(I42="委託輸送",IF(H42="ガソリン",INDEX(参考データ!$F$48:$I$50,MATCH(L42,参考データ!$D$48:$D$50,1),MATCH(M42,参考データ!$F$47:$I$47,0)),INDEX(参考データ!$F$51:$I$59,MATCH(L42,参考データ!$D$51:$D$59,1),MATCH(M42,参考データ!$F$47:$I$47,0))),IF(H42="ガソリン",INDEX(参考データ!$F$60:$I$62,MATCH(L42,参考データ!$D$60:$D$62,1),MATCH(M42,参考データ!$F$47:$I$47,0)),INDEX(参考データ!$F$63:$I$71,MATCH(L42,参考データ!$D$63:$D$71,1),MATCH(M42,参考データ!$F$47:$I$47,0)))))))</f>
        <v/>
      </c>
      <c r="U42" s="218" t="str">
        <f t="shared" si="0"/>
        <v/>
      </c>
      <c r="V42" s="206" t="str">
        <f t="shared" si="1"/>
        <v/>
      </c>
      <c r="W42" s="207"/>
      <c r="X42" s="233" t="str" cm="1">
        <f t="array" ref="X42">_xlfn.IFNA(INDEX($AQ$12:$AQ$1011,MATCH(0,COUNTIF($X$12:X41,$AQ$12:$AQ$1011),0)),"")</f>
        <v/>
      </c>
      <c r="Y42" s="234" t="str">
        <f>VLOOKUP(X42,日付カウント前!A:C,3,FALSE)</f>
        <v/>
      </c>
      <c r="Z42" s="235" cm="1">
        <f t="array" ref="Z42">SUMPRODUCT(($AQ$12:$AQ$1011=$X42)*$J$12:$J$1011)</f>
        <v>0</v>
      </c>
      <c r="AA42" s="235" cm="1">
        <f t="array" ref="AA42">SUMPRODUCT(($AQ$12:$AQ$1011=$X42)*$K$12:$K$1011)/1000</f>
        <v>0</v>
      </c>
      <c r="AB42" s="130" cm="1">
        <f t="array" ref="AB42">IFERROR(SUMPRODUCT(($AQ$12:$AQ$1011=$X42)*$AN$12:$AN$1011)/SUMPRODUCT(($AQ$12:$AQ$1011=$X42)*$N$12:$N$1011),0)</f>
        <v>0</v>
      </c>
      <c r="AC42" s="236">
        <f>SUMIFS($N$12:$N$1011,$AQ$12:$AQ$1011,X42,$H$12:$H$1011,"軽油")+SUMIFS($N$12:$N$1011,$AQ$12:$AQ$1011,X42,$H$12:$H$1011,"ガソリン")*参考データ!$D$76/参考データ!$D$77+SUMIFS($N$12:$N$1011,$AQ$12:$AQ$1011,X42,$H$12:$H$1011,"LPG")*参考データ!$D$78/参考データ!$D$77+SUMIFS($N$12:$N$1011,$C$12:$C$1011,X42,$H$12:$H$1011,"CNG")*参考データ!$D$80/参考データ!$D$77+SUMIFS($N$12:$N$1011,$C$12:$C$1011,X42,$H$12:$H$1011,"バイオエタノール")*参考データ!$D$81/参考データ!$D$77+SUMIFS($N$12:$N$1011,$C$12:$C$1011,X42,$H$12:$H$1011,"バイオディーゼル")*参考データ!$D$82/参考データ!$D$77+SUMIFS($N$12:$N$1011,$C$12:$C$1011,X42,$H$12:$H$1011,"バイオガス")*参考データ!$D$83/参考データ!$D$77+SUMIFS($N$12:$N$1011,$C$12:$C$1011,X42,$H$12:$H$1011,"水素")*参考データ!$D$84/参考データ!$D$77+SUMIFS($N$12:$N$1011,$C$12:$C$1011,X42,$H$12:$H$1011,"電気（買電）")*参考データ!$D$85/参考データ!$D$77+SUMIFS($N$12:$N$1011,$C$12:$C$1011,X42,$H$12:$H$1011,"電気（自家発電：非燃料由来の非化石電気）")*参考データ!$D$86/参考データ!$D$77</f>
        <v>0</v>
      </c>
      <c r="AD42" s="235">
        <f t="shared" si="2"/>
        <v>0</v>
      </c>
      <c r="AE42" s="237">
        <f t="shared" si="5"/>
        <v>0</v>
      </c>
      <c r="AF42" s="238" t="str">
        <f t="shared" si="13"/>
        <v/>
      </c>
      <c r="AG42" s="239">
        <f t="shared" si="16"/>
        <v>0</v>
      </c>
      <c r="AH42" s="239">
        <f t="shared" si="17"/>
        <v>0</v>
      </c>
      <c r="AI42" s="240">
        <f t="shared" si="18"/>
        <v>0</v>
      </c>
      <c r="AJ42" s="241">
        <f t="shared" si="19"/>
        <v>0</v>
      </c>
      <c r="AK42" s="124">
        <f t="shared" si="20"/>
        <v>0</v>
      </c>
      <c r="AL42" s="242">
        <f t="shared" si="21"/>
        <v>0</v>
      </c>
      <c r="AN42" s="216">
        <f t="shared" si="10"/>
        <v>0</v>
      </c>
      <c r="AO42" s="156">
        <f t="shared" si="22"/>
        <v>0</v>
      </c>
      <c r="AP42" s="140">
        <f t="shared" si="12"/>
        <v>0</v>
      </c>
      <c r="AQ42" s="159" t="str">
        <f t="shared" si="3"/>
        <v/>
      </c>
    </row>
    <row r="43" spans="2:43" x14ac:dyDescent="0.2">
      <c r="B43" s="202">
        <v>32</v>
      </c>
      <c r="C43" s="41"/>
      <c r="D43" s="114"/>
      <c r="E43" s="114"/>
      <c r="F43" s="114"/>
      <c r="G43" s="42"/>
      <c r="H43" s="9"/>
      <c r="I43" s="9"/>
      <c r="J43" s="1"/>
      <c r="K43" s="34"/>
      <c r="L43" s="35"/>
      <c r="M43" s="7"/>
      <c r="N43" s="7"/>
      <c r="O43" s="7"/>
      <c r="P43" s="7"/>
      <c r="Q43" s="50"/>
      <c r="R43" s="217" t="str">
        <f t="shared" si="4"/>
        <v/>
      </c>
      <c r="S43" s="39" t="str">
        <f>IF(I43="","",IF(I43="委託輸送",IF(H43="ガソリン",VLOOKUP(L43,参考データ!$D$4:$F$6,3,TRUE),VLOOKUP(L43,参考データ!$D$7:$F$15,3,TRUE)),IF(H43="ガソリン",VLOOKUP(L43,参考データ!$D$16:$F$18,3,TRUE),VLOOKUP(L43,参考データ!$D$19:$F$27,3,TRUE))))</f>
        <v/>
      </c>
      <c r="T43" s="204" t="str">
        <f>IF(C43="","",IF(Q43="有",IF(H43="ガソリン",VLOOKUP(M43,参考データ!$B$36:$F$38,3,FALSE)/R43^VLOOKUP(M43,参考データ!$B$36:$F$38,4,FALSE)/L43^VLOOKUP(M43,参考データ!$B$36:$F$38,5,FALSE),VLOOKUP(M43,参考データ!$B$39:$F$42,3,FALSE)/R43^VLOOKUP(M43,参考データ!$B$39:$F$42,4,FALSE)/L43^VLOOKUP(M43,参考データ!$B$39:$F$42,5,FALSE))*U43,J43/(IF(I43="委託輸送",IF(H43="ガソリン",INDEX(参考データ!$F$48:$I$50,MATCH(L43,参考データ!$D$48:$D$50,1),MATCH(M43,参考データ!$F$47:$I$47,0)),INDEX(参考データ!$F$51:$I$59,MATCH(L43,参考データ!$D$51:$D$59,1),MATCH(M43,参考データ!$F$47:$I$47,0))),IF(H43="ガソリン",INDEX(参考データ!$F$60:$I$62,MATCH(L43,参考データ!$D$60:$D$62,1),MATCH(M43,参考データ!$F$47:$I$47,0)),INDEX(参考データ!$F$63:$I$71,MATCH(L43,参考データ!$D$63:$D$71,1),MATCH(M43,参考データ!$F$47:$I$47,0)))))))</f>
        <v/>
      </c>
      <c r="U43" s="218" t="str">
        <f t="shared" si="0"/>
        <v/>
      </c>
      <c r="V43" s="206" t="str">
        <f t="shared" si="1"/>
        <v/>
      </c>
      <c r="W43" s="207"/>
      <c r="X43" s="208" t="str" cm="1">
        <f t="array" ref="X43">_xlfn.IFNA(INDEX($AQ$12:$AQ$1011,MATCH(0,COUNTIF($X$12:X42,$AQ$12:$AQ$1011),0)),"")</f>
        <v/>
      </c>
      <c r="Y43" s="209" t="str">
        <f>VLOOKUP(X43,日付カウント前!A:C,3,FALSE)</f>
        <v/>
      </c>
      <c r="Z43" s="210" cm="1">
        <f t="array" ref="Z43">SUMPRODUCT(($AQ$12:$AQ$1011=$X43)*$J$12:$J$1011)</f>
        <v>0</v>
      </c>
      <c r="AA43" s="210" cm="1">
        <f t="array" ref="AA43">SUMPRODUCT(($AQ$12:$AQ$1011=$X43)*$K$12:$K$1011)/1000</f>
        <v>0</v>
      </c>
      <c r="AB43" s="120" cm="1">
        <f t="array" ref="AB43">IFERROR(SUMPRODUCT(($AQ$12:$AQ$1011=$X43)*$AN$12:$AN$1011)/SUMPRODUCT(($AQ$12:$AQ$1011=$X43)*$N$12:$N$1011),0)</f>
        <v>0</v>
      </c>
      <c r="AC43" s="211">
        <f>SUMIFS($N$12:$N$1011,$AQ$12:$AQ$1011,X43,$H$12:$H$1011,"軽油")+SUMIFS($N$12:$N$1011,$AQ$12:$AQ$1011,X43,$H$12:$H$1011,"ガソリン")*参考データ!$D$76/参考データ!$D$77+SUMIFS($N$12:$N$1011,$AQ$12:$AQ$1011,X43,$H$12:$H$1011,"LPG")*参考データ!$D$78/参考データ!$D$77+SUMIFS($N$12:$N$1011,$C$12:$C$1011,X43,$H$12:$H$1011,"CNG")*参考データ!$D$80/参考データ!$D$77+SUMIFS($N$12:$N$1011,$C$12:$C$1011,X43,$H$12:$H$1011,"バイオエタノール")*参考データ!$D$81/参考データ!$D$77+SUMIFS($N$12:$N$1011,$C$12:$C$1011,X43,$H$12:$H$1011,"バイオディーゼル")*参考データ!$D$82/参考データ!$D$77+SUMIFS($N$12:$N$1011,$C$12:$C$1011,X43,$H$12:$H$1011,"バイオガス")*参考データ!$D$83/参考データ!$D$77+SUMIFS($N$12:$N$1011,$C$12:$C$1011,X43,$H$12:$H$1011,"水素")*参考データ!$D$84/参考データ!$D$77+SUMIFS($N$12:$N$1011,$C$12:$C$1011,X43,$H$12:$H$1011,"電気（買電）")*参考データ!$D$85/参考データ!$D$77+SUMIFS($N$12:$N$1011,$C$12:$C$1011,X43,$H$12:$H$1011,"電気（自家発電：非燃料由来の非化石電気）")*参考データ!$D$86/参考データ!$D$77</f>
        <v>0</v>
      </c>
      <c r="AD43" s="210">
        <f t="shared" si="2"/>
        <v>0</v>
      </c>
      <c r="AE43" s="212">
        <f t="shared" si="5"/>
        <v>0</v>
      </c>
      <c r="AF43" s="243" t="str">
        <f t="shared" si="13"/>
        <v/>
      </c>
      <c r="AG43" s="244">
        <f t="shared" si="16"/>
        <v>0</v>
      </c>
      <c r="AH43" s="244">
        <f t="shared" si="17"/>
        <v>0</v>
      </c>
      <c r="AI43" s="245">
        <f t="shared" si="18"/>
        <v>0</v>
      </c>
      <c r="AJ43" s="246">
        <f t="shared" si="19"/>
        <v>0</v>
      </c>
      <c r="AK43" s="125">
        <f t="shared" si="20"/>
        <v>0</v>
      </c>
      <c r="AL43" s="247">
        <f t="shared" si="21"/>
        <v>0</v>
      </c>
      <c r="AN43" s="216">
        <f t="shared" si="10"/>
        <v>0</v>
      </c>
      <c r="AO43" s="156">
        <f t="shared" si="22"/>
        <v>0</v>
      </c>
      <c r="AP43" s="140">
        <f t="shared" si="12"/>
        <v>0</v>
      </c>
      <c r="AQ43" s="159" t="str">
        <f t="shared" si="3"/>
        <v/>
      </c>
    </row>
    <row r="44" spans="2:43" x14ac:dyDescent="0.2">
      <c r="B44" s="202">
        <v>33</v>
      </c>
      <c r="C44" s="41"/>
      <c r="D44" s="114"/>
      <c r="E44" s="114"/>
      <c r="F44" s="114"/>
      <c r="G44" s="42"/>
      <c r="H44" s="9"/>
      <c r="I44" s="9"/>
      <c r="J44" s="1"/>
      <c r="K44" s="34"/>
      <c r="L44" s="35"/>
      <c r="M44" s="7"/>
      <c r="N44" s="7"/>
      <c r="O44" s="7"/>
      <c r="P44" s="7"/>
      <c r="Q44" s="50"/>
      <c r="R44" s="217" t="str">
        <f t="shared" si="4"/>
        <v/>
      </c>
      <c r="S44" s="39" t="str">
        <f>IF(I44="","",IF(I44="委託輸送",IF(H44="ガソリン",VLOOKUP(L44,参考データ!$D$4:$F$6,3,TRUE),VLOOKUP(L44,参考データ!$D$7:$F$15,3,TRUE)),IF(H44="ガソリン",VLOOKUP(L44,参考データ!$D$16:$F$18,3,TRUE),VLOOKUP(L44,参考データ!$D$19:$F$27,3,TRUE))))</f>
        <v/>
      </c>
      <c r="T44" s="204" t="str">
        <f>IF(C44="","",IF(Q44="有",IF(H44="ガソリン",VLOOKUP(M44,参考データ!$B$36:$F$38,3,FALSE)/R44^VLOOKUP(M44,参考データ!$B$36:$F$38,4,FALSE)/L44^VLOOKUP(M44,参考データ!$B$36:$F$38,5,FALSE),VLOOKUP(M44,参考データ!$B$39:$F$42,3,FALSE)/R44^VLOOKUP(M44,参考データ!$B$39:$F$42,4,FALSE)/L44^VLOOKUP(M44,参考データ!$B$39:$F$42,5,FALSE))*U44,J44/(IF(I44="委託輸送",IF(H44="ガソリン",INDEX(参考データ!$F$48:$I$50,MATCH(L44,参考データ!$D$48:$D$50,1),MATCH(M44,参考データ!$F$47:$I$47,0)),INDEX(参考データ!$F$51:$I$59,MATCH(L44,参考データ!$D$51:$D$59,1),MATCH(M44,参考データ!$F$47:$I$47,0))),IF(H44="ガソリン",INDEX(参考データ!$F$60:$I$62,MATCH(L44,参考データ!$D$60:$D$62,1),MATCH(M44,参考データ!$F$47:$I$47,0)),INDEX(参考データ!$F$63:$I$71,MATCH(L44,参考データ!$D$63:$D$71,1),MATCH(M44,参考データ!$F$47:$I$47,0)))))))</f>
        <v/>
      </c>
      <c r="U44" s="218" t="str">
        <f t="shared" si="0"/>
        <v/>
      </c>
      <c r="V44" s="206" t="str">
        <f t="shared" si="1"/>
        <v/>
      </c>
      <c r="W44" s="207"/>
      <c r="X44" s="208" t="str" cm="1">
        <f t="array" ref="X44">_xlfn.IFNA(INDEX($AQ$12:$AQ$1011,MATCH(0,COUNTIF($X$12:X43,$AQ$12:$AQ$1011),0)),"")</f>
        <v/>
      </c>
      <c r="Y44" s="209" t="str">
        <f>VLOOKUP(X44,日付カウント前!A:C,3,FALSE)</f>
        <v/>
      </c>
      <c r="Z44" s="210" cm="1">
        <f t="array" ref="Z44">SUMPRODUCT(($AQ$12:$AQ$1011=$X44)*$J$12:$J$1011)</f>
        <v>0</v>
      </c>
      <c r="AA44" s="210" cm="1">
        <f t="array" ref="AA44">SUMPRODUCT(($AQ$12:$AQ$1011=$X44)*$K$12:$K$1011)/1000</f>
        <v>0</v>
      </c>
      <c r="AB44" s="120" cm="1">
        <f t="array" ref="AB44">IFERROR(SUMPRODUCT(($AQ$12:$AQ$1011=$X44)*$AN$12:$AN$1011)/SUMPRODUCT(($AQ$12:$AQ$1011=$X44)*$N$12:$N$1011),0)</f>
        <v>0</v>
      </c>
      <c r="AC44" s="211">
        <f>SUMIFS($N$12:$N$1011,$AQ$12:$AQ$1011,X44,$H$12:$H$1011,"軽油")+SUMIFS($N$12:$N$1011,$AQ$12:$AQ$1011,X44,$H$12:$H$1011,"ガソリン")*参考データ!$D$76/参考データ!$D$77+SUMIFS($N$12:$N$1011,$AQ$12:$AQ$1011,X44,$H$12:$H$1011,"LPG")*参考データ!$D$78/参考データ!$D$77+SUMIFS($N$12:$N$1011,$C$12:$C$1011,X44,$H$12:$H$1011,"CNG")*参考データ!$D$80/参考データ!$D$77+SUMIFS($N$12:$N$1011,$C$12:$C$1011,X44,$H$12:$H$1011,"バイオエタノール")*参考データ!$D$81/参考データ!$D$77+SUMIFS($N$12:$N$1011,$C$12:$C$1011,X44,$H$12:$H$1011,"バイオディーゼル")*参考データ!$D$82/参考データ!$D$77+SUMIFS($N$12:$N$1011,$C$12:$C$1011,X44,$H$12:$H$1011,"バイオガス")*参考データ!$D$83/参考データ!$D$77+SUMIFS($N$12:$N$1011,$C$12:$C$1011,X44,$H$12:$H$1011,"水素")*参考データ!$D$84/参考データ!$D$77+SUMIFS($N$12:$N$1011,$C$12:$C$1011,X44,$H$12:$H$1011,"電気（買電）")*参考データ!$D$85/参考データ!$D$77+SUMIFS($N$12:$N$1011,$C$12:$C$1011,X44,$H$12:$H$1011,"電気（自家発電：非燃料由来の非化石電気）")*参考データ!$D$86/参考データ!$D$77</f>
        <v>0</v>
      </c>
      <c r="AD44" s="210">
        <f t="shared" ref="AD44:AD71" si="23">SUMIF($AQ$12:$AQ$1015,X44,$U$12:$U$1015)</f>
        <v>0</v>
      </c>
      <c r="AE44" s="212">
        <f t="shared" si="5"/>
        <v>0</v>
      </c>
      <c r="AF44" s="243" t="str">
        <f t="shared" si="13"/>
        <v/>
      </c>
      <c r="AG44" s="244">
        <f t="shared" si="16"/>
        <v>0</v>
      </c>
      <c r="AH44" s="244">
        <f t="shared" si="17"/>
        <v>0</v>
      </c>
      <c r="AI44" s="245">
        <f t="shared" si="18"/>
        <v>0</v>
      </c>
      <c r="AJ44" s="246">
        <f t="shared" si="19"/>
        <v>0</v>
      </c>
      <c r="AK44" s="125">
        <f t="shared" si="20"/>
        <v>0</v>
      </c>
      <c r="AL44" s="247">
        <f t="shared" si="21"/>
        <v>0</v>
      </c>
      <c r="AN44" s="216">
        <f t="shared" si="10"/>
        <v>0</v>
      </c>
      <c r="AO44" s="156">
        <f t="shared" si="22"/>
        <v>0</v>
      </c>
      <c r="AP44" s="140">
        <f t="shared" si="12"/>
        <v>0</v>
      </c>
      <c r="AQ44" s="159" t="str">
        <f t="shared" si="3"/>
        <v/>
      </c>
    </row>
    <row r="45" spans="2:43" x14ac:dyDescent="0.2">
      <c r="B45" s="202">
        <v>34</v>
      </c>
      <c r="C45" s="41"/>
      <c r="D45" s="114"/>
      <c r="E45" s="114"/>
      <c r="F45" s="114"/>
      <c r="G45" s="42"/>
      <c r="H45" s="9"/>
      <c r="I45" s="9"/>
      <c r="J45" s="1"/>
      <c r="K45" s="34"/>
      <c r="L45" s="35"/>
      <c r="M45" s="7"/>
      <c r="N45" s="7"/>
      <c r="O45" s="7"/>
      <c r="P45" s="7"/>
      <c r="Q45" s="50"/>
      <c r="R45" s="217" t="str">
        <f t="shared" si="4"/>
        <v/>
      </c>
      <c r="S45" s="39" t="str">
        <f>IF(I45="","",IF(I45="委託輸送",IF(H45="ガソリン",VLOOKUP(L45,参考データ!$D$4:$F$6,3,TRUE),VLOOKUP(L45,参考データ!$D$7:$F$15,3,TRUE)),IF(H45="ガソリン",VLOOKUP(L45,参考データ!$D$16:$F$18,3,TRUE),VLOOKUP(L45,参考データ!$D$19:$F$27,3,TRUE))))</f>
        <v/>
      </c>
      <c r="T45" s="204" t="str">
        <f>IF(C45="","",IF(Q45="有",IF(H45="ガソリン",VLOOKUP(M45,参考データ!$B$36:$F$38,3,FALSE)/R45^VLOOKUP(M45,参考データ!$B$36:$F$38,4,FALSE)/L45^VLOOKUP(M45,参考データ!$B$36:$F$38,5,FALSE),VLOOKUP(M45,参考データ!$B$39:$F$42,3,FALSE)/R45^VLOOKUP(M45,参考データ!$B$39:$F$42,4,FALSE)/L45^VLOOKUP(M45,参考データ!$B$39:$F$42,5,FALSE))*U45,J45/(IF(I45="委託輸送",IF(H45="ガソリン",INDEX(参考データ!$F$48:$I$50,MATCH(L45,参考データ!$D$48:$D$50,1),MATCH(M45,参考データ!$F$47:$I$47,0)),INDEX(参考データ!$F$51:$I$59,MATCH(L45,参考データ!$D$51:$D$59,1),MATCH(M45,参考データ!$F$47:$I$47,0))),IF(H45="ガソリン",INDEX(参考データ!$F$60:$I$62,MATCH(L45,参考データ!$D$60:$D$62,1),MATCH(M45,参考データ!$F$47:$I$47,0)),INDEX(参考データ!$F$63:$I$71,MATCH(L45,参考データ!$D$63:$D$71,1),MATCH(M45,参考データ!$F$47:$I$47,0)))))))</f>
        <v/>
      </c>
      <c r="U45" s="218" t="str">
        <f t="shared" si="0"/>
        <v/>
      </c>
      <c r="V45" s="206" t="str">
        <f t="shared" si="1"/>
        <v/>
      </c>
      <c r="W45" s="207"/>
      <c r="X45" s="208" t="str" cm="1">
        <f t="array" ref="X45">_xlfn.IFNA(INDEX($AQ$12:$AQ$1011,MATCH(0,COUNTIF($X$12:X44,$AQ$12:$AQ$1011),0)),"")</f>
        <v/>
      </c>
      <c r="Y45" s="209" t="str">
        <f>VLOOKUP(X45,日付カウント前!A:C,3,FALSE)</f>
        <v/>
      </c>
      <c r="Z45" s="210" cm="1">
        <f t="array" ref="Z45">SUMPRODUCT(($AQ$12:$AQ$1011=$X45)*$J$12:$J$1011)</f>
        <v>0</v>
      </c>
      <c r="AA45" s="210" cm="1">
        <f t="array" ref="AA45">SUMPRODUCT(($AQ$12:$AQ$1011=$X45)*$K$12:$K$1011)/1000</f>
        <v>0</v>
      </c>
      <c r="AB45" s="120" cm="1">
        <f t="array" ref="AB45">IFERROR(SUMPRODUCT(($AQ$12:$AQ$1011=$X45)*$AN$12:$AN$1011)/SUMPRODUCT(($AQ$12:$AQ$1011=$X45)*$N$12:$N$1011),0)</f>
        <v>0</v>
      </c>
      <c r="AC45" s="211">
        <f>SUMIFS($N$12:$N$1011,$AQ$12:$AQ$1011,X45,$H$12:$H$1011,"軽油")+SUMIFS($N$12:$N$1011,$AQ$12:$AQ$1011,X45,$H$12:$H$1011,"ガソリン")*参考データ!$D$76/参考データ!$D$77+SUMIFS($N$12:$N$1011,$AQ$12:$AQ$1011,X45,$H$12:$H$1011,"LPG")*参考データ!$D$78/参考データ!$D$77+SUMIFS($N$12:$N$1011,$C$12:$C$1011,X45,$H$12:$H$1011,"CNG")*参考データ!$D$80/参考データ!$D$77+SUMIFS($N$12:$N$1011,$C$12:$C$1011,X45,$H$12:$H$1011,"バイオエタノール")*参考データ!$D$81/参考データ!$D$77+SUMIFS($N$12:$N$1011,$C$12:$C$1011,X45,$H$12:$H$1011,"バイオディーゼル")*参考データ!$D$82/参考データ!$D$77+SUMIFS($N$12:$N$1011,$C$12:$C$1011,X45,$H$12:$H$1011,"バイオガス")*参考データ!$D$83/参考データ!$D$77+SUMIFS($N$12:$N$1011,$C$12:$C$1011,X45,$H$12:$H$1011,"水素")*参考データ!$D$84/参考データ!$D$77+SUMIFS($N$12:$N$1011,$C$12:$C$1011,X45,$H$12:$H$1011,"電気（買電）")*参考データ!$D$85/参考データ!$D$77+SUMIFS($N$12:$N$1011,$C$12:$C$1011,X45,$H$12:$H$1011,"電気（自家発電：非燃料由来の非化石電気）")*参考データ!$D$86/参考データ!$D$77</f>
        <v>0</v>
      </c>
      <c r="AD45" s="210">
        <f t="shared" si="23"/>
        <v>0</v>
      </c>
      <c r="AE45" s="212">
        <f t="shared" si="5"/>
        <v>0</v>
      </c>
      <c r="AF45" s="243" t="str">
        <f t="shared" si="13"/>
        <v/>
      </c>
      <c r="AG45" s="244">
        <f t="shared" si="16"/>
        <v>0</v>
      </c>
      <c r="AH45" s="244">
        <f t="shared" si="17"/>
        <v>0</v>
      </c>
      <c r="AI45" s="245">
        <f t="shared" si="18"/>
        <v>0</v>
      </c>
      <c r="AJ45" s="246">
        <f t="shared" si="19"/>
        <v>0</v>
      </c>
      <c r="AK45" s="125">
        <f t="shared" si="20"/>
        <v>0</v>
      </c>
      <c r="AL45" s="247">
        <f t="shared" si="21"/>
        <v>0</v>
      </c>
      <c r="AN45" s="216">
        <f t="shared" si="10"/>
        <v>0</v>
      </c>
      <c r="AO45" s="156">
        <f t="shared" si="22"/>
        <v>0</v>
      </c>
      <c r="AP45" s="140">
        <f t="shared" si="12"/>
        <v>0</v>
      </c>
      <c r="AQ45" s="159" t="str">
        <f t="shared" si="3"/>
        <v/>
      </c>
    </row>
    <row r="46" spans="2:43" x14ac:dyDescent="0.2">
      <c r="B46" s="202">
        <v>35</v>
      </c>
      <c r="C46" s="41"/>
      <c r="D46" s="114"/>
      <c r="E46" s="114"/>
      <c r="F46" s="114"/>
      <c r="G46" s="42"/>
      <c r="H46" s="9"/>
      <c r="I46" s="9"/>
      <c r="J46" s="1"/>
      <c r="K46" s="34"/>
      <c r="L46" s="35"/>
      <c r="M46" s="7"/>
      <c r="N46" s="7"/>
      <c r="O46" s="7"/>
      <c r="P46" s="7"/>
      <c r="Q46" s="50"/>
      <c r="R46" s="217" t="str">
        <f t="shared" si="4"/>
        <v/>
      </c>
      <c r="S46" s="39" t="str">
        <f>IF(I46="","",IF(I46="委託輸送",IF(H46="ガソリン",VLOOKUP(L46,参考データ!$D$4:$F$6,3,TRUE),VLOOKUP(L46,参考データ!$D$7:$F$15,3,TRUE)),IF(H46="ガソリン",VLOOKUP(L46,参考データ!$D$16:$F$18,3,TRUE),VLOOKUP(L46,参考データ!$D$19:$F$27,3,TRUE))))</f>
        <v/>
      </c>
      <c r="T46" s="204" t="str">
        <f>IF(C46="","",IF(Q46="有",IF(H46="ガソリン",VLOOKUP(M46,参考データ!$B$36:$F$38,3,FALSE)/R46^VLOOKUP(M46,参考データ!$B$36:$F$38,4,FALSE)/L46^VLOOKUP(M46,参考データ!$B$36:$F$38,5,FALSE),VLOOKUP(M46,参考データ!$B$39:$F$42,3,FALSE)/R46^VLOOKUP(M46,参考データ!$B$39:$F$42,4,FALSE)/L46^VLOOKUP(M46,参考データ!$B$39:$F$42,5,FALSE))*U46,J46/(IF(I46="委託輸送",IF(H46="ガソリン",INDEX(参考データ!$F$48:$I$50,MATCH(L46,参考データ!$D$48:$D$50,1),MATCH(M46,参考データ!$F$47:$I$47,0)),INDEX(参考データ!$F$51:$I$59,MATCH(L46,参考データ!$D$51:$D$59,1),MATCH(M46,参考データ!$F$47:$I$47,0))),IF(H46="ガソリン",INDEX(参考データ!$F$60:$I$62,MATCH(L46,参考データ!$D$60:$D$62,1),MATCH(M46,参考データ!$F$47:$I$47,0)),INDEX(参考データ!$F$63:$I$71,MATCH(L46,参考データ!$D$63:$D$71,1),MATCH(M46,参考データ!$F$47:$I$47,0)))))))</f>
        <v/>
      </c>
      <c r="U46" s="218" t="str">
        <f t="shared" si="0"/>
        <v/>
      </c>
      <c r="V46" s="206" t="str">
        <f t="shared" si="1"/>
        <v/>
      </c>
      <c r="W46" s="207"/>
      <c r="X46" s="208" t="str" cm="1">
        <f t="array" ref="X46">_xlfn.IFNA(INDEX($AQ$12:$AQ$1011,MATCH(0,COUNTIF($X$12:X45,$AQ$12:$AQ$1011),0)),"")</f>
        <v/>
      </c>
      <c r="Y46" s="209" t="str">
        <f>VLOOKUP(X46,日付カウント前!A:C,3,FALSE)</f>
        <v/>
      </c>
      <c r="Z46" s="210" cm="1">
        <f t="array" ref="Z46">SUMPRODUCT(($AQ$12:$AQ$1011=$X46)*$J$12:$J$1011)</f>
        <v>0</v>
      </c>
      <c r="AA46" s="210" cm="1">
        <f t="array" ref="AA46">SUMPRODUCT(($AQ$12:$AQ$1011=$X46)*$K$12:$K$1011)/1000</f>
        <v>0</v>
      </c>
      <c r="AB46" s="120" cm="1">
        <f t="array" ref="AB46">IFERROR(SUMPRODUCT(($AQ$12:$AQ$1011=$X46)*$AN$12:$AN$1011)/SUMPRODUCT(($AQ$12:$AQ$1011=$X46)*$N$12:$N$1011),0)</f>
        <v>0</v>
      </c>
      <c r="AC46" s="211">
        <f>SUMIFS($N$12:$N$1011,$AQ$12:$AQ$1011,X46,$H$12:$H$1011,"軽油")+SUMIFS($N$12:$N$1011,$AQ$12:$AQ$1011,X46,$H$12:$H$1011,"ガソリン")*参考データ!$D$76/参考データ!$D$77+SUMIFS($N$12:$N$1011,$AQ$12:$AQ$1011,X46,$H$12:$H$1011,"LPG")*参考データ!$D$78/参考データ!$D$77+SUMIFS($N$12:$N$1011,$C$12:$C$1011,X46,$H$12:$H$1011,"CNG")*参考データ!$D$80/参考データ!$D$77+SUMIFS($N$12:$N$1011,$C$12:$C$1011,X46,$H$12:$H$1011,"バイオエタノール")*参考データ!$D$81/参考データ!$D$77+SUMIFS($N$12:$N$1011,$C$12:$C$1011,X46,$H$12:$H$1011,"バイオディーゼル")*参考データ!$D$82/参考データ!$D$77+SUMIFS($N$12:$N$1011,$C$12:$C$1011,X46,$H$12:$H$1011,"バイオガス")*参考データ!$D$83/参考データ!$D$77+SUMIFS($N$12:$N$1011,$C$12:$C$1011,X46,$H$12:$H$1011,"水素")*参考データ!$D$84/参考データ!$D$77+SUMIFS($N$12:$N$1011,$C$12:$C$1011,X46,$H$12:$H$1011,"電気（買電）")*参考データ!$D$85/参考データ!$D$77+SUMIFS($N$12:$N$1011,$C$12:$C$1011,X46,$H$12:$H$1011,"電気（自家発電：非燃料由来の非化石電気）")*参考データ!$D$86/参考データ!$D$77</f>
        <v>0</v>
      </c>
      <c r="AD46" s="210">
        <f t="shared" si="23"/>
        <v>0</v>
      </c>
      <c r="AE46" s="212">
        <f t="shared" si="5"/>
        <v>0</v>
      </c>
      <c r="AF46" s="243" t="str">
        <f t="shared" si="13"/>
        <v/>
      </c>
      <c r="AG46" s="244">
        <f t="shared" si="16"/>
        <v>0</v>
      </c>
      <c r="AH46" s="244">
        <f t="shared" si="17"/>
        <v>0</v>
      </c>
      <c r="AI46" s="245">
        <f t="shared" si="18"/>
        <v>0</v>
      </c>
      <c r="AJ46" s="246">
        <f t="shared" si="19"/>
        <v>0</v>
      </c>
      <c r="AK46" s="125">
        <f t="shared" si="20"/>
        <v>0</v>
      </c>
      <c r="AL46" s="247">
        <f t="shared" si="21"/>
        <v>0</v>
      </c>
      <c r="AN46" s="216">
        <f t="shared" si="10"/>
        <v>0</v>
      </c>
      <c r="AO46" s="156">
        <f t="shared" si="22"/>
        <v>0</v>
      </c>
      <c r="AP46" s="140">
        <f t="shared" si="12"/>
        <v>0</v>
      </c>
      <c r="AQ46" s="159" t="str">
        <f t="shared" si="3"/>
        <v/>
      </c>
    </row>
    <row r="47" spans="2:43" x14ac:dyDescent="0.2">
      <c r="B47" s="202">
        <v>36</v>
      </c>
      <c r="C47" s="41"/>
      <c r="D47" s="114"/>
      <c r="E47" s="114"/>
      <c r="F47" s="114"/>
      <c r="G47" s="42"/>
      <c r="H47" s="9"/>
      <c r="I47" s="9"/>
      <c r="J47" s="1"/>
      <c r="K47" s="34"/>
      <c r="L47" s="35"/>
      <c r="M47" s="7"/>
      <c r="N47" s="7"/>
      <c r="O47" s="7"/>
      <c r="P47" s="7"/>
      <c r="Q47" s="50"/>
      <c r="R47" s="217" t="str">
        <f t="shared" si="4"/>
        <v/>
      </c>
      <c r="S47" s="39" t="str">
        <f>IF(I47="","",IF(I47="委託輸送",IF(H47="ガソリン",VLOOKUP(L47,参考データ!$D$4:$F$6,3,TRUE),VLOOKUP(L47,参考データ!$D$7:$F$15,3,TRUE)),IF(H47="ガソリン",VLOOKUP(L47,参考データ!$D$16:$F$18,3,TRUE),VLOOKUP(L47,参考データ!$D$19:$F$27,3,TRUE))))</f>
        <v/>
      </c>
      <c r="T47" s="204" t="str">
        <f>IF(C47="","",IF(Q47="有",IF(H47="ガソリン",VLOOKUP(M47,参考データ!$B$36:$F$38,3,FALSE)/R47^VLOOKUP(M47,参考データ!$B$36:$F$38,4,FALSE)/L47^VLOOKUP(M47,参考データ!$B$36:$F$38,5,FALSE),VLOOKUP(M47,参考データ!$B$39:$F$42,3,FALSE)/R47^VLOOKUP(M47,参考データ!$B$39:$F$42,4,FALSE)/L47^VLOOKUP(M47,参考データ!$B$39:$F$42,5,FALSE))*U47,J47/(IF(I47="委託輸送",IF(H47="ガソリン",INDEX(参考データ!$F$48:$I$50,MATCH(L47,参考データ!$D$48:$D$50,1),MATCH(M47,参考データ!$F$47:$I$47,0)),INDEX(参考データ!$F$51:$I$59,MATCH(L47,参考データ!$D$51:$D$59,1),MATCH(M47,参考データ!$F$47:$I$47,0))),IF(H47="ガソリン",INDEX(参考データ!$F$60:$I$62,MATCH(L47,参考データ!$D$60:$D$62,1),MATCH(M47,参考データ!$F$47:$I$47,0)),INDEX(参考データ!$F$63:$I$71,MATCH(L47,参考データ!$D$63:$D$71,1),MATCH(M47,参考データ!$F$47:$I$47,0)))))))</f>
        <v/>
      </c>
      <c r="U47" s="218" t="str">
        <f t="shared" si="0"/>
        <v/>
      </c>
      <c r="V47" s="206" t="str">
        <f t="shared" si="1"/>
        <v/>
      </c>
      <c r="W47" s="207"/>
      <c r="X47" s="208" t="str" cm="1">
        <f t="array" ref="X47">_xlfn.IFNA(INDEX($AQ$12:$AQ$1011,MATCH(0,COUNTIF($X$12:X46,$AQ$12:$AQ$1011),0)),"")</f>
        <v/>
      </c>
      <c r="Y47" s="209" t="str">
        <f>VLOOKUP(X47,日付カウント前!A:C,3,FALSE)</f>
        <v/>
      </c>
      <c r="Z47" s="210" cm="1">
        <f t="array" ref="Z47">SUMPRODUCT(($AQ$12:$AQ$1011=$X47)*$J$12:$J$1011)</f>
        <v>0</v>
      </c>
      <c r="AA47" s="210" cm="1">
        <f t="array" ref="AA47">SUMPRODUCT(($AQ$12:$AQ$1011=$X47)*$K$12:$K$1011)/1000</f>
        <v>0</v>
      </c>
      <c r="AB47" s="120" cm="1">
        <f t="array" ref="AB47">IFERROR(SUMPRODUCT(($AQ$12:$AQ$1011=$X47)*$AN$12:$AN$1011)/SUMPRODUCT(($AQ$12:$AQ$1011=$X47)*$N$12:$N$1011),0)</f>
        <v>0</v>
      </c>
      <c r="AC47" s="211">
        <f>SUMIFS($N$12:$N$1011,$AQ$12:$AQ$1011,X47,$H$12:$H$1011,"軽油")+SUMIFS($N$12:$N$1011,$AQ$12:$AQ$1011,X47,$H$12:$H$1011,"ガソリン")*参考データ!$D$76/参考データ!$D$77+SUMIFS($N$12:$N$1011,$AQ$12:$AQ$1011,X47,$H$12:$H$1011,"LPG")*参考データ!$D$78/参考データ!$D$77+SUMIFS($N$12:$N$1011,$C$12:$C$1011,X47,$H$12:$H$1011,"CNG")*参考データ!$D$80/参考データ!$D$77+SUMIFS($N$12:$N$1011,$C$12:$C$1011,X47,$H$12:$H$1011,"バイオエタノール")*参考データ!$D$81/参考データ!$D$77+SUMIFS($N$12:$N$1011,$C$12:$C$1011,X47,$H$12:$H$1011,"バイオディーゼル")*参考データ!$D$82/参考データ!$D$77+SUMIFS($N$12:$N$1011,$C$12:$C$1011,X47,$H$12:$H$1011,"バイオガス")*参考データ!$D$83/参考データ!$D$77+SUMIFS($N$12:$N$1011,$C$12:$C$1011,X47,$H$12:$H$1011,"水素")*参考データ!$D$84/参考データ!$D$77+SUMIFS($N$12:$N$1011,$C$12:$C$1011,X47,$H$12:$H$1011,"電気（買電）")*参考データ!$D$85/参考データ!$D$77+SUMIFS($N$12:$N$1011,$C$12:$C$1011,X47,$H$12:$H$1011,"電気（自家発電：非燃料由来の非化石電気）")*参考データ!$D$86/参考データ!$D$77</f>
        <v>0</v>
      </c>
      <c r="AD47" s="210">
        <f t="shared" si="23"/>
        <v>0</v>
      </c>
      <c r="AE47" s="212">
        <f t="shared" si="5"/>
        <v>0</v>
      </c>
      <c r="AF47" s="243" t="str">
        <f t="shared" si="13"/>
        <v/>
      </c>
      <c r="AG47" s="244">
        <f t="shared" si="16"/>
        <v>0</v>
      </c>
      <c r="AH47" s="244">
        <f t="shared" si="17"/>
        <v>0</v>
      </c>
      <c r="AI47" s="245">
        <f t="shared" si="18"/>
        <v>0</v>
      </c>
      <c r="AJ47" s="246">
        <f t="shared" si="19"/>
        <v>0</v>
      </c>
      <c r="AK47" s="125">
        <f t="shared" si="20"/>
        <v>0</v>
      </c>
      <c r="AL47" s="247">
        <f t="shared" si="21"/>
        <v>0</v>
      </c>
      <c r="AN47" s="216">
        <f t="shared" si="10"/>
        <v>0</v>
      </c>
      <c r="AO47" s="156">
        <f t="shared" si="22"/>
        <v>0</v>
      </c>
      <c r="AP47" s="140">
        <f t="shared" si="12"/>
        <v>0</v>
      </c>
      <c r="AQ47" s="159" t="str">
        <f t="shared" si="3"/>
        <v/>
      </c>
    </row>
    <row r="48" spans="2:43" x14ac:dyDescent="0.2">
      <c r="B48" s="202">
        <v>37</v>
      </c>
      <c r="C48" s="41"/>
      <c r="D48" s="114"/>
      <c r="E48" s="114"/>
      <c r="F48" s="114"/>
      <c r="G48" s="42"/>
      <c r="H48" s="9"/>
      <c r="I48" s="9"/>
      <c r="J48" s="1"/>
      <c r="K48" s="34"/>
      <c r="L48" s="35"/>
      <c r="M48" s="7"/>
      <c r="N48" s="7"/>
      <c r="O48" s="7"/>
      <c r="P48" s="7"/>
      <c r="Q48" s="50"/>
      <c r="R48" s="217" t="str">
        <f t="shared" si="4"/>
        <v/>
      </c>
      <c r="S48" s="39" t="str">
        <f>IF(I48="","",IF(I48="委託輸送",IF(H48="ガソリン",VLOOKUP(L48,参考データ!$D$4:$F$6,3,TRUE),VLOOKUP(L48,参考データ!$D$7:$F$15,3,TRUE)),IF(H48="ガソリン",VLOOKUP(L48,参考データ!$D$16:$F$18,3,TRUE),VLOOKUP(L48,参考データ!$D$19:$F$27,3,TRUE))))</f>
        <v/>
      </c>
      <c r="T48" s="204" t="str">
        <f>IF(C48="","",IF(Q48="有",IF(H48="ガソリン",VLOOKUP(M48,参考データ!$B$36:$F$38,3,FALSE)/R48^VLOOKUP(M48,参考データ!$B$36:$F$38,4,FALSE)/L48^VLOOKUP(M48,参考データ!$B$36:$F$38,5,FALSE),VLOOKUP(M48,参考データ!$B$39:$F$42,3,FALSE)/R48^VLOOKUP(M48,参考データ!$B$39:$F$42,4,FALSE)/L48^VLOOKUP(M48,参考データ!$B$39:$F$42,5,FALSE))*U48,J48/(IF(I48="委託輸送",IF(H48="ガソリン",INDEX(参考データ!$F$48:$I$50,MATCH(L48,参考データ!$D$48:$D$50,1),MATCH(M48,参考データ!$F$47:$I$47,0)),INDEX(参考データ!$F$51:$I$59,MATCH(L48,参考データ!$D$51:$D$59,1),MATCH(M48,参考データ!$F$47:$I$47,0))),IF(H48="ガソリン",INDEX(参考データ!$F$60:$I$62,MATCH(L48,参考データ!$D$60:$D$62,1),MATCH(M48,参考データ!$F$47:$I$47,0)),INDEX(参考データ!$F$63:$I$71,MATCH(L48,参考データ!$D$63:$D$71,1),MATCH(M48,参考データ!$F$47:$I$47,0)))))))</f>
        <v/>
      </c>
      <c r="U48" s="218" t="str">
        <f t="shared" si="0"/>
        <v/>
      </c>
      <c r="V48" s="206" t="str">
        <f t="shared" si="1"/>
        <v/>
      </c>
      <c r="W48" s="207"/>
      <c r="X48" s="208" t="str" cm="1">
        <f t="array" ref="X48">_xlfn.IFNA(INDEX($AQ$12:$AQ$1011,MATCH(0,COUNTIF($X$12:X47,$AQ$12:$AQ$1011),0)),"")</f>
        <v/>
      </c>
      <c r="Y48" s="209" t="str">
        <f>VLOOKUP(X48,日付カウント前!A:C,3,FALSE)</f>
        <v/>
      </c>
      <c r="Z48" s="210" cm="1">
        <f t="array" ref="Z48">SUMPRODUCT(($AQ$12:$AQ$1011=$X48)*$J$12:$J$1011)</f>
        <v>0</v>
      </c>
      <c r="AA48" s="210" cm="1">
        <f t="array" ref="AA48">SUMPRODUCT(($AQ$12:$AQ$1011=$X48)*$K$12:$K$1011)/1000</f>
        <v>0</v>
      </c>
      <c r="AB48" s="120" cm="1">
        <f t="array" ref="AB48">IFERROR(SUMPRODUCT(($AQ$12:$AQ$1011=$X48)*$AN$12:$AN$1011)/SUMPRODUCT(($AQ$12:$AQ$1011=$X48)*$N$12:$N$1011),0)</f>
        <v>0</v>
      </c>
      <c r="AC48" s="211">
        <f>SUMIFS($N$12:$N$1011,$AQ$12:$AQ$1011,X48,$H$12:$H$1011,"軽油")+SUMIFS($N$12:$N$1011,$AQ$12:$AQ$1011,X48,$H$12:$H$1011,"ガソリン")*参考データ!$D$76/参考データ!$D$77+SUMIFS($N$12:$N$1011,$AQ$12:$AQ$1011,X48,$H$12:$H$1011,"LPG")*参考データ!$D$78/参考データ!$D$77+SUMIFS($N$12:$N$1011,$C$12:$C$1011,X48,$H$12:$H$1011,"CNG")*参考データ!$D$80/参考データ!$D$77+SUMIFS($N$12:$N$1011,$C$12:$C$1011,X48,$H$12:$H$1011,"バイオエタノール")*参考データ!$D$81/参考データ!$D$77+SUMIFS($N$12:$N$1011,$C$12:$C$1011,X48,$H$12:$H$1011,"バイオディーゼル")*参考データ!$D$82/参考データ!$D$77+SUMIFS($N$12:$N$1011,$C$12:$C$1011,X48,$H$12:$H$1011,"バイオガス")*参考データ!$D$83/参考データ!$D$77+SUMIFS($N$12:$N$1011,$C$12:$C$1011,X48,$H$12:$H$1011,"水素")*参考データ!$D$84/参考データ!$D$77+SUMIFS($N$12:$N$1011,$C$12:$C$1011,X48,$H$12:$H$1011,"電気（買電）")*参考データ!$D$85/参考データ!$D$77+SUMIFS($N$12:$N$1011,$C$12:$C$1011,X48,$H$12:$H$1011,"電気（自家発電：非燃料由来の非化石電気）")*参考データ!$D$86/参考データ!$D$77</f>
        <v>0</v>
      </c>
      <c r="AD48" s="210">
        <f t="shared" si="23"/>
        <v>0</v>
      </c>
      <c r="AE48" s="212">
        <f t="shared" si="5"/>
        <v>0</v>
      </c>
      <c r="AF48" s="243" t="str">
        <f t="shared" si="13"/>
        <v/>
      </c>
      <c r="AG48" s="244">
        <f t="shared" si="16"/>
        <v>0</v>
      </c>
      <c r="AH48" s="244">
        <f t="shared" si="17"/>
        <v>0</v>
      </c>
      <c r="AI48" s="245">
        <f t="shared" si="18"/>
        <v>0</v>
      </c>
      <c r="AJ48" s="246">
        <f t="shared" si="19"/>
        <v>0</v>
      </c>
      <c r="AK48" s="125">
        <f t="shared" si="20"/>
        <v>0</v>
      </c>
      <c r="AL48" s="247">
        <f t="shared" si="21"/>
        <v>0</v>
      </c>
      <c r="AN48" s="216">
        <f t="shared" si="10"/>
        <v>0</v>
      </c>
      <c r="AO48" s="156">
        <f t="shared" si="22"/>
        <v>0</v>
      </c>
      <c r="AP48" s="140">
        <f t="shared" si="12"/>
        <v>0</v>
      </c>
      <c r="AQ48" s="159" t="str">
        <f t="shared" si="3"/>
        <v/>
      </c>
    </row>
    <row r="49" spans="2:43" x14ac:dyDescent="0.2">
      <c r="B49" s="202">
        <v>38</v>
      </c>
      <c r="C49" s="41"/>
      <c r="D49" s="114"/>
      <c r="E49" s="114"/>
      <c r="F49" s="114"/>
      <c r="G49" s="42"/>
      <c r="H49" s="9"/>
      <c r="I49" s="9"/>
      <c r="J49" s="1"/>
      <c r="K49" s="34"/>
      <c r="L49" s="35"/>
      <c r="M49" s="7"/>
      <c r="N49" s="7"/>
      <c r="O49" s="7"/>
      <c r="P49" s="7"/>
      <c r="Q49" s="50"/>
      <c r="R49" s="217" t="str">
        <f t="shared" si="4"/>
        <v/>
      </c>
      <c r="S49" s="39" t="str">
        <f>IF(I49="","",IF(I49="委託輸送",IF(H49="ガソリン",VLOOKUP(L49,参考データ!$D$4:$F$6,3,TRUE),VLOOKUP(L49,参考データ!$D$7:$F$15,3,TRUE)),IF(H49="ガソリン",VLOOKUP(L49,参考データ!$D$16:$F$18,3,TRUE),VLOOKUP(L49,参考データ!$D$19:$F$27,3,TRUE))))</f>
        <v/>
      </c>
      <c r="T49" s="204" t="str">
        <f>IF(C49="","",IF(Q49="有",IF(H49="ガソリン",VLOOKUP(M49,参考データ!$B$36:$F$38,3,FALSE)/R49^VLOOKUP(M49,参考データ!$B$36:$F$38,4,FALSE)/L49^VLOOKUP(M49,参考データ!$B$36:$F$38,5,FALSE),VLOOKUP(M49,参考データ!$B$39:$F$42,3,FALSE)/R49^VLOOKUP(M49,参考データ!$B$39:$F$42,4,FALSE)/L49^VLOOKUP(M49,参考データ!$B$39:$F$42,5,FALSE))*U49,J49/(IF(I49="委託輸送",IF(H49="ガソリン",INDEX(参考データ!$F$48:$I$50,MATCH(L49,参考データ!$D$48:$D$50,1),MATCH(M49,参考データ!$F$47:$I$47,0)),INDEX(参考データ!$F$51:$I$59,MATCH(L49,参考データ!$D$51:$D$59,1),MATCH(M49,参考データ!$F$47:$I$47,0))),IF(H49="ガソリン",INDEX(参考データ!$F$60:$I$62,MATCH(L49,参考データ!$D$60:$D$62,1),MATCH(M49,参考データ!$F$47:$I$47,0)),INDEX(参考データ!$F$63:$I$71,MATCH(L49,参考データ!$D$63:$D$71,1),MATCH(M49,参考データ!$F$47:$I$47,0)))))))</f>
        <v/>
      </c>
      <c r="U49" s="218" t="str">
        <f t="shared" si="0"/>
        <v/>
      </c>
      <c r="V49" s="206" t="str">
        <f t="shared" si="1"/>
        <v/>
      </c>
      <c r="W49" s="207"/>
      <c r="X49" s="208" t="str" cm="1">
        <f t="array" ref="X49">_xlfn.IFNA(INDEX($AQ$12:$AQ$1011,MATCH(0,COUNTIF($X$12:X48,$AQ$12:$AQ$1011),0)),"")</f>
        <v/>
      </c>
      <c r="Y49" s="209" t="str">
        <f>VLOOKUP(X49,日付カウント前!A:C,3,FALSE)</f>
        <v/>
      </c>
      <c r="Z49" s="210" cm="1">
        <f t="array" ref="Z49">SUMPRODUCT(($AQ$12:$AQ$1011=$X49)*$J$12:$J$1011)</f>
        <v>0</v>
      </c>
      <c r="AA49" s="210" cm="1">
        <f t="array" ref="AA49">SUMPRODUCT(($AQ$12:$AQ$1011=$X49)*$K$12:$K$1011)/1000</f>
        <v>0</v>
      </c>
      <c r="AB49" s="120" cm="1">
        <f t="array" ref="AB49">IFERROR(SUMPRODUCT(($AQ$12:$AQ$1011=$X49)*$AN$12:$AN$1011)/SUMPRODUCT(($AQ$12:$AQ$1011=$X49)*$N$12:$N$1011),0)</f>
        <v>0</v>
      </c>
      <c r="AC49" s="211">
        <f>SUMIFS($N$12:$N$1011,$AQ$12:$AQ$1011,X49,$H$12:$H$1011,"軽油")+SUMIFS($N$12:$N$1011,$AQ$12:$AQ$1011,X49,$H$12:$H$1011,"ガソリン")*参考データ!$D$76/参考データ!$D$77+SUMIFS($N$12:$N$1011,$AQ$12:$AQ$1011,X49,$H$12:$H$1011,"LPG")*参考データ!$D$78/参考データ!$D$77+SUMIFS($N$12:$N$1011,$C$12:$C$1011,X49,$H$12:$H$1011,"CNG")*参考データ!$D$80/参考データ!$D$77+SUMIFS($N$12:$N$1011,$C$12:$C$1011,X49,$H$12:$H$1011,"バイオエタノール")*参考データ!$D$81/参考データ!$D$77+SUMIFS($N$12:$N$1011,$C$12:$C$1011,X49,$H$12:$H$1011,"バイオディーゼル")*参考データ!$D$82/参考データ!$D$77+SUMIFS($N$12:$N$1011,$C$12:$C$1011,X49,$H$12:$H$1011,"バイオガス")*参考データ!$D$83/参考データ!$D$77+SUMIFS($N$12:$N$1011,$C$12:$C$1011,X49,$H$12:$H$1011,"水素")*参考データ!$D$84/参考データ!$D$77+SUMIFS($N$12:$N$1011,$C$12:$C$1011,X49,$H$12:$H$1011,"電気（買電）")*参考データ!$D$85/参考データ!$D$77+SUMIFS($N$12:$N$1011,$C$12:$C$1011,X49,$H$12:$H$1011,"電気（自家発電：非燃料由来の非化石電気）")*参考データ!$D$86/参考データ!$D$77</f>
        <v>0</v>
      </c>
      <c r="AD49" s="210">
        <f t="shared" si="23"/>
        <v>0</v>
      </c>
      <c r="AE49" s="212">
        <f t="shared" si="5"/>
        <v>0</v>
      </c>
      <c r="AF49" s="243" t="str">
        <f t="shared" si="13"/>
        <v/>
      </c>
      <c r="AG49" s="244">
        <f t="shared" ref="AG49:AG61" si="24">IF(Y49&gt;=10,IFERROR(Z49/$Y49*10,0),"ー")</f>
        <v>0</v>
      </c>
      <c r="AH49" s="244">
        <f t="shared" ref="AH49:AH61" si="25">IF(Y49&gt;=10,IFERROR(AA49/$Y49*10,0),"ー")</f>
        <v>0</v>
      </c>
      <c r="AI49" s="245">
        <f t="shared" ref="AI49:AI61" si="26">+AB49</f>
        <v>0</v>
      </c>
      <c r="AJ49" s="246">
        <f t="shared" ref="AJ49:AJ61" si="27">IF(Y49&gt;=10,IFERROR(AC49/$Y49*10,0),"ー")</f>
        <v>0</v>
      </c>
      <c r="AK49" s="125">
        <f t="shared" ref="AK49:AK61" si="28">IF(Y49&gt;=10,IFERROR(AD49/$Y49*10,0),"ー")</f>
        <v>0</v>
      </c>
      <c r="AL49" s="247">
        <f t="shared" ref="AL49:AL61" si="29">IFERROR(AJ49/AK49,0)</f>
        <v>0</v>
      </c>
      <c r="AN49" s="216">
        <f t="shared" si="10"/>
        <v>0</v>
      </c>
      <c r="AO49" s="156">
        <f t="shared" si="22"/>
        <v>0</v>
      </c>
      <c r="AP49" s="140">
        <f t="shared" si="12"/>
        <v>0</v>
      </c>
      <c r="AQ49" s="159" t="str">
        <f t="shared" si="3"/>
        <v/>
      </c>
    </row>
    <row r="50" spans="2:43" x14ac:dyDescent="0.2">
      <c r="B50" s="202">
        <v>39</v>
      </c>
      <c r="C50" s="41"/>
      <c r="D50" s="114"/>
      <c r="E50" s="114"/>
      <c r="F50" s="114"/>
      <c r="G50" s="42"/>
      <c r="H50" s="9"/>
      <c r="I50" s="9"/>
      <c r="J50" s="1"/>
      <c r="K50" s="34"/>
      <c r="L50" s="35"/>
      <c r="M50" s="7"/>
      <c r="N50" s="7"/>
      <c r="O50" s="7"/>
      <c r="P50" s="7"/>
      <c r="Q50" s="50"/>
      <c r="R50" s="217" t="str">
        <f t="shared" si="4"/>
        <v/>
      </c>
      <c r="S50" s="39" t="str">
        <f>IF(I50="","",IF(I50="委託輸送",IF(H50="ガソリン",VLOOKUP(L50,参考データ!$D$4:$F$6,3,TRUE),VLOOKUP(L50,参考データ!$D$7:$F$15,3,TRUE)),IF(H50="ガソリン",VLOOKUP(L50,参考データ!$D$16:$F$18,3,TRUE),VLOOKUP(L50,参考データ!$D$19:$F$27,3,TRUE))))</f>
        <v/>
      </c>
      <c r="T50" s="204" t="str">
        <f>IF(C50="","",IF(Q50="有",IF(H50="ガソリン",VLOOKUP(M50,参考データ!$B$36:$F$38,3,FALSE)/R50^VLOOKUP(M50,参考データ!$B$36:$F$38,4,FALSE)/L50^VLOOKUP(M50,参考データ!$B$36:$F$38,5,FALSE),VLOOKUP(M50,参考データ!$B$39:$F$42,3,FALSE)/R50^VLOOKUP(M50,参考データ!$B$39:$F$42,4,FALSE)/L50^VLOOKUP(M50,参考データ!$B$39:$F$42,5,FALSE))*U50,J50/(IF(I50="委託輸送",IF(H50="ガソリン",INDEX(参考データ!$F$48:$I$50,MATCH(L50,参考データ!$D$48:$D$50,1),MATCH(M50,参考データ!$F$47:$I$47,0)),INDEX(参考データ!$F$51:$I$59,MATCH(L50,参考データ!$D$51:$D$59,1),MATCH(M50,参考データ!$F$47:$I$47,0))),IF(H50="ガソリン",INDEX(参考データ!$F$60:$I$62,MATCH(L50,参考データ!$D$60:$D$62,1),MATCH(M50,参考データ!$F$47:$I$47,0)),INDEX(参考データ!$F$63:$I$71,MATCH(L50,参考データ!$D$63:$D$71,1),MATCH(M50,参考データ!$F$47:$I$47,0)))))))</f>
        <v/>
      </c>
      <c r="U50" s="218" t="str">
        <f t="shared" si="0"/>
        <v/>
      </c>
      <c r="V50" s="206" t="str">
        <f t="shared" si="1"/>
        <v/>
      </c>
      <c r="W50" s="207"/>
      <c r="X50" s="208" t="str" cm="1">
        <f t="array" ref="X50">_xlfn.IFNA(INDEX($AQ$12:$AQ$1011,MATCH(0,COUNTIF($X$12:X49,$AQ$12:$AQ$1011),0)),"")</f>
        <v/>
      </c>
      <c r="Y50" s="209" t="str">
        <f>VLOOKUP(X50,日付カウント前!A:C,3,FALSE)</f>
        <v/>
      </c>
      <c r="Z50" s="210" cm="1">
        <f t="array" ref="Z50">SUMPRODUCT(($AQ$12:$AQ$1011=$X50)*$J$12:$J$1011)</f>
        <v>0</v>
      </c>
      <c r="AA50" s="210" cm="1">
        <f t="array" ref="AA50">SUMPRODUCT(($AQ$12:$AQ$1011=$X50)*$K$12:$K$1011)/1000</f>
        <v>0</v>
      </c>
      <c r="AB50" s="120" cm="1">
        <f t="array" ref="AB50">IFERROR(SUMPRODUCT(($AQ$12:$AQ$1011=$X50)*$AN$12:$AN$1011)/SUMPRODUCT(($AQ$12:$AQ$1011=$X50)*$N$12:$N$1011),0)</f>
        <v>0</v>
      </c>
      <c r="AC50" s="211">
        <f>SUMIFS($N$12:$N$1011,$AQ$12:$AQ$1011,X50,$H$12:$H$1011,"軽油")+SUMIFS($N$12:$N$1011,$AQ$12:$AQ$1011,X50,$H$12:$H$1011,"ガソリン")*参考データ!$D$76/参考データ!$D$77+SUMIFS($N$12:$N$1011,$AQ$12:$AQ$1011,X50,$H$12:$H$1011,"LPG")*参考データ!$D$78/参考データ!$D$77+SUMIFS($N$12:$N$1011,$C$12:$C$1011,X50,$H$12:$H$1011,"CNG")*参考データ!$D$80/参考データ!$D$77+SUMIFS($N$12:$N$1011,$C$12:$C$1011,X50,$H$12:$H$1011,"バイオエタノール")*参考データ!$D$81/参考データ!$D$77+SUMIFS($N$12:$N$1011,$C$12:$C$1011,X50,$H$12:$H$1011,"バイオディーゼル")*参考データ!$D$82/参考データ!$D$77+SUMIFS($N$12:$N$1011,$C$12:$C$1011,X50,$H$12:$H$1011,"バイオガス")*参考データ!$D$83/参考データ!$D$77+SUMIFS($N$12:$N$1011,$C$12:$C$1011,X50,$H$12:$H$1011,"水素")*参考データ!$D$84/参考データ!$D$77+SUMIFS($N$12:$N$1011,$C$12:$C$1011,X50,$H$12:$H$1011,"電気（買電）")*参考データ!$D$85/参考データ!$D$77+SUMIFS($N$12:$N$1011,$C$12:$C$1011,X50,$H$12:$H$1011,"電気（自家発電：非燃料由来の非化石電気）")*参考データ!$D$86/参考データ!$D$77</f>
        <v>0</v>
      </c>
      <c r="AD50" s="210">
        <f t="shared" si="23"/>
        <v>0</v>
      </c>
      <c r="AE50" s="212">
        <f t="shared" si="5"/>
        <v>0</v>
      </c>
      <c r="AF50" s="243" t="str">
        <f t="shared" si="13"/>
        <v/>
      </c>
      <c r="AG50" s="244">
        <f t="shared" si="24"/>
        <v>0</v>
      </c>
      <c r="AH50" s="244">
        <f t="shared" si="25"/>
        <v>0</v>
      </c>
      <c r="AI50" s="245">
        <f t="shared" si="26"/>
        <v>0</v>
      </c>
      <c r="AJ50" s="246">
        <f t="shared" si="27"/>
        <v>0</v>
      </c>
      <c r="AK50" s="125">
        <f t="shared" si="28"/>
        <v>0</v>
      </c>
      <c r="AL50" s="247">
        <f t="shared" si="29"/>
        <v>0</v>
      </c>
      <c r="AN50" s="216">
        <f t="shared" si="10"/>
        <v>0</v>
      </c>
      <c r="AO50" s="156">
        <f t="shared" si="22"/>
        <v>0</v>
      </c>
      <c r="AP50" s="140">
        <f t="shared" si="12"/>
        <v>0</v>
      </c>
      <c r="AQ50" s="159" t="str">
        <f t="shared" si="3"/>
        <v/>
      </c>
    </row>
    <row r="51" spans="2:43" x14ac:dyDescent="0.2">
      <c r="B51" s="202">
        <v>40</v>
      </c>
      <c r="C51" s="41"/>
      <c r="D51" s="114"/>
      <c r="E51" s="114"/>
      <c r="F51" s="114"/>
      <c r="G51" s="42"/>
      <c r="H51" s="9"/>
      <c r="I51" s="9"/>
      <c r="J51" s="1"/>
      <c r="K51" s="34"/>
      <c r="L51" s="35"/>
      <c r="M51" s="7"/>
      <c r="N51" s="7"/>
      <c r="O51" s="7"/>
      <c r="P51" s="7"/>
      <c r="Q51" s="50"/>
      <c r="R51" s="217" t="str">
        <f t="shared" si="4"/>
        <v/>
      </c>
      <c r="S51" s="39" t="str">
        <f>IF(I51="","",IF(I51="委託輸送",IF(H51="ガソリン",VLOOKUP(L51,参考データ!$D$4:$F$6,3,TRUE),VLOOKUP(L51,参考データ!$D$7:$F$15,3,TRUE)),IF(H51="ガソリン",VLOOKUP(L51,参考データ!$D$16:$F$18,3,TRUE),VLOOKUP(L51,参考データ!$D$19:$F$27,3,TRUE))))</f>
        <v/>
      </c>
      <c r="T51" s="204" t="str">
        <f>IF(C51="","",IF(Q51="有",IF(H51="ガソリン",VLOOKUP(M51,参考データ!$B$36:$F$38,3,FALSE)/R51^VLOOKUP(M51,参考データ!$B$36:$F$38,4,FALSE)/L51^VLOOKUP(M51,参考データ!$B$36:$F$38,5,FALSE),VLOOKUP(M51,参考データ!$B$39:$F$42,3,FALSE)/R51^VLOOKUP(M51,参考データ!$B$39:$F$42,4,FALSE)/L51^VLOOKUP(M51,参考データ!$B$39:$F$42,5,FALSE))*U51,J51/(IF(I51="委託輸送",IF(H51="ガソリン",INDEX(参考データ!$F$48:$I$50,MATCH(L51,参考データ!$D$48:$D$50,1),MATCH(M51,参考データ!$F$47:$I$47,0)),INDEX(参考データ!$F$51:$I$59,MATCH(L51,参考データ!$D$51:$D$59,1),MATCH(M51,参考データ!$F$47:$I$47,0))),IF(H51="ガソリン",INDEX(参考データ!$F$60:$I$62,MATCH(L51,参考データ!$D$60:$D$62,1),MATCH(M51,参考データ!$F$47:$I$47,0)),INDEX(参考データ!$F$63:$I$71,MATCH(L51,参考データ!$D$63:$D$71,1),MATCH(M51,参考データ!$F$47:$I$47,0)))))))</f>
        <v/>
      </c>
      <c r="U51" s="218" t="str">
        <f t="shared" si="0"/>
        <v/>
      </c>
      <c r="V51" s="206" t="str">
        <f t="shared" si="1"/>
        <v/>
      </c>
      <c r="W51" s="207"/>
      <c r="X51" s="208" t="str" cm="1">
        <f t="array" ref="X51">_xlfn.IFNA(INDEX($AQ$12:$AQ$1011,MATCH(0,COUNTIF($X$12:X50,$AQ$12:$AQ$1011),0)),"")</f>
        <v/>
      </c>
      <c r="Y51" s="209" t="str">
        <f>VLOOKUP(X51,日付カウント前!A:C,3,FALSE)</f>
        <v/>
      </c>
      <c r="Z51" s="210" cm="1">
        <f t="array" ref="Z51">SUMPRODUCT(($AQ$12:$AQ$1011=$X51)*$J$12:$J$1011)</f>
        <v>0</v>
      </c>
      <c r="AA51" s="210" cm="1">
        <f t="array" ref="AA51">SUMPRODUCT(($AQ$12:$AQ$1011=$X51)*$K$12:$K$1011)/1000</f>
        <v>0</v>
      </c>
      <c r="AB51" s="120" cm="1">
        <f t="array" ref="AB51">IFERROR(SUMPRODUCT(($AQ$12:$AQ$1011=$X51)*$AN$12:$AN$1011)/SUMPRODUCT(($AQ$12:$AQ$1011=$X51)*$N$12:$N$1011),0)</f>
        <v>0</v>
      </c>
      <c r="AC51" s="211">
        <f>SUMIFS($N$12:$N$1011,$AQ$12:$AQ$1011,X51,$H$12:$H$1011,"軽油")+SUMIFS($N$12:$N$1011,$AQ$12:$AQ$1011,X51,$H$12:$H$1011,"ガソリン")*参考データ!$D$76/参考データ!$D$77+SUMIFS($N$12:$N$1011,$AQ$12:$AQ$1011,X51,$H$12:$H$1011,"LPG")*参考データ!$D$78/参考データ!$D$77+SUMIFS($N$12:$N$1011,$C$12:$C$1011,X51,$H$12:$H$1011,"CNG")*参考データ!$D$80/参考データ!$D$77+SUMIFS($N$12:$N$1011,$C$12:$C$1011,X51,$H$12:$H$1011,"バイオエタノール")*参考データ!$D$81/参考データ!$D$77+SUMIFS($N$12:$N$1011,$C$12:$C$1011,X51,$H$12:$H$1011,"バイオディーゼル")*参考データ!$D$82/参考データ!$D$77+SUMIFS($N$12:$N$1011,$C$12:$C$1011,X51,$H$12:$H$1011,"バイオガス")*参考データ!$D$83/参考データ!$D$77+SUMIFS($N$12:$N$1011,$C$12:$C$1011,X51,$H$12:$H$1011,"水素")*参考データ!$D$84/参考データ!$D$77+SUMIFS($N$12:$N$1011,$C$12:$C$1011,X51,$H$12:$H$1011,"電気（買電）")*参考データ!$D$85/参考データ!$D$77+SUMIFS($N$12:$N$1011,$C$12:$C$1011,X51,$H$12:$H$1011,"電気（自家発電：非燃料由来の非化石電気）")*参考データ!$D$86/参考データ!$D$77</f>
        <v>0</v>
      </c>
      <c r="AD51" s="210">
        <f t="shared" si="23"/>
        <v>0</v>
      </c>
      <c r="AE51" s="212">
        <f t="shared" si="5"/>
        <v>0</v>
      </c>
      <c r="AF51" s="243" t="str">
        <f t="shared" si="13"/>
        <v/>
      </c>
      <c r="AG51" s="244">
        <f t="shared" si="24"/>
        <v>0</v>
      </c>
      <c r="AH51" s="244">
        <f t="shared" si="25"/>
        <v>0</v>
      </c>
      <c r="AI51" s="245">
        <f t="shared" si="26"/>
        <v>0</v>
      </c>
      <c r="AJ51" s="246">
        <f t="shared" si="27"/>
        <v>0</v>
      </c>
      <c r="AK51" s="125">
        <f t="shared" si="28"/>
        <v>0</v>
      </c>
      <c r="AL51" s="247">
        <f t="shared" si="29"/>
        <v>0</v>
      </c>
      <c r="AN51" s="216">
        <f t="shared" si="10"/>
        <v>0</v>
      </c>
      <c r="AO51" s="156">
        <f t="shared" si="22"/>
        <v>0</v>
      </c>
      <c r="AP51" s="140">
        <f t="shared" si="12"/>
        <v>0</v>
      </c>
      <c r="AQ51" s="159" t="str">
        <f t="shared" si="3"/>
        <v/>
      </c>
    </row>
    <row r="52" spans="2:43" x14ac:dyDescent="0.2">
      <c r="B52" s="202">
        <v>41</v>
      </c>
      <c r="C52" s="41"/>
      <c r="D52" s="114"/>
      <c r="E52" s="114"/>
      <c r="F52" s="114"/>
      <c r="G52" s="43"/>
      <c r="H52" s="9"/>
      <c r="I52" s="9"/>
      <c r="J52" s="1"/>
      <c r="K52" s="34"/>
      <c r="L52" s="35"/>
      <c r="M52" s="7"/>
      <c r="N52" s="7"/>
      <c r="O52" s="7"/>
      <c r="P52" s="7"/>
      <c r="Q52" s="50"/>
      <c r="R52" s="217" t="str">
        <f t="shared" si="4"/>
        <v/>
      </c>
      <c r="S52" s="39" t="str">
        <f>IF(I52="","",IF(I52="委託輸送",IF(H52="ガソリン",VLOOKUP(L52,参考データ!$D$4:$F$6,3,TRUE),VLOOKUP(L52,参考データ!$D$7:$F$15,3,TRUE)),IF(H52="ガソリン",VLOOKUP(L52,参考データ!$D$16:$F$18,3,TRUE),VLOOKUP(L52,参考データ!$D$19:$F$27,3,TRUE))))</f>
        <v/>
      </c>
      <c r="T52" s="204" t="str">
        <f>IF(C52="","",IF(Q52="有",IF(H52="ガソリン",VLOOKUP(M52,参考データ!$B$36:$F$38,3,FALSE)/R52^VLOOKUP(M52,参考データ!$B$36:$F$38,4,FALSE)/L52^VLOOKUP(M52,参考データ!$B$36:$F$38,5,FALSE),VLOOKUP(M52,参考データ!$B$39:$F$42,3,FALSE)/R52^VLOOKUP(M52,参考データ!$B$39:$F$42,4,FALSE)/L52^VLOOKUP(M52,参考データ!$B$39:$F$42,5,FALSE))*U52,J52/(IF(I52="委託輸送",IF(H52="ガソリン",INDEX(参考データ!$F$48:$I$50,MATCH(L52,参考データ!$D$48:$D$50,1),MATCH(M52,参考データ!$F$47:$I$47,0)),INDEX(参考データ!$F$51:$I$59,MATCH(L52,参考データ!$D$51:$D$59,1),MATCH(M52,参考データ!$F$47:$I$47,0))),IF(H52="ガソリン",INDEX(参考データ!$F$60:$I$62,MATCH(L52,参考データ!$D$60:$D$62,1),MATCH(M52,参考データ!$F$47:$I$47,0)),INDEX(参考データ!$F$63:$I$71,MATCH(L52,参考データ!$D$63:$D$71,1),MATCH(M52,参考データ!$F$47:$I$47,0)))))))</f>
        <v/>
      </c>
      <c r="U52" s="218" t="str">
        <f t="shared" si="0"/>
        <v/>
      </c>
      <c r="V52" s="206" t="str">
        <f t="shared" si="1"/>
        <v/>
      </c>
      <c r="W52" s="207"/>
      <c r="X52" s="208" t="str" cm="1">
        <f t="array" ref="X52">_xlfn.IFNA(INDEX($AQ$12:$AQ$1011,MATCH(0,COUNTIF($X$12:X51,$AQ$12:$AQ$1011),0)),"")</f>
        <v/>
      </c>
      <c r="Y52" s="209" t="str">
        <f>VLOOKUP(X52,日付カウント前!A:C,3,FALSE)</f>
        <v/>
      </c>
      <c r="Z52" s="210" cm="1">
        <f t="array" ref="Z52">SUMPRODUCT(($AQ$12:$AQ$1011=$X52)*$J$12:$J$1011)</f>
        <v>0</v>
      </c>
      <c r="AA52" s="210" cm="1">
        <f t="array" ref="AA52">SUMPRODUCT(($AQ$12:$AQ$1011=$X52)*$K$12:$K$1011)/1000</f>
        <v>0</v>
      </c>
      <c r="AB52" s="120" cm="1">
        <f t="array" ref="AB52">IFERROR(SUMPRODUCT(($AQ$12:$AQ$1011=$X52)*$AN$12:$AN$1011)/SUMPRODUCT(($AQ$12:$AQ$1011=$X52)*$N$12:$N$1011),0)</f>
        <v>0</v>
      </c>
      <c r="AC52" s="211">
        <f>SUMIFS($N$12:$N$1011,$AQ$12:$AQ$1011,X52,$H$12:$H$1011,"軽油")+SUMIFS($N$12:$N$1011,$AQ$12:$AQ$1011,X52,$H$12:$H$1011,"ガソリン")*参考データ!$D$76/参考データ!$D$77+SUMIFS($N$12:$N$1011,$AQ$12:$AQ$1011,X52,$H$12:$H$1011,"LPG")*参考データ!$D$78/参考データ!$D$77+SUMIFS($N$12:$N$1011,$C$12:$C$1011,X52,$H$12:$H$1011,"CNG")*参考データ!$D$80/参考データ!$D$77+SUMIFS($N$12:$N$1011,$C$12:$C$1011,X52,$H$12:$H$1011,"バイオエタノール")*参考データ!$D$81/参考データ!$D$77+SUMIFS($N$12:$N$1011,$C$12:$C$1011,X52,$H$12:$H$1011,"バイオディーゼル")*参考データ!$D$82/参考データ!$D$77+SUMIFS($N$12:$N$1011,$C$12:$C$1011,X52,$H$12:$H$1011,"バイオガス")*参考データ!$D$83/参考データ!$D$77+SUMIFS($N$12:$N$1011,$C$12:$C$1011,X52,$H$12:$H$1011,"水素")*参考データ!$D$84/参考データ!$D$77+SUMIFS($N$12:$N$1011,$C$12:$C$1011,X52,$H$12:$H$1011,"電気（買電）")*参考データ!$D$85/参考データ!$D$77+SUMIFS($N$12:$N$1011,$C$12:$C$1011,X52,$H$12:$H$1011,"電気（自家発電：非燃料由来の非化石電気）")*参考データ!$D$86/参考データ!$D$77</f>
        <v>0</v>
      </c>
      <c r="AD52" s="210">
        <f t="shared" si="23"/>
        <v>0</v>
      </c>
      <c r="AE52" s="212">
        <f t="shared" si="5"/>
        <v>0</v>
      </c>
      <c r="AF52" s="243" t="str">
        <f t="shared" si="13"/>
        <v/>
      </c>
      <c r="AG52" s="244">
        <f t="shared" si="24"/>
        <v>0</v>
      </c>
      <c r="AH52" s="244">
        <f t="shared" si="25"/>
        <v>0</v>
      </c>
      <c r="AI52" s="245">
        <f t="shared" si="26"/>
        <v>0</v>
      </c>
      <c r="AJ52" s="246">
        <f t="shared" si="27"/>
        <v>0</v>
      </c>
      <c r="AK52" s="125">
        <f t="shared" si="28"/>
        <v>0</v>
      </c>
      <c r="AL52" s="247">
        <f t="shared" si="29"/>
        <v>0</v>
      </c>
      <c r="AN52" s="216">
        <f t="shared" si="10"/>
        <v>0</v>
      </c>
      <c r="AO52" s="156">
        <f t="shared" si="22"/>
        <v>0</v>
      </c>
      <c r="AP52" s="140">
        <f t="shared" si="12"/>
        <v>0</v>
      </c>
      <c r="AQ52" s="159" t="str">
        <f t="shared" si="3"/>
        <v/>
      </c>
    </row>
    <row r="53" spans="2:43" x14ac:dyDescent="0.2">
      <c r="B53" s="202">
        <v>42</v>
      </c>
      <c r="C53" s="41"/>
      <c r="D53" s="114"/>
      <c r="E53" s="114"/>
      <c r="F53" s="114"/>
      <c r="G53" s="42"/>
      <c r="H53" s="9"/>
      <c r="I53" s="9"/>
      <c r="J53" s="1"/>
      <c r="K53" s="34"/>
      <c r="L53" s="35"/>
      <c r="M53" s="7"/>
      <c r="N53" s="7"/>
      <c r="O53" s="7"/>
      <c r="P53" s="7"/>
      <c r="Q53" s="50"/>
      <c r="R53" s="217" t="str">
        <f t="shared" si="4"/>
        <v/>
      </c>
      <c r="S53" s="39" t="str">
        <f>IF(I53="","",IF(I53="委託輸送",IF(H53="ガソリン",VLOOKUP(L53,参考データ!$D$4:$F$6,3,TRUE),VLOOKUP(L53,参考データ!$D$7:$F$15,3,TRUE)),IF(H53="ガソリン",VLOOKUP(L53,参考データ!$D$16:$F$18,3,TRUE),VLOOKUP(L53,参考データ!$D$19:$F$27,3,TRUE))))</f>
        <v/>
      </c>
      <c r="T53" s="204" t="str">
        <f>IF(C53="","",IF(Q53="有",IF(H53="ガソリン",VLOOKUP(M53,参考データ!$B$36:$F$38,3,FALSE)/R53^VLOOKUP(M53,参考データ!$B$36:$F$38,4,FALSE)/L53^VLOOKUP(M53,参考データ!$B$36:$F$38,5,FALSE),VLOOKUP(M53,参考データ!$B$39:$F$42,3,FALSE)/R53^VLOOKUP(M53,参考データ!$B$39:$F$42,4,FALSE)/L53^VLOOKUP(M53,参考データ!$B$39:$F$42,5,FALSE))*U53,J53/(IF(I53="委託輸送",IF(H53="ガソリン",INDEX(参考データ!$F$48:$I$50,MATCH(L53,参考データ!$D$48:$D$50,1),MATCH(M53,参考データ!$F$47:$I$47,0)),INDEX(参考データ!$F$51:$I$59,MATCH(L53,参考データ!$D$51:$D$59,1),MATCH(M53,参考データ!$F$47:$I$47,0))),IF(H53="ガソリン",INDEX(参考データ!$F$60:$I$62,MATCH(L53,参考データ!$D$60:$D$62,1),MATCH(M53,参考データ!$F$47:$I$47,0)),INDEX(参考データ!$F$63:$I$71,MATCH(L53,参考データ!$D$63:$D$71,1),MATCH(M53,参考データ!$F$47:$I$47,0)))))))</f>
        <v/>
      </c>
      <c r="U53" s="218" t="str">
        <f t="shared" si="0"/>
        <v/>
      </c>
      <c r="V53" s="206" t="str">
        <f t="shared" si="1"/>
        <v/>
      </c>
      <c r="W53" s="207"/>
      <c r="X53" s="208" t="str" cm="1">
        <f t="array" ref="X53">_xlfn.IFNA(INDEX($AQ$12:$AQ$1011,MATCH(0,COUNTIF($X$12:X52,$AQ$12:$AQ$1011),0)),"")</f>
        <v/>
      </c>
      <c r="Y53" s="209" t="str">
        <f>VLOOKUP(X53,日付カウント前!A:C,3,FALSE)</f>
        <v/>
      </c>
      <c r="Z53" s="210" cm="1">
        <f t="array" ref="Z53">SUMPRODUCT(($AQ$12:$AQ$1011=$X53)*$J$12:$J$1011)</f>
        <v>0</v>
      </c>
      <c r="AA53" s="210" cm="1">
        <f t="array" ref="AA53">SUMPRODUCT(($AQ$12:$AQ$1011=$X53)*$K$12:$K$1011)/1000</f>
        <v>0</v>
      </c>
      <c r="AB53" s="120" cm="1">
        <f t="array" ref="AB53">IFERROR(SUMPRODUCT(($AQ$12:$AQ$1011=$X53)*$AN$12:$AN$1011)/SUMPRODUCT(($AQ$12:$AQ$1011=$X53)*$N$12:$N$1011),0)</f>
        <v>0</v>
      </c>
      <c r="AC53" s="211">
        <f>SUMIFS($N$12:$N$1011,$AQ$12:$AQ$1011,X53,$H$12:$H$1011,"軽油")+SUMIFS($N$12:$N$1011,$AQ$12:$AQ$1011,X53,$H$12:$H$1011,"ガソリン")*参考データ!$D$76/参考データ!$D$77+SUMIFS($N$12:$N$1011,$AQ$12:$AQ$1011,X53,$H$12:$H$1011,"LPG")*参考データ!$D$78/参考データ!$D$77+SUMIFS($N$12:$N$1011,$C$12:$C$1011,X53,$H$12:$H$1011,"CNG")*参考データ!$D$80/参考データ!$D$77+SUMIFS($N$12:$N$1011,$C$12:$C$1011,X53,$H$12:$H$1011,"バイオエタノール")*参考データ!$D$81/参考データ!$D$77+SUMIFS($N$12:$N$1011,$C$12:$C$1011,X53,$H$12:$H$1011,"バイオディーゼル")*参考データ!$D$82/参考データ!$D$77+SUMIFS($N$12:$N$1011,$C$12:$C$1011,X53,$H$12:$H$1011,"バイオガス")*参考データ!$D$83/参考データ!$D$77+SUMIFS($N$12:$N$1011,$C$12:$C$1011,X53,$H$12:$H$1011,"水素")*参考データ!$D$84/参考データ!$D$77+SUMIFS($N$12:$N$1011,$C$12:$C$1011,X53,$H$12:$H$1011,"電気（買電）")*参考データ!$D$85/参考データ!$D$77+SUMIFS($N$12:$N$1011,$C$12:$C$1011,X53,$H$12:$H$1011,"電気（自家発電：非燃料由来の非化石電気）")*参考データ!$D$86/参考データ!$D$77</f>
        <v>0</v>
      </c>
      <c r="AD53" s="210">
        <f t="shared" si="23"/>
        <v>0</v>
      </c>
      <c r="AE53" s="212">
        <f t="shared" si="5"/>
        <v>0</v>
      </c>
      <c r="AF53" s="243" t="str">
        <f t="shared" si="13"/>
        <v/>
      </c>
      <c r="AG53" s="244">
        <f t="shared" si="24"/>
        <v>0</v>
      </c>
      <c r="AH53" s="244">
        <f t="shared" si="25"/>
        <v>0</v>
      </c>
      <c r="AI53" s="245">
        <f t="shared" si="26"/>
        <v>0</v>
      </c>
      <c r="AJ53" s="246">
        <f t="shared" si="27"/>
        <v>0</v>
      </c>
      <c r="AK53" s="125">
        <f t="shared" si="28"/>
        <v>0</v>
      </c>
      <c r="AL53" s="247">
        <f t="shared" si="29"/>
        <v>0</v>
      </c>
      <c r="AN53" s="216">
        <f t="shared" si="10"/>
        <v>0</v>
      </c>
      <c r="AO53" s="156">
        <f t="shared" si="22"/>
        <v>0</v>
      </c>
      <c r="AP53" s="140">
        <f t="shared" si="12"/>
        <v>0</v>
      </c>
      <c r="AQ53" s="159" t="str">
        <f t="shared" si="3"/>
        <v/>
      </c>
    </row>
    <row r="54" spans="2:43" x14ac:dyDescent="0.2">
      <c r="B54" s="202">
        <v>43</v>
      </c>
      <c r="C54" s="41"/>
      <c r="D54" s="114"/>
      <c r="E54" s="114"/>
      <c r="F54" s="114"/>
      <c r="G54" s="42"/>
      <c r="H54" s="9"/>
      <c r="I54" s="9"/>
      <c r="J54" s="1"/>
      <c r="K54" s="34"/>
      <c r="L54" s="35"/>
      <c r="M54" s="7"/>
      <c r="N54" s="7"/>
      <c r="O54" s="7"/>
      <c r="P54" s="7"/>
      <c r="Q54" s="50"/>
      <c r="R54" s="217" t="str">
        <f t="shared" si="4"/>
        <v/>
      </c>
      <c r="S54" s="39" t="str">
        <f>IF(I54="","",IF(I54="委託輸送",IF(H54="ガソリン",VLOOKUP(L54,参考データ!$D$4:$F$6,3,TRUE),VLOOKUP(L54,参考データ!$D$7:$F$15,3,TRUE)),IF(H54="ガソリン",VLOOKUP(L54,参考データ!$D$16:$F$18,3,TRUE),VLOOKUP(L54,参考データ!$D$19:$F$27,3,TRUE))))</f>
        <v/>
      </c>
      <c r="T54" s="204" t="str">
        <f>IF(C54="","",IF(Q54="有",IF(H54="ガソリン",VLOOKUP(M54,参考データ!$B$36:$F$38,3,FALSE)/R54^VLOOKUP(M54,参考データ!$B$36:$F$38,4,FALSE)/L54^VLOOKUP(M54,参考データ!$B$36:$F$38,5,FALSE),VLOOKUP(M54,参考データ!$B$39:$F$42,3,FALSE)/R54^VLOOKUP(M54,参考データ!$B$39:$F$42,4,FALSE)/L54^VLOOKUP(M54,参考データ!$B$39:$F$42,5,FALSE))*U54,J54/(IF(I54="委託輸送",IF(H54="ガソリン",INDEX(参考データ!$F$48:$I$50,MATCH(L54,参考データ!$D$48:$D$50,1),MATCH(M54,参考データ!$F$47:$I$47,0)),INDEX(参考データ!$F$51:$I$59,MATCH(L54,参考データ!$D$51:$D$59,1),MATCH(M54,参考データ!$F$47:$I$47,0))),IF(H54="ガソリン",INDEX(参考データ!$F$60:$I$62,MATCH(L54,参考データ!$D$60:$D$62,1),MATCH(M54,参考データ!$F$47:$I$47,0)),INDEX(参考データ!$F$63:$I$71,MATCH(L54,参考データ!$D$63:$D$71,1),MATCH(M54,参考データ!$F$47:$I$47,0)))))))</f>
        <v/>
      </c>
      <c r="U54" s="218" t="str">
        <f t="shared" si="0"/>
        <v/>
      </c>
      <c r="V54" s="206" t="str">
        <f t="shared" si="1"/>
        <v/>
      </c>
      <c r="W54" s="207"/>
      <c r="X54" s="208" t="str" cm="1">
        <f t="array" ref="X54">_xlfn.IFNA(INDEX($AQ$12:$AQ$1011,MATCH(0,COUNTIF($X$12:X53,$AQ$12:$AQ$1011),0)),"")</f>
        <v/>
      </c>
      <c r="Y54" s="209" t="str">
        <f>VLOOKUP(X54,日付カウント前!A:C,3,FALSE)</f>
        <v/>
      </c>
      <c r="Z54" s="210" cm="1">
        <f t="array" ref="Z54">SUMPRODUCT(($AQ$12:$AQ$1011=$X54)*$J$12:$J$1011)</f>
        <v>0</v>
      </c>
      <c r="AA54" s="210" cm="1">
        <f t="array" ref="AA54">SUMPRODUCT(($AQ$12:$AQ$1011=$X54)*$K$12:$K$1011)/1000</f>
        <v>0</v>
      </c>
      <c r="AB54" s="120" cm="1">
        <f t="array" ref="AB54">IFERROR(SUMPRODUCT(($AQ$12:$AQ$1011=$X54)*$AN$12:$AN$1011)/SUMPRODUCT(($AQ$12:$AQ$1011=$X54)*$N$12:$N$1011),0)</f>
        <v>0</v>
      </c>
      <c r="AC54" s="211">
        <f>SUMIFS($N$12:$N$1011,$AQ$12:$AQ$1011,X54,$H$12:$H$1011,"軽油")+SUMIFS($N$12:$N$1011,$AQ$12:$AQ$1011,X54,$H$12:$H$1011,"ガソリン")*参考データ!$D$76/参考データ!$D$77+SUMIFS($N$12:$N$1011,$AQ$12:$AQ$1011,X54,$H$12:$H$1011,"LPG")*参考データ!$D$78/参考データ!$D$77+SUMIFS($N$12:$N$1011,$C$12:$C$1011,X54,$H$12:$H$1011,"CNG")*参考データ!$D$80/参考データ!$D$77+SUMIFS($N$12:$N$1011,$C$12:$C$1011,X54,$H$12:$H$1011,"バイオエタノール")*参考データ!$D$81/参考データ!$D$77+SUMIFS($N$12:$N$1011,$C$12:$C$1011,X54,$H$12:$H$1011,"バイオディーゼル")*参考データ!$D$82/参考データ!$D$77+SUMIFS($N$12:$N$1011,$C$12:$C$1011,X54,$H$12:$H$1011,"バイオガス")*参考データ!$D$83/参考データ!$D$77+SUMIFS($N$12:$N$1011,$C$12:$C$1011,X54,$H$12:$H$1011,"水素")*参考データ!$D$84/参考データ!$D$77+SUMIFS($N$12:$N$1011,$C$12:$C$1011,X54,$H$12:$H$1011,"電気（買電）")*参考データ!$D$85/参考データ!$D$77+SUMIFS($N$12:$N$1011,$C$12:$C$1011,X54,$H$12:$H$1011,"電気（自家発電：非燃料由来の非化石電気）")*参考データ!$D$86/参考データ!$D$77</f>
        <v>0</v>
      </c>
      <c r="AD54" s="210">
        <f t="shared" si="23"/>
        <v>0</v>
      </c>
      <c r="AE54" s="212">
        <f t="shared" si="5"/>
        <v>0</v>
      </c>
      <c r="AF54" s="243" t="str">
        <f t="shared" si="13"/>
        <v/>
      </c>
      <c r="AG54" s="244">
        <f t="shared" si="24"/>
        <v>0</v>
      </c>
      <c r="AH54" s="244">
        <f t="shared" si="25"/>
        <v>0</v>
      </c>
      <c r="AI54" s="245">
        <f t="shared" si="26"/>
        <v>0</v>
      </c>
      <c r="AJ54" s="246">
        <f t="shared" si="27"/>
        <v>0</v>
      </c>
      <c r="AK54" s="125">
        <f t="shared" si="28"/>
        <v>0</v>
      </c>
      <c r="AL54" s="247">
        <f t="shared" si="29"/>
        <v>0</v>
      </c>
      <c r="AN54" s="216">
        <f t="shared" si="10"/>
        <v>0</v>
      </c>
      <c r="AO54" s="156">
        <f t="shared" si="22"/>
        <v>0</v>
      </c>
      <c r="AP54" s="140">
        <f t="shared" si="12"/>
        <v>0</v>
      </c>
      <c r="AQ54" s="159" t="str">
        <f t="shared" si="3"/>
        <v/>
      </c>
    </row>
    <row r="55" spans="2:43" x14ac:dyDescent="0.2">
      <c r="B55" s="202">
        <v>44</v>
      </c>
      <c r="C55" s="41"/>
      <c r="D55" s="114"/>
      <c r="E55" s="114"/>
      <c r="F55" s="114"/>
      <c r="G55" s="42"/>
      <c r="H55" s="9"/>
      <c r="I55" s="9"/>
      <c r="J55" s="1"/>
      <c r="K55" s="34"/>
      <c r="L55" s="35"/>
      <c r="M55" s="7"/>
      <c r="N55" s="7"/>
      <c r="O55" s="7"/>
      <c r="P55" s="7"/>
      <c r="Q55" s="50"/>
      <c r="R55" s="217" t="str">
        <f t="shared" si="4"/>
        <v/>
      </c>
      <c r="S55" s="39" t="str">
        <f>IF(I55="","",IF(I55="委託輸送",IF(H55="ガソリン",VLOOKUP(L55,参考データ!$D$4:$F$6,3,TRUE),VLOOKUP(L55,参考データ!$D$7:$F$15,3,TRUE)),IF(H55="ガソリン",VLOOKUP(L55,参考データ!$D$16:$F$18,3,TRUE),VLOOKUP(L55,参考データ!$D$19:$F$27,3,TRUE))))</f>
        <v/>
      </c>
      <c r="T55" s="204" t="str">
        <f>IF(C55="","",IF(Q55="有",IF(H55="ガソリン",VLOOKUP(M55,参考データ!$B$36:$F$38,3,FALSE)/R55^VLOOKUP(M55,参考データ!$B$36:$F$38,4,FALSE)/L55^VLOOKUP(M55,参考データ!$B$36:$F$38,5,FALSE),VLOOKUP(M55,参考データ!$B$39:$F$42,3,FALSE)/R55^VLOOKUP(M55,参考データ!$B$39:$F$42,4,FALSE)/L55^VLOOKUP(M55,参考データ!$B$39:$F$42,5,FALSE))*U55,J55/(IF(I55="委託輸送",IF(H55="ガソリン",INDEX(参考データ!$F$48:$I$50,MATCH(L55,参考データ!$D$48:$D$50,1),MATCH(M55,参考データ!$F$47:$I$47,0)),INDEX(参考データ!$F$51:$I$59,MATCH(L55,参考データ!$D$51:$D$59,1),MATCH(M55,参考データ!$F$47:$I$47,0))),IF(H55="ガソリン",INDEX(参考データ!$F$60:$I$62,MATCH(L55,参考データ!$D$60:$D$62,1),MATCH(M55,参考データ!$F$47:$I$47,0)),INDEX(参考データ!$F$63:$I$71,MATCH(L55,参考データ!$D$63:$D$71,1),MATCH(M55,参考データ!$F$47:$I$47,0)))))))</f>
        <v/>
      </c>
      <c r="U55" s="218" t="str">
        <f t="shared" si="0"/>
        <v/>
      </c>
      <c r="V55" s="206" t="str">
        <f t="shared" si="1"/>
        <v/>
      </c>
      <c r="W55" s="207"/>
      <c r="X55" s="208" t="str" cm="1">
        <f t="array" ref="X55">_xlfn.IFNA(INDEX($AQ$12:$AQ$1011,MATCH(0,COUNTIF($X$12:X54,$AQ$12:$AQ$1011),0)),"")</f>
        <v/>
      </c>
      <c r="Y55" s="209" t="str">
        <f>VLOOKUP(X55,日付カウント前!A:C,3,FALSE)</f>
        <v/>
      </c>
      <c r="Z55" s="210" cm="1">
        <f t="array" ref="Z55">SUMPRODUCT(($AQ$12:$AQ$1011=$X55)*$J$12:$J$1011)</f>
        <v>0</v>
      </c>
      <c r="AA55" s="210" cm="1">
        <f t="array" ref="AA55">SUMPRODUCT(($AQ$12:$AQ$1011=$X55)*$K$12:$K$1011)/1000</f>
        <v>0</v>
      </c>
      <c r="AB55" s="120" cm="1">
        <f t="array" ref="AB55">IFERROR(SUMPRODUCT(($AQ$12:$AQ$1011=$X55)*$AN$12:$AN$1011)/SUMPRODUCT(($AQ$12:$AQ$1011=$X55)*$N$12:$N$1011),0)</f>
        <v>0</v>
      </c>
      <c r="AC55" s="211">
        <f>SUMIFS($N$12:$N$1011,$AQ$12:$AQ$1011,X55,$H$12:$H$1011,"軽油")+SUMIFS($N$12:$N$1011,$AQ$12:$AQ$1011,X55,$H$12:$H$1011,"ガソリン")*参考データ!$D$76/参考データ!$D$77+SUMIFS($N$12:$N$1011,$AQ$12:$AQ$1011,X55,$H$12:$H$1011,"LPG")*参考データ!$D$78/参考データ!$D$77+SUMIFS($N$12:$N$1011,$C$12:$C$1011,X55,$H$12:$H$1011,"CNG")*参考データ!$D$80/参考データ!$D$77+SUMIFS($N$12:$N$1011,$C$12:$C$1011,X55,$H$12:$H$1011,"バイオエタノール")*参考データ!$D$81/参考データ!$D$77+SUMIFS($N$12:$N$1011,$C$12:$C$1011,X55,$H$12:$H$1011,"バイオディーゼル")*参考データ!$D$82/参考データ!$D$77+SUMIFS($N$12:$N$1011,$C$12:$C$1011,X55,$H$12:$H$1011,"バイオガス")*参考データ!$D$83/参考データ!$D$77+SUMIFS($N$12:$N$1011,$C$12:$C$1011,X55,$H$12:$H$1011,"水素")*参考データ!$D$84/参考データ!$D$77+SUMIFS($N$12:$N$1011,$C$12:$C$1011,X55,$H$12:$H$1011,"電気（買電）")*参考データ!$D$85/参考データ!$D$77+SUMIFS($N$12:$N$1011,$C$12:$C$1011,X55,$H$12:$H$1011,"電気（自家発電：非燃料由来の非化石電気）")*参考データ!$D$86/参考データ!$D$77</f>
        <v>0</v>
      </c>
      <c r="AD55" s="210">
        <f t="shared" si="23"/>
        <v>0</v>
      </c>
      <c r="AE55" s="212">
        <f t="shared" si="5"/>
        <v>0</v>
      </c>
      <c r="AF55" s="243" t="str">
        <f t="shared" si="13"/>
        <v/>
      </c>
      <c r="AG55" s="244">
        <f t="shared" si="24"/>
        <v>0</v>
      </c>
      <c r="AH55" s="244">
        <f t="shared" si="25"/>
        <v>0</v>
      </c>
      <c r="AI55" s="245">
        <f t="shared" si="26"/>
        <v>0</v>
      </c>
      <c r="AJ55" s="246">
        <f t="shared" si="27"/>
        <v>0</v>
      </c>
      <c r="AK55" s="125">
        <f t="shared" si="28"/>
        <v>0</v>
      </c>
      <c r="AL55" s="247">
        <f t="shared" si="29"/>
        <v>0</v>
      </c>
      <c r="AN55" s="216">
        <f t="shared" si="10"/>
        <v>0</v>
      </c>
      <c r="AO55" s="156">
        <f t="shared" si="22"/>
        <v>0</v>
      </c>
      <c r="AP55" s="140">
        <f t="shared" si="12"/>
        <v>0</v>
      </c>
      <c r="AQ55" s="159" t="str">
        <f t="shared" si="3"/>
        <v/>
      </c>
    </row>
    <row r="56" spans="2:43" x14ac:dyDescent="0.2">
      <c r="B56" s="202">
        <v>45</v>
      </c>
      <c r="C56" s="41"/>
      <c r="D56" s="114"/>
      <c r="E56" s="114"/>
      <c r="F56" s="114"/>
      <c r="G56" s="42"/>
      <c r="H56" s="9"/>
      <c r="I56" s="9"/>
      <c r="J56" s="1"/>
      <c r="K56" s="34"/>
      <c r="L56" s="35"/>
      <c r="M56" s="7"/>
      <c r="N56" s="7"/>
      <c r="O56" s="7"/>
      <c r="P56" s="7"/>
      <c r="Q56" s="50"/>
      <c r="R56" s="217" t="str">
        <f t="shared" si="4"/>
        <v/>
      </c>
      <c r="S56" s="39" t="str">
        <f>IF(I56="","",IF(I56="委託輸送",IF(H56="ガソリン",VLOOKUP(L56,参考データ!$D$4:$F$6,3,TRUE),VLOOKUP(L56,参考データ!$D$7:$F$15,3,TRUE)),IF(H56="ガソリン",VLOOKUP(L56,参考データ!$D$16:$F$18,3,TRUE),VLOOKUP(L56,参考データ!$D$19:$F$27,3,TRUE))))</f>
        <v/>
      </c>
      <c r="T56" s="204" t="str">
        <f>IF(C56="","",IF(Q56="有",IF(H56="ガソリン",VLOOKUP(M56,参考データ!$B$36:$F$38,3,FALSE)/R56^VLOOKUP(M56,参考データ!$B$36:$F$38,4,FALSE)/L56^VLOOKUP(M56,参考データ!$B$36:$F$38,5,FALSE),VLOOKUP(M56,参考データ!$B$39:$F$42,3,FALSE)/R56^VLOOKUP(M56,参考データ!$B$39:$F$42,4,FALSE)/L56^VLOOKUP(M56,参考データ!$B$39:$F$42,5,FALSE))*U56,J56/(IF(I56="委託輸送",IF(H56="ガソリン",INDEX(参考データ!$F$48:$I$50,MATCH(L56,参考データ!$D$48:$D$50,1),MATCH(M56,参考データ!$F$47:$I$47,0)),INDEX(参考データ!$F$51:$I$59,MATCH(L56,参考データ!$D$51:$D$59,1),MATCH(M56,参考データ!$F$47:$I$47,0))),IF(H56="ガソリン",INDEX(参考データ!$F$60:$I$62,MATCH(L56,参考データ!$D$60:$D$62,1),MATCH(M56,参考データ!$F$47:$I$47,0)),INDEX(参考データ!$F$63:$I$71,MATCH(L56,参考データ!$D$63:$D$71,1),MATCH(M56,参考データ!$F$47:$I$47,0)))))))</f>
        <v/>
      </c>
      <c r="U56" s="218" t="str">
        <f t="shared" si="0"/>
        <v/>
      </c>
      <c r="V56" s="206" t="str">
        <f t="shared" si="1"/>
        <v/>
      </c>
      <c r="W56" s="207"/>
      <c r="X56" s="208" t="str" cm="1">
        <f t="array" ref="X56">_xlfn.IFNA(INDEX($AQ$12:$AQ$1011,MATCH(0,COUNTIF($X$12:X55,$AQ$12:$AQ$1011),0)),"")</f>
        <v/>
      </c>
      <c r="Y56" s="209" t="str">
        <f>VLOOKUP(X56,日付カウント前!A:C,3,FALSE)</f>
        <v/>
      </c>
      <c r="Z56" s="210" cm="1">
        <f t="array" ref="Z56">SUMPRODUCT(($AQ$12:$AQ$1011=$X56)*$J$12:$J$1011)</f>
        <v>0</v>
      </c>
      <c r="AA56" s="210" cm="1">
        <f t="array" ref="AA56">SUMPRODUCT(($AQ$12:$AQ$1011=$X56)*$K$12:$K$1011)/1000</f>
        <v>0</v>
      </c>
      <c r="AB56" s="120" cm="1">
        <f t="array" ref="AB56">IFERROR(SUMPRODUCT(($AQ$12:$AQ$1011=$X56)*$AN$12:$AN$1011)/SUMPRODUCT(($AQ$12:$AQ$1011=$X56)*$N$12:$N$1011),0)</f>
        <v>0</v>
      </c>
      <c r="AC56" s="211">
        <f>SUMIFS($N$12:$N$1011,$AQ$12:$AQ$1011,X56,$H$12:$H$1011,"軽油")+SUMIFS($N$12:$N$1011,$AQ$12:$AQ$1011,X56,$H$12:$H$1011,"ガソリン")*参考データ!$D$76/参考データ!$D$77+SUMIFS($N$12:$N$1011,$AQ$12:$AQ$1011,X56,$H$12:$H$1011,"LPG")*参考データ!$D$78/参考データ!$D$77+SUMIFS($N$12:$N$1011,$C$12:$C$1011,X56,$H$12:$H$1011,"CNG")*参考データ!$D$80/参考データ!$D$77+SUMIFS($N$12:$N$1011,$C$12:$C$1011,X56,$H$12:$H$1011,"バイオエタノール")*参考データ!$D$81/参考データ!$D$77+SUMIFS($N$12:$N$1011,$C$12:$C$1011,X56,$H$12:$H$1011,"バイオディーゼル")*参考データ!$D$82/参考データ!$D$77+SUMIFS($N$12:$N$1011,$C$12:$C$1011,X56,$H$12:$H$1011,"バイオガス")*参考データ!$D$83/参考データ!$D$77+SUMIFS($N$12:$N$1011,$C$12:$C$1011,X56,$H$12:$H$1011,"水素")*参考データ!$D$84/参考データ!$D$77+SUMIFS($N$12:$N$1011,$C$12:$C$1011,X56,$H$12:$H$1011,"電気（買電）")*参考データ!$D$85/参考データ!$D$77+SUMIFS($N$12:$N$1011,$C$12:$C$1011,X56,$H$12:$H$1011,"電気（自家発電：非燃料由来の非化石電気）")*参考データ!$D$86/参考データ!$D$77</f>
        <v>0</v>
      </c>
      <c r="AD56" s="210">
        <f t="shared" si="23"/>
        <v>0</v>
      </c>
      <c r="AE56" s="212">
        <f t="shared" si="5"/>
        <v>0</v>
      </c>
      <c r="AF56" s="243" t="str">
        <f t="shared" si="13"/>
        <v/>
      </c>
      <c r="AG56" s="244">
        <f t="shared" si="24"/>
        <v>0</v>
      </c>
      <c r="AH56" s="244">
        <f t="shared" si="25"/>
        <v>0</v>
      </c>
      <c r="AI56" s="245">
        <f t="shared" si="26"/>
        <v>0</v>
      </c>
      <c r="AJ56" s="246">
        <f t="shared" si="27"/>
        <v>0</v>
      </c>
      <c r="AK56" s="125">
        <f t="shared" si="28"/>
        <v>0</v>
      </c>
      <c r="AL56" s="247">
        <f t="shared" si="29"/>
        <v>0</v>
      </c>
      <c r="AN56" s="216">
        <f t="shared" si="10"/>
        <v>0</v>
      </c>
      <c r="AO56" s="156">
        <f t="shared" si="22"/>
        <v>0</v>
      </c>
      <c r="AP56" s="140">
        <f t="shared" si="12"/>
        <v>0</v>
      </c>
      <c r="AQ56" s="159" t="str">
        <f t="shared" si="3"/>
        <v/>
      </c>
    </row>
    <row r="57" spans="2:43" x14ac:dyDescent="0.2">
      <c r="B57" s="202">
        <v>46</v>
      </c>
      <c r="C57" s="41"/>
      <c r="D57" s="114"/>
      <c r="E57" s="114"/>
      <c r="F57" s="114"/>
      <c r="G57" s="42"/>
      <c r="H57" s="9"/>
      <c r="I57" s="9"/>
      <c r="J57" s="1"/>
      <c r="K57" s="34"/>
      <c r="L57" s="35"/>
      <c r="M57" s="7"/>
      <c r="N57" s="7"/>
      <c r="O57" s="7"/>
      <c r="P57" s="7"/>
      <c r="Q57" s="50"/>
      <c r="R57" s="217" t="str">
        <f t="shared" si="4"/>
        <v/>
      </c>
      <c r="S57" s="39" t="str">
        <f>IF(I57="","",IF(I57="委託輸送",IF(H57="ガソリン",VLOOKUP(L57,参考データ!$D$4:$F$6,3,TRUE),VLOOKUP(L57,参考データ!$D$7:$F$15,3,TRUE)),IF(H57="ガソリン",VLOOKUP(L57,参考データ!$D$16:$F$18,3,TRUE),VLOOKUP(L57,参考データ!$D$19:$F$27,3,TRUE))))</f>
        <v/>
      </c>
      <c r="T57" s="204" t="str">
        <f>IF(C57="","",IF(Q57="有",IF(H57="ガソリン",VLOOKUP(M57,参考データ!$B$36:$F$38,3,FALSE)/R57^VLOOKUP(M57,参考データ!$B$36:$F$38,4,FALSE)/L57^VLOOKUP(M57,参考データ!$B$36:$F$38,5,FALSE),VLOOKUP(M57,参考データ!$B$39:$F$42,3,FALSE)/R57^VLOOKUP(M57,参考データ!$B$39:$F$42,4,FALSE)/L57^VLOOKUP(M57,参考データ!$B$39:$F$42,5,FALSE))*U57,J57/(IF(I57="委託輸送",IF(H57="ガソリン",INDEX(参考データ!$F$48:$I$50,MATCH(L57,参考データ!$D$48:$D$50,1),MATCH(M57,参考データ!$F$47:$I$47,0)),INDEX(参考データ!$F$51:$I$59,MATCH(L57,参考データ!$D$51:$D$59,1),MATCH(M57,参考データ!$F$47:$I$47,0))),IF(H57="ガソリン",INDEX(参考データ!$F$60:$I$62,MATCH(L57,参考データ!$D$60:$D$62,1),MATCH(M57,参考データ!$F$47:$I$47,0)),INDEX(参考データ!$F$63:$I$71,MATCH(L57,参考データ!$D$63:$D$71,1),MATCH(M57,参考データ!$F$47:$I$47,0)))))))</f>
        <v/>
      </c>
      <c r="U57" s="218" t="str">
        <f t="shared" si="0"/>
        <v/>
      </c>
      <c r="V57" s="206" t="str">
        <f t="shared" si="1"/>
        <v/>
      </c>
      <c r="W57" s="207"/>
      <c r="X57" s="208" t="str" cm="1">
        <f t="array" ref="X57">_xlfn.IFNA(INDEX($AQ$12:$AQ$1011,MATCH(0,COUNTIF($X$12:X56,$AQ$12:$AQ$1011),0)),"")</f>
        <v/>
      </c>
      <c r="Y57" s="209" t="str">
        <f>VLOOKUP(X57,日付カウント前!A:C,3,FALSE)</f>
        <v/>
      </c>
      <c r="Z57" s="210" cm="1">
        <f t="array" ref="Z57">SUMPRODUCT(($AQ$12:$AQ$1011=$X57)*$J$12:$J$1011)</f>
        <v>0</v>
      </c>
      <c r="AA57" s="210" cm="1">
        <f t="array" ref="AA57">SUMPRODUCT(($AQ$12:$AQ$1011=$X57)*$K$12:$K$1011)/1000</f>
        <v>0</v>
      </c>
      <c r="AB57" s="120" cm="1">
        <f t="array" ref="AB57">IFERROR(SUMPRODUCT(($AQ$12:$AQ$1011=$X57)*$AN$12:$AN$1011)/SUMPRODUCT(($AQ$12:$AQ$1011=$X57)*$N$12:$N$1011),0)</f>
        <v>0</v>
      </c>
      <c r="AC57" s="211">
        <f>SUMIFS($N$12:$N$1011,$AQ$12:$AQ$1011,X57,$H$12:$H$1011,"軽油")+SUMIFS($N$12:$N$1011,$AQ$12:$AQ$1011,X57,$H$12:$H$1011,"ガソリン")*参考データ!$D$76/参考データ!$D$77+SUMIFS($N$12:$N$1011,$AQ$12:$AQ$1011,X57,$H$12:$H$1011,"LPG")*参考データ!$D$78/参考データ!$D$77+SUMIFS($N$12:$N$1011,$C$12:$C$1011,X57,$H$12:$H$1011,"CNG")*参考データ!$D$80/参考データ!$D$77+SUMIFS($N$12:$N$1011,$C$12:$C$1011,X57,$H$12:$H$1011,"バイオエタノール")*参考データ!$D$81/参考データ!$D$77+SUMIFS($N$12:$N$1011,$C$12:$C$1011,X57,$H$12:$H$1011,"バイオディーゼル")*参考データ!$D$82/参考データ!$D$77+SUMIFS($N$12:$N$1011,$C$12:$C$1011,X57,$H$12:$H$1011,"バイオガス")*参考データ!$D$83/参考データ!$D$77+SUMIFS($N$12:$N$1011,$C$12:$C$1011,X57,$H$12:$H$1011,"水素")*参考データ!$D$84/参考データ!$D$77+SUMIFS($N$12:$N$1011,$C$12:$C$1011,X57,$H$12:$H$1011,"電気（買電）")*参考データ!$D$85/参考データ!$D$77+SUMIFS($N$12:$N$1011,$C$12:$C$1011,X57,$H$12:$H$1011,"電気（自家発電：非燃料由来の非化石電気）")*参考データ!$D$86/参考データ!$D$77</f>
        <v>0</v>
      </c>
      <c r="AD57" s="210">
        <f t="shared" si="23"/>
        <v>0</v>
      </c>
      <c r="AE57" s="212">
        <f t="shared" si="5"/>
        <v>0</v>
      </c>
      <c r="AF57" s="243" t="str">
        <f t="shared" si="13"/>
        <v/>
      </c>
      <c r="AG57" s="244">
        <f t="shared" si="24"/>
        <v>0</v>
      </c>
      <c r="AH57" s="244">
        <f t="shared" si="25"/>
        <v>0</v>
      </c>
      <c r="AI57" s="245">
        <f t="shared" si="26"/>
        <v>0</v>
      </c>
      <c r="AJ57" s="246">
        <f t="shared" si="27"/>
        <v>0</v>
      </c>
      <c r="AK57" s="125">
        <f t="shared" si="28"/>
        <v>0</v>
      </c>
      <c r="AL57" s="247">
        <f t="shared" si="29"/>
        <v>0</v>
      </c>
      <c r="AN57" s="216">
        <f t="shared" si="10"/>
        <v>0</v>
      </c>
      <c r="AO57" s="156">
        <f t="shared" si="22"/>
        <v>0</v>
      </c>
      <c r="AP57" s="140">
        <f t="shared" si="12"/>
        <v>0</v>
      </c>
      <c r="AQ57" s="159" t="str">
        <f t="shared" si="3"/>
        <v/>
      </c>
    </row>
    <row r="58" spans="2:43" x14ac:dyDescent="0.2">
      <c r="B58" s="202">
        <v>47</v>
      </c>
      <c r="C58" s="41"/>
      <c r="D58" s="114"/>
      <c r="E58" s="114"/>
      <c r="F58" s="114"/>
      <c r="G58" s="42"/>
      <c r="H58" s="9"/>
      <c r="I58" s="9"/>
      <c r="J58" s="1"/>
      <c r="K58" s="34"/>
      <c r="L58" s="35"/>
      <c r="M58" s="7"/>
      <c r="N58" s="7"/>
      <c r="O58" s="7"/>
      <c r="P58" s="7"/>
      <c r="Q58" s="50"/>
      <c r="R58" s="217" t="str">
        <f t="shared" si="4"/>
        <v/>
      </c>
      <c r="S58" s="39" t="str">
        <f>IF(I58="","",IF(I58="委託輸送",IF(H58="ガソリン",VLOOKUP(L58,参考データ!$D$4:$F$6,3,TRUE),VLOOKUP(L58,参考データ!$D$7:$F$15,3,TRUE)),IF(H58="ガソリン",VLOOKUP(L58,参考データ!$D$16:$F$18,3,TRUE),VLOOKUP(L58,参考データ!$D$19:$F$27,3,TRUE))))</f>
        <v/>
      </c>
      <c r="T58" s="204" t="str">
        <f>IF(C58="","",IF(Q58="有",IF(H58="ガソリン",VLOOKUP(M58,参考データ!$B$36:$F$38,3,FALSE)/R58^VLOOKUP(M58,参考データ!$B$36:$F$38,4,FALSE)/L58^VLOOKUP(M58,参考データ!$B$36:$F$38,5,FALSE),VLOOKUP(M58,参考データ!$B$39:$F$42,3,FALSE)/R58^VLOOKUP(M58,参考データ!$B$39:$F$42,4,FALSE)/L58^VLOOKUP(M58,参考データ!$B$39:$F$42,5,FALSE))*U58,J58/(IF(I58="委託輸送",IF(H58="ガソリン",INDEX(参考データ!$F$48:$I$50,MATCH(L58,参考データ!$D$48:$D$50,1),MATCH(M58,参考データ!$F$47:$I$47,0)),INDEX(参考データ!$F$51:$I$59,MATCH(L58,参考データ!$D$51:$D$59,1),MATCH(M58,参考データ!$F$47:$I$47,0))),IF(H58="ガソリン",INDEX(参考データ!$F$60:$I$62,MATCH(L58,参考データ!$D$60:$D$62,1),MATCH(M58,参考データ!$F$47:$I$47,0)),INDEX(参考データ!$F$63:$I$71,MATCH(L58,参考データ!$D$63:$D$71,1),MATCH(M58,参考データ!$F$47:$I$47,0)))))))</f>
        <v/>
      </c>
      <c r="U58" s="218" t="str">
        <f t="shared" si="0"/>
        <v/>
      </c>
      <c r="V58" s="206" t="str">
        <f t="shared" si="1"/>
        <v/>
      </c>
      <c r="W58" s="207"/>
      <c r="X58" s="208" t="str" cm="1">
        <f t="array" ref="X58">_xlfn.IFNA(INDEX($AQ$12:$AQ$1011,MATCH(0,COUNTIF($X$12:X57,$AQ$12:$AQ$1011),0)),"")</f>
        <v/>
      </c>
      <c r="Y58" s="209" t="str">
        <f>VLOOKUP(X58,日付カウント前!A:C,3,FALSE)</f>
        <v/>
      </c>
      <c r="Z58" s="210" cm="1">
        <f t="array" ref="Z58">SUMPRODUCT(($AQ$12:$AQ$1011=$X58)*$J$12:$J$1011)</f>
        <v>0</v>
      </c>
      <c r="AA58" s="210" cm="1">
        <f t="array" ref="AA58">SUMPRODUCT(($AQ$12:$AQ$1011=$X58)*$K$12:$K$1011)/1000</f>
        <v>0</v>
      </c>
      <c r="AB58" s="120" cm="1">
        <f t="array" ref="AB58">IFERROR(SUMPRODUCT(($AQ$12:$AQ$1011=$X58)*$AN$12:$AN$1011)/SUMPRODUCT(($AQ$12:$AQ$1011=$X58)*$N$12:$N$1011),0)</f>
        <v>0</v>
      </c>
      <c r="AC58" s="211">
        <f>SUMIFS($N$12:$N$1011,$AQ$12:$AQ$1011,X58,$H$12:$H$1011,"軽油")+SUMIFS($N$12:$N$1011,$AQ$12:$AQ$1011,X58,$H$12:$H$1011,"ガソリン")*参考データ!$D$76/参考データ!$D$77+SUMIFS($N$12:$N$1011,$AQ$12:$AQ$1011,X58,$H$12:$H$1011,"LPG")*参考データ!$D$78/参考データ!$D$77+SUMIFS($N$12:$N$1011,$C$12:$C$1011,X58,$H$12:$H$1011,"CNG")*参考データ!$D$80/参考データ!$D$77+SUMIFS($N$12:$N$1011,$C$12:$C$1011,X58,$H$12:$H$1011,"バイオエタノール")*参考データ!$D$81/参考データ!$D$77+SUMIFS($N$12:$N$1011,$C$12:$C$1011,X58,$H$12:$H$1011,"バイオディーゼル")*参考データ!$D$82/参考データ!$D$77+SUMIFS($N$12:$N$1011,$C$12:$C$1011,X58,$H$12:$H$1011,"バイオガス")*参考データ!$D$83/参考データ!$D$77+SUMIFS($N$12:$N$1011,$C$12:$C$1011,X58,$H$12:$H$1011,"水素")*参考データ!$D$84/参考データ!$D$77+SUMIFS($N$12:$N$1011,$C$12:$C$1011,X58,$H$12:$H$1011,"電気（買電）")*参考データ!$D$85/参考データ!$D$77+SUMIFS($N$12:$N$1011,$C$12:$C$1011,X58,$H$12:$H$1011,"電気（自家発電：非燃料由来の非化石電気）")*参考データ!$D$86/参考データ!$D$77</f>
        <v>0</v>
      </c>
      <c r="AD58" s="210">
        <f t="shared" si="23"/>
        <v>0</v>
      </c>
      <c r="AE58" s="212">
        <f t="shared" si="5"/>
        <v>0</v>
      </c>
      <c r="AF58" s="243" t="str">
        <f t="shared" si="13"/>
        <v/>
      </c>
      <c r="AG58" s="244">
        <f t="shared" si="24"/>
        <v>0</v>
      </c>
      <c r="AH58" s="244">
        <f t="shared" si="25"/>
        <v>0</v>
      </c>
      <c r="AI58" s="245">
        <f t="shared" si="26"/>
        <v>0</v>
      </c>
      <c r="AJ58" s="246">
        <f t="shared" si="27"/>
        <v>0</v>
      </c>
      <c r="AK58" s="125">
        <f t="shared" si="28"/>
        <v>0</v>
      </c>
      <c r="AL58" s="247">
        <f t="shared" si="29"/>
        <v>0</v>
      </c>
      <c r="AN58" s="216">
        <f t="shared" si="10"/>
        <v>0</v>
      </c>
      <c r="AO58" s="156">
        <f t="shared" si="22"/>
        <v>0</v>
      </c>
      <c r="AP58" s="140">
        <f t="shared" si="12"/>
        <v>0</v>
      </c>
      <c r="AQ58" s="159" t="str">
        <f t="shared" si="3"/>
        <v/>
      </c>
    </row>
    <row r="59" spans="2:43" x14ac:dyDescent="0.2">
      <c r="B59" s="202">
        <v>48</v>
      </c>
      <c r="C59" s="41"/>
      <c r="D59" s="114"/>
      <c r="E59" s="114"/>
      <c r="F59" s="114"/>
      <c r="G59" s="42"/>
      <c r="H59" s="9"/>
      <c r="I59" s="9"/>
      <c r="J59" s="1"/>
      <c r="K59" s="34"/>
      <c r="L59" s="35"/>
      <c r="M59" s="7"/>
      <c r="N59" s="7"/>
      <c r="O59" s="7"/>
      <c r="P59" s="7"/>
      <c r="Q59" s="50"/>
      <c r="R59" s="217" t="str">
        <f t="shared" si="4"/>
        <v/>
      </c>
      <c r="S59" s="39" t="str">
        <f>IF(I59="","",IF(I59="委託輸送",IF(H59="ガソリン",VLOOKUP(L59,参考データ!$D$4:$F$6,3,TRUE),VLOOKUP(L59,参考データ!$D$7:$F$15,3,TRUE)),IF(H59="ガソリン",VLOOKUP(L59,参考データ!$D$16:$F$18,3,TRUE),VLOOKUP(L59,参考データ!$D$19:$F$27,3,TRUE))))</f>
        <v/>
      </c>
      <c r="T59" s="204" t="str">
        <f>IF(C59="","",IF(Q59="有",IF(H59="ガソリン",VLOOKUP(M59,参考データ!$B$36:$F$38,3,FALSE)/R59^VLOOKUP(M59,参考データ!$B$36:$F$38,4,FALSE)/L59^VLOOKUP(M59,参考データ!$B$36:$F$38,5,FALSE),VLOOKUP(M59,参考データ!$B$39:$F$42,3,FALSE)/R59^VLOOKUP(M59,参考データ!$B$39:$F$42,4,FALSE)/L59^VLOOKUP(M59,参考データ!$B$39:$F$42,5,FALSE))*U59,J59/(IF(I59="委託輸送",IF(H59="ガソリン",INDEX(参考データ!$F$48:$I$50,MATCH(L59,参考データ!$D$48:$D$50,1),MATCH(M59,参考データ!$F$47:$I$47,0)),INDEX(参考データ!$F$51:$I$59,MATCH(L59,参考データ!$D$51:$D$59,1),MATCH(M59,参考データ!$F$47:$I$47,0))),IF(H59="ガソリン",INDEX(参考データ!$F$60:$I$62,MATCH(L59,参考データ!$D$60:$D$62,1),MATCH(M59,参考データ!$F$47:$I$47,0)),INDEX(参考データ!$F$63:$I$71,MATCH(L59,参考データ!$D$63:$D$71,1),MATCH(M59,参考データ!$F$47:$I$47,0)))))))</f>
        <v/>
      </c>
      <c r="U59" s="218" t="str">
        <f t="shared" si="0"/>
        <v/>
      </c>
      <c r="V59" s="206" t="str">
        <f t="shared" si="1"/>
        <v/>
      </c>
      <c r="W59" s="207"/>
      <c r="X59" s="208" t="str" cm="1">
        <f t="array" ref="X59">_xlfn.IFNA(INDEX($AQ$12:$AQ$1011,MATCH(0,COUNTIF($X$12:X58,$AQ$12:$AQ$1011),0)),"")</f>
        <v/>
      </c>
      <c r="Y59" s="209" t="str">
        <f>VLOOKUP(X59,日付カウント前!A:C,3,FALSE)</f>
        <v/>
      </c>
      <c r="Z59" s="210" cm="1">
        <f t="array" ref="Z59">SUMPRODUCT(($AQ$12:$AQ$1011=$X59)*$J$12:$J$1011)</f>
        <v>0</v>
      </c>
      <c r="AA59" s="210" cm="1">
        <f t="array" ref="AA59">SUMPRODUCT(($AQ$12:$AQ$1011=$X59)*$K$12:$K$1011)/1000</f>
        <v>0</v>
      </c>
      <c r="AB59" s="120" cm="1">
        <f t="array" ref="AB59">IFERROR(SUMPRODUCT(($AQ$12:$AQ$1011=$X59)*$AN$12:$AN$1011)/SUMPRODUCT(($AQ$12:$AQ$1011=$X59)*$N$12:$N$1011),0)</f>
        <v>0</v>
      </c>
      <c r="AC59" s="211">
        <f>SUMIFS($N$12:$N$1011,$AQ$12:$AQ$1011,X59,$H$12:$H$1011,"軽油")+SUMIFS($N$12:$N$1011,$AQ$12:$AQ$1011,X59,$H$12:$H$1011,"ガソリン")*参考データ!$D$76/参考データ!$D$77+SUMIFS($N$12:$N$1011,$AQ$12:$AQ$1011,X59,$H$12:$H$1011,"LPG")*参考データ!$D$78/参考データ!$D$77+SUMIFS($N$12:$N$1011,$C$12:$C$1011,X59,$H$12:$H$1011,"CNG")*参考データ!$D$80/参考データ!$D$77+SUMIFS($N$12:$N$1011,$C$12:$C$1011,X59,$H$12:$H$1011,"バイオエタノール")*参考データ!$D$81/参考データ!$D$77+SUMIFS($N$12:$N$1011,$C$12:$C$1011,X59,$H$12:$H$1011,"バイオディーゼル")*参考データ!$D$82/参考データ!$D$77+SUMIFS($N$12:$N$1011,$C$12:$C$1011,X59,$H$12:$H$1011,"バイオガス")*参考データ!$D$83/参考データ!$D$77+SUMIFS($N$12:$N$1011,$C$12:$C$1011,X59,$H$12:$H$1011,"水素")*参考データ!$D$84/参考データ!$D$77+SUMIFS($N$12:$N$1011,$C$12:$C$1011,X59,$H$12:$H$1011,"電気（買電）")*参考データ!$D$85/参考データ!$D$77+SUMIFS($N$12:$N$1011,$C$12:$C$1011,X59,$H$12:$H$1011,"電気（自家発電：非燃料由来の非化石電気）")*参考データ!$D$86/参考データ!$D$77</f>
        <v>0</v>
      </c>
      <c r="AD59" s="210">
        <f t="shared" si="23"/>
        <v>0</v>
      </c>
      <c r="AE59" s="212">
        <f t="shared" si="5"/>
        <v>0</v>
      </c>
      <c r="AF59" s="243" t="str">
        <f t="shared" si="13"/>
        <v/>
      </c>
      <c r="AG59" s="244">
        <f t="shared" si="24"/>
        <v>0</v>
      </c>
      <c r="AH59" s="244">
        <f t="shared" si="25"/>
        <v>0</v>
      </c>
      <c r="AI59" s="245">
        <f t="shared" si="26"/>
        <v>0</v>
      </c>
      <c r="AJ59" s="246">
        <f t="shared" si="27"/>
        <v>0</v>
      </c>
      <c r="AK59" s="125">
        <f t="shared" si="28"/>
        <v>0</v>
      </c>
      <c r="AL59" s="247">
        <f t="shared" si="29"/>
        <v>0</v>
      </c>
      <c r="AN59" s="216">
        <f t="shared" si="10"/>
        <v>0</v>
      </c>
      <c r="AO59" s="156">
        <f t="shared" si="22"/>
        <v>0</v>
      </c>
      <c r="AP59" s="140">
        <f t="shared" si="12"/>
        <v>0</v>
      </c>
      <c r="AQ59" s="159" t="str">
        <f t="shared" si="3"/>
        <v/>
      </c>
    </row>
    <row r="60" spans="2:43" x14ac:dyDescent="0.2">
      <c r="B60" s="202">
        <v>49</v>
      </c>
      <c r="C60" s="41"/>
      <c r="D60" s="114"/>
      <c r="E60" s="114"/>
      <c r="F60" s="114"/>
      <c r="G60" s="42"/>
      <c r="H60" s="9"/>
      <c r="I60" s="9"/>
      <c r="J60" s="1"/>
      <c r="K60" s="34"/>
      <c r="L60" s="35"/>
      <c r="M60" s="7"/>
      <c r="N60" s="7"/>
      <c r="O60" s="7"/>
      <c r="P60" s="7"/>
      <c r="Q60" s="50"/>
      <c r="R60" s="217" t="str">
        <f t="shared" si="4"/>
        <v/>
      </c>
      <c r="S60" s="39" t="str">
        <f>IF(I60="","",IF(I60="委託輸送",IF(H60="ガソリン",VLOOKUP(L60,参考データ!$D$4:$F$6,3,TRUE),VLOOKUP(L60,参考データ!$D$7:$F$15,3,TRUE)),IF(H60="ガソリン",VLOOKUP(L60,参考データ!$D$16:$F$18,3,TRUE),VLOOKUP(L60,参考データ!$D$19:$F$27,3,TRUE))))</f>
        <v/>
      </c>
      <c r="T60" s="204" t="str">
        <f>IF(C60="","",IF(Q60="有",IF(H60="ガソリン",VLOOKUP(M60,参考データ!$B$36:$F$38,3,FALSE)/R60^VLOOKUP(M60,参考データ!$B$36:$F$38,4,FALSE)/L60^VLOOKUP(M60,参考データ!$B$36:$F$38,5,FALSE),VLOOKUP(M60,参考データ!$B$39:$F$42,3,FALSE)/R60^VLOOKUP(M60,参考データ!$B$39:$F$42,4,FALSE)/L60^VLOOKUP(M60,参考データ!$B$39:$F$42,5,FALSE))*U60,J60/(IF(I60="委託輸送",IF(H60="ガソリン",INDEX(参考データ!$F$48:$I$50,MATCH(L60,参考データ!$D$48:$D$50,1),MATCH(M60,参考データ!$F$47:$I$47,0)),INDEX(参考データ!$F$51:$I$59,MATCH(L60,参考データ!$D$51:$D$59,1),MATCH(M60,参考データ!$F$47:$I$47,0))),IF(H60="ガソリン",INDEX(参考データ!$F$60:$I$62,MATCH(L60,参考データ!$D$60:$D$62,1),MATCH(M60,参考データ!$F$47:$I$47,0)),INDEX(参考データ!$F$63:$I$71,MATCH(L60,参考データ!$D$63:$D$71,1),MATCH(M60,参考データ!$F$47:$I$47,0)))))))</f>
        <v/>
      </c>
      <c r="U60" s="218" t="str">
        <f t="shared" si="0"/>
        <v/>
      </c>
      <c r="V60" s="206" t="str">
        <f t="shared" si="1"/>
        <v/>
      </c>
      <c r="W60" s="207"/>
      <c r="X60" s="208" t="str" cm="1">
        <f t="array" ref="X60">_xlfn.IFNA(INDEX($AQ$12:$AQ$1011,MATCH(0,COUNTIF($X$12:X59,$AQ$12:$AQ$1011),0)),"")</f>
        <v/>
      </c>
      <c r="Y60" s="209" t="str">
        <f>VLOOKUP(X60,日付カウント前!A:C,3,FALSE)</f>
        <v/>
      </c>
      <c r="Z60" s="210" cm="1">
        <f t="array" ref="Z60">SUMPRODUCT(($AQ$12:$AQ$1011=$X60)*$J$12:$J$1011)</f>
        <v>0</v>
      </c>
      <c r="AA60" s="210" cm="1">
        <f t="array" ref="AA60">SUMPRODUCT(($AQ$12:$AQ$1011=$X60)*$K$12:$K$1011)/1000</f>
        <v>0</v>
      </c>
      <c r="AB60" s="120" cm="1">
        <f t="array" ref="AB60">IFERROR(SUMPRODUCT(($AQ$12:$AQ$1011=$X60)*$AN$12:$AN$1011)/SUMPRODUCT(($AQ$12:$AQ$1011=$X60)*$N$12:$N$1011),0)</f>
        <v>0</v>
      </c>
      <c r="AC60" s="211">
        <f>SUMIFS($N$12:$N$1011,$AQ$12:$AQ$1011,X60,$H$12:$H$1011,"軽油")+SUMIFS($N$12:$N$1011,$AQ$12:$AQ$1011,X60,$H$12:$H$1011,"ガソリン")*参考データ!$D$76/参考データ!$D$77+SUMIFS($N$12:$N$1011,$AQ$12:$AQ$1011,X60,$H$12:$H$1011,"LPG")*参考データ!$D$78/参考データ!$D$77+SUMIFS($N$12:$N$1011,$C$12:$C$1011,X60,$H$12:$H$1011,"CNG")*参考データ!$D$80/参考データ!$D$77+SUMIFS($N$12:$N$1011,$C$12:$C$1011,X60,$H$12:$H$1011,"バイオエタノール")*参考データ!$D$81/参考データ!$D$77+SUMIFS($N$12:$N$1011,$C$12:$C$1011,X60,$H$12:$H$1011,"バイオディーゼル")*参考データ!$D$82/参考データ!$D$77+SUMIFS($N$12:$N$1011,$C$12:$C$1011,X60,$H$12:$H$1011,"バイオガス")*参考データ!$D$83/参考データ!$D$77+SUMIFS($N$12:$N$1011,$C$12:$C$1011,X60,$H$12:$H$1011,"水素")*参考データ!$D$84/参考データ!$D$77+SUMIFS($N$12:$N$1011,$C$12:$C$1011,X60,$H$12:$H$1011,"電気（買電）")*参考データ!$D$85/参考データ!$D$77+SUMIFS($N$12:$N$1011,$C$12:$C$1011,X60,$H$12:$H$1011,"電気（自家発電：非燃料由来の非化石電気）")*参考データ!$D$86/参考データ!$D$77</f>
        <v>0</v>
      </c>
      <c r="AD60" s="210">
        <f t="shared" si="23"/>
        <v>0</v>
      </c>
      <c r="AE60" s="212">
        <f t="shared" si="5"/>
        <v>0</v>
      </c>
      <c r="AF60" s="243" t="str">
        <f t="shared" si="13"/>
        <v/>
      </c>
      <c r="AG60" s="244">
        <f t="shared" si="24"/>
        <v>0</v>
      </c>
      <c r="AH60" s="244">
        <f t="shared" si="25"/>
        <v>0</v>
      </c>
      <c r="AI60" s="245">
        <f t="shared" si="26"/>
        <v>0</v>
      </c>
      <c r="AJ60" s="246">
        <f t="shared" si="27"/>
        <v>0</v>
      </c>
      <c r="AK60" s="125">
        <f t="shared" si="28"/>
        <v>0</v>
      </c>
      <c r="AL60" s="247">
        <f t="shared" si="29"/>
        <v>0</v>
      </c>
      <c r="AN60" s="216">
        <f t="shared" si="10"/>
        <v>0</v>
      </c>
      <c r="AO60" s="156">
        <f t="shared" si="22"/>
        <v>0</v>
      </c>
      <c r="AP60" s="140">
        <f t="shared" si="12"/>
        <v>0</v>
      </c>
      <c r="AQ60" s="159" t="str">
        <f t="shared" si="3"/>
        <v/>
      </c>
    </row>
    <row r="61" spans="2:43" x14ac:dyDescent="0.2">
      <c r="B61" s="202">
        <v>50</v>
      </c>
      <c r="C61" s="41"/>
      <c r="D61" s="114"/>
      <c r="E61" s="114"/>
      <c r="F61" s="114"/>
      <c r="G61" s="42"/>
      <c r="H61" s="9"/>
      <c r="I61" s="9"/>
      <c r="J61" s="1"/>
      <c r="K61" s="34"/>
      <c r="L61" s="35"/>
      <c r="M61" s="7"/>
      <c r="N61" s="7"/>
      <c r="O61" s="7"/>
      <c r="P61" s="7"/>
      <c r="Q61" s="50"/>
      <c r="R61" s="217" t="str">
        <f t="shared" si="4"/>
        <v/>
      </c>
      <c r="S61" s="39" t="str">
        <f>IF(I61="","",IF(I61="委託輸送",IF(H61="ガソリン",VLOOKUP(L61,参考データ!$D$4:$F$6,3,TRUE),VLOOKUP(L61,参考データ!$D$7:$F$15,3,TRUE)),IF(H61="ガソリン",VLOOKUP(L61,参考データ!$D$16:$F$18,3,TRUE),VLOOKUP(L61,参考データ!$D$19:$F$27,3,TRUE))))</f>
        <v/>
      </c>
      <c r="T61" s="204" t="str">
        <f>IF(C61="","",IF(Q61="有",IF(H61="ガソリン",VLOOKUP(M61,参考データ!$B$36:$F$38,3,FALSE)/R61^VLOOKUP(M61,参考データ!$B$36:$F$38,4,FALSE)/L61^VLOOKUP(M61,参考データ!$B$36:$F$38,5,FALSE),VLOOKUP(M61,参考データ!$B$39:$F$42,3,FALSE)/R61^VLOOKUP(M61,参考データ!$B$39:$F$42,4,FALSE)/L61^VLOOKUP(M61,参考データ!$B$39:$F$42,5,FALSE))*U61,J61/(IF(I61="委託輸送",IF(H61="ガソリン",INDEX(参考データ!$F$48:$I$50,MATCH(L61,参考データ!$D$48:$D$50,1),MATCH(M61,参考データ!$F$47:$I$47,0)),INDEX(参考データ!$F$51:$I$59,MATCH(L61,参考データ!$D$51:$D$59,1),MATCH(M61,参考データ!$F$47:$I$47,0))),IF(H61="ガソリン",INDEX(参考データ!$F$60:$I$62,MATCH(L61,参考データ!$D$60:$D$62,1),MATCH(M61,参考データ!$F$47:$I$47,0)),INDEX(参考データ!$F$63:$I$71,MATCH(L61,参考データ!$D$63:$D$71,1),MATCH(M61,参考データ!$F$47:$I$47,0)))))))</f>
        <v/>
      </c>
      <c r="U61" s="218" t="str">
        <f t="shared" si="0"/>
        <v/>
      </c>
      <c r="V61" s="206" t="str">
        <f t="shared" si="1"/>
        <v/>
      </c>
      <c r="W61" s="207"/>
      <c r="X61" s="208" t="str" cm="1">
        <f t="array" ref="X61">_xlfn.IFNA(INDEX($AQ$12:$AQ$1011,MATCH(0,COUNTIF($X$12:X60,$AQ$12:$AQ$1011),0)),"")</f>
        <v/>
      </c>
      <c r="Y61" s="209" t="str">
        <f>VLOOKUP(X61,日付カウント前!A:C,3,FALSE)</f>
        <v/>
      </c>
      <c r="Z61" s="210" cm="1">
        <f t="array" ref="Z61">SUMPRODUCT(($AQ$12:$AQ$1011=$X61)*$J$12:$J$1011)</f>
        <v>0</v>
      </c>
      <c r="AA61" s="210" cm="1">
        <f t="array" ref="AA61">SUMPRODUCT(($AQ$12:$AQ$1011=$X61)*$K$12:$K$1011)/1000</f>
        <v>0</v>
      </c>
      <c r="AB61" s="120" cm="1">
        <f t="array" ref="AB61">IFERROR(SUMPRODUCT(($AQ$12:$AQ$1011=$X61)*$AN$12:$AN$1011)/SUMPRODUCT(($AQ$12:$AQ$1011=$X61)*$N$12:$N$1011),0)</f>
        <v>0</v>
      </c>
      <c r="AC61" s="211">
        <f>SUMIFS($N$12:$N$1011,$AQ$12:$AQ$1011,X61,$H$12:$H$1011,"軽油")+SUMIFS($N$12:$N$1011,$AQ$12:$AQ$1011,X61,$H$12:$H$1011,"ガソリン")*参考データ!$D$76/参考データ!$D$77+SUMIFS($N$12:$N$1011,$AQ$12:$AQ$1011,X61,$H$12:$H$1011,"LPG")*参考データ!$D$78/参考データ!$D$77+SUMIFS($N$12:$N$1011,$C$12:$C$1011,X61,$H$12:$H$1011,"CNG")*参考データ!$D$80/参考データ!$D$77+SUMIFS($N$12:$N$1011,$C$12:$C$1011,X61,$H$12:$H$1011,"バイオエタノール")*参考データ!$D$81/参考データ!$D$77+SUMIFS($N$12:$N$1011,$C$12:$C$1011,X61,$H$12:$H$1011,"バイオディーゼル")*参考データ!$D$82/参考データ!$D$77+SUMIFS($N$12:$N$1011,$C$12:$C$1011,X61,$H$12:$H$1011,"バイオガス")*参考データ!$D$83/参考データ!$D$77+SUMIFS($N$12:$N$1011,$C$12:$C$1011,X61,$H$12:$H$1011,"水素")*参考データ!$D$84/参考データ!$D$77+SUMIFS($N$12:$N$1011,$C$12:$C$1011,X61,$H$12:$H$1011,"電気（買電）")*参考データ!$D$85/参考データ!$D$77+SUMIFS($N$12:$N$1011,$C$12:$C$1011,X61,$H$12:$H$1011,"電気（自家発電：非燃料由来の非化石電気）")*参考データ!$D$86/参考データ!$D$77</f>
        <v>0</v>
      </c>
      <c r="AD61" s="210">
        <f t="shared" si="23"/>
        <v>0</v>
      </c>
      <c r="AE61" s="212">
        <f t="shared" si="5"/>
        <v>0</v>
      </c>
      <c r="AF61" s="243" t="str">
        <f t="shared" si="13"/>
        <v/>
      </c>
      <c r="AG61" s="244">
        <f t="shared" si="24"/>
        <v>0</v>
      </c>
      <c r="AH61" s="244">
        <f t="shared" si="25"/>
        <v>0</v>
      </c>
      <c r="AI61" s="245">
        <f t="shared" si="26"/>
        <v>0</v>
      </c>
      <c r="AJ61" s="246">
        <f t="shared" si="27"/>
        <v>0</v>
      </c>
      <c r="AK61" s="125">
        <f t="shared" si="28"/>
        <v>0</v>
      </c>
      <c r="AL61" s="247">
        <f t="shared" si="29"/>
        <v>0</v>
      </c>
      <c r="AN61" s="216">
        <f t="shared" si="10"/>
        <v>0</v>
      </c>
      <c r="AO61" s="156">
        <f t="shared" si="22"/>
        <v>0</v>
      </c>
      <c r="AP61" s="140">
        <f t="shared" si="12"/>
        <v>0</v>
      </c>
      <c r="AQ61" s="159" t="str">
        <f t="shared" si="3"/>
        <v/>
      </c>
    </row>
    <row r="62" spans="2:43" x14ac:dyDescent="0.2">
      <c r="B62" s="202">
        <v>51</v>
      </c>
      <c r="C62" s="41"/>
      <c r="D62" s="114"/>
      <c r="E62" s="114"/>
      <c r="F62" s="114"/>
      <c r="G62" s="43"/>
      <c r="H62" s="9"/>
      <c r="I62" s="9"/>
      <c r="J62" s="1"/>
      <c r="K62" s="34"/>
      <c r="L62" s="35"/>
      <c r="M62" s="7"/>
      <c r="N62" s="7"/>
      <c r="O62" s="7"/>
      <c r="P62" s="7"/>
      <c r="Q62" s="50"/>
      <c r="R62" s="217" t="str">
        <f t="shared" si="4"/>
        <v/>
      </c>
      <c r="S62" s="39" t="str">
        <f>IF(I62="","",IF(I62="委託輸送",IF(H62="ガソリン",VLOOKUP(L62,参考データ!$D$4:$F$6,3,TRUE),VLOOKUP(L62,参考データ!$D$7:$F$15,3,TRUE)),IF(H62="ガソリン",VLOOKUP(L62,参考データ!$D$16:$F$18,3,TRUE),VLOOKUP(L62,参考データ!$D$19:$F$27,3,TRUE))))</f>
        <v/>
      </c>
      <c r="T62" s="204" t="str">
        <f>IF(C62="","",IF(Q62="有",IF(H62="ガソリン",VLOOKUP(M62,参考データ!$B$36:$F$38,3,FALSE)/R62^VLOOKUP(M62,参考データ!$B$36:$F$38,4,FALSE)/L62^VLOOKUP(M62,参考データ!$B$36:$F$38,5,FALSE),VLOOKUP(M62,参考データ!$B$39:$F$42,3,FALSE)/R62^VLOOKUP(M62,参考データ!$B$39:$F$42,4,FALSE)/L62^VLOOKUP(M62,参考データ!$B$39:$F$42,5,FALSE))*U62,J62/(IF(I62="委託輸送",IF(H62="ガソリン",INDEX(参考データ!$F$48:$I$50,MATCH(L62,参考データ!$D$48:$D$50,1),MATCH(M62,参考データ!$F$47:$I$47,0)),INDEX(参考データ!$F$51:$I$59,MATCH(L62,参考データ!$D$51:$D$59,1),MATCH(M62,参考データ!$F$47:$I$47,0))),IF(H62="ガソリン",INDEX(参考データ!$F$60:$I$62,MATCH(L62,参考データ!$D$60:$D$62,1),MATCH(M62,参考データ!$F$47:$I$47,0)),INDEX(参考データ!$F$63:$I$71,MATCH(L62,参考データ!$D$63:$D$71,1),MATCH(M62,参考データ!$F$47:$I$47,0)))))))</f>
        <v/>
      </c>
      <c r="U62" s="218" t="str">
        <f t="shared" si="0"/>
        <v/>
      </c>
      <c r="V62" s="206" t="str">
        <f t="shared" si="1"/>
        <v/>
      </c>
      <c r="W62" s="207"/>
      <c r="X62" s="208" t="str" cm="1">
        <f t="array" ref="X62">_xlfn.IFNA(INDEX($AQ$12:$AQ$1011,MATCH(0,COUNTIF($X$12:X61,$AQ$12:$AQ$1011),0)),"")</f>
        <v/>
      </c>
      <c r="Y62" s="209" t="str">
        <f>VLOOKUP(X62,日付カウント前!A:C,3,FALSE)</f>
        <v/>
      </c>
      <c r="Z62" s="210" cm="1">
        <f t="array" ref="Z62">SUMPRODUCT(($AQ$12:$AQ$1011=$X62)*$J$12:$J$1011)</f>
        <v>0</v>
      </c>
      <c r="AA62" s="210" cm="1">
        <f t="array" ref="AA62">SUMPRODUCT(($AQ$12:$AQ$1011=$X62)*$K$12:$K$1011)/1000</f>
        <v>0</v>
      </c>
      <c r="AB62" s="120" cm="1">
        <f t="array" ref="AB62">IFERROR(SUMPRODUCT(($AQ$12:$AQ$1011=$X62)*$AN$12:$AN$1011)/SUMPRODUCT(($AQ$12:$AQ$1011=$X62)*$N$12:$N$1011),0)</f>
        <v>0</v>
      </c>
      <c r="AC62" s="211">
        <f>SUMIFS($N$12:$N$1011,$AQ$12:$AQ$1011,X62,$H$12:$H$1011,"軽油")+SUMIFS($N$12:$N$1011,$AQ$12:$AQ$1011,X62,$H$12:$H$1011,"ガソリン")*参考データ!$D$76/参考データ!$D$77+SUMIFS($N$12:$N$1011,$AQ$12:$AQ$1011,X62,$H$12:$H$1011,"LPG")*参考データ!$D$78/参考データ!$D$77+SUMIFS($N$12:$N$1011,$C$12:$C$1011,X62,$H$12:$H$1011,"CNG")*参考データ!$D$80/参考データ!$D$77+SUMIFS($N$12:$N$1011,$C$12:$C$1011,X62,$H$12:$H$1011,"バイオエタノール")*参考データ!$D$81/参考データ!$D$77+SUMIFS($N$12:$N$1011,$C$12:$C$1011,X62,$H$12:$H$1011,"バイオディーゼル")*参考データ!$D$82/参考データ!$D$77+SUMIFS($N$12:$N$1011,$C$12:$C$1011,X62,$H$12:$H$1011,"バイオガス")*参考データ!$D$83/参考データ!$D$77+SUMIFS($N$12:$N$1011,$C$12:$C$1011,X62,$H$12:$H$1011,"水素")*参考データ!$D$84/参考データ!$D$77+SUMIFS($N$12:$N$1011,$C$12:$C$1011,X62,$H$12:$H$1011,"電気（買電）")*参考データ!$D$85/参考データ!$D$77+SUMIFS($N$12:$N$1011,$C$12:$C$1011,X62,$H$12:$H$1011,"電気（自家発電：非燃料由来の非化石電気）")*参考データ!$D$86/参考データ!$D$77</f>
        <v>0</v>
      </c>
      <c r="AD62" s="210">
        <f t="shared" si="23"/>
        <v>0</v>
      </c>
      <c r="AE62" s="212">
        <f t="shared" si="5"/>
        <v>0</v>
      </c>
      <c r="AF62" s="243" t="str">
        <f t="shared" ref="AF62:AF68" si="30">IF(Y62="","",IF(Y62&lt;10,"日数不足",10))</f>
        <v/>
      </c>
      <c r="AG62" s="244">
        <f t="shared" ref="AG62:AG68" si="31">IF(Y62&gt;=10,IFERROR(Z62/$Y62*10,0),"ー")</f>
        <v>0</v>
      </c>
      <c r="AH62" s="244">
        <f t="shared" ref="AH62:AH68" si="32">IF(Y62&gt;=10,IFERROR(AA62/$Y62*10,0),"ー")</f>
        <v>0</v>
      </c>
      <c r="AI62" s="245">
        <f t="shared" ref="AI62:AI68" si="33">+AB62</f>
        <v>0</v>
      </c>
      <c r="AJ62" s="246">
        <f t="shared" ref="AJ62:AJ68" si="34">IF(Y62&gt;=10,IFERROR(AC62/$Y62*10,0),"ー")</f>
        <v>0</v>
      </c>
      <c r="AK62" s="125">
        <f t="shared" ref="AK62:AK68" si="35">IF(Y62&gt;=10,IFERROR(AD62/$Y62*10,0),"ー")</f>
        <v>0</v>
      </c>
      <c r="AL62" s="247">
        <f t="shared" ref="AL62:AL68" si="36">IFERROR(AJ62/AK62,0)</f>
        <v>0</v>
      </c>
      <c r="AN62" s="216">
        <f t="shared" ref="AN62:AN68" si="37">IFERROR(R62*N62,0)</f>
        <v>0</v>
      </c>
      <c r="AO62" s="156">
        <f t="shared" ref="AO62:AO68" si="38">+J62*L62/1000</f>
        <v>0</v>
      </c>
      <c r="AP62" s="140">
        <f t="shared" ref="AP62:AP68" si="39">IFERROR(J62/N62,0)</f>
        <v>0</v>
      </c>
      <c r="AQ62" s="159" t="str">
        <f t="shared" si="3"/>
        <v/>
      </c>
    </row>
    <row r="63" spans="2:43" x14ac:dyDescent="0.2">
      <c r="B63" s="202">
        <v>52</v>
      </c>
      <c r="C63" s="41"/>
      <c r="D63" s="114"/>
      <c r="E63" s="114"/>
      <c r="F63" s="114"/>
      <c r="G63" s="42"/>
      <c r="H63" s="9"/>
      <c r="I63" s="9"/>
      <c r="J63" s="1"/>
      <c r="K63" s="34"/>
      <c r="L63" s="35"/>
      <c r="M63" s="7"/>
      <c r="N63" s="7"/>
      <c r="O63" s="7"/>
      <c r="P63" s="7"/>
      <c r="Q63" s="50"/>
      <c r="R63" s="217" t="str">
        <f t="shared" si="4"/>
        <v/>
      </c>
      <c r="S63" s="39" t="str">
        <f>IF(I63="","",IF(I63="委託輸送",IF(H63="ガソリン",VLOOKUP(L63,参考データ!$D$4:$F$6,3,TRUE),VLOOKUP(L63,参考データ!$D$7:$F$15,3,TRUE)),IF(H63="ガソリン",VLOOKUP(L63,参考データ!$D$16:$F$18,3,TRUE),VLOOKUP(L63,参考データ!$D$19:$F$27,3,TRUE))))</f>
        <v/>
      </c>
      <c r="T63" s="204" t="str">
        <f>IF(C63="","",IF(Q63="有",IF(H63="ガソリン",VLOOKUP(M63,参考データ!$B$36:$F$38,3,FALSE)/R63^VLOOKUP(M63,参考データ!$B$36:$F$38,4,FALSE)/L63^VLOOKUP(M63,参考データ!$B$36:$F$38,5,FALSE),VLOOKUP(M63,参考データ!$B$39:$F$42,3,FALSE)/R63^VLOOKUP(M63,参考データ!$B$39:$F$42,4,FALSE)/L63^VLOOKUP(M63,参考データ!$B$39:$F$42,5,FALSE))*U63,J63/(IF(I63="委託輸送",IF(H63="ガソリン",INDEX(参考データ!$F$48:$I$50,MATCH(L63,参考データ!$D$48:$D$50,1),MATCH(M63,参考データ!$F$47:$I$47,0)),INDEX(参考データ!$F$51:$I$59,MATCH(L63,参考データ!$D$51:$D$59,1),MATCH(M63,参考データ!$F$47:$I$47,0))),IF(H63="ガソリン",INDEX(参考データ!$F$60:$I$62,MATCH(L63,参考データ!$D$60:$D$62,1),MATCH(M63,参考データ!$F$47:$I$47,0)),INDEX(参考データ!$F$63:$I$71,MATCH(L63,参考データ!$D$63:$D$71,1),MATCH(M63,参考データ!$F$47:$I$47,0)))))))</f>
        <v/>
      </c>
      <c r="U63" s="218" t="str">
        <f t="shared" si="0"/>
        <v/>
      </c>
      <c r="V63" s="206" t="str">
        <f t="shared" si="1"/>
        <v/>
      </c>
      <c r="W63" s="207"/>
      <c r="X63" s="208" t="str" cm="1">
        <f t="array" ref="X63">_xlfn.IFNA(INDEX($AQ$12:$AQ$1011,MATCH(0,COUNTIF($X$12:X62,$AQ$12:$AQ$1011),0)),"")</f>
        <v/>
      </c>
      <c r="Y63" s="209" t="str">
        <f>VLOOKUP(X63,日付カウント前!A:C,3,FALSE)</f>
        <v/>
      </c>
      <c r="Z63" s="210" cm="1">
        <f t="array" ref="Z63">SUMPRODUCT(($AQ$12:$AQ$1011=$X63)*$J$12:$J$1011)</f>
        <v>0</v>
      </c>
      <c r="AA63" s="210" cm="1">
        <f t="array" ref="AA63">SUMPRODUCT(($AQ$12:$AQ$1011=$X63)*$K$12:$K$1011)/1000</f>
        <v>0</v>
      </c>
      <c r="AB63" s="120" cm="1">
        <f t="array" ref="AB63">IFERROR(SUMPRODUCT(($AQ$12:$AQ$1011=$X63)*$AN$12:$AN$1011)/SUMPRODUCT(($AQ$12:$AQ$1011=$X63)*$N$12:$N$1011),0)</f>
        <v>0</v>
      </c>
      <c r="AC63" s="211">
        <f>SUMIFS($N$12:$N$1011,$AQ$12:$AQ$1011,X63,$H$12:$H$1011,"軽油")+SUMIFS($N$12:$N$1011,$AQ$12:$AQ$1011,X63,$H$12:$H$1011,"ガソリン")*参考データ!$D$76/参考データ!$D$77+SUMIFS($N$12:$N$1011,$AQ$12:$AQ$1011,X63,$H$12:$H$1011,"LPG")*参考データ!$D$78/参考データ!$D$77+SUMIFS($N$12:$N$1011,$C$12:$C$1011,X63,$H$12:$H$1011,"CNG")*参考データ!$D$80/参考データ!$D$77+SUMIFS($N$12:$N$1011,$C$12:$C$1011,X63,$H$12:$H$1011,"バイオエタノール")*参考データ!$D$81/参考データ!$D$77+SUMIFS($N$12:$N$1011,$C$12:$C$1011,X63,$H$12:$H$1011,"バイオディーゼル")*参考データ!$D$82/参考データ!$D$77+SUMIFS($N$12:$N$1011,$C$12:$C$1011,X63,$H$12:$H$1011,"バイオガス")*参考データ!$D$83/参考データ!$D$77+SUMIFS($N$12:$N$1011,$C$12:$C$1011,X63,$H$12:$H$1011,"水素")*参考データ!$D$84/参考データ!$D$77+SUMIFS($N$12:$N$1011,$C$12:$C$1011,X63,$H$12:$H$1011,"電気（買電）")*参考データ!$D$85/参考データ!$D$77+SUMIFS($N$12:$N$1011,$C$12:$C$1011,X63,$H$12:$H$1011,"電気（自家発電：非燃料由来の非化石電気）")*参考データ!$D$86/参考データ!$D$77</f>
        <v>0</v>
      </c>
      <c r="AD63" s="210">
        <f t="shared" si="23"/>
        <v>0</v>
      </c>
      <c r="AE63" s="212">
        <f t="shared" si="5"/>
        <v>0</v>
      </c>
      <c r="AF63" s="243" t="str">
        <f t="shared" si="30"/>
        <v/>
      </c>
      <c r="AG63" s="244">
        <f t="shared" si="31"/>
        <v>0</v>
      </c>
      <c r="AH63" s="244">
        <f t="shared" si="32"/>
        <v>0</v>
      </c>
      <c r="AI63" s="245">
        <f t="shared" si="33"/>
        <v>0</v>
      </c>
      <c r="AJ63" s="246">
        <f t="shared" si="34"/>
        <v>0</v>
      </c>
      <c r="AK63" s="125">
        <f t="shared" si="35"/>
        <v>0</v>
      </c>
      <c r="AL63" s="247">
        <f t="shared" si="36"/>
        <v>0</v>
      </c>
      <c r="AN63" s="216">
        <f t="shared" si="37"/>
        <v>0</v>
      </c>
      <c r="AO63" s="156">
        <f t="shared" si="38"/>
        <v>0</v>
      </c>
      <c r="AP63" s="140">
        <f t="shared" si="39"/>
        <v>0</v>
      </c>
      <c r="AQ63" s="159" t="str">
        <f t="shared" si="3"/>
        <v/>
      </c>
    </row>
    <row r="64" spans="2:43" x14ac:dyDescent="0.2">
      <c r="B64" s="202">
        <v>53</v>
      </c>
      <c r="C64" s="41"/>
      <c r="D64" s="114"/>
      <c r="E64" s="114"/>
      <c r="F64" s="114"/>
      <c r="G64" s="42"/>
      <c r="H64" s="9"/>
      <c r="I64" s="9"/>
      <c r="J64" s="1"/>
      <c r="K64" s="34"/>
      <c r="L64" s="35"/>
      <c r="M64" s="7"/>
      <c r="N64" s="7"/>
      <c r="O64" s="7"/>
      <c r="P64" s="7"/>
      <c r="Q64" s="50"/>
      <c r="R64" s="217" t="str">
        <f t="shared" si="4"/>
        <v/>
      </c>
      <c r="S64" s="39" t="str">
        <f>IF(I64="","",IF(I64="委託輸送",IF(H64="ガソリン",VLOOKUP(L64,参考データ!$D$4:$F$6,3,TRUE),VLOOKUP(L64,参考データ!$D$7:$F$15,3,TRUE)),IF(H64="ガソリン",VLOOKUP(L64,参考データ!$D$16:$F$18,3,TRUE),VLOOKUP(L64,参考データ!$D$19:$F$27,3,TRUE))))</f>
        <v/>
      </c>
      <c r="T64" s="204" t="str">
        <f>IF(C64="","",IF(Q64="有",IF(H64="ガソリン",VLOOKUP(M64,参考データ!$B$36:$F$38,3,FALSE)/R64^VLOOKUP(M64,参考データ!$B$36:$F$38,4,FALSE)/L64^VLOOKUP(M64,参考データ!$B$36:$F$38,5,FALSE),VLOOKUP(M64,参考データ!$B$39:$F$42,3,FALSE)/R64^VLOOKUP(M64,参考データ!$B$39:$F$42,4,FALSE)/L64^VLOOKUP(M64,参考データ!$B$39:$F$42,5,FALSE))*U64,J64/(IF(I64="委託輸送",IF(H64="ガソリン",INDEX(参考データ!$F$48:$I$50,MATCH(L64,参考データ!$D$48:$D$50,1),MATCH(M64,参考データ!$F$47:$I$47,0)),INDEX(参考データ!$F$51:$I$59,MATCH(L64,参考データ!$D$51:$D$59,1),MATCH(M64,参考データ!$F$47:$I$47,0))),IF(H64="ガソリン",INDEX(参考データ!$F$60:$I$62,MATCH(L64,参考データ!$D$60:$D$62,1),MATCH(M64,参考データ!$F$47:$I$47,0)),INDEX(参考データ!$F$63:$I$71,MATCH(L64,参考データ!$D$63:$D$71,1),MATCH(M64,参考データ!$F$47:$I$47,0)))))))</f>
        <v/>
      </c>
      <c r="U64" s="218" t="str">
        <f t="shared" si="0"/>
        <v/>
      </c>
      <c r="V64" s="206" t="str">
        <f t="shared" si="1"/>
        <v/>
      </c>
      <c r="W64" s="207"/>
      <c r="X64" s="208" t="str" cm="1">
        <f t="array" ref="X64">_xlfn.IFNA(INDEX($AQ$12:$AQ$1011,MATCH(0,COUNTIF($X$12:X63,$AQ$12:$AQ$1011),0)),"")</f>
        <v/>
      </c>
      <c r="Y64" s="209" t="str">
        <f>VLOOKUP(X64,日付カウント前!A:C,3,FALSE)</f>
        <v/>
      </c>
      <c r="Z64" s="210" cm="1">
        <f t="array" ref="Z64">SUMPRODUCT(($AQ$12:$AQ$1011=$X64)*$J$12:$J$1011)</f>
        <v>0</v>
      </c>
      <c r="AA64" s="210" cm="1">
        <f t="array" ref="AA64">SUMPRODUCT(($AQ$12:$AQ$1011=$X64)*$K$12:$K$1011)/1000</f>
        <v>0</v>
      </c>
      <c r="AB64" s="120" cm="1">
        <f t="array" ref="AB64">IFERROR(SUMPRODUCT(($AQ$12:$AQ$1011=$X64)*$AN$12:$AN$1011)/SUMPRODUCT(($AQ$12:$AQ$1011=$X64)*$N$12:$N$1011),0)</f>
        <v>0</v>
      </c>
      <c r="AC64" s="211">
        <f>SUMIFS($N$12:$N$1011,$AQ$12:$AQ$1011,X64,$H$12:$H$1011,"軽油")+SUMIFS($N$12:$N$1011,$AQ$12:$AQ$1011,X64,$H$12:$H$1011,"ガソリン")*参考データ!$D$76/参考データ!$D$77+SUMIFS($N$12:$N$1011,$AQ$12:$AQ$1011,X64,$H$12:$H$1011,"LPG")*参考データ!$D$78/参考データ!$D$77+SUMIFS($N$12:$N$1011,$C$12:$C$1011,X64,$H$12:$H$1011,"CNG")*参考データ!$D$80/参考データ!$D$77+SUMIFS($N$12:$N$1011,$C$12:$C$1011,X64,$H$12:$H$1011,"バイオエタノール")*参考データ!$D$81/参考データ!$D$77+SUMIFS($N$12:$N$1011,$C$12:$C$1011,X64,$H$12:$H$1011,"バイオディーゼル")*参考データ!$D$82/参考データ!$D$77+SUMIFS($N$12:$N$1011,$C$12:$C$1011,X64,$H$12:$H$1011,"バイオガス")*参考データ!$D$83/参考データ!$D$77+SUMIFS($N$12:$N$1011,$C$12:$C$1011,X64,$H$12:$H$1011,"水素")*参考データ!$D$84/参考データ!$D$77+SUMIFS($N$12:$N$1011,$C$12:$C$1011,X64,$H$12:$H$1011,"電気（買電）")*参考データ!$D$85/参考データ!$D$77+SUMIFS($N$12:$N$1011,$C$12:$C$1011,X64,$H$12:$H$1011,"電気（自家発電：非燃料由来の非化石電気）")*参考データ!$D$86/参考データ!$D$77</f>
        <v>0</v>
      </c>
      <c r="AD64" s="210">
        <f t="shared" si="23"/>
        <v>0</v>
      </c>
      <c r="AE64" s="212">
        <f t="shared" si="5"/>
        <v>0</v>
      </c>
      <c r="AF64" s="243" t="str">
        <f t="shared" si="30"/>
        <v/>
      </c>
      <c r="AG64" s="244">
        <f t="shared" si="31"/>
        <v>0</v>
      </c>
      <c r="AH64" s="244">
        <f t="shared" si="32"/>
        <v>0</v>
      </c>
      <c r="AI64" s="245">
        <f t="shared" si="33"/>
        <v>0</v>
      </c>
      <c r="AJ64" s="246">
        <f t="shared" si="34"/>
        <v>0</v>
      </c>
      <c r="AK64" s="125">
        <f t="shared" si="35"/>
        <v>0</v>
      </c>
      <c r="AL64" s="247">
        <f t="shared" si="36"/>
        <v>0</v>
      </c>
      <c r="AN64" s="216">
        <f t="shared" si="37"/>
        <v>0</v>
      </c>
      <c r="AO64" s="156">
        <f t="shared" si="38"/>
        <v>0</v>
      </c>
      <c r="AP64" s="140">
        <f t="shared" si="39"/>
        <v>0</v>
      </c>
      <c r="AQ64" s="159" t="str">
        <f t="shared" si="3"/>
        <v/>
      </c>
    </row>
    <row r="65" spans="2:43" x14ac:dyDescent="0.2">
      <c r="B65" s="202">
        <v>54</v>
      </c>
      <c r="C65" s="41"/>
      <c r="D65" s="114"/>
      <c r="E65" s="114"/>
      <c r="F65" s="114"/>
      <c r="G65" s="42"/>
      <c r="H65" s="9"/>
      <c r="I65" s="9"/>
      <c r="J65" s="1"/>
      <c r="K65" s="34"/>
      <c r="L65" s="35"/>
      <c r="M65" s="7"/>
      <c r="N65" s="7"/>
      <c r="O65" s="7"/>
      <c r="P65" s="7"/>
      <c r="Q65" s="50"/>
      <c r="R65" s="217" t="str">
        <f t="shared" si="4"/>
        <v/>
      </c>
      <c r="S65" s="39" t="str">
        <f>IF(I65="","",IF(I65="委託輸送",IF(H65="ガソリン",VLOOKUP(L65,参考データ!$D$4:$F$6,3,TRUE),VLOOKUP(L65,参考データ!$D$7:$F$15,3,TRUE)),IF(H65="ガソリン",VLOOKUP(L65,参考データ!$D$16:$F$18,3,TRUE),VLOOKUP(L65,参考データ!$D$19:$F$27,3,TRUE))))</f>
        <v/>
      </c>
      <c r="T65" s="204" t="str">
        <f>IF(C65="","",IF(Q65="有",IF(H65="ガソリン",VLOOKUP(M65,参考データ!$B$36:$F$38,3,FALSE)/R65^VLOOKUP(M65,参考データ!$B$36:$F$38,4,FALSE)/L65^VLOOKUP(M65,参考データ!$B$36:$F$38,5,FALSE),VLOOKUP(M65,参考データ!$B$39:$F$42,3,FALSE)/R65^VLOOKUP(M65,参考データ!$B$39:$F$42,4,FALSE)/L65^VLOOKUP(M65,参考データ!$B$39:$F$42,5,FALSE))*U65,J65/(IF(I65="委託輸送",IF(H65="ガソリン",INDEX(参考データ!$F$48:$I$50,MATCH(L65,参考データ!$D$48:$D$50,1),MATCH(M65,参考データ!$F$47:$I$47,0)),INDEX(参考データ!$F$51:$I$59,MATCH(L65,参考データ!$D$51:$D$59,1),MATCH(M65,参考データ!$F$47:$I$47,0))),IF(H65="ガソリン",INDEX(参考データ!$F$60:$I$62,MATCH(L65,参考データ!$D$60:$D$62,1),MATCH(M65,参考データ!$F$47:$I$47,0)),INDEX(参考データ!$F$63:$I$71,MATCH(L65,参考データ!$D$63:$D$71,1),MATCH(M65,参考データ!$F$47:$I$47,0)))))))</f>
        <v/>
      </c>
      <c r="U65" s="218" t="str">
        <f t="shared" si="0"/>
        <v/>
      </c>
      <c r="V65" s="206" t="str">
        <f t="shared" si="1"/>
        <v/>
      </c>
      <c r="W65" s="207"/>
      <c r="X65" s="208" t="str" cm="1">
        <f t="array" ref="X65">_xlfn.IFNA(INDEX($AQ$12:$AQ$1011,MATCH(0,COUNTIF($X$12:X64,$AQ$12:$AQ$1011),0)),"")</f>
        <v/>
      </c>
      <c r="Y65" s="209" t="str">
        <f>VLOOKUP(X65,日付カウント前!A:C,3,FALSE)</f>
        <v/>
      </c>
      <c r="Z65" s="210" cm="1">
        <f t="array" ref="Z65">SUMPRODUCT(($AQ$12:$AQ$1011=$X65)*$J$12:$J$1011)</f>
        <v>0</v>
      </c>
      <c r="AA65" s="210" cm="1">
        <f t="array" ref="AA65">SUMPRODUCT(($AQ$12:$AQ$1011=$X65)*$K$12:$K$1011)/1000</f>
        <v>0</v>
      </c>
      <c r="AB65" s="120" cm="1">
        <f t="array" ref="AB65">IFERROR(SUMPRODUCT(($AQ$12:$AQ$1011=$X65)*$AN$12:$AN$1011)/SUMPRODUCT(($AQ$12:$AQ$1011=$X65)*$N$12:$N$1011),0)</f>
        <v>0</v>
      </c>
      <c r="AC65" s="211">
        <f>SUMIFS($N$12:$N$1011,$AQ$12:$AQ$1011,X65,$H$12:$H$1011,"軽油")+SUMIFS($N$12:$N$1011,$AQ$12:$AQ$1011,X65,$H$12:$H$1011,"ガソリン")*参考データ!$D$76/参考データ!$D$77+SUMIFS($N$12:$N$1011,$AQ$12:$AQ$1011,X65,$H$12:$H$1011,"LPG")*参考データ!$D$78/参考データ!$D$77+SUMIFS($N$12:$N$1011,$C$12:$C$1011,X65,$H$12:$H$1011,"CNG")*参考データ!$D$80/参考データ!$D$77+SUMIFS($N$12:$N$1011,$C$12:$C$1011,X65,$H$12:$H$1011,"バイオエタノール")*参考データ!$D$81/参考データ!$D$77+SUMIFS($N$12:$N$1011,$C$12:$C$1011,X65,$H$12:$H$1011,"バイオディーゼル")*参考データ!$D$82/参考データ!$D$77+SUMIFS($N$12:$N$1011,$C$12:$C$1011,X65,$H$12:$H$1011,"バイオガス")*参考データ!$D$83/参考データ!$D$77+SUMIFS($N$12:$N$1011,$C$12:$C$1011,X65,$H$12:$H$1011,"水素")*参考データ!$D$84/参考データ!$D$77+SUMIFS($N$12:$N$1011,$C$12:$C$1011,X65,$H$12:$H$1011,"電気（買電）")*参考データ!$D$85/参考データ!$D$77+SUMIFS($N$12:$N$1011,$C$12:$C$1011,X65,$H$12:$H$1011,"電気（自家発電：非燃料由来の非化石電気）")*参考データ!$D$86/参考データ!$D$77</f>
        <v>0</v>
      </c>
      <c r="AD65" s="210">
        <f t="shared" si="23"/>
        <v>0</v>
      </c>
      <c r="AE65" s="212">
        <f t="shared" si="5"/>
        <v>0</v>
      </c>
      <c r="AF65" s="243" t="str">
        <f t="shared" si="30"/>
        <v/>
      </c>
      <c r="AG65" s="244">
        <f t="shared" si="31"/>
        <v>0</v>
      </c>
      <c r="AH65" s="244">
        <f t="shared" si="32"/>
        <v>0</v>
      </c>
      <c r="AI65" s="245">
        <f t="shared" si="33"/>
        <v>0</v>
      </c>
      <c r="AJ65" s="246">
        <f t="shared" si="34"/>
        <v>0</v>
      </c>
      <c r="AK65" s="125">
        <f t="shared" si="35"/>
        <v>0</v>
      </c>
      <c r="AL65" s="247">
        <f t="shared" si="36"/>
        <v>0</v>
      </c>
      <c r="AN65" s="216">
        <f t="shared" si="37"/>
        <v>0</v>
      </c>
      <c r="AO65" s="156">
        <f t="shared" si="38"/>
        <v>0</v>
      </c>
      <c r="AP65" s="140">
        <f t="shared" si="39"/>
        <v>0</v>
      </c>
      <c r="AQ65" s="159" t="str">
        <f t="shared" si="3"/>
        <v/>
      </c>
    </row>
    <row r="66" spans="2:43" x14ac:dyDescent="0.2">
      <c r="B66" s="202">
        <v>55</v>
      </c>
      <c r="C66" s="41"/>
      <c r="D66" s="114"/>
      <c r="E66" s="114"/>
      <c r="F66" s="114"/>
      <c r="G66" s="42"/>
      <c r="H66" s="9"/>
      <c r="I66" s="9"/>
      <c r="J66" s="1"/>
      <c r="K66" s="34"/>
      <c r="L66" s="35"/>
      <c r="M66" s="7"/>
      <c r="N66" s="7"/>
      <c r="O66" s="7"/>
      <c r="P66" s="7"/>
      <c r="Q66" s="50"/>
      <c r="R66" s="217" t="str">
        <f t="shared" si="4"/>
        <v/>
      </c>
      <c r="S66" s="39" t="str">
        <f>IF(I66="","",IF(I66="委託輸送",IF(H66="ガソリン",VLOOKUP(L66,参考データ!$D$4:$F$6,3,TRUE),VLOOKUP(L66,参考データ!$D$7:$F$15,3,TRUE)),IF(H66="ガソリン",VLOOKUP(L66,参考データ!$D$16:$F$18,3,TRUE),VLOOKUP(L66,参考データ!$D$19:$F$27,3,TRUE))))</f>
        <v/>
      </c>
      <c r="T66" s="204" t="str">
        <f>IF(C66="","",IF(Q66="有",IF(H66="ガソリン",VLOOKUP(M66,参考データ!$B$36:$F$38,3,FALSE)/R66^VLOOKUP(M66,参考データ!$B$36:$F$38,4,FALSE)/L66^VLOOKUP(M66,参考データ!$B$36:$F$38,5,FALSE),VLOOKUP(M66,参考データ!$B$39:$F$42,3,FALSE)/R66^VLOOKUP(M66,参考データ!$B$39:$F$42,4,FALSE)/L66^VLOOKUP(M66,参考データ!$B$39:$F$42,5,FALSE))*U66,J66/(IF(I66="委託輸送",IF(H66="ガソリン",INDEX(参考データ!$F$48:$I$50,MATCH(L66,参考データ!$D$48:$D$50,1),MATCH(M66,参考データ!$F$47:$I$47,0)),INDEX(参考データ!$F$51:$I$59,MATCH(L66,参考データ!$D$51:$D$59,1),MATCH(M66,参考データ!$F$47:$I$47,0))),IF(H66="ガソリン",INDEX(参考データ!$F$60:$I$62,MATCH(L66,参考データ!$D$60:$D$62,1),MATCH(M66,参考データ!$F$47:$I$47,0)),INDEX(参考データ!$F$63:$I$71,MATCH(L66,参考データ!$D$63:$D$71,1),MATCH(M66,参考データ!$F$47:$I$47,0)))))))</f>
        <v/>
      </c>
      <c r="U66" s="218" t="str">
        <f t="shared" si="0"/>
        <v/>
      </c>
      <c r="V66" s="206" t="str">
        <f t="shared" si="1"/>
        <v/>
      </c>
      <c r="W66" s="207"/>
      <c r="X66" s="208" t="str" cm="1">
        <f t="array" ref="X66">_xlfn.IFNA(INDEX($AQ$12:$AQ$1011,MATCH(0,COUNTIF($X$12:X65,$AQ$12:$AQ$1011),0)),"")</f>
        <v/>
      </c>
      <c r="Y66" s="209" t="str">
        <f>VLOOKUP(X66,日付カウント前!A:C,3,FALSE)</f>
        <v/>
      </c>
      <c r="Z66" s="210" cm="1">
        <f t="array" ref="Z66">SUMPRODUCT(($AQ$12:$AQ$1011=$X66)*$J$12:$J$1011)</f>
        <v>0</v>
      </c>
      <c r="AA66" s="210" cm="1">
        <f t="array" ref="AA66">SUMPRODUCT(($AQ$12:$AQ$1011=$X66)*$K$12:$K$1011)/1000</f>
        <v>0</v>
      </c>
      <c r="AB66" s="120" cm="1">
        <f t="array" ref="AB66">IFERROR(SUMPRODUCT(($AQ$12:$AQ$1011=$X66)*$AN$12:$AN$1011)/SUMPRODUCT(($AQ$12:$AQ$1011=$X66)*$N$12:$N$1011),0)</f>
        <v>0</v>
      </c>
      <c r="AC66" s="211">
        <f>SUMIFS($N$12:$N$1011,$AQ$12:$AQ$1011,X66,$H$12:$H$1011,"軽油")+SUMIFS($N$12:$N$1011,$AQ$12:$AQ$1011,X66,$H$12:$H$1011,"ガソリン")*参考データ!$D$76/参考データ!$D$77+SUMIFS($N$12:$N$1011,$AQ$12:$AQ$1011,X66,$H$12:$H$1011,"LPG")*参考データ!$D$78/参考データ!$D$77+SUMIFS($N$12:$N$1011,$C$12:$C$1011,X66,$H$12:$H$1011,"CNG")*参考データ!$D$80/参考データ!$D$77+SUMIFS($N$12:$N$1011,$C$12:$C$1011,X66,$H$12:$H$1011,"バイオエタノール")*参考データ!$D$81/参考データ!$D$77+SUMIFS($N$12:$N$1011,$C$12:$C$1011,X66,$H$12:$H$1011,"バイオディーゼル")*参考データ!$D$82/参考データ!$D$77+SUMIFS($N$12:$N$1011,$C$12:$C$1011,X66,$H$12:$H$1011,"バイオガス")*参考データ!$D$83/参考データ!$D$77+SUMIFS($N$12:$N$1011,$C$12:$C$1011,X66,$H$12:$H$1011,"水素")*参考データ!$D$84/参考データ!$D$77+SUMIFS($N$12:$N$1011,$C$12:$C$1011,X66,$H$12:$H$1011,"電気（買電）")*参考データ!$D$85/参考データ!$D$77+SUMIFS($N$12:$N$1011,$C$12:$C$1011,X66,$H$12:$H$1011,"電気（自家発電：非燃料由来の非化石電気）")*参考データ!$D$86/参考データ!$D$77</f>
        <v>0</v>
      </c>
      <c r="AD66" s="210">
        <f t="shared" si="23"/>
        <v>0</v>
      </c>
      <c r="AE66" s="212">
        <f t="shared" si="5"/>
        <v>0</v>
      </c>
      <c r="AF66" s="243" t="str">
        <f t="shared" si="30"/>
        <v/>
      </c>
      <c r="AG66" s="244">
        <f t="shared" si="31"/>
        <v>0</v>
      </c>
      <c r="AH66" s="244">
        <f t="shared" si="32"/>
        <v>0</v>
      </c>
      <c r="AI66" s="245">
        <f t="shared" si="33"/>
        <v>0</v>
      </c>
      <c r="AJ66" s="246">
        <f t="shared" si="34"/>
        <v>0</v>
      </c>
      <c r="AK66" s="125">
        <f t="shared" si="35"/>
        <v>0</v>
      </c>
      <c r="AL66" s="247">
        <f t="shared" si="36"/>
        <v>0</v>
      </c>
      <c r="AN66" s="216">
        <f t="shared" si="37"/>
        <v>0</v>
      </c>
      <c r="AO66" s="156">
        <f t="shared" si="38"/>
        <v>0</v>
      </c>
      <c r="AP66" s="140">
        <f t="shared" si="39"/>
        <v>0</v>
      </c>
      <c r="AQ66" s="159" t="str">
        <f t="shared" si="3"/>
        <v/>
      </c>
    </row>
    <row r="67" spans="2:43" x14ac:dyDescent="0.2">
      <c r="B67" s="202">
        <v>56</v>
      </c>
      <c r="C67" s="41"/>
      <c r="D67" s="114"/>
      <c r="E67" s="114"/>
      <c r="F67" s="114"/>
      <c r="G67" s="42"/>
      <c r="H67" s="9"/>
      <c r="I67" s="9"/>
      <c r="J67" s="1"/>
      <c r="K67" s="34"/>
      <c r="L67" s="35"/>
      <c r="M67" s="7"/>
      <c r="N67" s="7"/>
      <c r="O67" s="7"/>
      <c r="P67" s="7"/>
      <c r="Q67" s="50"/>
      <c r="R67" s="217" t="str">
        <f t="shared" si="4"/>
        <v/>
      </c>
      <c r="S67" s="39" t="str">
        <f>IF(I67="","",IF(I67="委託輸送",IF(H67="ガソリン",VLOOKUP(L67,参考データ!$D$4:$F$6,3,TRUE),VLOOKUP(L67,参考データ!$D$7:$F$15,3,TRUE)),IF(H67="ガソリン",VLOOKUP(L67,参考データ!$D$16:$F$18,3,TRUE),VLOOKUP(L67,参考データ!$D$19:$F$27,3,TRUE))))</f>
        <v/>
      </c>
      <c r="T67" s="204" t="str">
        <f>IF(C67="","",IF(Q67="有",IF(H67="ガソリン",VLOOKUP(M67,参考データ!$B$36:$F$38,3,FALSE)/R67^VLOOKUP(M67,参考データ!$B$36:$F$38,4,FALSE)/L67^VLOOKUP(M67,参考データ!$B$36:$F$38,5,FALSE),VLOOKUP(M67,参考データ!$B$39:$F$42,3,FALSE)/R67^VLOOKUP(M67,参考データ!$B$39:$F$42,4,FALSE)/L67^VLOOKUP(M67,参考データ!$B$39:$F$42,5,FALSE))*U67,J67/(IF(I67="委託輸送",IF(H67="ガソリン",INDEX(参考データ!$F$48:$I$50,MATCH(L67,参考データ!$D$48:$D$50,1),MATCH(M67,参考データ!$F$47:$I$47,0)),INDEX(参考データ!$F$51:$I$59,MATCH(L67,参考データ!$D$51:$D$59,1),MATCH(M67,参考データ!$F$47:$I$47,0))),IF(H67="ガソリン",INDEX(参考データ!$F$60:$I$62,MATCH(L67,参考データ!$D$60:$D$62,1),MATCH(M67,参考データ!$F$47:$I$47,0)),INDEX(参考データ!$F$63:$I$71,MATCH(L67,参考データ!$D$63:$D$71,1),MATCH(M67,参考データ!$F$47:$I$47,0)))))))</f>
        <v/>
      </c>
      <c r="U67" s="218" t="str">
        <f t="shared" si="0"/>
        <v/>
      </c>
      <c r="V67" s="206" t="str">
        <f t="shared" si="1"/>
        <v/>
      </c>
      <c r="W67" s="207"/>
      <c r="X67" s="208" t="str" cm="1">
        <f t="array" ref="X67">_xlfn.IFNA(INDEX($AQ$12:$AQ$1011,MATCH(0,COUNTIF($X$12:X66,$AQ$12:$AQ$1011),0)),"")</f>
        <v/>
      </c>
      <c r="Y67" s="209" t="str">
        <f>VLOOKUP(X67,日付カウント前!A:C,3,FALSE)</f>
        <v/>
      </c>
      <c r="Z67" s="210" cm="1">
        <f t="array" ref="Z67">SUMPRODUCT(($AQ$12:$AQ$1011=$X67)*$J$12:$J$1011)</f>
        <v>0</v>
      </c>
      <c r="AA67" s="210" cm="1">
        <f t="array" ref="AA67">SUMPRODUCT(($AQ$12:$AQ$1011=$X67)*$K$12:$K$1011)/1000</f>
        <v>0</v>
      </c>
      <c r="AB67" s="120" cm="1">
        <f t="array" ref="AB67">IFERROR(SUMPRODUCT(($AQ$12:$AQ$1011=$X67)*$AN$12:$AN$1011)/SUMPRODUCT(($AQ$12:$AQ$1011=$X67)*$N$12:$N$1011),0)</f>
        <v>0</v>
      </c>
      <c r="AC67" s="211">
        <f>SUMIFS($N$12:$N$1011,$AQ$12:$AQ$1011,X67,$H$12:$H$1011,"軽油")+SUMIFS($N$12:$N$1011,$AQ$12:$AQ$1011,X67,$H$12:$H$1011,"ガソリン")*参考データ!$D$76/参考データ!$D$77+SUMIFS($N$12:$N$1011,$AQ$12:$AQ$1011,X67,$H$12:$H$1011,"LPG")*参考データ!$D$78/参考データ!$D$77+SUMIFS($N$12:$N$1011,$C$12:$C$1011,X67,$H$12:$H$1011,"CNG")*参考データ!$D$80/参考データ!$D$77+SUMIFS($N$12:$N$1011,$C$12:$C$1011,X67,$H$12:$H$1011,"バイオエタノール")*参考データ!$D$81/参考データ!$D$77+SUMIFS($N$12:$N$1011,$C$12:$C$1011,X67,$H$12:$H$1011,"バイオディーゼル")*参考データ!$D$82/参考データ!$D$77+SUMIFS($N$12:$N$1011,$C$12:$C$1011,X67,$H$12:$H$1011,"バイオガス")*参考データ!$D$83/参考データ!$D$77+SUMIFS($N$12:$N$1011,$C$12:$C$1011,X67,$H$12:$H$1011,"水素")*参考データ!$D$84/参考データ!$D$77+SUMIFS($N$12:$N$1011,$C$12:$C$1011,X67,$H$12:$H$1011,"電気（買電）")*参考データ!$D$85/参考データ!$D$77+SUMIFS($N$12:$N$1011,$C$12:$C$1011,X67,$H$12:$H$1011,"電気（自家発電：非燃料由来の非化石電気）")*参考データ!$D$86/参考データ!$D$77</f>
        <v>0</v>
      </c>
      <c r="AD67" s="210">
        <f t="shared" si="23"/>
        <v>0</v>
      </c>
      <c r="AE67" s="212">
        <f t="shared" si="5"/>
        <v>0</v>
      </c>
      <c r="AF67" s="243" t="str">
        <f t="shared" si="30"/>
        <v/>
      </c>
      <c r="AG67" s="244">
        <f t="shared" si="31"/>
        <v>0</v>
      </c>
      <c r="AH67" s="244">
        <f t="shared" si="32"/>
        <v>0</v>
      </c>
      <c r="AI67" s="245">
        <f t="shared" si="33"/>
        <v>0</v>
      </c>
      <c r="AJ67" s="246">
        <f t="shared" si="34"/>
        <v>0</v>
      </c>
      <c r="AK67" s="125">
        <f t="shared" si="35"/>
        <v>0</v>
      </c>
      <c r="AL67" s="247">
        <f t="shared" si="36"/>
        <v>0</v>
      </c>
      <c r="AN67" s="216">
        <f t="shared" si="37"/>
        <v>0</v>
      </c>
      <c r="AO67" s="156">
        <f t="shared" si="38"/>
        <v>0</v>
      </c>
      <c r="AP67" s="140">
        <f t="shared" si="39"/>
        <v>0</v>
      </c>
      <c r="AQ67" s="159" t="str">
        <f t="shared" si="3"/>
        <v/>
      </c>
    </row>
    <row r="68" spans="2:43" x14ac:dyDescent="0.2">
      <c r="B68" s="202">
        <v>57</v>
      </c>
      <c r="C68" s="41"/>
      <c r="D68" s="114"/>
      <c r="E68" s="114"/>
      <c r="F68" s="114"/>
      <c r="G68" s="42"/>
      <c r="H68" s="9"/>
      <c r="I68" s="9"/>
      <c r="J68" s="1"/>
      <c r="K68" s="34"/>
      <c r="L68" s="35"/>
      <c r="M68" s="7"/>
      <c r="N68" s="7"/>
      <c r="O68" s="7"/>
      <c r="P68" s="7"/>
      <c r="Q68" s="50"/>
      <c r="R68" s="217" t="str">
        <f t="shared" si="4"/>
        <v/>
      </c>
      <c r="S68" s="39" t="str">
        <f>IF(I68="","",IF(I68="委託輸送",IF(H68="ガソリン",VLOOKUP(L68,参考データ!$D$4:$F$6,3,TRUE),VLOOKUP(L68,参考データ!$D$7:$F$15,3,TRUE)),IF(H68="ガソリン",VLOOKUP(L68,参考データ!$D$16:$F$18,3,TRUE),VLOOKUP(L68,参考データ!$D$19:$F$27,3,TRUE))))</f>
        <v/>
      </c>
      <c r="T68" s="204" t="str">
        <f>IF(C68="","",IF(Q68="有",IF(H68="ガソリン",VLOOKUP(M68,参考データ!$B$36:$F$38,3,FALSE)/R68^VLOOKUP(M68,参考データ!$B$36:$F$38,4,FALSE)/L68^VLOOKUP(M68,参考データ!$B$36:$F$38,5,FALSE),VLOOKUP(M68,参考データ!$B$39:$F$42,3,FALSE)/R68^VLOOKUP(M68,参考データ!$B$39:$F$42,4,FALSE)/L68^VLOOKUP(M68,参考データ!$B$39:$F$42,5,FALSE))*U68,J68/(IF(I68="委託輸送",IF(H68="ガソリン",INDEX(参考データ!$F$48:$I$50,MATCH(L68,参考データ!$D$48:$D$50,1),MATCH(M68,参考データ!$F$47:$I$47,0)),INDEX(参考データ!$F$51:$I$59,MATCH(L68,参考データ!$D$51:$D$59,1),MATCH(M68,参考データ!$F$47:$I$47,0))),IF(H68="ガソリン",INDEX(参考データ!$F$60:$I$62,MATCH(L68,参考データ!$D$60:$D$62,1),MATCH(M68,参考データ!$F$47:$I$47,0)),INDEX(参考データ!$F$63:$I$71,MATCH(L68,参考データ!$D$63:$D$71,1),MATCH(M68,参考データ!$F$47:$I$47,0)))))))</f>
        <v/>
      </c>
      <c r="U68" s="218" t="str">
        <f t="shared" si="0"/>
        <v/>
      </c>
      <c r="V68" s="206" t="str">
        <f t="shared" si="1"/>
        <v/>
      </c>
      <c r="W68" s="207"/>
      <c r="X68" s="208" t="str" cm="1">
        <f t="array" ref="X68">_xlfn.IFNA(INDEX($AQ$12:$AQ$1011,MATCH(0,COUNTIF($X$12:X67,$AQ$12:$AQ$1011),0)),"")</f>
        <v/>
      </c>
      <c r="Y68" s="209" t="str">
        <f>VLOOKUP(X68,日付カウント前!A:C,3,FALSE)</f>
        <v/>
      </c>
      <c r="Z68" s="210" cm="1">
        <f t="array" ref="Z68">SUMPRODUCT(($AQ$12:$AQ$1011=$X68)*$J$12:$J$1011)</f>
        <v>0</v>
      </c>
      <c r="AA68" s="210" cm="1">
        <f t="array" ref="AA68">SUMPRODUCT(($AQ$12:$AQ$1011=$X68)*$K$12:$K$1011)/1000</f>
        <v>0</v>
      </c>
      <c r="AB68" s="120" cm="1">
        <f t="array" ref="AB68">IFERROR(SUMPRODUCT(($AQ$12:$AQ$1011=$X68)*$AN$12:$AN$1011)/SUMPRODUCT(($AQ$12:$AQ$1011=$X68)*$N$12:$N$1011),0)</f>
        <v>0</v>
      </c>
      <c r="AC68" s="211">
        <f>SUMIFS($N$12:$N$1011,$AQ$12:$AQ$1011,X68,$H$12:$H$1011,"軽油")+SUMIFS($N$12:$N$1011,$AQ$12:$AQ$1011,X68,$H$12:$H$1011,"ガソリン")*参考データ!$D$76/参考データ!$D$77+SUMIFS($N$12:$N$1011,$AQ$12:$AQ$1011,X68,$H$12:$H$1011,"LPG")*参考データ!$D$78/参考データ!$D$77+SUMIFS($N$12:$N$1011,$C$12:$C$1011,X68,$H$12:$H$1011,"CNG")*参考データ!$D$80/参考データ!$D$77+SUMIFS($N$12:$N$1011,$C$12:$C$1011,X68,$H$12:$H$1011,"バイオエタノール")*参考データ!$D$81/参考データ!$D$77+SUMIFS($N$12:$N$1011,$C$12:$C$1011,X68,$H$12:$H$1011,"バイオディーゼル")*参考データ!$D$82/参考データ!$D$77+SUMIFS($N$12:$N$1011,$C$12:$C$1011,X68,$H$12:$H$1011,"バイオガス")*参考データ!$D$83/参考データ!$D$77+SUMIFS($N$12:$N$1011,$C$12:$C$1011,X68,$H$12:$H$1011,"水素")*参考データ!$D$84/参考データ!$D$77+SUMIFS($N$12:$N$1011,$C$12:$C$1011,X68,$H$12:$H$1011,"電気（買電）")*参考データ!$D$85/参考データ!$D$77+SUMIFS($N$12:$N$1011,$C$12:$C$1011,X68,$H$12:$H$1011,"電気（自家発電：非燃料由来の非化石電気）")*参考データ!$D$86/参考データ!$D$77</f>
        <v>0</v>
      </c>
      <c r="AD68" s="210">
        <f t="shared" si="23"/>
        <v>0</v>
      </c>
      <c r="AE68" s="212">
        <f t="shared" si="5"/>
        <v>0</v>
      </c>
      <c r="AF68" s="243" t="str">
        <f t="shared" si="30"/>
        <v/>
      </c>
      <c r="AG68" s="244">
        <f t="shared" si="31"/>
        <v>0</v>
      </c>
      <c r="AH68" s="244">
        <f t="shared" si="32"/>
        <v>0</v>
      </c>
      <c r="AI68" s="245">
        <f t="shared" si="33"/>
        <v>0</v>
      </c>
      <c r="AJ68" s="246">
        <f t="shared" si="34"/>
        <v>0</v>
      </c>
      <c r="AK68" s="125">
        <f t="shared" si="35"/>
        <v>0</v>
      </c>
      <c r="AL68" s="247">
        <f t="shared" si="36"/>
        <v>0</v>
      </c>
      <c r="AN68" s="216">
        <f t="shared" si="37"/>
        <v>0</v>
      </c>
      <c r="AO68" s="156">
        <f t="shared" si="38"/>
        <v>0</v>
      </c>
      <c r="AP68" s="140">
        <f t="shared" si="39"/>
        <v>0</v>
      </c>
      <c r="AQ68" s="159" t="str">
        <f t="shared" si="3"/>
        <v/>
      </c>
    </row>
    <row r="69" spans="2:43" x14ac:dyDescent="0.2">
      <c r="B69" s="202">
        <v>58</v>
      </c>
      <c r="C69" s="41"/>
      <c r="D69" s="114"/>
      <c r="E69" s="114"/>
      <c r="F69" s="114"/>
      <c r="G69" s="42"/>
      <c r="H69" s="9"/>
      <c r="I69" s="9"/>
      <c r="J69" s="1"/>
      <c r="K69" s="34"/>
      <c r="L69" s="35"/>
      <c r="M69" s="7"/>
      <c r="N69" s="7"/>
      <c r="O69" s="7"/>
      <c r="P69" s="7"/>
      <c r="Q69" s="50"/>
      <c r="R69" s="217" t="str">
        <f t="shared" si="4"/>
        <v/>
      </c>
      <c r="S69" s="39" t="str">
        <f>IF(I69="","",IF(I69="委託輸送",IF(H69="ガソリン",VLOOKUP(L69,参考データ!$D$4:$F$6,3,TRUE),VLOOKUP(L69,参考データ!$D$7:$F$15,3,TRUE)),IF(H69="ガソリン",VLOOKUP(L69,参考データ!$D$16:$F$18,3,TRUE),VLOOKUP(L69,参考データ!$D$19:$F$27,3,TRUE))))</f>
        <v/>
      </c>
      <c r="T69" s="204" t="str">
        <f>IF(C69="","",IF(Q69="有",IF(H69="ガソリン",VLOOKUP(M69,参考データ!$B$36:$F$38,3,FALSE)/R69^VLOOKUP(M69,参考データ!$B$36:$F$38,4,FALSE)/L69^VLOOKUP(M69,参考データ!$B$36:$F$38,5,FALSE),VLOOKUP(M69,参考データ!$B$39:$F$42,3,FALSE)/R69^VLOOKUP(M69,参考データ!$B$39:$F$42,4,FALSE)/L69^VLOOKUP(M69,参考データ!$B$39:$F$42,5,FALSE))*U69,J69/(IF(I69="委託輸送",IF(H69="ガソリン",INDEX(参考データ!$F$48:$I$50,MATCH(L69,参考データ!$D$48:$D$50,1),MATCH(M69,参考データ!$F$47:$I$47,0)),INDEX(参考データ!$F$51:$I$59,MATCH(L69,参考データ!$D$51:$D$59,1),MATCH(M69,参考データ!$F$47:$I$47,0))),IF(H69="ガソリン",INDEX(参考データ!$F$60:$I$62,MATCH(L69,参考データ!$D$60:$D$62,1),MATCH(M69,参考データ!$F$47:$I$47,0)),INDEX(参考データ!$F$63:$I$71,MATCH(L69,参考データ!$D$63:$D$71,1),MATCH(M69,参考データ!$F$47:$I$47,0)))))))</f>
        <v/>
      </c>
      <c r="U69" s="218" t="str">
        <f t="shared" si="0"/>
        <v/>
      </c>
      <c r="V69" s="206" t="str">
        <f t="shared" si="1"/>
        <v/>
      </c>
      <c r="W69" s="207"/>
      <c r="X69" s="208" t="str" cm="1">
        <f t="array" ref="X69">_xlfn.IFNA(INDEX($AQ$12:$AQ$1011,MATCH(0,COUNTIF($X$12:X68,$AQ$12:$AQ$1011),0)),"")</f>
        <v/>
      </c>
      <c r="Y69" s="209" t="str">
        <f>VLOOKUP(X69,日付カウント前!A:C,3,FALSE)</f>
        <v/>
      </c>
      <c r="Z69" s="210" cm="1">
        <f t="array" ref="Z69">SUMPRODUCT(($AQ$12:$AQ$1011=$X69)*$J$12:$J$1011)</f>
        <v>0</v>
      </c>
      <c r="AA69" s="210" cm="1">
        <f t="array" ref="AA69">SUMPRODUCT(($AQ$12:$AQ$1011=$X69)*$K$12:$K$1011)/1000</f>
        <v>0</v>
      </c>
      <c r="AB69" s="120" cm="1">
        <f t="array" ref="AB69">IFERROR(SUMPRODUCT(($AQ$12:$AQ$1011=$X69)*$AN$12:$AN$1011)/SUMPRODUCT(($AQ$12:$AQ$1011=$X69)*$N$12:$N$1011),0)</f>
        <v>0</v>
      </c>
      <c r="AC69" s="211">
        <f>SUMIFS($N$12:$N$1011,$AQ$12:$AQ$1011,X69,$H$12:$H$1011,"軽油")+SUMIFS($N$12:$N$1011,$AQ$12:$AQ$1011,X69,$H$12:$H$1011,"ガソリン")*参考データ!$D$76/参考データ!$D$77+SUMIFS($N$12:$N$1011,$AQ$12:$AQ$1011,X69,$H$12:$H$1011,"LPG")*参考データ!$D$78/参考データ!$D$77+SUMIFS($N$12:$N$1011,$C$12:$C$1011,X69,$H$12:$H$1011,"CNG")*参考データ!$D$80/参考データ!$D$77+SUMIFS($N$12:$N$1011,$C$12:$C$1011,X69,$H$12:$H$1011,"バイオエタノール")*参考データ!$D$81/参考データ!$D$77+SUMIFS($N$12:$N$1011,$C$12:$C$1011,X69,$H$12:$H$1011,"バイオディーゼル")*参考データ!$D$82/参考データ!$D$77+SUMIFS($N$12:$N$1011,$C$12:$C$1011,X69,$H$12:$H$1011,"バイオガス")*参考データ!$D$83/参考データ!$D$77+SUMIFS($N$12:$N$1011,$C$12:$C$1011,X69,$H$12:$H$1011,"水素")*参考データ!$D$84/参考データ!$D$77+SUMIFS($N$12:$N$1011,$C$12:$C$1011,X69,$H$12:$H$1011,"電気（買電）")*参考データ!$D$85/参考データ!$D$77+SUMIFS($N$12:$N$1011,$C$12:$C$1011,X69,$H$12:$H$1011,"電気（自家発電：非燃料由来の非化石電気）")*参考データ!$D$86/参考データ!$D$77</f>
        <v>0</v>
      </c>
      <c r="AD69" s="210">
        <f t="shared" si="23"/>
        <v>0</v>
      </c>
      <c r="AE69" s="212">
        <f t="shared" si="5"/>
        <v>0</v>
      </c>
      <c r="AF69" s="243" t="str">
        <f t="shared" ref="AF69:AF71" si="40">IF(Y69="","",IF(Y69&lt;10,"日数不足",10))</f>
        <v/>
      </c>
      <c r="AG69" s="244">
        <f t="shared" ref="AG69:AG71" si="41">IF(Y69&gt;=10,IFERROR(Z69/$Y69*10,0),"ー")</f>
        <v>0</v>
      </c>
      <c r="AH69" s="244">
        <f t="shared" ref="AH69:AH71" si="42">IF(Y69&gt;=10,IFERROR(AA69/$Y69*10,0),"ー")</f>
        <v>0</v>
      </c>
      <c r="AI69" s="245">
        <f t="shared" ref="AI69:AI71" si="43">+AB69</f>
        <v>0</v>
      </c>
      <c r="AJ69" s="246">
        <f t="shared" ref="AJ69:AJ71" si="44">IF(Y69&gt;=10,IFERROR(AC69/$Y69*10,0),"ー")</f>
        <v>0</v>
      </c>
      <c r="AK69" s="125">
        <f t="shared" ref="AK69:AK71" si="45">IF(Y69&gt;=10,IFERROR(AD69/$Y69*10,0),"ー")</f>
        <v>0</v>
      </c>
      <c r="AL69" s="247">
        <f t="shared" ref="AL69:AL71" si="46">IFERROR(AJ69/AK69,0)</f>
        <v>0</v>
      </c>
      <c r="AN69" s="216">
        <f t="shared" ref="AN69:AN71" si="47">IFERROR(R69*N69,0)</f>
        <v>0</v>
      </c>
      <c r="AO69" s="156">
        <f t="shared" ref="AO69:AO71" si="48">+J69*L69/1000</f>
        <v>0</v>
      </c>
      <c r="AP69" s="140">
        <f t="shared" ref="AP69:AP71" si="49">IFERROR(J69/N69,0)</f>
        <v>0</v>
      </c>
      <c r="AQ69" s="159" t="str">
        <f t="shared" si="3"/>
        <v/>
      </c>
    </row>
    <row r="70" spans="2:43" x14ac:dyDescent="0.2">
      <c r="B70" s="202">
        <v>59</v>
      </c>
      <c r="C70" s="41"/>
      <c r="D70" s="114"/>
      <c r="E70" s="114"/>
      <c r="F70" s="114"/>
      <c r="G70" s="42"/>
      <c r="H70" s="9"/>
      <c r="I70" s="9"/>
      <c r="J70" s="1"/>
      <c r="K70" s="34"/>
      <c r="L70" s="35"/>
      <c r="M70" s="7"/>
      <c r="N70" s="7"/>
      <c r="O70" s="7"/>
      <c r="P70" s="7"/>
      <c r="Q70" s="50"/>
      <c r="R70" s="217" t="str">
        <f t="shared" si="4"/>
        <v/>
      </c>
      <c r="S70" s="39" t="str">
        <f>IF(I70="","",IF(I70="委託輸送",IF(H70="ガソリン",VLOOKUP(L70,参考データ!$D$4:$F$6,3,TRUE),VLOOKUP(L70,参考データ!$D$7:$F$15,3,TRUE)),IF(H70="ガソリン",VLOOKUP(L70,参考データ!$D$16:$F$18,3,TRUE),VLOOKUP(L70,参考データ!$D$19:$F$27,3,TRUE))))</f>
        <v/>
      </c>
      <c r="T70" s="204" t="str">
        <f>IF(C70="","",IF(Q70="有",IF(H70="ガソリン",VLOOKUP(M70,参考データ!$B$36:$F$38,3,FALSE)/R70^VLOOKUP(M70,参考データ!$B$36:$F$38,4,FALSE)/L70^VLOOKUP(M70,参考データ!$B$36:$F$38,5,FALSE),VLOOKUP(M70,参考データ!$B$39:$F$42,3,FALSE)/R70^VLOOKUP(M70,参考データ!$B$39:$F$42,4,FALSE)/L70^VLOOKUP(M70,参考データ!$B$39:$F$42,5,FALSE))*U70,J70/(IF(I70="委託輸送",IF(H70="ガソリン",INDEX(参考データ!$F$48:$I$50,MATCH(L70,参考データ!$D$48:$D$50,1),MATCH(M70,参考データ!$F$47:$I$47,0)),INDEX(参考データ!$F$51:$I$59,MATCH(L70,参考データ!$D$51:$D$59,1),MATCH(M70,参考データ!$F$47:$I$47,0))),IF(H70="ガソリン",INDEX(参考データ!$F$60:$I$62,MATCH(L70,参考データ!$D$60:$D$62,1),MATCH(M70,参考データ!$F$47:$I$47,0)),INDEX(参考データ!$F$63:$I$71,MATCH(L70,参考データ!$D$63:$D$71,1),MATCH(M70,参考データ!$F$47:$I$47,0)))))))</f>
        <v/>
      </c>
      <c r="U70" s="218" t="str">
        <f t="shared" si="0"/>
        <v/>
      </c>
      <c r="V70" s="206" t="str">
        <f t="shared" si="1"/>
        <v/>
      </c>
      <c r="W70" s="207"/>
      <c r="X70" s="208" t="str" cm="1">
        <f t="array" ref="X70">_xlfn.IFNA(INDEX($AQ$12:$AQ$1011,MATCH(0,COUNTIF($X$12:X69,$AQ$12:$AQ$1011),0)),"")</f>
        <v/>
      </c>
      <c r="Y70" s="209" t="str">
        <f>VLOOKUP(X70,日付カウント前!A:C,3,FALSE)</f>
        <v/>
      </c>
      <c r="Z70" s="210" cm="1">
        <f t="array" ref="Z70">SUMPRODUCT(($AQ$12:$AQ$1011=$X70)*$J$12:$J$1011)</f>
        <v>0</v>
      </c>
      <c r="AA70" s="210" cm="1">
        <f t="array" ref="AA70">SUMPRODUCT(($AQ$12:$AQ$1011=$X70)*$K$12:$K$1011)/1000</f>
        <v>0</v>
      </c>
      <c r="AB70" s="120" cm="1">
        <f t="array" ref="AB70">IFERROR(SUMPRODUCT(($AQ$12:$AQ$1011=$X70)*$AN$12:$AN$1011)/SUMPRODUCT(($AQ$12:$AQ$1011=$X70)*$N$12:$N$1011),0)</f>
        <v>0</v>
      </c>
      <c r="AC70" s="211">
        <f>SUMIFS($N$12:$N$1011,$AQ$12:$AQ$1011,X70,$H$12:$H$1011,"軽油")+SUMIFS($N$12:$N$1011,$AQ$12:$AQ$1011,X70,$H$12:$H$1011,"ガソリン")*参考データ!$D$76/参考データ!$D$77+SUMIFS($N$12:$N$1011,$AQ$12:$AQ$1011,X70,$H$12:$H$1011,"LPG")*参考データ!$D$78/参考データ!$D$77+SUMIFS($N$12:$N$1011,$C$12:$C$1011,X70,$H$12:$H$1011,"CNG")*参考データ!$D$80/参考データ!$D$77+SUMIFS($N$12:$N$1011,$C$12:$C$1011,X70,$H$12:$H$1011,"バイオエタノール")*参考データ!$D$81/参考データ!$D$77+SUMIFS($N$12:$N$1011,$C$12:$C$1011,X70,$H$12:$H$1011,"バイオディーゼル")*参考データ!$D$82/参考データ!$D$77+SUMIFS($N$12:$N$1011,$C$12:$C$1011,X70,$H$12:$H$1011,"バイオガス")*参考データ!$D$83/参考データ!$D$77+SUMIFS($N$12:$N$1011,$C$12:$C$1011,X70,$H$12:$H$1011,"水素")*参考データ!$D$84/参考データ!$D$77+SUMIFS($N$12:$N$1011,$C$12:$C$1011,X70,$H$12:$H$1011,"電気（買電）")*参考データ!$D$85/参考データ!$D$77+SUMIFS($N$12:$N$1011,$C$12:$C$1011,X70,$H$12:$H$1011,"電気（自家発電：非燃料由来の非化石電気）")*参考データ!$D$86/参考データ!$D$77</f>
        <v>0</v>
      </c>
      <c r="AD70" s="210">
        <f t="shared" si="23"/>
        <v>0</v>
      </c>
      <c r="AE70" s="212">
        <f t="shared" si="5"/>
        <v>0</v>
      </c>
      <c r="AF70" s="243" t="str">
        <f t="shared" si="40"/>
        <v/>
      </c>
      <c r="AG70" s="244">
        <f t="shared" si="41"/>
        <v>0</v>
      </c>
      <c r="AH70" s="244">
        <f t="shared" si="42"/>
        <v>0</v>
      </c>
      <c r="AI70" s="245">
        <f t="shared" si="43"/>
        <v>0</v>
      </c>
      <c r="AJ70" s="246">
        <f t="shared" si="44"/>
        <v>0</v>
      </c>
      <c r="AK70" s="125">
        <f t="shared" si="45"/>
        <v>0</v>
      </c>
      <c r="AL70" s="247">
        <f t="shared" si="46"/>
        <v>0</v>
      </c>
      <c r="AN70" s="216">
        <f t="shared" si="47"/>
        <v>0</v>
      </c>
      <c r="AO70" s="156">
        <f t="shared" si="48"/>
        <v>0</v>
      </c>
      <c r="AP70" s="140">
        <f t="shared" si="49"/>
        <v>0</v>
      </c>
      <c r="AQ70" s="159" t="str">
        <f t="shared" si="3"/>
        <v/>
      </c>
    </row>
    <row r="71" spans="2:43" ht="15.6" thickBot="1" x14ac:dyDescent="0.25">
      <c r="B71" s="202">
        <v>60</v>
      </c>
      <c r="C71" s="41"/>
      <c r="D71" s="114"/>
      <c r="E71" s="114"/>
      <c r="F71" s="114"/>
      <c r="G71" s="42"/>
      <c r="H71" s="9"/>
      <c r="I71" s="9"/>
      <c r="J71" s="1"/>
      <c r="K71" s="34"/>
      <c r="L71" s="35"/>
      <c r="M71" s="7"/>
      <c r="N71" s="7"/>
      <c r="O71" s="7"/>
      <c r="P71" s="7"/>
      <c r="Q71" s="50"/>
      <c r="R71" s="217" t="str">
        <f t="shared" si="4"/>
        <v/>
      </c>
      <c r="S71" s="39" t="str">
        <f>IF(I71="","",IF(I71="委託輸送",IF(H71="ガソリン",VLOOKUP(L71,参考データ!$D$4:$F$6,3,TRUE),VLOOKUP(L71,参考データ!$D$7:$F$15,3,TRUE)),IF(H71="ガソリン",VLOOKUP(L71,参考データ!$D$16:$F$18,3,TRUE),VLOOKUP(L71,参考データ!$D$19:$F$27,3,TRUE))))</f>
        <v/>
      </c>
      <c r="T71" s="204" t="str">
        <f>IF(C71="","",IF(Q71="有",IF(H71="ガソリン",VLOOKUP(M71,参考データ!$B$36:$F$38,3,FALSE)/R71^VLOOKUP(M71,参考データ!$B$36:$F$38,4,FALSE)/L71^VLOOKUP(M71,参考データ!$B$36:$F$38,5,FALSE),VLOOKUP(M71,参考データ!$B$39:$F$42,3,FALSE)/R71^VLOOKUP(M71,参考データ!$B$39:$F$42,4,FALSE)/L71^VLOOKUP(M71,参考データ!$B$39:$F$42,5,FALSE))*U71,J71/(IF(I71="委託輸送",IF(H71="ガソリン",INDEX(参考データ!$F$48:$I$50,MATCH(L71,参考データ!$D$48:$D$50,1),MATCH(M71,参考データ!$F$47:$I$47,0)),INDEX(参考データ!$F$51:$I$59,MATCH(L71,参考データ!$D$51:$D$59,1),MATCH(M71,参考データ!$F$47:$I$47,0))),IF(H71="ガソリン",INDEX(参考データ!$F$60:$I$62,MATCH(L71,参考データ!$D$60:$D$62,1),MATCH(M71,参考データ!$F$47:$I$47,0)),INDEX(参考データ!$F$63:$I$71,MATCH(L71,参考データ!$D$63:$D$71,1),MATCH(M71,参考データ!$F$47:$I$47,0)))))))</f>
        <v/>
      </c>
      <c r="U71" s="218" t="str">
        <f t="shared" si="0"/>
        <v/>
      </c>
      <c r="V71" s="206" t="str">
        <f t="shared" si="1"/>
        <v/>
      </c>
      <c r="W71" s="207"/>
      <c r="X71" s="248" t="str" cm="1">
        <f t="array" ref="X71">_xlfn.IFNA(INDEX($AQ$12:$AQ$1011,MATCH(0,COUNTIF($X$12:X70,$AQ$12:$AQ$1011),0)),"")</f>
        <v/>
      </c>
      <c r="Y71" s="249" t="str">
        <f>VLOOKUP(X71,日付カウント前!A:C,3,FALSE)</f>
        <v/>
      </c>
      <c r="Z71" s="250" cm="1">
        <f t="array" ref="Z71">SUMPRODUCT(($AQ$12:$AQ$1011=$X71)*$J$12:$J$1011)</f>
        <v>0</v>
      </c>
      <c r="AA71" s="250" cm="1">
        <f t="array" ref="AA71">SUMPRODUCT(($AQ$12:$AQ$1011=$X71)*$K$12:$K$1011)/1000</f>
        <v>0</v>
      </c>
      <c r="AB71" s="129" cm="1">
        <f t="array" ref="AB71">IFERROR(SUMPRODUCT(($AQ$12:$AQ$1011=$X71)*$AN$12:$AN$1011)/SUMPRODUCT(($AQ$12:$AQ$1011=$X71)*$N$12:$N$1011),0)</f>
        <v>0</v>
      </c>
      <c r="AC71" s="251">
        <f>SUMIFS($N$12:$N$1011,$AQ$12:$AQ$1011,X71,$H$12:$H$1011,"軽油")+SUMIFS($N$12:$N$1011,$AQ$12:$AQ$1011,X71,$H$12:$H$1011,"ガソリン")*参考データ!$D$76/参考データ!$D$77+SUMIFS($N$12:$N$1011,$AQ$12:$AQ$1011,X71,$H$12:$H$1011,"LPG")*参考データ!$D$78/参考データ!$D$77+SUMIFS($N$12:$N$1011,$C$12:$C$1011,X71,$H$12:$H$1011,"CNG")*参考データ!$D$80/参考データ!$D$77+SUMIFS($N$12:$N$1011,$C$12:$C$1011,X71,$H$12:$H$1011,"バイオエタノール")*参考データ!$D$81/参考データ!$D$77+SUMIFS($N$12:$N$1011,$C$12:$C$1011,X71,$H$12:$H$1011,"バイオディーゼル")*参考データ!$D$82/参考データ!$D$77+SUMIFS($N$12:$N$1011,$C$12:$C$1011,X71,$H$12:$H$1011,"バイオガス")*参考データ!$D$83/参考データ!$D$77+SUMIFS($N$12:$N$1011,$C$12:$C$1011,X71,$H$12:$H$1011,"水素")*参考データ!$D$84/参考データ!$D$77+SUMIFS($N$12:$N$1011,$C$12:$C$1011,X71,$H$12:$H$1011,"電気（買電）")*参考データ!$D$85/参考データ!$D$77+SUMIFS($N$12:$N$1011,$C$12:$C$1011,X71,$H$12:$H$1011,"電気（自家発電：非燃料由来の非化石電気）")*参考データ!$D$86/参考データ!$D$77</f>
        <v>0</v>
      </c>
      <c r="AD71" s="250">
        <f t="shared" si="23"/>
        <v>0</v>
      </c>
      <c r="AE71" s="252">
        <f t="shared" si="5"/>
        <v>0</v>
      </c>
      <c r="AF71" s="253" t="str">
        <f t="shared" si="40"/>
        <v/>
      </c>
      <c r="AG71" s="254">
        <f t="shared" si="41"/>
        <v>0</v>
      </c>
      <c r="AH71" s="254">
        <f t="shared" si="42"/>
        <v>0</v>
      </c>
      <c r="AI71" s="255">
        <f t="shared" si="43"/>
        <v>0</v>
      </c>
      <c r="AJ71" s="256">
        <f t="shared" si="44"/>
        <v>0</v>
      </c>
      <c r="AK71" s="126">
        <f t="shared" si="45"/>
        <v>0</v>
      </c>
      <c r="AL71" s="257">
        <f t="shared" si="46"/>
        <v>0</v>
      </c>
      <c r="AN71" s="216">
        <f t="shared" si="47"/>
        <v>0</v>
      </c>
      <c r="AO71" s="156">
        <f t="shared" si="48"/>
        <v>0</v>
      </c>
      <c r="AP71" s="140">
        <f t="shared" si="49"/>
        <v>0</v>
      </c>
      <c r="AQ71" s="159" t="str">
        <f t="shared" si="3"/>
        <v/>
      </c>
    </row>
    <row r="72" spans="2:43" x14ac:dyDescent="0.2">
      <c r="B72" s="202">
        <v>61</v>
      </c>
      <c r="C72" s="41"/>
      <c r="D72" s="114"/>
      <c r="E72" s="114"/>
      <c r="F72" s="114"/>
      <c r="G72" s="116"/>
      <c r="H72" s="10"/>
      <c r="I72" s="10"/>
      <c r="J72" s="5"/>
      <c r="K72" s="36"/>
      <c r="L72" s="37"/>
      <c r="M72" s="8"/>
      <c r="N72" s="8"/>
      <c r="O72" s="8"/>
      <c r="P72" s="8"/>
      <c r="Q72" s="51"/>
      <c r="R72" s="217" t="str">
        <f t="shared" si="4"/>
        <v/>
      </c>
      <c r="S72" s="39" t="str">
        <f>IF(I72="","",IF(I72="委託輸送",IF(H72="ガソリン",VLOOKUP(L72,参考データ!$D$4:$F$6,3,TRUE),VLOOKUP(L72,参考データ!$D$7:$F$15,3,TRUE)),IF(H72="ガソリン",VLOOKUP(L72,参考データ!$D$16:$F$18,3,TRUE),VLOOKUP(L72,参考データ!$D$19:$F$27,3,TRUE))))</f>
        <v/>
      </c>
      <c r="T72" s="204" t="str">
        <f>IF(C72="","",IF(Q72="有",IF(H72="ガソリン",VLOOKUP(M72,参考データ!$B$36:$F$38,3,FALSE)/R72^VLOOKUP(M72,参考データ!$B$36:$F$38,4,FALSE)/L72^VLOOKUP(M72,参考データ!$B$36:$F$38,5,FALSE),VLOOKUP(M72,参考データ!$B$39:$F$42,3,FALSE)/R72^VLOOKUP(M72,参考データ!$B$39:$F$42,4,FALSE)/L72^VLOOKUP(M72,参考データ!$B$39:$F$42,5,FALSE))*U72,J72/(IF(I72="委託輸送",IF(H72="ガソリン",INDEX(参考データ!$F$48:$I$50,MATCH(L72,参考データ!$D$48:$D$50,1),MATCH(M72,参考データ!$F$47:$I$47,0)),INDEX(参考データ!$F$51:$I$59,MATCH(L72,参考データ!$D$51:$D$59,1),MATCH(M72,参考データ!$F$47:$I$47,0))),IF(H72="ガソリン",INDEX(参考データ!$F$60:$I$62,MATCH(L72,参考データ!$D$60:$D$62,1),MATCH(M72,参考データ!$F$47:$I$47,0)),INDEX(参考データ!$F$63:$I$71,MATCH(L72,参考データ!$D$63:$D$71,1),MATCH(M72,参考データ!$F$47:$I$47,0)))))))</f>
        <v/>
      </c>
      <c r="U72" s="218" t="str">
        <f t="shared" si="0"/>
        <v/>
      </c>
      <c r="V72" s="206" t="str">
        <f t="shared" si="1"/>
        <v/>
      </c>
      <c r="AN72" s="216">
        <f t="shared" si="10"/>
        <v>0</v>
      </c>
      <c r="AO72" s="156">
        <f t="shared" si="22"/>
        <v>0</v>
      </c>
      <c r="AP72" s="140">
        <f t="shared" si="12"/>
        <v>0</v>
      </c>
      <c r="AQ72" s="159" t="str">
        <f t="shared" si="3"/>
        <v/>
      </c>
    </row>
    <row r="73" spans="2:43" x14ac:dyDescent="0.2">
      <c r="B73" s="202">
        <v>62</v>
      </c>
      <c r="C73" s="41"/>
      <c r="D73" s="114"/>
      <c r="E73" s="114"/>
      <c r="F73" s="114"/>
      <c r="G73" s="116"/>
      <c r="H73" s="10"/>
      <c r="I73" s="10"/>
      <c r="J73" s="5"/>
      <c r="K73" s="36"/>
      <c r="L73" s="37"/>
      <c r="M73" s="8"/>
      <c r="N73" s="8"/>
      <c r="O73" s="8"/>
      <c r="P73" s="8"/>
      <c r="Q73" s="51"/>
      <c r="R73" s="217" t="str">
        <f t="shared" si="4"/>
        <v/>
      </c>
      <c r="S73" s="39" t="str">
        <f>IF(I73="","",IF(I73="委託輸送",IF(H73="ガソリン",VLOOKUP(L73,参考データ!$D$4:$F$6,3,TRUE),VLOOKUP(L73,参考データ!$D$7:$F$15,3,TRUE)),IF(H73="ガソリン",VLOOKUP(L73,参考データ!$D$16:$F$18,3,TRUE),VLOOKUP(L73,参考データ!$D$19:$F$27,3,TRUE))))</f>
        <v/>
      </c>
      <c r="T73" s="204" t="str">
        <f>IF(C73="","",IF(Q73="有",IF(H73="ガソリン",VLOOKUP(M73,参考データ!$B$36:$F$38,3,FALSE)/R73^VLOOKUP(M73,参考データ!$B$36:$F$38,4,FALSE)/L73^VLOOKUP(M73,参考データ!$B$36:$F$38,5,FALSE),VLOOKUP(M73,参考データ!$B$39:$F$42,3,FALSE)/R73^VLOOKUP(M73,参考データ!$B$39:$F$42,4,FALSE)/L73^VLOOKUP(M73,参考データ!$B$39:$F$42,5,FALSE))*U73,J73/(IF(I73="委託輸送",IF(H73="ガソリン",INDEX(参考データ!$F$48:$I$50,MATCH(L73,参考データ!$D$48:$D$50,1),MATCH(M73,参考データ!$F$47:$I$47,0)),INDEX(参考データ!$F$51:$I$59,MATCH(L73,参考データ!$D$51:$D$59,1),MATCH(M73,参考データ!$F$47:$I$47,0))),IF(H73="ガソリン",INDEX(参考データ!$F$60:$I$62,MATCH(L73,参考データ!$D$60:$D$62,1),MATCH(M73,参考データ!$F$47:$I$47,0)),INDEX(参考データ!$F$63:$I$71,MATCH(L73,参考データ!$D$63:$D$71,1),MATCH(M73,参考データ!$F$47:$I$47,0)))))))</f>
        <v/>
      </c>
      <c r="U73" s="218" t="str">
        <f t="shared" si="0"/>
        <v/>
      </c>
      <c r="V73" s="206" t="str">
        <f t="shared" si="1"/>
        <v/>
      </c>
      <c r="AN73" s="216">
        <f t="shared" si="10"/>
        <v>0</v>
      </c>
      <c r="AO73" s="156">
        <f t="shared" si="22"/>
        <v>0</v>
      </c>
      <c r="AP73" s="140">
        <f t="shared" si="12"/>
        <v>0</v>
      </c>
      <c r="AQ73" s="159" t="str">
        <f t="shared" si="3"/>
        <v/>
      </c>
    </row>
    <row r="74" spans="2:43" x14ac:dyDescent="0.2">
      <c r="B74" s="202">
        <v>63</v>
      </c>
      <c r="C74" s="41"/>
      <c r="D74" s="114"/>
      <c r="E74" s="114"/>
      <c r="F74" s="114"/>
      <c r="G74" s="116"/>
      <c r="H74" s="10"/>
      <c r="I74" s="10"/>
      <c r="J74" s="5"/>
      <c r="K74" s="36"/>
      <c r="L74" s="37"/>
      <c r="M74" s="8"/>
      <c r="N74" s="8"/>
      <c r="O74" s="8"/>
      <c r="P74" s="8"/>
      <c r="Q74" s="51"/>
      <c r="R74" s="217" t="str">
        <f t="shared" si="4"/>
        <v/>
      </c>
      <c r="S74" s="39" t="str">
        <f>IF(I74="","",IF(I74="委託輸送",IF(H74="ガソリン",VLOOKUP(L74,参考データ!$D$4:$F$6,3,TRUE),VLOOKUP(L74,参考データ!$D$7:$F$15,3,TRUE)),IF(H74="ガソリン",VLOOKUP(L74,参考データ!$D$16:$F$18,3,TRUE),VLOOKUP(L74,参考データ!$D$19:$F$27,3,TRUE))))</f>
        <v/>
      </c>
      <c r="T74" s="204" t="str">
        <f>IF(C74="","",IF(Q74="有",IF(H74="ガソリン",VLOOKUP(M74,参考データ!$B$36:$F$38,3,FALSE)/R74^VLOOKUP(M74,参考データ!$B$36:$F$38,4,FALSE)/L74^VLOOKUP(M74,参考データ!$B$36:$F$38,5,FALSE),VLOOKUP(M74,参考データ!$B$39:$F$42,3,FALSE)/R74^VLOOKUP(M74,参考データ!$B$39:$F$42,4,FALSE)/L74^VLOOKUP(M74,参考データ!$B$39:$F$42,5,FALSE))*U74,J74/(IF(I74="委託輸送",IF(H74="ガソリン",INDEX(参考データ!$F$48:$I$50,MATCH(L74,参考データ!$D$48:$D$50,1),MATCH(M74,参考データ!$F$47:$I$47,0)),INDEX(参考データ!$F$51:$I$59,MATCH(L74,参考データ!$D$51:$D$59,1),MATCH(M74,参考データ!$F$47:$I$47,0))),IF(H74="ガソリン",INDEX(参考データ!$F$60:$I$62,MATCH(L74,参考データ!$D$60:$D$62,1),MATCH(M74,参考データ!$F$47:$I$47,0)),INDEX(参考データ!$F$63:$I$71,MATCH(L74,参考データ!$D$63:$D$71,1),MATCH(M74,参考データ!$F$47:$I$47,0)))))))</f>
        <v/>
      </c>
      <c r="U74" s="218" t="str">
        <f t="shared" si="0"/>
        <v/>
      </c>
      <c r="V74" s="206" t="str">
        <f t="shared" si="1"/>
        <v/>
      </c>
      <c r="AN74" s="216">
        <f t="shared" si="10"/>
        <v>0</v>
      </c>
      <c r="AO74" s="156">
        <f t="shared" si="22"/>
        <v>0</v>
      </c>
      <c r="AP74" s="140">
        <f t="shared" si="12"/>
        <v>0</v>
      </c>
      <c r="AQ74" s="159" t="str">
        <f t="shared" si="3"/>
        <v/>
      </c>
    </row>
    <row r="75" spans="2:43" x14ac:dyDescent="0.2">
      <c r="B75" s="202">
        <v>64</v>
      </c>
      <c r="C75" s="41"/>
      <c r="D75" s="114"/>
      <c r="E75" s="114"/>
      <c r="F75" s="114"/>
      <c r="G75" s="116"/>
      <c r="H75" s="10"/>
      <c r="I75" s="10"/>
      <c r="J75" s="5"/>
      <c r="K75" s="36"/>
      <c r="L75" s="37"/>
      <c r="M75" s="8"/>
      <c r="N75" s="8"/>
      <c r="O75" s="8"/>
      <c r="P75" s="8"/>
      <c r="Q75" s="51"/>
      <c r="R75" s="217" t="str">
        <f t="shared" si="4"/>
        <v/>
      </c>
      <c r="S75" s="39" t="str">
        <f>IF(I75="","",IF(I75="委託輸送",IF(H75="ガソリン",VLOOKUP(L75,参考データ!$D$4:$F$6,3,TRUE),VLOOKUP(L75,参考データ!$D$7:$F$15,3,TRUE)),IF(H75="ガソリン",VLOOKUP(L75,参考データ!$D$16:$F$18,3,TRUE),VLOOKUP(L75,参考データ!$D$19:$F$27,3,TRUE))))</f>
        <v/>
      </c>
      <c r="T75" s="204" t="str">
        <f>IF(C75="","",IF(Q75="有",IF(H75="ガソリン",VLOOKUP(M75,参考データ!$B$36:$F$38,3,FALSE)/R75^VLOOKUP(M75,参考データ!$B$36:$F$38,4,FALSE)/L75^VLOOKUP(M75,参考データ!$B$36:$F$38,5,FALSE),VLOOKUP(M75,参考データ!$B$39:$F$42,3,FALSE)/R75^VLOOKUP(M75,参考データ!$B$39:$F$42,4,FALSE)/L75^VLOOKUP(M75,参考データ!$B$39:$F$42,5,FALSE))*U75,J75/(IF(I75="委託輸送",IF(H75="ガソリン",INDEX(参考データ!$F$48:$I$50,MATCH(L75,参考データ!$D$48:$D$50,1),MATCH(M75,参考データ!$F$47:$I$47,0)),INDEX(参考データ!$F$51:$I$59,MATCH(L75,参考データ!$D$51:$D$59,1),MATCH(M75,参考データ!$F$47:$I$47,0))),IF(H75="ガソリン",INDEX(参考データ!$F$60:$I$62,MATCH(L75,参考データ!$D$60:$D$62,1),MATCH(M75,参考データ!$F$47:$I$47,0)),INDEX(参考データ!$F$63:$I$71,MATCH(L75,参考データ!$D$63:$D$71,1),MATCH(M75,参考データ!$F$47:$I$47,0)))))))</f>
        <v/>
      </c>
      <c r="U75" s="218" t="str">
        <f t="shared" si="0"/>
        <v/>
      </c>
      <c r="V75" s="206" t="str">
        <f t="shared" si="1"/>
        <v/>
      </c>
      <c r="AN75" s="216">
        <f t="shared" si="10"/>
        <v>0</v>
      </c>
      <c r="AO75" s="156">
        <f t="shared" si="22"/>
        <v>0</v>
      </c>
      <c r="AP75" s="140">
        <f t="shared" si="12"/>
        <v>0</v>
      </c>
      <c r="AQ75" s="159" t="str">
        <f t="shared" si="3"/>
        <v/>
      </c>
    </row>
    <row r="76" spans="2:43" x14ac:dyDescent="0.2">
      <c r="B76" s="202">
        <v>65</v>
      </c>
      <c r="C76" s="41"/>
      <c r="D76" s="114"/>
      <c r="E76" s="114"/>
      <c r="F76" s="114"/>
      <c r="G76" s="116"/>
      <c r="H76" s="10"/>
      <c r="I76" s="10"/>
      <c r="J76" s="5"/>
      <c r="K76" s="36"/>
      <c r="L76" s="37"/>
      <c r="M76" s="8"/>
      <c r="N76" s="8"/>
      <c r="O76" s="8"/>
      <c r="P76" s="8"/>
      <c r="Q76" s="51"/>
      <c r="R76" s="217" t="str">
        <f t="shared" si="4"/>
        <v/>
      </c>
      <c r="S76" s="39" t="str">
        <f>IF(I76="","",IF(I76="委託輸送",IF(H76="ガソリン",VLOOKUP(L76,参考データ!$D$4:$F$6,3,TRUE),VLOOKUP(L76,参考データ!$D$7:$F$15,3,TRUE)),IF(H76="ガソリン",VLOOKUP(L76,参考データ!$D$16:$F$18,3,TRUE),VLOOKUP(L76,参考データ!$D$19:$F$27,3,TRUE))))</f>
        <v/>
      </c>
      <c r="T76" s="204" t="str">
        <f>IF(C76="","",IF(Q76="有",IF(H76="ガソリン",VLOOKUP(M76,参考データ!$B$36:$F$38,3,FALSE)/R76^VLOOKUP(M76,参考データ!$B$36:$F$38,4,FALSE)/L76^VLOOKUP(M76,参考データ!$B$36:$F$38,5,FALSE),VLOOKUP(M76,参考データ!$B$39:$F$42,3,FALSE)/R76^VLOOKUP(M76,参考データ!$B$39:$F$42,4,FALSE)/L76^VLOOKUP(M76,参考データ!$B$39:$F$42,5,FALSE))*U76,J76/(IF(I76="委託輸送",IF(H76="ガソリン",INDEX(参考データ!$F$48:$I$50,MATCH(L76,参考データ!$D$48:$D$50,1),MATCH(M76,参考データ!$F$47:$I$47,0)),INDEX(参考データ!$F$51:$I$59,MATCH(L76,参考データ!$D$51:$D$59,1),MATCH(M76,参考データ!$F$47:$I$47,0))),IF(H76="ガソリン",INDEX(参考データ!$F$60:$I$62,MATCH(L76,参考データ!$D$60:$D$62,1),MATCH(M76,参考データ!$F$47:$I$47,0)),INDEX(参考データ!$F$63:$I$71,MATCH(L76,参考データ!$D$63:$D$71,1),MATCH(M76,参考データ!$F$47:$I$47,0)))))))</f>
        <v/>
      </c>
      <c r="U76" s="218" t="str">
        <f t="shared" ref="U76:U139" si="50">IF(C76="","",K76*J76/1000)</f>
        <v/>
      </c>
      <c r="V76" s="206" t="str">
        <f t="shared" ref="V76:V139" si="51">IF(C76="","",IF(Q76="有",IF(OR(N76&gt;T76*1.2,N76&lt;T76*0.5,S76&gt;R76),"エラー","OK"),IF(OR(N76&gt;T76*1.2,N76&lt;T76*0.5),"エラー","OK")))</f>
        <v/>
      </c>
      <c r="AN76" s="216">
        <f t="shared" si="10"/>
        <v>0</v>
      </c>
      <c r="AO76" s="156">
        <f t="shared" si="22"/>
        <v>0</v>
      </c>
      <c r="AP76" s="140">
        <f t="shared" si="12"/>
        <v>0</v>
      </c>
      <c r="AQ76" s="159" t="str">
        <f t="shared" ref="AQ76:AQ139" si="52">C76&amp;D76&amp;E76&amp;F76</f>
        <v/>
      </c>
    </row>
    <row r="77" spans="2:43" x14ac:dyDescent="0.2">
      <c r="B77" s="202">
        <v>66</v>
      </c>
      <c r="C77" s="41"/>
      <c r="D77" s="114"/>
      <c r="E77" s="114"/>
      <c r="F77" s="114"/>
      <c r="G77" s="116"/>
      <c r="H77" s="10"/>
      <c r="I77" s="10"/>
      <c r="J77" s="5"/>
      <c r="K77" s="36"/>
      <c r="L77" s="37"/>
      <c r="M77" s="8"/>
      <c r="N77" s="8"/>
      <c r="O77" s="8"/>
      <c r="P77" s="8"/>
      <c r="Q77" s="51"/>
      <c r="R77" s="217" t="str">
        <f t="shared" ref="R77:R140" si="53">IFERROR(K77/L77,"")</f>
        <v/>
      </c>
      <c r="S77" s="39" t="str">
        <f>IF(I77="","",IF(I77="委託輸送",IF(H77="ガソリン",VLOOKUP(L77,参考データ!$D$4:$F$6,3,TRUE),VLOOKUP(L77,参考データ!$D$7:$F$15,3,TRUE)),IF(H77="ガソリン",VLOOKUP(L77,参考データ!$D$16:$F$18,3,TRUE),VLOOKUP(L77,参考データ!$D$19:$F$27,3,TRUE))))</f>
        <v/>
      </c>
      <c r="T77" s="204" t="str">
        <f>IF(C77="","",IF(Q77="有",IF(H77="ガソリン",VLOOKUP(M77,参考データ!$B$36:$F$38,3,FALSE)/R77^VLOOKUP(M77,参考データ!$B$36:$F$38,4,FALSE)/L77^VLOOKUP(M77,参考データ!$B$36:$F$38,5,FALSE),VLOOKUP(M77,参考データ!$B$39:$F$42,3,FALSE)/R77^VLOOKUP(M77,参考データ!$B$39:$F$42,4,FALSE)/L77^VLOOKUP(M77,参考データ!$B$39:$F$42,5,FALSE))*U77,J77/(IF(I77="委託輸送",IF(H77="ガソリン",INDEX(参考データ!$F$48:$I$50,MATCH(L77,参考データ!$D$48:$D$50,1),MATCH(M77,参考データ!$F$47:$I$47,0)),INDEX(参考データ!$F$51:$I$59,MATCH(L77,参考データ!$D$51:$D$59,1),MATCH(M77,参考データ!$F$47:$I$47,0))),IF(H77="ガソリン",INDEX(参考データ!$F$60:$I$62,MATCH(L77,参考データ!$D$60:$D$62,1),MATCH(M77,参考データ!$F$47:$I$47,0)),INDEX(参考データ!$F$63:$I$71,MATCH(L77,参考データ!$D$63:$D$71,1),MATCH(M77,参考データ!$F$47:$I$47,0)))))))</f>
        <v/>
      </c>
      <c r="U77" s="218" t="str">
        <f t="shared" si="50"/>
        <v/>
      </c>
      <c r="V77" s="206" t="str">
        <f t="shared" si="51"/>
        <v/>
      </c>
      <c r="AN77" s="216">
        <f t="shared" ref="AN77:AN140" si="54">IFERROR(R77*N77,0)</f>
        <v>0</v>
      </c>
      <c r="AO77" s="156">
        <f t="shared" si="22"/>
        <v>0</v>
      </c>
      <c r="AP77" s="140">
        <f t="shared" ref="AP77:AP140" si="55">IFERROR(J77/N77,0)</f>
        <v>0</v>
      </c>
      <c r="AQ77" s="159" t="str">
        <f t="shared" si="52"/>
        <v/>
      </c>
    </row>
    <row r="78" spans="2:43" x14ac:dyDescent="0.2">
      <c r="B78" s="202">
        <v>67</v>
      </c>
      <c r="C78" s="41"/>
      <c r="D78" s="114"/>
      <c r="E78" s="114"/>
      <c r="F78" s="114"/>
      <c r="G78" s="116"/>
      <c r="H78" s="10"/>
      <c r="I78" s="10"/>
      <c r="J78" s="5"/>
      <c r="K78" s="36"/>
      <c r="L78" s="37"/>
      <c r="M78" s="8"/>
      <c r="N78" s="8"/>
      <c r="O78" s="8"/>
      <c r="P78" s="8"/>
      <c r="Q78" s="51"/>
      <c r="R78" s="217" t="str">
        <f t="shared" si="53"/>
        <v/>
      </c>
      <c r="S78" s="39" t="str">
        <f>IF(I78="","",IF(I78="委託輸送",IF(H78="ガソリン",VLOOKUP(L78,参考データ!$D$4:$F$6,3,TRUE),VLOOKUP(L78,参考データ!$D$7:$F$15,3,TRUE)),IF(H78="ガソリン",VLOOKUP(L78,参考データ!$D$16:$F$18,3,TRUE),VLOOKUP(L78,参考データ!$D$19:$F$27,3,TRUE))))</f>
        <v/>
      </c>
      <c r="T78" s="204" t="str">
        <f>IF(C78="","",IF(Q78="有",IF(H78="ガソリン",VLOOKUP(M78,参考データ!$B$36:$F$38,3,FALSE)/R78^VLOOKUP(M78,参考データ!$B$36:$F$38,4,FALSE)/L78^VLOOKUP(M78,参考データ!$B$36:$F$38,5,FALSE),VLOOKUP(M78,参考データ!$B$39:$F$42,3,FALSE)/R78^VLOOKUP(M78,参考データ!$B$39:$F$42,4,FALSE)/L78^VLOOKUP(M78,参考データ!$B$39:$F$42,5,FALSE))*U78,J78/(IF(I78="委託輸送",IF(H78="ガソリン",INDEX(参考データ!$F$48:$I$50,MATCH(L78,参考データ!$D$48:$D$50,1),MATCH(M78,参考データ!$F$47:$I$47,0)),INDEX(参考データ!$F$51:$I$59,MATCH(L78,参考データ!$D$51:$D$59,1),MATCH(M78,参考データ!$F$47:$I$47,0))),IF(H78="ガソリン",INDEX(参考データ!$F$60:$I$62,MATCH(L78,参考データ!$D$60:$D$62,1),MATCH(M78,参考データ!$F$47:$I$47,0)),INDEX(参考データ!$F$63:$I$71,MATCH(L78,参考データ!$D$63:$D$71,1),MATCH(M78,参考データ!$F$47:$I$47,0)))))))</f>
        <v/>
      </c>
      <c r="U78" s="218" t="str">
        <f t="shared" si="50"/>
        <v/>
      </c>
      <c r="V78" s="206" t="str">
        <f t="shared" si="51"/>
        <v/>
      </c>
      <c r="AN78" s="216">
        <f t="shared" si="54"/>
        <v>0</v>
      </c>
      <c r="AO78" s="156">
        <f t="shared" si="22"/>
        <v>0</v>
      </c>
      <c r="AP78" s="140">
        <f t="shared" si="55"/>
        <v>0</v>
      </c>
      <c r="AQ78" s="159" t="str">
        <f t="shared" si="52"/>
        <v/>
      </c>
    </row>
    <row r="79" spans="2:43" x14ac:dyDescent="0.2">
      <c r="B79" s="202">
        <v>68</v>
      </c>
      <c r="C79" s="41"/>
      <c r="D79" s="114"/>
      <c r="E79" s="114"/>
      <c r="F79" s="114"/>
      <c r="G79" s="116"/>
      <c r="H79" s="10"/>
      <c r="I79" s="10"/>
      <c r="J79" s="5"/>
      <c r="K79" s="36"/>
      <c r="L79" s="37"/>
      <c r="M79" s="8"/>
      <c r="N79" s="8"/>
      <c r="O79" s="8"/>
      <c r="P79" s="8"/>
      <c r="Q79" s="51"/>
      <c r="R79" s="217" t="str">
        <f t="shared" si="53"/>
        <v/>
      </c>
      <c r="S79" s="39" t="str">
        <f>IF(I79="","",IF(I79="委託輸送",IF(H79="ガソリン",VLOOKUP(L79,参考データ!$D$4:$F$6,3,TRUE),VLOOKUP(L79,参考データ!$D$7:$F$15,3,TRUE)),IF(H79="ガソリン",VLOOKUP(L79,参考データ!$D$16:$F$18,3,TRUE),VLOOKUP(L79,参考データ!$D$19:$F$27,3,TRUE))))</f>
        <v/>
      </c>
      <c r="T79" s="204" t="str">
        <f>IF(C79="","",IF(Q79="有",IF(H79="ガソリン",VLOOKUP(M79,参考データ!$B$36:$F$38,3,FALSE)/R79^VLOOKUP(M79,参考データ!$B$36:$F$38,4,FALSE)/L79^VLOOKUP(M79,参考データ!$B$36:$F$38,5,FALSE),VLOOKUP(M79,参考データ!$B$39:$F$42,3,FALSE)/R79^VLOOKUP(M79,参考データ!$B$39:$F$42,4,FALSE)/L79^VLOOKUP(M79,参考データ!$B$39:$F$42,5,FALSE))*U79,J79/(IF(I79="委託輸送",IF(H79="ガソリン",INDEX(参考データ!$F$48:$I$50,MATCH(L79,参考データ!$D$48:$D$50,1),MATCH(M79,参考データ!$F$47:$I$47,0)),INDEX(参考データ!$F$51:$I$59,MATCH(L79,参考データ!$D$51:$D$59,1),MATCH(M79,参考データ!$F$47:$I$47,0))),IF(H79="ガソリン",INDEX(参考データ!$F$60:$I$62,MATCH(L79,参考データ!$D$60:$D$62,1),MATCH(M79,参考データ!$F$47:$I$47,0)),INDEX(参考データ!$F$63:$I$71,MATCH(L79,参考データ!$D$63:$D$71,1),MATCH(M79,参考データ!$F$47:$I$47,0)))))))</f>
        <v/>
      </c>
      <c r="U79" s="218" t="str">
        <f t="shared" si="50"/>
        <v/>
      </c>
      <c r="V79" s="206" t="str">
        <f t="shared" si="51"/>
        <v/>
      </c>
      <c r="AN79" s="216">
        <f t="shared" si="54"/>
        <v>0</v>
      </c>
      <c r="AO79" s="156">
        <f t="shared" si="22"/>
        <v>0</v>
      </c>
      <c r="AP79" s="140">
        <f t="shared" si="55"/>
        <v>0</v>
      </c>
      <c r="AQ79" s="159" t="str">
        <f t="shared" si="52"/>
        <v/>
      </c>
    </row>
    <row r="80" spans="2:43" x14ac:dyDescent="0.2">
      <c r="B80" s="202">
        <v>69</v>
      </c>
      <c r="C80" s="41"/>
      <c r="D80" s="114"/>
      <c r="E80" s="114"/>
      <c r="F80" s="114"/>
      <c r="G80" s="116"/>
      <c r="H80" s="10"/>
      <c r="I80" s="10"/>
      <c r="J80" s="5"/>
      <c r="K80" s="36"/>
      <c r="L80" s="37"/>
      <c r="M80" s="8"/>
      <c r="N80" s="8"/>
      <c r="O80" s="8"/>
      <c r="P80" s="8"/>
      <c r="Q80" s="51"/>
      <c r="R80" s="217" t="str">
        <f t="shared" si="53"/>
        <v/>
      </c>
      <c r="S80" s="39" t="str">
        <f>IF(I80="","",IF(I80="委託輸送",IF(H80="ガソリン",VLOOKUP(L80,参考データ!$D$4:$F$6,3,TRUE),VLOOKUP(L80,参考データ!$D$7:$F$15,3,TRUE)),IF(H80="ガソリン",VLOOKUP(L80,参考データ!$D$16:$F$18,3,TRUE),VLOOKUP(L80,参考データ!$D$19:$F$27,3,TRUE))))</f>
        <v/>
      </c>
      <c r="T80" s="204" t="str">
        <f>IF(C80="","",IF(Q80="有",IF(H80="ガソリン",VLOOKUP(M80,参考データ!$B$36:$F$38,3,FALSE)/R80^VLOOKUP(M80,参考データ!$B$36:$F$38,4,FALSE)/L80^VLOOKUP(M80,参考データ!$B$36:$F$38,5,FALSE),VLOOKUP(M80,参考データ!$B$39:$F$42,3,FALSE)/R80^VLOOKUP(M80,参考データ!$B$39:$F$42,4,FALSE)/L80^VLOOKUP(M80,参考データ!$B$39:$F$42,5,FALSE))*U80,J80/(IF(I80="委託輸送",IF(H80="ガソリン",INDEX(参考データ!$F$48:$I$50,MATCH(L80,参考データ!$D$48:$D$50,1),MATCH(M80,参考データ!$F$47:$I$47,0)),INDEX(参考データ!$F$51:$I$59,MATCH(L80,参考データ!$D$51:$D$59,1),MATCH(M80,参考データ!$F$47:$I$47,0))),IF(H80="ガソリン",INDEX(参考データ!$F$60:$I$62,MATCH(L80,参考データ!$D$60:$D$62,1),MATCH(M80,参考データ!$F$47:$I$47,0)),INDEX(参考データ!$F$63:$I$71,MATCH(L80,参考データ!$D$63:$D$71,1),MATCH(M80,参考データ!$F$47:$I$47,0)))))))</f>
        <v/>
      </c>
      <c r="U80" s="218" t="str">
        <f t="shared" si="50"/>
        <v/>
      </c>
      <c r="V80" s="206" t="str">
        <f t="shared" si="51"/>
        <v/>
      </c>
      <c r="AN80" s="216">
        <f t="shared" si="54"/>
        <v>0</v>
      </c>
      <c r="AO80" s="156">
        <f t="shared" si="22"/>
        <v>0</v>
      </c>
      <c r="AP80" s="140">
        <f t="shared" si="55"/>
        <v>0</v>
      </c>
      <c r="AQ80" s="159" t="str">
        <f t="shared" si="52"/>
        <v/>
      </c>
    </row>
    <row r="81" spans="2:43" x14ac:dyDescent="0.2">
      <c r="B81" s="202">
        <v>70</v>
      </c>
      <c r="C81" s="41"/>
      <c r="D81" s="114"/>
      <c r="E81" s="114"/>
      <c r="F81" s="114"/>
      <c r="G81" s="116"/>
      <c r="H81" s="10"/>
      <c r="I81" s="10"/>
      <c r="J81" s="5"/>
      <c r="K81" s="36"/>
      <c r="L81" s="37"/>
      <c r="M81" s="8"/>
      <c r="N81" s="8"/>
      <c r="O81" s="8"/>
      <c r="P81" s="8"/>
      <c r="Q81" s="51"/>
      <c r="R81" s="217" t="str">
        <f t="shared" si="53"/>
        <v/>
      </c>
      <c r="S81" s="39" t="str">
        <f>IF(I81="","",IF(I81="委託輸送",IF(H81="ガソリン",VLOOKUP(L81,参考データ!$D$4:$F$6,3,TRUE),VLOOKUP(L81,参考データ!$D$7:$F$15,3,TRUE)),IF(H81="ガソリン",VLOOKUP(L81,参考データ!$D$16:$F$18,3,TRUE),VLOOKUP(L81,参考データ!$D$19:$F$27,3,TRUE))))</f>
        <v/>
      </c>
      <c r="T81" s="204" t="str">
        <f>IF(C81="","",IF(Q81="有",IF(H81="ガソリン",VLOOKUP(M81,参考データ!$B$36:$F$38,3,FALSE)/R81^VLOOKUP(M81,参考データ!$B$36:$F$38,4,FALSE)/L81^VLOOKUP(M81,参考データ!$B$36:$F$38,5,FALSE),VLOOKUP(M81,参考データ!$B$39:$F$42,3,FALSE)/R81^VLOOKUP(M81,参考データ!$B$39:$F$42,4,FALSE)/L81^VLOOKUP(M81,参考データ!$B$39:$F$42,5,FALSE))*U81,J81/(IF(I81="委託輸送",IF(H81="ガソリン",INDEX(参考データ!$F$48:$I$50,MATCH(L81,参考データ!$D$48:$D$50,1),MATCH(M81,参考データ!$F$47:$I$47,0)),INDEX(参考データ!$F$51:$I$59,MATCH(L81,参考データ!$D$51:$D$59,1),MATCH(M81,参考データ!$F$47:$I$47,0))),IF(H81="ガソリン",INDEX(参考データ!$F$60:$I$62,MATCH(L81,参考データ!$D$60:$D$62,1),MATCH(M81,参考データ!$F$47:$I$47,0)),INDEX(参考データ!$F$63:$I$71,MATCH(L81,参考データ!$D$63:$D$71,1),MATCH(M81,参考データ!$F$47:$I$47,0)))))))</f>
        <v/>
      </c>
      <c r="U81" s="218" t="str">
        <f t="shared" si="50"/>
        <v/>
      </c>
      <c r="V81" s="206" t="str">
        <f t="shared" si="51"/>
        <v/>
      </c>
      <c r="AN81" s="216">
        <f t="shared" si="54"/>
        <v>0</v>
      </c>
      <c r="AO81" s="156">
        <f t="shared" si="22"/>
        <v>0</v>
      </c>
      <c r="AP81" s="140">
        <f t="shared" si="55"/>
        <v>0</v>
      </c>
      <c r="AQ81" s="159" t="str">
        <f t="shared" si="52"/>
        <v/>
      </c>
    </row>
    <row r="82" spans="2:43" x14ac:dyDescent="0.2">
      <c r="B82" s="202">
        <v>71</v>
      </c>
      <c r="C82" s="41"/>
      <c r="D82" s="114"/>
      <c r="E82" s="114"/>
      <c r="F82" s="114"/>
      <c r="G82" s="116"/>
      <c r="H82" s="10"/>
      <c r="I82" s="10"/>
      <c r="J82" s="5"/>
      <c r="K82" s="36"/>
      <c r="L82" s="37"/>
      <c r="M82" s="8"/>
      <c r="N82" s="8"/>
      <c r="O82" s="8"/>
      <c r="P82" s="8"/>
      <c r="Q82" s="51"/>
      <c r="R82" s="217" t="str">
        <f t="shared" si="53"/>
        <v/>
      </c>
      <c r="S82" s="39" t="str">
        <f>IF(I82="","",IF(I82="委託輸送",IF(H82="ガソリン",VLOOKUP(L82,参考データ!$D$4:$F$6,3,TRUE),VLOOKUP(L82,参考データ!$D$7:$F$15,3,TRUE)),IF(H82="ガソリン",VLOOKUP(L82,参考データ!$D$16:$F$18,3,TRUE),VLOOKUP(L82,参考データ!$D$19:$F$27,3,TRUE))))</f>
        <v/>
      </c>
      <c r="T82" s="204" t="str">
        <f>IF(C82="","",IF(Q82="有",IF(H82="ガソリン",VLOOKUP(M82,参考データ!$B$36:$F$38,3,FALSE)/R82^VLOOKUP(M82,参考データ!$B$36:$F$38,4,FALSE)/L82^VLOOKUP(M82,参考データ!$B$36:$F$38,5,FALSE),VLOOKUP(M82,参考データ!$B$39:$F$42,3,FALSE)/R82^VLOOKUP(M82,参考データ!$B$39:$F$42,4,FALSE)/L82^VLOOKUP(M82,参考データ!$B$39:$F$42,5,FALSE))*U82,J82/(IF(I82="委託輸送",IF(H82="ガソリン",INDEX(参考データ!$F$48:$I$50,MATCH(L82,参考データ!$D$48:$D$50,1),MATCH(M82,参考データ!$F$47:$I$47,0)),INDEX(参考データ!$F$51:$I$59,MATCH(L82,参考データ!$D$51:$D$59,1),MATCH(M82,参考データ!$F$47:$I$47,0))),IF(H82="ガソリン",INDEX(参考データ!$F$60:$I$62,MATCH(L82,参考データ!$D$60:$D$62,1),MATCH(M82,参考データ!$F$47:$I$47,0)),INDEX(参考データ!$F$63:$I$71,MATCH(L82,参考データ!$D$63:$D$71,1),MATCH(M82,参考データ!$F$47:$I$47,0)))))))</f>
        <v/>
      </c>
      <c r="U82" s="218" t="str">
        <f t="shared" si="50"/>
        <v/>
      </c>
      <c r="V82" s="206" t="str">
        <f t="shared" si="51"/>
        <v/>
      </c>
      <c r="AN82" s="216">
        <f t="shared" si="54"/>
        <v>0</v>
      </c>
      <c r="AO82" s="156">
        <f t="shared" si="22"/>
        <v>0</v>
      </c>
      <c r="AP82" s="140">
        <f t="shared" si="55"/>
        <v>0</v>
      </c>
      <c r="AQ82" s="159" t="str">
        <f t="shared" si="52"/>
        <v/>
      </c>
    </row>
    <row r="83" spans="2:43" x14ac:dyDescent="0.2">
      <c r="B83" s="202">
        <v>72</v>
      </c>
      <c r="C83" s="41"/>
      <c r="D83" s="114"/>
      <c r="E83" s="114"/>
      <c r="F83" s="114"/>
      <c r="G83" s="116"/>
      <c r="H83" s="10"/>
      <c r="I83" s="10"/>
      <c r="J83" s="5"/>
      <c r="K83" s="36"/>
      <c r="L83" s="37"/>
      <c r="M83" s="8"/>
      <c r="N83" s="8"/>
      <c r="O83" s="8"/>
      <c r="P83" s="8"/>
      <c r="Q83" s="51"/>
      <c r="R83" s="217" t="str">
        <f t="shared" si="53"/>
        <v/>
      </c>
      <c r="S83" s="39" t="str">
        <f>IF(I83="","",IF(I83="委託輸送",IF(H83="ガソリン",VLOOKUP(L83,参考データ!$D$4:$F$6,3,TRUE),VLOOKUP(L83,参考データ!$D$7:$F$15,3,TRUE)),IF(H83="ガソリン",VLOOKUP(L83,参考データ!$D$16:$F$18,3,TRUE),VLOOKUP(L83,参考データ!$D$19:$F$27,3,TRUE))))</f>
        <v/>
      </c>
      <c r="T83" s="204" t="str">
        <f>IF(C83="","",IF(Q83="有",IF(H83="ガソリン",VLOOKUP(M83,参考データ!$B$36:$F$38,3,FALSE)/R83^VLOOKUP(M83,参考データ!$B$36:$F$38,4,FALSE)/L83^VLOOKUP(M83,参考データ!$B$36:$F$38,5,FALSE),VLOOKUP(M83,参考データ!$B$39:$F$42,3,FALSE)/R83^VLOOKUP(M83,参考データ!$B$39:$F$42,4,FALSE)/L83^VLOOKUP(M83,参考データ!$B$39:$F$42,5,FALSE))*U83,J83/(IF(I83="委託輸送",IF(H83="ガソリン",INDEX(参考データ!$F$48:$I$50,MATCH(L83,参考データ!$D$48:$D$50,1),MATCH(M83,参考データ!$F$47:$I$47,0)),INDEX(参考データ!$F$51:$I$59,MATCH(L83,参考データ!$D$51:$D$59,1),MATCH(M83,参考データ!$F$47:$I$47,0))),IF(H83="ガソリン",INDEX(参考データ!$F$60:$I$62,MATCH(L83,参考データ!$D$60:$D$62,1),MATCH(M83,参考データ!$F$47:$I$47,0)),INDEX(参考データ!$F$63:$I$71,MATCH(L83,参考データ!$D$63:$D$71,1),MATCH(M83,参考データ!$F$47:$I$47,0)))))))</f>
        <v/>
      </c>
      <c r="U83" s="218" t="str">
        <f t="shared" si="50"/>
        <v/>
      </c>
      <c r="V83" s="206" t="str">
        <f t="shared" si="51"/>
        <v/>
      </c>
      <c r="AN83" s="216">
        <f t="shared" si="54"/>
        <v>0</v>
      </c>
      <c r="AO83" s="156">
        <f t="shared" si="22"/>
        <v>0</v>
      </c>
      <c r="AP83" s="140">
        <f t="shared" si="55"/>
        <v>0</v>
      </c>
      <c r="AQ83" s="159" t="str">
        <f t="shared" si="52"/>
        <v/>
      </c>
    </row>
    <row r="84" spans="2:43" x14ac:dyDescent="0.2">
      <c r="B84" s="202">
        <v>73</v>
      </c>
      <c r="C84" s="41"/>
      <c r="D84" s="114"/>
      <c r="E84" s="114"/>
      <c r="F84" s="114"/>
      <c r="G84" s="116"/>
      <c r="H84" s="10"/>
      <c r="I84" s="10"/>
      <c r="J84" s="5"/>
      <c r="K84" s="36"/>
      <c r="L84" s="37"/>
      <c r="M84" s="8"/>
      <c r="N84" s="8"/>
      <c r="O84" s="8"/>
      <c r="P84" s="8"/>
      <c r="Q84" s="51"/>
      <c r="R84" s="217" t="str">
        <f t="shared" si="53"/>
        <v/>
      </c>
      <c r="S84" s="39" t="str">
        <f>IF(I84="","",IF(I84="委託輸送",IF(H84="ガソリン",VLOOKUP(L84,参考データ!$D$4:$F$6,3,TRUE),VLOOKUP(L84,参考データ!$D$7:$F$15,3,TRUE)),IF(H84="ガソリン",VLOOKUP(L84,参考データ!$D$16:$F$18,3,TRUE),VLOOKUP(L84,参考データ!$D$19:$F$27,3,TRUE))))</f>
        <v/>
      </c>
      <c r="T84" s="204" t="str">
        <f>IF(C84="","",IF(Q84="有",IF(H84="ガソリン",VLOOKUP(M84,参考データ!$B$36:$F$38,3,FALSE)/R84^VLOOKUP(M84,参考データ!$B$36:$F$38,4,FALSE)/L84^VLOOKUP(M84,参考データ!$B$36:$F$38,5,FALSE),VLOOKUP(M84,参考データ!$B$39:$F$42,3,FALSE)/R84^VLOOKUP(M84,参考データ!$B$39:$F$42,4,FALSE)/L84^VLOOKUP(M84,参考データ!$B$39:$F$42,5,FALSE))*U84,J84/(IF(I84="委託輸送",IF(H84="ガソリン",INDEX(参考データ!$F$48:$I$50,MATCH(L84,参考データ!$D$48:$D$50,1),MATCH(M84,参考データ!$F$47:$I$47,0)),INDEX(参考データ!$F$51:$I$59,MATCH(L84,参考データ!$D$51:$D$59,1),MATCH(M84,参考データ!$F$47:$I$47,0))),IF(H84="ガソリン",INDEX(参考データ!$F$60:$I$62,MATCH(L84,参考データ!$D$60:$D$62,1),MATCH(M84,参考データ!$F$47:$I$47,0)),INDEX(参考データ!$F$63:$I$71,MATCH(L84,参考データ!$D$63:$D$71,1),MATCH(M84,参考データ!$F$47:$I$47,0)))))))</f>
        <v/>
      </c>
      <c r="U84" s="218" t="str">
        <f t="shared" si="50"/>
        <v/>
      </c>
      <c r="V84" s="206" t="str">
        <f t="shared" si="51"/>
        <v/>
      </c>
      <c r="AN84" s="216">
        <f t="shared" si="54"/>
        <v>0</v>
      </c>
      <c r="AO84" s="156">
        <f t="shared" si="22"/>
        <v>0</v>
      </c>
      <c r="AP84" s="140">
        <f t="shared" si="55"/>
        <v>0</v>
      </c>
      <c r="AQ84" s="159" t="str">
        <f t="shared" si="52"/>
        <v/>
      </c>
    </row>
    <row r="85" spans="2:43" x14ac:dyDescent="0.2">
      <c r="B85" s="202">
        <v>74</v>
      </c>
      <c r="C85" s="41"/>
      <c r="D85" s="114"/>
      <c r="E85" s="114"/>
      <c r="F85" s="114"/>
      <c r="G85" s="116"/>
      <c r="H85" s="10"/>
      <c r="I85" s="10"/>
      <c r="J85" s="5"/>
      <c r="K85" s="36"/>
      <c r="L85" s="37"/>
      <c r="M85" s="8"/>
      <c r="N85" s="8"/>
      <c r="O85" s="8"/>
      <c r="P85" s="8"/>
      <c r="Q85" s="51"/>
      <c r="R85" s="217" t="str">
        <f t="shared" si="53"/>
        <v/>
      </c>
      <c r="S85" s="39" t="str">
        <f>IF(I85="","",IF(I85="委託輸送",IF(H85="ガソリン",VLOOKUP(L85,参考データ!$D$4:$F$6,3,TRUE),VLOOKUP(L85,参考データ!$D$7:$F$15,3,TRUE)),IF(H85="ガソリン",VLOOKUP(L85,参考データ!$D$16:$F$18,3,TRUE),VLOOKUP(L85,参考データ!$D$19:$F$27,3,TRUE))))</f>
        <v/>
      </c>
      <c r="T85" s="204" t="str">
        <f>IF(C85="","",IF(Q85="有",IF(H85="ガソリン",VLOOKUP(M85,参考データ!$B$36:$F$38,3,FALSE)/R85^VLOOKUP(M85,参考データ!$B$36:$F$38,4,FALSE)/L85^VLOOKUP(M85,参考データ!$B$36:$F$38,5,FALSE),VLOOKUP(M85,参考データ!$B$39:$F$42,3,FALSE)/R85^VLOOKUP(M85,参考データ!$B$39:$F$42,4,FALSE)/L85^VLOOKUP(M85,参考データ!$B$39:$F$42,5,FALSE))*U85,J85/(IF(I85="委託輸送",IF(H85="ガソリン",INDEX(参考データ!$F$48:$I$50,MATCH(L85,参考データ!$D$48:$D$50,1),MATCH(M85,参考データ!$F$47:$I$47,0)),INDEX(参考データ!$F$51:$I$59,MATCH(L85,参考データ!$D$51:$D$59,1),MATCH(M85,参考データ!$F$47:$I$47,0))),IF(H85="ガソリン",INDEX(参考データ!$F$60:$I$62,MATCH(L85,参考データ!$D$60:$D$62,1),MATCH(M85,参考データ!$F$47:$I$47,0)),INDEX(参考データ!$F$63:$I$71,MATCH(L85,参考データ!$D$63:$D$71,1),MATCH(M85,参考データ!$F$47:$I$47,0)))))))</f>
        <v/>
      </c>
      <c r="U85" s="218" t="str">
        <f t="shared" si="50"/>
        <v/>
      </c>
      <c r="V85" s="206" t="str">
        <f t="shared" si="51"/>
        <v/>
      </c>
      <c r="AN85" s="216">
        <f t="shared" si="54"/>
        <v>0</v>
      </c>
      <c r="AO85" s="156">
        <f t="shared" si="22"/>
        <v>0</v>
      </c>
      <c r="AP85" s="140">
        <f t="shared" si="55"/>
        <v>0</v>
      </c>
      <c r="AQ85" s="159" t="str">
        <f t="shared" si="52"/>
        <v/>
      </c>
    </row>
    <row r="86" spans="2:43" x14ac:dyDescent="0.2">
      <c r="B86" s="202">
        <v>75</v>
      </c>
      <c r="C86" s="41"/>
      <c r="D86" s="114"/>
      <c r="E86" s="114"/>
      <c r="F86" s="114"/>
      <c r="G86" s="116"/>
      <c r="H86" s="10"/>
      <c r="I86" s="10"/>
      <c r="J86" s="5"/>
      <c r="K86" s="36"/>
      <c r="L86" s="37"/>
      <c r="M86" s="8"/>
      <c r="N86" s="8"/>
      <c r="O86" s="8"/>
      <c r="P86" s="8"/>
      <c r="Q86" s="51"/>
      <c r="R86" s="217" t="str">
        <f t="shared" si="53"/>
        <v/>
      </c>
      <c r="S86" s="39" t="str">
        <f>IF(I86="","",IF(I86="委託輸送",IF(H86="ガソリン",VLOOKUP(L86,参考データ!$D$4:$F$6,3,TRUE),VLOOKUP(L86,参考データ!$D$7:$F$15,3,TRUE)),IF(H86="ガソリン",VLOOKUP(L86,参考データ!$D$16:$F$18,3,TRUE),VLOOKUP(L86,参考データ!$D$19:$F$27,3,TRUE))))</f>
        <v/>
      </c>
      <c r="T86" s="204" t="str">
        <f>IF(C86="","",IF(Q86="有",IF(H86="ガソリン",VLOOKUP(M86,参考データ!$B$36:$F$38,3,FALSE)/R86^VLOOKUP(M86,参考データ!$B$36:$F$38,4,FALSE)/L86^VLOOKUP(M86,参考データ!$B$36:$F$38,5,FALSE),VLOOKUP(M86,参考データ!$B$39:$F$42,3,FALSE)/R86^VLOOKUP(M86,参考データ!$B$39:$F$42,4,FALSE)/L86^VLOOKUP(M86,参考データ!$B$39:$F$42,5,FALSE))*U86,J86/(IF(I86="委託輸送",IF(H86="ガソリン",INDEX(参考データ!$F$48:$I$50,MATCH(L86,参考データ!$D$48:$D$50,1),MATCH(M86,参考データ!$F$47:$I$47,0)),INDEX(参考データ!$F$51:$I$59,MATCH(L86,参考データ!$D$51:$D$59,1),MATCH(M86,参考データ!$F$47:$I$47,0))),IF(H86="ガソリン",INDEX(参考データ!$F$60:$I$62,MATCH(L86,参考データ!$D$60:$D$62,1),MATCH(M86,参考データ!$F$47:$I$47,0)),INDEX(参考データ!$F$63:$I$71,MATCH(L86,参考データ!$D$63:$D$71,1),MATCH(M86,参考データ!$F$47:$I$47,0)))))))</f>
        <v/>
      </c>
      <c r="U86" s="218" t="str">
        <f t="shared" si="50"/>
        <v/>
      </c>
      <c r="V86" s="206" t="str">
        <f t="shared" si="51"/>
        <v/>
      </c>
      <c r="AN86" s="216">
        <f t="shared" si="54"/>
        <v>0</v>
      </c>
      <c r="AO86" s="156">
        <f t="shared" si="22"/>
        <v>0</v>
      </c>
      <c r="AP86" s="140">
        <f t="shared" si="55"/>
        <v>0</v>
      </c>
      <c r="AQ86" s="159" t="str">
        <f t="shared" si="52"/>
        <v/>
      </c>
    </row>
    <row r="87" spans="2:43" x14ac:dyDescent="0.2">
      <c r="B87" s="202">
        <v>76</v>
      </c>
      <c r="C87" s="41"/>
      <c r="D87" s="114"/>
      <c r="E87" s="114"/>
      <c r="F87" s="114"/>
      <c r="G87" s="116"/>
      <c r="H87" s="10"/>
      <c r="I87" s="10"/>
      <c r="J87" s="5"/>
      <c r="K87" s="36"/>
      <c r="L87" s="37"/>
      <c r="M87" s="8"/>
      <c r="N87" s="8"/>
      <c r="O87" s="8"/>
      <c r="P87" s="8"/>
      <c r="Q87" s="51"/>
      <c r="R87" s="217" t="str">
        <f t="shared" si="53"/>
        <v/>
      </c>
      <c r="S87" s="39" t="str">
        <f>IF(I87="","",IF(I87="委託輸送",IF(H87="ガソリン",VLOOKUP(L87,参考データ!$D$4:$F$6,3,TRUE),VLOOKUP(L87,参考データ!$D$7:$F$15,3,TRUE)),IF(H87="ガソリン",VLOOKUP(L87,参考データ!$D$16:$F$18,3,TRUE),VLOOKUP(L87,参考データ!$D$19:$F$27,3,TRUE))))</f>
        <v/>
      </c>
      <c r="T87" s="204" t="str">
        <f>IF(C87="","",IF(Q87="有",IF(H87="ガソリン",VLOOKUP(M87,参考データ!$B$36:$F$38,3,FALSE)/R87^VLOOKUP(M87,参考データ!$B$36:$F$38,4,FALSE)/L87^VLOOKUP(M87,参考データ!$B$36:$F$38,5,FALSE),VLOOKUP(M87,参考データ!$B$39:$F$42,3,FALSE)/R87^VLOOKUP(M87,参考データ!$B$39:$F$42,4,FALSE)/L87^VLOOKUP(M87,参考データ!$B$39:$F$42,5,FALSE))*U87,J87/(IF(I87="委託輸送",IF(H87="ガソリン",INDEX(参考データ!$F$48:$I$50,MATCH(L87,参考データ!$D$48:$D$50,1),MATCH(M87,参考データ!$F$47:$I$47,0)),INDEX(参考データ!$F$51:$I$59,MATCH(L87,参考データ!$D$51:$D$59,1),MATCH(M87,参考データ!$F$47:$I$47,0))),IF(H87="ガソリン",INDEX(参考データ!$F$60:$I$62,MATCH(L87,参考データ!$D$60:$D$62,1),MATCH(M87,参考データ!$F$47:$I$47,0)),INDEX(参考データ!$F$63:$I$71,MATCH(L87,参考データ!$D$63:$D$71,1),MATCH(M87,参考データ!$F$47:$I$47,0)))))))</f>
        <v/>
      </c>
      <c r="U87" s="218" t="str">
        <f t="shared" si="50"/>
        <v/>
      </c>
      <c r="V87" s="206" t="str">
        <f t="shared" si="51"/>
        <v/>
      </c>
      <c r="AN87" s="216">
        <f t="shared" si="54"/>
        <v>0</v>
      </c>
      <c r="AO87" s="156">
        <f t="shared" si="22"/>
        <v>0</v>
      </c>
      <c r="AP87" s="140">
        <f t="shared" si="55"/>
        <v>0</v>
      </c>
      <c r="AQ87" s="159" t="str">
        <f t="shared" si="52"/>
        <v/>
      </c>
    </row>
    <row r="88" spans="2:43" x14ac:dyDescent="0.2">
      <c r="B88" s="202">
        <v>77</v>
      </c>
      <c r="C88" s="41"/>
      <c r="D88" s="114"/>
      <c r="E88" s="114"/>
      <c r="F88" s="114"/>
      <c r="G88" s="116"/>
      <c r="H88" s="10"/>
      <c r="I88" s="10"/>
      <c r="J88" s="5"/>
      <c r="K88" s="36"/>
      <c r="L88" s="37"/>
      <c r="M88" s="8"/>
      <c r="N88" s="8"/>
      <c r="O88" s="8"/>
      <c r="P88" s="8"/>
      <c r="Q88" s="51"/>
      <c r="R88" s="217" t="str">
        <f t="shared" si="53"/>
        <v/>
      </c>
      <c r="S88" s="39" t="str">
        <f>IF(I88="","",IF(I88="委託輸送",IF(H88="ガソリン",VLOOKUP(L88,参考データ!$D$4:$F$6,3,TRUE),VLOOKUP(L88,参考データ!$D$7:$F$15,3,TRUE)),IF(H88="ガソリン",VLOOKUP(L88,参考データ!$D$16:$F$18,3,TRUE),VLOOKUP(L88,参考データ!$D$19:$F$27,3,TRUE))))</f>
        <v/>
      </c>
      <c r="T88" s="204" t="str">
        <f>IF(C88="","",IF(Q88="有",IF(H88="ガソリン",VLOOKUP(M88,参考データ!$B$36:$F$38,3,FALSE)/R88^VLOOKUP(M88,参考データ!$B$36:$F$38,4,FALSE)/L88^VLOOKUP(M88,参考データ!$B$36:$F$38,5,FALSE),VLOOKUP(M88,参考データ!$B$39:$F$42,3,FALSE)/R88^VLOOKUP(M88,参考データ!$B$39:$F$42,4,FALSE)/L88^VLOOKUP(M88,参考データ!$B$39:$F$42,5,FALSE))*U88,J88/(IF(I88="委託輸送",IF(H88="ガソリン",INDEX(参考データ!$F$48:$I$50,MATCH(L88,参考データ!$D$48:$D$50,1),MATCH(M88,参考データ!$F$47:$I$47,0)),INDEX(参考データ!$F$51:$I$59,MATCH(L88,参考データ!$D$51:$D$59,1),MATCH(M88,参考データ!$F$47:$I$47,0))),IF(H88="ガソリン",INDEX(参考データ!$F$60:$I$62,MATCH(L88,参考データ!$D$60:$D$62,1),MATCH(M88,参考データ!$F$47:$I$47,0)),INDEX(参考データ!$F$63:$I$71,MATCH(L88,参考データ!$D$63:$D$71,1),MATCH(M88,参考データ!$F$47:$I$47,0)))))))</f>
        <v/>
      </c>
      <c r="U88" s="218" t="str">
        <f t="shared" si="50"/>
        <v/>
      </c>
      <c r="V88" s="206" t="str">
        <f t="shared" si="51"/>
        <v/>
      </c>
      <c r="AN88" s="216">
        <f t="shared" si="54"/>
        <v>0</v>
      </c>
      <c r="AO88" s="156">
        <f t="shared" si="22"/>
        <v>0</v>
      </c>
      <c r="AP88" s="140">
        <f t="shared" si="55"/>
        <v>0</v>
      </c>
      <c r="AQ88" s="159" t="str">
        <f t="shared" si="52"/>
        <v/>
      </c>
    </row>
    <row r="89" spans="2:43" x14ac:dyDescent="0.2">
      <c r="B89" s="202">
        <v>78</v>
      </c>
      <c r="C89" s="41"/>
      <c r="D89" s="114"/>
      <c r="E89" s="114"/>
      <c r="F89" s="114"/>
      <c r="G89" s="116"/>
      <c r="H89" s="10"/>
      <c r="I89" s="10"/>
      <c r="J89" s="5"/>
      <c r="K89" s="36"/>
      <c r="L89" s="37"/>
      <c r="M89" s="8"/>
      <c r="N89" s="8"/>
      <c r="O89" s="8"/>
      <c r="P89" s="8"/>
      <c r="Q89" s="51"/>
      <c r="R89" s="217" t="str">
        <f t="shared" si="53"/>
        <v/>
      </c>
      <c r="S89" s="39" t="str">
        <f>IF(I89="","",IF(I89="委託輸送",IF(H89="ガソリン",VLOOKUP(L89,参考データ!$D$4:$F$6,3,TRUE),VLOOKUP(L89,参考データ!$D$7:$F$15,3,TRUE)),IF(H89="ガソリン",VLOOKUP(L89,参考データ!$D$16:$F$18,3,TRUE),VLOOKUP(L89,参考データ!$D$19:$F$27,3,TRUE))))</f>
        <v/>
      </c>
      <c r="T89" s="204" t="str">
        <f>IF(C89="","",IF(Q89="有",IF(H89="ガソリン",VLOOKUP(M89,参考データ!$B$36:$F$38,3,FALSE)/R89^VLOOKUP(M89,参考データ!$B$36:$F$38,4,FALSE)/L89^VLOOKUP(M89,参考データ!$B$36:$F$38,5,FALSE),VLOOKUP(M89,参考データ!$B$39:$F$42,3,FALSE)/R89^VLOOKUP(M89,参考データ!$B$39:$F$42,4,FALSE)/L89^VLOOKUP(M89,参考データ!$B$39:$F$42,5,FALSE))*U89,J89/(IF(I89="委託輸送",IF(H89="ガソリン",INDEX(参考データ!$F$48:$I$50,MATCH(L89,参考データ!$D$48:$D$50,1),MATCH(M89,参考データ!$F$47:$I$47,0)),INDEX(参考データ!$F$51:$I$59,MATCH(L89,参考データ!$D$51:$D$59,1),MATCH(M89,参考データ!$F$47:$I$47,0))),IF(H89="ガソリン",INDEX(参考データ!$F$60:$I$62,MATCH(L89,参考データ!$D$60:$D$62,1),MATCH(M89,参考データ!$F$47:$I$47,0)),INDEX(参考データ!$F$63:$I$71,MATCH(L89,参考データ!$D$63:$D$71,1),MATCH(M89,参考データ!$F$47:$I$47,0)))))))</f>
        <v/>
      </c>
      <c r="U89" s="218" t="str">
        <f t="shared" si="50"/>
        <v/>
      </c>
      <c r="V89" s="206" t="str">
        <f t="shared" si="51"/>
        <v/>
      </c>
      <c r="AN89" s="216">
        <f t="shared" si="54"/>
        <v>0</v>
      </c>
      <c r="AO89" s="156">
        <f t="shared" si="22"/>
        <v>0</v>
      </c>
      <c r="AP89" s="140">
        <f t="shared" si="55"/>
        <v>0</v>
      </c>
      <c r="AQ89" s="159" t="str">
        <f t="shared" si="52"/>
        <v/>
      </c>
    </row>
    <row r="90" spans="2:43" x14ac:dyDescent="0.2">
      <c r="B90" s="202">
        <v>79</v>
      </c>
      <c r="C90" s="41"/>
      <c r="D90" s="114"/>
      <c r="E90" s="114"/>
      <c r="F90" s="114"/>
      <c r="G90" s="116"/>
      <c r="H90" s="10"/>
      <c r="I90" s="10"/>
      <c r="J90" s="5"/>
      <c r="K90" s="36"/>
      <c r="L90" s="37"/>
      <c r="M90" s="8"/>
      <c r="N90" s="8"/>
      <c r="O90" s="8"/>
      <c r="P90" s="8"/>
      <c r="Q90" s="51"/>
      <c r="R90" s="217" t="str">
        <f t="shared" si="53"/>
        <v/>
      </c>
      <c r="S90" s="39" t="str">
        <f>IF(I90="","",IF(I90="委託輸送",IF(H90="ガソリン",VLOOKUP(L90,参考データ!$D$4:$F$6,3,TRUE),VLOOKUP(L90,参考データ!$D$7:$F$15,3,TRUE)),IF(H90="ガソリン",VLOOKUP(L90,参考データ!$D$16:$F$18,3,TRUE),VLOOKUP(L90,参考データ!$D$19:$F$27,3,TRUE))))</f>
        <v/>
      </c>
      <c r="T90" s="204" t="str">
        <f>IF(C90="","",IF(Q90="有",IF(H90="ガソリン",VLOOKUP(M90,参考データ!$B$36:$F$38,3,FALSE)/R90^VLOOKUP(M90,参考データ!$B$36:$F$38,4,FALSE)/L90^VLOOKUP(M90,参考データ!$B$36:$F$38,5,FALSE),VLOOKUP(M90,参考データ!$B$39:$F$42,3,FALSE)/R90^VLOOKUP(M90,参考データ!$B$39:$F$42,4,FALSE)/L90^VLOOKUP(M90,参考データ!$B$39:$F$42,5,FALSE))*U90,J90/(IF(I90="委託輸送",IF(H90="ガソリン",INDEX(参考データ!$F$48:$I$50,MATCH(L90,参考データ!$D$48:$D$50,1),MATCH(M90,参考データ!$F$47:$I$47,0)),INDEX(参考データ!$F$51:$I$59,MATCH(L90,参考データ!$D$51:$D$59,1),MATCH(M90,参考データ!$F$47:$I$47,0))),IF(H90="ガソリン",INDEX(参考データ!$F$60:$I$62,MATCH(L90,参考データ!$D$60:$D$62,1),MATCH(M90,参考データ!$F$47:$I$47,0)),INDEX(参考データ!$F$63:$I$71,MATCH(L90,参考データ!$D$63:$D$71,1),MATCH(M90,参考データ!$F$47:$I$47,0)))))))</f>
        <v/>
      </c>
      <c r="U90" s="218" t="str">
        <f t="shared" si="50"/>
        <v/>
      </c>
      <c r="V90" s="206" t="str">
        <f t="shared" si="51"/>
        <v/>
      </c>
      <c r="AN90" s="216">
        <f t="shared" si="54"/>
        <v>0</v>
      </c>
      <c r="AO90" s="156">
        <f t="shared" si="22"/>
        <v>0</v>
      </c>
      <c r="AP90" s="140">
        <f t="shared" si="55"/>
        <v>0</v>
      </c>
      <c r="AQ90" s="159" t="str">
        <f t="shared" si="52"/>
        <v/>
      </c>
    </row>
    <row r="91" spans="2:43" x14ac:dyDescent="0.2">
      <c r="B91" s="202">
        <v>80</v>
      </c>
      <c r="C91" s="41"/>
      <c r="D91" s="114"/>
      <c r="E91" s="114"/>
      <c r="F91" s="114"/>
      <c r="G91" s="116"/>
      <c r="H91" s="10"/>
      <c r="I91" s="10"/>
      <c r="J91" s="5"/>
      <c r="K91" s="36"/>
      <c r="L91" s="37"/>
      <c r="M91" s="8"/>
      <c r="N91" s="8"/>
      <c r="O91" s="8"/>
      <c r="P91" s="8"/>
      <c r="Q91" s="51"/>
      <c r="R91" s="217" t="str">
        <f t="shared" si="53"/>
        <v/>
      </c>
      <c r="S91" s="39" t="str">
        <f>IF(I91="","",IF(I91="委託輸送",IF(H91="ガソリン",VLOOKUP(L91,参考データ!$D$4:$F$6,3,TRUE),VLOOKUP(L91,参考データ!$D$7:$F$15,3,TRUE)),IF(H91="ガソリン",VLOOKUP(L91,参考データ!$D$16:$F$18,3,TRUE),VLOOKUP(L91,参考データ!$D$19:$F$27,3,TRUE))))</f>
        <v/>
      </c>
      <c r="T91" s="204" t="str">
        <f>IF(C91="","",IF(Q91="有",IF(H91="ガソリン",VLOOKUP(M91,参考データ!$B$36:$F$38,3,FALSE)/R91^VLOOKUP(M91,参考データ!$B$36:$F$38,4,FALSE)/L91^VLOOKUP(M91,参考データ!$B$36:$F$38,5,FALSE),VLOOKUP(M91,参考データ!$B$39:$F$42,3,FALSE)/R91^VLOOKUP(M91,参考データ!$B$39:$F$42,4,FALSE)/L91^VLOOKUP(M91,参考データ!$B$39:$F$42,5,FALSE))*U91,J91/(IF(I91="委託輸送",IF(H91="ガソリン",INDEX(参考データ!$F$48:$I$50,MATCH(L91,参考データ!$D$48:$D$50,1),MATCH(M91,参考データ!$F$47:$I$47,0)),INDEX(参考データ!$F$51:$I$59,MATCH(L91,参考データ!$D$51:$D$59,1),MATCH(M91,参考データ!$F$47:$I$47,0))),IF(H91="ガソリン",INDEX(参考データ!$F$60:$I$62,MATCH(L91,参考データ!$D$60:$D$62,1),MATCH(M91,参考データ!$F$47:$I$47,0)),INDEX(参考データ!$F$63:$I$71,MATCH(L91,参考データ!$D$63:$D$71,1),MATCH(M91,参考データ!$F$47:$I$47,0)))))))</f>
        <v/>
      </c>
      <c r="U91" s="218" t="str">
        <f t="shared" si="50"/>
        <v/>
      </c>
      <c r="V91" s="206" t="str">
        <f t="shared" si="51"/>
        <v/>
      </c>
      <c r="AN91" s="216">
        <f t="shared" si="54"/>
        <v>0</v>
      </c>
      <c r="AO91" s="156">
        <f t="shared" si="22"/>
        <v>0</v>
      </c>
      <c r="AP91" s="140">
        <f t="shared" si="55"/>
        <v>0</v>
      </c>
      <c r="AQ91" s="159" t="str">
        <f t="shared" si="52"/>
        <v/>
      </c>
    </row>
    <row r="92" spans="2:43" x14ac:dyDescent="0.2">
      <c r="B92" s="202">
        <v>81</v>
      </c>
      <c r="C92" s="41"/>
      <c r="D92" s="114"/>
      <c r="E92" s="114"/>
      <c r="F92" s="114"/>
      <c r="G92" s="116"/>
      <c r="H92" s="10"/>
      <c r="I92" s="10"/>
      <c r="J92" s="5"/>
      <c r="K92" s="36"/>
      <c r="L92" s="37"/>
      <c r="M92" s="8"/>
      <c r="N92" s="8"/>
      <c r="O92" s="8"/>
      <c r="P92" s="8"/>
      <c r="Q92" s="51"/>
      <c r="R92" s="217" t="str">
        <f t="shared" si="53"/>
        <v/>
      </c>
      <c r="S92" s="39" t="str">
        <f>IF(I92="","",IF(I92="委託輸送",IF(H92="ガソリン",VLOOKUP(L92,参考データ!$D$4:$F$6,3,TRUE),VLOOKUP(L92,参考データ!$D$7:$F$15,3,TRUE)),IF(H92="ガソリン",VLOOKUP(L92,参考データ!$D$16:$F$18,3,TRUE),VLOOKUP(L92,参考データ!$D$19:$F$27,3,TRUE))))</f>
        <v/>
      </c>
      <c r="T92" s="204" t="str">
        <f>IF(C92="","",IF(Q92="有",IF(H92="ガソリン",VLOOKUP(M92,参考データ!$B$36:$F$38,3,FALSE)/R92^VLOOKUP(M92,参考データ!$B$36:$F$38,4,FALSE)/L92^VLOOKUP(M92,参考データ!$B$36:$F$38,5,FALSE),VLOOKUP(M92,参考データ!$B$39:$F$42,3,FALSE)/R92^VLOOKUP(M92,参考データ!$B$39:$F$42,4,FALSE)/L92^VLOOKUP(M92,参考データ!$B$39:$F$42,5,FALSE))*U92,J92/(IF(I92="委託輸送",IF(H92="ガソリン",INDEX(参考データ!$F$48:$I$50,MATCH(L92,参考データ!$D$48:$D$50,1),MATCH(M92,参考データ!$F$47:$I$47,0)),INDEX(参考データ!$F$51:$I$59,MATCH(L92,参考データ!$D$51:$D$59,1),MATCH(M92,参考データ!$F$47:$I$47,0))),IF(H92="ガソリン",INDEX(参考データ!$F$60:$I$62,MATCH(L92,参考データ!$D$60:$D$62,1),MATCH(M92,参考データ!$F$47:$I$47,0)),INDEX(参考データ!$F$63:$I$71,MATCH(L92,参考データ!$D$63:$D$71,1),MATCH(M92,参考データ!$F$47:$I$47,0)))))))</f>
        <v/>
      </c>
      <c r="U92" s="218" t="str">
        <f t="shared" si="50"/>
        <v/>
      </c>
      <c r="V92" s="206" t="str">
        <f t="shared" si="51"/>
        <v/>
      </c>
      <c r="AN92" s="216">
        <f t="shared" si="54"/>
        <v>0</v>
      </c>
      <c r="AO92" s="156">
        <f t="shared" si="22"/>
        <v>0</v>
      </c>
      <c r="AP92" s="140">
        <f t="shared" si="55"/>
        <v>0</v>
      </c>
      <c r="AQ92" s="159" t="str">
        <f t="shared" si="52"/>
        <v/>
      </c>
    </row>
    <row r="93" spans="2:43" x14ac:dyDescent="0.2">
      <c r="B93" s="202">
        <v>82</v>
      </c>
      <c r="C93" s="41"/>
      <c r="D93" s="114"/>
      <c r="E93" s="114"/>
      <c r="F93" s="114"/>
      <c r="G93" s="116"/>
      <c r="H93" s="10"/>
      <c r="I93" s="10"/>
      <c r="J93" s="5"/>
      <c r="K93" s="36"/>
      <c r="L93" s="37"/>
      <c r="M93" s="8"/>
      <c r="N93" s="8"/>
      <c r="O93" s="8"/>
      <c r="P93" s="8"/>
      <c r="Q93" s="51"/>
      <c r="R93" s="217" t="str">
        <f t="shared" si="53"/>
        <v/>
      </c>
      <c r="S93" s="39" t="str">
        <f>IF(I93="","",IF(I93="委託輸送",IF(H93="ガソリン",VLOOKUP(L93,参考データ!$D$4:$F$6,3,TRUE),VLOOKUP(L93,参考データ!$D$7:$F$15,3,TRUE)),IF(H93="ガソリン",VLOOKUP(L93,参考データ!$D$16:$F$18,3,TRUE),VLOOKUP(L93,参考データ!$D$19:$F$27,3,TRUE))))</f>
        <v/>
      </c>
      <c r="T93" s="204" t="str">
        <f>IF(C93="","",IF(Q93="有",IF(H93="ガソリン",VLOOKUP(M93,参考データ!$B$36:$F$38,3,FALSE)/R93^VLOOKUP(M93,参考データ!$B$36:$F$38,4,FALSE)/L93^VLOOKUP(M93,参考データ!$B$36:$F$38,5,FALSE),VLOOKUP(M93,参考データ!$B$39:$F$42,3,FALSE)/R93^VLOOKUP(M93,参考データ!$B$39:$F$42,4,FALSE)/L93^VLOOKUP(M93,参考データ!$B$39:$F$42,5,FALSE))*U93,J93/(IF(I93="委託輸送",IF(H93="ガソリン",INDEX(参考データ!$F$48:$I$50,MATCH(L93,参考データ!$D$48:$D$50,1),MATCH(M93,参考データ!$F$47:$I$47,0)),INDEX(参考データ!$F$51:$I$59,MATCH(L93,参考データ!$D$51:$D$59,1),MATCH(M93,参考データ!$F$47:$I$47,0))),IF(H93="ガソリン",INDEX(参考データ!$F$60:$I$62,MATCH(L93,参考データ!$D$60:$D$62,1),MATCH(M93,参考データ!$F$47:$I$47,0)),INDEX(参考データ!$F$63:$I$71,MATCH(L93,参考データ!$D$63:$D$71,1),MATCH(M93,参考データ!$F$47:$I$47,0)))))))</f>
        <v/>
      </c>
      <c r="U93" s="218" t="str">
        <f t="shared" si="50"/>
        <v/>
      </c>
      <c r="V93" s="206" t="str">
        <f t="shared" si="51"/>
        <v/>
      </c>
      <c r="AN93" s="216">
        <f t="shared" si="54"/>
        <v>0</v>
      </c>
      <c r="AO93" s="156">
        <f t="shared" si="22"/>
        <v>0</v>
      </c>
      <c r="AP93" s="140">
        <f t="shared" si="55"/>
        <v>0</v>
      </c>
      <c r="AQ93" s="159" t="str">
        <f t="shared" si="52"/>
        <v/>
      </c>
    </row>
    <row r="94" spans="2:43" x14ac:dyDescent="0.2">
      <c r="B94" s="202">
        <v>83</v>
      </c>
      <c r="C94" s="41"/>
      <c r="D94" s="114"/>
      <c r="E94" s="114"/>
      <c r="F94" s="114"/>
      <c r="G94" s="116"/>
      <c r="H94" s="10"/>
      <c r="I94" s="10"/>
      <c r="J94" s="5"/>
      <c r="K94" s="36"/>
      <c r="L94" s="37"/>
      <c r="M94" s="8"/>
      <c r="N94" s="8"/>
      <c r="O94" s="8"/>
      <c r="P94" s="8"/>
      <c r="Q94" s="51"/>
      <c r="R94" s="217" t="str">
        <f t="shared" si="53"/>
        <v/>
      </c>
      <c r="S94" s="39" t="str">
        <f>IF(I94="","",IF(I94="委託輸送",IF(H94="ガソリン",VLOOKUP(L94,参考データ!$D$4:$F$6,3,TRUE),VLOOKUP(L94,参考データ!$D$7:$F$15,3,TRUE)),IF(H94="ガソリン",VLOOKUP(L94,参考データ!$D$16:$F$18,3,TRUE),VLOOKUP(L94,参考データ!$D$19:$F$27,3,TRUE))))</f>
        <v/>
      </c>
      <c r="T94" s="204" t="str">
        <f>IF(C94="","",IF(Q94="有",IF(H94="ガソリン",VLOOKUP(M94,参考データ!$B$36:$F$38,3,FALSE)/R94^VLOOKUP(M94,参考データ!$B$36:$F$38,4,FALSE)/L94^VLOOKUP(M94,参考データ!$B$36:$F$38,5,FALSE),VLOOKUP(M94,参考データ!$B$39:$F$42,3,FALSE)/R94^VLOOKUP(M94,参考データ!$B$39:$F$42,4,FALSE)/L94^VLOOKUP(M94,参考データ!$B$39:$F$42,5,FALSE))*U94,J94/(IF(I94="委託輸送",IF(H94="ガソリン",INDEX(参考データ!$F$48:$I$50,MATCH(L94,参考データ!$D$48:$D$50,1),MATCH(M94,参考データ!$F$47:$I$47,0)),INDEX(参考データ!$F$51:$I$59,MATCH(L94,参考データ!$D$51:$D$59,1),MATCH(M94,参考データ!$F$47:$I$47,0))),IF(H94="ガソリン",INDEX(参考データ!$F$60:$I$62,MATCH(L94,参考データ!$D$60:$D$62,1),MATCH(M94,参考データ!$F$47:$I$47,0)),INDEX(参考データ!$F$63:$I$71,MATCH(L94,参考データ!$D$63:$D$71,1),MATCH(M94,参考データ!$F$47:$I$47,0)))))))</f>
        <v/>
      </c>
      <c r="U94" s="218" t="str">
        <f t="shared" si="50"/>
        <v/>
      </c>
      <c r="V94" s="206" t="str">
        <f t="shared" si="51"/>
        <v/>
      </c>
      <c r="AN94" s="216">
        <f t="shared" si="54"/>
        <v>0</v>
      </c>
      <c r="AO94" s="156">
        <f t="shared" si="22"/>
        <v>0</v>
      </c>
      <c r="AP94" s="140">
        <f t="shared" si="55"/>
        <v>0</v>
      </c>
      <c r="AQ94" s="159" t="str">
        <f t="shared" si="52"/>
        <v/>
      </c>
    </row>
    <row r="95" spans="2:43" x14ac:dyDescent="0.2">
      <c r="B95" s="202">
        <v>84</v>
      </c>
      <c r="C95" s="41"/>
      <c r="D95" s="114"/>
      <c r="E95" s="114"/>
      <c r="F95" s="114"/>
      <c r="G95" s="116"/>
      <c r="H95" s="10"/>
      <c r="I95" s="10"/>
      <c r="J95" s="5"/>
      <c r="K95" s="36"/>
      <c r="L95" s="37"/>
      <c r="M95" s="8"/>
      <c r="N95" s="8"/>
      <c r="O95" s="8"/>
      <c r="P95" s="8"/>
      <c r="Q95" s="51"/>
      <c r="R95" s="217" t="str">
        <f t="shared" si="53"/>
        <v/>
      </c>
      <c r="S95" s="39" t="str">
        <f>IF(I95="","",IF(I95="委託輸送",IF(H95="ガソリン",VLOOKUP(L95,参考データ!$D$4:$F$6,3,TRUE),VLOOKUP(L95,参考データ!$D$7:$F$15,3,TRUE)),IF(H95="ガソリン",VLOOKUP(L95,参考データ!$D$16:$F$18,3,TRUE),VLOOKUP(L95,参考データ!$D$19:$F$27,3,TRUE))))</f>
        <v/>
      </c>
      <c r="T95" s="204" t="str">
        <f>IF(C95="","",IF(Q95="有",IF(H95="ガソリン",VLOOKUP(M95,参考データ!$B$36:$F$38,3,FALSE)/R95^VLOOKUP(M95,参考データ!$B$36:$F$38,4,FALSE)/L95^VLOOKUP(M95,参考データ!$B$36:$F$38,5,FALSE),VLOOKUP(M95,参考データ!$B$39:$F$42,3,FALSE)/R95^VLOOKUP(M95,参考データ!$B$39:$F$42,4,FALSE)/L95^VLOOKUP(M95,参考データ!$B$39:$F$42,5,FALSE))*U95,J95/(IF(I95="委託輸送",IF(H95="ガソリン",INDEX(参考データ!$F$48:$I$50,MATCH(L95,参考データ!$D$48:$D$50,1),MATCH(M95,参考データ!$F$47:$I$47,0)),INDEX(参考データ!$F$51:$I$59,MATCH(L95,参考データ!$D$51:$D$59,1),MATCH(M95,参考データ!$F$47:$I$47,0))),IF(H95="ガソリン",INDEX(参考データ!$F$60:$I$62,MATCH(L95,参考データ!$D$60:$D$62,1),MATCH(M95,参考データ!$F$47:$I$47,0)),INDEX(参考データ!$F$63:$I$71,MATCH(L95,参考データ!$D$63:$D$71,1),MATCH(M95,参考データ!$F$47:$I$47,0)))))))</f>
        <v/>
      </c>
      <c r="U95" s="218" t="str">
        <f t="shared" si="50"/>
        <v/>
      </c>
      <c r="V95" s="206" t="str">
        <f t="shared" si="51"/>
        <v/>
      </c>
      <c r="AN95" s="216">
        <f t="shared" si="54"/>
        <v>0</v>
      </c>
      <c r="AO95" s="156">
        <f t="shared" si="22"/>
        <v>0</v>
      </c>
      <c r="AP95" s="140">
        <f t="shared" si="55"/>
        <v>0</v>
      </c>
      <c r="AQ95" s="159" t="str">
        <f t="shared" si="52"/>
        <v/>
      </c>
    </row>
    <row r="96" spans="2:43" x14ac:dyDescent="0.2">
      <c r="B96" s="202">
        <v>85</v>
      </c>
      <c r="C96" s="41"/>
      <c r="D96" s="114"/>
      <c r="E96" s="114"/>
      <c r="F96" s="114"/>
      <c r="G96" s="116"/>
      <c r="H96" s="10"/>
      <c r="I96" s="10"/>
      <c r="J96" s="5"/>
      <c r="K96" s="36"/>
      <c r="L96" s="37"/>
      <c r="M96" s="8"/>
      <c r="N96" s="8"/>
      <c r="O96" s="8"/>
      <c r="P96" s="8"/>
      <c r="Q96" s="51"/>
      <c r="R96" s="217" t="str">
        <f t="shared" si="53"/>
        <v/>
      </c>
      <c r="S96" s="39" t="str">
        <f>IF(I96="","",IF(I96="委託輸送",IF(H96="ガソリン",VLOOKUP(L96,参考データ!$D$4:$F$6,3,TRUE),VLOOKUP(L96,参考データ!$D$7:$F$15,3,TRUE)),IF(H96="ガソリン",VLOOKUP(L96,参考データ!$D$16:$F$18,3,TRUE),VLOOKUP(L96,参考データ!$D$19:$F$27,3,TRUE))))</f>
        <v/>
      </c>
      <c r="T96" s="204" t="str">
        <f>IF(C96="","",IF(Q96="有",IF(H96="ガソリン",VLOOKUP(M96,参考データ!$B$36:$F$38,3,FALSE)/R96^VLOOKUP(M96,参考データ!$B$36:$F$38,4,FALSE)/L96^VLOOKUP(M96,参考データ!$B$36:$F$38,5,FALSE),VLOOKUP(M96,参考データ!$B$39:$F$42,3,FALSE)/R96^VLOOKUP(M96,参考データ!$B$39:$F$42,4,FALSE)/L96^VLOOKUP(M96,参考データ!$B$39:$F$42,5,FALSE))*U96,J96/(IF(I96="委託輸送",IF(H96="ガソリン",INDEX(参考データ!$F$48:$I$50,MATCH(L96,参考データ!$D$48:$D$50,1),MATCH(M96,参考データ!$F$47:$I$47,0)),INDEX(参考データ!$F$51:$I$59,MATCH(L96,参考データ!$D$51:$D$59,1),MATCH(M96,参考データ!$F$47:$I$47,0))),IF(H96="ガソリン",INDEX(参考データ!$F$60:$I$62,MATCH(L96,参考データ!$D$60:$D$62,1),MATCH(M96,参考データ!$F$47:$I$47,0)),INDEX(参考データ!$F$63:$I$71,MATCH(L96,参考データ!$D$63:$D$71,1),MATCH(M96,参考データ!$F$47:$I$47,0)))))))</f>
        <v/>
      </c>
      <c r="U96" s="218" t="str">
        <f t="shared" si="50"/>
        <v/>
      </c>
      <c r="V96" s="206" t="str">
        <f t="shared" si="51"/>
        <v/>
      </c>
      <c r="AN96" s="216">
        <f t="shared" si="54"/>
        <v>0</v>
      </c>
      <c r="AO96" s="156">
        <f t="shared" si="22"/>
        <v>0</v>
      </c>
      <c r="AP96" s="140">
        <f t="shared" si="55"/>
        <v>0</v>
      </c>
      <c r="AQ96" s="159" t="str">
        <f t="shared" si="52"/>
        <v/>
      </c>
    </row>
    <row r="97" spans="2:43" x14ac:dyDescent="0.2">
      <c r="B97" s="202">
        <v>86</v>
      </c>
      <c r="C97" s="41"/>
      <c r="D97" s="114"/>
      <c r="E97" s="114"/>
      <c r="F97" s="114"/>
      <c r="G97" s="116"/>
      <c r="H97" s="10"/>
      <c r="I97" s="10"/>
      <c r="J97" s="5"/>
      <c r="K97" s="36"/>
      <c r="L97" s="37"/>
      <c r="M97" s="8"/>
      <c r="N97" s="8"/>
      <c r="O97" s="8"/>
      <c r="P97" s="8"/>
      <c r="Q97" s="51"/>
      <c r="R97" s="217" t="str">
        <f t="shared" si="53"/>
        <v/>
      </c>
      <c r="S97" s="39" t="str">
        <f>IF(I97="","",IF(I97="委託輸送",IF(H97="ガソリン",VLOOKUP(L97,参考データ!$D$4:$F$6,3,TRUE),VLOOKUP(L97,参考データ!$D$7:$F$15,3,TRUE)),IF(H97="ガソリン",VLOOKUP(L97,参考データ!$D$16:$F$18,3,TRUE),VLOOKUP(L97,参考データ!$D$19:$F$27,3,TRUE))))</f>
        <v/>
      </c>
      <c r="T97" s="204" t="str">
        <f>IF(C97="","",IF(Q97="有",IF(H97="ガソリン",VLOOKUP(M97,参考データ!$B$36:$F$38,3,FALSE)/R97^VLOOKUP(M97,参考データ!$B$36:$F$38,4,FALSE)/L97^VLOOKUP(M97,参考データ!$B$36:$F$38,5,FALSE),VLOOKUP(M97,参考データ!$B$39:$F$42,3,FALSE)/R97^VLOOKUP(M97,参考データ!$B$39:$F$42,4,FALSE)/L97^VLOOKUP(M97,参考データ!$B$39:$F$42,5,FALSE))*U97,J97/(IF(I97="委託輸送",IF(H97="ガソリン",INDEX(参考データ!$F$48:$I$50,MATCH(L97,参考データ!$D$48:$D$50,1),MATCH(M97,参考データ!$F$47:$I$47,0)),INDEX(参考データ!$F$51:$I$59,MATCH(L97,参考データ!$D$51:$D$59,1),MATCH(M97,参考データ!$F$47:$I$47,0))),IF(H97="ガソリン",INDEX(参考データ!$F$60:$I$62,MATCH(L97,参考データ!$D$60:$D$62,1),MATCH(M97,参考データ!$F$47:$I$47,0)),INDEX(参考データ!$F$63:$I$71,MATCH(L97,参考データ!$D$63:$D$71,1),MATCH(M97,参考データ!$F$47:$I$47,0)))))))</f>
        <v/>
      </c>
      <c r="U97" s="218" t="str">
        <f t="shared" si="50"/>
        <v/>
      </c>
      <c r="V97" s="206" t="str">
        <f t="shared" si="51"/>
        <v/>
      </c>
      <c r="AN97" s="216">
        <f t="shared" si="54"/>
        <v>0</v>
      </c>
      <c r="AO97" s="156">
        <f t="shared" si="22"/>
        <v>0</v>
      </c>
      <c r="AP97" s="140">
        <f t="shared" si="55"/>
        <v>0</v>
      </c>
      <c r="AQ97" s="159" t="str">
        <f t="shared" si="52"/>
        <v/>
      </c>
    </row>
    <row r="98" spans="2:43" x14ac:dyDescent="0.2">
      <c r="B98" s="202">
        <v>87</v>
      </c>
      <c r="C98" s="41"/>
      <c r="D98" s="114"/>
      <c r="E98" s="114"/>
      <c r="F98" s="114"/>
      <c r="G98" s="116"/>
      <c r="H98" s="10"/>
      <c r="I98" s="10"/>
      <c r="J98" s="5"/>
      <c r="K98" s="36"/>
      <c r="L98" s="37"/>
      <c r="M98" s="8"/>
      <c r="N98" s="8"/>
      <c r="O98" s="8"/>
      <c r="P98" s="8"/>
      <c r="Q98" s="51"/>
      <c r="R98" s="217" t="str">
        <f t="shared" si="53"/>
        <v/>
      </c>
      <c r="S98" s="39" t="str">
        <f>IF(I98="","",IF(I98="委託輸送",IF(H98="ガソリン",VLOOKUP(L98,参考データ!$D$4:$F$6,3,TRUE),VLOOKUP(L98,参考データ!$D$7:$F$15,3,TRUE)),IF(H98="ガソリン",VLOOKUP(L98,参考データ!$D$16:$F$18,3,TRUE),VLOOKUP(L98,参考データ!$D$19:$F$27,3,TRUE))))</f>
        <v/>
      </c>
      <c r="T98" s="204" t="str">
        <f>IF(C98="","",IF(Q98="有",IF(H98="ガソリン",VLOOKUP(M98,参考データ!$B$36:$F$38,3,FALSE)/R98^VLOOKUP(M98,参考データ!$B$36:$F$38,4,FALSE)/L98^VLOOKUP(M98,参考データ!$B$36:$F$38,5,FALSE),VLOOKUP(M98,参考データ!$B$39:$F$42,3,FALSE)/R98^VLOOKUP(M98,参考データ!$B$39:$F$42,4,FALSE)/L98^VLOOKUP(M98,参考データ!$B$39:$F$42,5,FALSE))*U98,J98/(IF(I98="委託輸送",IF(H98="ガソリン",INDEX(参考データ!$F$48:$I$50,MATCH(L98,参考データ!$D$48:$D$50,1),MATCH(M98,参考データ!$F$47:$I$47,0)),INDEX(参考データ!$F$51:$I$59,MATCH(L98,参考データ!$D$51:$D$59,1),MATCH(M98,参考データ!$F$47:$I$47,0))),IF(H98="ガソリン",INDEX(参考データ!$F$60:$I$62,MATCH(L98,参考データ!$D$60:$D$62,1),MATCH(M98,参考データ!$F$47:$I$47,0)),INDEX(参考データ!$F$63:$I$71,MATCH(L98,参考データ!$D$63:$D$71,1),MATCH(M98,参考データ!$F$47:$I$47,0)))))))</f>
        <v/>
      </c>
      <c r="U98" s="218" t="str">
        <f t="shared" si="50"/>
        <v/>
      </c>
      <c r="V98" s="206" t="str">
        <f t="shared" si="51"/>
        <v/>
      </c>
      <c r="AN98" s="216">
        <f t="shared" si="54"/>
        <v>0</v>
      </c>
      <c r="AO98" s="156">
        <f t="shared" si="22"/>
        <v>0</v>
      </c>
      <c r="AP98" s="140">
        <f t="shared" si="55"/>
        <v>0</v>
      </c>
      <c r="AQ98" s="159" t="str">
        <f t="shared" si="52"/>
        <v/>
      </c>
    </row>
    <row r="99" spans="2:43" x14ac:dyDescent="0.2">
      <c r="B99" s="202">
        <v>88</v>
      </c>
      <c r="C99" s="41"/>
      <c r="D99" s="114"/>
      <c r="E99" s="114"/>
      <c r="F99" s="114"/>
      <c r="G99" s="116"/>
      <c r="H99" s="10"/>
      <c r="I99" s="10"/>
      <c r="J99" s="5"/>
      <c r="K99" s="36"/>
      <c r="L99" s="37"/>
      <c r="M99" s="8"/>
      <c r="N99" s="8"/>
      <c r="O99" s="8"/>
      <c r="P99" s="8"/>
      <c r="Q99" s="51"/>
      <c r="R99" s="217" t="str">
        <f t="shared" si="53"/>
        <v/>
      </c>
      <c r="S99" s="39" t="str">
        <f>IF(I99="","",IF(I99="委託輸送",IF(H99="ガソリン",VLOOKUP(L99,参考データ!$D$4:$F$6,3,TRUE),VLOOKUP(L99,参考データ!$D$7:$F$15,3,TRUE)),IF(H99="ガソリン",VLOOKUP(L99,参考データ!$D$16:$F$18,3,TRUE),VLOOKUP(L99,参考データ!$D$19:$F$27,3,TRUE))))</f>
        <v/>
      </c>
      <c r="T99" s="204" t="str">
        <f>IF(C99="","",IF(Q99="有",IF(H99="ガソリン",VLOOKUP(M99,参考データ!$B$36:$F$38,3,FALSE)/R99^VLOOKUP(M99,参考データ!$B$36:$F$38,4,FALSE)/L99^VLOOKUP(M99,参考データ!$B$36:$F$38,5,FALSE),VLOOKUP(M99,参考データ!$B$39:$F$42,3,FALSE)/R99^VLOOKUP(M99,参考データ!$B$39:$F$42,4,FALSE)/L99^VLOOKUP(M99,参考データ!$B$39:$F$42,5,FALSE))*U99,J99/(IF(I99="委託輸送",IF(H99="ガソリン",INDEX(参考データ!$F$48:$I$50,MATCH(L99,参考データ!$D$48:$D$50,1),MATCH(M99,参考データ!$F$47:$I$47,0)),INDEX(参考データ!$F$51:$I$59,MATCH(L99,参考データ!$D$51:$D$59,1),MATCH(M99,参考データ!$F$47:$I$47,0))),IF(H99="ガソリン",INDEX(参考データ!$F$60:$I$62,MATCH(L99,参考データ!$D$60:$D$62,1),MATCH(M99,参考データ!$F$47:$I$47,0)),INDEX(参考データ!$F$63:$I$71,MATCH(L99,参考データ!$D$63:$D$71,1),MATCH(M99,参考データ!$F$47:$I$47,0)))))))</f>
        <v/>
      </c>
      <c r="U99" s="218" t="str">
        <f t="shared" si="50"/>
        <v/>
      </c>
      <c r="V99" s="206" t="str">
        <f t="shared" si="51"/>
        <v/>
      </c>
      <c r="AN99" s="216">
        <f t="shared" si="54"/>
        <v>0</v>
      </c>
      <c r="AO99" s="156">
        <f t="shared" si="22"/>
        <v>0</v>
      </c>
      <c r="AP99" s="140">
        <f t="shared" si="55"/>
        <v>0</v>
      </c>
      <c r="AQ99" s="159" t="str">
        <f t="shared" si="52"/>
        <v/>
      </c>
    </row>
    <row r="100" spans="2:43" x14ac:dyDescent="0.2">
      <c r="B100" s="202">
        <v>89</v>
      </c>
      <c r="C100" s="41"/>
      <c r="D100" s="114"/>
      <c r="E100" s="114"/>
      <c r="F100" s="114"/>
      <c r="G100" s="116"/>
      <c r="H100" s="10"/>
      <c r="I100" s="10"/>
      <c r="J100" s="5"/>
      <c r="K100" s="36"/>
      <c r="L100" s="37"/>
      <c r="M100" s="8"/>
      <c r="N100" s="8"/>
      <c r="O100" s="8"/>
      <c r="P100" s="8"/>
      <c r="Q100" s="51"/>
      <c r="R100" s="217" t="str">
        <f t="shared" si="53"/>
        <v/>
      </c>
      <c r="S100" s="39" t="str">
        <f>IF(I100="","",IF(I100="委託輸送",IF(H100="ガソリン",VLOOKUP(L100,参考データ!$D$4:$F$6,3,TRUE),VLOOKUP(L100,参考データ!$D$7:$F$15,3,TRUE)),IF(H100="ガソリン",VLOOKUP(L100,参考データ!$D$16:$F$18,3,TRUE),VLOOKUP(L100,参考データ!$D$19:$F$27,3,TRUE))))</f>
        <v/>
      </c>
      <c r="T100" s="204" t="str">
        <f>IF(C100="","",IF(Q100="有",IF(H100="ガソリン",VLOOKUP(M100,参考データ!$B$36:$F$38,3,FALSE)/R100^VLOOKUP(M100,参考データ!$B$36:$F$38,4,FALSE)/L100^VLOOKUP(M100,参考データ!$B$36:$F$38,5,FALSE),VLOOKUP(M100,参考データ!$B$39:$F$42,3,FALSE)/R100^VLOOKUP(M100,参考データ!$B$39:$F$42,4,FALSE)/L100^VLOOKUP(M100,参考データ!$B$39:$F$42,5,FALSE))*U100,J100/(IF(I100="委託輸送",IF(H100="ガソリン",INDEX(参考データ!$F$48:$I$50,MATCH(L100,参考データ!$D$48:$D$50,1),MATCH(M100,参考データ!$F$47:$I$47,0)),INDEX(参考データ!$F$51:$I$59,MATCH(L100,参考データ!$D$51:$D$59,1),MATCH(M100,参考データ!$F$47:$I$47,0))),IF(H100="ガソリン",INDEX(参考データ!$F$60:$I$62,MATCH(L100,参考データ!$D$60:$D$62,1),MATCH(M100,参考データ!$F$47:$I$47,0)),INDEX(参考データ!$F$63:$I$71,MATCH(L100,参考データ!$D$63:$D$71,1),MATCH(M100,参考データ!$F$47:$I$47,0)))))))</f>
        <v/>
      </c>
      <c r="U100" s="218" t="str">
        <f t="shared" si="50"/>
        <v/>
      </c>
      <c r="V100" s="206" t="str">
        <f t="shared" si="51"/>
        <v/>
      </c>
      <c r="AN100" s="216">
        <f t="shared" si="54"/>
        <v>0</v>
      </c>
      <c r="AO100" s="156">
        <f t="shared" si="22"/>
        <v>0</v>
      </c>
      <c r="AP100" s="140">
        <f t="shared" si="55"/>
        <v>0</v>
      </c>
      <c r="AQ100" s="159" t="str">
        <f t="shared" si="52"/>
        <v/>
      </c>
    </row>
    <row r="101" spans="2:43" x14ac:dyDescent="0.2">
      <c r="B101" s="202">
        <v>90</v>
      </c>
      <c r="C101" s="41"/>
      <c r="D101" s="114"/>
      <c r="E101" s="114"/>
      <c r="F101" s="114"/>
      <c r="G101" s="116"/>
      <c r="H101" s="10"/>
      <c r="I101" s="10"/>
      <c r="J101" s="5"/>
      <c r="K101" s="36"/>
      <c r="L101" s="37"/>
      <c r="M101" s="8"/>
      <c r="N101" s="8"/>
      <c r="O101" s="8"/>
      <c r="P101" s="8"/>
      <c r="Q101" s="51"/>
      <c r="R101" s="217" t="str">
        <f t="shared" si="53"/>
        <v/>
      </c>
      <c r="S101" s="39" t="str">
        <f>IF(I101="","",IF(I101="委託輸送",IF(H101="ガソリン",VLOOKUP(L101,参考データ!$D$4:$F$6,3,TRUE),VLOOKUP(L101,参考データ!$D$7:$F$15,3,TRUE)),IF(H101="ガソリン",VLOOKUP(L101,参考データ!$D$16:$F$18,3,TRUE),VLOOKUP(L101,参考データ!$D$19:$F$27,3,TRUE))))</f>
        <v/>
      </c>
      <c r="T101" s="204" t="str">
        <f>IF(C101="","",IF(Q101="有",IF(H101="ガソリン",VLOOKUP(M101,参考データ!$B$36:$F$38,3,FALSE)/R101^VLOOKUP(M101,参考データ!$B$36:$F$38,4,FALSE)/L101^VLOOKUP(M101,参考データ!$B$36:$F$38,5,FALSE),VLOOKUP(M101,参考データ!$B$39:$F$42,3,FALSE)/R101^VLOOKUP(M101,参考データ!$B$39:$F$42,4,FALSE)/L101^VLOOKUP(M101,参考データ!$B$39:$F$42,5,FALSE))*U101,J101/(IF(I101="委託輸送",IF(H101="ガソリン",INDEX(参考データ!$F$48:$I$50,MATCH(L101,参考データ!$D$48:$D$50,1),MATCH(M101,参考データ!$F$47:$I$47,0)),INDEX(参考データ!$F$51:$I$59,MATCH(L101,参考データ!$D$51:$D$59,1),MATCH(M101,参考データ!$F$47:$I$47,0))),IF(H101="ガソリン",INDEX(参考データ!$F$60:$I$62,MATCH(L101,参考データ!$D$60:$D$62,1),MATCH(M101,参考データ!$F$47:$I$47,0)),INDEX(参考データ!$F$63:$I$71,MATCH(L101,参考データ!$D$63:$D$71,1),MATCH(M101,参考データ!$F$47:$I$47,0)))))))</f>
        <v/>
      </c>
      <c r="U101" s="218" t="str">
        <f t="shared" si="50"/>
        <v/>
      </c>
      <c r="V101" s="206" t="str">
        <f t="shared" si="51"/>
        <v/>
      </c>
      <c r="AN101" s="216">
        <f t="shared" si="54"/>
        <v>0</v>
      </c>
      <c r="AO101" s="156">
        <f t="shared" si="22"/>
        <v>0</v>
      </c>
      <c r="AP101" s="140">
        <f t="shared" si="55"/>
        <v>0</v>
      </c>
      <c r="AQ101" s="159" t="str">
        <f t="shared" si="52"/>
        <v/>
      </c>
    </row>
    <row r="102" spans="2:43" x14ac:dyDescent="0.2">
      <c r="B102" s="202">
        <v>91</v>
      </c>
      <c r="C102" s="41"/>
      <c r="D102" s="114"/>
      <c r="E102" s="114"/>
      <c r="F102" s="114"/>
      <c r="G102" s="116"/>
      <c r="H102" s="10"/>
      <c r="I102" s="10"/>
      <c r="J102" s="5"/>
      <c r="K102" s="36"/>
      <c r="L102" s="37"/>
      <c r="M102" s="8"/>
      <c r="N102" s="8"/>
      <c r="O102" s="8"/>
      <c r="P102" s="8"/>
      <c r="Q102" s="51"/>
      <c r="R102" s="217" t="str">
        <f t="shared" si="53"/>
        <v/>
      </c>
      <c r="S102" s="39" t="str">
        <f>IF(I102="","",IF(I102="委託輸送",IF(H102="ガソリン",VLOOKUP(L102,参考データ!$D$4:$F$6,3,TRUE),VLOOKUP(L102,参考データ!$D$7:$F$15,3,TRUE)),IF(H102="ガソリン",VLOOKUP(L102,参考データ!$D$16:$F$18,3,TRUE),VLOOKUP(L102,参考データ!$D$19:$F$27,3,TRUE))))</f>
        <v/>
      </c>
      <c r="T102" s="204" t="str">
        <f>IF(C102="","",IF(Q102="有",IF(H102="ガソリン",VLOOKUP(M102,参考データ!$B$36:$F$38,3,FALSE)/R102^VLOOKUP(M102,参考データ!$B$36:$F$38,4,FALSE)/L102^VLOOKUP(M102,参考データ!$B$36:$F$38,5,FALSE),VLOOKUP(M102,参考データ!$B$39:$F$42,3,FALSE)/R102^VLOOKUP(M102,参考データ!$B$39:$F$42,4,FALSE)/L102^VLOOKUP(M102,参考データ!$B$39:$F$42,5,FALSE))*U102,J102/(IF(I102="委託輸送",IF(H102="ガソリン",INDEX(参考データ!$F$48:$I$50,MATCH(L102,参考データ!$D$48:$D$50,1),MATCH(M102,参考データ!$F$47:$I$47,0)),INDEX(参考データ!$F$51:$I$59,MATCH(L102,参考データ!$D$51:$D$59,1),MATCH(M102,参考データ!$F$47:$I$47,0))),IF(H102="ガソリン",INDEX(参考データ!$F$60:$I$62,MATCH(L102,参考データ!$D$60:$D$62,1),MATCH(M102,参考データ!$F$47:$I$47,0)),INDEX(参考データ!$F$63:$I$71,MATCH(L102,参考データ!$D$63:$D$71,1),MATCH(M102,参考データ!$F$47:$I$47,0)))))))</f>
        <v/>
      </c>
      <c r="U102" s="218" t="str">
        <f t="shared" si="50"/>
        <v/>
      </c>
      <c r="V102" s="206" t="str">
        <f t="shared" si="51"/>
        <v/>
      </c>
      <c r="AN102" s="216">
        <f t="shared" si="54"/>
        <v>0</v>
      </c>
      <c r="AO102" s="156">
        <f t="shared" si="22"/>
        <v>0</v>
      </c>
      <c r="AP102" s="140">
        <f t="shared" si="55"/>
        <v>0</v>
      </c>
      <c r="AQ102" s="159" t="str">
        <f t="shared" si="52"/>
        <v/>
      </c>
    </row>
    <row r="103" spans="2:43" x14ac:dyDescent="0.2">
      <c r="B103" s="202">
        <v>92</v>
      </c>
      <c r="C103" s="41"/>
      <c r="D103" s="114"/>
      <c r="E103" s="114"/>
      <c r="F103" s="114"/>
      <c r="G103" s="116"/>
      <c r="H103" s="10"/>
      <c r="I103" s="10"/>
      <c r="J103" s="5"/>
      <c r="K103" s="36"/>
      <c r="L103" s="37"/>
      <c r="M103" s="8"/>
      <c r="N103" s="8"/>
      <c r="O103" s="8"/>
      <c r="P103" s="8"/>
      <c r="Q103" s="51"/>
      <c r="R103" s="217" t="str">
        <f t="shared" si="53"/>
        <v/>
      </c>
      <c r="S103" s="39" t="str">
        <f>IF(I103="","",IF(I103="委託輸送",IF(H103="ガソリン",VLOOKUP(L103,参考データ!$D$4:$F$6,3,TRUE),VLOOKUP(L103,参考データ!$D$7:$F$15,3,TRUE)),IF(H103="ガソリン",VLOOKUP(L103,参考データ!$D$16:$F$18,3,TRUE),VLOOKUP(L103,参考データ!$D$19:$F$27,3,TRUE))))</f>
        <v/>
      </c>
      <c r="T103" s="204" t="str">
        <f>IF(C103="","",IF(Q103="有",IF(H103="ガソリン",VLOOKUP(M103,参考データ!$B$36:$F$38,3,FALSE)/R103^VLOOKUP(M103,参考データ!$B$36:$F$38,4,FALSE)/L103^VLOOKUP(M103,参考データ!$B$36:$F$38,5,FALSE),VLOOKUP(M103,参考データ!$B$39:$F$42,3,FALSE)/R103^VLOOKUP(M103,参考データ!$B$39:$F$42,4,FALSE)/L103^VLOOKUP(M103,参考データ!$B$39:$F$42,5,FALSE))*U103,J103/(IF(I103="委託輸送",IF(H103="ガソリン",INDEX(参考データ!$F$48:$I$50,MATCH(L103,参考データ!$D$48:$D$50,1),MATCH(M103,参考データ!$F$47:$I$47,0)),INDEX(参考データ!$F$51:$I$59,MATCH(L103,参考データ!$D$51:$D$59,1),MATCH(M103,参考データ!$F$47:$I$47,0))),IF(H103="ガソリン",INDEX(参考データ!$F$60:$I$62,MATCH(L103,参考データ!$D$60:$D$62,1),MATCH(M103,参考データ!$F$47:$I$47,0)),INDEX(参考データ!$F$63:$I$71,MATCH(L103,参考データ!$D$63:$D$71,1),MATCH(M103,参考データ!$F$47:$I$47,0)))))))</f>
        <v/>
      </c>
      <c r="U103" s="218" t="str">
        <f t="shared" si="50"/>
        <v/>
      </c>
      <c r="V103" s="206" t="str">
        <f t="shared" si="51"/>
        <v/>
      </c>
      <c r="AN103" s="216">
        <f t="shared" si="54"/>
        <v>0</v>
      </c>
      <c r="AO103" s="156">
        <f t="shared" si="22"/>
        <v>0</v>
      </c>
      <c r="AP103" s="140">
        <f t="shared" si="55"/>
        <v>0</v>
      </c>
      <c r="AQ103" s="159" t="str">
        <f t="shared" si="52"/>
        <v/>
      </c>
    </row>
    <row r="104" spans="2:43" x14ac:dyDescent="0.2">
      <c r="B104" s="202">
        <v>93</v>
      </c>
      <c r="C104" s="41"/>
      <c r="D104" s="114"/>
      <c r="E104" s="114"/>
      <c r="F104" s="114"/>
      <c r="G104" s="116"/>
      <c r="H104" s="10"/>
      <c r="I104" s="10"/>
      <c r="J104" s="5"/>
      <c r="K104" s="36"/>
      <c r="L104" s="37"/>
      <c r="M104" s="8"/>
      <c r="N104" s="8"/>
      <c r="O104" s="8"/>
      <c r="P104" s="8"/>
      <c r="Q104" s="51"/>
      <c r="R104" s="217" t="str">
        <f t="shared" si="53"/>
        <v/>
      </c>
      <c r="S104" s="39" t="str">
        <f>IF(I104="","",IF(I104="委託輸送",IF(H104="ガソリン",VLOOKUP(L104,参考データ!$D$4:$F$6,3,TRUE),VLOOKUP(L104,参考データ!$D$7:$F$15,3,TRUE)),IF(H104="ガソリン",VLOOKUP(L104,参考データ!$D$16:$F$18,3,TRUE),VLOOKUP(L104,参考データ!$D$19:$F$27,3,TRUE))))</f>
        <v/>
      </c>
      <c r="T104" s="204" t="str">
        <f>IF(C104="","",IF(Q104="有",IF(H104="ガソリン",VLOOKUP(M104,参考データ!$B$36:$F$38,3,FALSE)/R104^VLOOKUP(M104,参考データ!$B$36:$F$38,4,FALSE)/L104^VLOOKUP(M104,参考データ!$B$36:$F$38,5,FALSE),VLOOKUP(M104,参考データ!$B$39:$F$42,3,FALSE)/R104^VLOOKUP(M104,参考データ!$B$39:$F$42,4,FALSE)/L104^VLOOKUP(M104,参考データ!$B$39:$F$42,5,FALSE))*U104,J104/(IF(I104="委託輸送",IF(H104="ガソリン",INDEX(参考データ!$F$48:$I$50,MATCH(L104,参考データ!$D$48:$D$50,1),MATCH(M104,参考データ!$F$47:$I$47,0)),INDEX(参考データ!$F$51:$I$59,MATCH(L104,参考データ!$D$51:$D$59,1),MATCH(M104,参考データ!$F$47:$I$47,0))),IF(H104="ガソリン",INDEX(参考データ!$F$60:$I$62,MATCH(L104,参考データ!$D$60:$D$62,1),MATCH(M104,参考データ!$F$47:$I$47,0)),INDEX(参考データ!$F$63:$I$71,MATCH(L104,参考データ!$D$63:$D$71,1),MATCH(M104,参考データ!$F$47:$I$47,0)))))))</f>
        <v/>
      </c>
      <c r="U104" s="218" t="str">
        <f t="shared" si="50"/>
        <v/>
      </c>
      <c r="V104" s="206" t="str">
        <f t="shared" si="51"/>
        <v/>
      </c>
      <c r="AN104" s="216">
        <f t="shared" si="54"/>
        <v>0</v>
      </c>
      <c r="AO104" s="156">
        <f t="shared" si="22"/>
        <v>0</v>
      </c>
      <c r="AP104" s="140">
        <f t="shared" si="55"/>
        <v>0</v>
      </c>
      <c r="AQ104" s="159" t="str">
        <f t="shared" si="52"/>
        <v/>
      </c>
    </row>
    <row r="105" spans="2:43" x14ac:dyDescent="0.2">
      <c r="B105" s="202">
        <v>94</v>
      </c>
      <c r="C105" s="41"/>
      <c r="D105" s="114"/>
      <c r="E105" s="114"/>
      <c r="F105" s="114"/>
      <c r="G105" s="116"/>
      <c r="H105" s="10"/>
      <c r="I105" s="10"/>
      <c r="J105" s="5"/>
      <c r="K105" s="36"/>
      <c r="L105" s="37"/>
      <c r="M105" s="8"/>
      <c r="N105" s="8"/>
      <c r="O105" s="8"/>
      <c r="P105" s="8"/>
      <c r="Q105" s="51"/>
      <c r="R105" s="217" t="str">
        <f t="shared" si="53"/>
        <v/>
      </c>
      <c r="S105" s="39" t="str">
        <f>IF(I105="","",IF(I105="委託輸送",IF(H105="ガソリン",VLOOKUP(L105,参考データ!$D$4:$F$6,3,TRUE),VLOOKUP(L105,参考データ!$D$7:$F$15,3,TRUE)),IF(H105="ガソリン",VLOOKUP(L105,参考データ!$D$16:$F$18,3,TRUE),VLOOKUP(L105,参考データ!$D$19:$F$27,3,TRUE))))</f>
        <v/>
      </c>
      <c r="T105" s="204" t="str">
        <f>IF(C105="","",IF(Q105="有",IF(H105="ガソリン",VLOOKUP(M105,参考データ!$B$36:$F$38,3,FALSE)/R105^VLOOKUP(M105,参考データ!$B$36:$F$38,4,FALSE)/L105^VLOOKUP(M105,参考データ!$B$36:$F$38,5,FALSE),VLOOKUP(M105,参考データ!$B$39:$F$42,3,FALSE)/R105^VLOOKUP(M105,参考データ!$B$39:$F$42,4,FALSE)/L105^VLOOKUP(M105,参考データ!$B$39:$F$42,5,FALSE))*U105,J105/(IF(I105="委託輸送",IF(H105="ガソリン",INDEX(参考データ!$F$48:$I$50,MATCH(L105,参考データ!$D$48:$D$50,1),MATCH(M105,参考データ!$F$47:$I$47,0)),INDEX(参考データ!$F$51:$I$59,MATCH(L105,参考データ!$D$51:$D$59,1),MATCH(M105,参考データ!$F$47:$I$47,0))),IF(H105="ガソリン",INDEX(参考データ!$F$60:$I$62,MATCH(L105,参考データ!$D$60:$D$62,1),MATCH(M105,参考データ!$F$47:$I$47,0)),INDEX(参考データ!$F$63:$I$71,MATCH(L105,参考データ!$D$63:$D$71,1),MATCH(M105,参考データ!$F$47:$I$47,0)))))))</f>
        <v/>
      </c>
      <c r="U105" s="218" t="str">
        <f t="shared" si="50"/>
        <v/>
      </c>
      <c r="V105" s="206" t="str">
        <f t="shared" si="51"/>
        <v/>
      </c>
      <c r="AN105" s="216">
        <f t="shared" si="54"/>
        <v>0</v>
      </c>
      <c r="AO105" s="156">
        <f t="shared" ref="AO105:AO168" si="56">+J105*L105/1000</f>
        <v>0</v>
      </c>
      <c r="AP105" s="140">
        <f t="shared" si="55"/>
        <v>0</v>
      </c>
      <c r="AQ105" s="159" t="str">
        <f t="shared" si="52"/>
        <v/>
      </c>
    </row>
    <row r="106" spans="2:43" x14ac:dyDescent="0.2">
      <c r="B106" s="202">
        <v>95</v>
      </c>
      <c r="C106" s="41"/>
      <c r="D106" s="114"/>
      <c r="E106" s="114"/>
      <c r="F106" s="114"/>
      <c r="G106" s="116"/>
      <c r="H106" s="10"/>
      <c r="I106" s="10"/>
      <c r="J106" s="5"/>
      <c r="K106" s="36"/>
      <c r="L106" s="37"/>
      <c r="M106" s="8"/>
      <c r="N106" s="8"/>
      <c r="O106" s="8"/>
      <c r="P106" s="8"/>
      <c r="Q106" s="51"/>
      <c r="R106" s="217" t="str">
        <f t="shared" si="53"/>
        <v/>
      </c>
      <c r="S106" s="39" t="str">
        <f>IF(I106="","",IF(I106="委託輸送",IF(H106="ガソリン",VLOOKUP(L106,参考データ!$D$4:$F$6,3,TRUE),VLOOKUP(L106,参考データ!$D$7:$F$15,3,TRUE)),IF(H106="ガソリン",VLOOKUP(L106,参考データ!$D$16:$F$18,3,TRUE),VLOOKUP(L106,参考データ!$D$19:$F$27,3,TRUE))))</f>
        <v/>
      </c>
      <c r="T106" s="204" t="str">
        <f>IF(C106="","",IF(Q106="有",IF(H106="ガソリン",VLOOKUP(M106,参考データ!$B$36:$F$38,3,FALSE)/R106^VLOOKUP(M106,参考データ!$B$36:$F$38,4,FALSE)/L106^VLOOKUP(M106,参考データ!$B$36:$F$38,5,FALSE),VLOOKUP(M106,参考データ!$B$39:$F$42,3,FALSE)/R106^VLOOKUP(M106,参考データ!$B$39:$F$42,4,FALSE)/L106^VLOOKUP(M106,参考データ!$B$39:$F$42,5,FALSE))*U106,J106/(IF(I106="委託輸送",IF(H106="ガソリン",INDEX(参考データ!$F$48:$I$50,MATCH(L106,参考データ!$D$48:$D$50,1),MATCH(M106,参考データ!$F$47:$I$47,0)),INDEX(参考データ!$F$51:$I$59,MATCH(L106,参考データ!$D$51:$D$59,1),MATCH(M106,参考データ!$F$47:$I$47,0))),IF(H106="ガソリン",INDEX(参考データ!$F$60:$I$62,MATCH(L106,参考データ!$D$60:$D$62,1),MATCH(M106,参考データ!$F$47:$I$47,0)),INDEX(参考データ!$F$63:$I$71,MATCH(L106,参考データ!$D$63:$D$71,1),MATCH(M106,参考データ!$F$47:$I$47,0)))))))</f>
        <v/>
      </c>
      <c r="U106" s="218" t="str">
        <f t="shared" si="50"/>
        <v/>
      </c>
      <c r="V106" s="206" t="str">
        <f t="shared" si="51"/>
        <v/>
      </c>
      <c r="AN106" s="216">
        <f t="shared" si="54"/>
        <v>0</v>
      </c>
      <c r="AO106" s="156">
        <f t="shared" si="56"/>
        <v>0</v>
      </c>
      <c r="AP106" s="140">
        <f t="shared" si="55"/>
        <v>0</v>
      </c>
      <c r="AQ106" s="159" t="str">
        <f t="shared" si="52"/>
        <v/>
      </c>
    </row>
    <row r="107" spans="2:43" x14ac:dyDescent="0.2">
      <c r="B107" s="202">
        <v>96</v>
      </c>
      <c r="C107" s="41"/>
      <c r="D107" s="114"/>
      <c r="E107" s="114"/>
      <c r="F107" s="114"/>
      <c r="G107" s="116"/>
      <c r="H107" s="10"/>
      <c r="I107" s="10"/>
      <c r="J107" s="5"/>
      <c r="K107" s="36"/>
      <c r="L107" s="37"/>
      <c r="M107" s="8"/>
      <c r="N107" s="8"/>
      <c r="O107" s="8"/>
      <c r="P107" s="8"/>
      <c r="Q107" s="51"/>
      <c r="R107" s="217" t="str">
        <f t="shared" si="53"/>
        <v/>
      </c>
      <c r="S107" s="39" t="str">
        <f>IF(I107="","",IF(I107="委託輸送",IF(H107="ガソリン",VLOOKUP(L107,参考データ!$D$4:$F$6,3,TRUE),VLOOKUP(L107,参考データ!$D$7:$F$15,3,TRUE)),IF(H107="ガソリン",VLOOKUP(L107,参考データ!$D$16:$F$18,3,TRUE),VLOOKUP(L107,参考データ!$D$19:$F$27,3,TRUE))))</f>
        <v/>
      </c>
      <c r="T107" s="204" t="str">
        <f>IF(C107="","",IF(Q107="有",IF(H107="ガソリン",VLOOKUP(M107,参考データ!$B$36:$F$38,3,FALSE)/R107^VLOOKUP(M107,参考データ!$B$36:$F$38,4,FALSE)/L107^VLOOKUP(M107,参考データ!$B$36:$F$38,5,FALSE),VLOOKUP(M107,参考データ!$B$39:$F$42,3,FALSE)/R107^VLOOKUP(M107,参考データ!$B$39:$F$42,4,FALSE)/L107^VLOOKUP(M107,参考データ!$B$39:$F$42,5,FALSE))*U107,J107/(IF(I107="委託輸送",IF(H107="ガソリン",INDEX(参考データ!$F$48:$I$50,MATCH(L107,参考データ!$D$48:$D$50,1),MATCH(M107,参考データ!$F$47:$I$47,0)),INDEX(参考データ!$F$51:$I$59,MATCH(L107,参考データ!$D$51:$D$59,1),MATCH(M107,参考データ!$F$47:$I$47,0))),IF(H107="ガソリン",INDEX(参考データ!$F$60:$I$62,MATCH(L107,参考データ!$D$60:$D$62,1),MATCH(M107,参考データ!$F$47:$I$47,0)),INDEX(参考データ!$F$63:$I$71,MATCH(L107,参考データ!$D$63:$D$71,1),MATCH(M107,参考データ!$F$47:$I$47,0)))))))</f>
        <v/>
      </c>
      <c r="U107" s="218" t="str">
        <f t="shared" si="50"/>
        <v/>
      </c>
      <c r="V107" s="206" t="str">
        <f t="shared" si="51"/>
        <v/>
      </c>
      <c r="AN107" s="216">
        <f t="shared" si="54"/>
        <v>0</v>
      </c>
      <c r="AO107" s="156">
        <f t="shared" si="56"/>
        <v>0</v>
      </c>
      <c r="AP107" s="140">
        <f t="shared" si="55"/>
        <v>0</v>
      </c>
      <c r="AQ107" s="159" t="str">
        <f t="shared" si="52"/>
        <v/>
      </c>
    </row>
    <row r="108" spans="2:43" x14ac:dyDescent="0.2">
      <c r="B108" s="202">
        <v>97</v>
      </c>
      <c r="C108" s="41"/>
      <c r="D108" s="114"/>
      <c r="E108" s="114"/>
      <c r="F108" s="114"/>
      <c r="G108" s="116"/>
      <c r="H108" s="10"/>
      <c r="I108" s="10"/>
      <c r="J108" s="5"/>
      <c r="K108" s="36"/>
      <c r="L108" s="37"/>
      <c r="M108" s="8"/>
      <c r="N108" s="8"/>
      <c r="O108" s="8"/>
      <c r="P108" s="8"/>
      <c r="Q108" s="51"/>
      <c r="R108" s="217" t="str">
        <f t="shared" si="53"/>
        <v/>
      </c>
      <c r="S108" s="39" t="str">
        <f>IF(I108="","",IF(I108="委託輸送",IF(H108="ガソリン",VLOOKUP(L108,参考データ!$D$4:$F$6,3,TRUE),VLOOKUP(L108,参考データ!$D$7:$F$15,3,TRUE)),IF(H108="ガソリン",VLOOKUP(L108,参考データ!$D$16:$F$18,3,TRUE),VLOOKUP(L108,参考データ!$D$19:$F$27,3,TRUE))))</f>
        <v/>
      </c>
      <c r="T108" s="204" t="str">
        <f>IF(C108="","",IF(Q108="有",IF(H108="ガソリン",VLOOKUP(M108,参考データ!$B$36:$F$38,3,FALSE)/R108^VLOOKUP(M108,参考データ!$B$36:$F$38,4,FALSE)/L108^VLOOKUP(M108,参考データ!$B$36:$F$38,5,FALSE),VLOOKUP(M108,参考データ!$B$39:$F$42,3,FALSE)/R108^VLOOKUP(M108,参考データ!$B$39:$F$42,4,FALSE)/L108^VLOOKUP(M108,参考データ!$B$39:$F$42,5,FALSE))*U108,J108/(IF(I108="委託輸送",IF(H108="ガソリン",INDEX(参考データ!$F$48:$I$50,MATCH(L108,参考データ!$D$48:$D$50,1),MATCH(M108,参考データ!$F$47:$I$47,0)),INDEX(参考データ!$F$51:$I$59,MATCH(L108,参考データ!$D$51:$D$59,1),MATCH(M108,参考データ!$F$47:$I$47,0))),IF(H108="ガソリン",INDEX(参考データ!$F$60:$I$62,MATCH(L108,参考データ!$D$60:$D$62,1),MATCH(M108,参考データ!$F$47:$I$47,0)),INDEX(参考データ!$F$63:$I$71,MATCH(L108,参考データ!$D$63:$D$71,1),MATCH(M108,参考データ!$F$47:$I$47,0)))))))</f>
        <v/>
      </c>
      <c r="U108" s="218" t="str">
        <f t="shared" si="50"/>
        <v/>
      </c>
      <c r="V108" s="206" t="str">
        <f t="shared" si="51"/>
        <v/>
      </c>
      <c r="AN108" s="216">
        <f t="shared" si="54"/>
        <v>0</v>
      </c>
      <c r="AO108" s="156">
        <f t="shared" si="56"/>
        <v>0</v>
      </c>
      <c r="AP108" s="140">
        <f t="shared" si="55"/>
        <v>0</v>
      </c>
      <c r="AQ108" s="159" t="str">
        <f t="shared" si="52"/>
        <v/>
      </c>
    </row>
    <row r="109" spans="2:43" x14ac:dyDescent="0.2">
      <c r="B109" s="202">
        <v>98</v>
      </c>
      <c r="C109" s="41"/>
      <c r="D109" s="114"/>
      <c r="E109" s="114"/>
      <c r="F109" s="114"/>
      <c r="G109" s="116"/>
      <c r="H109" s="10"/>
      <c r="I109" s="10"/>
      <c r="J109" s="5"/>
      <c r="K109" s="36"/>
      <c r="L109" s="37"/>
      <c r="M109" s="8"/>
      <c r="N109" s="8"/>
      <c r="O109" s="8"/>
      <c r="P109" s="8"/>
      <c r="Q109" s="51"/>
      <c r="R109" s="217" t="str">
        <f t="shared" si="53"/>
        <v/>
      </c>
      <c r="S109" s="39" t="str">
        <f>IF(I109="","",IF(I109="委託輸送",IF(H109="ガソリン",VLOOKUP(L109,参考データ!$D$4:$F$6,3,TRUE),VLOOKUP(L109,参考データ!$D$7:$F$15,3,TRUE)),IF(H109="ガソリン",VLOOKUP(L109,参考データ!$D$16:$F$18,3,TRUE),VLOOKUP(L109,参考データ!$D$19:$F$27,3,TRUE))))</f>
        <v/>
      </c>
      <c r="T109" s="204" t="str">
        <f>IF(C109="","",IF(Q109="有",IF(H109="ガソリン",VLOOKUP(M109,参考データ!$B$36:$F$38,3,FALSE)/R109^VLOOKUP(M109,参考データ!$B$36:$F$38,4,FALSE)/L109^VLOOKUP(M109,参考データ!$B$36:$F$38,5,FALSE),VLOOKUP(M109,参考データ!$B$39:$F$42,3,FALSE)/R109^VLOOKUP(M109,参考データ!$B$39:$F$42,4,FALSE)/L109^VLOOKUP(M109,参考データ!$B$39:$F$42,5,FALSE))*U109,J109/(IF(I109="委託輸送",IF(H109="ガソリン",INDEX(参考データ!$F$48:$I$50,MATCH(L109,参考データ!$D$48:$D$50,1),MATCH(M109,参考データ!$F$47:$I$47,0)),INDEX(参考データ!$F$51:$I$59,MATCH(L109,参考データ!$D$51:$D$59,1),MATCH(M109,参考データ!$F$47:$I$47,0))),IF(H109="ガソリン",INDEX(参考データ!$F$60:$I$62,MATCH(L109,参考データ!$D$60:$D$62,1),MATCH(M109,参考データ!$F$47:$I$47,0)),INDEX(参考データ!$F$63:$I$71,MATCH(L109,参考データ!$D$63:$D$71,1),MATCH(M109,参考データ!$F$47:$I$47,0)))))))</f>
        <v/>
      </c>
      <c r="U109" s="218" t="str">
        <f t="shared" si="50"/>
        <v/>
      </c>
      <c r="V109" s="206" t="str">
        <f t="shared" si="51"/>
        <v/>
      </c>
      <c r="AN109" s="216">
        <f t="shared" si="54"/>
        <v>0</v>
      </c>
      <c r="AO109" s="156">
        <f t="shared" si="56"/>
        <v>0</v>
      </c>
      <c r="AP109" s="140">
        <f t="shared" si="55"/>
        <v>0</v>
      </c>
      <c r="AQ109" s="159" t="str">
        <f t="shared" si="52"/>
        <v/>
      </c>
    </row>
    <row r="110" spans="2:43" x14ac:dyDescent="0.2">
      <c r="B110" s="202">
        <v>99</v>
      </c>
      <c r="C110" s="41"/>
      <c r="D110" s="114"/>
      <c r="E110" s="114"/>
      <c r="F110" s="114"/>
      <c r="G110" s="116"/>
      <c r="H110" s="10"/>
      <c r="I110" s="10"/>
      <c r="J110" s="5"/>
      <c r="K110" s="36"/>
      <c r="L110" s="37"/>
      <c r="M110" s="8"/>
      <c r="N110" s="8"/>
      <c r="O110" s="8"/>
      <c r="P110" s="8"/>
      <c r="Q110" s="51"/>
      <c r="R110" s="217" t="str">
        <f t="shared" si="53"/>
        <v/>
      </c>
      <c r="S110" s="39" t="str">
        <f>IF(I110="","",IF(I110="委託輸送",IF(H110="ガソリン",VLOOKUP(L110,参考データ!$D$4:$F$6,3,TRUE),VLOOKUP(L110,参考データ!$D$7:$F$15,3,TRUE)),IF(H110="ガソリン",VLOOKUP(L110,参考データ!$D$16:$F$18,3,TRUE),VLOOKUP(L110,参考データ!$D$19:$F$27,3,TRUE))))</f>
        <v/>
      </c>
      <c r="T110" s="204" t="str">
        <f>IF(C110="","",IF(Q110="有",IF(H110="ガソリン",VLOOKUP(M110,参考データ!$B$36:$F$38,3,FALSE)/R110^VLOOKUP(M110,参考データ!$B$36:$F$38,4,FALSE)/L110^VLOOKUP(M110,参考データ!$B$36:$F$38,5,FALSE),VLOOKUP(M110,参考データ!$B$39:$F$42,3,FALSE)/R110^VLOOKUP(M110,参考データ!$B$39:$F$42,4,FALSE)/L110^VLOOKUP(M110,参考データ!$B$39:$F$42,5,FALSE))*U110,J110/(IF(I110="委託輸送",IF(H110="ガソリン",INDEX(参考データ!$F$48:$I$50,MATCH(L110,参考データ!$D$48:$D$50,1),MATCH(M110,参考データ!$F$47:$I$47,0)),INDEX(参考データ!$F$51:$I$59,MATCH(L110,参考データ!$D$51:$D$59,1),MATCH(M110,参考データ!$F$47:$I$47,0))),IF(H110="ガソリン",INDEX(参考データ!$F$60:$I$62,MATCH(L110,参考データ!$D$60:$D$62,1),MATCH(M110,参考データ!$F$47:$I$47,0)),INDEX(参考データ!$F$63:$I$71,MATCH(L110,参考データ!$D$63:$D$71,1),MATCH(M110,参考データ!$F$47:$I$47,0)))))))</f>
        <v/>
      </c>
      <c r="U110" s="218" t="str">
        <f t="shared" si="50"/>
        <v/>
      </c>
      <c r="V110" s="206" t="str">
        <f t="shared" si="51"/>
        <v/>
      </c>
      <c r="AN110" s="216">
        <f t="shared" si="54"/>
        <v>0</v>
      </c>
      <c r="AO110" s="156">
        <f t="shared" si="56"/>
        <v>0</v>
      </c>
      <c r="AP110" s="140">
        <f t="shared" si="55"/>
        <v>0</v>
      </c>
      <c r="AQ110" s="159" t="str">
        <f t="shared" si="52"/>
        <v/>
      </c>
    </row>
    <row r="111" spans="2:43" x14ac:dyDescent="0.2">
      <c r="B111" s="202">
        <v>100</v>
      </c>
      <c r="C111" s="41"/>
      <c r="D111" s="114"/>
      <c r="E111" s="114"/>
      <c r="F111" s="114"/>
      <c r="G111" s="116"/>
      <c r="H111" s="10"/>
      <c r="I111" s="10"/>
      <c r="J111" s="5"/>
      <c r="K111" s="36"/>
      <c r="L111" s="37"/>
      <c r="M111" s="8"/>
      <c r="N111" s="8"/>
      <c r="O111" s="8"/>
      <c r="P111" s="8"/>
      <c r="Q111" s="51"/>
      <c r="R111" s="217" t="str">
        <f t="shared" si="53"/>
        <v/>
      </c>
      <c r="S111" s="39" t="str">
        <f>IF(I111="","",IF(I111="委託輸送",IF(H111="ガソリン",VLOOKUP(L111,参考データ!$D$4:$F$6,3,TRUE),VLOOKUP(L111,参考データ!$D$7:$F$15,3,TRUE)),IF(H111="ガソリン",VLOOKUP(L111,参考データ!$D$16:$F$18,3,TRUE),VLOOKUP(L111,参考データ!$D$19:$F$27,3,TRUE))))</f>
        <v/>
      </c>
      <c r="T111" s="204" t="str">
        <f>IF(C111="","",IF(Q111="有",IF(H111="ガソリン",VLOOKUP(M111,参考データ!$B$36:$F$38,3,FALSE)/R111^VLOOKUP(M111,参考データ!$B$36:$F$38,4,FALSE)/L111^VLOOKUP(M111,参考データ!$B$36:$F$38,5,FALSE),VLOOKUP(M111,参考データ!$B$39:$F$42,3,FALSE)/R111^VLOOKUP(M111,参考データ!$B$39:$F$42,4,FALSE)/L111^VLOOKUP(M111,参考データ!$B$39:$F$42,5,FALSE))*U111,J111/(IF(I111="委託輸送",IF(H111="ガソリン",INDEX(参考データ!$F$48:$I$50,MATCH(L111,参考データ!$D$48:$D$50,1),MATCH(M111,参考データ!$F$47:$I$47,0)),INDEX(参考データ!$F$51:$I$59,MATCH(L111,参考データ!$D$51:$D$59,1),MATCH(M111,参考データ!$F$47:$I$47,0))),IF(H111="ガソリン",INDEX(参考データ!$F$60:$I$62,MATCH(L111,参考データ!$D$60:$D$62,1),MATCH(M111,参考データ!$F$47:$I$47,0)),INDEX(参考データ!$F$63:$I$71,MATCH(L111,参考データ!$D$63:$D$71,1),MATCH(M111,参考データ!$F$47:$I$47,0)))))))</f>
        <v/>
      </c>
      <c r="U111" s="218" t="str">
        <f t="shared" si="50"/>
        <v/>
      </c>
      <c r="V111" s="206" t="str">
        <f t="shared" si="51"/>
        <v/>
      </c>
      <c r="AN111" s="216">
        <f t="shared" si="54"/>
        <v>0</v>
      </c>
      <c r="AO111" s="156">
        <f t="shared" si="56"/>
        <v>0</v>
      </c>
      <c r="AP111" s="140">
        <f t="shared" si="55"/>
        <v>0</v>
      </c>
      <c r="AQ111" s="159" t="str">
        <f t="shared" si="52"/>
        <v/>
      </c>
    </row>
    <row r="112" spans="2:43" x14ac:dyDescent="0.2">
      <c r="B112" s="202">
        <v>101</v>
      </c>
      <c r="C112" s="41"/>
      <c r="D112" s="114"/>
      <c r="E112" s="114"/>
      <c r="F112" s="114"/>
      <c r="G112" s="116"/>
      <c r="H112" s="10"/>
      <c r="I112" s="10"/>
      <c r="J112" s="5"/>
      <c r="K112" s="36"/>
      <c r="L112" s="37"/>
      <c r="M112" s="8"/>
      <c r="N112" s="8"/>
      <c r="O112" s="8"/>
      <c r="P112" s="8"/>
      <c r="Q112" s="51"/>
      <c r="R112" s="217" t="str">
        <f t="shared" si="53"/>
        <v/>
      </c>
      <c r="S112" s="39" t="str">
        <f>IF(I112="","",IF(I112="委託輸送",IF(H112="ガソリン",VLOOKUP(L112,参考データ!$D$4:$F$6,3,TRUE),VLOOKUP(L112,参考データ!$D$7:$F$15,3,TRUE)),IF(H112="ガソリン",VLOOKUP(L112,参考データ!$D$16:$F$18,3,TRUE),VLOOKUP(L112,参考データ!$D$19:$F$27,3,TRUE))))</f>
        <v/>
      </c>
      <c r="T112" s="204" t="str">
        <f>IF(C112="","",IF(Q112="有",IF(H112="ガソリン",VLOOKUP(M112,参考データ!$B$36:$F$38,3,FALSE)/R112^VLOOKUP(M112,参考データ!$B$36:$F$38,4,FALSE)/L112^VLOOKUP(M112,参考データ!$B$36:$F$38,5,FALSE),VLOOKUP(M112,参考データ!$B$39:$F$42,3,FALSE)/R112^VLOOKUP(M112,参考データ!$B$39:$F$42,4,FALSE)/L112^VLOOKUP(M112,参考データ!$B$39:$F$42,5,FALSE))*U112,J112/(IF(I112="委託輸送",IF(H112="ガソリン",INDEX(参考データ!$F$48:$I$50,MATCH(L112,参考データ!$D$48:$D$50,1),MATCH(M112,参考データ!$F$47:$I$47,0)),INDEX(参考データ!$F$51:$I$59,MATCH(L112,参考データ!$D$51:$D$59,1),MATCH(M112,参考データ!$F$47:$I$47,0))),IF(H112="ガソリン",INDEX(参考データ!$F$60:$I$62,MATCH(L112,参考データ!$D$60:$D$62,1),MATCH(M112,参考データ!$F$47:$I$47,0)),INDEX(参考データ!$F$63:$I$71,MATCH(L112,参考データ!$D$63:$D$71,1),MATCH(M112,参考データ!$F$47:$I$47,0)))))))</f>
        <v/>
      </c>
      <c r="U112" s="218" t="str">
        <f t="shared" si="50"/>
        <v/>
      </c>
      <c r="V112" s="206" t="str">
        <f t="shared" si="51"/>
        <v/>
      </c>
      <c r="AN112" s="216">
        <f t="shared" si="54"/>
        <v>0</v>
      </c>
      <c r="AO112" s="156">
        <f t="shared" si="56"/>
        <v>0</v>
      </c>
      <c r="AP112" s="140">
        <f t="shared" si="55"/>
        <v>0</v>
      </c>
      <c r="AQ112" s="159" t="str">
        <f t="shared" si="52"/>
        <v/>
      </c>
    </row>
    <row r="113" spans="2:43" x14ac:dyDescent="0.2">
      <c r="B113" s="202">
        <v>102</v>
      </c>
      <c r="C113" s="41"/>
      <c r="D113" s="114"/>
      <c r="E113" s="114"/>
      <c r="F113" s="114"/>
      <c r="G113" s="116"/>
      <c r="H113" s="10"/>
      <c r="I113" s="10"/>
      <c r="J113" s="5"/>
      <c r="K113" s="36"/>
      <c r="L113" s="37"/>
      <c r="M113" s="8"/>
      <c r="N113" s="8"/>
      <c r="O113" s="8"/>
      <c r="P113" s="8"/>
      <c r="Q113" s="51"/>
      <c r="R113" s="217" t="str">
        <f t="shared" si="53"/>
        <v/>
      </c>
      <c r="S113" s="39" t="str">
        <f>IF(I113="","",IF(I113="委託輸送",IF(H113="ガソリン",VLOOKUP(L113,参考データ!$D$4:$F$6,3,TRUE),VLOOKUP(L113,参考データ!$D$7:$F$15,3,TRUE)),IF(H113="ガソリン",VLOOKUP(L113,参考データ!$D$16:$F$18,3,TRUE),VLOOKUP(L113,参考データ!$D$19:$F$27,3,TRUE))))</f>
        <v/>
      </c>
      <c r="T113" s="204" t="str">
        <f>IF(C113="","",IF(Q113="有",IF(H113="ガソリン",VLOOKUP(M113,参考データ!$B$36:$F$38,3,FALSE)/R113^VLOOKUP(M113,参考データ!$B$36:$F$38,4,FALSE)/L113^VLOOKUP(M113,参考データ!$B$36:$F$38,5,FALSE),VLOOKUP(M113,参考データ!$B$39:$F$42,3,FALSE)/R113^VLOOKUP(M113,参考データ!$B$39:$F$42,4,FALSE)/L113^VLOOKUP(M113,参考データ!$B$39:$F$42,5,FALSE))*U113,J113/(IF(I113="委託輸送",IF(H113="ガソリン",INDEX(参考データ!$F$48:$I$50,MATCH(L113,参考データ!$D$48:$D$50,1),MATCH(M113,参考データ!$F$47:$I$47,0)),INDEX(参考データ!$F$51:$I$59,MATCH(L113,参考データ!$D$51:$D$59,1),MATCH(M113,参考データ!$F$47:$I$47,0))),IF(H113="ガソリン",INDEX(参考データ!$F$60:$I$62,MATCH(L113,参考データ!$D$60:$D$62,1),MATCH(M113,参考データ!$F$47:$I$47,0)),INDEX(参考データ!$F$63:$I$71,MATCH(L113,参考データ!$D$63:$D$71,1),MATCH(M113,参考データ!$F$47:$I$47,0)))))))</f>
        <v/>
      </c>
      <c r="U113" s="218" t="str">
        <f t="shared" si="50"/>
        <v/>
      </c>
      <c r="V113" s="206" t="str">
        <f t="shared" si="51"/>
        <v/>
      </c>
      <c r="AN113" s="216">
        <f t="shared" si="54"/>
        <v>0</v>
      </c>
      <c r="AO113" s="156">
        <f t="shared" si="56"/>
        <v>0</v>
      </c>
      <c r="AP113" s="140">
        <f t="shared" si="55"/>
        <v>0</v>
      </c>
      <c r="AQ113" s="159" t="str">
        <f t="shared" si="52"/>
        <v/>
      </c>
    </row>
    <row r="114" spans="2:43" x14ac:dyDescent="0.2">
      <c r="B114" s="202">
        <v>103</v>
      </c>
      <c r="C114" s="41"/>
      <c r="D114" s="114"/>
      <c r="E114" s="114"/>
      <c r="F114" s="114"/>
      <c r="G114" s="116"/>
      <c r="H114" s="10"/>
      <c r="I114" s="10"/>
      <c r="J114" s="5"/>
      <c r="K114" s="36"/>
      <c r="L114" s="37"/>
      <c r="M114" s="8"/>
      <c r="N114" s="8"/>
      <c r="O114" s="8"/>
      <c r="P114" s="8"/>
      <c r="Q114" s="51"/>
      <c r="R114" s="217" t="str">
        <f t="shared" si="53"/>
        <v/>
      </c>
      <c r="S114" s="39" t="str">
        <f>IF(I114="","",IF(I114="委託輸送",IF(H114="ガソリン",VLOOKUP(L114,参考データ!$D$4:$F$6,3,TRUE),VLOOKUP(L114,参考データ!$D$7:$F$15,3,TRUE)),IF(H114="ガソリン",VLOOKUP(L114,参考データ!$D$16:$F$18,3,TRUE),VLOOKUP(L114,参考データ!$D$19:$F$27,3,TRUE))))</f>
        <v/>
      </c>
      <c r="T114" s="204" t="str">
        <f>IF(C114="","",IF(Q114="有",IF(H114="ガソリン",VLOOKUP(M114,参考データ!$B$36:$F$38,3,FALSE)/R114^VLOOKUP(M114,参考データ!$B$36:$F$38,4,FALSE)/L114^VLOOKUP(M114,参考データ!$B$36:$F$38,5,FALSE),VLOOKUP(M114,参考データ!$B$39:$F$42,3,FALSE)/R114^VLOOKUP(M114,参考データ!$B$39:$F$42,4,FALSE)/L114^VLOOKUP(M114,参考データ!$B$39:$F$42,5,FALSE))*U114,J114/(IF(I114="委託輸送",IF(H114="ガソリン",INDEX(参考データ!$F$48:$I$50,MATCH(L114,参考データ!$D$48:$D$50,1),MATCH(M114,参考データ!$F$47:$I$47,0)),INDEX(参考データ!$F$51:$I$59,MATCH(L114,参考データ!$D$51:$D$59,1),MATCH(M114,参考データ!$F$47:$I$47,0))),IF(H114="ガソリン",INDEX(参考データ!$F$60:$I$62,MATCH(L114,参考データ!$D$60:$D$62,1),MATCH(M114,参考データ!$F$47:$I$47,0)),INDEX(参考データ!$F$63:$I$71,MATCH(L114,参考データ!$D$63:$D$71,1),MATCH(M114,参考データ!$F$47:$I$47,0)))))))</f>
        <v/>
      </c>
      <c r="U114" s="218" t="str">
        <f t="shared" si="50"/>
        <v/>
      </c>
      <c r="V114" s="206" t="str">
        <f t="shared" si="51"/>
        <v/>
      </c>
      <c r="AN114" s="216">
        <f t="shared" si="54"/>
        <v>0</v>
      </c>
      <c r="AO114" s="156">
        <f t="shared" si="56"/>
        <v>0</v>
      </c>
      <c r="AP114" s="140">
        <f t="shared" si="55"/>
        <v>0</v>
      </c>
      <c r="AQ114" s="159" t="str">
        <f t="shared" si="52"/>
        <v/>
      </c>
    </row>
    <row r="115" spans="2:43" x14ac:dyDescent="0.2">
      <c r="B115" s="202">
        <v>104</v>
      </c>
      <c r="C115" s="41"/>
      <c r="D115" s="114"/>
      <c r="E115" s="114"/>
      <c r="F115" s="114"/>
      <c r="G115" s="116"/>
      <c r="H115" s="10"/>
      <c r="I115" s="10"/>
      <c r="J115" s="5"/>
      <c r="K115" s="36"/>
      <c r="L115" s="37"/>
      <c r="M115" s="8"/>
      <c r="N115" s="8"/>
      <c r="O115" s="8"/>
      <c r="P115" s="8"/>
      <c r="Q115" s="51"/>
      <c r="R115" s="217" t="str">
        <f t="shared" si="53"/>
        <v/>
      </c>
      <c r="S115" s="39" t="str">
        <f>IF(I115="","",IF(I115="委託輸送",IF(H115="ガソリン",VLOOKUP(L115,参考データ!$D$4:$F$6,3,TRUE),VLOOKUP(L115,参考データ!$D$7:$F$15,3,TRUE)),IF(H115="ガソリン",VLOOKUP(L115,参考データ!$D$16:$F$18,3,TRUE),VLOOKUP(L115,参考データ!$D$19:$F$27,3,TRUE))))</f>
        <v/>
      </c>
      <c r="T115" s="204" t="str">
        <f>IF(C115="","",IF(Q115="有",IF(H115="ガソリン",VLOOKUP(M115,参考データ!$B$36:$F$38,3,FALSE)/R115^VLOOKUP(M115,参考データ!$B$36:$F$38,4,FALSE)/L115^VLOOKUP(M115,参考データ!$B$36:$F$38,5,FALSE),VLOOKUP(M115,参考データ!$B$39:$F$42,3,FALSE)/R115^VLOOKUP(M115,参考データ!$B$39:$F$42,4,FALSE)/L115^VLOOKUP(M115,参考データ!$B$39:$F$42,5,FALSE))*U115,J115/(IF(I115="委託輸送",IF(H115="ガソリン",INDEX(参考データ!$F$48:$I$50,MATCH(L115,参考データ!$D$48:$D$50,1),MATCH(M115,参考データ!$F$47:$I$47,0)),INDEX(参考データ!$F$51:$I$59,MATCH(L115,参考データ!$D$51:$D$59,1),MATCH(M115,参考データ!$F$47:$I$47,0))),IF(H115="ガソリン",INDEX(参考データ!$F$60:$I$62,MATCH(L115,参考データ!$D$60:$D$62,1),MATCH(M115,参考データ!$F$47:$I$47,0)),INDEX(参考データ!$F$63:$I$71,MATCH(L115,参考データ!$D$63:$D$71,1),MATCH(M115,参考データ!$F$47:$I$47,0)))))))</f>
        <v/>
      </c>
      <c r="U115" s="218" t="str">
        <f t="shared" si="50"/>
        <v/>
      </c>
      <c r="V115" s="206" t="str">
        <f t="shared" si="51"/>
        <v/>
      </c>
      <c r="AN115" s="216">
        <f t="shared" si="54"/>
        <v>0</v>
      </c>
      <c r="AO115" s="156">
        <f t="shared" si="56"/>
        <v>0</v>
      </c>
      <c r="AP115" s="140">
        <f t="shared" si="55"/>
        <v>0</v>
      </c>
      <c r="AQ115" s="159" t="str">
        <f t="shared" si="52"/>
        <v/>
      </c>
    </row>
    <row r="116" spans="2:43" x14ac:dyDescent="0.2">
      <c r="B116" s="202">
        <v>105</v>
      </c>
      <c r="C116" s="41"/>
      <c r="D116" s="114"/>
      <c r="E116" s="114"/>
      <c r="F116" s="114"/>
      <c r="G116" s="116"/>
      <c r="H116" s="10"/>
      <c r="I116" s="10"/>
      <c r="J116" s="5"/>
      <c r="K116" s="36"/>
      <c r="L116" s="37"/>
      <c r="M116" s="8"/>
      <c r="N116" s="8"/>
      <c r="O116" s="8"/>
      <c r="P116" s="8"/>
      <c r="Q116" s="51"/>
      <c r="R116" s="217" t="str">
        <f t="shared" si="53"/>
        <v/>
      </c>
      <c r="S116" s="39" t="str">
        <f>IF(I116="","",IF(I116="委託輸送",IF(H116="ガソリン",VLOOKUP(L116,参考データ!$D$4:$F$6,3,TRUE),VLOOKUP(L116,参考データ!$D$7:$F$15,3,TRUE)),IF(H116="ガソリン",VLOOKUP(L116,参考データ!$D$16:$F$18,3,TRUE),VLOOKUP(L116,参考データ!$D$19:$F$27,3,TRUE))))</f>
        <v/>
      </c>
      <c r="T116" s="204" t="str">
        <f>IF(C116="","",IF(Q116="有",IF(H116="ガソリン",VLOOKUP(M116,参考データ!$B$36:$F$38,3,FALSE)/R116^VLOOKUP(M116,参考データ!$B$36:$F$38,4,FALSE)/L116^VLOOKUP(M116,参考データ!$B$36:$F$38,5,FALSE),VLOOKUP(M116,参考データ!$B$39:$F$42,3,FALSE)/R116^VLOOKUP(M116,参考データ!$B$39:$F$42,4,FALSE)/L116^VLOOKUP(M116,参考データ!$B$39:$F$42,5,FALSE))*U116,J116/(IF(I116="委託輸送",IF(H116="ガソリン",INDEX(参考データ!$F$48:$I$50,MATCH(L116,参考データ!$D$48:$D$50,1),MATCH(M116,参考データ!$F$47:$I$47,0)),INDEX(参考データ!$F$51:$I$59,MATCH(L116,参考データ!$D$51:$D$59,1),MATCH(M116,参考データ!$F$47:$I$47,0))),IF(H116="ガソリン",INDEX(参考データ!$F$60:$I$62,MATCH(L116,参考データ!$D$60:$D$62,1),MATCH(M116,参考データ!$F$47:$I$47,0)),INDEX(参考データ!$F$63:$I$71,MATCH(L116,参考データ!$D$63:$D$71,1),MATCH(M116,参考データ!$F$47:$I$47,0)))))))</f>
        <v/>
      </c>
      <c r="U116" s="218" t="str">
        <f t="shared" si="50"/>
        <v/>
      </c>
      <c r="V116" s="206" t="str">
        <f t="shared" si="51"/>
        <v/>
      </c>
      <c r="AN116" s="216">
        <f t="shared" si="54"/>
        <v>0</v>
      </c>
      <c r="AO116" s="156">
        <f t="shared" si="56"/>
        <v>0</v>
      </c>
      <c r="AP116" s="140">
        <f t="shared" si="55"/>
        <v>0</v>
      </c>
      <c r="AQ116" s="159" t="str">
        <f t="shared" si="52"/>
        <v/>
      </c>
    </row>
    <row r="117" spans="2:43" x14ac:dyDescent="0.2">
      <c r="B117" s="202">
        <v>106</v>
      </c>
      <c r="C117" s="41"/>
      <c r="D117" s="114"/>
      <c r="E117" s="114"/>
      <c r="F117" s="114"/>
      <c r="G117" s="116"/>
      <c r="H117" s="10"/>
      <c r="I117" s="10"/>
      <c r="J117" s="5"/>
      <c r="K117" s="36"/>
      <c r="L117" s="37"/>
      <c r="M117" s="8"/>
      <c r="N117" s="8"/>
      <c r="O117" s="8"/>
      <c r="P117" s="8"/>
      <c r="Q117" s="51"/>
      <c r="R117" s="217" t="str">
        <f t="shared" si="53"/>
        <v/>
      </c>
      <c r="S117" s="39" t="str">
        <f>IF(I117="","",IF(I117="委託輸送",IF(H117="ガソリン",VLOOKUP(L117,参考データ!$D$4:$F$6,3,TRUE),VLOOKUP(L117,参考データ!$D$7:$F$15,3,TRUE)),IF(H117="ガソリン",VLOOKUP(L117,参考データ!$D$16:$F$18,3,TRUE),VLOOKUP(L117,参考データ!$D$19:$F$27,3,TRUE))))</f>
        <v/>
      </c>
      <c r="T117" s="204" t="str">
        <f>IF(C117="","",IF(Q117="有",IF(H117="ガソリン",VLOOKUP(M117,参考データ!$B$36:$F$38,3,FALSE)/R117^VLOOKUP(M117,参考データ!$B$36:$F$38,4,FALSE)/L117^VLOOKUP(M117,参考データ!$B$36:$F$38,5,FALSE),VLOOKUP(M117,参考データ!$B$39:$F$42,3,FALSE)/R117^VLOOKUP(M117,参考データ!$B$39:$F$42,4,FALSE)/L117^VLOOKUP(M117,参考データ!$B$39:$F$42,5,FALSE))*U117,J117/(IF(I117="委託輸送",IF(H117="ガソリン",INDEX(参考データ!$F$48:$I$50,MATCH(L117,参考データ!$D$48:$D$50,1),MATCH(M117,参考データ!$F$47:$I$47,0)),INDEX(参考データ!$F$51:$I$59,MATCH(L117,参考データ!$D$51:$D$59,1),MATCH(M117,参考データ!$F$47:$I$47,0))),IF(H117="ガソリン",INDEX(参考データ!$F$60:$I$62,MATCH(L117,参考データ!$D$60:$D$62,1),MATCH(M117,参考データ!$F$47:$I$47,0)),INDEX(参考データ!$F$63:$I$71,MATCH(L117,参考データ!$D$63:$D$71,1),MATCH(M117,参考データ!$F$47:$I$47,0)))))))</f>
        <v/>
      </c>
      <c r="U117" s="218" t="str">
        <f t="shared" si="50"/>
        <v/>
      </c>
      <c r="V117" s="206" t="str">
        <f t="shared" si="51"/>
        <v/>
      </c>
      <c r="AN117" s="216">
        <f t="shared" si="54"/>
        <v>0</v>
      </c>
      <c r="AO117" s="156">
        <f t="shared" si="56"/>
        <v>0</v>
      </c>
      <c r="AP117" s="140">
        <f t="shared" si="55"/>
        <v>0</v>
      </c>
      <c r="AQ117" s="159" t="str">
        <f t="shared" si="52"/>
        <v/>
      </c>
    </row>
    <row r="118" spans="2:43" x14ac:dyDescent="0.2">
      <c r="B118" s="202">
        <v>107</v>
      </c>
      <c r="C118" s="41"/>
      <c r="D118" s="114"/>
      <c r="E118" s="114"/>
      <c r="F118" s="114"/>
      <c r="G118" s="116"/>
      <c r="H118" s="10"/>
      <c r="I118" s="10"/>
      <c r="J118" s="5"/>
      <c r="K118" s="36"/>
      <c r="L118" s="37"/>
      <c r="M118" s="8"/>
      <c r="N118" s="8"/>
      <c r="O118" s="8"/>
      <c r="P118" s="8"/>
      <c r="Q118" s="51"/>
      <c r="R118" s="217" t="str">
        <f t="shared" si="53"/>
        <v/>
      </c>
      <c r="S118" s="39" t="str">
        <f>IF(I118="","",IF(I118="委託輸送",IF(H118="ガソリン",VLOOKUP(L118,参考データ!$D$4:$F$6,3,TRUE),VLOOKUP(L118,参考データ!$D$7:$F$15,3,TRUE)),IF(H118="ガソリン",VLOOKUP(L118,参考データ!$D$16:$F$18,3,TRUE),VLOOKUP(L118,参考データ!$D$19:$F$27,3,TRUE))))</f>
        <v/>
      </c>
      <c r="T118" s="204" t="str">
        <f>IF(C118="","",IF(Q118="有",IF(H118="ガソリン",VLOOKUP(M118,参考データ!$B$36:$F$38,3,FALSE)/R118^VLOOKUP(M118,参考データ!$B$36:$F$38,4,FALSE)/L118^VLOOKUP(M118,参考データ!$B$36:$F$38,5,FALSE),VLOOKUP(M118,参考データ!$B$39:$F$42,3,FALSE)/R118^VLOOKUP(M118,参考データ!$B$39:$F$42,4,FALSE)/L118^VLOOKUP(M118,参考データ!$B$39:$F$42,5,FALSE))*U118,J118/(IF(I118="委託輸送",IF(H118="ガソリン",INDEX(参考データ!$F$48:$I$50,MATCH(L118,参考データ!$D$48:$D$50,1),MATCH(M118,参考データ!$F$47:$I$47,0)),INDEX(参考データ!$F$51:$I$59,MATCH(L118,参考データ!$D$51:$D$59,1),MATCH(M118,参考データ!$F$47:$I$47,0))),IF(H118="ガソリン",INDEX(参考データ!$F$60:$I$62,MATCH(L118,参考データ!$D$60:$D$62,1),MATCH(M118,参考データ!$F$47:$I$47,0)),INDEX(参考データ!$F$63:$I$71,MATCH(L118,参考データ!$D$63:$D$71,1),MATCH(M118,参考データ!$F$47:$I$47,0)))))))</f>
        <v/>
      </c>
      <c r="U118" s="218" t="str">
        <f t="shared" si="50"/>
        <v/>
      </c>
      <c r="V118" s="206" t="str">
        <f t="shared" si="51"/>
        <v/>
      </c>
      <c r="AN118" s="216">
        <f t="shared" si="54"/>
        <v>0</v>
      </c>
      <c r="AO118" s="156">
        <f t="shared" si="56"/>
        <v>0</v>
      </c>
      <c r="AP118" s="140">
        <f t="shared" si="55"/>
        <v>0</v>
      </c>
      <c r="AQ118" s="159" t="str">
        <f t="shared" si="52"/>
        <v/>
      </c>
    </row>
    <row r="119" spans="2:43" x14ac:dyDescent="0.2">
      <c r="B119" s="202">
        <v>108</v>
      </c>
      <c r="C119" s="41"/>
      <c r="D119" s="114"/>
      <c r="E119" s="114"/>
      <c r="F119" s="114"/>
      <c r="G119" s="116"/>
      <c r="H119" s="10"/>
      <c r="I119" s="10"/>
      <c r="J119" s="5"/>
      <c r="K119" s="36"/>
      <c r="L119" s="37"/>
      <c r="M119" s="8"/>
      <c r="N119" s="8"/>
      <c r="O119" s="8"/>
      <c r="P119" s="8"/>
      <c r="Q119" s="51"/>
      <c r="R119" s="217" t="str">
        <f t="shared" si="53"/>
        <v/>
      </c>
      <c r="S119" s="39" t="str">
        <f>IF(I119="","",IF(I119="委託輸送",IF(H119="ガソリン",VLOOKUP(L119,参考データ!$D$4:$F$6,3,TRUE),VLOOKUP(L119,参考データ!$D$7:$F$15,3,TRUE)),IF(H119="ガソリン",VLOOKUP(L119,参考データ!$D$16:$F$18,3,TRUE),VLOOKUP(L119,参考データ!$D$19:$F$27,3,TRUE))))</f>
        <v/>
      </c>
      <c r="T119" s="204" t="str">
        <f>IF(C119="","",IF(Q119="有",IF(H119="ガソリン",VLOOKUP(M119,参考データ!$B$36:$F$38,3,FALSE)/R119^VLOOKUP(M119,参考データ!$B$36:$F$38,4,FALSE)/L119^VLOOKUP(M119,参考データ!$B$36:$F$38,5,FALSE),VLOOKUP(M119,参考データ!$B$39:$F$42,3,FALSE)/R119^VLOOKUP(M119,参考データ!$B$39:$F$42,4,FALSE)/L119^VLOOKUP(M119,参考データ!$B$39:$F$42,5,FALSE))*U119,J119/(IF(I119="委託輸送",IF(H119="ガソリン",INDEX(参考データ!$F$48:$I$50,MATCH(L119,参考データ!$D$48:$D$50,1),MATCH(M119,参考データ!$F$47:$I$47,0)),INDEX(参考データ!$F$51:$I$59,MATCH(L119,参考データ!$D$51:$D$59,1),MATCH(M119,参考データ!$F$47:$I$47,0))),IF(H119="ガソリン",INDEX(参考データ!$F$60:$I$62,MATCH(L119,参考データ!$D$60:$D$62,1),MATCH(M119,参考データ!$F$47:$I$47,0)),INDEX(参考データ!$F$63:$I$71,MATCH(L119,参考データ!$D$63:$D$71,1),MATCH(M119,参考データ!$F$47:$I$47,0)))))))</f>
        <v/>
      </c>
      <c r="U119" s="218" t="str">
        <f t="shared" si="50"/>
        <v/>
      </c>
      <c r="V119" s="206" t="str">
        <f t="shared" si="51"/>
        <v/>
      </c>
      <c r="AN119" s="216">
        <f t="shared" si="54"/>
        <v>0</v>
      </c>
      <c r="AO119" s="156">
        <f t="shared" si="56"/>
        <v>0</v>
      </c>
      <c r="AP119" s="140">
        <f t="shared" si="55"/>
        <v>0</v>
      </c>
      <c r="AQ119" s="159" t="str">
        <f t="shared" si="52"/>
        <v/>
      </c>
    </row>
    <row r="120" spans="2:43" x14ac:dyDescent="0.2">
      <c r="B120" s="202">
        <v>109</v>
      </c>
      <c r="C120" s="41"/>
      <c r="D120" s="114"/>
      <c r="E120" s="114"/>
      <c r="F120" s="114"/>
      <c r="G120" s="116"/>
      <c r="H120" s="10"/>
      <c r="I120" s="10"/>
      <c r="J120" s="5"/>
      <c r="K120" s="36"/>
      <c r="L120" s="37"/>
      <c r="M120" s="8"/>
      <c r="N120" s="8"/>
      <c r="O120" s="8"/>
      <c r="P120" s="8"/>
      <c r="Q120" s="51"/>
      <c r="R120" s="217" t="str">
        <f t="shared" si="53"/>
        <v/>
      </c>
      <c r="S120" s="39" t="str">
        <f>IF(I120="","",IF(I120="委託輸送",IF(H120="ガソリン",VLOOKUP(L120,参考データ!$D$4:$F$6,3,TRUE),VLOOKUP(L120,参考データ!$D$7:$F$15,3,TRUE)),IF(H120="ガソリン",VLOOKUP(L120,参考データ!$D$16:$F$18,3,TRUE),VLOOKUP(L120,参考データ!$D$19:$F$27,3,TRUE))))</f>
        <v/>
      </c>
      <c r="T120" s="204" t="str">
        <f>IF(C120="","",IF(Q120="有",IF(H120="ガソリン",VLOOKUP(M120,参考データ!$B$36:$F$38,3,FALSE)/R120^VLOOKUP(M120,参考データ!$B$36:$F$38,4,FALSE)/L120^VLOOKUP(M120,参考データ!$B$36:$F$38,5,FALSE),VLOOKUP(M120,参考データ!$B$39:$F$42,3,FALSE)/R120^VLOOKUP(M120,参考データ!$B$39:$F$42,4,FALSE)/L120^VLOOKUP(M120,参考データ!$B$39:$F$42,5,FALSE))*U120,J120/(IF(I120="委託輸送",IF(H120="ガソリン",INDEX(参考データ!$F$48:$I$50,MATCH(L120,参考データ!$D$48:$D$50,1),MATCH(M120,参考データ!$F$47:$I$47,0)),INDEX(参考データ!$F$51:$I$59,MATCH(L120,参考データ!$D$51:$D$59,1),MATCH(M120,参考データ!$F$47:$I$47,0))),IF(H120="ガソリン",INDEX(参考データ!$F$60:$I$62,MATCH(L120,参考データ!$D$60:$D$62,1),MATCH(M120,参考データ!$F$47:$I$47,0)),INDEX(参考データ!$F$63:$I$71,MATCH(L120,参考データ!$D$63:$D$71,1),MATCH(M120,参考データ!$F$47:$I$47,0)))))))</f>
        <v/>
      </c>
      <c r="U120" s="218" t="str">
        <f t="shared" si="50"/>
        <v/>
      </c>
      <c r="V120" s="206" t="str">
        <f t="shared" si="51"/>
        <v/>
      </c>
      <c r="AN120" s="216">
        <f t="shared" si="54"/>
        <v>0</v>
      </c>
      <c r="AO120" s="156">
        <f t="shared" si="56"/>
        <v>0</v>
      </c>
      <c r="AP120" s="140">
        <f t="shared" si="55"/>
        <v>0</v>
      </c>
      <c r="AQ120" s="159" t="str">
        <f t="shared" si="52"/>
        <v/>
      </c>
    </row>
    <row r="121" spans="2:43" x14ac:dyDescent="0.2">
      <c r="B121" s="202">
        <v>110</v>
      </c>
      <c r="C121" s="41"/>
      <c r="D121" s="114"/>
      <c r="E121" s="114"/>
      <c r="F121" s="114"/>
      <c r="G121" s="116"/>
      <c r="H121" s="10"/>
      <c r="I121" s="10"/>
      <c r="J121" s="5"/>
      <c r="K121" s="36"/>
      <c r="L121" s="37"/>
      <c r="M121" s="8"/>
      <c r="N121" s="8"/>
      <c r="O121" s="8"/>
      <c r="P121" s="8"/>
      <c r="Q121" s="51"/>
      <c r="R121" s="217" t="str">
        <f t="shared" si="53"/>
        <v/>
      </c>
      <c r="S121" s="39" t="str">
        <f>IF(I121="","",IF(I121="委託輸送",IF(H121="ガソリン",VLOOKUP(L121,参考データ!$D$4:$F$6,3,TRUE),VLOOKUP(L121,参考データ!$D$7:$F$15,3,TRUE)),IF(H121="ガソリン",VLOOKUP(L121,参考データ!$D$16:$F$18,3,TRUE),VLOOKUP(L121,参考データ!$D$19:$F$27,3,TRUE))))</f>
        <v/>
      </c>
      <c r="T121" s="204" t="str">
        <f>IF(C121="","",IF(Q121="有",IF(H121="ガソリン",VLOOKUP(M121,参考データ!$B$36:$F$38,3,FALSE)/R121^VLOOKUP(M121,参考データ!$B$36:$F$38,4,FALSE)/L121^VLOOKUP(M121,参考データ!$B$36:$F$38,5,FALSE),VLOOKUP(M121,参考データ!$B$39:$F$42,3,FALSE)/R121^VLOOKUP(M121,参考データ!$B$39:$F$42,4,FALSE)/L121^VLOOKUP(M121,参考データ!$B$39:$F$42,5,FALSE))*U121,J121/(IF(I121="委託輸送",IF(H121="ガソリン",INDEX(参考データ!$F$48:$I$50,MATCH(L121,参考データ!$D$48:$D$50,1),MATCH(M121,参考データ!$F$47:$I$47,0)),INDEX(参考データ!$F$51:$I$59,MATCH(L121,参考データ!$D$51:$D$59,1),MATCH(M121,参考データ!$F$47:$I$47,0))),IF(H121="ガソリン",INDEX(参考データ!$F$60:$I$62,MATCH(L121,参考データ!$D$60:$D$62,1),MATCH(M121,参考データ!$F$47:$I$47,0)),INDEX(参考データ!$F$63:$I$71,MATCH(L121,参考データ!$D$63:$D$71,1),MATCH(M121,参考データ!$F$47:$I$47,0)))))))</f>
        <v/>
      </c>
      <c r="U121" s="218" t="str">
        <f t="shared" si="50"/>
        <v/>
      </c>
      <c r="V121" s="206" t="str">
        <f t="shared" si="51"/>
        <v/>
      </c>
      <c r="AN121" s="216">
        <f t="shared" si="54"/>
        <v>0</v>
      </c>
      <c r="AO121" s="156">
        <f t="shared" si="56"/>
        <v>0</v>
      </c>
      <c r="AP121" s="140">
        <f t="shared" si="55"/>
        <v>0</v>
      </c>
      <c r="AQ121" s="159" t="str">
        <f t="shared" si="52"/>
        <v/>
      </c>
    </row>
    <row r="122" spans="2:43" x14ac:dyDescent="0.2">
      <c r="B122" s="202">
        <v>111</v>
      </c>
      <c r="C122" s="41"/>
      <c r="D122" s="114"/>
      <c r="E122" s="114"/>
      <c r="F122" s="114"/>
      <c r="G122" s="116"/>
      <c r="H122" s="10"/>
      <c r="I122" s="10"/>
      <c r="J122" s="5"/>
      <c r="K122" s="36"/>
      <c r="L122" s="37"/>
      <c r="M122" s="8"/>
      <c r="N122" s="8"/>
      <c r="O122" s="8"/>
      <c r="P122" s="8"/>
      <c r="Q122" s="51"/>
      <c r="R122" s="217" t="str">
        <f t="shared" si="53"/>
        <v/>
      </c>
      <c r="S122" s="39" t="str">
        <f>IF(I122="","",IF(I122="委託輸送",IF(H122="ガソリン",VLOOKUP(L122,参考データ!$D$4:$F$6,3,TRUE),VLOOKUP(L122,参考データ!$D$7:$F$15,3,TRUE)),IF(H122="ガソリン",VLOOKUP(L122,参考データ!$D$16:$F$18,3,TRUE),VLOOKUP(L122,参考データ!$D$19:$F$27,3,TRUE))))</f>
        <v/>
      </c>
      <c r="T122" s="204" t="str">
        <f>IF(C122="","",IF(Q122="有",IF(H122="ガソリン",VLOOKUP(M122,参考データ!$B$36:$F$38,3,FALSE)/R122^VLOOKUP(M122,参考データ!$B$36:$F$38,4,FALSE)/L122^VLOOKUP(M122,参考データ!$B$36:$F$38,5,FALSE),VLOOKUP(M122,参考データ!$B$39:$F$42,3,FALSE)/R122^VLOOKUP(M122,参考データ!$B$39:$F$42,4,FALSE)/L122^VLOOKUP(M122,参考データ!$B$39:$F$42,5,FALSE))*U122,J122/(IF(I122="委託輸送",IF(H122="ガソリン",INDEX(参考データ!$F$48:$I$50,MATCH(L122,参考データ!$D$48:$D$50,1),MATCH(M122,参考データ!$F$47:$I$47,0)),INDEX(参考データ!$F$51:$I$59,MATCH(L122,参考データ!$D$51:$D$59,1),MATCH(M122,参考データ!$F$47:$I$47,0))),IF(H122="ガソリン",INDEX(参考データ!$F$60:$I$62,MATCH(L122,参考データ!$D$60:$D$62,1),MATCH(M122,参考データ!$F$47:$I$47,0)),INDEX(参考データ!$F$63:$I$71,MATCH(L122,参考データ!$D$63:$D$71,1),MATCH(M122,参考データ!$F$47:$I$47,0)))))))</f>
        <v/>
      </c>
      <c r="U122" s="218" t="str">
        <f t="shared" si="50"/>
        <v/>
      </c>
      <c r="V122" s="206" t="str">
        <f t="shared" si="51"/>
        <v/>
      </c>
      <c r="AN122" s="216">
        <f t="shared" si="54"/>
        <v>0</v>
      </c>
      <c r="AO122" s="156">
        <f t="shared" si="56"/>
        <v>0</v>
      </c>
      <c r="AP122" s="140">
        <f t="shared" si="55"/>
        <v>0</v>
      </c>
      <c r="AQ122" s="159" t="str">
        <f t="shared" si="52"/>
        <v/>
      </c>
    </row>
    <row r="123" spans="2:43" x14ac:dyDescent="0.2">
      <c r="B123" s="202">
        <v>112</v>
      </c>
      <c r="C123" s="41"/>
      <c r="D123" s="114"/>
      <c r="E123" s="114"/>
      <c r="F123" s="114"/>
      <c r="G123" s="116"/>
      <c r="H123" s="10"/>
      <c r="I123" s="10"/>
      <c r="J123" s="5"/>
      <c r="K123" s="36"/>
      <c r="L123" s="37"/>
      <c r="M123" s="8"/>
      <c r="N123" s="8"/>
      <c r="O123" s="8"/>
      <c r="P123" s="8"/>
      <c r="Q123" s="51"/>
      <c r="R123" s="217" t="str">
        <f t="shared" si="53"/>
        <v/>
      </c>
      <c r="S123" s="39" t="str">
        <f>IF(I123="","",IF(I123="委託輸送",IF(H123="ガソリン",VLOOKUP(L123,参考データ!$D$4:$F$6,3,TRUE),VLOOKUP(L123,参考データ!$D$7:$F$15,3,TRUE)),IF(H123="ガソリン",VLOOKUP(L123,参考データ!$D$16:$F$18,3,TRUE),VLOOKUP(L123,参考データ!$D$19:$F$27,3,TRUE))))</f>
        <v/>
      </c>
      <c r="T123" s="204" t="str">
        <f>IF(C123="","",IF(Q123="有",IF(H123="ガソリン",VLOOKUP(M123,参考データ!$B$36:$F$38,3,FALSE)/R123^VLOOKUP(M123,参考データ!$B$36:$F$38,4,FALSE)/L123^VLOOKUP(M123,参考データ!$B$36:$F$38,5,FALSE),VLOOKUP(M123,参考データ!$B$39:$F$42,3,FALSE)/R123^VLOOKUP(M123,参考データ!$B$39:$F$42,4,FALSE)/L123^VLOOKUP(M123,参考データ!$B$39:$F$42,5,FALSE))*U123,J123/(IF(I123="委託輸送",IF(H123="ガソリン",INDEX(参考データ!$F$48:$I$50,MATCH(L123,参考データ!$D$48:$D$50,1),MATCH(M123,参考データ!$F$47:$I$47,0)),INDEX(参考データ!$F$51:$I$59,MATCH(L123,参考データ!$D$51:$D$59,1),MATCH(M123,参考データ!$F$47:$I$47,0))),IF(H123="ガソリン",INDEX(参考データ!$F$60:$I$62,MATCH(L123,参考データ!$D$60:$D$62,1),MATCH(M123,参考データ!$F$47:$I$47,0)),INDEX(参考データ!$F$63:$I$71,MATCH(L123,参考データ!$D$63:$D$71,1),MATCH(M123,参考データ!$F$47:$I$47,0)))))))</f>
        <v/>
      </c>
      <c r="U123" s="218" t="str">
        <f t="shared" si="50"/>
        <v/>
      </c>
      <c r="V123" s="206" t="str">
        <f t="shared" si="51"/>
        <v/>
      </c>
      <c r="AN123" s="216">
        <f t="shared" si="54"/>
        <v>0</v>
      </c>
      <c r="AO123" s="156">
        <f t="shared" si="56"/>
        <v>0</v>
      </c>
      <c r="AP123" s="140">
        <f t="shared" si="55"/>
        <v>0</v>
      </c>
      <c r="AQ123" s="159" t="str">
        <f t="shared" si="52"/>
        <v/>
      </c>
    </row>
    <row r="124" spans="2:43" x14ac:dyDescent="0.2">
      <c r="B124" s="202">
        <v>113</v>
      </c>
      <c r="C124" s="41"/>
      <c r="D124" s="114"/>
      <c r="E124" s="114"/>
      <c r="F124" s="114"/>
      <c r="G124" s="116"/>
      <c r="H124" s="10"/>
      <c r="I124" s="10"/>
      <c r="J124" s="5"/>
      <c r="K124" s="36"/>
      <c r="L124" s="37"/>
      <c r="M124" s="8"/>
      <c r="N124" s="8"/>
      <c r="O124" s="8"/>
      <c r="P124" s="8"/>
      <c r="Q124" s="51"/>
      <c r="R124" s="217" t="str">
        <f t="shared" si="53"/>
        <v/>
      </c>
      <c r="S124" s="39" t="str">
        <f>IF(I124="","",IF(I124="委託輸送",IF(H124="ガソリン",VLOOKUP(L124,参考データ!$D$4:$F$6,3,TRUE),VLOOKUP(L124,参考データ!$D$7:$F$15,3,TRUE)),IF(H124="ガソリン",VLOOKUP(L124,参考データ!$D$16:$F$18,3,TRUE),VLOOKUP(L124,参考データ!$D$19:$F$27,3,TRUE))))</f>
        <v/>
      </c>
      <c r="T124" s="204" t="str">
        <f>IF(C124="","",IF(Q124="有",IF(H124="ガソリン",VLOOKUP(M124,参考データ!$B$36:$F$38,3,FALSE)/R124^VLOOKUP(M124,参考データ!$B$36:$F$38,4,FALSE)/L124^VLOOKUP(M124,参考データ!$B$36:$F$38,5,FALSE),VLOOKUP(M124,参考データ!$B$39:$F$42,3,FALSE)/R124^VLOOKUP(M124,参考データ!$B$39:$F$42,4,FALSE)/L124^VLOOKUP(M124,参考データ!$B$39:$F$42,5,FALSE))*U124,J124/(IF(I124="委託輸送",IF(H124="ガソリン",INDEX(参考データ!$F$48:$I$50,MATCH(L124,参考データ!$D$48:$D$50,1),MATCH(M124,参考データ!$F$47:$I$47,0)),INDEX(参考データ!$F$51:$I$59,MATCH(L124,参考データ!$D$51:$D$59,1),MATCH(M124,参考データ!$F$47:$I$47,0))),IF(H124="ガソリン",INDEX(参考データ!$F$60:$I$62,MATCH(L124,参考データ!$D$60:$D$62,1),MATCH(M124,参考データ!$F$47:$I$47,0)),INDEX(参考データ!$F$63:$I$71,MATCH(L124,参考データ!$D$63:$D$71,1),MATCH(M124,参考データ!$F$47:$I$47,0)))))))</f>
        <v/>
      </c>
      <c r="U124" s="218" t="str">
        <f t="shared" si="50"/>
        <v/>
      </c>
      <c r="V124" s="206" t="str">
        <f t="shared" si="51"/>
        <v/>
      </c>
      <c r="AN124" s="216">
        <f t="shared" si="54"/>
        <v>0</v>
      </c>
      <c r="AO124" s="156">
        <f t="shared" si="56"/>
        <v>0</v>
      </c>
      <c r="AP124" s="140">
        <f t="shared" si="55"/>
        <v>0</v>
      </c>
      <c r="AQ124" s="159" t="str">
        <f t="shared" si="52"/>
        <v/>
      </c>
    </row>
    <row r="125" spans="2:43" x14ac:dyDescent="0.2">
      <c r="B125" s="202">
        <v>114</v>
      </c>
      <c r="C125" s="45"/>
      <c r="D125" s="114"/>
      <c r="E125" s="114"/>
      <c r="F125" s="114"/>
      <c r="G125" s="44"/>
      <c r="H125" s="10"/>
      <c r="I125" s="10"/>
      <c r="J125" s="5"/>
      <c r="K125" s="36"/>
      <c r="L125" s="37"/>
      <c r="M125" s="8"/>
      <c r="N125" s="8"/>
      <c r="O125" s="8"/>
      <c r="P125" s="8"/>
      <c r="Q125" s="51"/>
      <c r="R125" s="217" t="str">
        <f t="shared" si="53"/>
        <v/>
      </c>
      <c r="S125" s="39" t="str">
        <f>IF(I125="","",IF(I125="委託輸送",IF(H125="ガソリン",VLOOKUP(L125,参考データ!$D$4:$F$6,3,TRUE),VLOOKUP(L125,参考データ!$D$7:$F$15,3,TRUE)),IF(H125="ガソリン",VLOOKUP(L125,参考データ!$D$16:$F$18,3,TRUE),VLOOKUP(L125,参考データ!$D$19:$F$27,3,TRUE))))</f>
        <v/>
      </c>
      <c r="T125" s="204" t="str">
        <f>IF(C125="","",IF(Q125="有",IF(H125="ガソリン",VLOOKUP(M125,参考データ!$B$36:$F$38,3,FALSE)/R125^VLOOKUP(M125,参考データ!$B$36:$F$38,4,FALSE)/L125^VLOOKUP(M125,参考データ!$B$36:$F$38,5,FALSE),VLOOKUP(M125,参考データ!$B$39:$F$42,3,FALSE)/R125^VLOOKUP(M125,参考データ!$B$39:$F$42,4,FALSE)/L125^VLOOKUP(M125,参考データ!$B$39:$F$42,5,FALSE))*U125,J125/(IF(I125="委託輸送",IF(H125="ガソリン",INDEX(参考データ!$F$48:$I$50,MATCH(L125,参考データ!$D$48:$D$50,1),MATCH(M125,参考データ!$F$47:$I$47,0)),INDEX(参考データ!$F$51:$I$59,MATCH(L125,参考データ!$D$51:$D$59,1),MATCH(M125,参考データ!$F$47:$I$47,0))),IF(H125="ガソリン",INDEX(参考データ!$F$60:$I$62,MATCH(L125,参考データ!$D$60:$D$62,1),MATCH(M125,参考データ!$F$47:$I$47,0)),INDEX(参考データ!$F$63:$I$71,MATCH(L125,参考データ!$D$63:$D$71,1),MATCH(M125,参考データ!$F$47:$I$47,0)))))))</f>
        <v/>
      </c>
      <c r="U125" s="218" t="str">
        <f t="shared" si="50"/>
        <v/>
      </c>
      <c r="V125" s="206" t="str">
        <f t="shared" si="51"/>
        <v/>
      </c>
      <c r="AN125" s="216">
        <f t="shared" si="54"/>
        <v>0</v>
      </c>
      <c r="AO125" s="156">
        <f t="shared" si="56"/>
        <v>0</v>
      </c>
      <c r="AP125" s="140">
        <f t="shared" si="55"/>
        <v>0</v>
      </c>
      <c r="AQ125" s="159" t="str">
        <f t="shared" si="52"/>
        <v/>
      </c>
    </row>
    <row r="126" spans="2:43" x14ac:dyDescent="0.2">
      <c r="B126" s="202">
        <v>115</v>
      </c>
      <c r="C126" s="45"/>
      <c r="D126" s="114"/>
      <c r="E126" s="114"/>
      <c r="F126" s="114"/>
      <c r="G126" s="44"/>
      <c r="H126" s="10"/>
      <c r="I126" s="10"/>
      <c r="J126" s="5"/>
      <c r="K126" s="36"/>
      <c r="L126" s="37"/>
      <c r="M126" s="8"/>
      <c r="N126" s="8"/>
      <c r="O126" s="8"/>
      <c r="P126" s="8"/>
      <c r="Q126" s="51"/>
      <c r="R126" s="217" t="str">
        <f t="shared" si="53"/>
        <v/>
      </c>
      <c r="S126" s="39" t="str">
        <f>IF(I126="","",IF(I126="委託輸送",IF(H126="ガソリン",VLOOKUP(L126,参考データ!$D$4:$F$6,3,TRUE),VLOOKUP(L126,参考データ!$D$7:$F$15,3,TRUE)),IF(H126="ガソリン",VLOOKUP(L126,参考データ!$D$16:$F$18,3,TRUE),VLOOKUP(L126,参考データ!$D$19:$F$27,3,TRUE))))</f>
        <v/>
      </c>
      <c r="T126" s="204" t="str">
        <f>IF(C126="","",IF(Q126="有",IF(H126="ガソリン",VLOOKUP(M126,参考データ!$B$36:$F$38,3,FALSE)/R126^VLOOKUP(M126,参考データ!$B$36:$F$38,4,FALSE)/L126^VLOOKUP(M126,参考データ!$B$36:$F$38,5,FALSE),VLOOKUP(M126,参考データ!$B$39:$F$42,3,FALSE)/R126^VLOOKUP(M126,参考データ!$B$39:$F$42,4,FALSE)/L126^VLOOKUP(M126,参考データ!$B$39:$F$42,5,FALSE))*U126,J126/(IF(I126="委託輸送",IF(H126="ガソリン",INDEX(参考データ!$F$48:$I$50,MATCH(L126,参考データ!$D$48:$D$50,1),MATCH(M126,参考データ!$F$47:$I$47,0)),INDEX(参考データ!$F$51:$I$59,MATCH(L126,参考データ!$D$51:$D$59,1),MATCH(M126,参考データ!$F$47:$I$47,0))),IF(H126="ガソリン",INDEX(参考データ!$F$60:$I$62,MATCH(L126,参考データ!$D$60:$D$62,1),MATCH(M126,参考データ!$F$47:$I$47,0)),INDEX(参考データ!$F$63:$I$71,MATCH(L126,参考データ!$D$63:$D$71,1),MATCH(M126,参考データ!$F$47:$I$47,0)))))))</f>
        <v/>
      </c>
      <c r="U126" s="218" t="str">
        <f t="shared" si="50"/>
        <v/>
      </c>
      <c r="V126" s="206" t="str">
        <f t="shared" si="51"/>
        <v/>
      </c>
      <c r="AN126" s="216">
        <f t="shared" si="54"/>
        <v>0</v>
      </c>
      <c r="AO126" s="156">
        <f t="shared" si="56"/>
        <v>0</v>
      </c>
      <c r="AP126" s="140">
        <f t="shared" si="55"/>
        <v>0</v>
      </c>
      <c r="AQ126" s="159" t="str">
        <f t="shared" si="52"/>
        <v/>
      </c>
    </row>
    <row r="127" spans="2:43" x14ac:dyDescent="0.2">
      <c r="B127" s="202">
        <v>116</v>
      </c>
      <c r="C127" s="45"/>
      <c r="D127" s="114"/>
      <c r="E127" s="114"/>
      <c r="F127" s="114"/>
      <c r="G127" s="44"/>
      <c r="H127" s="10"/>
      <c r="I127" s="10"/>
      <c r="J127" s="5"/>
      <c r="K127" s="36"/>
      <c r="L127" s="37"/>
      <c r="M127" s="8"/>
      <c r="N127" s="8"/>
      <c r="O127" s="8"/>
      <c r="P127" s="8"/>
      <c r="Q127" s="51"/>
      <c r="R127" s="217" t="str">
        <f t="shared" si="53"/>
        <v/>
      </c>
      <c r="S127" s="39" t="str">
        <f>IF(I127="","",IF(I127="委託輸送",IF(H127="ガソリン",VLOOKUP(L127,参考データ!$D$4:$F$6,3,TRUE),VLOOKUP(L127,参考データ!$D$7:$F$15,3,TRUE)),IF(H127="ガソリン",VLOOKUP(L127,参考データ!$D$16:$F$18,3,TRUE),VLOOKUP(L127,参考データ!$D$19:$F$27,3,TRUE))))</f>
        <v/>
      </c>
      <c r="T127" s="204" t="str">
        <f>IF(C127="","",IF(Q127="有",IF(H127="ガソリン",VLOOKUP(M127,参考データ!$B$36:$F$38,3,FALSE)/R127^VLOOKUP(M127,参考データ!$B$36:$F$38,4,FALSE)/L127^VLOOKUP(M127,参考データ!$B$36:$F$38,5,FALSE),VLOOKUP(M127,参考データ!$B$39:$F$42,3,FALSE)/R127^VLOOKUP(M127,参考データ!$B$39:$F$42,4,FALSE)/L127^VLOOKUP(M127,参考データ!$B$39:$F$42,5,FALSE))*U127,J127/(IF(I127="委託輸送",IF(H127="ガソリン",INDEX(参考データ!$F$48:$I$50,MATCH(L127,参考データ!$D$48:$D$50,1),MATCH(M127,参考データ!$F$47:$I$47,0)),INDEX(参考データ!$F$51:$I$59,MATCH(L127,参考データ!$D$51:$D$59,1),MATCH(M127,参考データ!$F$47:$I$47,0))),IF(H127="ガソリン",INDEX(参考データ!$F$60:$I$62,MATCH(L127,参考データ!$D$60:$D$62,1),MATCH(M127,参考データ!$F$47:$I$47,0)),INDEX(参考データ!$F$63:$I$71,MATCH(L127,参考データ!$D$63:$D$71,1),MATCH(M127,参考データ!$F$47:$I$47,0)))))))</f>
        <v/>
      </c>
      <c r="U127" s="218" t="str">
        <f t="shared" si="50"/>
        <v/>
      </c>
      <c r="V127" s="206" t="str">
        <f t="shared" si="51"/>
        <v/>
      </c>
      <c r="AN127" s="216">
        <f t="shared" si="54"/>
        <v>0</v>
      </c>
      <c r="AO127" s="156">
        <f t="shared" si="56"/>
        <v>0</v>
      </c>
      <c r="AP127" s="140">
        <f t="shared" si="55"/>
        <v>0</v>
      </c>
      <c r="AQ127" s="159" t="str">
        <f t="shared" si="52"/>
        <v/>
      </c>
    </row>
    <row r="128" spans="2:43" x14ac:dyDescent="0.2">
      <c r="B128" s="202">
        <v>117</v>
      </c>
      <c r="C128" s="45"/>
      <c r="D128" s="114"/>
      <c r="E128" s="114"/>
      <c r="F128" s="114"/>
      <c r="G128" s="44"/>
      <c r="H128" s="10"/>
      <c r="I128" s="10"/>
      <c r="J128" s="5"/>
      <c r="K128" s="36"/>
      <c r="L128" s="37"/>
      <c r="M128" s="8"/>
      <c r="N128" s="8"/>
      <c r="O128" s="8"/>
      <c r="P128" s="8"/>
      <c r="Q128" s="51"/>
      <c r="R128" s="217" t="str">
        <f t="shared" si="53"/>
        <v/>
      </c>
      <c r="S128" s="39" t="str">
        <f>IF(I128="","",IF(I128="委託輸送",IF(H128="ガソリン",VLOOKUP(L128,参考データ!$D$4:$F$6,3,TRUE),VLOOKUP(L128,参考データ!$D$7:$F$15,3,TRUE)),IF(H128="ガソリン",VLOOKUP(L128,参考データ!$D$16:$F$18,3,TRUE),VLOOKUP(L128,参考データ!$D$19:$F$27,3,TRUE))))</f>
        <v/>
      </c>
      <c r="T128" s="204" t="str">
        <f>IF(C128="","",IF(Q128="有",IF(H128="ガソリン",VLOOKUP(M128,参考データ!$B$36:$F$38,3,FALSE)/R128^VLOOKUP(M128,参考データ!$B$36:$F$38,4,FALSE)/L128^VLOOKUP(M128,参考データ!$B$36:$F$38,5,FALSE),VLOOKUP(M128,参考データ!$B$39:$F$42,3,FALSE)/R128^VLOOKUP(M128,参考データ!$B$39:$F$42,4,FALSE)/L128^VLOOKUP(M128,参考データ!$B$39:$F$42,5,FALSE))*U128,J128/(IF(I128="委託輸送",IF(H128="ガソリン",INDEX(参考データ!$F$48:$I$50,MATCH(L128,参考データ!$D$48:$D$50,1),MATCH(M128,参考データ!$F$47:$I$47,0)),INDEX(参考データ!$F$51:$I$59,MATCH(L128,参考データ!$D$51:$D$59,1),MATCH(M128,参考データ!$F$47:$I$47,0))),IF(H128="ガソリン",INDEX(参考データ!$F$60:$I$62,MATCH(L128,参考データ!$D$60:$D$62,1),MATCH(M128,参考データ!$F$47:$I$47,0)),INDEX(参考データ!$F$63:$I$71,MATCH(L128,参考データ!$D$63:$D$71,1),MATCH(M128,参考データ!$F$47:$I$47,0)))))))</f>
        <v/>
      </c>
      <c r="U128" s="218" t="str">
        <f t="shared" si="50"/>
        <v/>
      </c>
      <c r="V128" s="206" t="str">
        <f t="shared" si="51"/>
        <v/>
      </c>
      <c r="AN128" s="216">
        <f t="shared" si="54"/>
        <v>0</v>
      </c>
      <c r="AO128" s="156">
        <f t="shared" si="56"/>
        <v>0</v>
      </c>
      <c r="AP128" s="140">
        <f t="shared" si="55"/>
        <v>0</v>
      </c>
      <c r="AQ128" s="159" t="str">
        <f t="shared" si="52"/>
        <v/>
      </c>
    </row>
    <row r="129" spans="2:43" x14ac:dyDescent="0.2">
      <c r="B129" s="202">
        <v>118</v>
      </c>
      <c r="C129" s="45"/>
      <c r="D129" s="114"/>
      <c r="E129" s="114"/>
      <c r="F129" s="114"/>
      <c r="G129" s="44"/>
      <c r="H129" s="10"/>
      <c r="I129" s="10"/>
      <c r="J129" s="5"/>
      <c r="K129" s="36"/>
      <c r="L129" s="37"/>
      <c r="M129" s="8"/>
      <c r="N129" s="8"/>
      <c r="O129" s="8"/>
      <c r="P129" s="8"/>
      <c r="Q129" s="51"/>
      <c r="R129" s="217" t="str">
        <f t="shared" si="53"/>
        <v/>
      </c>
      <c r="S129" s="39" t="str">
        <f>IF(I129="","",IF(I129="委託輸送",IF(H129="ガソリン",VLOOKUP(L129,参考データ!$D$4:$F$6,3,TRUE),VLOOKUP(L129,参考データ!$D$7:$F$15,3,TRUE)),IF(H129="ガソリン",VLOOKUP(L129,参考データ!$D$16:$F$18,3,TRUE),VLOOKUP(L129,参考データ!$D$19:$F$27,3,TRUE))))</f>
        <v/>
      </c>
      <c r="T129" s="204" t="str">
        <f>IF(C129="","",IF(Q129="有",IF(H129="ガソリン",VLOOKUP(M129,参考データ!$B$36:$F$38,3,FALSE)/R129^VLOOKUP(M129,参考データ!$B$36:$F$38,4,FALSE)/L129^VLOOKUP(M129,参考データ!$B$36:$F$38,5,FALSE),VLOOKUP(M129,参考データ!$B$39:$F$42,3,FALSE)/R129^VLOOKUP(M129,参考データ!$B$39:$F$42,4,FALSE)/L129^VLOOKUP(M129,参考データ!$B$39:$F$42,5,FALSE))*U129,J129/(IF(I129="委託輸送",IF(H129="ガソリン",INDEX(参考データ!$F$48:$I$50,MATCH(L129,参考データ!$D$48:$D$50,1),MATCH(M129,参考データ!$F$47:$I$47,0)),INDEX(参考データ!$F$51:$I$59,MATCH(L129,参考データ!$D$51:$D$59,1),MATCH(M129,参考データ!$F$47:$I$47,0))),IF(H129="ガソリン",INDEX(参考データ!$F$60:$I$62,MATCH(L129,参考データ!$D$60:$D$62,1),MATCH(M129,参考データ!$F$47:$I$47,0)),INDEX(参考データ!$F$63:$I$71,MATCH(L129,参考データ!$D$63:$D$71,1),MATCH(M129,参考データ!$F$47:$I$47,0)))))))</f>
        <v/>
      </c>
      <c r="U129" s="218" t="str">
        <f t="shared" si="50"/>
        <v/>
      </c>
      <c r="V129" s="206" t="str">
        <f t="shared" si="51"/>
        <v/>
      </c>
      <c r="AN129" s="216">
        <f t="shared" si="54"/>
        <v>0</v>
      </c>
      <c r="AO129" s="156">
        <f t="shared" si="56"/>
        <v>0</v>
      </c>
      <c r="AP129" s="140">
        <f t="shared" si="55"/>
        <v>0</v>
      </c>
      <c r="AQ129" s="159" t="str">
        <f t="shared" si="52"/>
        <v/>
      </c>
    </row>
    <row r="130" spans="2:43" x14ac:dyDescent="0.2">
      <c r="B130" s="202">
        <v>119</v>
      </c>
      <c r="C130" s="45"/>
      <c r="D130" s="114"/>
      <c r="E130" s="114"/>
      <c r="F130" s="114"/>
      <c r="G130" s="44"/>
      <c r="H130" s="10"/>
      <c r="I130" s="10"/>
      <c r="J130" s="5"/>
      <c r="K130" s="36"/>
      <c r="L130" s="37"/>
      <c r="M130" s="8"/>
      <c r="N130" s="8"/>
      <c r="O130" s="8"/>
      <c r="P130" s="8"/>
      <c r="Q130" s="51"/>
      <c r="R130" s="217" t="str">
        <f t="shared" si="53"/>
        <v/>
      </c>
      <c r="S130" s="39" t="str">
        <f>IF(I130="","",IF(I130="委託輸送",IF(H130="ガソリン",VLOOKUP(L130,参考データ!$D$4:$F$6,3,TRUE),VLOOKUP(L130,参考データ!$D$7:$F$15,3,TRUE)),IF(H130="ガソリン",VLOOKUP(L130,参考データ!$D$16:$F$18,3,TRUE),VLOOKUP(L130,参考データ!$D$19:$F$27,3,TRUE))))</f>
        <v/>
      </c>
      <c r="T130" s="204" t="str">
        <f>IF(C130="","",IF(Q130="有",IF(H130="ガソリン",VLOOKUP(M130,参考データ!$B$36:$F$38,3,FALSE)/R130^VLOOKUP(M130,参考データ!$B$36:$F$38,4,FALSE)/L130^VLOOKUP(M130,参考データ!$B$36:$F$38,5,FALSE),VLOOKUP(M130,参考データ!$B$39:$F$42,3,FALSE)/R130^VLOOKUP(M130,参考データ!$B$39:$F$42,4,FALSE)/L130^VLOOKUP(M130,参考データ!$B$39:$F$42,5,FALSE))*U130,J130/(IF(I130="委託輸送",IF(H130="ガソリン",INDEX(参考データ!$F$48:$I$50,MATCH(L130,参考データ!$D$48:$D$50,1),MATCH(M130,参考データ!$F$47:$I$47,0)),INDEX(参考データ!$F$51:$I$59,MATCH(L130,参考データ!$D$51:$D$59,1),MATCH(M130,参考データ!$F$47:$I$47,0))),IF(H130="ガソリン",INDEX(参考データ!$F$60:$I$62,MATCH(L130,参考データ!$D$60:$D$62,1),MATCH(M130,参考データ!$F$47:$I$47,0)),INDEX(参考データ!$F$63:$I$71,MATCH(L130,参考データ!$D$63:$D$71,1),MATCH(M130,参考データ!$F$47:$I$47,0)))))))</f>
        <v/>
      </c>
      <c r="U130" s="218" t="str">
        <f t="shared" si="50"/>
        <v/>
      </c>
      <c r="V130" s="206" t="str">
        <f t="shared" si="51"/>
        <v/>
      </c>
      <c r="AN130" s="216">
        <f t="shared" si="54"/>
        <v>0</v>
      </c>
      <c r="AO130" s="156">
        <f t="shared" si="56"/>
        <v>0</v>
      </c>
      <c r="AP130" s="140">
        <f t="shared" si="55"/>
        <v>0</v>
      </c>
      <c r="AQ130" s="159" t="str">
        <f t="shared" si="52"/>
        <v/>
      </c>
    </row>
    <row r="131" spans="2:43" x14ac:dyDescent="0.2">
      <c r="B131" s="202">
        <v>120</v>
      </c>
      <c r="C131" s="45"/>
      <c r="D131" s="114"/>
      <c r="E131" s="114"/>
      <c r="F131" s="114"/>
      <c r="G131" s="44"/>
      <c r="H131" s="10"/>
      <c r="I131" s="10"/>
      <c r="J131" s="5"/>
      <c r="K131" s="36"/>
      <c r="L131" s="37"/>
      <c r="M131" s="8"/>
      <c r="N131" s="8"/>
      <c r="O131" s="8"/>
      <c r="P131" s="8"/>
      <c r="Q131" s="51"/>
      <c r="R131" s="217" t="str">
        <f t="shared" si="53"/>
        <v/>
      </c>
      <c r="S131" s="39" t="str">
        <f>IF(I131="","",IF(I131="委託輸送",IF(H131="ガソリン",VLOOKUP(L131,参考データ!$D$4:$F$6,3,TRUE),VLOOKUP(L131,参考データ!$D$7:$F$15,3,TRUE)),IF(H131="ガソリン",VLOOKUP(L131,参考データ!$D$16:$F$18,3,TRUE),VLOOKUP(L131,参考データ!$D$19:$F$27,3,TRUE))))</f>
        <v/>
      </c>
      <c r="T131" s="204" t="str">
        <f>IF(C131="","",IF(Q131="有",IF(H131="ガソリン",VLOOKUP(M131,参考データ!$B$36:$F$38,3,FALSE)/R131^VLOOKUP(M131,参考データ!$B$36:$F$38,4,FALSE)/L131^VLOOKUP(M131,参考データ!$B$36:$F$38,5,FALSE),VLOOKUP(M131,参考データ!$B$39:$F$42,3,FALSE)/R131^VLOOKUP(M131,参考データ!$B$39:$F$42,4,FALSE)/L131^VLOOKUP(M131,参考データ!$B$39:$F$42,5,FALSE))*U131,J131/(IF(I131="委託輸送",IF(H131="ガソリン",INDEX(参考データ!$F$48:$I$50,MATCH(L131,参考データ!$D$48:$D$50,1),MATCH(M131,参考データ!$F$47:$I$47,0)),INDEX(参考データ!$F$51:$I$59,MATCH(L131,参考データ!$D$51:$D$59,1),MATCH(M131,参考データ!$F$47:$I$47,0))),IF(H131="ガソリン",INDEX(参考データ!$F$60:$I$62,MATCH(L131,参考データ!$D$60:$D$62,1),MATCH(M131,参考データ!$F$47:$I$47,0)),INDEX(参考データ!$F$63:$I$71,MATCH(L131,参考データ!$D$63:$D$71,1),MATCH(M131,参考データ!$F$47:$I$47,0)))))))</f>
        <v/>
      </c>
      <c r="U131" s="218" t="str">
        <f t="shared" si="50"/>
        <v/>
      </c>
      <c r="V131" s="206" t="str">
        <f t="shared" si="51"/>
        <v/>
      </c>
      <c r="AN131" s="216">
        <f t="shared" si="54"/>
        <v>0</v>
      </c>
      <c r="AO131" s="156">
        <f t="shared" si="56"/>
        <v>0</v>
      </c>
      <c r="AP131" s="140">
        <f t="shared" si="55"/>
        <v>0</v>
      </c>
      <c r="AQ131" s="159" t="str">
        <f t="shared" si="52"/>
        <v/>
      </c>
    </row>
    <row r="132" spans="2:43" x14ac:dyDescent="0.2">
      <c r="B132" s="202">
        <v>121</v>
      </c>
      <c r="C132" s="45"/>
      <c r="D132" s="114"/>
      <c r="E132" s="114"/>
      <c r="F132" s="114"/>
      <c r="G132" s="44"/>
      <c r="H132" s="10"/>
      <c r="I132" s="10"/>
      <c r="J132" s="5"/>
      <c r="K132" s="36"/>
      <c r="L132" s="37"/>
      <c r="M132" s="8"/>
      <c r="N132" s="8"/>
      <c r="O132" s="8"/>
      <c r="P132" s="8"/>
      <c r="Q132" s="51"/>
      <c r="R132" s="217" t="str">
        <f t="shared" si="53"/>
        <v/>
      </c>
      <c r="S132" s="39" t="str">
        <f>IF(I132="","",IF(I132="委託輸送",IF(H132="ガソリン",VLOOKUP(L132,参考データ!$D$4:$F$6,3,TRUE),VLOOKUP(L132,参考データ!$D$7:$F$15,3,TRUE)),IF(H132="ガソリン",VLOOKUP(L132,参考データ!$D$16:$F$18,3,TRUE),VLOOKUP(L132,参考データ!$D$19:$F$27,3,TRUE))))</f>
        <v/>
      </c>
      <c r="T132" s="204" t="str">
        <f>IF(C132="","",IF(Q132="有",IF(H132="ガソリン",VLOOKUP(M132,参考データ!$B$36:$F$38,3,FALSE)/R132^VLOOKUP(M132,参考データ!$B$36:$F$38,4,FALSE)/L132^VLOOKUP(M132,参考データ!$B$36:$F$38,5,FALSE),VLOOKUP(M132,参考データ!$B$39:$F$42,3,FALSE)/R132^VLOOKUP(M132,参考データ!$B$39:$F$42,4,FALSE)/L132^VLOOKUP(M132,参考データ!$B$39:$F$42,5,FALSE))*U132,J132/(IF(I132="委託輸送",IF(H132="ガソリン",INDEX(参考データ!$F$48:$I$50,MATCH(L132,参考データ!$D$48:$D$50,1),MATCH(M132,参考データ!$F$47:$I$47,0)),INDEX(参考データ!$F$51:$I$59,MATCH(L132,参考データ!$D$51:$D$59,1),MATCH(M132,参考データ!$F$47:$I$47,0))),IF(H132="ガソリン",INDEX(参考データ!$F$60:$I$62,MATCH(L132,参考データ!$D$60:$D$62,1),MATCH(M132,参考データ!$F$47:$I$47,0)),INDEX(参考データ!$F$63:$I$71,MATCH(L132,参考データ!$D$63:$D$71,1),MATCH(M132,参考データ!$F$47:$I$47,0)))))))</f>
        <v/>
      </c>
      <c r="U132" s="218" t="str">
        <f t="shared" si="50"/>
        <v/>
      </c>
      <c r="V132" s="206" t="str">
        <f t="shared" si="51"/>
        <v/>
      </c>
      <c r="AN132" s="216">
        <f t="shared" si="54"/>
        <v>0</v>
      </c>
      <c r="AO132" s="156">
        <f t="shared" si="56"/>
        <v>0</v>
      </c>
      <c r="AP132" s="140">
        <f t="shared" si="55"/>
        <v>0</v>
      </c>
      <c r="AQ132" s="159" t="str">
        <f t="shared" si="52"/>
        <v/>
      </c>
    </row>
    <row r="133" spans="2:43" x14ac:dyDescent="0.2">
      <c r="B133" s="202">
        <v>122</v>
      </c>
      <c r="C133" s="45"/>
      <c r="D133" s="114"/>
      <c r="E133" s="114"/>
      <c r="F133" s="114"/>
      <c r="G133" s="44"/>
      <c r="H133" s="10"/>
      <c r="I133" s="10"/>
      <c r="J133" s="5"/>
      <c r="K133" s="36"/>
      <c r="L133" s="37"/>
      <c r="M133" s="8"/>
      <c r="N133" s="8"/>
      <c r="O133" s="8"/>
      <c r="P133" s="8"/>
      <c r="Q133" s="51"/>
      <c r="R133" s="217" t="str">
        <f t="shared" si="53"/>
        <v/>
      </c>
      <c r="S133" s="39" t="str">
        <f>IF(I133="","",IF(I133="委託輸送",IF(H133="ガソリン",VLOOKUP(L133,参考データ!$D$4:$F$6,3,TRUE),VLOOKUP(L133,参考データ!$D$7:$F$15,3,TRUE)),IF(H133="ガソリン",VLOOKUP(L133,参考データ!$D$16:$F$18,3,TRUE),VLOOKUP(L133,参考データ!$D$19:$F$27,3,TRUE))))</f>
        <v/>
      </c>
      <c r="T133" s="204" t="str">
        <f>IF(C133="","",IF(Q133="有",IF(H133="ガソリン",VLOOKUP(M133,参考データ!$B$36:$F$38,3,FALSE)/R133^VLOOKUP(M133,参考データ!$B$36:$F$38,4,FALSE)/L133^VLOOKUP(M133,参考データ!$B$36:$F$38,5,FALSE),VLOOKUP(M133,参考データ!$B$39:$F$42,3,FALSE)/R133^VLOOKUP(M133,参考データ!$B$39:$F$42,4,FALSE)/L133^VLOOKUP(M133,参考データ!$B$39:$F$42,5,FALSE))*U133,J133/(IF(I133="委託輸送",IF(H133="ガソリン",INDEX(参考データ!$F$48:$I$50,MATCH(L133,参考データ!$D$48:$D$50,1),MATCH(M133,参考データ!$F$47:$I$47,0)),INDEX(参考データ!$F$51:$I$59,MATCH(L133,参考データ!$D$51:$D$59,1),MATCH(M133,参考データ!$F$47:$I$47,0))),IF(H133="ガソリン",INDEX(参考データ!$F$60:$I$62,MATCH(L133,参考データ!$D$60:$D$62,1),MATCH(M133,参考データ!$F$47:$I$47,0)),INDEX(参考データ!$F$63:$I$71,MATCH(L133,参考データ!$D$63:$D$71,1),MATCH(M133,参考データ!$F$47:$I$47,0)))))))</f>
        <v/>
      </c>
      <c r="U133" s="218" t="str">
        <f t="shared" si="50"/>
        <v/>
      </c>
      <c r="V133" s="206" t="str">
        <f t="shared" si="51"/>
        <v/>
      </c>
      <c r="AN133" s="216">
        <f t="shared" si="54"/>
        <v>0</v>
      </c>
      <c r="AO133" s="156">
        <f t="shared" si="56"/>
        <v>0</v>
      </c>
      <c r="AP133" s="140">
        <f t="shared" si="55"/>
        <v>0</v>
      </c>
      <c r="AQ133" s="159" t="str">
        <f t="shared" si="52"/>
        <v/>
      </c>
    </row>
    <row r="134" spans="2:43" x14ac:dyDescent="0.2">
      <c r="B134" s="202">
        <v>123</v>
      </c>
      <c r="C134" s="45"/>
      <c r="D134" s="114"/>
      <c r="E134" s="114"/>
      <c r="F134" s="114"/>
      <c r="G134" s="44"/>
      <c r="H134" s="10"/>
      <c r="I134" s="10"/>
      <c r="J134" s="5"/>
      <c r="K134" s="36"/>
      <c r="L134" s="37"/>
      <c r="M134" s="8"/>
      <c r="N134" s="8"/>
      <c r="O134" s="8"/>
      <c r="P134" s="8"/>
      <c r="Q134" s="51"/>
      <c r="R134" s="217" t="str">
        <f t="shared" si="53"/>
        <v/>
      </c>
      <c r="S134" s="39" t="str">
        <f>IF(I134="","",IF(I134="委託輸送",IF(H134="ガソリン",VLOOKUP(L134,参考データ!$D$4:$F$6,3,TRUE),VLOOKUP(L134,参考データ!$D$7:$F$15,3,TRUE)),IF(H134="ガソリン",VLOOKUP(L134,参考データ!$D$16:$F$18,3,TRUE),VLOOKUP(L134,参考データ!$D$19:$F$27,3,TRUE))))</f>
        <v/>
      </c>
      <c r="T134" s="204" t="str">
        <f>IF(C134="","",IF(Q134="有",IF(H134="ガソリン",VLOOKUP(M134,参考データ!$B$36:$F$38,3,FALSE)/R134^VLOOKUP(M134,参考データ!$B$36:$F$38,4,FALSE)/L134^VLOOKUP(M134,参考データ!$B$36:$F$38,5,FALSE),VLOOKUP(M134,参考データ!$B$39:$F$42,3,FALSE)/R134^VLOOKUP(M134,参考データ!$B$39:$F$42,4,FALSE)/L134^VLOOKUP(M134,参考データ!$B$39:$F$42,5,FALSE))*U134,J134/(IF(I134="委託輸送",IF(H134="ガソリン",INDEX(参考データ!$F$48:$I$50,MATCH(L134,参考データ!$D$48:$D$50,1),MATCH(M134,参考データ!$F$47:$I$47,0)),INDEX(参考データ!$F$51:$I$59,MATCH(L134,参考データ!$D$51:$D$59,1),MATCH(M134,参考データ!$F$47:$I$47,0))),IF(H134="ガソリン",INDEX(参考データ!$F$60:$I$62,MATCH(L134,参考データ!$D$60:$D$62,1),MATCH(M134,参考データ!$F$47:$I$47,0)),INDEX(参考データ!$F$63:$I$71,MATCH(L134,参考データ!$D$63:$D$71,1),MATCH(M134,参考データ!$F$47:$I$47,0)))))))</f>
        <v/>
      </c>
      <c r="U134" s="218" t="str">
        <f t="shared" si="50"/>
        <v/>
      </c>
      <c r="V134" s="206" t="str">
        <f t="shared" si="51"/>
        <v/>
      </c>
      <c r="AN134" s="216">
        <f t="shared" si="54"/>
        <v>0</v>
      </c>
      <c r="AO134" s="156">
        <f t="shared" si="56"/>
        <v>0</v>
      </c>
      <c r="AP134" s="140">
        <f t="shared" si="55"/>
        <v>0</v>
      </c>
      <c r="AQ134" s="159" t="str">
        <f t="shared" si="52"/>
        <v/>
      </c>
    </row>
    <row r="135" spans="2:43" x14ac:dyDescent="0.2">
      <c r="B135" s="202">
        <v>124</v>
      </c>
      <c r="C135" s="45"/>
      <c r="D135" s="114"/>
      <c r="E135" s="114"/>
      <c r="F135" s="114"/>
      <c r="G135" s="44"/>
      <c r="H135" s="10"/>
      <c r="I135" s="10"/>
      <c r="J135" s="5"/>
      <c r="K135" s="36"/>
      <c r="L135" s="37"/>
      <c r="M135" s="8"/>
      <c r="N135" s="8"/>
      <c r="O135" s="8"/>
      <c r="P135" s="8"/>
      <c r="Q135" s="51"/>
      <c r="R135" s="217" t="str">
        <f t="shared" si="53"/>
        <v/>
      </c>
      <c r="S135" s="39" t="str">
        <f>IF(I135="","",IF(I135="委託輸送",IF(H135="ガソリン",VLOOKUP(L135,参考データ!$D$4:$F$6,3,TRUE),VLOOKUP(L135,参考データ!$D$7:$F$15,3,TRUE)),IF(H135="ガソリン",VLOOKUP(L135,参考データ!$D$16:$F$18,3,TRUE),VLOOKUP(L135,参考データ!$D$19:$F$27,3,TRUE))))</f>
        <v/>
      </c>
      <c r="T135" s="204" t="str">
        <f>IF(C135="","",IF(Q135="有",IF(H135="ガソリン",VLOOKUP(M135,参考データ!$B$36:$F$38,3,FALSE)/R135^VLOOKUP(M135,参考データ!$B$36:$F$38,4,FALSE)/L135^VLOOKUP(M135,参考データ!$B$36:$F$38,5,FALSE),VLOOKUP(M135,参考データ!$B$39:$F$42,3,FALSE)/R135^VLOOKUP(M135,参考データ!$B$39:$F$42,4,FALSE)/L135^VLOOKUP(M135,参考データ!$B$39:$F$42,5,FALSE))*U135,J135/(IF(I135="委託輸送",IF(H135="ガソリン",INDEX(参考データ!$F$48:$I$50,MATCH(L135,参考データ!$D$48:$D$50,1),MATCH(M135,参考データ!$F$47:$I$47,0)),INDEX(参考データ!$F$51:$I$59,MATCH(L135,参考データ!$D$51:$D$59,1),MATCH(M135,参考データ!$F$47:$I$47,0))),IF(H135="ガソリン",INDEX(参考データ!$F$60:$I$62,MATCH(L135,参考データ!$D$60:$D$62,1),MATCH(M135,参考データ!$F$47:$I$47,0)),INDEX(参考データ!$F$63:$I$71,MATCH(L135,参考データ!$D$63:$D$71,1),MATCH(M135,参考データ!$F$47:$I$47,0)))))))</f>
        <v/>
      </c>
      <c r="U135" s="218" t="str">
        <f t="shared" si="50"/>
        <v/>
      </c>
      <c r="V135" s="206" t="str">
        <f t="shared" si="51"/>
        <v/>
      </c>
      <c r="AN135" s="216">
        <f t="shared" si="54"/>
        <v>0</v>
      </c>
      <c r="AO135" s="156">
        <f t="shared" si="56"/>
        <v>0</v>
      </c>
      <c r="AP135" s="140">
        <f t="shared" si="55"/>
        <v>0</v>
      </c>
      <c r="AQ135" s="159" t="str">
        <f t="shared" si="52"/>
        <v/>
      </c>
    </row>
    <row r="136" spans="2:43" x14ac:dyDescent="0.2">
      <c r="B136" s="202">
        <v>125</v>
      </c>
      <c r="C136" s="45"/>
      <c r="D136" s="114"/>
      <c r="E136" s="114"/>
      <c r="F136" s="114"/>
      <c r="G136" s="44"/>
      <c r="H136" s="10"/>
      <c r="I136" s="10"/>
      <c r="J136" s="5"/>
      <c r="K136" s="36"/>
      <c r="L136" s="37"/>
      <c r="M136" s="8"/>
      <c r="N136" s="8"/>
      <c r="O136" s="8"/>
      <c r="P136" s="8"/>
      <c r="Q136" s="51"/>
      <c r="R136" s="217" t="str">
        <f t="shared" si="53"/>
        <v/>
      </c>
      <c r="S136" s="39" t="str">
        <f>IF(I136="","",IF(I136="委託輸送",IF(H136="ガソリン",VLOOKUP(L136,参考データ!$D$4:$F$6,3,TRUE),VLOOKUP(L136,参考データ!$D$7:$F$15,3,TRUE)),IF(H136="ガソリン",VLOOKUP(L136,参考データ!$D$16:$F$18,3,TRUE),VLOOKUP(L136,参考データ!$D$19:$F$27,3,TRUE))))</f>
        <v/>
      </c>
      <c r="T136" s="204" t="str">
        <f>IF(C136="","",IF(Q136="有",IF(H136="ガソリン",VLOOKUP(M136,参考データ!$B$36:$F$38,3,FALSE)/R136^VLOOKUP(M136,参考データ!$B$36:$F$38,4,FALSE)/L136^VLOOKUP(M136,参考データ!$B$36:$F$38,5,FALSE),VLOOKUP(M136,参考データ!$B$39:$F$42,3,FALSE)/R136^VLOOKUP(M136,参考データ!$B$39:$F$42,4,FALSE)/L136^VLOOKUP(M136,参考データ!$B$39:$F$42,5,FALSE))*U136,J136/(IF(I136="委託輸送",IF(H136="ガソリン",INDEX(参考データ!$F$48:$I$50,MATCH(L136,参考データ!$D$48:$D$50,1),MATCH(M136,参考データ!$F$47:$I$47,0)),INDEX(参考データ!$F$51:$I$59,MATCH(L136,参考データ!$D$51:$D$59,1),MATCH(M136,参考データ!$F$47:$I$47,0))),IF(H136="ガソリン",INDEX(参考データ!$F$60:$I$62,MATCH(L136,参考データ!$D$60:$D$62,1),MATCH(M136,参考データ!$F$47:$I$47,0)),INDEX(参考データ!$F$63:$I$71,MATCH(L136,参考データ!$D$63:$D$71,1),MATCH(M136,参考データ!$F$47:$I$47,0)))))))</f>
        <v/>
      </c>
      <c r="U136" s="218" t="str">
        <f t="shared" si="50"/>
        <v/>
      </c>
      <c r="V136" s="206" t="str">
        <f t="shared" si="51"/>
        <v/>
      </c>
      <c r="AN136" s="216">
        <f t="shared" si="54"/>
        <v>0</v>
      </c>
      <c r="AO136" s="156">
        <f t="shared" si="56"/>
        <v>0</v>
      </c>
      <c r="AP136" s="140">
        <f t="shared" si="55"/>
        <v>0</v>
      </c>
      <c r="AQ136" s="159" t="str">
        <f t="shared" si="52"/>
        <v/>
      </c>
    </row>
    <row r="137" spans="2:43" x14ac:dyDescent="0.2">
      <c r="B137" s="202">
        <v>126</v>
      </c>
      <c r="C137" s="45"/>
      <c r="D137" s="114"/>
      <c r="E137" s="114"/>
      <c r="F137" s="114"/>
      <c r="G137" s="44"/>
      <c r="H137" s="10"/>
      <c r="I137" s="10"/>
      <c r="J137" s="5"/>
      <c r="K137" s="36"/>
      <c r="L137" s="37"/>
      <c r="M137" s="8"/>
      <c r="N137" s="8"/>
      <c r="O137" s="8"/>
      <c r="P137" s="8"/>
      <c r="Q137" s="51"/>
      <c r="R137" s="217" t="str">
        <f t="shared" si="53"/>
        <v/>
      </c>
      <c r="S137" s="39" t="str">
        <f>IF(I137="","",IF(I137="委託輸送",IF(H137="ガソリン",VLOOKUP(L137,参考データ!$D$4:$F$6,3,TRUE),VLOOKUP(L137,参考データ!$D$7:$F$15,3,TRUE)),IF(H137="ガソリン",VLOOKUP(L137,参考データ!$D$16:$F$18,3,TRUE),VLOOKUP(L137,参考データ!$D$19:$F$27,3,TRUE))))</f>
        <v/>
      </c>
      <c r="T137" s="204" t="str">
        <f>IF(C137="","",IF(Q137="有",IF(H137="ガソリン",VLOOKUP(M137,参考データ!$B$36:$F$38,3,FALSE)/R137^VLOOKUP(M137,参考データ!$B$36:$F$38,4,FALSE)/L137^VLOOKUP(M137,参考データ!$B$36:$F$38,5,FALSE),VLOOKUP(M137,参考データ!$B$39:$F$42,3,FALSE)/R137^VLOOKUP(M137,参考データ!$B$39:$F$42,4,FALSE)/L137^VLOOKUP(M137,参考データ!$B$39:$F$42,5,FALSE))*U137,J137/(IF(I137="委託輸送",IF(H137="ガソリン",INDEX(参考データ!$F$48:$I$50,MATCH(L137,参考データ!$D$48:$D$50,1),MATCH(M137,参考データ!$F$47:$I$47,0)),INDEX(参考データ!$F$51:$I$59,MATCH(L137,参考データ!$D$51:$D$59,1),MATCH(M137,参考データ!$F$47:$I$47,0))),IF(H137="ガソリン",INDEX(参考データ!$F$60:$I$62,MATCH(L137,参考データ!$D$60:$D$62,1),MATCH(M137,参考データ!$F$47:$I$47,0)),INDEX(参考データ!$F$63:$I$71,MATCH(L137,参考データ!$D$63:$D$71,1),MATCH(M137,参考データ!$F$47:$I$47,0)))))))</f>
        <v/>
      </c>
      <c r="U137" s="218" t="str">
        <f t="shared" si="50"/>
        <v/>
      </c>
      <c r="V137" s="206" t="str">
        <f t="shared" si="51"/>
        <v/>
      </c>
      <c r="AN137" s="216">
        <f t="shared" si="54"/>
        <v>0</v>
      </c>
      <c r="AO137" s="156">
        <f t="shared" si="56"/>
        <v>0</v>
      </c>
      <c r="AP137" s="140">
        <f t="shared" si="55"/>
        <v>0</v>
      </c>
      <c r="AQ137" s="159" t="str">
        <f t="shared" si="52"/>
        <v/>
      </c>
    </row>
    <row r="138" spans="2:43" x14ac:dyDescent="0.2">
      <c r="B138" s="202">
        <v>127</v>
      </c>
      <c r="C138" s="45"/>
      <c r="D138" s="114"/>
      <c r="E138" s="114"/>
      <c r="F138" s="114"/>
      <c r="G138" s="44"/>
      <c r="H138" s="10"/>
      <c r="I138" s="10"/>
      <c r="J138" s="5"/>
      <c r="K138" s="36"/>
      <c r="L138" s="37"/>
      <c r="M138" s="8"/>
      <c r="N138" s="8"/>
      <c r="O138" s="8"/>
      <c r="P138" s="8"/>
      <c r="Q138" s="51"/>
      <c r="R138" s="217" t="str">
        <f t="shared" si="53"/>
        <v/>
      </c>
      <c r="S138" s="39" t="str">
        <f>IF(I138="","",IF(I138="委託輸送",IF(H138="ガソリン",VLOOKUP(L138,参考データ!$D$4:$F$6,3,TRUE),VLOOKUP(L138,参考データ!$D$7:$F$15,3,TRUE)),IF(H138="ガソリン",VLOOKUP(L138,参考データ!$D$16:$F$18,3,TRUE),VLOOKUP(L138,参考データ!$D$19:$F$27,3,TRUE))))</f>
        <v/>
      </c>
      <c r="T138" s="204" t="str">
        <f>IF(C138="","",IF(Q138="有",IF(H138="ガソリン",VLOOKUP(M138,参考データ!$B$36:$F$38,3,FALSE)/R138^VLOOKUP(M138,参考データ!$B$36:$F$38,4,FALSE)/L138^VLOOKUP(M138,参考データ!$B$36:$F$38,5,FALSE),VLOOKUP(M138,参考データ!$B$39:$F$42,3,FALSE)/R138^VLOOKUP(M138,参考データ!$B$39:$F$42,4,FALSE)/L138^VLOOKUP(M138,参考データ!$B$39:$F$42,5,FALSE))*U138,J138/(IF(I138="委託輸送",IF(H138="ガソリン",INDEX(参考データ!$F$48:$I$50,MATCH(L138,参考データ!$D$48:$D$50,1),MATCH(M138,参考データ!$F$47:$I$47,0)),INDEX(参考データ!$F$51:$I$59,MATCH(L138,参考データ!$D$51:$D$59,1),MATCH(M138,参考データ!$F$47:$I$47,0))),IF(H138="ガソリン",INDEX(参考データ!$F$60:$I$62,MATCH(L138,参考データ!$D$60:$D$62,1),MATCH(M138,参考データ!$F$47:$I$47,0)),INDEX(参考データ!$F$63:$I$71,MATCH(L138,参考データ!$D$63:$D$71,1),MATCH(M138,参考データ!$F$47:$I$47,0)))))))</f>
        <v/>
      </c>
      <c r="U138" s="218" t="str">
        <f t="shared" si="50"/>
        <v/>
      </c>
      <c r="V138" s="206" t="str">
        <f t="shared" si="51"/>
        <v/>
      </c>
      <c r="AN138" s="216">
        <f t="shared" si="54"/>
        <v>0</v>
      </c>
      <c r="AO138" s="156">
        <f t="shared" si="56"/>
        <v>0</v>
      </c>
      <c r="AP138" s="140">
        <f t="shared" si="55"/>
        <v>0</v>
      </c>
      <c r="AQ138" s="159" t="str">
        <f t="shared" si="52"/>
        <v/>
      </c>
    </row>
    <row r="139" spans="2:43" x14ac:dyDescent="0.2">
      <c r="B139" s="202">
        <v>128</v>
      </c>
      <c r="C139" s="45"/>
      <c r="D139" s="114"/>
      <c r="E139" s="114"/>
      <c r="F139" s="114"/>
      <c r="G139" s="44"/>
      <c r="H139" s="10"/>
      <c r="I139" s="10"/>
      <c r="J139" s="5"/>
      <c r="K139" s="36"/>
      <c r="L139" s="37"/>
      <c r="M139" s="8"/>
      <c r="N139" s="8"/>
      <c r="O139" s="8"/>
      <c r="P139" s="8"/>
      <c r="Q139" s="51"/>
      <c r="R139" s="217" t="str">
        <f t="shared" si="53"/>
        <v/>
      </c>
      <c r="S139" s="39" t="str">
        <f>IF(I139="","",IF(I139="委託輸送",IF(H139="ガソリン",VLOOKUP(L139,参考データ!$D$4:$F$6,3,TRUE),VLOOKUP(L139,参考データ!$D$7:$F$15,3,TRUE)),IF(H139="ガソリン",VLOOKUP(L139,参考データ!$D$16:$F$18,3,TRUE),VLOOKUP(L139,参考データ!$D$19:$F$27,3,TRUE))))</f>
        <v/>
      </c>
      <c r="T139" s="204" t="str">
        <f>IF(C139="","",IF(Q139="有",IF(H139="ガソリン",VLOOKUP(M139,参考データ!$B$36:$F$38,3,FALSE)/R139^VLOOKUP(M139,参考データ!$B$36:$F$38,4,FALSE)/L139^VLOOKUP(M139,参考データ!$B$36:$F$38,5,FALSE),VLOOKUP(M139,参考データ!$B$39:$F$42,3,FALSE)/R139^VLOOKUP(M139,参考データ!$B$39:$F$42,4,FALSE)/L139^VLOOKUP(M139,参考データ!$B$39:$F$42,5,FALSE))*U139,J139/(IF(I139="委託輸送",IF(H139="ガソリン",INDEX(参考データ!$F$48:$I$50,MATCH(L139,参考データ!$D$48:$D$50,1),MATCH(M139,参考データ!$F$47:$I$47,0)),INDEX(参考データ!$F$51:$I$59,MATCH(L139,参考データ!$D$51:$D$59,1),MATCH(M139,参考データ!$F$47:$I$47,0))),IF(H139="ガソリン",INDEX(参考データ!$F$60:$I$62,MATCH(L139,参考データ!$D$60:$D$62,1),MATCH(M139,参考データ!$F$47:$I$47,0)),INDEX(参考データ!$F$63:$I$71,MATCH(L139,参考データ!$D$63:$D$71,1),MATCH(M139,参考データ!$F$47:$I$47,0)))))))</f>
        <v/>
      </c>
      <c r="U139" s="218" t="str">
        <f t="shared" si="50"/>
        <v/>
      </c>
      <c r="V139" s="206" t="str">
        <f t="shared" si="51"/>
        <v/>
      </c>
      <c r="AN139" s="216">
        <f t="shared" si="54"/>
        <v>0</v>
      </c>
      <c r="AO139" s="156">
        <f t="shared" si="56"/>
        <v>0</v>
      </c>
      <c r="AP139" s="140">
        <f t="shared" si="55"/>
        <v>0</v>
      </c>
      <c r="AQ139" s="159" t="str">
        <f t="shared" si="52"/>
        <v/>
      </c>
    </row>
    <row r="140" spans="2:43" x14ac:dyDescent="0.2">
      <c r="B140" s="202">
        <v>129</v>
      </c>
      <c r="C140" s="45"/>
      <c r="D140" s="114"/>
      <c r="E140" s="114"/>
      <c r="F140" s="114"/>
      <c r="G140" s="44"/>
      <c r="H140" s="10"/>
      <c r="I140" s="10"/>
      <c r="J140" s="5"/>
      <c r="K140" s="36"/>
      <c r="L140" s="37"/>
      <c r="M140" s="8"/>
      <c r="N140" s="8"/>
      <c r="O140" s="8"/>
      <c r="P140" s="8"/>
      <c r="Q140" s="51"/>
      <c r="R140" s="217" t="str">
        <f t="shared" si="53"/>
        <v/>
      </c>
      <c r="S140" s="39" t="str">
        <f>IF(I140="","",IF(I140="委託輸送",IF(H140="ガソリン",VLOOKUP(L140,参考データ!$D$4:$F$6,3,TRUE),VLOOKUP(L140,参考データ!$D$7:$F$15,3,TRUE)),IF(H140="ガソリン",VLOOKUP(L140,参考データ!$D$16:$F$18,3,TRUE),VLOOKUP(L140,参考データ!$D$19:$F$27,3,TRUE))))</f>
        <v/>
      </c>
      <c r="T140" s="204" t="str">
        <f>IF(C140="","",IF(Q140="有",IF(H140="ガソリン",VLOOKUP(M140,参考データ!$B$36:$F$38,3,FALSE)/R140^VLOOKUP(M140,参考データ!$B$36:$F$38,4,FALSE)/L140^VLOOKUP(M140,参考データ!$B$36:$F$38,5,FALSE),VLOOKUP(M140,参考データ!$B$39:$F$42,3,FALSE)/R140^VLOOKUP(M140,参考データ!$B$39:$F$42,4,FALSE)/L140^VLOOKUP(M140,参考データ!$B$39:$F$42,5,FALSE))*U140,J140/(IF(I140="委託輸送",IF(H140="ガソリン",INDEX(参考データ!$F$48:$I$50,MATCH(L140,参考データ!$D$48:$D$50,1),MATCH(M140,参考データ!$F$47:$I$47,0)),INDEX(参考データ!$F$51:$I$59,MATCH(L140,参考データ!$D$51:$D$59,1),MATCH(M140,参考データ!$F$47:$I$47,0))),IF(H140="ガソリン",INDEX(参考データ!$F$60:$I$62,MATCH(L140,参考データ!$D$60:$D$62,1),MATCH(M140,参考データ!$F$47:$I$47,0)),INDEX(参考データ!$F$63:$I$71,MATCH(L140,参考データ!$D$63:$D$71,1),MATCH(M140,参考データ!$F$47:$I$47,0)))))))</f>
        <v/>
      </c>
      <c r="U140" s="218" t="str">
        <f t="shared" ref="U140:U203" si="57">IF(C140="","",K140*J140/1000)</f>
        <v/>
      </c>
      <c r="V140" s="206" t="str">
        <f t="shared" ref="V140:V203" si="58">IF(C140="","",IF(Q140="有",IF(OR(N140&gt;T140*1.2,N140&lt;T140*0.5,S140&gt;R140),"エラー","OK"),IF(OR(N140&gt;T140*1.2,N140&lt;T140*0.5),"エラー","OK")))</f>
        <v/>
      </c>
      <c r="AN140" s="216">
        <f t="shared" si="54"/>
        <v>0</v>
      </c>
      <c r="AO140" s="156">
        <f t="shared" si="56"/>
        <v>0</v>
      </c>
      <c r="AP140" s="140">
        <f t="shared" si="55"/>
        <v>0</v>
      </c>
      <c r="AQ140" s="159" t="str">
        <f t="shared" ref="AQ140:AQ203" si="59">C140&amp;D140&amp;E140&amp;F140</f>
        <v/>
      </c>
    </row>
    <row r="141" spans="2:43" x14ac:dyDescent="0.2">
      <c r="B141" s="202">
        <v>130</v>
      </c>
      <c r="C141" s="45"/>
      <c r="D141" s="114"/>
      <c r="E141" s="114"/>
      <c r="F141" s="114"/>
      <c r="G141" s="44"/>
      <c r="H141" s="10"/>
      <c r="I141" s="10"/>
      <c r="J141" s="5"/>
      <c r="K141" s="36"/>
      <c r="L141" s="37"/>
      <c r="M141" s="8"/>
      <c r="N141" s="8"/>
      <c r="O141" s="8"/>
      <c r="P141" s="8"/>
      <c r="Q141" s="51"/>
      <c r="R141" s="217" t="str">
        <f t="shared" ref="R141:R204" si="60">IFERROR(K141/L141,"")</f>
        <v/>
      </c>
      <c r="S141" s="39" t="str">
        <f>IF(I141="","",IF(I141="委託輸送",IF(H141="ガソリン",VLOOKUP(L141,参考データ!$D$4:$F$6,3,TRUE),VLOOKUP(L141,参考データ!$D$7:$F$15,3,TRUE)),IF(H141="ガソリン",VLOOKUP(L141,参考データ!$D$16:$F$18,3,TRUE),VLOOKUP(L141,参考データ!$D$19:$F$27,3,TRUE))))</f>
        <v/>
      </c>
      <c r="T141" s="204" t="str">
        <f>IF(C141="","",IF(Q141="有",IF(H141="ガソリン",VLOOKUP(M141,参考データ!$B$36:$F$38,3,FALSE)/R141^VLOOKUP(M141,参考データ!$B$36:$F$38,4,FALSE)/L141^VLOOKUP(M141,参考データ!$B$36:$F$38,5,FALSE),VLOOKUP(M141,参考データ!$B$39:$F$42,3,FALSE)/R141^VLOOKUP(M141,参考データ!$B$39:$F$42,4,FALSE)/L141^VLOOKUP(M141,参考データ!$B$39:$F$42,5,FALSE))*U141,J141/(IF(I141="委託輸送",IF(H141="ガソリン",INDEX(参考データ!$F$48:$I$50,MATCH(L141,参考データ!$D$48:$D$50,1),MATCH(M141,参考データ!$F$47:$I$47,0)),INDEX(参考データ!$F$51:$I$59,MATCH(L141,参考データ!$D$51:$D$59,1),MATCH(M141,参考データ!$F$47:$I$47,0))),IF(H141="ガソリン",INDEX(参考データ!$F$60:$I$62,MATCH(L141,参考データ!$D$60:$D$62,1),MATCH(M141,参考データ!$F$47:$I$47,0)),INDEX(参考データ!$F$63:$I$71,MATCH(L141,参考データ!$D$63:$D$71,1),MATCH(M141,参考データ!$F$47:$I$47,0)))))))</f>
        <v/>
      </c>
      <c r="U141" s="218" t="str">
        <f t="shared" si="57"/>
        <v/>
      </c>
      <c r="V141" s="206" t="str">
        <f t="shared" si="58"/>
        <v/>
      </c>
      <c r="AN141" s="216">
        <f t="shared" ref="AN141:AN204" si="61">IFERROR(R141*N141,0)</f>
        <v>0</v>
      </c>
      <c r="AO141" s="156">
        <f t="shared" si="56"/>
        <v>0</v>
      </c>
      <c r="AP141" s="140">
        <f t="shared" ref="AP141:AP204" si="62">IFERROR(J141/N141,0)</f>
        <v>0</v>
      </c>
      <c r="AQ141" s="159" t="str">
        <f t="shared" si="59"/>
        <v/>
      </c>
    </row>
    <row r="142" spans="2:43" x14ac:dyDescent="0.2">
      <c r="B142" s="202">
        <v>131</v>
      </c>
      <c r="C142" s="45"/>
      <c r="D142" s="114"/>
      <c r="E142" s="114"/>
      <c r="F142" s="114"/>
      <c r="G142" s="44"/>
      <c r="H142" s="10"/>
      <c r="I142" s="10"/>
      <c r="J142" s="5"/>
      <c r="K142" s="36"/>
      <c r="L142" s="37"/>
      <c r="M142" s="8"/>
      <c r="N142" s="8"/>
      <c r="O142" s="8"/>
      <c r="P142" s="8"/>
      <c r="Q142" s="51"/>
      <c r="R142" s="217" t="str">
        <f t="shared" si="60"/>
        <v/>
      </c>
      <c r="S142" s="39" t="str">
        <f>IF(I142="","",IF(I142="委託輸送",IF(H142="ガソリン",VLOOKUP(L142,参考データ!$D$4:$F$6,3,TRUE),VLOOKUP(L142,参考データ!$D$7:$F$15,3,TRUE)),IF(H142="ガソリン",VLOOKUP(L142,参考データ!$D$16:$F$18,3,TRUE),VLOOKUP(L142,参考データ!$D$19:$F$27,3,TRUE))))</f>
        <v/>
      </c>
      <c r="T142" s="204" t="str">
        <f>IF(C142="","",IF(Q142="有",IF(H142="ガソリン",VLOOKUP(M142,参考データ!$B$36:$F$38,3,FALSE)/R142^VLOOKUP(M142,参考データ!$B$36:$F$38,4,FALSE)/L142^VLOOKUP(M142,参考データ!$B$36:$F$38,5,FALSE),VLOOKUP(M142,参考データ!$B$39:$F$42,3,FALSE)/R142^VLOOKUP(M142,参考データ!$B$39:$F$42,4,FALSE)/L142^VLOOKUP(M142,参考データ!$B$39:$F$42,5,FALSE))*U142,J142/(IF(I142="委託輸送",IF(H142="ガソリン",INDEX(参考データ!$F$48:$I$50,MATCH(L142,参考データ!$D$48:$D$50,1),MATCH(M142,参考データ!$F$47:$I$47,0)),INDEX(参考データ!$F$51:$I$59,MATCH(L142,参考データ!$D$51:$D$59,1),MATCH(M142,参考データ!$F$47:$I$47,0))),IF(H142="ガソリン",INDEX(参考データ!$F$60:$I$62,MATCH(L142,参考データ!$D$60:$D$62,1),MATCH(M142,参考データ!$F$47:$I$47,0)),INDEX(参考データ!$F$63:$I$71,MATCH(L142,参考データ!$D$63:$D$71,1),MATCH(M142,参考データ!$F$47:$I$47,0)))))))</f>
        <v/>
      </c>
      <c r="U142" s="218" t="str">
        <f t="shared" si="57"/>
        <v/>
      </c>
      <c r="V142" s="206" t="str">
        <f t="shared" si="58"/>
        <v/>
      </c>
      <c r="AN142" s="216">
        <f t="shared" si="61"/>
        <v>0</v>
      </c>
      <c r="AO142" s="156">
        <f t="shared" si="56"/>
        <v>0</v>
      </c>
      <c r="AP142" s="140">
        <f t="shared" si="62"/>
        <v>0</v>
      </c>
      <c r="AQ142" s="159" t="str">
        <f t="shared" si="59"/>
        <v/>
      </c>
    </row>
    <row r="143" spans="2:43" x14ac:dyDescent="0.2">
      <c r="B143" s="202">
        <v>132</v>
      </c>
      <c r="C143" s="45"/>
      <c r="D143" s="114"/>
      <c r="E143" s="114"/>
      <c r="F143" s="114"/>
      <c r="G143" s="44"/>
      <c r="H143" s="10"/>
      <c r="I143" s="10"/>
      <c r="J143" s="5"/>
      <c r="K143" s="36"/>
      <c r="L143" s="37"/>
      <c r="M143" s="8"/>
      <c r="N143" s="8"/>
      <c r="O143" s="8"/>
      <c r="P143" s="8"/>
      <c r="Q143" s="51"/>
      <c r="R143" s="217" t="str">
        <f t="shared" si="60"/>
        <v/>
      </c>
      <c r="S143" s="39" t="str">
        <f>IF(I143="","",IF(I143="委託輸送",IF(H143="ガソリン",VLOOKUP(L143,参考データ!$D$4:$F$6,3,TRUE),VLOOKUP(L143,参考データ!$D$7:$F$15,3,TRUE)),IF(H143="ガソリン",VLOOKUP(L143,参考データ!$D$16:$F$18,3,TRUE),VLOOKUP(L143,参考データ!$D$19:$F$27,3,TRUE))))</f>
        <v/>
      </c>
      <c r="T143" s="204" t="str">
        <f>IF(C143="","",IF(Q143="有",IF(H143="ガソリン",VLOOKUP(M143,参考データ!$B$36:$F$38,3,FALSE)/R143^VLOOKUP(M143,参考データ!$B$36:$F$38,4,FALSE)/L143^VLOOKUP(M143,参考データ!$B$36:$F$38,5,FALSE),VLOOKUP(M143,参考データ!$B$39:$F$42,3,FALSE)/R143^VLOOKUP(M143,参考データ!$B$39:$F$42,4,FALSE)/L143^VLOOKUP(M143,参考データ!$B$39:$F$42,5,FALSE))*U143,J143/(IF(I143="委託輸送",IF(H143="ガソリン",INDEX(参考データ!$F$48:$I$50,MATCH(L143,参考データ!$D$48:$D$50,1),MATCH(M143,参考データ!$F$47:$I$47,0)),INDEX(参考データ!$F$51:$I$59,MATCH(L143,参考データ!$D$51:$D$59,1),MATCH(M143,参考データ!$F$47:$I$47,0))),IF(H143="ガソリン",INDEX(参考データ!$F$60:$I$62,MATCH(L143,参考データ!$D$60:$D$62,1),MATCH(M143,参考データ!$F$47:$I$47,0)),INDEX(参考データ!$F$63:$I$71,MATCH(L143,参考データ!$D$63:$D$71,1),MATCH(M143,参考データ!$F$47:$I$47,0)))))))</f>
        <v/>
      </c>
      <c r="U143" s="218" t="str">
        <f t="shared" si="57"/>
        <v/>
      </c>
      <c r="V143" s="206" t="str">
        <f t="shared" si="58"/>
        <v/>
      </c>
      <c r="AN143" s="216">
        <f t="shared" si="61"/>
        <v>0</v>
      </c>
      <c r="AO143" s="156">
        <f t="shared" si="56"/>
        <v>0</v>
      </c>
      <c r="AP143" s="140">
        <f t="shared" si="62"/>
        <v>0</v>
      </c>
      <c r="AQ143" s="159" t="str">
        <f t="shared" si="59"/>
        <v/>
      </c>
    </row>
    <row r="144" spans="2:43" x14ac:dyDescent="0.2">
      <c r="B144" s="202">
        <v>133</v>
      </c>
      <c r="C144" s="45"/>
      <c r="D144" s="114"/>
      <c r="E144" s="114"/>
      <c r="F144" s="114"/>
      <c r="G144" s="44"/>
      <c r="H144" s="10"/>
      <c r="I144" s="10"/>
      <c r="J144" s="5"/>
      <c r="K144" s="36"/>
      <c r="L144" s="37"/>
      <c r="M144" s="8"/>
      <c r="N144" s="8"/>
      <c r="O144" s="8"/>
      <c r="P144" s="8"/>
      <c r="Q144" s="51"/>
      <c r="R144" s="217" t="str">
        <f t="shared" si="60"/>
        <v/>
      </c>
      <c r="S144" s="39" t="str">
        <f>IF(I144="","",IF(I144="委託輸送",IF(H144="ガソリン",VLOOKUP(L144,参考データ!$D$4:$F$6,3,TRUE),VLOOKUP(L144,参考データ!$D$7:$F$15,3,TRUE)),IF(H144="ガソリン",VLOOKUP(L144,参考データ!$D$16:$F$18,3,TRUE),VLOOKUP(L144,参考データ!$D$19:$F$27,3,TRUE))))</f>
        <v/>
      </c>
      <c r="T144" s="204" t="str">
        <f>IF(C144="","",IF(Q144="有",IF(H144="ガソリン",VLOOKUP(M144,参考データ!$B$36:$F$38,3,FALSE)/R144^VLOOKUP(M144,参考データ!$B$36:$F$38,4,FALSE)/L144^VLOOKUP(M144,参考データ!$B$36:$F$38,5,FALSE),VLOOKUP(M144,参考データ!$B$39:$F$42,3,FALSE)/R144^VLOOKUP(M144,参考データ!$B$39:$F$42,4,FALSE)/L144^VLOOKUP(M144,参考データ!$B$39:$F$42,5,FALSE))*U144,J144/(IF(I144="委託輸送",IF(H144="ガソリン",INDEX(参考データ!$F$48:$I$50,MATCH(L144,参考データ!$D$48:$D$50,1),MATCH(M144,参考データ!$F$47:$I$47,0)),INDEX(参考データ!$F$51:$I$59,MATCH(L144,参考データ!$D$51:$D$59,1),MATCH(M144,参考データ!$F$47:$I$47,0))),IF(H144="ガソリン",INDEX(参考データ!$F$60:$I$62,MATCH(L144,参考データ!$D$60:$D$62,1),MATCH(M144,参考データ!$F$47:$I$47,0)),INDEX(参考データ!$F$63:$I$71,MATCH(L144,参考データ!$D$63:$D$71,1),MATCH(M144,参考データ!$F$47:$I$47,0)))))))</f>
        <v/>
      </c>
      <c r="U144" s="218" t="str">
        <f t="shared" si="57"/>
        <v/>
      </c>
      <c r="V144" s="206" t="str">
        <f t="shared" si="58"/>
        <v/>
      </c>
      <c r="AN144" s="216">
        <f t="shared" si="61"/>
        <v>0</v>
      </c>
      <c r="AO144" s="156">
        <f t="shared" si="56"/>
        <v>0</v>
      </c>
      <c r="AP144" s="140">
        <f t="shared" si="62"/>
        <v>0</v>
      </c>
      <c r="AQ144" s="159" t="str">
        <f t="shared" si="59"/>
        <v/>
      </c>
    </row>
    <row r="145" spans="2:43" x14ac:dyDescent="0.2">
      <c r="B145" s="202">
        <v>134</v>
      </c>
      <c r="C145" s="45"/>
      <c r="D145" s="114"/>
      <c r="E145" s="114"/>
      <c r="F145" s="114"/>
      <c r="G145" s="44"/>
      <c r="H145" s="10"/>
      <c r="I145" s="10"/>
      <c r="J145" s="5"/>
      <c r="K145" s="36"/>
      <c r="L145" s="37"/>
      <c r="M145" s="8"/>
      <c r="N145" s="8"/>
      <c r="O145" s="8"/>
      <c r="P145" s="8"/>
      <c r="Q145" s="51"/>
      <c r="R145" s="217" t="str">
        <f t="shared" si="60"/>
        <v/>
      </c>
      <c r="S145" s="39" t="str">
        <f>IF(I145="","",IF(I145="委託輸送",IF(H145="ガソリン",VLOOKUP(L145,参考データ!$D$4:$F$6,3,TRUE),VLOOKUP(L145,参考データ!$D$7:$F$15,3,TRUE)),IF(H145="ガソリン",VLOOKUP(L145,参考データ!$D$16:$F$18,3,TRUE),VLOOKUP(L145,参考データ!$D$19:$F$27,3,TRUE))))</f>
        <v/>
      </c>
      <c r="T145" s="204" t="str">
        <f>IF(C145="","",IF(Q145="有",IF(H145="ガソリン",VLOOKUP(M145,参考データ!$B$36:$F$38,3,FALSE)/R145^VLOOKUP(M145,参考データ!$B$36:$F$38,4,FALSE)/L145^VLOOKUP(M145,参考データ!$B$36:$F$38,5,FALSE),VLOOKUP(M145,参考データ!$B$39:$F$42,3,FALSE)/R145^VLOOKUP(M145,参考データ!$B$39:$F$42,4,FALSE)/L145^VLOOKUP(M145,参考データ!$B$39:$F$42,5,FALSE))*U145,J145/(IF(I145="委託輸送",IF(H145="ガソリン",INDEX(参考データ!$F$48:$I$50,MATCH(L145,参考データ!$D$48:$D$50,1),MATCH(M145,参考データ!$F$47:$I$47,0)),INDEX(参考データ!$F$51:$I$59,MATCH(L145,参考データ!$D$51:$D$59,1),MATCH(M145,参考データ!$F$47:$I$47,0))),IF(H145="ガソリン",INDEX(参考データ!$F$60:$I$62,MATCH(L145,参考データ!$D$60:$D$62,1),MATCH(M145,参考データ!$F$47:$I$47,0)),INDEX(参考データ!$F$63:$I$71,MATCH(L145,参考データ!$D$63:$D$71,1),MATCH(M145,参考データ!$F$47:$I$47,0)))))))</f>
        <v/>
      </c>
      <c r="U145" s="218" t="str">
        <f t="shared" si="57"/>
        <v/>
      </c>
      <c r="V145" s="206" t="str">
        <f t="shared" si="58"/>
        <v/>
      </c>
      <c r="AN145" s="216">
        <f t="shared" si="61"/>
        <v>0</v>
      </c>
      <c r="AO145" s="156">
        <f t="shared" si="56"/>
        <v>0</v>
      </c>
      <c r="AP145" s="140">
        <f t="shared" si="62"/>
        <v>0</v>
      </c>
      <c r="AQ145" s="159" t="str">
        <f t="shared" si="59"/>
        <v/>
      </c>
    </row>
    <row r="146" spans="2:43" x14ac:dyDescent="0.2">
      <c r="B146" s="202">
        <v>135</v>
      </c>
      <c r="C146" s="45"/>
      <c r="D146" s="114"/>
      <c r="E146" s="114"/>
      <c r="F146" s="114"/>
      <c r="G146" s="44"/>
      <c r="H146" s="10"/>
      <c r="I146" s="10"/>
      <c r="J146" s="5"/>
      <c r="K146" s="36"/>
      <c r="L146" s="37"/>
      <c r="M146" s="8"/>
      <c r="N146" s="8"/>
      <c r="O146" s="8"/>
      <c r="P146" s="8"/>
      <c r="Q146" s="51"/>
      <c r="R146" s="217" t="str">
        <f t="shared" si="60"/>
        <v/>
      </c>
      <c r="S146" s="39" t="str">
        <f>IF(I146="","",IF(I146="委託輸送",IF(H146="ガソリン",VLOOKUP(L146,参考データ!$D$4:$F$6,3,TRUE),VLOOKUP(L146,参考データ!$D$7:$F$15,3,TRUE)),IF(H146="ガソリン",VLOOKUP(L146,参考データ!$D$16:$F$18,3,TRUE),VLOOKUP(L146,参考データ!$D$19:$F$27,3,TRUE))))</f>
        <v/>
      </c>
      <c r="T146" s="204" t="str">
        <f>IF(C146="","",IF(Q146="有",IF(H146="ガソリン",VLOOKUP(M146,参考データ!$B$36:$F$38,3,FALSE)/R146^VLOOKUP(M146,参考データ!$B$36:$F$38,4,FALSE)/L146^VLOOKUP(M146,参考データ!$B$36:$F$38,5,FALSE),VLOOKUP(M146,参考データ!$B$39:$F$42,3,FALSE)/R146^VLOOKUP(M146,参考データ!$B$39:$F$42,4,FALSE)/L146^VLOOKUP(M146,参考データ!$B$39:$F$42,5,FALSE))*U146,J146/(IF(I146="委託輸送",IF(H146="ガソリン",INDEX(参考データ!$F$48:$I$50,MATCH(L146,参考データ!$D$48:$D$50,1),MATCH(M146,参考データ!$F$47:$I$47,0)),INDEX(参考データ!$F$51:$I$59,MATCH(L146,参考データ!$D$51:$D$59,1),MATCH(M146,参考データ!$F$47:$I$47,0))),IF(H146="ガソリン",INDEX(参考データ!$F$60:$I$62,MATCH(L146,参考データ!$D$60:$D$62,1),MATCH(M146,参考データ!$F$47:$I$47,0)),INDEX(参考データ!$F$63:$I$71,MATCH(L146,参考データ!$D$63:$D$71,1),MATCH(M146,参考データ!$F$47:$I$47,0)))))))</f>
        <v/>
      </c>
      <c r="U146" s="218" t="str">
        <f t="shared" si="57"/>
        <v/>
      </c>
      <c r="V146" s="206" t="str">
        <f t="shared" si="58"/>
        <v/>
      </c>
      <c r="AN146" s="216">
        <f t="shared" si="61"/>
        <v>0</v>
      </c>
      <c r="AO146" s="156">
        <f t="shared" si="56"/>
        <v>0</v>
      </c>
      <c r="AP146" s="140">
        <f t="shared" si="62"/>
        <v>0</v>
      </c>
      <c r="AQ146" s="159" t="str">
        <f t="shared" si="59"/>
        <v/>
      </c>
    </row>
    <row r="147" spans="2:43" x14ac:dyDescent="0.2">
      <c r="B147" s="202">
        <v>136</v>
      </c>
      <c r="C147" s="45"/>
      <c r="D147" s="114"/>
      <c r="E147" s="114"/>
      <c r="F147" s="114"/>
      <c r="G147" s="44"/>
      <c r="H147" s="10"/>
      <c r="I147" s="10"/>
      <c r="J147" s="5"/>
      <c r="K147" s="36"/>
      <c r="L147" s="37"/>
      <c r="M147" s="8"/>
      <c r="N147" s="8"/>
      <c r="O147" s="8"/>
      <c r="P147" s="8"/>
      <c r="Q147" s="51"/>
      <c r="R147" s="217" t="str">
        <f t="shared" si="60"/>
        <v/>
      </c>
      <c r="S147" s="39" t="str">
        <f>IF(I147="","",IF(I147="委託輸送",IF(H147="ガソリン",VLOOKUP(L147,参考データ!$D$4:$F$6,3,TRUE),VLOOKUP(L147,参考データ!$D$7:$F$15,3,TRUE)),IF(H147="ガソリン",VLOOKUP(L147,参考データ!$D$16:$F$18,3,TRUE),VLOOKUP(L147,参考データ!$D$19:$F$27,3,TRUE))))</f>
        <v/>
      </c>
      <c r="T147" s="204" t="str">
        <f>IF(C147="","",IF(Q147="有",IF(H147="ガソリン",VLOOKUP(M147,参考データ!$B$36:$F$38,3,FALSE)/R147^VLOOKUP(M147,参考データ!$B$36:$F$38,4,FALSE)/L147^VLOOKUP(M147,参考データ!$B$36:$F$38,5,FALSE),VLOOKUP(M147,参考データ!$B$39:$F$42,3,FALSE)/R147^VLOOKUP(M147,参考データ!$B$39:$F$42,4,FALSE)/L147^VLOOKUP(M147,参考データ!$B$39:$F$42,5,FALSE))*U147,J147/(IF(I147="委託輸送",IF(H147="ガソリン",INDEX(参考データ!$F$48:$I$50,MATCH(L147,参考データ!$D$48:$D$50,1),MATCH(M147,参考データ!$F$47:$I$47,0)),INDEX(参考データ!$F$51:$I$59,MATCH(L147,参考データ!$D$51:$D$59,1),MATCH(M147,参考データ!$F$47:$I$47,0))),IF(H147="ガソリン",INDEX(参考データ!$F$60:$I$62,MATCH(L147,参考データ!$D$60:$D$62,1),MATCH(M147,参考データ!$F$47:$I$47,0)),INDEX(参考データ!$F$63:$I$71,MATCH(L147,参考データ!$D$63:$D$71,1),MATCH(M147,参考データ!$F$47:$I$47,0)))))))</f>
        <v/>
      </c>
      <c r="U147" s="218" t="str">
        <f t="shared" si="57"/>
        <v/>
      </c>
      <c r="V147" s="206" t="str">
        <f t="shared" si="58"/>
        <v/>
      </c>
      <c r="AN147" s="216">
        <f t="shared" si="61"/>
        <v>0</v>
      </c>
      <c r="AO147" s="156">
        <f t="shared" si="56"/>
        <v>0</v>
      </c>
      <c r="AP147" s="140">
        <f t="shared" si="62"/>
        <v>0</v>
      </c>
      <c r="AQ147" s="159" t="str">
        <f t="shared" si="59"/>
        <v/>
      </c>
    </row>
    <row r="148" spans="2:43" x14ac:dyDescent="0.2">
      <c r="B148" s="202">
        <v>137</v>
      </c>
      <c r="C148" s="45"/>
      <c r="D148" s="114"/>
      <c r="E148" s="114"/>
      <c r="F148" s="114"/>
      <c r="G148" s="44"/>
      <c r="H148" s="10"/>
      <c r="I148" s="10"/>
      <c r="J148" s="5"/>
      <c r="K148" s="36"/>
      <c r="L148" s="37"/>
      <c r="M148" s="8"/>
      <c r="N148" s="8"/>
      <c r="O148" s="8"/>
      <c r="P148" s="8"/>
      <c r="Q148" s="51"/>
      <c r="R148" s="217" t="str">
        <f t="shared" si="60"/>
        <v/>
      </c>
      <c r="S148" s="39" t="str">
        <f>IF(I148="","",IF(I148="委託輸送",IF(H148="ガソリン",VLOOKUP(L148,参考データ!$D$4:$F$6,3,TRUE),VLOOKUP(L148,参考データ!$D$7:$F$15,3,TRUE)),IF(H148="ガソリン",VLOOKUP(L148,参考データ!$D$16:$F$18,3,TRUE),VLOOKUP(L148,参考データ!$D$19:$F$27,3,TRUE))))</f>
        <v/>
      </c>
      <c r="T148" s="204" t="str">
        <f>IF(C148="","",IF(Q148="有",IF(H148="ガソリン",VLOOKUP(M148,参考データ!$B$36:$F$38,3,FALSE)/R148^VLOOKUP(M148,参考データ!$B$36:$F$38,4,FALSE)/L148^VLOOKUP(M148,参考データ!$B$36:$F$38,5,FALSE),VLOOKUP(M148,参考データ!$B$39:$F$42,3,FALSE)/R148^VLOOKUP(M148,参考データ!$B$39:$F$42,4,FALSE)/L148^VLOOKUP(M148,参考データ!$B$39:$F$42,5,FALSE))*U148,J148/(IF(I148="委託輸送",IF(H148="ガソリン",INDEX(参考データ!$F$48:$I$50,MATCH(L148,参考データ!$D$48:$D$50,1),MATCH(M148,参考データ!$F$47:$I$47,0)),INDEX(参考データ!$F$51:$I$59,MATCH(L148,参考データ!$D$51:$D$59,1),MATCH(M148,参考データ!$F$47:$I$47,0))),IF(H148="ガソリン",INDEX(参考データ!$F$60:$I$62,MATCH(L148,参考データ!$D$60:$D$62,1),MATCH(M148,参考データ!$F$47:$I$47,0)),INDEX(参考データ!$F$63:$I$71,MATCH(L148,参考データ!$D$63:$D$71,1),MATCH(M148,参考データ!$F$47:$I$47,0)))))))</f>
        <v/>
      </c>
      <c r="U148" s="218" t="str">
        <f t="shared" si="57"/>
        <v/>
      </c>
      <c r="V148" s="206" t="str">
        <f t="shared" si="58"/>
        <v/>
      </c>
      <c r="AN148" s="216">
        <f t="shared" si="61"/>
        <v>0</v>
      </c>
      <c r="AO148" s="156">
        <f t="shared" si="56"/>
        <v>0</v>
      </c>
      <c r="AP148" s="140">
        <f t="shared" si="62"/>
        <v>0</v>
      </c>
      <c r="AQ148" s="159" t="str">
        <f t="shared" si="59"/>
        <v/>
      </c>
    </row>
    <row r="149" spans="2:43" x14ac:dyDescent="0.2">
      <c r="B149" s="202">
        <v>138</v>
      </c>
      <c r="C149" s="45"/>
      <c r="D149" s="114"/>
      <c r="E149" s="114"/>
      <c r="F149" s="114"/>
      <c r="G149" s="44"/>
      <c r="H149" s="10"/>
      <c r="I149" s="10"/>
      <c r="J149" s="5"/>
      <c r="K149" s="36"/>
      <c r="L149" s="37"/>
      <c r="M149" s="8"/>
      <c r="N149" s="8"/>
      <c r="O149" s="8"/>
      <c r="P149" s="8"/>
      <c r="Q149" s="51"/>
      <c r="R149" s="217" t="str">
        <f t="shared" si="60"/>
        <v/>
      </c>
      <c r="S149" s="39" t="str">
        <f>IF(I149="","",IF(I149="委託輸送",IF(H149="ガソリン",VLOOKUP(L149,参考データ!$D$4:$F$6,3,TRUE),VLOOKUP(L149,参考データ!$D$7:$F$15,3,TRUE)),IF(H149="ガソリン",VLOOKUP(L149,参考データ!$D$16:$F$18,3,TRUE),VLOOKUP(L149,参考データ!$D$19:$F$27,3,TRUE))))</f>
        <v/>
      </c>
      <c r="T149" s="204" t="str">
        <f>IF(C149="","",IF(Q149="有",IF(H149="ガソリン",VLOOKUP(M149,参考データ!$B$36:$F$38,3,FALSE)/R149^VLOOKUP(M149,参考データ!$B$36:$F$38,4,FALSE)/L149^VLOOKUP(M149,参考データ!$B$36:$F$38,5,FALSE),VLOOKUP(M149,参考データ!$B$39:$F$42,3,FALSE)/R149^VLOOKUP(M149,参考データ!$B$39:$F$42,4,FALSE)/L149^VLOOKUP(M149,参考データ!$B$39:$F$42,5,FALSE))*U149,J149/(IF(I149="委託輸送",IF(H149="ガソリン",INDEX(参考データ!$F$48:$I$50,MATCH(L149,参考データ!$D$48:$D$50,1),MATCH(M149,参考データ!$F$47:$I$47,0)),INDEX(参考データ!$F$51:$I$59,MATCH(L149,参考データ!$D$51:$D$59,1),MATCH(M149,参考データ!$F$47:$I$47,0))),IF(H149="ガソリン",INDEX(参考データ!$F$60:$I$62,MATCH(L149,参考データ!$D$60:$D$62,1),MATCH(M149,参考データ!$F$47:$I$47,0)),INDEX(参考データ!$F$63:$I$71,MATCH(L149,参考データ!$D$63:$D$71,1),MATCH(M149,参考データ!$F$47:$I$47,0)))))))</f>
        <v/>
      </c>
      <c r="U149" s="218" t="str">
        <f t="shared" si="57"/>
        <v/>
      </c>
      <c r="V149" s="206" t="str">
        <f t="shared" si="58"/>
        <v/>
      </c>
      <c r="AN149" s="216">
        <f t="shared" si="61"/>
        <v>0</v>
      </c>
      <c r="AO149" s="156">
        <f t="shared" si="56"/>
        <v>0</v>
      </c>
      <c r="AP149" s="140">
        <f t="shared" si="62"/>
        <v>0</v>
      </c>
      <c r="AQ149" s="159" t="str">
        <f t="shared" si="59"/>
        <v/>
      </c>
    </row>
    <row r="150" spans="2:43" x14ac:dyDescent="0.2">
      <c r="B150" s="202">
        <v>139</v>
      </c>
      <c r="C150" s="45"/>
      <c r="D150" s="114"/>
      <c r="E150" s="114"/>
      <c r="F150" s="114"/>
      <c r="G150" s="44"/>
      <c r="H150" s="10"/>
      <c r="I150" s="10"/>
      <c r="J150" s="5"/>
      <c r="K150" s="36"/>
      <c r="L150" s="37"/>
      <c r="M150" s="8"/>
      <c r="N150" s="8"/>
      <c r="O150" s="8"/>
      <c r="P150" s="8"/>
      <c r="Q150" s="51"/>
      <c r="R150" s="217" t="str">
        <f t="shared" si="60"/>
        <v/>
      </c>
      <c r="S150" s="39" t="str">
        <f>IF(I150="","",IF(I150="委託輸送",IF(H150="ガソリン",VLOOKUP(L150,参考データ!$D$4:$F$6,3,TRUE),VLOOKUP(L150,参考データ!$D$7:$F$15,3,TRUE)),IF(H150="ガソリン",VLOOKUP(L150,参考データ!$D$16:$F$18,3,TRUE),VLOOKUP(L150,参考データ!$D$19:$F$27,3,TRUE))))</f>
        <v/>
      </c>
      <c r="T150" s="204" t="str">
        <f>IF(C150="","",IF(Q150="有",IF(H150="ガソリン",VLOOKUP(M150,参考データ!$B$36:$F$38,3,FALSE)/R150^VLOOKUP(M150,参考データ!$B$36:$F$38,4,FALSE)/L150^VLOOKUP(M150,参考データ!$B$36:$F$38,5,FALSE),VLOOKUP(M150,参考データ!$B$39:$F$42,3,FALSE)/R150^VLOOKUP(M150,参考データ!$B$39:$F$42,4,FALSE)/L150^VLOOKUP(M150,参考データ!$B$39:$F$42,5,FALSE))*U150,J150/(IF(I150="委託輸送",IF(H150="ガソリン",INDEX(参考データ!$F$48:$I$50,MATCH(L150,参考データ!$D$48:$D$50,1),MATCH(M150,参考データ!$F$47:$I$47,0)),INDEX(参考データ!$F$51:$I$59,MATCH(L150,参考データ!$D$51:$D$59,1),MATCH(M150,参考データ!$F$47:$I$47,0))),IF(H150="ガソリン",INDEX(参考データ!$F$60:$I$62,MATCH(L150,参考データ!$D$60:$D$62,1),MATCH(M150,参考データ!$F$47:$I$47,0)),INDEX(参考データ!$F$63:$I$71,MATCH(L150,参考データ!$D$63:$D$71,1),MATCH(M150,参考データ!$F$47:$I$47,0)))))))</f>
        <v/>
      </c>
      <c r="U150" s="218" t="str">
        <f t="shared" si="57"/>
        <v/>
      </c>
      <c r="V150" s="206" t="str">
        <f t="shared" si="58"/>
        <v/>
      </c>
      <c r="AN150" s="216">
        <f t="shared" si="61"/>
        <v>0</v>
      </c>
      <c r="AO150" s="156">
        <f t="shared" si="56"/>
        <v>0</v>
      </c>
      <c r="AP150" s="140">
        <f t="shared" si="62"/>
        <v>0</v>
      </c>
      <c r="AQ150" s="159" t="str">
        <f t="shared" si="59"/>
        <v/>
      </c>
    </row>
    <row r="151" spans="2:43" x14ac:dyDescent="0.2">
      <c r="B151" s="202">
        <v>140</v>
      </c>
      <c r="C151" s="45"/>
      <c r="D151" s="114"/>
      <c r="E151" s="114"/>
      <c r="F151" s="114"/>
      <c r="G151" s="44"/>
      <c r="H151" s="10"/>
      <c r="I151" s="10"/>
      <c r="J151" s="5"/>
      <c r="K151" s="36"/>
      <c r="L151" s="37"/>
      <c r="M151" s="8"/>
      <c r="N151" s="8"/>
      <c r="O151" s="8"/>
      <c r="P151" s="8"/>
      <c r="Q151" s="51"/>
      <c r="R151" s="217" t="str">
        <f t="shared" si="60"/>
        <v/>
      </c>
      <c r="S151" s="39" t="str">
        <f>IF(I151="","",IF(I151="委託輸送",IF(H151="ガソリン",VLOOKUP(L151,参考データ!$D$4:$F$6,3,TRUE),VLOOKUP(L151,参考データ!$D$7:$F$15,3,TRUE)),IF(H151="ガソリン",VLOOKUP(L151,参考データ!$D$16:$F$18,3,TRUE),VLOOKUP(L151,参考データ!$D$19:$F$27,3,TRUE))))</f>
        <v/>
      </c>
      <c r="T151" s="204" t="str">
        <f>IF(C151="","",IF(Q151="有",IF(H151="ガソリン",VLOOKUP(M151,参考データ!$B$36:$F$38,3,FALSE)/R151^VLOOKUP(M151,参考データ!$B$36:$F$38,4,FALSE)/L151^VLOOKUP(M151,参考データ!$B$36:$F$38,5,FALSE),VLOOKUP(M151,参考データ!$B$39:$F$42,3,FALSE)/R151^VLOOKUP(M151,参考データ!$B$39:$F$42,4,FALSE)/L151^VLOOKUP(M151,参考データ!$B$39:$F$42,5,FALSE))*U151,J151/(IF(I151="委託輸送",IF(H151="ガソリン",INDEX(参考データ!$F$48:$I$50,MATCH(L151,参考データ!$D$48:$D$50,1),MATCH(M151,参考データ!$F$47:$I$47,0)),INDEX(参考データ!$F$51:$I$59,MATCH(L151,参考データ!$D$51:$D$59,1),MATCH(M151,参考データ!$F$47:$I$47,0))),IF(H151="ガソリン",INDEX(参考データ!$F$60:$I$62,MATCH(L151,参考データ!$D$60:$D$62,1),MATCH(M151,参考データ!$F$47:$I$47,0)),INDEX(参考データ!$F$63:$I$71,MATCH(L151,参考データ!$D$63:$D$71,1),MATCH(M151,参考データ!$F$47:$I$47,0)))))))</f>
        <v/>
      </c>
      <c r="U151" s="218" t="str">
        <f t="shared" si="57"/>
        <v/>
      </c>
      <c r="V151" s="206" t="str">
        <f t="shared" si="58"/>
        <v/>
      </c>
      <c r="AN151" s="216">
        <f t="shared" si="61"/>
        <v>0</v>
      </c>
      <c r="AO151" s="156">
        <f t="shared" si="56"/>
        <v>0</v>
      </c>
      <c r="AP151" s="140">
        <f t="shared" si="62"/>
        <v>0</v>
      </c>
      <c r="AQ151" s="159" t="str">
        <f t="shared" si="59"/>
        <v/>
      </c>
    </row>
    <row r="152" spans="2:43" x14ac:dyDescent="0.2">
      <c r="B152" s="202">
        <v>141</v>
      </c>
      <c r="C152" s="45"/>
      <c r="D152" s="114"/>
      <c r="E152" s="114"/>
      <c r="F152" s="114"/>
      <c r="G152" s="44"/>
      <c r="H152" s="10"/>
      <c r="I152" s="10"/>
      <c r="J152" s="5"/>
      <c r="K152" s="36"/>
      <c r="L152" s="37"/>
      <c r="M152" s="8"/>
      <c r="N152" s="8"/>
      <c r="O152" s="8"/>
      <c r="P152" s="8"/>
      <c r="Q152" s="51"/>
      <c r="R152" s="217" t="str">
        <f t="shared" si="60"/>
        <v/>
      </c>
      <c r="S152" s="39" t="str">
        <f>IF(I152="","",IF(I152="委託輸送",IF(H152="ガソリン",VLOOKUP(L152,参考データ!$D$4:$F$6,3,TRUE),VLOOKUP(L152,参考データ!$D$7:$F$15,3,TRUE)),IF(H152="ガソリン",VLOOKUP(L152,参考データ!$D$16:$F$18,3,TRUE),VLOOKUP(L152,参考データ!$D$19:$F$27,3,TRUE))))</f>
        <v/>
      </c>
      <c r="T152" s="204" t="str">
        <f>IF(C152="","",IF(Q152="有",IF(H152="ガソリン",VLOOKUP(M152,参考データ!$B$36:$F$38,3,FALSE)/R152^VLOOKUP(M152,参考データ!$B$36:$F$38,4,FALSE)/L152^VLOOKUP(M152,参考データ!$B$36:$F$38,5,FALSE),VLOOKUP(M152,参考データ!$B$39:$F$42,3,FALSE)/R152^VLOOKUP(M152,参考データ!$B$39:$F$42,4,FALSE)/L152^VLOOKUP(M152,参考データ!$B$39:$F$42,5,FALSE))*U152,J152/(IF(I152="委託輸送",IF(H152="ガソリン",INDEX(参考データ!$F$48:$I$50,MATCH(L152,参考データ!$D$48:$D$50,1),MATCH(M152,参考データ!$F$47:$I$47,0)),INDEX(参考データ!$F$51:$I$59,MATCH(L152,参考データ!$D$51:$D$59,1),MATCH(M152,参考データ!$F$47:$I$47,0))),IF(H152="ガソリン",INDEX(参考データ!$F$60:$I$62,MATCH(L152,参考データ!$D$60:$D$62,1),MATCH(M152,参考データ!$F$47:$I$47,0)),INDEX(参考データ!$F$63:$I$71,MATCH(L152,参考データ!$D$63:$D$71,1),MATCH(M152,参考データ!$F$47:$I$47,0)))))))</f>
        <v/>
      </c>
      <c r="U152" s="218" t="str">
        <f t="shared" si="57"/>
        <v/>
      </c>
      <c r="V152" s="206" t="str">
        <f t="shared" si="58"/>
        <v/>
      </c>
      <c r="AN152" s="216">
        <f t="shared" si="61"/>
        <v>0</v>
      </c>
      <c r="AO152" s="156">
        <f t="shared" si="56"/>
        <v>0</v>
      </c>
      <c r="AP152" s="140">
        <f t="shared" si="62"/>
        <v>0</v>
      </c>
      <c r="AQ152" s="159" t="str">
        <f t="shared" si="59"/>
        <v/>
      </c>
    </row>
    <row r="153" spans="2:43" x14ac:dyDescent="0.2">
      <c r="B153" s="202">
        <v>142</v>
      </c>
      <c r="C153" s="45"/>
      <c r="D153" s="114"/>
      <c r="E153" s="114"/>
      <c r="F153" s="114"/>
      <c r="G153" s="44"/>
      <c r="H153" s="10"/>
      <c r="I153" s="10"/>
      <c r="J153" s="5"/>
      <c r="K153" s="36"/>
      <c r="L153" s="37"/>
      <c r="M153" s="8"/>
      <c r="N153" s="8"/>
      <c r="O153" s="8"/>
      <c r="P153" s="8"/>
      <c r="Q153" s="51"/>
      <c r="R153" s="217" t="str">
        <f t="shared" si="60"/>
        <v/>
      </c>
      <c r="S153" s="39" t="str">
        <f>IF(I153="","",IF(I153="委託輸送",IF(H153="ガソリン",VLOOKUP(L153,参考データ!$D$4:$F$6,3,TRUE),VLOOKUP(L153,参考データ!$D$7:$F$15,3,TRUE)),IF(H153="ガソリン",VLOOKUP(L153,参考データ!$D$16:$F$18,3,TRUE),VLOOKUP(L153,参考データ!$D$19:$F$27,3,TRUE))))</f>
        <v/>
      </c>
      <c r="T153" s="204" t="str">
        <f>IF(C153="","",IF(Q153="有",IF(H153="ガソリン",VLOOKUP(M153,参考データ!$B$36:$F$38,3,FALSE)/R153^VLOOKUP(M153,参考データ!$B$36:$F$38,4,FALSE)/L153^VLOOKUP(M153,参考データ!$B$36:$F$38,5,FALSE),VLOOKUP(M153,参考データ!$B$39:$F$42,3,FALSE)/R153^VLOOKUP(M153,参考データ!$B$39:$F$42,4,FALSE)/L153^VLOOKUP(M153,参考データ!$B$39:$F$42,5,FALSE))*U153,J153/(IF(I153="委託輸送",IF(H153="ガソリン",INDEX(参考データ!$F$48:$I$50,MATCH(L153,参考データ!$D$48:$D$50,1),MATCH(M153,参考データ!$F$47:$I$47,0)),INDEX(参考データ!$F$51:$I$59,MATCH(L153,参考データ!$D$51:$D$59,1),MATCH(M153,参考データ!$F$47:$I$47,0))),IF(H153="ガソリン",INDEX(参考データ!$F$60:$I$62,MATCH(L153,参考データ!$D$60:$D$62,1),MATCH(M153,参考データ!$F$47:$I$47,0)),INDEX(参考データ!$F$63:$I$71,MATCH(L153,参考データ!$D$63:$D$71,1),MATCH(M153,参考データ!$F$47:$I$47,0)))))))</f>
        <v/>
      </c>
      <c r="U153" s="218" t="str">
        <f t="shared" si="57"/>
        <v/>
      </c>
      <c r="V153" s="206" t="str">
        <f t="shared" si="58"/>
        <v/>
      </c>
      <c r="AN153" s="216">
        <f t="shared" si="61"/>
        <v>0</v>
      </c>
      <c r="AO153" s="156">
        <f t="shared" si="56"/>
        <v>0</v>
      </c>
      <c r="AP153" s="140">
        <f t="shared" si="62"/>
        <v>0</v>
      </c>
      <c r="AQ153" s="159" t="str">
        <f t="shared" si="59"/>
        <v/>
      </c>
    </row>
    <row r="154" spans="2:43" x14ac:dyDescent="0.2">
      <c r="B154" s="202">
        <v>143</v>
      </c>
      <c r="C154" s="45"/>
      <c r="D154" s="114"/>
      <c r="E154" s="114"/>
      <c r="F154" s="114"/>
      <c r="G154" s="44"/>
      <c r="H154" s="10"/>
      <c r="I154" s="10"/>
      <c r="J154" s="5"/>
      <c r="K154" s="36"/>
      <c r="L154" s="37"/>
      <c r="M154" s="8"/>
      <c r="N154" s="8"/>
      <c r="O154" s="8"/>
      <c r="P154" s="8"/>
      <c r="Q154" s="51"/>
      <c r="R154" s="217" t="str">
        <f t="shared" si="60"/>
        <v/>
      </c>
      <c r="S154" s="39" t="str">
        <f>IF(I154="","",IF(I154="委託輸送",IF(H154="ガソリン",VLOOKUP(L154,参考データ!$D$4:$F$6,3,TRUE),VLOOKUP(L154,参考データ!$D$7:$F$15,3,TRUE)),IF(H154="ガソリン",VLOOKUP(L154,参考データ!$D$16:$F$18,3,TRUE),VLOOKUP(L154,参考データ!$D$19:$F$27,3,TRUE))))</f>
        <v/>
      </c>
      <c r="T154" s="204" t="str">
        <f>IF(C154="","",IF(Q154="有",IF(H154="ガソリン",VLOOKUP(M154,参考データ!$B$36:$F$38,3,FALSE)/R154^VLOOKUP(M154,参考データ!$B$36:$F$38,4,FALSE)/L154^VLOOKUP(M154,参考データ!$B$36:$F$38,5,FALSE),VLOOKUP(M154,参考データ!$B$39:$F$42,3,FALSE)/R154^VLOOKUP(M154,参考データ!$B$39:$F$42,4,FALSE)/L154^VLOOKUP(M154,参考データ!$B$39:$F$42,5,FALSE))*U154,J154/(IF(I154="委託輸送",IF(H154="ガソリン",INDEX(参考データ!$F$48:$I$50,MATCH(L154,参考データ!$D$48:$D$50,1),MATCH(M154,参考データ!$F$47:$I$47,0)),INDEX(参考データ!$F$51:$I$59,MATCH(L154,参考データ!$D$51:$D$59,1),MATCH(M154,参考データ!$F$47:$I$47,0))),IF(H154="ガソリン",INDEX(参考データ!$F$60:$I$62,MATCH(L154,参考データ!$D$60:$D$62,1),MATCH(M154,参考データ!$F$47:$I$47,0)),INDEX(参考データ!$F$63:$I$71,MATCH(L154,参考データ!$D$63:$D$71,1),MATCH(M154,参考データ!$F$47:$I$47,0)))))))</f>
        <v/>
      </c>
      <c r="U154" s="218" t="str">
        <f t="shared" si="57"/>
        <v/>
      </c>
      <c r="V154" s="206" t="str">
        <f t="shared" si="58"/>
        <v/>
      </c>
      <c r="AN154" s="216">
        <f t="shared" si="61"/>
        <v>0</v>
      </c>
      <c r="AO154" s="156">
        <f t="shared" si="56"/>
        <v>0</v>
      </c>
      <c r="AP154" s="140">
        <f t="shared" si="62"/>
        <v>0</v>
      </c>
      <c r="AQ154" s="159" t="str">
        <f t="shared" si="59"/>
        <v/>
      </c>
    </row>
    <row r="155" spans="2:43" x14ac:dyDescent="0.2">
      <c r="B155" s="202">
        <v>144</v>
      </c>
      <c r="C155" s="45"/>
      <c r="D155" s="114"/>
      <c r="E155" s="114"/>
      <c r="F155" s="114"/>
      <c r="G155" s="44"/>
      <c r="H155" s="10"/>
      <c r="I155" s="10"/>
      <c r="J155" s="5"/>
      <c r="K155" s="36"/>
      <c r="L155" s="37"/>
      <c r="M155" s="8"/>
      <c r="N155" s="8"/>
      <c r="O155" s="8"/>
      <c r="P155" s="8"/>
      <c r="Q155" s="51"/>
      <c r="R155" s="217" t="str">
        <f t="shared" si="60"/>
        <v/>
      </c>
      <c r="S155" s="39" t="str">
        <f>IF(I155="","",IF(I155="委託輸送",IF(H155="ガソリン",VLOOKUP(L155,参考データ!$D$4:$F$6,3,TRUE),VLOOKUP(L155,参考データ!$D$7:$F$15,3,TRUE)),IF(H155="ガソリン",VLOOKUP(L155,参考データ!$D$16:$F$18,3,TRUE),VLOOKUP(L155,参考データ!$D$19:$F$27,3,TRUE))))</f>
        <v/>
      </c>
      <c r="T155" s="204" t="str">
        <f>IF(C155="","",IF(Q155="有",IF(H155="ガソリン",VLOOKUP(M155,参考データ!$B$36:$F$38,3,FALSE)/R155^VLOOKUP(M155,参考データ!$B$36:$F$38,4,FALSE)/L155^VLOOKUP(M155,参考データ!$B$36:$F$38,5,FALSE),VLOOKUP(M155,参考データ!$B$39:$F$42,3,FALSE)/R155^VLOOKUP(M155,参考データ!$B$39:$F$42,4,FALSE)/L155^VLOOKUP(M155,参考データ!$B$39:$F$42,5,FALSE))*U155,J155/(IF(I155="委託輸送",IF(H155="ガソリン",INDEX(参考データ!$F$48:$I$50,MATCH(L155,参考データ!$D$48:$D$50,1),MATCH(M155,参考データ!$F$47:$I$47,0)),INDEX(参考データ!$F$51:$I$59,MATCH(L155,参考データ!$D$51:$D$59,1),MATCH(M155,参考データ!$F$47:$I$47,0))),IF(H155="ガソリン",INDEX(参考データ!$F$60:$I$62,MATCH(L155,参考データ!$D$60:$D$62,1),MATCH(M155,参考データ!$F$47:$I$47,0)),INDEX(参考データ!$F$63:$I$71,MATCH(L155,参考データ!$D$63:$D$71,1),MATCH(M155,参考データ!$F$47:$I$47,0)))))))</f>
        <v/>
      </c>
      <c r="U155" s="218" t="str">
        <f t="shared" si="57"/>
        <v/>
      </c>
      <c r="V155" s="206" t="str">
        <f t="shared" si="58"/>
        <v/>
      </c>
      <c r="AN155" s="216">
        <f t="shared" si="61"/>
        <v>0</v>
      </c>
      <c r="AO155" s="156">
        <f t="shared" si="56"/>
        <v>0</v>
      </c>
      <c r="AP155" s="140">
        <f t="shared" si="62"/>
        <v>0</v>
      </c>
      <c r="AQ155" s="159" t="str">
        <f t="shared" si="59"/>
        <v/>
      </c>
    </row>
    <row r="156" spans="2:43" x14ac:dyDescent="0.2">
      <c r="B156" s="202">
        <v>145</v>
      </c>
      <c r="C156" s="45"/>
      <c r="D156" s="114"/>
      <c r="E156" s="114"/>
      <c r="F156" s="114"/>
      <c r="G156" s="44"/>
      <c r="H156" s="10"/>
      <c r="I156" s="10"/>
      <c r="J156" s="5"/>
      <c r="K156" s="36"/>
      <c r="L156" s="37"/>
      <c r="M156" s="8"/>
      <c r="N156" s="8"/>
      <c r="O156" s="8"/>
      <c r="P156" s="8"/>
      <c r="Q156" s="51"/>
      <c r="R156" s="217" t="str">
        <f t="shared" si="60"/>
        <v/>
      </c>
      <c r="S156" s="39" t="str">
        <f>IF(I156="","",IF(I156="委託輸送",IF(H156="ガソリン",VLOOKUP(L156,参考データ!$D$4:$F$6,3,TRUE),VLOOKUP(L156,参考データ!$D$7:$F$15,3,TRUE)),IF(H156="ガソリン",VLOOKUP(L156,参考データ!$D$16:$F$18,3,TRUE),VLOOKUP(L156,参考データ!$D$19:$F$27,3,TRUE))))</f>
        <v/>
      </c>
      <c r="T156" s="204" t="str">
        <f>IF(C156="","",IF(Q156="有",IF(H156="ガソリン",VLOOKUP(M156,参考データ!$B$36:$F$38,3,FALSE)/R156^VLOOKUP(M156,参考データ!$B$36:$F$38,4,FALSE)/L156^VLOOKUP(M156,参考データ!$B$36:$F$38,5,FALSE),VLOOKUP(M156,参考データ!$B$39:$F$42,3,FALSE)/R156^VLOOKUP(M156,参考データ!$B$39:$F$42,4,FALSE)/L156^VLOOKUP(M156,参考データ!$B$39:$F$42,5,FALSE))*U156,J156/(IF(I156="委託輸送",IF(H156="ガソリン",INDEX(参考データ!$F$48:$I$50,MATCH(L156,参考データ!$D$48:$D$50,1),MATCH(M156,参考データ!$F$47:$I$47,0)),INDEX(参考データ!$F$51:$I$59,MATCH(L156,参考データ!$D$51:$D$59,1),MATCH(M156,参考データ!$F$47:$I$47,0))),IF(H156="ガソリン",INDEX(参考データ!$F$60:$I$62,MATCH(L156,参考データ!$D$60:$D$62,1),MATCH(M156,参考データ!$F$47:$I$47,0)),INDEX(参考データ!$F$63:$I$71,MATCH(L156,参考データ!$D$63:$D$71,1),MATCH(M156,参考データ!$F$47:$I$47,0)))))))</f>
        <v/>
      </c>
      <c r="U156" s="218" t="str">
        <f t="shared" si="57"/>
        <v/>
      </c>
      <c r="V156" s="206" t="str">
        <f t="shared" si="58"/>
        <v/>
      </c>
      <c r="AN156" s="216">
        <f t="shared" si="61"/>
        <v>0</v>
      </c>
      <c r="AO156" s="156">
        <f t="shared" si="56"/>
        <v>0</v>
      </c>
      <c r="AP156" s="140">
        <f t="shared" si="62"/>
        <v>0</v>
      </c>
      <c r="AQ156" s="159" t="str">
        <f t="shared" si="59"/>
        <v/>
      </c>
    </row>
    <row r="157" spans="2:43" x14ac:dyDescent="0.2">
      <c r="B157" s="202">
        <v>146</v>
      </c>
      <c r="C157" s="45"/>
      <c r="D157" s="114"/>
      <c r="E157" s="114"/>
      <c r="F157" s="114"/>
      <c r="G157" s="44"/>
      <c r="H157" s="10"/>
      <c r="I157" s="10"/>
      <c r="J157" s="5"/>
      <c r="K157" s="36"/>
      <c r="L157" s="37"/>
      <c r="M157" s="8"/>
      <c r="N157" s="8"/>
      <c r="O157" s="8"/>
      <c r="P157" s="8"/>
      <c r="Q157" s="51"/>
      <c r="R157" s="217" t="str">
        <f t="shared" si="60"/>
        <v/>
      </c>
      <c r="S157" s="39" t="str">
        <f>IF(I157="","",IF(I157="委託輸送",IF(H157="ガソリン",VLOOKUP(L157,参考データ!$D$4:$F$6,3,TRUE),VLOOKUP(L157,参考データ!$D$7:$F$15,3,TRUE)),IF(H157="ガソリン",VLOOKUP(L157,参考データ!$D$16:$F$18,3,TRUE),VLOOKUP(L157,参考データ!$D$19:$F$27,3,TRUE))))</f>
        <v/>
      </c>
      <c r="T157" s="204" t="str">
        <f>IF(C157="","",IF(Q157="有",IF(H157="ガソリン",VLOOKUP(M157,参考データ!$B$36:$F$38,3,FALSE)/R157^VLOOKUP(M157,参考データ!$B$36:$F$38,4,FALSE)/L157^VLOOKUP(M157,参考データ!$B$36:$F$38,5,FALSE),VLOOKUP(M157,参考データ!$B$39:$F$42,3,FALSE)/R157^VLOOKUP(M157,参考データ!$B$39:$F$42,4,FALSE)/L157^VLOOKUP(M157,参考データ!$B$39:$F$42,5,FALSE))*U157,J157/(IF(I157="委託輸送",IF(H157="ガソリン",INDEX(参考データ!$F$48:$I$50,MATCH(L157,参考データ!$D$48:$D$50,1),MATCH(M157,参考データ!$F$47:$I$47,0)),INDEX(参考データ!$F$51:$I$59,MATCH(L157,参考データ!$D$51:$D$59,1),MATCH(M157,参考データ!$F$47:$I$47,0))),IF(H157="ガソリン",INDEX(参考データ!$F$60:$I$62,MATCH(L157,参考データ!$D$60:$D$62,1),MATCH(M157,参考データ!$F$47:$I$47,0)),INDEX(参考データ!$F$63:$I$71,MATCH(L157,参考データ!$D$63:$D$71,1),MATCH(M157,参考データ!$F$47:$I$47,0)))))))</f>
        <v/>
      </c>
      <c r="U157" s="218" t="str">
        <f t="shared" si="57"/>
        <v/>
      </c>
      <c r="V157" s="206" t="str">
        <f t="shared" si="58"/>
        <v/>
      </c>
      <c r="AN157" s="216">
        <f t="shared" si="61"/>
        <v>0</v>
      </c>
      <c r="AO157" s="156">
        <f t="shared" si="56"/>
        <v>0</v>
      </c>
      <c r="AP157" s="140">
        <f t="shared" si="62"/>
        <v>0</v>
      </c>
      <c r="AQ157" s="159" t="str">
        <f t="shared" si="59"/>
        <v/>
      </c>
    </row>
    <row r="158" spans="2:43" x14ac:dyDescent="0.2">
      <c r="B158" s="202">
        <v>147</v>
      </c>
      <c r="C158" s="45"/>
      <c r="D158" s="114"/>
      <c r="E158" s="114"/>
      <c r="F158" s="114"/>
      <c r="G158" s="44"/>
      <c r="H158" s="10"/>
      <c r="I158" s="10"/>
      <c r="J158" s="5"/>
      <c r="K158" s="36"/>
      <c r="L158" s="37"/>
      <c r="M158" s="8"/>
      <c r="N158" s="8"/>
      <c r="O158" s="8"/>
      <c r="P158" s="8"/>
      <c r="Q158" s="51"/>
      <c r="R158" s="217" t="str">
        <f t="shared" si="60"/>
        <v/>
      </c>
      <c r="S158" s="39" t="str">
        <f>IF(I158="","",IF(I158="委託輸送",IF(H158="ガソリン",VLOOKUP(L158,参考データ!$D$4:$F$6,3,TRUE),VLOOKUP(L158,参考データ!$D$7:$F$15,3,TRUE)),IF(H158="ガソリン",VLOOKUP(L158,参考データ!$D$16:$F$18,3,TRUE),VLOOKUP(L158,参考データ!$D$19:$F$27,3,TRUE))))</f>
        <v/>
      </c>
      <c r="T158" s="204" t="str">
        <f>IF(C158="","",IF(Q158="有",IF(H158="ガソリン",VLOOKUP(M158,参考データ!$B$36:$F$38,3,FALSE)/R158^VLOOKUP(M158,参考データ!$B$36:$F$38,4,FALSE)/L158^VLOOKUP(M158,参考データ!$B$36:$F$38,5,FALSE),VLOOKUP(M158,参考データ!$B$39:$F$42,3,FALSE)/R158^VLOOKUP(M158,参考データ!$B$39:$F$42,4,FALSE)/L158^VLOOKUP(M158,参考データ!$B$39:$F$42,5,FALSE))*U158,J158/(IF(I158="委託輸送",IF(H158="ガソリン",INDEX(参考データ!$F$48:$I$50,MATCH(L158,参考データ!$D$48:$D$50,1),MATCH(M158,参考データ!$F$47:$I$47,0)),INDEX(参考データ!$F$51:$I$59,MATCH(L158,参考データ!$D$51:$D$59,1),MATCH(M158,参考データ!$F$47:$I$47,0))),IF(H158="ガソリン",INDEX(参考データ!$F$60:$I$62,MATCH(L158,参考データ!$D$60:$D$62,1),MATCH(M158,参考データ!$F$47:$I$47,0)),INDEX(参考データ!$F$63:$I$71,MATCH(L158,参考データ!$D$63:$D$71,1),MATCH(M158,参考データ!$F$47:$I$47,0)))))))</f>
        <v/>
      </c>
      <c r="U158" s="218" t="str">
        <f t="shared" si="57"/>
        <v/>
      </c>
      <c r="V158" s="206" t="str">
        <f t="shared" si="58"/>
        <v/>
      </c>
      <c r="AN158" s="216">
        <f t="shared" si="61"/>
        <v>0</v>
      </c>
      <c r="AO158" s="156">
        <f t="shared" si="56"/>
        <v>0</v>
      </c>
      <c r="AP158" s="140">
        <f t="shared" si="62"/>
        <v>0</v>
      </c>
      <c r="AQ158" s="159" t="str">
        <f t="shared" si="59"/>
        <v/>
      </c>
    </row>
    <row r="159" spans="2:43" x14ac:dyDescent="0.2">
      <c r="B159" s="202">
        <v>148</v>
      </c>
      <c r="C159" s="45"/>
      <c r="D159" s="114"/>
      <c r="E159" s="114"/>
      <c r="F159" s="114"/>
      <c r="G159" s="44"/>
      <c r="H159" s="10"/>
      <c r="I159" s="10"/>
      <c r="J159" s="5"/>
      <c r="K159" s="36"/>
      <c r="L159" s="37"/>
      <c r="M159" s="8"/>
      <c r="N159" s="8"/>
      <c r="O159" s="8"/>
      <c r="P159" s="8"/>
      <c r="Q159" s="51"/>
      <c r="R159" s="217" t="str">
        <f t="shared" si="60"/>
        <v/>
      </c>
      <c r="S159" s="39" t="str">
        <f>IF(I159="","",IF(I159="委託輸送",IF(H159="ガソリン",VLOOKUP(L159,参考データ!$D$4:$F$6,3,TRUE),VLOOKUP(L159,参考データ!$D$7:$F$15,3,TRUE)),IF(H159="ガソリン",VLOOKUP(L159,参考データ!$D$16:$F$18,3,TRUE),VLOOKUP(L159,参考データ!$D$19:$F$27,3,TRUE))))</f>
        <v/>
      </c>
      <c r="T159" s="204" t="str">
        <f>IF(C159="","",IF(Q159="有",IF(H159="ガソリン",VLOOKUP(M159,参考データ!$B$36:$F$38,3,FALSE)/R159^VLOOKUP(M159,参考データ!$B$36:$F$38,4,FALSE)/L159^VLOOKUP(M159,参考データ!$B$36:$F$38,5,FALSE),VLOOKUP(M159,参考データ!$B$39:$F$42,3,FALSE)/R159^VLOOKUP(M159,参考データ!$B$39:$F$42,4,FALSE)/L159^VLOOKUP(M159,参考データ!$B$39:$F$42,5,FALSE))*U159,J159/(IF(I159="委託輸送",IF(H159="ガソリン",INDEX(参考データ!$F$48:$I$50,MATCH(L159,参考データ!$D$48:$D$50,1),MATCH(M159,参考データ!$F$47:$I$47,0)),INDEX(参考データ!$F$51:$I$59,MATCH(L159,参考データ!$D$51:$D$59,1),MATCH(M159,参考データ!$F$47:$I$47,0))),IF(H159="ガソリン",INDEX(参考データ!$F$60:$I$62,MATCH(L159,参考データ!$D$60:$D$62,1),MATCH(M159,参考データ!$F$47:$I$47,0)),INDEX(参考データ!$F$63:$I$71,MATCH(L159,参考データ!$D$63:$D$71,1),MATCH(M159,参考データ!$F$47:$I$47,0)))))))</f>
        <v/>
      </c>
      <c r="U159" s="218" t="str">
        <f t="shared" si="57"/>
        <v/>
      </c>
      <c r="V159" s="206" t="str">
        <f t="shared" si="58"/>
        <v/>
      </c>
      <c r="AN159" s="216">
        <f t="shared" si="61"/>
        <v>0</v>
      </c>
      <c r="AO159" s="156">
        <f t="shared" si="56"/>
        <v>0</v>
      </c>
      <c r="AP159" s="140">
        <f t="shared" si="62"/>
        <v>0</v>
      </c>
      <c r="AQ159" s="159" t="str">
        <f t="shared" si="59"/>
        <v/>
      </c>
    </row>
    <row r="160" spans="2:43" x14ac:dyDescent="0.2">
      <c r="B160" s="202">
        <v>149</v>
      </c>
      <c r="C160" s="45"/>
      <c r="D160" s="114"/>
      <c r="E160" s="114"/>
      <c r="F160" s="114"/>
      <c r="G160" s="44"/>
      <c r="H160" s="10"/>
      <c r="I160" s="10"/>
      <c r="J160" s="5"/>
      <c r="K160" s="36"/>
      <c r="L160" s="37"/>
      <c r="M160" s="8"/>
      <c r="N160" s="8"/>
      <c r="O160" s="8"/>
      <c r="P160" s="8"/>
      <c r="Q160" s="51"/>
      <c r="R160" s="217" t="str">
        <f t="shared" si="60"/>
        <v/>
      </c>
      <c r="S160" s="39" t="str">
        <f>IF(I160="","",IF(I160="委託輸送",IF(H160="ガソリン",VLOOKUP(L160,参考データ!$D$4:$F$6,3,TRUE),VLOOKUP(L160,参考データ!$D$7:$F$15,3,TRUE)),IF(H160="ガソリン",VLOOKUP(L160,参考データ!$D$16:$F$18,3,TRUE),VLOOKUP(L160,参考データ!$D$19:$F$27,3,TRUE))))</f>
        <v/>
      </c>
      <c r="T160" s="204" t="str">
        <f>IF(C160="","",IF(Q160="有",IF(H160="ガソリン",VLOOKUP(M160,参考データ!$B$36:$F$38,3,FALSE)/R160^VLOOKUP(M160,参考データ!$B$36:$F$38,4,FALSE)/L160^VLOOKUP(M160,参考データ!$B$36:$F$38,5,FALSE),VLOOKUP(M160,参考データ!$B$39:$F$42,3,FALSE)/R160^VLOOKUP(M160,参考データ!$B$39:$F$42,4,FALSE)/L160^VLOOKUP(M160,参考データ!$B$39:$F$42,5,FALSE))*U160,J160/(IF(I160="委託輸送",IF(H160="ガソリン",INDEX(参考データ!$F$48:$I$50,MATCH(L160,参考データ!$D$48:$D$50,1),MATCH(M160,参考データ!$F$47:$I$47,0)),INDEX(参考データ!$F$51:$I$59,MATCH(L160,参考データ!$D$51:$D$59,1),MATCH(M160,参考データ!$F$47:$I$47,0))),IF(H160="ガソリン",INDEX(参考データ!$F$60:$I$62,MATCH(L160,参考データ!$D$60:$D$62,1),MATCH(M160,参考データ!$F$47:$I$47,0)),INDEX(参考データ!$F$63:$I$71,MATCH(L160,参考データ!$D$63:$D$71,1),MATCH(M160,参考データ!$F$47:$I$47,0)))))))</f>
        <v/>
      </c>
      <c r="U160" s="218" t="str">
        <f t="shared" si="57"/>
        <v/>
      </c>
      <c r="V160" s="206" t="str">
        <f t="shared" si="58"/>
        <v/>
      </c>
      <c r="AN160" s="216">
        <f t="shared" si="61"/>
        <v>0</v>
      </c>
      <c r="AO160" s="156">
        <f t="shared" si="56"/>
        <v>0</v>
      </c>
      <c r="AP160" s="140">
        <f t="shared" si="62"/>
        <v>0</v>
      </c>
      <c r="AQ160" s="159" t="str">
        <f t="shared" si="59"/>
        <v/>
      </c>
    </row>
    <row r="161" spans="2:43" x14ac:dyDescent="0.2">
      <c r="B161" s="202">
        <v>150</v>
      </c>
      <c r="C161" s="45"/>
      <c r="D161" s="114"/>
      <c r="E161" s="114"/>
      <c r="F161" s="114"/>
      <c r="G161" s="44"/>
      <c r="H161" s="10"/>
      <c r="I161" s="10"/>
      <c r="J161" s="5"/>
      <c r="K161" s="36"/>
      <c r="L161" s="37"/>
      <c r="M161" s="8"/>
      <c r="N161" s="8"/>
      <c r="O161" s="8"/>
      <c r="P161" s="8"/>
      <c r="Q161" s="51"/>
      <c r="R161" s="217" t="str">
        <f t="shared" si="60"/>
        <v/>
      </c>
      <c r="S161" s="39" t="str">
        <f>IF(I161="","",IF(I161="委託輸送",IF(H161="ガソリン",VLOOKUP(L161,参考データ!$D$4:$F$6,3,TRUE),VLOOKUP(L161,参考データ!$D$7:$F$15,3,TRUE)),IF(H161="ガソリン",VLOOKUP(L161,参考データ!$D$16:$F$18,3,TRUE),VLOOKUP(L161,参考データ!$D$19:$F$27,3,TRUE))))</f>
        <v/>
      </c>
      <c r="T161" s="204" t="str">
        <f>IF(C161="","",IF(Q161="有",IF(H161="ガソリン",VLOOKUP(M161,参考データ!$B$36:$F$38,3,FALSE)/R161^VLOOKUP(M161,参考データ!$B$36:$F$38,4,FALSE)/L161^VLOOKUP(M161,参考データ!$B$36:$F$38,5,FALSE),VLOOKUP(M161,参考データ!$B$39:$F$42,3,FALSE)/R161^VLOOKUP(M161,参考データ!$B$39:$F$42,4,FALSE)/L161^VLOOKUP(M161,参考データ!$B$39:$F$42,5,FALSE))*U161,J161/(IF(I161="委託輸送",IF(H161="ガソリン",INDEX(参考データ!$F$48:$I$50,MATCH(L161,参考データ!$D$48:$D$50,1),MATCH(M161,参考データ!$F$47:$I$47,0)),INDEX(参考データ!$F$51:$I$59,MATCH(L161,参考データ!$D$51:$D$59,1),MATCH(M161,参考データ!$F$47:$I$47,0))),IF(H161="ガソリン",INDEX(参考データ!$F$60:$I$62,MATCH(L161,参考データ!$D$60:$D$62,1),MATCH(M161,参考データ!$F$47:$I$47,0)),INDEX(参考データ!$F$63:$I$71,MATCH(L161,参考データ!$D$63:$D$71,1),MATCH(M161,参考データ!$F$47:$I$47,0)))))))</f>
        <v/>
      </c>
      <c r="U161" s="218" t="str">
        <f t="shared" si="57"/>
        <v/>
      </c>
      <c r="V161" s="206" t="str">
        <f t="shared" si="58"/>
        <v/>
      </c>
      <c r="AN161" s="216">
        <f t="shared" si="61"/>
        <v>0</v>
      </c>
      <c r="AO161" s="156">
        <f t="shared" si="56"/>
        <v>0</v>
      </c>
      <c r="AP161" s="140">
        <f t="shared" si="62"/>
        <v>0</v>
      </c>
      <c r="AQ161" s="159" t="str">
        <f t="shared" si="59"/>
        <v/>
      </c>
    </row>
    <row r="162" spans="2:43" x14ac:dyDescent="0.2">
      <c r="B162" s="202">
        <v>151</v>
      </c>
      <c r="C162" s="45"/>
      <c r="D162" s="114"/>
      <c r="E162" s="114"/>
      <c r="F162" s="114"/>
      <c r="G162" s="44"/>
      <c r="H162" s="10"/>
      <c r="I162" s="10"/>
      <c r="J162" s="5"/>
      <c r="K162" s="36"/>
      <c r="L162" s="37"/>
      <c r="M162" s="8"/>
      <c r="N162" s="8"/>
      <c r="O162" s="8"/>
      <c r="P162" s="8"/>
      <c r="Q162" s="51"/>
      <c r="R162" s="217" t="str">
        <f t="shared" si="60"/>
        <v/>
      </c>
      <c r="S162" s="39" t="str">
        <f>IF(I162="","",IF(I162="委託輸送",IF(H162="ガソリン",VLOOKUP(L162,参考データ!$D$4:$F$6,3,TRUE),VLOOKUP(L162,参考データ!$D$7:$F$15,3,TRUE)),IF(H162="ガソリン",VLOOKUP(L162,参考データ!$D$16:$F$18,3,TRUE),VLOOKUP(L162,参考データ!$D$19:$F$27,3,TRUE))))</f>
        <v/>
      </c>
      <c r="T162" s="204" t="str">
        <f>IF(C162="","",IF(Q162="有",IF(H162="ガソリン",VLOOKUP(M162,参考データ!$B$36:$F$38,3,FALSE)/R162^VLOOKUP(M162,参考データ!$B$36:$F$38,4,FALSE)/L162^VLOOKUP(M162,参考データ!$B$36:$F$38,5,FALSE),VLOOKUP(M162,参考データ!$B$39:$F$42,3,FALSE)/R162^VLOOKUP(M162,参考データ!$B$39:$F$42,4,FALSE)/L162^VLOOKUP(M162,参考データ!$B$39:$F$42,5,FALSE))*U162,J162/(IF(I162="委託輸送",IF(H162="ガソリン",INDEX(参考データ!$F$48:$I$50,MATCH(L162,参考データ!$D$48:$D$50,1),MATCH(M162,参考データ!$F$47:$I$47,0)),INDEX(参考データ!$F$51:$I$59,MATCH(L162,参考データ!$D$51:$D$59,1),MATCH(M162,参考データ!$F$47:$I$47,0))),IF(H162="ガソリン",INDEX(参考データ!$F$60:$I$62,MATCH(L162,参考データ!$D$60:$D$62,1),MATCH(M162,参考データ!$F$47:$I$47,0)),INDEX(参考データ!$F$63:$I$71,MATCH(L162,参考データ!$D$63:$D$71,1),MATCH(M162,参考データ!$F$47:$I$47,0)))))))</f>
        <v/>
      </c>
      <c r="U162" s="218" t="str">
        <f t="shared" si="57"/>
        <v/>
      </c>
      <c r="V162" s="206" t="str">
        <f t="shared" si="58"/>
        <v/>
      </c>
      <c r="AN162" s="216">
        <f t="shared" si="61"/>
        <v>0</v>
      </c>
      <c r="AO162" s="156">
        <f t="shared" si="56"/>
        <v>0</v>
      </c>
      <c r="AP162" s="140">
        <f t="shared" si="62"/>
        <v>0</v>
      </c>
      <c r="AQ162" s="159" t="str">
        <f t="shared" si="59"/>
        <v/>
      </c>
    </row>
    <row r="163" spans="2:43" x14ac:dyDescent="0.2">
      <c r="B163" s="202">
        <v>152</v>
      </c>
      <c r="C163" s="45"/>
      <c r="D163" s="114"/>
      <c r="E163" s="114"/>
      <c r="F163" s="114"/>
      <c r="G163" s="44"/>
      <c r="H163" s="10"/>
      <c r="I163" s="10"/>
      <c r="J163" s="5"/>
      <c r="K163" s="36"/>
      <c r="L163" s="37"/>
      <c r="M163" s="8"/>
      <c r="N163" s="8"/>
      <c r="O163" s="8"/>
      <c r="P163" s="8"/>
      <c r="Q163" s="51"/>
      <c r="R163" s="217" t="str">
        <f t="shared" si="60"/>
        <v/>
      </c>
      <c r="S163" s="39" t="str">
        <f>IF(I163="","",IF(I163="委託輸送",IF(H163="ガソリン",VLOOKUP(L163,参考データ!$D$4:$F$6,3,TRUE),VLOOKUP(L163,参考データ!$D$7:$F$15,3,TRUE)),IF(H163="ガソリン",VLOOKUP(L163,参考データ!$D$16:$F$18,3,TRUE),VLOOKUP(L163,参考データ!$D$19:$F$27,3,TRUE))))</f>
        <v/>
      </c>
      <c r="T163" s="204" t="str">
        <f>IF(C163="","",IF(Q163="有",IF(H163="ガソリン",VLOOKUP(M163,参考データ!$B$36:$F$38,3,FALSE)/R163^VLOOKUP(M163,参考データ!$B$36:$F$38,4,FALSE)/L163^VLOOKUP(M163,参考データ!$B$36:$F$38,5,FALSE),VLOOKUP(M163,参考データ!$B$39:$F$42,3,FALSE)/R163^VLOOKUP(M163,参考データ!$B$39:$F$42,4,FALSE)/L163^VLOOKUP(M163,参考データ!$B$39:$F$42,5,FALSE))*U163,J163/(IF(I163="委託輸送",IF(H163="ガソリン",INDEX(参考データ!$F$48:$I$50,MATCH(L163,参考データ!$D$48:$D$50,1),MATCH(M163,参考データ!$F$47:$I$47,0)),INDEX(参考データ!$F$51:$I$59,MATCH(L163,参考データ!$D$51:$D$59,1),MATCH(M163,参考データ!$F$47:$I$47,0))),IF(H163="ガソリン",INDEX(参考データ!$F$60:$I$62,MATCH(L163,参考データ!$D$60:$D$62,1),MATCH(M163,参考データ!$F$47:$I$47,0)),INDEX(参考データ!$F$63:$I$71,MATCH(L163,参考データ!$D$63:$D$71,1),MATCH(M163,参考データ!$F$47:$I$47,0)))))))</f>
        <v/>
      </c>
      <c r="U163" s="218" t="str">
        <f t="shared" si="57"/>
        <v/>
      </c>
      <c r="V163" s="206" t="str">
        <f t="shared" si="58"/>
        <v/>
      </c>
      <c r="AN163" s="216">
        <f t="shared" si="61"/>
        <v>0</v>
      </c>
      <c r="AO163" s="156">
        <f t="shared" si="56"/>
        <v>0</v>
      </c>
      <c r="AP163" s="140">
        <f t="shared" si="62"/>
        <v>0</v>
      </c>
      <c r="AQ163" s="159" t="str">
        <f t="shared" si="59"/>
        <v/>
      </c>
    </row>
    <row r="164" spans="2:43" x14ac:dyDescent="0.2">
      <c r="B164" s="202">
        <v>153</v>
      </c>
      <c r="C164" s="45"/>
      <c r="D164" s="114"/>
      <c r="E164" s="114"/>
      <c r="F164" s="114"/>
      <c r="G164" s="44"/>
      <c r="H164" s="10"/>
      <c r="I164" s="10"/>
      <c r="J164" s="5"/>
      <c r="K164" s="36"/>
      <c r="L164" s="37"/>
      <c r="M164" s="8"/>
      <c r="N164" s="8"/>
      <c r="O164" s="8"/>
      <c r="P164" s="8"/>
      <c r="Q164" s="51"/>
      <c r="R164" s="217" t="str">
        <f t="shared" si="60"/>
        <v/>
      </c>
      <c r="S164" s="39" t="str">
        <f>IF(I164="","",IF(I164="委託輸送",IF(H164="ガソリン",VLOOKUP(L164,参考データ!$D$4:$F$6,3,TRUE),VLOOKUP(L164,参考データ!$D$7:$F$15,3,TRUE)),IF(H164="ガソリン",VLOOKUP(L164,参考データ!$D$16:$F$18,3,TRUE),VLOOKUP(L164,参考データ!$D$19:$F$27,3,TRUE))))</f>
        <v/>
      </c>
      <c r="T164" s="204" t="str">
        <f>IF(C164="","",IF(Q164="有",IF(H164="ガソリン",VLOOKUP(M164,参考データ!$B$36:$F$38,3,FALSE)/R164^VLOOKUP(M164,参考データ!$B$36:$F$38,4,FALSE)/L164^VLOOKUP(M164,参考データ!$B$36:$F$38,5,FALSE),VLOOKUP(M164,参考データ!$B$39:$F$42,3,FALSE)/R164^VLOOKUP(M164,参考データ!$B$39:$F$42,4,FALSE)/L164^VLOOKUP(M164,参考データ!$B$39:$F$42,5,FALSE))*U164,J164/(IF(I164="委託輸送",IF(H164="ガソリン",INDEX(参考データ!$F$48:$I$50,MATCH(L164,参考データ!$D$48:$D$50,1),MATCH(M164,参考データ!$F$47:$I$47,0)),INDEX(参考データ!$F$51:$I$59,MATCH(L164,参考データ!$D$51:$D$59,1),MATCH(M164,参考データ!$F$47:$I$47,0))),IF(H164="ガソリン",INDEX(参考データ!$F$60:$I$62,MATCH(L164,参考データ!$D$60:$D$62,1),MATCH(M164,参考データ!$F$47:$I$47,0)),INDEX(参考データ!$F$63:$I$71,MATCH(L164,参考データ!$D$63:$D$71,1),MATCH(M164,参考データ!$F$47:$I$47,0)))))))</f>
        <v/>
      </c>
      <c r="U164" s="218" t="str">
        <f t="shared" si="57"/>
        <v/>
      </c>
      <c r="V164" s="206" t="str">
        <f t="shared" si="58"/>
        <v/>
      </c>
      <c r="AN164" s="216">
        <f t="shared" si="61"/>
        <v>0</v>
      </c>
      <c r="AO164" s="156">
        <f t="shared" si="56"/>
        <v>0</v>
      </c>
      <c r="AP164" s="140">
        <f t="shared" si="62"/>
        <v>0</v>
      </c>
      <c r="AQ164" s="159" t="str">
        <f t="shared" si="59"/>
        <v/>
      </c>
    </row>
    <row r="165" spans="2:43" x14ac:dyDescent="0.2">
      <c r="B165" s="202">
        <v>154</v>
      </c>
      <c r="C165" s="45"/>
      <c r="D165" s="114"/>
      <c r="E165" s="114"/>
      <c r="F165" s="114"/>
      <c r="G165" s="44"/>
      <c r="H165" s="10"/>
      <c r="I165" s="10"/>
      <c r="J165" s="5"/>
      <c r="K165" s="36"/>
      <c r="L165" s="37"/>
      <c r="M165" s="8"/>
      <c r="N165" s="8"/>
      <c r="O165" s="8"/>
      <c r="P165" s="8"/>
      <c r="Q165" s="51"/>
      <c r="R165" s="217" t="str">
        <f t="shared" si="60"/>
        <v/>
      </c>
      <c r="S165" s="39" t="str">
        <f>IF(I165="","",IF(I165="委託輸送",IF(H165="ガソリン",VLOOKUP(L165,参考データ!$D$4:$F$6,3,TRUE),VLOOKUP(L165,参考データ!$D$7:$F$15,3,TRUE)),IF(H165="ガソリン",VLOOKUP(L165,参考データ!$D$16:$F$18,3,TRUE),VLOOKUP(L165,参考データ!$D$19:$F$27,3,TRUE))))</f>
        <v/>
      </c>
      <c r="T165" s="204" t="str">
        <f>IF(C165="","",IF(Q165="有",IF(H165="ガソリン",VLOOKUP(M165,参考データ!$B$36:$F$38,3,FALSE)/R165^VLOOKUP(M165,参考データ!$B$36:$F$38,4,FALSE)/L165^VLOOKUP(M165,参考データ!$B$36:$F$38,5,FALSE),VLOOKUP(M165,参考データ!$B$39:$F$42,3,FALSE)/R165^VLOOKUP(M165,参考データ!$B$39:$F$42,4,FALSE)/L165^VLOOKUP(M165,参考データ!$B$39:$F$42,5,FALSE))*U165,J165/(IF(I165="委託輸送",IF(H165="ガソリン",INDEX(参考データ!$F$48:$I$50,MATCH(L165,参考データ!$D$48:$D$50,1),MATCH(M165,参考データ!$F$47:$I$47,0)),INDEX(参考データ!$F$51:$I$59,MATCH(L165,参考データ!$D$51:$D$59,1),MATCH(M165,参考データ!$F$47:$I$47,0))),IF(H165="ガソリン",INDEX(参考データ!$F$60:$I$62,MATCH(L165,参考データ!$D$60:$D$62,1),MATCH(M165,参考データ!$F$47:$I$47,0)),INDEX(参考データ!$F$63:$I$71,MATCH(L165,参考データ!$D$63:$D$71,1),MATCH(M165,参考データ!$F$47:$I$47,0)))))))</f>
        <v/>
      </c>
      <c r="U165" s="218" t="str">
        <f t="shared" si="57"/>
        <v/>
      </c>
      <c r="V165" s="206" t="str">
        <f t="shared" si="58"/>
        <v/>
      </c>
      <c r="AN165" s="216">
        <f t="shared" si="61"/>
        <v>0</v>
      </c>
      <c r="AO165" s="156">
        <f t="shared" si="56"/>
        <v>0</v>
      </c>
      <c r="AP165" s="140">
        <f t="shared" si="62"/>
        <v>0</v>
      </c>
      <c r="AQ165" s="159" t="str">
        <f t="shared" si="59"/>
        <v/>
      </c>
    </row>
    <row r="166" spans="2:43" x14ac:dyDescent="0.2">
      <c r="B166" s="202">
        <v>155</v>
      </c>
      <c r="C166" s="45"/>
      <c r="D166" s="114"/>
      <c r="E166" s="114"/>
      <c r="F166" s="114"/>
      <c r="G166" s="44"/>
      <c r="H166" s="10"/>
      <c r="I166" s="10"/>
      <c r="J166" s="5"/>
      <c r="K166" s="36"/>
      <c r="L166" s="37"/>
      <c r="M166" s="8"/>
      <c r="N166" s="8"/>
      <c r="O166" s="8"/>
      <c r="P166" s="8"/>
      <c r="Q166" s="51"/>
      <c r="R166" s="217" t="str">
        <f t="shared" si="60"/>
        <v/>
      </c>
      <c r="S166" s="39" t="str">
        <f>IF(I166="","",IF(I166="委託輸送",IF(H166="ガソリン",VLOOKUP(L166,参考データ!$D$4:$F$6,3,TRUE),VLOOKUP(L166,参考データ!$D$7:$F$15,3,TRUE)),IF(H166="ガソリン",VLOOKUP(L166,参考データ!$D$16:$F$18,3,TRUE),VLOOKUP(L166,参考データ!$D$19:$F$27,3,TRUE))))</f>
        <v/>
      </c>
      <c r="T166" s="204" t="str">
        <f>IF(C166="","",IF(Q166="有",IF(H166="ガソリン",VLOOKUP(M166,参考データ!$B$36:$F$38,3,FALSE)/R166^VLOOKUP(M166,参考データ!$B$36:$F$38,4,FALSE)/L166^VLOOKUP(M166,参考データ!$B$36:$F$38,5,FALSE),VLOOKUP(M166,参考データ!$B$39:$F$42,3,FALSE)/R166^VLOOKUP(M166,参考データ!$B$39:$F$42,4,FALSE)/L166^VLOOKUP(M166,参考データ!$B$39:$F$42,5,FALSE))*U166,J166/(IF(I166="委託輸送",IF(H166="ガソリン",INDEX(参考データ!$F$48:$I$50,MATCH(L166,参考データ!$D$48:$D$50,1),MATCH(M166,参考データ!$F$47:$I$47,0)),INDEX(参考データ!$F$51:$I$59,MATCH(L166,参考データ!$D$51:$D$59,1),MATCH(M166,参考データ!$F$47:$I$47,0))),IF(H166="ガソリン",INDEX(参考データ!$F$60:$I$62,MATCH(L166,参考データ!$D$60:$D$62,1),MATCH(M166,参考データ!$F$47:$I$47,0)),INDEX(参考データ!$F$63:$I$71,MATCH(L166,参考データ!$D$63:$D$71,1),MATCH(M166,参考データ!$F$47:$I$47,0)))))))</f>
        <v/>
      </c>
      <c r="U166" s="218" t="str">
        <f t="shared" si="57"/>
        <v/>
      </c>
      <c r="V166" s="206" t="str">
        <f t="shared" si="58"/>
        <v/>
      </c>
      <c r="AN166" s="216">
        <f t="shared" si="61"/>
        <v>0</v>
      </c>
      <c r="AO166" s="156">
        <f t="shared" si="56"/>
        <v>0</v>
      </c>
      <c r="AP166" s="140">
        <f t="shared" si="62"/>
        <v>0</v>
      </c>
      <c r="AQ166" s="159" t="str">
        <f t="shared" si="59"/>
        <v/>
      </c>
    </row>
    <row r="167" spans="2:43" x14ac:dyDescent="0.2">
      <c r="B167" s="202">
        <v>156</v>
      </c>
      <c r="C167" s="45"/>
      <c r="D167" s="114"/>
      <c r="E167" s="114"/>
      <c r="F167" s="114"/>
      <c r="G167" s="44"/>
      <c r="H167" s="10"/>
      <c r="I167" s="10"/>
      <c r="J167" s="5"/>
      <c r="K167" s="36"/>
      <c r="L167" s="37"/>
      <c r="M167" s="8"/>
      <c r="N167" s="8"/>
      <c r="O167" s="8"/>
      <c r="P167" s="8"/>
      <c r="Q167" s="51"/>
      <c r="R167" s="217" t="str">
        <f t="shared" si="60"/>
        <v/>
      </c>
      <c r="S167" s="39" t="str">
        <f>IF(I167="","",IF(I167="委託輸送",IF(H167="ガソリン",VLOOKUP(L167,参考データ!$D$4:$F$6,3,TRUE),VLOOKUP(L167,参考データ!$D$7:$F$15,3,TRUE)),IF(H167="ガソリン",VLOOKUP(L167,参考データ!$D$16:$F$18,3,TRUE),VLOOKUP(L167,参考データ!$D$19:$F$27,3,TRUE))))</f>
        <v/>
      </c>
      <c r="T167" s="204" t="str">
        <f>IF(C167="","",IF(Q167="有",IF(H167="ガソリン",VLOOKUP(M167,参考データ!$B$36:$F$38,3,FALSE)/R167^VLOOKUP(M167,参考データ!$B$36:$F$38,4,FALSE)/L167^VLOOKUP(M167,参考データ!$B$36:$F$38,5,FALSE),VLOOKUP(M167,参考データ!$B$39:$F$42,3,FALSE)/R167^VLOOKUP(M167,参考データ!$B$39:$F$42,4,FALSE)/L167^VLOOKUP(M167,参考データ!$B$39:$F$42,5,FALSE))*U167,J167/(IF(I167="委託輸送",IF(H167="ガソリン",INDEX(参考データ!$F$48:$I$50,MATCH(L167,参考データ!$D$48:$D$50,1),MATCH(M167,参考データ!$F$47:$I$47,0)),INDEX(参考データ!$F$51:$I$59,MATCH(L167,参考データ!$D$51:$D$59,1),MATCH(M167,参考データ!$F$47:$I$47,0))),IF(H167="ガソリン",INDEX(参考データ!$F$60:$I$62,MATCH(L167,参考データ!$D$60:$D$62,1),MATCH(M167,参考データ!$F$47:$I$47,0)),INDEX(参考データ!$F$63:$I$71,MATCH(L167,参考データ!$D$63:$D$71,1),MATCH(M167,参考データ!$F$47:$I$47,0)))))))</f>
        <v/>
      </c>
      <c r="U167" s="218" t="str">
        <f t="shared" si="57"/>
        <v/>
      </c>
      <c r="V167" s="206" t="str">
        <f t="shared" si="58"/>
        <v/>
      </c>
      <c r="AN167" s="216">
        <f t="shared" si="61"/>
        <v>0</v>
      </c>
      <c r="AO167" s="156">
        <f t="shared" si="56"/>
        <v>0</v>
      </c>
      <c r="AP167" s="140">
        <f t="shared" si="62"/>
        <v>0</v>
      </c>
      <c r="AQ167" s="159" t="str">
        <f t="shared" si="59"/>
        <v/>
      </c>
    </row>
    <row r="168" spans="2:43" x14ac:dyDescent="0.2">
      <c r="B168" s="202">
        <v>157</v>
      </c>
      <c r="C168" s="45"/>
      <c r="D168" s="114"/>
      <c r="E168" s="114"/>
      <c r="F168" s="114"/>
      <c r="G168" s="44"/>
      <c r="H168" s="10"/>
      <c r="I168" s="10"/>
      <c r="J168" s="5"/>
      <c r="K168" s="36"/>
      <c r="L168" s="37"/>
      <c r="M168" s="8"/>
      <c r="N168" s="8"/>
      <c r="O168" s="8"/>
      <c r="P168" s="8"/>
      <c r="Q168" s="51"/>
      <c r="R168" s="217" t="str">
        <f t="shared" si="60"/>
        <v/>
      </c>
      <c r="S168" s="39" t="str">
        <f>IF(I168="","",IF(I168="委託輸送",IF(H168="ガソリン",VLOOKUP(L168,参考データ!$D$4:$F$6,3,TRUE),VLOOKUP(L168,参考データ!$D$7:$F$15,3,TRUE)),IF(H168="ガソリン",VLOOKUP(L168,参考データ!$D$16:$F$18,3,TRUE),VLOOKUP(L168,参考データ!$D$19:$F$27,3,TRUE))))</f>
        <v/>
      </c>
      <c r="T168" s="204" t="str">
        <f>IF(C168="","",IF(Q168="有",IF(H168="ガソリン",VLOOKUP(M168,参考データ!$B$36:$F$38,3,FALSE)/R168^VLOOKUP(M168,参考データ!$B$36:$F$38,4,FALSE)/L168^VLOOKUP(M168,参考データ!$B$36:$F$38,5,FALSE),VLOOKUP(M168,参考データ!$B$39:$F$42,3,FALSE)/R168^VLOOKUP(M168,参考データ!$B$39:$F$42,4,FALSE)/L168^VLOOKUP(M168,参考データ!$B$39:$F$42,5,FALSE))*U168,J168/(IF(I168="委託輸送",IF(H168="ガソリン",INDEX(参考データ!$F$48:$I$50,MATCH(L168,参考データ!$D$48:$D$50,1),MATCH(M168,参考データ!$F$47:$I$47,0)),INDEX(参考データ!$F$51:$I$59,MATCH(L168,参考データ!$D$51:$D$59,1),MATCH(M168,参考データ!$F$47:$I$47,0))),IF(H168="ガソリン",INDEX(参考データ!$F$60:$I$62,MATCH(L168,参考データ!$D$60:$D$62,1),MATCH(M168,参考データ!$F$47:$I$47,0)),INDEX(参考データ!$F$63:$I$71,MATCH(L168,参考データ!$D$63:$D$71,1),MATCH(M168,参考データ!$F$47:$I$47,0)))))))</f>
        <v/>
      </c>
      <c r="U168" s="218" t="str">
        <f t="shared" si="57"/>
        <v/>
      </c>
      <c r="V168" s="206" t="str">
        <f t="shared" si="58"/>
        <v/>
      </c>
      <c r="AN168" s="216">
        <f t="shared" si="61"/>
        <v>0</v>
      </c>
      <c r="AO168" s="156">
        <f t="shared" si="56"/>
        <v>0</v>
      </c>
      <c r="AP168" s="140">
        <f t="shared" si="62"/>
        <v>0</v>
      </c>
      <c r="AQ168" s="159" t="str">
        <f t="shared" si="59"/>
        <v/>
      </c>
    </row>
    <row r="169" spans="2:43" x14ac:dyDescent="0.2">
      <c r="B169" s="202">
        <v>158</v>
      </c>
      <c r="C169" s="45"/>
      <c r="D169" s="114"/>
      <c r="E169" s="114"/>
      <c r="F169" s="114"/>
      <c r="G169" s="44"/>
      <c r="H169" s="10"/>
      <c r="I169" s="10"/>
      <c r="J169" s="5"/>
      <c r="K169" s="36"/>
      <c r="L169" s="37"/>
      <c r="M169" s="8"/>
      <c r="N169" s="8"/>
      <c r="O169" s="8"/>
      <c r="P169" s="8"/>
      <c r="Q169" s="51"/>
      <c r="R169" s="217" t="str">
        <f t="shared" si="60"/>
        <v/>
      </c>
      <c r="S169" s="39" t="str">
        <f>IF(I169="","",IF(I169="委託輸送",IF(H169="ガソリン",VLOOKUP(L169,参考データ!$D$4:$F$6,3,TRUE),VLOOKUP(L169,参考データ!$D$7:$F$15,3,TRUE)),IF(H169="ガソリン",VLOOKUP(L169,参考データ!$D$16:$F$18,3,TRUE),VLOOKUP(L169,参考データ!$D$19:$F$27,3,TRUE))))</f>
        <v/>
      </c>
      <c r="T169" s="204" t="str">
        <f>IF(C169="","",IF(Q169="有",IF(H169="ガソリン",VLOOKUP(M169,参考データ!$B$36:$F$38,3,FALSE)/R169^VLOOKUP(M169,参考データ!$B$36:$F$38,4,FALSE)/L169^VLOOKUP(M169,参考データ!$B$36:$F$38,5,FALSE),VLOOKUP(M169,参考データ!$B$39:$F$42,3,FALSE)/R169^VLOOKUP(M169,参考データ!$B$39:$F$42,4,FALSE)/L169^VLOOKUP(M169,参考データ!$B$39:$F$42,5,FALSE))*U169,J169/(IF(I169="委託輸送",IF(H169="ガソリン",INDEX(参考データ!$F$48:$I$50,MATCH(L169,参考データ!$D$48:$D$50,1),MATCH(M169,参考データ!$F$47:$I$47,0)),INDEX(参考データ!$F$51:$I$59,MATCH(L169,参考データ!$D$51:$D$59,1),MATCH(M169,参考データ!$F$47:$I$47,0))),IF(H169="ガソリン",INDEX(参考データ!$F$60:$I$62,MATCH(L169,参考データ!$D$60:$D$62,1),MATCH(M169,参考データ!$F$47:$I$47,0)),INDEX(参考データ!$F$63:$I$71,MATCH(L169,参考データ!$D$63:$D$71,1),MATCH(M169,参考データ!$F$47:$I$47,0)))))))</f>
        <v/>
      </c>
      <c r="U169" s="218" t="str">
        <f t="shared" si="57"/>
        <v/>
      </c>
      <c r="V169" s="206" t="str">
        <f t="shared" si="58"/>
        <v/>
      </c>
      <c r="AN169" s="216">
        <f t="shared" si="61"/>
        <v>0</v>
      </c>
      <c r="AO169" s="156">
        <f t="shared" ref="AO169:AO232" si="63">+J169*L169/1000</f>
        <v>0</v>
      </c>
      <c r="AP169" s="140">
        <f t="shared" si="62"/>
        <v>0</v>
      </c>
      <c r="AQ169" s="159" t="str">
        <f t="shared" si="59"/>
        <v/>
      </c>
    </row>
    <row r="170" spans="2:43" x14ac:dyDescent="0.2">
      <c r="B170" s="202">
        <v>159</v>
      </c>
      <c r="C170" s="45"/>
      <c r="D170" s="114"/>
      <c r="E170" s="114"/>
      <c r="F170" s="114"/>
      <c r="G170" s="44"/>
      <c r="H170" s="10"/>
      <c r="I170" s="10"/>
      <c r="J170" s="5"/>
      <c r="K170" s="36"/>
      <c r="L170" s="37"/>
      <c r="M170" s="8"/>
      <c r="N170" s="8"/>
      <c r="O170" s="8"/>
      <c r="P170" s="8"/>
      <c r="Q170" s="51"/>
      <c r="R170" s="217" t="str">
        <f t="shared" si="60"/>
        <v/>
      </c>
      <c r="S170" s="39" t="str">
        <f>IF(I170="","",IF(I170="委託輸送",IF(H170="ガソリン",VLOOKUP(L170,参考データ!$D$4:$F$6,3,TRUE),VLOOKUP(L170,参考データ!$D$7:$F$15,3,TRUE)),IF(H170="ガソリン",VLOOKUP(L170,参考データ!$D$16:$F$18,3,TRUE),VLOOKUP(L170,参考データ!$D$19:$F$27,3,TRUE))))</f>
        <v/>
      </c>
      <c r="T170" s="204" t="str">
        <f>IF(C170="","",IF(Q170="有",IF(H170="ガソリン",VLOOKUP(M170,参考データ!$B$36:$F$38,3,FALSE)/R170^VLOOKUP(M170,参考データ!$B$36:$F$38,4,FALSE)/L170^VLOOKUP(M170,参考データ!$B$36:$F$38,5,FALSE),VLOOKUP(M170,参考データ!$B$39:$F$42,3,FALSE)/R170^VLOOKUP(M170,参考データ!$B$39:$F$42,4,FALSE)/L170^VLOOKUP(M170,参考データ!$B$39:$F$42,5,FALSE))*U170,J170/(IF(I170="委託輸送",IF(H170="ガソリン",INDEX(参考データ!$F$48:$I$50,MATCH(L170,参考データ!$D$48:$D$50,1),MATCH(M170,参考データ!$F$47:$I$47,0)),INDEX(参考データ!$F$51:$I$59,MATCH(L170,参考データ!$D$51:$D$59,1),MATCH(M170,参考データ!$F$47:$I$47,0))),IF(H170="ガソリン",INDEX(参考データ!$F$60:$I$62,MATCH(L170,参考データ!$D$60:$D$62,1),MATCH(M170,参考データ!$F$47:$I$47,0)),INDEX(参考データ!$F$63:$I$71,MATCH(L170,参考データ!$D$63:$D$71,1),MATCH(M170,参考データ!$F$47:$I$47,0)))))))</f>
        <v/>
      </c>
      <c r="U170" s="218" t="str">
        <f t="shared" si="57"/>
        <v/>
      </c>
      <c r="V170" s="206" t="str">
        <f t="shared" si="58"/>
        <v/>
      </c>
      <c r="AN170" s="216">
        <f t="shared" si="61"/>
        <v>0</v>
      </c>
      <c r="AO170" s="156">
        <f t="shared" si="63"/>
        <v>0</v>
      </c>
      <c r="AP170" s="140">
        <f t="shared" si="62"/>
        <v>0</v>
      </c>
      <c r="AQ170" s="159" t="str">
        <f t="shared" si="59"/>
        <v/>
      </c>
    </row>
    <row r="171" spans="2:43" x14ac:dyDescent="0.2">
      <c r="B171" s="202">
        <v>160</v>
      </c>
      <c r="C171" s="45"/>
      <c r="D171" s="114"/>
      <c r="E171" s="114"/>
      <c r="F171" s="114"/>
      <c r="G171" s="44"/>
      <c r="H171" s="10"/>
      <c r="I171" s="10"/>
      <c r="J171" s="5"/>
      <c r="K171" s="36"/>
      <c r="L171" s="37"/>
      <c r="M171" s="8"/>
      <c r="N171" s="8"/>
      <c r="O171" s="8"/>
      <c r="P171" s="8"/>
      <c r="Q171" s="51"/>
      <c r="R171" s="217" t="str">
        <f t="shared" si="60"/>
        <v/>
      </c>
      <c r="S171" s="39" t="str">
        <f>IF(I171="","",IF(I171="委託輸送",IF(H171="ガソリン",VLOOKUP(L171,参考データ!$D$4:$F$6,3,TRUE),VLOOKUP(L171,参考データ!$D$7:$F$15,3,TRUE)),IF(H171="ガソリン",VLOOKUP(L171,参考データ!$D$16:$F$18,3,TRUE),VLOOKUP(L171,参考データ!$D$19:$F$27,3,TRUE))))</f>
        <v/>
      </c>
      <c r="T171" s="204" t="str">
        <f>IF(C171="","",IF(Q171="有",IF(H171="ガソリン",VLOOKUP(M171,参考データ!$B$36:$F$38,3,FALSE)/R171^VLOOKUP(M171,参考データ!$B$36:$F$38,4,FALSE)/L171^VLOOKUP(M171,参考データ!$B$36:$F$38,5,FALSE),VLOOKUP(M171,参考データ!$B$39:$F$42,3,FALSE)/R171^VLOOKUP(M171,参考データ!$B$39:$F$42,4,FALSE)/L171^VLOOKUP(M171,参考データ!$B$39:$F$42,5,FALSE))*U171,J171/(IF(I171="委託輸送",IF(H171="ガソリン",INDEX(参考データ!$F$48:$I$50,MATCH(L171,参考データ!$D$48:$D$50,1),MATCH(M171,参考データ!$F$47:$I$47,0)),INDEX(参考データ!$F$51:$I$59,MATCH(L171,参考データ!$D$51:$D$59,1),MATCH(M171,参考データ!$F$47:$I$47,0))),IF(H171="ガソリン",INDEX(参考データ!$F$60:$I$62,MATCH(L171,参考データ!$D$60:$D$62,1),MATCH(M171,参考データ!$F$47:$I$47,0)),INDEX(参考データ!$F$63:$I$71,MATCH(L171,参考データ!$D$63:$D$71,1),MATCH(M171,参考データ!$F$47:$I$47,0)))))))</f>
        <v/>
      </c>
      <c r="U171" s="218" t="str">
        <f t="shared" si="57"/>
        <v/>
      </c>
      <c r="V171" s="206" t="str">
        <f t="shared" si="58"/>
        <v/>
      </c>
      <c r="AN171" s="216">
        <f t="shared" si="61"/>
        <v>0</v>
      </c>
      <c r="AO171" s="156">
        <f t="shared" si="63"/>
        <v>0</v>
      </c>
      <c r="AP171" s="140">
        <f t="shared" si="62"/>
        <v>0</v>
      </c>
      <c r="AQ171" s="159" t="str">
        <f t="shared" si="59"/>
        <v/>
      </c>
    </row>
    <row r="172" spans="2:43" x14ac:dyDescent="0.2">
      <c r="B172" s="202">
        <v>161</v>
      </c>
      <c r="C172" s="45"/>
      <c r="D172" s="114"/>
      <c r="E172" s="114"/>
      <c r="F172" s="114"/>
      <c r="G172" s="44"/>
      <c r="H172" s="10"/>
      <c r="I172" s="10"/>
      <c r="J172" s="5"/>
      <c r="K172" s="36"/>
      <c r="L172" s="37"/>
      <c r="M172" s="8"/>
      <c r="N172" s="8"/>
      <c r="O172" s="8"/>
      <c r="P172" s="8"/>
      <c r="Q172" s="51"/>
      <c r="R172" s="217" t="str">
        <f t="shared" si="60"/>
        <v/>
      </c>
      <c r="S172" s="39" t="str">
        <f>IF(I172="","",IF(I172="委託輸送",IF(H172="ガソリン",VLOOKUP(L172,参考データ!$D$4:$F$6,3,TRUE),VLOOKUP(L172,参考データ!$D$7:$F$15,3,TRUE)),IF(H172="ガソリン",VLOOKUP(L172,参考データ!$D$16:$F$18,3,TRUE),VLOOKUP(L172,参考データ!$D$19:$F$27,3,TRUE))))</f>
        <v/>
      </c>
      <c r="T172" s="204" t="str">
        <f>IF(C172="","",IF(Q172="有",IF(H172="ガソリン",VLOOKUP(M172,参考データ!$B$36:$F$38,3,FALSE)/R172^VLOOKUP(M172,参考データ!$B$36:$F$38,4,FALSE)/L172^VLOOKUP(M172,参考データ!$B$36:$F$38,5,FALSE),VLOOKUP(M172,参考データ!$B$39:$F$42,3,FALSE)/R172^VLOOKUP(M172,参考データ!$B$39:$F$42,4,FALSE)/L172^VLOOKUP(M172,参考データ!$B$39:$F$42,5,FALSE))*U172,J172/(IF(I172="委託輸送",IF(H172="ガソリン",INDEX(参考データ!$F$48:$I$50,MATCH(L172,参考データ!$D$48:$D$50,1),MATCH(M172,参考データ!$F$47:$I$47,0)),INDEX(参考データ!$F$51:$I$59,MATCH(L172,参考データ!$D$51:$D$59,1),MATCH(M172,参考データ!$F$47:$I$47,0))),IF(H172="ガソリン",INDEX(参考データ!$F$60:$I$62,MATCH(L172,参考データ!$D$60:$D$62,1),MATCH(M172,参考データ!$F$47:$I$47,0)),INDEX(参考データ!$F$63:$I$71,MATCH(L172,参考データ!$D$63:$D$71,1),MATCH(M172,参考データ!$F$47:$I$47,0)))))))</f>
        <v/>
      </c>
      <c r="U172" s="218" t="str">
        <f t="shared" si="57"/>
        <v/>
      </c>
      <c r="V172" s="206" t="str">
        <f t="shared" si="58"/>
        <v/>
      </c>
      <c r="AN172" s="216">
        <f t="shared" si="61"/>
        <v>0</v>
      </c>
      <c r="AO172" s="156">
        <f t="shared" si="63"/>
        <v>0</v>
      </c>
      <c r="AP172" s="140">
        <f t="shared" si="62"/>
        <v>0</v>
      </c>
      <c r="AQ172" s="159" t="str">
        <f t="shared" si="59"/>
        <v/>
      </c>
    </row>
    <row r="173" spans="2:43" x14ac:dyDescent="0.2">
      <c r="B173" s="202">
        <v>162</v>
      </c>
      <c r="C173" s="45"/>
      <c r="D173" s="114"/>
      <c r="E173" s="114"/>
      <c r="F173" s="114"/>
      <c r="G173" s="44"/>
      <c r="H173" s="10"/>
      <c r="I173" s="10"/>
      <c r="J173" s="5"/>
      <c r="K173" s="36"/>
      <c r="L173" s="37"/>
      <c r="M173" s="8"/>
      <c r="N173" s="8"/>
      <c r="O173" s="8"/>
      <c r="P173" s="8"/>
      <c r="Q173" s="51"/>
      <c r="R173" s="217" t="str">
        <f t="shared" si="60"/>
        <v/>
      </c>
      <c r="S173" s="39" t="str">
        <f>IF(I173="","",IF(I173="委託輸送",IF(H173="ガソリン",VLOOKUP(L173,参考データ!$D$4:$F$6,3,TRUE),VLOOKUP(L173,参考データ!$D$7:$F$15,3,TRUE)),IF(H173="ガソリン",VLOOKUP(L173,参考データ!$D$16:$F$18,3,TRUE),VLOOKUP(L173,参考データ!$D$19:$F$27,3,TRUE))))</f>
        <v/>
      </c>
      <c r="T173" s="204" t="str">
        <f>IF(C173="","",IF(Q173="有",IF(H173="ガソリン",VLOOKUP(M173,参考データ!$B$36:$F$38,3,FALSE)/R173^VLOOKUP(M173,参考データ!$B$36:$F$38,4,FALSE)/L173^VLOOKUP(M173,参考データ!$B$36:$F$38,5,FALSE),VLOOKUP(M173,参考データ!$B$39:$F$42,3,FALSE)/R173^VLOOKUP(M173,参考データ!$B$39:$F$42,4,FALSE)/L173^VLOOKUP(M173,参考データ!$B$39:$F$42,5,FALSE))*U173,J173/(IF(I173="委託輸送",IF(H173="ガソリン",INDEX(参考データ!$F$48:$I$50,MATCH(L173,参考データ!$D$48:$D$50,1),MATCH(M173,参考データ!$F$47:$I$47,0)),INDEX(参考データ!$F$51:$I$59,MATCH(L173,参考データ!$D$51:$D$59,1),MATCH(M173,参考データ!$F$47:$I$47,0))),IF(H173="ガソリン",INDEX(参考データ!$F$60:$I$62,MATCH(L173,参考データ!$D$60:$D$62,1),MATCH(M173,参考データ!$F$47:$I$47,0)),INDEX(参考データ!$F$63:$I$71,MATCH(L173,参考データ!$D$63:$D$71,1),MATCH(M173,参考データ!$F$47:$I$47,0)))))))</f>
        <v/>
      </c>
      <c r="U173" s="218" t="str">
        <f t="shared" si="57"/>
        <v/>
      </c>
      <c r="V173" s="206" t="str">
        <f t="shared" si="58"/>
        <v/>
      </c>
      <c r="AN173" s="216">
        <f t="shared" si="61"/>
        <v>0</v>
      </c>
      <c r="AO173" s="156">
        <f t="shared" si="63"/>
        <v>0</v>
      </c>
      <c r="AP173" s="140">
        <f t="shared" si="62"/>
        <v>0</v>
      </c>
      <c r="AQ173" s="159" t="str">
        <f t="shared" si="59"/>
        <v/>
      </c>
    </row>
    <row r="174" spans="2:43" x14ac:dyDescent="0.2">
      <c r="B174" s="202">
        <v>163</v>
      </c>
      <c r="C174" s="45"/>
      <c r="D174" s="114"/>
      <c r="E174" s="114"/>
      <c r="F174" s="114"/>
      <c r="G174" s="44"/>
      <c r="H174" s="10"/>
      <c r="I174" s="10"/>
      <c r="J174" s="5"/>
      <c r="K174" s="36"/>
      <c r="L174" s="37"/>
      <c r="M174" s="8"/>
      <c r="N174" s="8"/>
      <c r="O174" s="8"/>
      <c r="P174" s="8"/>
      <c r="Q174" s="51"/>
      <c r="R174" s="217" t="str">
        <f t="shared" si="60"/>
        <v/>
      </c>
      <c r="S174" s="39" t="str">
        <f>IF(I174="","",IF(I174="委託輸送",IF(H174="ガソリン",VLOOKUP(L174,参考データ!$D$4:$F$6,3,TRUE),VLOOKUP(L174,参考データ!$D$7:$F$15,3,TRUE)),IF(H174="ガソリン",VLOOKUP(L174,参考データ!$D$16:$F$18,3,TRUE),VLOOKUP(L174,参考データ!$D$19:$F$27,3,TRUE))))</f>
        <v/>
      </c>
      <c r="T174" s="204" t="str">
        <f>IF(C174="","",IF(Q174="有",IF(H174="ガソリン",VLOOKUP(M174,参考データ!$B$36:$F$38,3,FALSE)/R174^VLOOKUP(M174,参考データ!$B$36:$F$38,4,FALSE)/L174^VLOOKUP(M174,参考データ!$B$36:$F$38,5,FALSE),VLOOKUP(M174,参考データ!$B$39:$F$42,3,FALSE)/R174^VLOOKUP(M174,参考データ!$B$39:$F$42,4,FALSE)/L174^VLOOKUP(M174,参考データ!$B$39:$F$42,5,FALSE))*U174,J174/(IF(I174="委託輸送",IF(H174="ガソリン",INDEX(参考データ!$F$48:$I$50,MATCH(L174,参考データ!$D$48:$D$50,1),MATCH(M174,参考データ!$F$47:$I$47,0)),INDEX(参考データ!$F$51:$I$59,MATCH(L174,参考データ!$D$51:$D$59,1),MATCH(M174,参考データ!$F$47:$I$47,0))),IF(H174="ガソリン",INDEX(参考データ!$F$60:$I$62,MATCH(L174,参考データ!$D$60:$D$62,1),MATCH(M174,参考データ!$F$47:$I$47,0)),INDEX(参考データ!$F$63:$I$71,MATCH(L174,参考データ!$D$63:$D$71,1),MATCH(M174,参考データ!$F$47:$I$47,0)))))))</f>
        <v/>
      </c>
      <c r="U174" s="218" t="str">
        <f t="shared" si="57"/>
        <v/>
      </c>
      <c r="V174" s="206" t="str">
        <f t="shared" si="58"/>
        <v/>
      </c>
      <c r="AN174" s="216">
        <f t="shared" si="61"/>
        <v>0</v>
      </c>
      <c r="AO174" s="156">
        <f t="shared" si="63"/>
        <v>0</v>
      </c>
      <c r="AP174" s="140">
        <f t="shared" si="62"/>
        <v>0</v>
      </c>
      <c r="AQ174" s="159" t="str">
        <f t="shared" si="59"/>
        <v/>
      </c>
    </row>
    <row r="175" spans="2:43" x14ac:dyDescent="0.2">
      <c r="B175" s="202">
        <v>164</v>
      </c>
      <c r="C175" s="45"/>
      <c r="D175" s="114"/>
      <c r="E175" s="114"/>
      <c r="F175" s="114"/>
      <c r="G175" s="44"/>
      <c r="H175" s="10"/>
      <c r="I175" s="10"/>
      <c r="J175" s="5"/>
      <c r="K175" s="36"/>
      <c r="L175" s="37"/>
      <c r="M175" s="8"/>
      <c r="N175" s="8"/>
      <c r="O175" s="8"/>
      <c r="P175" s="8"/>
      <c r="Q175" s="51"/>
      <c r="R175" s="217" t="str">
        <f t="shared" si="60"/>
        <v/>
      </c>
      <c r="S175" s="39" t="str">
        <f>IF(I175="","",IF(I175="委託輸送",IF(H175="ガソリン",VLOOKUP(L175,参考データ!$D$4:$F$6,3,TRUE),VLOOKUP(L175,参考データ!$D$7:$F$15,3,TRUE)),IF(H175="ガソリン",VLOOKUP(L175,参考データ!$D$16:$F$18,3,TRUE),VLOOKUP(L175,参考データ!$D$19:$F$27,3,TRUE))))</f>
        <v/>
      </c>
      <c r="T175" s="204" t="str">
        <f>IF(C175="","",IF(Q175="有",IF(H175="ガソリン",VLOOKUP(M175,参考データ!$B$36:$F$38,3,FALSE)/R175^VLOOKUP(M175,参考データ!$B$36:$F$38,4,FALSE)/L175^VLOOKUP(M175,参考データ!$B$36:$F$38,5,FALSE),VLOOKUP(M175,参考データ!$B$39:$F$42,3,FALSE)/R175^VLOOKUP(M175,参考データ!$B$39:$F$42,4,FALSE)/L175^VLOOKUP(M175,参考データ!$B$39:$F$42,5,FALSE))*U175,J175/(IF(I175="委託輸送",IF(H175="ガソリン",INDEX(参考データ!$F$48:$I$50,MATCH(L175,参考データ!$D$48:$D$50,1),MATCH(M175,参考データ!$F$47:$I$47,0)),INDEX(参考データ!$F$51:$I$59,MATCH(L175,参考データ!$D$51:$D$59,1),MATCH(M175,参考データ!$F$47:$I$47,0))),IF(H175="ガソリン",INDEX(参考データ!$F$60:$I$62,MATCH(L175,参考データ!$D$60:$D$62,1),MATCH(M175,参考データ!$F$47:$I$47,0)),INDEX(参考データ!$F$63:$I$71,MATCH(L175,参考データ!$D$63:$D$71,1),MATCH(M175,参考データ!$F$47:$I$47,0)))))))</f>
        <v/>
      </c>
      <c r="U175" s="218" t="str">
        <f t="shared" si="57"/>
        <v/>
      </c>
      <c r="V175" s="206" t="str">
        <f t="shared" si="58"/>
        <v/>
      </c>
      <c r="AN175" s="216">
        <f t="shared" si="61"/>
        <v>0</v>
      </c>
      <c r="AO175" s="156">
        <f t="shared" si="63"/>
        <v>0</v>
      </c>
      <c r="AP175" s="140">
        <f t="shared" si="62"/>
        <v>0</v>
      </c>
      <c r="AQ175" s="159" t="str">
        <f t="shared" si="59"/>
        <v/>
      </c>
    </row>
    <row r="176" spans="2:43" x14ac:dyDescent="0.2">
      <c r="B176" s="202">
        <v>165</v>
      </c>
      <c r="C176" s="45"/>
      <c r="D176" s="114"/>
      <c r="E176" s="114"/>
      <c r="F176" s="114"/>
      <c r="G176" s="44"/>
      <c r="H176" s="10"/>
      <c r="I176" s="10"/>
      <c r="J176" s="5"/>
      <c r="K176" s="36"/>
      <c r="L176" s="37"/>
      <c r="M176" s="8"/>
      <c r="N176" s="8"/>
      <c r="O176" s="8"/>
      <c r="P176" s="8"/>
      <c r="Q176" s="51"/>
      <c r="R176" s="217" t="str">
        <f t="shared" si="60"/>
        <v/>
      </c>
      <c r="S176" s="39" t="str">
        <f>IF(I176="","",IF(I176="委託輸送",IF(H176="ガソリン",VLOOKUP(L176,参考データ!$D$4:$F$6,3,TRUE),VLOOKUP(L176,参考データ!$D$7:$F$15,3,TRUE)),IF(H176="ガソリン",VLOOKUP(L176,参考データ!$D$16:$F$18,3,TRUE),VLOOKUP(L176,参考データ!$D$19:$F$27,3,TRUE))))</f>
        <v/>
      </c>
      <c r="T176" s="204" t="str">
        <f>IF(C176="","",IF(Q176="有",IF(H176="ガソリン",VLOOKUP(M176,参考データ!$B$36:$F$38,3,FALSE)/R176^VLOOKUP(M176,参考データ!$B$36:$F$38,4,FALSE)/L176^VLOOKUP(M176,参考データ!$B$36:$F$38,5,FALSE),VLOOKUP(M176,参考データ!$B$39:$F$42,3,FALSE)/R176^VLOOKUP(M176,参考データ!$B$39:$F$42,4,FALSE)/L176^VLOOKUP(M176,参考データ!$B$39:$F$42,5,FALSE))*U176,J176/(IF(I176="委託輸送",IF(H176="ガソリン",INDEX(参考データ!$F$48:$I$50,MATCH(L176,参考データ!$D$48:$D$50,1),MATCH(M176,参考データ!$F$47:$I$47,0)),INDEX(参考データ!$F$51:$I$59,MATCH(L176,参考データ!$D$51:$D$59,1),MATCH(M176,参考データ!$F$47:$I$47,0))),IF(H176="ガソリン",INDEX(参考データ!$F$60:$I$62,MATCH(L176,参考データ!$D$60:$D$62,1),MATCH(M176,参考データ!$F$47:$I$47,0)),INDEX(参考データ!$F$63:$I$71,MATCH(L176,参考データ!$D$63:$D$71,1),MATCH(M176,参考データ!$F$47:$I$47,0)))))))</f>
        <v/>
      </c>
      <c r="U176" s="218" t="str">
        <f t="shared" si="57"/>
        <v/>
      </c>
      <c r="V176" s="206" t="str">
        <f t="shared" si="58"/>
        <v/>
      </c>
      <c r="AN176" s="216">
        <f t="shared" si="61"/>
        <v>0</v>
      </c>
      <c r="AO176" s="156">
        <f t="shared" si="63"/>
        <v>0</v>
      </c>
      <c r="AP176" s="140">
        <f t="shared" si="62"/>
        <v>0</v>
      </c>
      <c r="AQ176" s="159" t="str">
        <f t="shared" si="59"/>
        <v/>
      </c>
    </row>
    <row r="177" spans="2:43" x14ac:dyDescent="0.2">
      <c r="B177" s="202">
        <v>166</v>
      </c>
      <c r="C177" s="45"/>
      <c r="D177" s="114"/>
      <c r="E177" s="114"/>
      <c r="F177" s="114"/>
      <c r="G177" s="44"/>
      <c r="H177" s="10"/>
      <c r="I177" s="10"/>
      <c r="J177" s="5"/>
      <c r="K177" s="36"/>
      <c r="L177" s="37"/>
      <c r="M177" s="8"/>
      <c r="N177" s="8"/>
      <c r="O177" s="8"/>
      <c r="P177" s="8"/>
      <c r="Q177" s="51"/>
      <c r="R177" s="217" t="str">
        <f t="shared" si="60"/>
        <v/>
      </c>
      <c r="S177" s="39" t="str">
        <f>IF(I177="","",IF(I177="委託輸送",IF(H177="ガソリン",VLOOKUP(L177,参考データ!$D$4:$F$6,3,TRUE),VLOOKUP(L177,参考データ!$D$7:$F$15,3,TRUE)),IF(H177="ガソリン",VLOOKUP(L177,参考データ!$D$16:$F$18,3,TRUE),VLOOKUP(L177,参考データ!$D$19:$F$27,3,TRUE))))</f>
        <v/>
      </c>
      <c r="T177" s="204" t="str">
        <f>IF(C177="","",IF(Q177="有",IF(H177="ガソリン",VLOOKUP(M177,参考データ!$B$36:$F$38,3,FALSE)/R177^VLOOKUP(M177,参考データ!$B$36:$F$38,4,FALSE)/L177^VLOOKUP(M177,参考データ!$B$36:$F$38,5,FALSE),VLOOKUP(M177,参考データ!$B$39:$F$42,3,FALSE)/R177^VLOOKUP(M177,参考データ!$B$39:$F$42,4,FALSE)/L177^VLOOKUP(M177,参考データ!$B$39:$F$42,5,FALSE))*U177,J177/(IF(I177="委託輸送",IF(H177="ガソリン",INDEX(参考データ!$F$48:$I$50,MATCH(L177,参考データ!$D$48:$D$50,1),MATCH(M177,参考データ!$F$47:$I$47,0)),INDEX(参考データ!$F$51:$I$59,MATCH(L177,参考データ!$D$51:$D$59,1),MATCH(M177,参考データ!$F$47:$I$47,0))),IF(H177="ガソリン",INDEX(参考データ!$F$60:$I$62,MATCH(L177,参考データ!$D$60:$D$62,1),MATCH(M177,参考データ!$F$47:$I$47,0)),INDEX(参考データ!$F$63:$I$71,MATCH(L177,参考データ!$D$63:$D$71,1),MATCH(M177,参考データ!$F$47:$I$47,0)))))))</f>
        <v/>
      </c>
      <c r="U177" s="218" t="str">
        <f t="shared" si="57"/>
        <v/>
      </c>
      <c r="V177" s="206" t="str">
        <f t="shared" si="58"/>
        <v/>
      </c>
      <c r="AN177" s="216">
        <f t="shared" si="61"/>
        <v>0</v>
      </c>
      <c r="AO177" s="156">
        <f t="shared" si="63"/>
        <v>0</v>
      </c>
      <c r="AP177" s="140">
        <f t="shared" si="62"/>
        <v>0</v>
      </c>
      <c r="AQ177" s="159" t="str">
        <f t="shared" si="59"/>
        <v/>
      </c>
    </row>
    <row r="178" spans="2:43" x14ac:dyDescent="0.2">
      <c r="B178" s="202">
        <v>167</v>
      </c>
      <c r="C178" s="45"/>
      <c r="D178" s="114"/>
      <c r="E178" s="114"/>
      <c r="F178" s="114"/>
      <c r="G178" s="44"/>
      <c r="H178" s="10"/>
      <c r="I178" s="10"/>
      <c r="J178" s="5"/>
      <c r="K178" s="36"/>
      <c r="L178" s="37"/>
      <c r="M178" s="8"/>
      <c r="N178" s="8"/>
      <c r="O178" s="8"/>
      <c r="P178" s="8"/>
      <c r="Q178" s="51"/>
      <c r="R178" s="217" t="str">
        <f t="shared" si="60"/>
        <v/>
      </c>
      <c r="S178" s="39" t="str">
        <f>IF(I178="","",IF(I178="委託輸送",IF(H178="ガソリン",VLOOKUP(L178,参考データ!$D$4:$F$6,3,TRUE),VLOOKUP(L178,参考データ!$D$7:$F$15,3,TRUE)),IF(H178="ガソリン",VLOOKUP(L178,参考データ!$D$16:$F$18,3,TRUE),VLOOKUP(L178,参考データ!$D$19:$F$27,3,TRUE))))</f>
        <v/>
      </c>
      <c r="T178" s="204" t="str">
        <f>IF(C178="","",IF(Q178="有",IF(H178="ガソリン",VLOOKUP(M178,参考データ!$B$36:$F$38,3,FALSE)/R178^VLOOKUP(M178,参考データ!$B$36:$F$38,4,FALSE)/L178^VLOOKUP(M178,参考データ!$B$36:$F$38,5,FALSE),VLOOKUP(M178,参考データ!$B$39:$F$42,3,FALSE)/R178^VLOOKUP(M178,参考データ!$B$39:$F$42,4,FALSE)/L178^VLOOKUP(M178,参考データ!$B$39:$F$42,5,FALSE))*U178,J178/(IF(I178="委託輸送",IF(H178="ガソリン",INDEX(参考データ!$F$48:$I$50,MATCH(L178,参考データ!$D$48:$D$50,1),MATCH(M178,参考データ!$F$47:$I$47,0)),INDEX(参考データ!$F$51:$I$59,MATCH(L178,参考データ!$D$51:$D$59,1),MATCH(M178,参考データ!$F$47:$I$47,0))),IF(H178="ガソリン",INDEX(参考データ!$F$60:$I$62,MATCH(L178,参考データ!$D$60:$D$62,1),MATCH(M178,参考データ!$F$47:$I$47,0)),INDEX(参考データ!$F$63:$I$71,MATCH(L178,参考データ!$D$63:$D$71,1),MATCH(M178,参考データ!$F$47:$I$47,0)))))))</f>
        <v/>
      </c>
      <c r="U178" s="218" t="str">
        <f t="shared" si="57"/>
        <v/>
      </c>
      <c r="V178" s="206" t="str">
        <f t="shared" si="58"/>
        <v/>
      </c>
      <c r="AN178" s="216">
        <f t="shared" si="61"/>
        <v>0</v>
      </c>
      <c r="AO178" s="156">
        <f t="shared" si="63"/>
        <v>0</v>
      </c>
      <c r="AP178" s="140">
        <f t="shared" si="62"/>
        <v>0</v>
      </c>
      <c r="AQ178" s="159" t="str">
        <f t="shared" si="59"/>
        <v/>
      </c>
    </row>
    <row r="179" spans="2:43" x14ac:dyDescent="0.2">
      <c r="B179" s="202">
        <v>168</v>
      </c>
      <c r="C179" s="45"/>
      <c r="D179" s="114"/>
      <c r="E179" s="114"/>
      <c r="F179" s="114"/>
      <c r="G179" s="44"/>
      <c r="H179" s="10"/>
      <c r="I179" s="10"/>
      <c r="J179" s="5"/>
      <c r="K179" s="36"/>
      <c r="L179" s="37"/>
      <c r="M179" s="8"/>
      <c r="N179" s="8"/>
      <c r="O179" s="8"/>
      <c r="P179" s="8"/>
      <c r="Q179" s="51"/>
      <c r="R179" s="217" t="str">
        <f t="shared" si="60"/>
        <v/>
      </c>
      <c r="S179" s="39" t="str">
        <f>IF(I179="","",IF(I179="委託輸送",IF(H179="ガソリン",VLOOKUP(L179,参考データ!$D$4:$F$6,3,TRUE),VLOOKUP(L179,参考データ!$D$7:$F$15,3,TRUE)),IF(H179="ガソリン",VLOOKUP(L179,参考データ!$D$16:$F$18,3,TRUE),VLOOKUP(L179,参考データ!$D$19:$F$27,3,TRUE))))</f>
        <v/>
      </c>
      <c r="T179" s="204" t="str">
        <f>IF(C179="","",IF(Q179="有",IF(H179="ガソリン",VLOOKUP(M179,参考データ!$B$36:$F$38,3,FALSE)/R179^VLOOKUP(M179,参考データ!$B$36:$F$38,4,FALSE)/L179^VLOOKUP(M179,参考データ!$B$36:$F$38,5,FALSE),VLOOKUP(M179,参考データ!$B$39:$F$42,3,FALSE)/R179^VLOOKUP(M179,参考データ!$B$39:$F$42,4,FALSE)/L179^VLOOKUP(M179,参考データ!$B$39:$F$42,5,FALSE))*U179,J179/(IF(I179="委託輸送",IF(H179="ガソリン",INDEX(参考データ!$F$48:$I$50,MATCH(L179,参考データ!$D$48:$D$50,1),MATCH(M179,参考データ!$F$47:$I$47,0)),INDEX(参考データ!$F$51:$I$59,MATCH(L179,参考データ!$D$51:$D$59,1),MATCH(M179,参考データ!$F$47:$I$47,0))),IF(H179="ガソリン",INDEX(参考データ!$F$60:$I$62,MATCH(L179,参考データ!$D$60:$D$62,1),MATCH(M179,参考データ!$F$47:$I$47,0)),INDEX(参考データ!$F$63:$I$71,MATCH(L179,参考データ!$D$63:$D$71,1),MATCH(M179,参考データ!$F$47:$I$47,0)))))))</f>
        <v/>
      </c>
      <c r="U179" s="218" t="str">
        <f t="shared" si="57"/>
        <v/>
      </c>
      <c r="V179" s="206" t="str">
        <f t="shared" si="58"/>
        <v/>
      </c>
      <c r="AN179" s="216">
        <f t="shared" si="61"/>
        <v>0</v>
      </c>
      <c r="AO179" s="156">
        <f t="shared" si="63"/>
        <v>0</v>
      </c>
      <c r="AP179" s="140">
        <f t="shared" si="62"/>
        <v>0</v>
      </c>
      <c r="AQ179" s="159" t="str">
        <f t="shared" si="59"/>
        <v/>
      </c>
    </row>
    <row r="180" spans="2:43" x14ac:dyDescent="0.2">
      <c r="B180" s="202">
        <v>169</v>
      </c>
      <c r="C180" s="45"/>
      <c r="D180" s="114"/>
      <c r="E180" s="114"/>
      <c r="F180" s="114"/>
      <c r="G180" s="44"/>
      <c r="H180" s="10"/>
      <c r="I180" s="10"/>
      <c r="J180" s="5"/>
      <c r="K180" s="36"/>
      <c r="L180" s="37"/>
      <c r="M180" s="8"/>
      <c r="N180" s="8"/>
      <c r="O180" s="8"/>
      <c r="P180" s="8"/>
      <c r="Q180" s="51"/>
      <c r="R180" s="217" t="str">
        <f t="shared" si="60"/>
        <v/>
      </c>
      <c r="S180" s="39" t="str">
        <f>IF(I180="","",IF(I180="委託輸送",IF(H180="ガソリン",VLOOKUP(L180,参考データ!$D$4:$F$6,3,TRUE),VLOOKUP(L180,参考データ!$D$7:$F$15,3,TRUE)),IF(H180="ガソリン",VLOOKUP(L180,参考データ!$D$16:$F$18,3,TRUE),VLOOKUP(L180,参考データ!$D$19:$F$27,3,TRUE))))</f>
        <v/>
      </c>
      <c r="T180" s="204" t="str">
        <f>IF(C180="","",IF(Q180="有",IF(H180="ガソリン",VLOOKUP(M180,参考データ!$B$36:$F$38,3,FALSE)/R180^VLOOKUP(M180,参考データ!$B$36:$F$38,4,FALSE)/L180^VLOOKUP(M180,参考データ!$B$36:$F$38,5,FALSE),VLOOKUP(M180,参考データ!$B$39:$F$42,3,FALSE)/R180^VLOOKUP(M180,参考データ!$B$39:$F$42,4,FALSE)/L180^VLOOKUP(M180,参考データ!$B$39:$F$42,5,FALSE))*U180,J180/(IF(I180="委託輸送",IF(H180="ガソリン",INDEX(参考データ!$F$48:$I$50,MATCH(L180,参考データ!$D$48:$D$50,1),MATCH(M180,参考データ!$F$47:$I$47,0)),INDEX(参考データ!$F$51:$I$59,MATCH(L180,参考データ!$D$51:$D$59,1),MATCH(M180,参考データ!$F$47:$I$47,0))),IF(H180="ガソリン",INDEX(参考データ!$F$60:$I$62,MATCH(L180,参考データ!$D$60:$D$62,1),MATCH(M180,参考データ!$F$47:$I$47,0)),INDEX(参考データ!$F$63:$I$71,MATCH(L180,参考データ!$D$63:$D$71,1),MATCH(M180,参考データ!$F$47:$I$47,0)))))))</f>
        <v/>
      </c>
      <c r="U180" s="218" t="str">
        <f t="shared" si="57"/>
        <v/>
      </c>
      <c r="V180" s="206" t="str">
        <f t="shared" si="58"/>
        <v/>
      </c>
      <c r="AN180" s="216">
        <f t="shared" si="61"/>
        <v>0</v>
      </c>
      <c r="AO180" s="156">
        <f t="shared" si="63"/>
        <v>0</v>
      </c>
      <c r="AP180" s="140">
        <f t="shared" si="62"/>
        <v>0</v>
      </c>
      <c r="AQ180" s="159" t="str">
        <f t="shared" si="59"/>
        <v/>
      </c>
    </row>
    <row r="181" spans="2:43" x14ac:dyDescent="0.2">
      <c r="B181" s="202">
        <v>170</v>
      </c>
      <c r="C181" s="45"/>
      <c r="D181" s="114"/>
      <c r="E181" s="114"/>
      <c r="F181" s="114"/>
      <c r="G181" s="44"/>
      <c r="H181" s="10"/>
      <c r="I181" s="10"/>
      <c r="J181" s="5"/>
      <c r="K181" s="36"/>
      <c r="L181" s="37"/>
      <c r="M181" s="8"/>
      <c r="N181" s="8"/>
      <c r="O181" s="8"/>
      <c r="P181" s="8"/>
      <c r="Q181" s="51"/>
      <c r="R181" s="217" t="str">
        <f t="shared" si="60"/>
        <v/>
      </c>
      <c r="S181" s="39" t="str">
        <f>IF(I181="","",IF(I181="委託輸送",IF(H181="ガソリン",VLOOKUP(L181,参考データ!$D$4:$F$6,3,TRUE),VLOOKUP(L181,参考データ!$D$7:$F$15,3,TRUE)),IF(H181="ガソリン",VLOOKUP(L181,参考データ!$D$16:$F$18,3,TRUE),VLOOKUP(L181,参考データ!$D$19:$F$27,3,TRUE))))</f>
        <v/>
      </c>
      <c r="T181" s="204" t="str">
        <f>IF(C181="","",IF(Q181="有",IF(H181="ガソリン",VLOOKUP(M181,参考データ!$B$36:$F$38,3,FALSE)/R181^VLOOKUP(M181,参考データ!$B$36:$F$38,4,FALSE)/L181^VLOOKUP(M181,参考データ!$B$36:$F$38,5,FALSE),VLOOKUP(M181,参考データ!$B$39:$F$42,3,FALSE)/R181^VLOOKUP(M181,参考データ!$B$39:$F$42,4,FALSE)/L181^VLOOKUP(M181,参考データ!$B$39:$F$42,5,FALSE))*U181,J181/(IF(I181="委託輸送",IF(H181="ガソリン",INDEX(参考データ!$F$48:$I$50,MATCH(L181,参考データ!$D$48:$D$50,1),MATCH(M181,参考データ!$F$47:$I$47,0)),INDEX(参考データ!$F$51:$I$59,MATCH(L181,参考データ!$D$51:$D$59,1),MATCH(M181,参考データ!$F$47:$I$47,0))),IF(H181="ガソリン",INDEX(参考データ!$F$60:$I$62,MATCH(L181,参考データ!$D$60:$D$62,1),MATCH(M181,参考データ!$F$47:$I$47,0)),INDEX(参考データ!$F$63:$I$71,MATCH(L181,参考データ!$D$63:$D$71,1),MATCH(M181,参考データ!$F$47:$I$47,0)))))))</f>
        <v/>
      </c>
      <c r="U181" s="218" t="str">
        <f t="shared" si="57"/>
        <v/>
      </c>
      <c r="V181" s="206" t="str">
        <f t="shared" si="58"/>
        <v/>
      </c>
      <c r="AN181" s="216">
        <f t="shared" si="61"/>
        <v>0</v>
      </c>
      <c r="AO181" s="156">
        <f t="shared" si="63"/>
        <v>0</v>
      </c>
      <c r="AP181" s="140">
        <f t="shared" si="62"/>
        <v>0</v>
      </c>
      <c r="AQ181" s="159" t="str">
        <f t="shared" si="59"/>
        <v/>
      </c>
    </row>
    <row r="182" spans="2:43" x14ac:dyDescent="0.2">
      <c r="B182" s="202">
        <v>171</v>
      </c>
      <c r="C182" s="45"/>
      <c r="D182" s="114"/>
      <c r="E182" s="114"/>
      <c r="F182" s="114"/>
      <c r="G182" s="44"/>
      <c r="H182" s="10"/>
      <c r="I182" s="10"/>
      <c r="J182" s="5"/>
      <c r="K182" s="36"/>
      <c r="L182" s="37"/>
      <c r="M182" s="8"/>
      <c r="N182" s="8"/>
      <c r="O182" s="8"/>
      <c r="P182" s="8"/>
      <c r="Q182" s="51"/>
      <c r="R182" s="217" t="str">
        <f t="shared" si="60"/>
        <v/>
      </c>
      <c r="S182" s="39" t="str">
        <f>IF(I182="","",IF(I182="委託輸送",IF(H182="ガソリン",VLOOKUP(L182,参考データ!$D$4:$F$6,3,TRUE),VLOOKUP(L182,参考データ!$D$7:$F$15,3,TRUE)),IF(H182="ガソリン",VLOOKUP(L182,参考データ!$D$16:$F$18,3,TRUE),VLOOKUP(L182,参考データ!$D$19:$F$27,3,TRUE))))</f>
        <v/>
      </c>
      <c r="T182" s="204" t="str">
        <f>IF(C182="","",IF(Q182="有",IF(H182="ガソリン",VLOOKUP(M182,参考データ!$B$36:$F$38,3,FALSE)/R182^VLOOKUP(M182,参考データ!$B$36:$F$38,4,FALSE)/L182^VLOOKUP(M182,参考データ!$B$36:$F$38,5,FALSE),VLOOKUP(M182,参考データ!$B$39:$F$42,3,FALSE)/R182^VLOOKUP(M182,参考データ!$B$39:$F$42,4,FALSE)/L182^VLOOKUP(M182,参考データ!$B$39:$F$42,5,FALSE))*U182,J182/(IF(I182="委託輸送",IF(H182="ガソリン",INDEX(参考データ!$F$48:$I$50,MATCH(L182,参考データ!$D$48:$D$50,1),MATCH(M182,参考データ!$F$47:$I$47,0)),INDEX(参考データ!$F$51:$I$59,MATCH(L182,参考データ!$D$51:$D$59,1),MATCH(M182,参考データ!$F$47:$I$47,0))),IF(H182="ガソリン",INDEX(参考データ!$F$60:$I$62,MATCH(L182,参考データ!$D$60:$D$62,1),MATCH(M182,参考データ!$F$47:$I$47,0)),INDEX(参考データ!$F$63:$I$71,MATCH(L182,参考データ!$D$63:$D$71,1),MATCH(M182,参考データ!$F$47:$I$47,0)))))))</f>
        <v/>
      </c>
      <c r="U182" s="218" t="str">
        <f t="shared" si="57"/>
        <v/>
      </c>
      <c r="V182" s="206" t="str">
        <f t="shared" si="58"/>
        <v/>
      </c>
      <c r="AN182" s="216">
        <f t="shared" si="61"/>
        <v>0</v>
      </c>
      <c r="AO182" s="156">
        <f t="shared" si="63"/>
        <v>0</v>
      </c>
      <c r="AP182" s="140">
        <f t="shared" si="62"/>
        <v>0</v>
      </c>
      <c r="AQ182" s="159" t="str">
        <f t="shared" si="59"/>
        <v/>
      </c>
    </row>
    <row r="183" spans="2:43" x14ac:dyDescent="0.2">
      <c r="B183" s="202">
        <v>172</v>
      </c>
      <c r="C183" s="45"/>
      <c r="D183" s="114"/>
      <c r="E183" s="114"/>
      <c r="F183" s="114"/>
      <c r="G183" s="44"/>
      <c r="H183" s="10"/>
      <c r="I183" s="10"/>
      <c r="J183" s="5"/>
      <c r="K183" s="36"/>
      <c r="L183" s="37"/>
      <c r="M183" s="8"/>
      <c r="N183" s="8"/>
      <c r="O183" s="8"/>
      <c r="P183" s="8"/>
      <c r="Q183" s="51"/>
      <c r="R183" s="217" t="str">
        <f t="shared" si="60"/>
        <v/>
      </c>
      <c r="S183" s="39" t="str">
        <f>IF(I183="","",IF(I183="委託輸送",IF(H183="ガソリン",VLOOKUP(L183,参考データ!$D$4:$F$6,3,TRUE),VLOOKUP(L183,参考データ!$D$7:$F$15,3,TRUE)),IF(H183="ガソリン",VLOOKUP(L183,参考データ!$D$16:$F$18,3,TRUE),VLOOKUP(L183,参考データ!$D$19:$F$27,3,TRUE))))</f>
        <v/>
      </c>
      <c r="T183" s="204" t="str">
        <f>IF(C183="","",IF(Q183="有",IF(H183="ガソリン",VLOOKUP(M183,参考データ!$B$36:$F$38,3,FALSE)/R183^VLOOKUP(M183,参考データ!$B$36:$F$38,4,FALSE)/L183^VLOOKUP(M183,参考データ!$B$36:$F$38,5,FALSE),VLOOKUP(M183,参考データ!$B$39:$F$42,3,FALSE)/R183^VLOOKUP(M183,参考データ!$B$39:$F$42,4,FALSE)/L183^VLOOKUP(M183,参考データ!$B$39:$F$42,5,FALSE))*U183,J183/(IF(I183="委託輸送",IF(H183="ガソリン",INDEX(参考データ!$F$48:$I$50,MATCH(L183,参考データ!$D$48:$D$50,1),MATCH(M183,参考データ!$F$47:$I$47,0)),INDEX(参考データ!$F$51:$I$59,MATCH(L183,参考データ!$D$51:$D$59,1),MATCH(M183,参考データ!$F$47:$I$47,0))),IF(H183="ガソリン",INDEX(参考データ!$F$60:$I$62,MATCH(L183,参考データ!$D$60:$D$62,1),MATCH(M183,参考データ!$F$47:$I$47,0)),INDEX(参考データ!$F$63:$I$71,MATCH(L183,参考データ!$D$63:$D$71,1),MATCH(M183,参考データ!$F$47:$I$47,0)))))))</f>
        <v/>
      </c>
      <c r="U183" s="218" t="str">
        <f t="shared" si="57"/>
        <v/>
      </c>
      <c r="V183" s="206" t="str">
        <f t="shared" si="58"/>
        <v/>
      </c>
      <c r="AN183" s="216">
        <f t="shared" si="61"/>
        <v>0</v>
      </c>
      <c r="AO183" s="156">
        <f t="shared" si="63"/>
        <v>0</v>
      </c>
      <c r="AP183" s="140">
        <f t="shared" si="62"/>
        <v>0</v>
      </c>
      <c r="AQ183" s="159" t="str">
        <f t="shared" si="59"/>
        <v/>
      </c>
    </row>
    <row r="184" spans="2:43" x14ac:dyDescent="0.2">
      <c r="B184" s="202">
        <v>173</v>
      </c>
      <c r="C184" s="45"/>
      <c r="D184" s="114"/>
      <c r="E184" s="114"/>
      <c r="F184" s="114"/>
      <c r="G184" s="44"/>
      <c r="H184" s="10"/>
      <c r="I184" s="10"/>
      <c r="J184" s="5"/>
      <c r="K184" s="36"/>
      <c r="L184" s="37"/>
      <c r="M184" s="8"/>
      <c r="N184" s="8"/>
      <c r="O184" s="8"/>
      <c r="P184" s="8"/>
      <c r="Q184" s="51"/>
      <c r="R184" s="217" t="str">
        <f t="shared" si="60"/>
        <v/>
      </c>
      <c r="S184" s="39" t="str">
        <f>IF(I184="","",IF(I184="委託輸送",IF(H184="ガソリン",VLOOKUP(L184,参考データ!$D$4:$F$6,3,TRUE),VLOOKUP(L184,参考データ!$D$7:$F$15,3,TRUE)),IF(H184="ガソリン",VLOOKUP(L184,参考データ!$D$16:$F$18,3,TRUE),VLOOKUP(L184,参考データ!$D$19:$F$27,3,TRUE))))</f>
        <v/>
      </c>
      <c r="T184" s="204" t="str">
        <f>IF(C184="","",IF(Q184="有",IF(H184="ガソリン",VLOOKUP(M184,参考データ!$B$36:$F$38,3,FALSE)/R184^VLOOKUP(M184,参考データ!$B$36:$F$38,4,FALSE)/L184^VLOOKUP(M184,参考データ!$B$36:$F$38,5,FALSE),VLOOKUP(M184,参考データ!$B$39:$F$42,3,FALSE)/R184^VLOOKUP(M184,参考データ!$B$39:$F$42,4,FALSE)/L184^VLOOKUP(M184,参考データ!$B$39:$F$42,5,FALSE))*U184,J184/(IF(I184="委託輸送",IF(H184="ガソリン",INDEX(参考データ!$F$48:$I$50,MATCH(L184,参考データ!$D$48:$D$50,1),MATCH(M184,参考データ!$F$47:$I$47,0)),INDEX(参考データ!$F$51:$I$59,MATCH(L184,参考データ!$D$51:$D$59,1),MATCH(M184,参考データ!$F$47:$I$47,0))),IF(H184="ガソリン",INDEX(参考データ!$F$60:$I$62,MATCH(L184,参考データ!$D$60:$D$62,1),MATCH(M184,参考データ!$F$47:$I$47,0)),INDEX(参考データ!$F$63:$I$71,MATCH(L184,参考データ!$D$63:$D$71,1),MATCH(M184,参考データ!$F$47:$I$47,0)))))))</f>
        <v/>
      </c>
      <c r="U184" s="218" t="str">
        <f t="shared" si="57"/>
        <v/>
      </c>
      <c r="V184" s="206" t="str">
        <f t="shared" si="58"/>
        <v/>
      </c>
      <c r="AN184" s="216">
        <f t="shared" si="61"/>
        <v>0</v>
      </c>
      <c r="AO184" s="156">
        <f t="shared" si="63"/>
        <v>0</v>
      </c>
      <c r="AP184" s="140">
        <f t="shared" si="62"/>
        <v>0</v>
      </c>
      <c r="AQ184" s="159" t="str">
        <f t="shared" si="59"/>
        <v/>
      </c>
    </row>
    <row r="185" spans="2:43" x14ac:dyDescent="0.2">
      <c r="B185" s="202">
        <v>174</v>
      </c>
      <c r="C185" s="45"/>
      <c r="D185" s="114"/>
      <c r="E185" s="114"/>
      <c r="F185" s="114"/>
      <c r="G185" s="44"/>
      <c r="H185" s="10"/>
      <c r="I185" s="10"/>
      <c r="J185" s="5"/>
      <c r="K185" s="36"/>
      <c r="L185" s="37"/>
      <c r="M185" s="8"/>
      <c r="N185" s="8"/>
      <c r="O185" s="8"/>
      <c r="P185" s="8"/>
      <c r="Q185" s="51"/>
      <c r="R185" s="217" t="str">
        <f t="shared" si="60"/>
        <v/>
      </c>
      <c r="S185" s="39" t="str">
        <f>IF(I185="","",IF(I185="委託輸送",IF(H185="ガソリン",VLOOKUP(L185,参考データ!$D$4:$F$6,3,TRUE),VLOOKUP(L185,参考データ!$D$7:$F$15,3,TRUE)),IF(H185="ガソリン",VLOOKUP(L185,参考データ!$D$16:$F$18,3,TRUE),VLOOKUP(L185,参考データ!$D$19:$F$27,3,TRUE))))</f>
        <v/>
      </c>
      <c r="T185" s="204" t="str">
        <f>IF(C185="","",IF(Q185="有",IF(H185="ガソリン",VLOOKUP(M185,参考データ!$B$36:$F$38,3,FALSE)/R185^VLOOKUP(M185,参考データ!$B$36:$F$38,4,FALSE)/L185^VLOOKUP(M185,参考データ!$B$36:$F$38,5,FALSE),VLOOKUP(M185,参考データ!$B$39:$F$42,3,FALSE)/R185^VLOOKUP(M185,参考データ!$B$39:$F$42,4,FALSE)/L185^VLOOKUP(M185,参考データ!$B$39:$F$42,5,FALSE))*U185,J185/(IF(I185="委託輸送",IF(H185="ガソリン",INDEX(参考データ!$F$48:$I$50,MATCH(L185,参考データ!$D$48:$D$50,1),MATCH(M185,参考データ!$F$47:$I$47,0)),INDEX(参考データ!$F$51:$I$59,MATCH(L185,参考データ!$D$51:$D$59,1),MATCH(M185,参考データ!$F$47:$I$47,0))),IF(H185="ガソリン",INDEX(参考データ!$F$60:$I$62,MATCH(L185,参考データ!$D$60:$D$62,1),MATCH(M185,参考データ!$F$47:$I$47,0)),INDEX(参考データ!$F$63:$I$71,MATCH(L185,参考データ!$D$63:$D$71,1),MATCH(M185,参考データ!$F$47:$I$47,0)))))))</f>
        <v/>
      </c>
      <c r="U185" s="218" t="str">
        <f t="shared" si="57"/>
        <v/>
      </c>
      <c r="V185" s="206" t="str">
        <f t="shared" si="58"/>
        <v/>
      </c>
      <c r="AN185" s="216">
        <f t="shared" si="61"/>
        <v>0</v>
      </c>
      <c r="AO185" s="156">
        <f t="shared" si="63"/>
        <v>0</v>
      </c>
      <c r="AP185" s="140">
        <f t="shared" si="62"/>
        <v>0</v>
      </c>
      <c r="AQ185" s="159" t="str">
        <f t="shared" si="59"/>
        <v/>
      </c>
    </row>
    <row r="186" spans="2:43" x14ac:dyDescent="0.2">
      <c r="B186" s="202">
        <v>175</v>
      </c>
      <c r="C186" s="45"/>
      <c r="D186" s="114"/>
      <c r="E186" s="114"/>
      <c r="F186" s="114"/>
      <c r="G186" s="44"/>
      <c r="H186" s="10"/>
      <c r="I186" s="10"/>
      <c r="J186" s="5"/>
      <c r="K186" s="36"/>
      <c r="L186" s="37"/>
      <c r="M186" s="8"/>
      <c r="N186" s="8"/>
      <c r="O186" s="8"/>
      <c r="P186" s="8"/>
      <c r="Q186" s="51"/>
      <c r="R186" s="217" t="str">
        <f t="shared" si="60"/>
        <v/>
      </c>
      <c r="S186" s="39" t="str">
        <f>IF(I186="","",IF(I186="委託輸送",IF(H186="ガソリン",VLOOKUP(L186,参考データ!$D$4:$F$6,3,TRUE),VLOOKUP(L186,参考データ!$D$7:$F$15,3,TRUE)),IF(H186="ガソリン",VLOOKUP(L186,参考データ!$D$16:$F$18,3,TRUE),VLOOKUP(L186,参考データ!$D$19:$F$27,3,TRUE))))</f>
        <v/>
      </c>
      <c r="T186" s="204" t="str">
        <f>IF(C186="","",IF(Q186="有",IF(H186="ガソリン",VLOOKUP(M186,参考データ!$B$36:$F$38,3,FALSE)/R186^VLOOKUP(M186,参考データ!$B$36:$F$38,4,FALSE)/L186^VLOOKUP(M186,参考データ!$B$36:$F$38,5,FALSE),VLOOKUP(M186,参考データ!$B$39:$F$42,3,FALSE)/R186^VLOOKUP(M186,参考データ!$B$39:$F$42,4,FALSE)/L186^VLOOKUP(M186,参考データ!$B$39:$F$42,5,FALSE))*U186,J186/(IF(I186="委託輸送",IF(H186="ガソリン",INDEX(参考データ!$F$48:$I$50,MATCH(L186,参考データ!$D$48:$D$50,1),MATCH(M186,参考データ!$F$47:$I$47,0)),INDEX(参考データ!$F$51:$I$59,MATCH(L186,参考データ!$D$51:$D$59,1),MATCH(M186,参考データ!$F$47:$I$47,0))),IF(H186="ガソリン",INDEX(参考データ!$F$60:$I$62,MATCH(L186,参考データ!$D$60:$D$62,1),MATCH(M186,参考データ!$F$47:$I$47,0)),INDEX(参考データ!$F$63:$I$71,MATCH(L186,参考データ!$D$63:$D$71,1),MATCH(M186,参考データ!$F$47:$I$47,0)))))))</f>
        <v/>
      </c>
      <c r="U186" s="218" t="str">
        <f t="shared" si="57"/>
        <v/>
      </c>
      <c r="V186" s="206" t="str">
        <f t="shared" si="58"/>
        <v/>
      </c>
      <c r="AN186" s="216">
        <f t="shared" si="61"/>
        <v>0</v>
      </c>
      <c r="AO186" s="156">
        <f t="shared" si="63"/>
        <v>0</v>
      </c>
      <c r="AP186" s="140">
        <f t="shared" si="62"/>
        <v>0</v>
      </c>
      <c r="AQ186" s="159" t="str">
        <f t="shared" si="59"/>
        <v/>
      </c>
    </row>
    <row r="187" spans="2:43" x14ac:dyDescent="0.2">
      <c r="B187" s="202">
        <v>176</v>
      </c>
      <c r="C187" s="45"/>
      <c r="D187" s="114"/>
      <c r="E187" s="114"/>
      <c r="F187" s="114"/>
      <c r="G187" s="44"/>
      <c r="H187" s="10"/>
      <c r="I187" s="10"/>
      <c r="J187" s="5"/>
      <c r="K187" s="36"/>
      <c r="L187" s="37"/>
      <c r="M187" s="8"/>
      <c r="N187" s="8"/>
      <c r="O187" s="8"/>
      <c r="P187" s="8"/>
      <c r="Q187" s="51"/>
      <c r="R187" s="217" t="str">
        <f t="shared" si="60"/>
        <v/>
      </c>
      <c r="S187" s="39" t="str">
        <f>IF(I187="","",IF(I187="委託輸送",IF(H187="ガソリン",VLOOKUP(L187,参考データ!$D$4:$F$6,3,TRUE),VLOOKUP(L187,参考データ!$D$7:$F$15,3,TRUE)),IF(H187="ガソリン",VLOOKUP(L187,参考データ!$D$16:$F$18,3,TRUE),VLOOKUP(L187,参考データ!$D$19:$F$27,3,TRUE))))</f>
        <v/>
      </c>
      <c r="T187" s="204" t="str">
        <f>IF(C187="","",IF(Q187="有",IF(H187="ガソリン",VLOOKUP(M187,参考データ!$B$36:$F$38,3,FALSE)/R187^VLOOKUP(M187,参考データ!$B$36:$F$38,4,FALSE)/L187^VLOOKUP(M187,参考データ!$B$36:$F$38,5,FALSE),VLOOKUP(M187,参考データ!$B$39:$F$42,3,FALSE)/R187^VLOOKUP(M187,参考データ!$B$39:$F$42,4,FALSE)/L187^VLOOKUP(M187,参考データ!$B$39:$F$42,5,FALSE))*U187,J187/(IF(I187="委託輸送",IF(H187="ガソリン",INDEX(参考データ!$F$48:$I$50,MATCH(L187,参考データ!$D$48:$D$50,1),MATCH(M187,参考データ!$F$47:$I$47,0)),INDEX(参考データ!$F$51:$I$59,MATCH(L187,参考データ!$D$51:$D$59,1),MATCH(M187,参考データ!$F$47:$I$47,0))),IF(H187="ガソリン",INDEX(参考データ!$F$60:$I$62,MATCH(L187,参考データ!$D$60:$D$62,1),MATCH(M187,参考データ!$F$47:$I$47,0)),INDEX(参考データ!$F$63:$I$71,MATCH(L187,参考データ!$D$63:$D$71,1),MATCH(M187,参考データ!$F$47:$I$47,0)))))))</f>
        <v/>
      </c>
      <c r="U187" s="218" t="str">
        <f t="shared" si="57"/>
        <v/>
      </c>
      <c r="V187" s="206" t="str">
        <f t="shared" si="58"/>
        <v/>
      </c>
      <c r="AN187" s="216">
        <f t="shared" si="61"/>
        <v>0</v>
      </c>
      <c r="AO187" s="156">
        <f t="shared" si="63"/>
        <v>0</v>
      </c>
      <c r="AP187" s="140">
        <f t="shared" si="62"/>
        <v>0</v>
      </c>
      <c r="AQ187" s="159" t="str">
        <f t="shared" si="59"/>
        <v/>
      </c>
    </row>
    <row r="188" spans="2:43" x14ac:dyDescent="0.2">
      <c r="B188" s="202">
        <v>177</v>
      </c>
      <c r="C188" s="45"/>
      <c r="D188" s="114"/>
      <c r="E188" s="114"/>
      <c r="F188" s="114"/>
      <c r="G188" s="44"/>
      <c r="H188" s="10"/>
      <c r="I188" s="10"/>
      <c r="J188" s="5"/>
      <c r="K188" s="36"/>
      <c r="L188" s="37"/>
      <c r="M188" s="8"/>
      <c r="N188" s="8"/>
      <c r="O188" s="8"/>
      <c r="P188" s="8"/>
      <c r="Q188" s="51"/>
      <c r="R188" s="217" t="str">
        <f t="shared" si="60"/>
        <v/>
      </c>
      <c r="S188" s="39" t="str">
        <f>IF(I188="","",IF(I188="委託輸送",IF(H188="ガソリン",VLOOKUP(L188,参考データ!$D$4:$F$6,3,TRUE),VLOOKUP(L188,参考データ!$D$7:$F$15,3,TRUE)),IF(H188="ガソリン",VLOOKUP(L188,参考データ!$D$16:$F$18,3,TRUE),VLOOKUP(L188,参考データ!$D$19:$F$27,3,TRUE))))</f>
        <v/>
      </c>
      <c r="T188" s="204" t="str">
        <f>IF(C188="","",IF(Q188="有",IF(H188="ガソリン",VLOOKUP(M188,参考データ!$B$36:$F$38,3,FALSE)/R188^VLOOKUP(M188,参考データ!$B$36:$F$38,4,FALSE)/L188^VLOOKUP(M188,参考データ!$B$36:$F$38,5,FALSE),VLOOKUP(M188,参考データ!$B$39:$F$42,3,FALSE)/R188^VLOOKUP(M188,参考データ!$B$39:$F$42,4,FALSE)/L188^VLOOKUP(M188,参考データ!$B$39:$F$42,5,FALSE))*U188,J188/(IF(I188="委託輸送",IF(H188="ガソリン",INDEX(参考データ!$F$48:$I$50,MATCH(L188,参考データ!$D$48:$D$50,1),MATCH(M188,参考データ!$F$47:$I$47,0)),INDEX(参考データ!$F$51:$I$59,MATCH(L188,参考データ!$D$51:$D$59,1),MATCH(M188,参考データ!$F$47:$I$47,0))),IF(H188="ガソリン",INDEX(参考データ!$F$60:$I$62,MATCH(L188,参考データ!$D$60:$D$62,1),MATCH(M188,参考データ!$F$47:$I$47,0)),INDEX(参考データ!$F$63:$I$71,MATCH(L188,参考データ!$D$63:$D$71,1),MATCH(M188,参考データ!$F$47:$I$47,0)))))))</f>
        <v/>
      </c>
      <c r="U188" s="218" t="str">
        <f t="shared" si="57"/>
        <v/>
      </c>
      <c r="V188" s="206" t="str">
        <f t="shared" si="58"/>
        <v/>
      </c>
      <c r="AN188" s="216">
        <f t="shared" si="61"/>
        <v>0</v>
      </c>
      <c r="AO188" s="156">
        <f t="shared" si="63"/>
        <v>0</v>
      </c>
      <c r="AP188" s="140">
        <f t="shared" si="62"/>
        <v>0</v>
      </c>
      <c r="AQ188" s="159" t="str">
        <f t="shared" si="59"/>
        <v/>
      </c>
    </row>
    <row r="189" spans="2:43" x14ac:dyDescent="0.2">
      <c r="B189" s="202">
        <v>178</v>
      </c>
      <c r="C189" s="45"/>
      <c r="D189" s="114"/>
      <c r="E189" s="114"/>
      <c r="F189" s="114"/>
      <c r="G189" s="44"/>
      <c r="H189" s="10"/>
      <c r="I189" s="10"/>
      <c r="J189" s="5"/>
      <c r="K189" s="36"/>
      <c r="L189" s="37"/>
      <c r="M189" s="8"/>
      <c r="N189" s="8"/>
      <c r="O189" s="8"/>
      <c r="P189" s="8"/>
      <c r="Q189" s="51"/>
      <c r="R189" s="217" t="str">
        <f t="shared" si="60"/>
        <v/>
      </c>
      <c r="S189" s="39" t="str">
        <f>IF(I189="","",IF(I189="委託輸送",IF(H189="ガソリン",VLOOKUP(L189,参考データ!$D$4:$F$6,3,TRUE),VLOOKUP(L189,参考データ!$D$7:$F$15,3,TRUE)),IF(H189="ガソリン",VLOOKUP(L189,参考データ!$D$16:$F$18,3,TRUE),VLOOKUP(L189,参考データ!$D$19:$F$27,3,TRUE))))</f>
        <v/>
      </c>
      <c r="T189" s="204" t="str">
        <f>IF(C189="","",IF(Q189="有",IF(H189="ガソリン",VLOOKUP(M189,参考データ!$B$36:$F$38,3,FALSE)/R189^VLOOKUP(M189,参考データ!$B$36:$F$38,4,FALSE)/L189^VLOOKUP(M189,参考データ!$B$36:$F$38,5,FALSE),VLOOKUP(M189,参考データ!$B$39:$F$42,3,FALSE)/R189^VLOOKUP(M189,参考データ!$B$39:$F$42,4,FALSE)/L189^VLOOKUP(M189,参考データ!$B$39:$F$42,5,FALSE))*U189,J189/(IF(I189="委託輸送",IF(H189="ガソリン",INDEX(参考データ!$F$48:$I$50,MATCH(L189,参考データ!$D$48:$D$50,1),MATCH(M189,参考データ!$F$47:$I$47,0)),INDEX(参考データ!$F$51:$I$59,MATCH(L189,参考データ!$D$51:$D$59,1),MATCH(M189,参考データ!$F$47:$I$47,0))),IF(H189="ガソリン",INDEX(参考データ!$F$60:$I$62,MATCH(L189,参考データ!$D$60:$D$62,1),MATCH(M189,参考データ!$F$47:$I$47,0)),INDEX(参考データ!$F$63:$I$71,MATCH(L189,参考データ!$D$63:$D$71,1),MATCH(M189,参考データ!$F$47:$I$47,0)))))))</f>
        <v/>
      </c>
      <c r="U189" s="218" t="str">
        <f t="shared" si="57"/>
        <v/>
      </c>
      <c r="V189" s="206" t="str">
        <f t="shared" si="58"/>
        <v/>
      </c>
      <c r="AN189" s="216">
        <f t="shared" si="61"/>
        <v>0</v>
      </c>
      <c r="AO189" s="156">
        <f t="shared" si="63"/>
        <v>0</v>
      </c>
      <c r="AP189" s="140">
        <f t="shared" si="62"/>
        <v>0</v>
      </c>
      <c r="AQ189" s="159" t="str">
        <f t="shared" si="59"/>
        <v/>
      </c>
    </row>
    <row r="190" spans="2:43" x14ac:dyDescent="0.2">
      <c r="B190" s="202">
        <v>179</v>
      </c>
      <c r="C190" s="45"/>
      <c r="D190" s="114"/>
      <c r="E190" s="114"/>
      <c r="F190" s="114"/>
      <c r="G190" s="44"/>
      <c r="H190" s="10"/>
      <c r="I190" s="10"/>
      <c r="J190" s="5"/>
      <c r="K190" s="36"/>
      <c r="L190" s="37"/>
      <c r="M190" s="8"/>
      <c r="N190" s="8"/>
      <c r="O190" s="8"/>
      <c r="P190" s="8"/>
      <c r="Q190" s="51"/>
      <c r="R190" s="217" t="str">
        <f t="shared" si="60"/>
        <v/>
      </c>
      <c r="S190" s="39" t="str">
        <f>IF(I190="","",IF(I190="委託輸送",IF(H190="ガソリン",VLOOKUP(L190,参考データ!$D$4:$F$6,3,TRUE),VLOOKUP(L190,参考データ!$D$7:$F$15,3,TRUE)),IF(H190="ガソリン",VLOOKUP(L190,参考データ!$D$16:$F$18,3,TRUE),VLOOKUP(L190,参考データ!$D$19:$F$27,3,TRUE))))</f>
        <v/>
      </c>
      <c r="T190" s="204" t="str">
        <f>IF(C190="","",IF(Q190="有",IF(H190="ガソリン",VLOOKUP(M190,参考データ!$B$36:$F$38,3,FALSE)/R190^VLOOKUP(M190,参考データ!$B$36:$F$38,4,FALSE)/L190^VLOOKUP(M190,参考データ!$B$36:$F$38,5,FALSE),VLOOKUP(M190,参考データ!$B$39:$F$42,3,FALSE)/R190^VLOOKUP(M190,参考データ!$B$39:$F$42,4,FALSE)/L190^VLOOKUP(M190,参考データ!$B$39:$F$42,5,FALSE))*U190,J190/(IF(I190="委託輸送",IF(H190="ガソリン",INDEX(参考データ!$F$48:$I$50,MATCH(L190,参考データ!$D$48:$D$50,1),MATCH(M190,参考データ!$F$47:$I$47,0)),INDEX(参考データ!$F$51:$I$59,MATCH(L190,参考データ!$D$51:$D$59,1),MATCH(M190,参考データ!$F$47:$I$47,0))),IF(H190="ガソリン",INDEX(参考データ!$F$60:$I$62,MATCH(L190,参考データ!$D$60:$D$62,1),MATCH(M190,参考データ!$F$47:$I$47,0)),INDEX(参考データ!$F$63:$I$71,MATCH(L190,参考データ!$D$63:$D$71,1),MATCH(M190,参考データ!$F$47:$I$47,0)))))))</f>
        <v/>
      </c>
      <c r="U190" s="218" t="str">
        <f t="shared" si="57"/>
        <v/>
      </c>
      <c r="V190" s="206" t="str">
        <f t="shared" si="58"/>
        <v/>
      </c>
      <c r="AN190" s="216">
        <f t="shared" si="61"/>
        <v>0</v>
      </c>
      <c r="AO190" s="156">
        <f t="shared" si="63"/>
        <v>0</v>
      </c>
      <c r="AP190" s="140">
        <f t="shared" si="62"/>
        <v>0</v>
      </c>
      <c r="AQ190" s="159" t="str">
        <f t="shared" si="59"/>
        <v/>
      </c>
    </row>
    <row r="191" spans="2:43" x14ac:dyDescent="0.2">
      <c r="B191" s="202">
        <v>180</v>
      </c>
      <c r="C191" s="45"/>
      <c r="D191" s="114"/>
      <c r="E191" s="114"/>
      <c r="F191" s="114"/>
      <c r="G191" s="44"/>
      <c r="H191" s="10"/>
      <c r="I191" s="10"/>
      <c r="J191" s="5"/>
      <c r="K191" s="36"/>
      <c r="L191" s="37"/>
      <c r="M191" s="8"/>
      <c r="N191" s="8"/>
      <c r="O191" s="8"/>
      <c r="P191" s="8"/>
      <c r="Q191" s="51"/>
      <c r="R191" s="217" t="str">
        <f t="shared" si="60"/>
        <v/>
      </c>
      <c r="S191" s="39" t="str">
        <f>IF(I191="","",IF(I191="委託輸送",IF(H191="ガソリン",VLOOKUP(L191,参考データ!$D$4:$F$6,3,TRUE),VLOOKUP(L191,参考データ!$D$7:$F$15,3,TRUE)),IF(H191="ガソリン",VLOOKUP(L191,参考データ!$D$16:$F$18,3,TRUE),VLOOKUP(L191,参考データ!$D$19:$F$27,3,TRUE))))</f>
        <v/>
      </c>
      <c r="T191" s="204" t="str">
        <f>IF(C191="","",IF(Q191="有",IF(H191="ガソリン",VLOOKUP(M191,参考データ!$B$36:$F$38,3,FALSE)/R191^VLOOKUP(M191,参考データ!$B$36:$F$38,4,FALSE)/L191^VLOOKUP(M191,参考データ!$B$36:$F$38,5,FALSE),VLOOKUP(M191,参考データ!$B$39:$F$42,3,FALSE)/R191^VLOOKUP(M191,参考データ!$B$39:$F$42,4,FALSE)/L191^VLOOKUP(M191,参考データ!$B$39:$F$42,5,FALSE))*U191,J191/(IF(I191="委託輸送",IF(H191="ガソリン",INDEX(参考データ!$F$48:$I$50,MATCH(L191,参考データ!$D$48:$D$50,1),MATCH(M191,参考データ!$F$47:$I$47,0)),INDEX(参考データ!$F$51:$I$59,MATCH(L191,参考データ!$D$51:$D$59,1),MATCH(M191,参考データ!$F$47:$I$47,0))),IF(H191="ガソリン",INDEX(参考データ!$F$60:$I$62,MATCH(L191,参考データ!$D$60:$D$62,1),MATCH(M191,参考データ!$F$47:$I$47,0)),INDEX(参考データ!$F$63:$I$71,MATCH(L191,参考データ!$D$63:$D$71,1),MATCH(M191,参考データ!$F$47:$I$47,0)))))))</f>
        <v/>
      </c>
      <c r="U191" s="218" t="str">
        <f t="shared" si="57"/>
        <v/>
      </c>
      <c r="V191" s="206" t="str">
        <f t="shared" si="58"/>
        <v/>
      </c>
      <c r="AN191" s="216">
        <f t="shared" si="61"/>
        <v>0</v>
      </c>
      <c r="AO191" s="156">
        <f t="shared" si="63"/>
        <v>0</v>
      </c>
      <c r="AP191" s="140">
        <f t="shared" si="62"/>
        <v>0</v>
      </c>
      <c r="AQ191" s="159" t="str">
        <f t="shared" si="59"/>
        <v/>
      </c>
    </row>
    <row r="192" spans="2:43" x14ac:dyDescent="0.2">
      <c r="B192" s="202">
        <v>181</v>
      </c>
      <c r="C192" s="45"/>
      <c r="D192" s="114"/>
      <c r="E192" s="114"/>
      <c r="F192" s="114"/>
      <c r="G192" s="44"/>
      <c r="H192" s="10"/>
      <c r="I192" s="10"/>
      <c r="J192" s="5"/>
      <c r="K192" s="36"/>
      <c r="L192" s="37"/>
      <c r="M192" s="8"/>
      <c r="N192" s="8"/>
      <c r="O192" s="8"/>
      <c r="P192" s="8"/>
      <c r="Q192" s="51"/>
      <c r="R192" s="217" t="str">
        <f t="shared" si="60"/>
        <v/>
      </c>
      <c r="S192" s="39" t="str">
        <f>IF(I192="","",IF(I192="委託輸送",IF(H192="ガソリン",VLOOKUP(L192,参考データ!$D$4:$F$6,3,TRUE),VLOOKUP(L192,参考データ!$D$7:$F$15,3,TRUE)),IF(H192="ガソリン",VLOOKUP(L192,参考データ!$D$16:$F$18,3,TRUE),VLOOKUP(L192,参考データ!$D$19:$F$27,3,TRUE))))</f>
        <v/>
      </c>
      <c r="T192" s="204" t="str">
        <f>IF(C192="","",IF(Q192="有",IF(H192="ガソリン",VLOOKUP(M192,参考データ!$B$36:$F$38,3,FALSE)/R192^VLOOKUP(M192,参考データ!$B$36:$F$38,4,FALSE)/L192^VLOOKUP(M192,参考データ!$B$36:$F$38,5,FALSE),VLOOKUP(M192,参考データ!$B$39:$F$42,3,FALSE)/R192^VLOOKUP(M192,参考データ!$B$39:$F$42,4,FALSE)/L192^VLOOKUP(M192,参考データ!$B$39:$F$42,5,FALSE))*U192,J192/(IF(I192="委託輸送",IF(H192="ガソリン",INDEX(参考データ!$F$48:$I$50,MATCH(L192,参考データ!$D$48:$D$50,1),MATCH(M192,参考データ!$F$47:$I$47,0)),INDEX(参考データ!$F$51:$I$59,MATCH(L192,参考データ!$D$51:$D$59,1),MATCH(M192,参考データ!$F$47:$I$47,0))),IF(H192="ガソリン",INDEX(参考データ!$F$60:$I$62,MATCH(L192,参考データ!$D$60:$D$62,1),MATCH(M192,参考データ!$F$47:$I$47,0)),INDEX(参考データ!$F$63:$I$71,MATCH(L192,参考データ!$D$63:$D$71,1),MATCH(M192,参考データ!$F$47:$I$47,0)))))))</f>
        <v/>
      </c>
      <c r="U192" s="218" t="str">
        <f t="shared" si="57"/>
        <v/>
      </c>
      <c r="V192" s="206" t="str">
        <f t="shared" si="58"/>
        <v/>
      </c>
      <c r="AN192" s="216">
        <f t="shared" si="61"/>
        <v>0</v>
      </c>
      <c r="AO192" s="156">
        <f t="shared" si="63"/>
        <v>0</v>
      </c>
      <c r="AP192" s="140">
        <f t="shared" si="62"/>
        <v>0</v>
      </c>
      <c r="AQ192" s="159" t="str">
        <f t="shared" si="59"/>
        <v/>
      </c>
    </row>
    <row r="193" spans="2:43" x14ac:dyDescent="0.2">
      <c r="B193" s="202">
        <v>182</v>
      </c>
      <c r="C193" s="45"/>
      <c r="D193" s="114"/>
      <c r="E193" s="114"/>
      <c r="F193" s="114"/>
      <c r="G193" s="44"/>
      <c r="H193" s="10"/>
      <c r="I193" s="10"/>
      <c r="J193" s="5"/>
      <c r="K193" s="36"/>
      <c r="L193" s="37"/>
      <c r="M193" s="8"/>
      <c r="N193" s="8"/>
      <c r="O193" s="8"/>
      <c r="P193" s="8"/>
      <c r="Q193" s="51"/>
      <c r="R193" s="217" t="str">
        <f t="shared" si="60"/>
        <v/>
      </c>
      <c r="S193" s="39" t="str">
        <f>IF(I193="","",IF(I193="委託輸送",IF(H193="ガソリン",VLOOKUP(L193,参考データ!$D$4:$F$6,3,TRUE),VLOOKUP(L193,参考データ!$D$7:$F$15,3,TRUE)),IF(H193="ガソリン",VLOOKUP(L193,参考データ!$D$16:$F$18,3,TRUE),VLOOKUP(L193,参考データ!$D$19:$F$27,3,TRUE))))</f>
        <v/>
      </c>
      <c r="T193" s="204" t="str">
        <f>IF(C193="","",IF(Q193="有",IF(H193="ガソリン",VLOOKUP(M193,参考データ!$B$36:$F$38,3,FALSE)/R193^VLOOKUP(M193,参考データ!$B$36:$F$38,4,FALSE)/L193^VLOOKUP(M193,参考データ!$B$36:$F$38,5,FALSE),VLOOKUP(M193,参考データ!$B$39:$F$42,3,FALSE)/R193^VLOOKUP(M193,参考データ!$B$39:$F$42,4,FALSE)/L193^VLOOKUP(M193,参考データ!$B$39:$F$42,5,FALSE))*U193,J193/(IF(I193="委託輸送",IF(H193="ガソリン",INDEX(参考データ!$F$48:$I$50,MATCH(L193,参考データ!$D$48:$D$50,1),MATCH(M193,参考データ!$F$47:$I$47,0)),INDEX(参考データ!$F$51:$I$59,MATCH(L193,参考データ!$D$51:$D$59,1),MATCH(M193,参考データ!$F$47:$I$47,0))),IF(H193="ガソリン",INDEX(参考データ!$F$60:$I$62,MATCH(L193,参考データ!$D$60:$D$62,1),MATCH(M193,参考データ!$F$47:$I$47,0)),INDEX(参考データ!$F$63:$I$71,MATCH(L193,参考データ!$D$63:$D$71,1),MATCH(M193,参考データ!$F$47:$I$47,0)))))))</f>
        <v/>
      </c>
      <c r="U193" s="218" t="str">
        <f t="shared" si="57"/>
        <v/>
      </c>
      <c r="V193" s="206" t="str">
        <f t="shared" si="58"/>
        <v/>
      </c>
      <c r="AN193" s="216">
        <f t="shared" si="61"/>
        <v>0</v>
      </c>
      <c r="AO193" s="156">
        <f t="shared" si="63"/>
        <v>0</v>
      </c>
      <c r="AP193" s="140">
        <f t="shared" si="62"/>
        <v>0</v>
      </c>
      <c r="AQ193" s="159" t="str">
        <f t="shared" si="59"/>
        <v/>
      </c>
    </row>
    <row r="194" spans="2:43" x14ac:dyDescent="0.2">
      <c r="B194" s="202">
        <v>183</v>
      </c>
      <c r="C194" s="45"/>
      <c r="D194" s="114"/>
      <c r="E194" s="114"/>
      <c r="F194" s="114"/>
      <c r="G194" s="44"/>
      <c r="H194" s="10"/>
      <c r="I194" s="10"/>
      <c r="J194" s="5"/>
      <c r="K194" s="36"/>
      <c r="L194" s="37"/>
      <c r="M194" s="8"/>
      <c r="N194" s="8"/>
      <c r="O194" s="8"/>
      <c r="P194" s="8"/>
      <c r="Q194" s="51"/>
      <c r="R194" s="217" t="str">
        <f t="shared" si="60"/>
        <v/>
      </c>
      <c r="S194" s="39" t="str">
        <f>IF(I194="","",IF(I194="委託輸送",IF(H194="ガソリン",VLOOKUP(L194,参考データ!$D$4:$F$6,3,TRUE),VLOOKUP(L194,参考データ!$D$7:$F$15,3,TRUE)),IF(H194="ガソリン",VLOOKUP(L194,参考データ!$D$16:$F$18,3,TRUE),VLOOKUP(L194,参考データ!$D$19:$F$27,3,TRUE))))</f>
        <v/>
      </c>
      <c r="T194" s="204" t="str">
        <f>IF(C194="","",IF(Q194="有",IF(H194="ガソリン",VLOOKUP(M194,参考データ!$B$36:$F$38,3,FALSE)/R194^VLOOKUP(M194,参考データ!$B$36:$F$38,4,FALSE)/L194^VLOOKUP(M194,参考データ!$B$36:$F$38,5,FALSE),VLOOKUP(M194,参考データ!$B$39:$F$42,3,FALSE)/R194^VLOOKUP(M194,参考データ!$B$39:$F$42,4,FALSE)/L194^VLOOKUP(M194,参考データ!$B$39:$F$42,5,FALSE))*U194,J194/(IF(I194="委託輸送",IF(H194="ガソリン",INDEX(参考データ!$F$48:$I$50,MATCH(L194,参考データ!$D$48:$D$50,1),MATCH(M194,参考データ!$F$47:$I$47,0)),INDEX(参考データ!$F$51:$I$59,MATCH(L194,参考データ!$D$51:$D$59,1),MATCH(M194,参考データ!$F$47:$I$47,0))),IF(H194="ガソリン",INDEX(参考データ!$F$60:$I$62,MATCH(L194,参考データ!$D$60:$D$62,1),MATCH(M194,参考データ!$F$47:$I$47,0)),INDEX(参考データ!$F$63:$I$71,MATCH(L194,参考データ!$D$63:$D$71,1),MATCH(M194,参考データ!$F$47:$I$47,0)))))))</f>
        <v/>
      </c>
      <c r="U194" s="218" t="str">
        <f t="shared" si="57"/>
        <v/>
      </c>
      <c r="V194" s="206" t="str">
        <f t="shared" si="58"/>
        <v/>
      </c>
      <c r="AN194" s="216">
        <f t="shared" si="61"/>
        <v>0</v>
      </c>
      <c r="AO194" s="156">
        <f t="shared" si="63"/>
        <v>0</v>
      </c>
      <c r="AP194" s="140">
        <f t="shared" si="62"/>
        <v>0</v>
      </c>
      <c r="AQ194" s="159" t="str">
        <f t="shared" si="59"/>
        <v/>
      </c>
    </row>
    <row r="195" spans="2:43" x14ac:dyDescent="0.2">
      <c r="B195" s="202">
        <v>184</v>
      </c>
      <c r="C195" s="45"/>
      <c r="D195" s="114"/>
      <c r="E195" s="114"/>
      <c r="F195" s="114"/>
      <c r="G195" s="44"/>
      <c r="H195" s="10"/>
      <c r="I195" s="10"/>
      <c r="J195" s="5"/>
      <c r="K195" s="36"/>
      <c r="L195" s="37"/>
      <c r="M195" s="8"/>
      <c r="N195" s="8"/>
      <c r="O195" s="8"/>
      <c r="P195" s="8"/>
      <c r="Q195" s="51"/>
      <c r="R195" s="217" t="str">
        <f t="shared" si="60"/>
        <v/>
      </c>
      <c r="S195" s="39" t="str">
        <f>IF(I195="","",IF(I195="委託輸送",IF(H195="ガソリン",VLOOKUP(L195,参考データ!$D$4:$F$6,3,TRUE),VLOOKUP(L195,参考データ!$D$7:$F$15,3,TRUE)),IF(H195="ガソリン",VLOOKUP(L195,参考データ!$D$16:$F$18,3,TRUE),VLOOKUP(L195,参考データ!$D$19:$F$27,3,TRUE))))</f>
        <v/>
      </c>
      <c r="T195" s="204" t="str">
        <f>IF(C195="","",IF(Q195="有",IF(H195="ガソリン",VLOOKUP(M195,参考データ!$B$36:$F$38,3,FALSE)/R195^VLOOKUP(M195,参考データ!$B$36:$F$38,4,FALSE)/L195^VLOOKUP(M195,参考データ!$B$36:$F$38,5,FALSE),VLOOKUP(M195,参考データ!$B$39:$F$42,3,FALSE)/R195^VLOOKUP(M195,参考データ!$B$39:$F$42,4,FALSE)/L195^VLOOKUP(M195,参考データ!$B$39:$F$42,5,FALSE))*U195,J195/(IF(I195="委託輸送",IF(H195="ガソリン",INDEX(参考データ!$F$48:$I$50,MATCH(L195,参考データ!$D$48:$D$50,1),MATCH(M195,参考データ!$F$47:$I$47,0)),INDEX(参考データ!$F$51:$I$59,MATCH(L195,参考データ!$D$51:$D$59,1),MATCH(M195,参考データ!$F$47:$I$47,0))),IF(H195="ガソリン",INDEX(参考データ!$F$60:$I$62,MATCH(L195,参考データ!$D$60:$D$62,1),MATCH(M195,参考データ!$F$47:$I$47,0)),INDEX(参考データ!$F$63:$I$71,MATCH(L195,参考データ!$D$63:$D$71,1),MATCH(M195,参考データ!$F$47:$I$47,0)))))))</f>
        <v/>
      </c>
      <c r="U195" s="218" t="str">
        <f t="shared" si="57"/>
        <v/>
      </c>
      <c r="V195" s="206" t="str">
        <f t="shared" si="58"/>
        <v/>
      </c>
      <c r="AN195" s="216">
        <f t="shared" si="61"/>
        <v>0</v>
      </c>
      <c r="AO195" s="156">
        <f t="shared" si="63"/>
        <v>0</v>
      </c>
      <c r="AP195" s="140">
        <f t="shared" si="62"/>
        <v>0</v>
      </c>
      <c r="AQ195" s="159" t="str">
        <f t="shared" si="59"/>
        <v/>
      </c>
    </row>
    <row r="196" spans="2:43" x14ac:dyDescent="0.2">
      <c r="B196" s="202">
        <v>185</v>
      </c>
      <c r="C196" s="45"/>
      <c r="D196" s="114"/>
      <c r="E196" s="114"/>
      <c r="F196" s="114"/>
      <c r="G196" s="44"/>
      <c r="H196" s="10"/>
      <c r="I196" s="10"/>
      <c r="J196" s="5"/>
      <c r="K196" s="36"/>
      <c r="L196" s="37"/>
      <c r="M196" s="8"/>
      <c r="N196" s="8"/>
      <c r="O196" s="8"/>
      <c r="P196" s="8"/>
      <c r="Q196" s="51"/>
      <c r="R196" s="217" t="str">
        <f t="shared" si="60"/>
        <v/>
      </c>
      <c r="S196" s="39" t="str">
        <f>IF(I196="","",IF(I196="委託輸送",IF(H196="ガソリン",VLOOKUP(L196,参考データ!$D$4:$F$6,3,TRUE),VLOOKUP(L196,参考データ!$D$7:$F$15,3,TRUE)),IF(H196="ガソリン",VLOOKUP(L196,参考データ!$D$16:$F$18,3,TRUE),VLOOKUP(L196,参考データ!$D$19:$F$27,3,TRUE))))</f>
        <v/>
      </c>
      <c r="T196" s="204" t="str">
        <f>IF(C196="","",IF(Q196="有",IF(H196="ガソリン",VLOOKUP(M196,参考データ!$B$36:$F$38,3,FALSE)/R196^VLOOKUP(M196,参考データ!$B$36:$F$38,4,FALSE)/L196^VLOOKUP(M196,参考データ!$B$36:$F$38,5,FALSE),VLOOKUP(M196,参考データ!$B$39:$F$42,3,FALSE)/R196^VLOOKUP(M196,参考データ!$B$39:$F$42,4,FALSE)/L196^VLOOKUP(M196,参考データ!$B$39:$F$42,5,FALSE))*U196,J196/(IF(I196="委託輸送",IF(H196="ガソリン",INDEX(参考データ!$F$48:$I$50,MATCH(L196,参考データ!$D$48:$D$50,1),MATCH(M196,参考データ!$F$47:$I$47,0)),INDEX(参考データ!$F$51:$I$59,MATCH(L196,参考データ!$D$51:$D$59,1),MATCH(M196,参考データ!$F$47:$I$47,0))),IF(H196="ガソリン",INDEX(参考データ!$F$60:$I$62,MATCH(L196,参考データ!$D$60:$D$62,1),MATCH(M196,参考データ!$F$47:$I$47,0)),INDEX(参考データ!$F$63:$I$71,MATCH(L196,参考データ!$D$63:$D$71,1),MATCH(M196,参考データ!$F$47:$I$47,0)))))))</f>
        <v/>
      </c>
      <c r="U196" s="218" t="str">
        <f t="shared" si="57"/>
        <v/>
      </c>
      <c r="V196" s="206" t="str">
        <f t="shared" si="58"/>
        <v/>
      </c>
      <c r="AN196" s="216">
        <f t="shared" si="61"/>
        <v>0</v>
      </c>
      <c r="AO196" s="156">
        <f t="shared" si="63"/>
        <v>0</v>
      </c>
      <c r="AP196" s="140">
        <f t="shared" si="62"/>
        <v>0</v>
      </c>
      <c r="AQ196" s="159" t="str">
        <f t="shared" si="59"/>
        <v/>
      </c>
    </row>
    <row r="197" spans="2:43" x14ac:dyDescent="0.2">
      <c r="B197" s="202">
        <v>186</v>
      </c>
      <c r="C197" s="45"/>
      <c r="D197" s="114"/>
      <c r="E197" s="114"/>
      <c r="F197" s="114"/>
      <c r="G197" s="44"/>
      <c r="H197" s="10"/>
      <c r="I197" s="10"/>
      <c r="J197" s="5"/>
      <c r="K197" s="36"/>
      <c r="L197" s="37"/>
      <c r="M197" s="8"/>
      <c r="N197" s="8"/>
      <c r="O197" s="8"/>
      <c r="P197" s="8"/>
      <c r="Q197" s="51"/>
      <c r="R197" s="217" t="str">
        <f t="shared" si="60"/>
        <v/>
      </c>
      <c r="S197" s="39" t="str">
        <f>IF(I197="","",IF(I197="委託輸送",IF(H197="ガソリン",VLOOKUP(L197,参考データ!$D$4:$F$6,3,TRUE),VLOOKUP(L197,参考データ!$D$7:$F$15,3,TRUE)),IF(H197="ガソリン",VLOOKUP(L197,参考データ!$D$16:$F$18,3,TRUE),VLOOKUP(L197,参考データ!$D$19:$F$27,3,TRUE))))</f>
        <v/>
      </c>
      <c r="T197" s="204" t="str">
        <f>IF(C197="","",IF(Q197="有",IF(H197="ガソリン",VLOOKUP(M197,参考データ!$B$36:$F$38,3,FALSE)/R197^VLOOKUP(M197,参考データ!$B$36:$F$38,4,FALSE)/L197^VLOOKUP(M197,参考データ!$B$36:$F$38,5,FALSE),VLOOKUP(M197,参考データ!$B$39:$F$42,3,FALSE)/R197^VLOOKUP(M197,参考データ!$B$39:$F$42,4,FALSE)/L197^VLOOKUP(M197,参考データ!$B$39:$F$42,5,FALSE))*U197,J197/(IF(I197="委託輸送",IF(H197="ガソリン",INDEX(参考データ!$F$48:$I$50,MATCH(L197,参考データ!$D$48:$D$50,1),MATCH(M197,参考データ!$F$47:$I$47,0)),INDEX(参考データ!$F$51:$I$59,MATCH(L197,参考データ!$D$51:$D$59,1),MATCH(M197,参考データ!$F$47:$I$47,0))),IF(H197="ガソリン",INDEX(参考データ!$F$60:$I$62,MATCH(L197,参考データ!$D$60:$D$62,1),MATCH(M197,参考データ!$F$47:$I$47,0)),INDEX(参考データ!$F$63:$I$71,MATCH(L197,参考データ!$D$63:$D$71,1),MATCH(M197,参考データ!$F$47:$I$47,0)))))))</f>
        <v/>
      </c>
      <c r="U197" s="218" t="str">
        <f t="shared" si="57"/>
        <v/>
      </c>
      <c r="V197" s="206" t="str">
        <f t="shared" si="58"/>
        <v/>
      </c>
      <c r="AN197" s="216">
        <f t="shared" si="61"/>
        <v>0</v>
      </c>
      <c r="AO197" s="156">
        <f t="shared" si="63"/>
        <v>0</v>
      </c>
      <c r="AP197" s="140">
        <f t="shared" si="62"/>
        <v>0</v>
      </c>
      <c r="AQ197" s="159" t="str">
        <f t="shared" si="59"/>
        <v/>
      </c>
    </row>
    <row r="198" spans="2:43" x14ac:dyDescent="0.2">
      <c r="B198" s="202">
        <v>187</v>
      </c>
      <c r="C198" s="45"/>
      <c r="D198" s="114"/>
      <c r="E198" s="114"/>
      <c r="F198" s="114"/>
      <c r="G198" s="44"/>
      <c r="H198" s="10"/>
      <c r="I198" s="10"/>
      <c r="J198" s="5"/>
      <c r="K198" s="36"/>
      <c r="L198" s="37"/>
      <c r="M198" s="8"/>
      <c r="N198" s="8"/>
      <c r="O198" s="8"/>
      <c r="P198" s="8"/>
      <c r="Q198" s="51"/>
      <c r="R198" s="217" t="str">
        <f t="shared" si="60"/>
        <v/>
      </c>
      <c r="S198" s="39" t="str">
        <f>IF(I198="","",IF(I198="委託輸送",IF(H198="ガソリン",VLOOKUP(L198,参考データ!$D$4:$F$6,3,TRUE),VLOOKUP(L198,参考データ!$D$7:$F$15,3,TRUE)),IF(H198="ガソリン",VLOOKUP(L198,参考データ!$D$16:$F$18,3,TRUE),VLOOKUP(L198,参考データ!$D$19:$F$27,3,TRUE))))</f>
        <v/>
      </c>
      <c r="T198" s="204" t="str">
        <f>IF(C198="","",IF(Q198="有",IF(H198="ガソリン",VLOOKUP(M198,参考データ!$B$36:$F$38,3,FALSE)/R198^VLOOKUP(M198,参考データ!$B$36:$F$38,4,FALSE)/L198^VLOOKUP(M198,参考データ!$B$36:$F$38,5,FALSE),VLOOKUP(M198,参考データ!$B$39:$F$42,3,FALSE)/R198^VLOOKUP(M198,参考データ!$B$39:$F$42,4,FALSE)/L198^VLOOKUP(M198,参考データ!$B$39:$F$42,5,FALSE))*U198,J198/(IF(I198="委託輸送",IF(H198="ガソリン",INDEX(参考データ!$F$48:$I$50,MATCH(L198,参考データ!$D$48:$D$50,1),MATCH(M198,参考データ!$F$47:$I$47,0)),INDEX(参考データ!$F$51:$I$59,MATCH(L198,参考データ!$D$51:$D$59,1),MATCH(M198,参考データ!$F$47:$I$47,0))),IF(H198="ガソリン",INDEX(参考データ!$F$60:$I$62,MATCH(L198,参考データ!$D$60:$D$62,1),MATCH(M198,参考データ!$F$47:$I$47,0)),INDEX(参考データ!$F$63:$I$71,MATCH(L198,参考データ!$D$63:$D$71,1),MATCH(M198,参考データ!$F$47:$I$47,0)))))))</f>
        <v/>
      </c>
      <c r="U198" s="218" t="str">
        <f t="shared" si="57"/>
        <v/>
      </c>
      <c r="V198" s="206" t="str">
        <f t="shared" si="58"/>
        <v/>
      </c>
      <c r="AN198" s="216">
        <f t="shared" si="61"/>
        <v>0</v>
      </c>
      <c r="AO198" s="156">
        <f t="shared" si="63"/>
        <v>0</v>
      </c>
      <c r="AP198" s="140">
        <f t="shared" si="62"/>
        <v>0</v>
      </c>
      <c r="AQ198" s="159" t="str">
        <f t="shared" si="59"/>
        <v/>
      </c>
    </row>
    <row r="199" spans="2:43" x14ac:dyDescent="0.2">
      <c r="B199" s="202">
        <v>188</v>
      </c>
      <c r="C199" s="45"/>
      <c r="D199" s="114"/>
      <c r="E199" s="114"/>
      <c r="F199" s="114"/>
      <c r="G199" s="44"/>
      <c r="H199" s="10"/>
      <c r="I199" s="10"/>
      <c r="J199" s="5"/>
      <c r="K199" s="36"/>
      <c r="L199" s="37"/>
      <c r="M199" s="8"/>
      <c r="N199" s="8"/>
      <c r="O199" s="8"/>
      <c r="P199" s="8"/>
      <c r="Q199" s="51"/>
      <c r="R199" s="217" t="str">
        <f t="shared" si="60"/>
        <v/>
      </c>
      <c r="S199" s="39" t="str">
        <f>IF(I199="","",IF(I199="委託輸送",IF(H199="ガソリン",VLOOKUP(L199,参考データ!$D$4:$F$6,3,TRUE),VLOOKUP(L199,参考データ!$D$7:$F$15,3,TRUE)),IF(H199="ガソリン",VLOOKUP(L199,参考データ!$D$16:$F$18,3,TRUE),VLOOKUP(L199,参考データ!$D$19:$F$27,3,TRUE))))</f>
        <v/>
      </c>
      <c r="T199" s="204" t="str">
        <f>IF(C199="","",IF(Q199="有",IF(H199="ガソリン",VLOOKUP(M199,参考データ!$B$36:$F$38,3,FALSE)/R199^VLOOKUP(M199,参考データ!$B$36:$F$38,4,FALSE)/L199^VLOOKUP(M199,参考データ!$B$36:$F$38,5,FALSE),VLOOKUP(M199,参考データ!$B$39:$F$42,3,FALSE)/R199^VLOOKUP(M199,参考データ!$B$39:$F$42,4,FALSE)/L199^VLOOKUP(M199,参考データ!$B$39:$F$42,5,FALSE))*U199,J199/(IF(I199="委託輸送",IF(H199="ガソリン",INDEX(参考データ!$F$48:$I$50,MATCH(L199,参考データ!$D$48:$D$50,1),MATCH(M199,参考データ!$F$47:$I$47,0)),INDEX(参考データ!$F$51:$I$59,MATCH(L199,参考データ!$D$51:$D$59,1),MATCH(M199,参考データ!$F$47:$I$47,0))),IF(H199="ガソリン",INDEX(参考データ!$F$60:$I$62,MATCH(L199,参考データ!$D$60:$D$62,1),MATCH(M199,参考データ!$F$47:$I$47,0)),INDEX(参考データ!$F$63:$I$71,MATCH(L199,参考データ!$D$63:$D$71,1),MATCH(M199,参考データ!$F$47:$I$47,0)))))))</f>
        <v/>
      </c>
      <c r="U199" s="218" t="str">
        <f t="shared" si="57"/>
        <v/>
      </c>
      <c r="V199" s="206" t="str">
        <f t="shared" si="58"/>
        <v/>
      </c>
      <c r="AN199" s="216">
        <f t="shared" si="61"/>
        <v>0</v>
      </c>
      <c r="AO199" s="156">
        <f t="shared" si="63"/>
        <v>0</v>
      </c>
      <c r="AP199" s="140">
        <f t="shared" si="62"/>
        <v>0</v>
      </c>
      <c r="AQ199" s="159" t="str">
        <f t="shared" si="59"/>
        <v/>
      </c>
    </row>
    <row r="200" spans="2:43" x14ac:dyDescent="0.2">
      <c r="B200" s="202">
        <v>189</v>
      </c>
      <c r="C200" s="45"/>
      <c r="D200" s="114"/>
      <c r="E200" s="114"/>
      <c r="F200" s="114"/>
      <c r="G200" s="44"/>
      <c r="H200" s="10"/>
      <c r="I200" s="10"/>
      <c r="J200" s="5"/>
      <c r="K200" s="36"/>
      <c r="L200" s="37"/>
      <c r="M200" s="8"/>
      <c r="N200" s="8"/>
      <c r="O200" s="8"/>
      <c r="P200" s="8"/>
      <c r="Q200" s="51"/>
      <c r="R200" s="217" t="str">
        <f t="shared" si="60"/>
        <v/>
      </c>
      <c r="S200" s="39" t="str">
        <f>IF(I200="","",IF(I200="委託輸送",IF(H200="ガソリン",VLOOKUP(L200,参考データ!$D$4:$F$6,3,TRUE),VLOOKUP(L200,参考データ!$D$7:$F$15,3,TRUE)),IF(H200="ガソリン",VLOOKUP(L200,参考データ!$D$16:$F$18,3,TRUE),VLOOKUP(L200,参考データ!$D$19:$F$27,3,TRUE))))</f>
        <v/>
      </c>
      <c r="T200" s="204" t="str">
        <f>IF(C200="","",IF(Q200="有",IF(H200="ガソリン",VLOOKUP(M200,参考データ!$B$36:$F$38,3,FALSE)/R200^VLOOKUP(M200,参考データ!$B$36:$F$38,4,FALSE)/L200^VLOOKUP(M200,参考データ!$B$36:$F$38,5,FALSE),VLOOKUP(M200,参考データ!$B$39:$F$42,3,FALSE)/R200^VLOOKUP(M200,参考データ!$B$39:$F$42,4,FALSE)/L200^VLOOKUP(M200,参考データ!$B$39:$F$42,5,FALSE))*U200,J200/(IF(I200="委託輸送",IF(H200="ガソリン",INDEX(参考データ!$F$48:$I$50,MATCH(L200,参考データ!$D$48:$D$50,1),MATCH(M200,参考データ!$F$47:$I$47,0)),INDEX(参考データ!$F$51:$I$59,MATCH(L200,参考データ!$D$51:$D$59,1),MATCH(M200,参考データ!$F$47:$I$47,0))),IF(H200="ガソリン",INDEX(参考データ!$F$60:$I$62,MATCH(L200,参考データ!$D$60:$D$62,1),MATCH(M200,参考データ!$F$47:$I$47,0)),INDEX(参考データ!$F$63:$I$71,MATCH(L200,参考データ!$D$63:$D$71,1),MATCH(M200,参考データ!$F$47:$I$47,0)))))))</f>
        <v/>
      </c>
      <c r="U200" s="218" t="str">
        <f t="shared" si="57"/>
        <v/>
      </c>
      <c r="V200" s="206" t="str">
        <f t="shared" si="58"/>
        <v/>
      </c>
      <c r="AN200" s="216">
        <f t="shared" si="61"/>
        <v>0</v>
      </c>
      <c r="AO200" s="156">
        <f t="shared" si="63"/>
        <v>0</v>
      </c>
      <c r="AP200" s="140">
        <f t="shared" si="62"/>
        <v>0</v>
      </c>
      <c r="AQ200" s="159" t="str">
        <f t="shared" si="59"/>
        <v/>
      </c>
    </row>
    <row r="201" spans="2:43" x14ac:dyDescent="0.2">
      <c r="B201" s="202">
        <v>190</v>
      </c>
      <c r="C201" s="45"/>
      <c r="D201" s="114"/>
      <c r="E201" s="114"/>
      <c r="F201" s="114"/>
      <c r="G201" s="44"/>
      <c r="H201" s="10"/>
      <c r="I201" s="10"/>
      <c r="J201" s="5"/>
      <c r="K201" s="36"/>
      <c r="L201" s="37"/>
      <c r="M201" s="8"/>
      <c r="N201" s="8"/>
      <c r="O201" s="8"/>
      <c r="P201" s="8"/>
      <c r="Q201" s="51"/>
      <c r="R201" s="217" t="str">
        <f t="shared" si="60"/>
        <v/>
      </c>
      <c r="S201" s="39" t="str">
        <f>IF(I201="","",IF(I201="委託輸送",IF(H201="ガソリン",VLOOKUP(L201,参考データ!$D$4:$F$6,3,TRUE),VLOOKUP(L201,参考データ!$D$7:$F$15,3,TRUE)),IF(H201="ガソリン",VLOOKUP(L201,参考データ!$D$16:$F$18,3,TRUE),VLOOKUP(L201,参考データ!$D$19:$F$27,3,TRUE))))</f>
        <v/>
      </c>
      <c r="T201" s="204" t="str">
        <f>IF(C201="","",IF(Q201="有",IF(H201="ガソリン",VLOOKUP(M201,参考データ!$B$36:$F$38,3,FALSE)/R201^VLOOKUP(M201,参考データ!$B$36:$F$38,4,FALSE)/L201^VLOOKUP(M201,参考データ!$B$36:$F$38,5,FALSE),VLOOKUP(M201,参考データ!$B$39:$F$42,3,FALSE)/R201^VLOOKUP(M201,参考データ!$B$39:$F$42,4,FALSE)/L201^VLOOKUP(M201,参考データ!$B$39:$F$42,5,FALSE))*U201,J201/(IF(I201="委託輸送",IF(H201="ガソリン",INDEX(参考データ!$F$48:$I$50,MATCH(L201,参考データ!$D$48:$D$50,1),MATCH(M201,参考データ!$F$47:$I$47,0)),INDEX(参考データ!$F$51:$I$59,MATCH(L201,参考データ!$D$51:$D$59,1),MATCH(M201,参考データ!$F$47:$I$47,0))),IF(H201="ガソリン",INDEX(参考データ!$F$60:$I$62,MATCH(L201,参考データ!$D$60:$D$62,1),MATCH(M201,参考データ!$F$47:$I$47,0)),INDEX(参考データ!$F$63:$I$71,MATCH(L201,参考データ!$D$63:$D$71,1),MATCH(M201,参考データ!$F$47:$I$47,0)))))))</f>
        <v/>
      </c>
      <c r="U201" s="218" t="str">
        <f t="shared" si="57"/>
        <v/>
      </c>
      <c r="V201" s="206" t="str">
        <f t="shared" si="58"/>
        <v/>
      </c>
      <c r="AN201" s="216">
        <f t="shared" si="61"/>
        <v>0</v>
      </c>
      <c r="AO201" s="156">
        <f t="shared" si="63"/>
        <v>0</v>
      </c>
      <c r="AP201" s="140">
        <f t="shared" si="62"/>
        <v>0</v>
      </c>
      <c r="AQ201" s="159" t="str">
        <f t="shared" si="59"/>
        <v/>
      </c>
    </row>
    <row r="202" spans="2:43" x14ac:dyDescent="0.2">
      <c r="B202" s="202">
        <v>191</v>
      </c>
      <c r="C202" s="45"/>
      <c r="D202" s="114"/>
      <c r="E202" s="114"/>
      <c r="F202" s="114"/>
      <c r="G202" s="44"/>
      <c r="H202" s="10"/>
      <c r="I202" s="10"/>
      <c r="J202" s="5"/>
      <c r="K202" s="36"/>
      <c r="L202" s="37"/>
      <c r="M202" s="8"/>
      <c r="N202" s="8"/>
      <c r="O202" s="8"/>
      <c r="P202" s="8"/>
      <c r="Q202" s="51"/>
      <c r="R202" s="217" t="str">
        <f t="shared" si="60"/>
        <v/>
      </c>
      <c r="S202" s="39" t="str">
        <f>IF(I202="","",IF(I202="委託輸送",IF(H202="ガソリン",VLOOKUP(L202,参考データ!$D$4:$F$6,3,TRUE),VLOOKUP(L202,参考データ!$D$7:$F$15,3,TRUE)),IF(H202="ガソリン",VLOOKUP(L202,参考データ!$D$16:$F$18,3,TRUE),VLOOKUP(L202,参考データ!$D$19:$F$27,3,TRUE))))</f>
        <v/>
      </c>
      <c r="T202" s="204" t="str">
        <f>IF(C202="","",IF(Q202="有",IF(H202="ガソリン",VLOOKUP(M202,参考データ!$B$36:$F$38,3,FALSE)/R202^VLOOKUP(M202,参考データ!$B$36:$F$38,4,FALSE)/L202^VLOOKUP(M202,参考データ!$B$36:$F$38,5,FALSE),VLOOKUP(M202,参考データ!$B$39:$F$42,3,FALSE)/R202^VLOOKUP(M202,参考データ!$B$39:$F$42,4,FALSE)/L202^VLOOKUP(M202,参考データ!$B$39:$F$42,5,FALSE))*U202,J202/(IF(I202="委託輸送",IF(H202="ガソリン",INDEX(参考データ!$F$48:$I$50,MATCH(L202,参考データ!$D$48:$D$50,1),MATCH(M202,参考データ!$F$47:$I$47,0)),INDEX(参考データ!$F$51:$I$59,MATCH(L202,参考データ!$D$51:$D$59,1),MATCH(M202,参考データ!$F$47:$I$47,0))),IF(H202="ガソリン",INDEX(参考データ!$F$60:$I$62,MATCH(L202,参考データ!$D$60:$D$62,1),MATCH(M202,参考データ!$F$47:$I$47,0)),INDEX(参考データ!$F$63:$I$71,MATCH(L202,参考データ!$D$63:$D$71,1),MATCH(M202,参考データ!$F$47:$I$47,0)))))))</f>
        <v/>
      </c>
      <c r="U202" s="218" t="str">
        <f t="shared" si="57"/>
        <v/>
      </c>
      <c r="V202" s="206" t="str">
        <f t="shared" si="58"/>
        <v/>
      </c>
      <c r="AN202" s="216">
        <f t="shared" si="61"/>
        <v>0</v>
      </c>
      <c r="AO202" s="156">
        <f t="shared" si="63"/>
        <v>0</v>
      </c>
      <c r="AP202" s="140">
        <f t="shared" si="62"/>
        <v>0</v>
      </c>
      <c r="AQ202" s="159" t="str">
        <f t="shared" si="59"/>
        <v/>
      </c>
    </row>
    <row r="203" spans="2:43" x14ac:dyDescent="0.2">
      <c r="B203" s="202">
        <v>192</v>
      </c>
      <c r="C203" s="45"/>
      <c r="D203" s="114"/>
      <c r="E203" s="114"/>
      <c r="F203" s="114"/>
      <c r="G203" s="44"/>
      <c r="H203" s="10"/>
      <c r="I203" s="10"/>
      <c r="J203" s="5"/>
      <c r="K203" s="36"/>
      <c r="L203" s="37"/>
      <c r="M203" s="8"/>
      <c r="N203" s="8"/>
      <c r="O203" s="8"/>
      <c r="P203" s="8"/>
      <c r="Q203" s="51"/>
      <c r="R203" s="217" t="str">
        <f t="shared" si="60"/>
        <v/>
      </c>
      <c r="S203" s="39" t="str">
        <f>IF(I203="","",IF(I203="委託輸送",IF(H203="ガソリン",VLOOKUP(L203,参考データ!$D$4:$F$6,3,TRUE),VLOOKUP(L203,参考データ!$D$7:$F$15,3,TRUE)),IF(H203="ガソリン",VLOOKUP(L203,参考データ!$D$16:$F$18,3,TRUE),VLOOKUP(L203,参考データ!$D$19:$F$27,3,TRUE))))</f>
        <v/>
      </c>
      <c r="T203" s="204" t="str">
        <f>IF(C203="","",IF(Q203="有",IF(H203="ガソリン",VLOOKUP(M203,参考データ!$B$36:$F$38,3,FALSE)/R203^VLOOKUP(M203,参考データ!$B$36:$F$38,4,FALSE)/L203^VLOOKUP(M203,参考データ!$B$36:$F$38,5,FALSE),VLOOKUP(M203,参考データ!$B$39:$F$42,3,FALSE)/R203^VLOOKUP(M203,参考データ!$B$39:$F$42,4,FALSE)/L203^VLOOKUP(M203,参考データ!$B$39:$F$42,5,FALSE))*U203,J203/(IF(I203="委託輸送",IF(H203="ガソリン",INDEX(参考データ!$F$48:$I$50,MATCH(L203,参考データ!$D$48:$D$50,1),MATCH(M203,参考データ!$F$47:$I$47,0)),INDEX(参考データ!$F$51:$I$59,MATCH(L203,参考データ!$D$51:$D$59,1),MATCH(M203,参考データ!$F$47:$I$47,0))),IF(H203="ガソリン",INDEX(参考データ!$F$60:$I$62,MATCH(L203,参考データ!$D$60:$D$62,1),MATCH(M203,参考データ!$F$47:$I$47,0)),INDEX(参考データ!$F$63:$I$71,MATCH(L203,参考データ!$D$63:$D$71,1),MATCH(M203,参考データ!$F$47:$I$47,0)))))))</f>
        <v/>
      </c>
      <c r="U203" s="218" t="str">
        <f t="shared" si="57"/>
        <v/>
      </c>
      <c r="V203" s="206" t="str">
        <f t="shared" si="58"/>
        <v/>
      </c>
      <c r="AN203" s="216">
        <f t="shared" si="61"/>
        <v>0</v>
      </c>
      <c r="AO203" s="156">
        <f t="shared" si="63"/>
        <v>0</v>
      </c>
      <c r="AP203" s="140">
        <f t="shared" si="62"/>
        <v>0</v>
      </c>
      <c r="AQ203" s="159" t="str">
        <f t="shared" si="59"/>
        <v/>
      </c>
    </row>
    <row r="204" spans="2:43" x14ac:dyDescent="0.2">
      <c r="B204" s="202">
        <v>193</v>
      </c>
      <c r="C204" s="45"/>
      <c r="D204" s="114"/>
      <c r="E204" s="114"/>
      <c r="F204" s="114"/>
      <c r="G204" s="44"/>
      <c r="H204" s="10"/>
      <c r="I204" s="10"/>
      <c r="J204" s="5"/>
      <c r="K204" s="36"/>
      <c r="L204" s="37"/>
      <c r="M204" s="8"/>
      <c r="N204" s="8"/>
      <c r="O204" s="8"/>
      <c r="P204" s="8"/>
      <c r="Q204" s="51"/>
      <c r="R204" s="217" t="str">
        <f t="shared" si="60"/>
        <v/>
      </c>
      <c r="S204" s="39" t="str">
        <f>IF(I204="","",IF(I204="委託輸送",IF(H204="ガソリン",VLOOKUP(L204,参考データ!$D$4:$F$6,3,TRUE),VLOOKUP(L204,参考データ!$D$7:$F$15,3,TRUE)),IF(H204="ガソリン",VLOOKUP(L204,参考データ!$D$16:$F$18,3,TRUE),VLOOKUP(L204,参考データ!$D$19:$F$27,3,TRUE))))</f>
        <v/>
      </c>
      <c r="T204" s="204" t="str">
        <f>IF(C204="","",IF(Q204="有",IF(H204="ガソリン",VLOOKUP(M204,参考データ!$B$36:$F$38,3,FALSE)/R204^VLOOKUP(M204,参考データ!$B$36:$F$38,4,FALSE)/L204^VLOOKUP(M204,参考データ!$B$36:$F$38,5,FALSE),VLOOKUP(M204,参考データ!$B$39:$F$42,3,FALSE)/R204^VLOOKUP(M204,参考データ!$B$39:$F$42,4,FALSE)/L204^VLOOKUP(M204,参考データ!$B$39:$F$42,5,FALSE))*U204,J204/(IF(I204="委託輸送",IF(H204="ガソリン",INDEX(参考データ!$F$48:$I$50,MATCH(L204,参考データ!$D$48:$D$50,1),MATCH(M204,参考データ!$F$47:$I$47,0)),INDEX(参考データ!$F$51:$I$59,MATCH(L204,参考データ!$D$51:$D$59,1),MATCH(M204,参考データ!$F$47:$I$47,0))),IF(H204="ガソリン",INDEX(参考データ!$F$60:$I$62,MATCH(L204,参考データ!$D$60:$D$62,1),MATCH(M204,参考データ!$F$47:$I$47,0)),INDEX(参考データ!$F$63:$I$71,MATCH(L204,参考データ!$D$63:$D$71,1),MATCH(M204,参考データ!$F$47:$I$47,0)))))))</f>
        <v/>
      </c>
      <c r="U204" s="218" t="str">
        <f t="shared" ref="U204:U267" si="64">IF(C204="","",K204*J204/1000)</f>
        <v/>
      </c>
      <c r="V204" s="206" t="str">
        <f t="shared" ref="V204:V267" si="65">IF(C204="","",IF(Q204="有",IF(OR(N204&gt;T204*1.2,N204&lt;T204*0.5,S204&gt;R204),"エラー","OK"),IF(OR(N204&gt;T204*1.2,N204&lt;T204*0.5),"エラー","OK")))</f>
        <v/>
      </c>
      <c r="AN204" s="216">
        <f t="shared" si="61"/>
        <v>0</v>
      </c>
      <c r="AO204" s="156">
        <f t="shared" si="63"/>
        <v>0</v>
      </c>
      <c r="AP204" s="140">
        <f t="shared" si="62"/>
        <v>0</v>
      </c>
      <c r="AQ204" s="159" t="str">
        <f t="shared" ref="AQ204:AQ267" si="66">C204&amp;D204&amp;E204&amp;F204</f>
        <v/>
      </c>
    </row>
    <row r="205" spans="2:43" x14ac:dyDescent="0.2">
      <c r="B205" s="202">
        <v>194</v>
      </c>
      <c r="C205" s="45"/>
      <c r="D205" s="114"/>
      <c r="E205" s="114"/>
      <c r="F205" s="114"/>
      <c r="G205" s="44"/>
      <c r="H205" s="10"/>
      <c r="I205" s="10"/>
      <c r="J205" s="5"/>
      <c r="K205" s="36"/>
      <c r="L205" s="37"/>
      <c r="M205" s="8"/>
      <c r="N205" s="8"/>
      <c r="O205" s="8"/>
      <c r="P205" s="8"/>
      <c r="Q205" s="51"/>
      <c r="R205" s="217" t="str">
        <f t="shared" ref="R205:R268" si="67">IFERROR(K205/L205,"")</f>
        <v/>
      </c>
      <c r="S205" s="39" t="str">
        <f>IF(I205="","",IF(I205="委託輸送",IF(H205="ガソリン",VLOOKUP(L205,参考データ!$D$4:$F$6,3,TRUE),VLOOKUP(L205,参考データ!$D$7:$F$15,3,TRUE)),IF(H205="ガソリン",VLOOKUP(L205,参考データ!$D$16:$F$18,3,TRUE),VLOOKUP(L205,参考データ!$D$19:$F$27,3,TRUE))))</f>
        <v/>
      </c>
      <c r="T205" s="204" t="str">
        <f>IF(C205="","",IF(Q205="有",IF(H205="ガソリン",VLOOKUP(M205,参考データ!$B$36:$F$38,3,FALSE)/R205^VLOOKUP(M205,参考データ!$B$36:$F$38,4,FALSE)/L205^VLOOKUP(M205,参考データ!$B$36:$F$38,5,FALSE),VLOOKUP(M205,参考データ!$B$39:$F$42,3,FALSE)/R205^VLOOKUP(M205,参考データ!$B$39:$F$42,4,FALSE)/L205^VLOOKUP(M205,参考データ!$B$39:$F$42,5,FALSE))*U205,J205/(IF(I205="委託輸送",IF(H205="ガソリン",INDEX(参考データ!$F$48:$I$50,MATCH(L205,参考データ!$D$48:$D$50,1),MATCH(M205,参考データ!$F$47:$I$47,0)),INDEX(参考データ!$F$51:$I$59,MATCH(L205,参考データ!$D$51:$D$59,1),MATCH(M205,参考データ!$F$47:$I$47,0))),IF(H205="ガソリン",INDEX(参考データ!$F$60:$I$62,MATCH(L205,参考データ!$D$60:$D$62,1),MATCH(M205,参考データ!$F$47:$I$47,0)),INDEX(参考データ!$F$63:$I$71,MATCH(L205,参考データ!$D$63:$D$71,1),MATCH(M205,参考データ!$F$47:$I$47,0)))))))</f>
        <v/>
      </c>
      <c r="U205" s="218" t="str">
        <f t="shared" si="64"/>
        <v/>
      </c>
      <c r="V205" s="206" t="str">
        <f t="shared" si="65"/>
        <v/>
      </c>
      <c r="AN205" s="216">
        <f t="shared" ref="AN205:AN268" si="68">IFERROR(R205*N205,0)</f>
        <v>0</v>
      </c>
      <c r="AO205" s="156">
        <f t="shared" si="63"/>
        <v>0</v>
      </c>
      <c r="AP205" s="140">
        <f t="shared" ref="AP205:AP268" si="69">IFERROR(J205/N205,0)</f>
        <v>0</v>
      </c>
      <c r="AQ205" s="159" t="str">
        <f t="shared" si="66"/>
        <v/>
      </c>
    </row>
    <row r="206" spans="2:43" x14ac:dyDescent="0.2">
      <c r="B206" s="202">
        <v>195</v>
      </c>
      <c r="C206" s="45"/>
      <c r="D206" s="114"/>
      <c r="E206" s="114"/>
      <c r="F206" s="114"/>
      <c r="G206" s="44"/>
      <c r="H206" s="10"/>
      <c r="I206" s="10"/>
      <c r="J206" s="5"/>
      <c r="K206" s="36"/>
      <c r="L206" s="37"/>
      <c r="M206" s="8"/>
      <c r="N206" s="8"/>
      <c r="O206" s="8"/>
      <c r="P206" s="8"/>
      <c r="Q206" s="51"/>
      <c r="R206" s="217" t="str">
        <f t="shared" si="67"/>
        <v/>
      </c>
      <c r="S206" s="39" t="str">
        <f>IF(I206="","",IF(I206="委託輸送",IF(H206="ガソリン",VLOOKUP(L206,参考データ!$D$4:$F$6,3,TRUE),VLOOKUP(L206,参考データ!$D$7:$F$15,3,TRUE)),IF(H206="ガソリン",VLOOKUP(L206,参考データ!$D$16:$F$18,3,TRUE),VLOOKUP(L206,参考データ!$D$19:$F$27,3,TRUE))))</f>
        <v/>
      </c>
      <c r="T206" s="204" t="str">
        <f>IF(C206="","",IF(Q206="有",IF(H206="ガソリン",VLOOKUP(M206,参考データ!$B$36:$F$38,3,FALSE)/R206^VLOOKUP(M206,参考データ!$B$36:$F$38,4,FALSE)/L206^VLOOKUP(M206,参考データ!$B$36:$F$38,5,FALSE),VLOOKUP(M206,参考データ!$B$39:$F$42,3,FALSE)/R206^VLOOKUP(M206,参考データ!$B$39:$F$42,4,FALSE)/L206^VLOOKUP(M206,参考データ!$B$39:$F$42,5,FALSE))*U206,J206/(IF(I206="委託輸送",IF(H206="ガソリン",INDEX(参考データ!$F$48:$I$50,MATCH(L206,参考データ!$D$48:$D$50,1),MATCH(M206,参考データ!$F$47:$I$47,0)),INDEX(参考データ!$F$51:$I$59,MATCH(L206,参考データ!$D$51:$D$59,1),MATCH(M206,参考データ!$F$47:$I$47,0))),IF(H206="ガソリン",INDEX(参考データ!$F$60:$I$62,MATCH(L206,参考データ!$D$60:$D$62,1),MATCH(M206,参考データ!$F$47:$I$47,0)),INDEX(参考データ!$F$63:$I$71,MATCH(L206,参考データ!$D$63:$D$71,1),MATCH(M206,参考データ!$F$47:$I$47,0)))))))</f>
        <v/>
      </c>
      <c r="U206" s="218" t="str">
        <f t="shared" si="64"/>
        <v/>
      </c>
      <c r="V206" s="206" t="str">
        <f t="shared" si="65"/>
        <v/>
      </c>
      <c r="AN206" s="216">
        <f t="shared" si="68"/>
        <v>0</v>
      </c>
      <c r="AO206" s="156">
        <f t="shared" si="63"/>
        <v>0</v>
      </c>
      <c r="AP206" s="140">
        <f t="shared" si="69"/>
        <v>0</v>
      </c>
      <c r="AQ206" s="159" t="str">
        <f t="shared" si="66"/>
        <v/>
      </c>
    </row>
    <row r="207" spans="2:43" x14ac:dyDescent="0.2">
      <c r="B207" s="202">
        <v>196</v>
      </c>
      <c r="C207" s="45"/>
      <c r="D207" s="114"/>
      <c r="E207" s="114"/>
      <c r="F207" s="114"/>
      <c r="G207" s="44"/>
      <c r="H207" s="10"/>
      <c r="I207" s="10"/>
      <c r="J207" s="5"/>
      <c r="K207" s="36"/>
      <c r="L207" s="37"/>
      <c r="M207" s="8"/>
      <c r="N207" s="8"/>
      <c r="O207" s="8"/>
      <c r="P207" s="8"/>
      <c r="Q207" s="51"/>
      <c r="R207" s="217" t="str">
        <f t="shared" si="67"/>
        <v/>
      </c>
      <c r="S207" s="39" t="str">
        <f>IF(I207="","",IF(I207="委託輸送",IF(H207="ガソリン",VLOOKUP(L207,参考データ!$D$4:$F$6,3,TRUE),VLOOKUP(L207,参考データ!$D$7:$F$15,3,TRUE)),IF(H207="ガソリン",VLOOKUP(L207,参考データ!$D$16:$F$18,3,TRUE),VLOOKUP(L207,参考データ!$D$19:$F$27,3,TRUE))))</f>
        <v/>
      </c>
      <c r="T207" s="204" t="str">
        <f>IF(C207="","",IF(Q207="有",IF(H207="ガソリン",VLOOKUP(M207,参考データ!$B$36:$F$38,3,FALSE)/R207^VLOOKUP(M207,参考データ!$B$36:$F$38,4,FALSE)/L207^VLOOKUP(M207,参考データ!$B$36:$F$38,5,FALSE),VLOOKUP(M207,参考データ!$B$39:$F$42,3,FALSE)/R207^VLOOKUP(M207,参考データ!$B$39:$F$42,4,FALSE)/L207^VLOOKUP(M207,参考データ!$B$39:$F$42,5,FALSE))*U207,J207/(IF(I207="委託輸送",IF(H207="ガソリン",INDEX(参考データ!$F$48:$I$50,MATCH(L207,参考データ!$D$48:$D$50,1),MATCH(M207,参考データ!$F$47:$I$47,0)),INDEX(参考データ!$F$51:$I$59,MATCH(L207,参考データ!$D$51:$D$59,1),MATCH(M207,参考データ!$F$47:$I$47,0))),IF(H207="ガソリン",INDEX(参考データ!$F$60:$I$62,MATCH(L207,参考データ!$D$60:$D$62,1),MATCH(M207,参考データ!$F$47:$I$47,0)),INDEX(参考データ!$F$63:$I$71,MATCH(L207,参考データ!$D$63:$D$71,1),MATCH(M207,参考データ!$F$47:$I$47,0)))))))</f>
        <v/>
      </c>
      <c r="U207" s="218" t="str">
        <f t="shared" si="64"/>
        <v/>
      </c>
      <c r="V207" s="206" t="str">
        <f t="shared" si="65"/>
        <v/>
      </c>
      <c r="AN207" s="216">
        <f t="shared" si="68"/>
        <v>0</v>
      </c>
      <c r="AO207" s="156">
        <f t="shared" si="63"/>
        <v>0</v>
      </c>
      <c r="AP207" s="140">
        <f t="shared" si="69"/>
        <v>0</v>
      </c>
      <c r="AQ207" s="159" t="str">
        <f t="shared" si="66"/>
        <v/>
      </c>
    </row>
    <row r="208" spans="2:43" x14ac:dyDescent="0.2">
      <c r="B208" s="202">
        <v>197</v>
      </c>
      <c r="C208" s="45"/>
      <c r="D208" s="114"/>
      <c r="E208" s="114"/>
      <c r="F208" s="114"/>
      <c r="G208" s="44"/>
      <c r="H208" s="10"/>
      <c r="I208" s="10"/>
      <c r="J208" s="5"/>
      <c r="K208" s="36"/>
      <c r="L208" s="37"/>
      <c r="M208" s="8"/>
      <c r="N208" s="8"/>
      <c r="O208" s="8"/>
      <c r="P208" s="8"/>
      <c r="Q208" s="51"/>
      <c r="R208" s="217" t="str">
        <f t="shared" si="67"/>
        <v/>
      </c>
      <c r="S208" s="39" t="str">
        <f>IF(I208="","",IF(I208="委託輸送",IF(H208="ガソリン",VLOOKUP(L208,参考データ!$D$4:$F$6,3,TRUE),VLOOKUP(L208,参考データ!$D$7:$F$15,3,TRUE)),IF(H208="ガソリン",VLOOKUP(L208,参考データ!$D$16:$F$18,3,TRUE),VLOOKUP(L208,参考データ!$D$19:$F$27,3,TRUE))))</f>
        <v/>
      </c>
      <c r="T208" s="204" t="str">
        <f>IF(C208="","",IF(Q208="有",IF(H208="ガソリン",VLOOKUP(M208,参考データ!$B$36:$F$38,3,FALSE)/R208^VLOOKUP(M208,参考データ!$B$36:$F$38,4,FALSE)/L208^VLOOKUP(M208,参考データ!$B$36:$F$38,5,FALSE),VLOOKUP(M208,参考データ!$B$39:$F$42,3,FALSE)/R208^VLOOKUP(M208,参考データ!$B$39:$F$42,4,FALSE)/L208^VLOOKUP(M208,参考データ!$B$39:$F$42,5,FALSE))*U208,J208/(IF(I208="委託輸送",IF(H208="ガソリン",INDEX(参考データ!$F$48:$I$50,MATCH(L208,参考データ!$D$48:$D$50,1),MATCH(M208,参考データ!$F$47:$I$47,0)),INDEX(参考データ!$F$51:$I$59,MATCH(L208,参考データ!$D$51:$D$59,1),MATCH(M208,参考データ!$F$47:$I$47,0))),IF(H208="ガソリン",INDEX(参考データ!$F$60:$I$62,MATCH(L208,参考データ!$D$60:$D$62,1),MATCH(M208,参考データ!$F$47:$I$47,0)),INDEX(参考データ!$F$63:$I$71,MATCH(L208,参考データ!$D$63:$D$71,1),MATCH(M208,参考データ!$F$47:$I$47,0)))))))</f>
        <v/>
      </c>
      <c r="U208" s="218" t="str">
        <f t="shared" si="64"/>
        <v/>
      </c>
      <c r="V208" s="206" t="str">
        <f t="shared" si="65"/>
        <v/>
      </c>
      <c r="AN208" s="216">
        <f t="shared" si="68"/>
        <v>0</v>
      </c>
      <c r="AO208" s="156">
        <f t="shared" si="63"/>
        <v>0</v>
      </c>
      <c r="AP208" s="140">
        <f t="shared" si="69"/>
        <v>0</v>
      </c>
      <c r="AQ208" s="159" t="str">
        <f t="shared" si="66"/>
        <v/>
      </c>
    </row>
    <row r="209" spans="2:43" x14ac:dyDescent="0.2">
      <c r="B209" s="202">
        <v>198</v>
      </c>
      <c r="C209" s="45"/>
      <c r="D209" s="114"/>
      <c r="E209" s="114"/>
      <c r="F209" s="114"/>
      <c r="G209" s="44"/>
      <c r="H209" s="10"/>
      <c r="I209" s="10"/>
      <c r="J209" s="5"/>
      <c r="K209" s="36"/>
      <c r="L209" s="37"/>
      <c r="M209" s="8"/>
      <c r="N209" s="8"/>
      <c r="O209" s="8"/>
      <c r="P209" s="8"/>
      <c r="Q209" s="51"/>
      <c r="R209" s="217" t="str">
        <f t="shared" si="67"/>
        <v/>
      </c>
      <c r="S209" s="39" t="str">
        <f>IF(I209="","",IF(I209="委託輸送",IF(H209="ガソリン",VLOOKUP(L209,参考データ!$D$4:$F$6,3,TRUE),VLOOKUP(L209,参考データ!$D$7:$F$15,3,TRUE)),IF(H209="ガソリン",VLOOKUP(L209,参考データ!$D$16:$F$18,3,TRUE),VLOOKUP(L209,参考データ!$D$19:$F$27,3,TRUE))))</f>
        <v/>
      </c>
      <c r="T209" s="204" t="str">
        <f>IF(C209="","",IF(Q209="有",IF(H209="ガソリン",VLOOKUP(M209,参考データ!$B$36:$F$38,3,FALSE)/R209^VLOOKUP(M209,参考データ!$B$36:$F$38,4,FALSE)/L209^VLOOKUP(M209,参考データ!$B$36:$F$38,5,FALSE),VLOOKUP(M209,参考データ!$B$39:$F$42,3,FALSE)/R209^VLOOKUP(M209,参考データ!$B$39:$F$42,4,FALSE)/L209^VLOOKUP(M209,参考データ!$B$39:$F$42,5,FALSE))*U209,J209/(IF(I209="委託輸送",IF(H209="ガソリン",INDEX(参考データ!$F$48:$I$50,MATCH(L209,参考データ!$D$48:$D$50,1),MATCH(M209,参考データ!$F$47:$I$47,0)),INDEX(参考データ!$F$51:$I$59,MATCH(L209,参考データ!$D$51:$D$59,1),MATCH(M209,参考データ!$F$47:$I$47,0))),IF(H209="ガソリン",INDEX(参考データ!$F$60:$I$62,MATCH(L209,参考データ!$D$60:$D$62,1),MATCH(M209,参考データ!$F$47:$I$47,0)),INDEX(参考データ!$F$63:$I$71,MATCH(L209,参考データ!$D$63:$D$71,1),MATCH(M209,参考データ!$F$47:$I$47,0)))))))</f>
        <v/>
      </c>
      <c r="U209" s="218" t="str">
        <f t="shared" si="64"/>
        <v/>
      </c>
      <c r="V209" s="206" t="str">
        <f t="shared" si="65"/>
        <v/>
      </c>
      <c r="AN209" s="216">
        <f t="shared" si="68"/>
        <v>0</v>
      </c>
      <c r="AO209" s="156">
        <f t="shared" si="63"/>
        <v>0</v>
      </c>
      <c r="AP209" s="140">
        <f t="shared" si="69"/>
        <v>0</v>
      </c>
      <c r="AQ209" s="159" t="str">
        <f t="shared" si="66"/>
        <v/>
      </c>
    </row>
    <row r="210" spans="2:43" x14ac:dyDescent="0.2">
      <c r="B210" s="202">
        <v>199</v>
      </c>
      <c r="C210" s="45"/>
      <c r="D210" s="114"/>
      <c r="E210" s="114"/>
      <c r="F210" s="114"/>
      <c r="G210" s="44"/>
      <c r="H210" s="10"/>
      <c r="I210" s="10"/>
      <c r="J210" s="5"/>
      <c r="K210" s="36"/>
      <c r="L210" s="37"/>
      <c r="M210" s="8"/>
      <c r="N210" s="8"/>
      <c r="O210" s="8"/>
      <c r="P210" s="8"/>
      <c r="Q210" s="51"/>
      <c r="R210" s="217" t="str">
        <f t="shared" si="67"/>
        <v/>
      </c>
      <c r="S210" s="39" t="str">
        <f>IF(I210="","",IF(I210="委託輸送",IF(H210="ガソリン",VLOOKUP(L210,参考データ!$D$4:$F$6,3,TRUE),VLOOKUP(L210,参考データ!$D$7:$F$15,3,TRUE)),IF(H210="ガソリン",VLOOKUP(L210,参考データ!$D$16:$F$18,3,TRUE),VLOOKUP(L210,参考データ!$D$19:$F$27,3,TRUE))))</f>
        <v/>
      </c>
      <c r="T210" s="204" t="str">
        <f>IF(C210="","",IF(Q210="有",IF(H210="ガソリン",VLOOKUP(M210,参考データ!$B$36:$F$38,3,FALSE)/R210^VLOOKUP(M210,参考データ!$B$36:$F$38,4,FALSE)/L210^VLOOKUP(M210,参考データ!$B$36:$F$38,5,FALSE),VLOOKUP(M210,参考データ!$B$39:$F$42,3,FALSE)/R210^VLOOKUP(M210,参考データ!$B$39:$F$42,4,FALSE)/L210^VLOOKUP(M210,参考データ!$B$39:$F$42,5,FALSE))*U210,J210/(IF(I210="委託輸送",IF(H210="ガソリン",INDEX(参考データ!$F$48:$I$50,MATCH(L210,参考データ!$D$48:$D$50,1),MATCH(M210,参考データ!$F$47:$I$47,0)),INDEX(参考データ!$F$51:$I$59,MATCH(L210,参考データ!$D$51:$D$59,1),MATCH(M210,参考データ!$F$47:$I$47,0))),IF(H210="ガソリン",INDEX(参考データ!$F$60:$I$62,MATCH(L210,参考データ!$D$60:$D$62,1),MATCH(M210,参考データ!$F$47:$I$47,0)),INDEX(参考データ!$F$63:$I$71,MATCH(L210,参考データ!$D$63:$D$71,1),MATCH(M210,参考データ!$F$47:$I$47,0)))))))</f>
        <v/>
      </c>
      <c r="U210" s="218" t="str">
        <f t="shared" si="64"/>
        <v/>
      </c>
      <c r="V210" s="206" t="str">
        <f t="shared" si="65"/>
        <v/>
      </c>
      <c r="AN210" s="216">
        <f t="shared" si="68"/>
        <v>0</v>
      </c>
      <c r="AO210" s="156">
        <f t="shared" si="63"/>
        <v>0</v>
      </c>
      <c r="AP210" s="140">
        <f t="shared" si="69"/>
        <v>0</v>
      </c>
      <c r="AQ210" s="159" t="str">
        <f t="shared" si="66"/>
        <v/>
      </c>
    </row>
    <row r="211" spans="2:43" x14ac:dyDescent="0.2">
      <c r="B211" s="202">
        <v>200</v>
      </c>
      <c r="C211" s="45"/>
      <c r="D211" s="114"/>
      <c r="E211" s="114"/>
      <c r="F211" s="114"/>
      <c r="G211" s="44"/>
      <c r="H211" s="10"/>
      <c r="I211" s="10"/>
      <c r="J211" s="5"/>
      <c r="K211" s="36"/>
      <c r="L211" s="37"/>
      <c r="M211" s="8"/>
      <c r="N211" s="8"/>
      <c r="O211" s="8"/>
      <c r="P211" s="8"/>
      <c r="Q211" s="51"/>
      <c r="R211" s="217" t="str">
        <f t="shared" si="67"/>
        <v/>
      </c>
      <c r="S211" s="39" t="str">
        <f>IF(I211="","",IF(I211="委託輸送",IF(H211="ガソリン",VLOOKUP(L211,参考データ!$D$4:$F$6,3,TRUE),VLOOKUP(L211,参考データ!$D$7:$F$15,3,TRUE)),IF(H211="ガソリン",VLOOKUP(L211,参考データ!$D$16:$F$18,3,TRUE),VLOOKUP(L211,参考データ!$D$19:$F$27,3,TRUE))))</f>
        <v/>
      </c>
      <c r="T211" s="204" t="str">
        <f>IF(C211="","",IF(Q211="有",IF(H211="ガソリン",VLOOKUP(M211,参考データ!$B$36:$F$38,3,FALSE)/R211^VLOOKUP(M211,参考データ!$B$36:$F$38,4,FALSE)/L211^VLOOKUP(M211,参考データ!$B$36:$F$38,5,FALSE),VLOOKUP(M211,参考データ!$B$39:$F$42,3,FALSE)/R211^VLOOKUP(M211,参考データ!$B$39:$F$42,4,FALSE)/L211^VLOOKUP(M211,参考データ!$B$39:$F$42,5,FALSE))*U211,J211/(IF(I211="委託輸送",IF(H211="ガソリン",INDEX(参考データ!$F$48:$I$50,MATCH(L211,参考データ!$D$48:$D$50,1),MATCH(M211,参考データ!$F$47:$I$47,0)),INDEX(参考データ!$F$51:$I$59,MATCH(L211,参考データ!$D$51:$D$59,1),MATCH(M211,参考データ!$F$47:$I$47,0))),IF(H211="ガソリン",INDEX(参考データ!$F$60:$I$62,MATCH(L211,参考データ!$D$60:$D$62,1),MATCH(M211,参考データ!$F$47:$I$47,0)),INDEX(参考データ!$F$63:$I$71,MATCH(L211,参考データ!$D$63:$D$71,1),MATCH(M211,参考データ!$F$47:$I$47,0)))))))</f>
        <v/>
      </c>
      <c r="U211" s="218" t="str">
        <f t="shared" si="64"/>
        <v/>
      </c>
      <c r="V211" s="206" t="str">
        <f t="shared" si="65"/>
        <v/>
      </c>
      <c r="AN211" s="216">
        <f t="shared" si="68"/>
        <v>0</v>
      </c>
      <c r="AO211" s="156">
        <f t="shared" si="63"/>
        <v>0</v>
      </c>
      <c r="AP211" s="140">
        <f t="shared" si="69"/>
        <v>0</v>
      </c>
      <c r="AQ211" s="159" t="str">
        <f t="shared" si="66"/>
        <v/>
      </c>
    </row>
    <row r="212" spans="2:43" x14ac:dyDescent="0.2">
      <c r="B212" s="202">
        <v>201</v>
      </c>
      <c r="C212" s="45"/>
      <c r="D212" s="114"/>
      <c r="E212" s="114"/>
      <c r="F212" s="114"/>
      <c r="G212" s="44"/>
      <c r="H212" s="10"/>
      <c r="I212" s="10"/>
      <c r="J212" s="5"/>
      <c r="K212" s="36"/>
      <c r="L212" s="37"/>
      <c r="M212" s="8"/>
      <c r="N212" s="8"/>
      <c r="O212" s="8"/>
      <c r="P212" s="8"/>
      <c r="Q212" s="51"/>
      <c r="R212" s="217" t="str">
        <f t="shared" si="67"/>
        <v/>
      </c>
      <c r="S212" s="39" t="str">
        <f>IF(I212="","",IF(I212="委託輸送",IF(H212="ガソリン",VLOOKUP(L212,参考データ!$D$4:$F$6,3,TRUE),VLOOKUP(L212,参考データ!$D$7:$F$15,3,TRUE)),IF(H212="ガソリン",VLOOKUP(L212,参考データ!$D$16:$F$18,3,TRUE),VLOOKUP(L212,参考データ!$D$19:$F$27,3,TRUE))))</f>
        <v/>
      </c>
      <c r="T212" s="204" t="str">
        <f>IF(C212="","",IF(Q212="有",IF(H212="ガソリン",VLOOKUP(M212,参考データ!$B$36:$F$38,3,FALSE)/R212^VLOOKUP(M212,参考データ!$B$36:$F$38,4,FALSE)/L212^VLOOKUP(M212,参考データ!$B$36:$F$38,5,FALSE),VLOOKUP(M212,参考データ!$B$39:$F$42,3,FALSE)/R212^VLOOKUP(M212,参考データ!$B$39:$F$42,4,FALSE)/L212^VLOOKUP(M212,参考データ!$B$39:$F$42,5,FALSE))*U212,J212/(IF(I212="委託輸送",IF(H212="ガソリン",INDEX(参考データ!$F$48:$I$50,MATCH(L212,参考データ!$D$48:$D$50,1),MATCH(M212,参考データ!$F$47:$I$47,0)),INDEX(参考データ!$F$51:$I$59,MATCH(L212,参考データ!$D$51:$D$59,1),MATCH(M212,参考データ!$F$47:$I$47,0))),IF(H212="ガソリン",INDEX(参考データ!$F$60:$I$62,MATCH(L212,参考データ!$D$60:$D$62,1),MATCH(M212,参考データ!$F$47:$I$47,0)),INDEX(参考データ!$F$63:$I$71,MATCH(L212,参考データ!$D$63:$D$71,1),MATCH(M212,参考データ!$F$47:$I$47,0)))))))</f>
        <v/>
      </c>
      <c r="U212" s="218" t="str">
        <f t="shared" si="64"/>
        <v/>
      </c>
      <c r="V212" s="206" t="str">
        <f t="shared" si="65"/>
        <v/>
      </c>
      <c r="AN212" s="216">
        <f t="shared" si="68"/>
        <v>0</v>
      </c>
      <c r="AO212" s="156">
        <f t="shared" si="63"/>
        <v>0</v>
      </c>
      <c r="AP212" s="140">
        <f t="shared" si="69"/>
        <v>0</v>
      </c>
      <c r="AQ212" s="159" t="str">
        <f t="shared" si="66"/>
        <v/>
      </c>
    </row>
    <row r="213" spans="2:43" x14ac:dyDescent="0.2">
      <c r="B213" s="202">
        <v>202</v>
      </c>
      <c r="C213" s="45"/>
      <c r="D213" s="114"/>
      <c r="E213" s="114"/>
      <c r="F213" s="114"/>
      <c r="G213" s="44"/>
      <c r="H213" s="10"/>
      <c r="I213" s="10"/>
      <c r="J213" s="5"/>
      <c r="K213" s="36"/>
      <c r="L213" s="37"/>
      <c r="M213" s="8"/>
      <c r="N213" s="8"/>
      <c r="O213" s="8"/>
      <c r="P213" s="8"/>
      <c r="Q213" s="51"/>
      <c r="R213" s="217" t="str">
        <f t="shared" si="67"/>
        <v/>
      </c>
      <c r="S213" s="39" t="str">
        <f>IF(I213="","",IF(I213="委託輸送",IF(H213="ガソリン",VLOOKUP(L213,参考データ!$D$4:$F$6,3,TRUE),VLOOKUP(L213,参考データ!$D$7:$F$15,3,TRUE)),IF(H213="ガソリン",VLOOKUP(L213,参考データ!$D$16:$F$18,3,TRUE),VLOOKUP(L213,参考データ!$D$19:$F$27,3,TRUE))))</f>
        <v/>
      </c>
      <c r="T213" s="204" t="str">
        <f>IF(C213="","",IF(Q213="有",IF(H213="ガソリン",VLOOKUP(M213,参考データ!$B$36:$F$38,3,FALSE)/R213^VLOOKUP(M213,参考データ!$B$36:$F$38,4,FALSE)/L213^VLOOKUP(M213,参考データ!$B$36:$F$38,5,FALSE),VLOOKUP(M213,参考データ!$B$39:$F$42,3,FALSE)/R213^VLOOKUP(M213,参考データ!$B$39:$F$42,4,FALSE)/L213^VLOOKUP(M213,参考データ!$B$39:$F$42,5,FALSE))*U213,J213/(IF(I213="委託輸送",IF(H213="ガソリン",INDEX(参考データ!$F$48:$I$50,MATCH(L213,参考データ!$D$48:$D$50,1),MATCH(M213,参考データ!$F$47:$I$47,0)),INDEX(参考データ!$F$51:$I$59,MATCH(L213,参考データ!$D$51:$D$59,1),MATCH(M213,参考データ!$F$47:$I$47,0))),IF(H213="ガソリン",INDEX(参考データ!$F$60:$I$62,MATCH(L213,参考データ!$D$60:$D$62,1),MATCH(M213,参考データ!$F$47:$I$47,0)),INDEX(参考データ!$F$63:$I$71,MATCH(L213,参考データ!$D$63:$D$71,1),MATCH(M213,参考データ!$F$47:$I$47,0)))))))</f>
        <v/>
      </c>
      <c r="U213" s="218" t="str">
        <f t="shared" si="64"/>
        <v/>
      </c>
      <c r="V213" s="206" t="str">
        <f t="shared" si="65"/>
        <v/>
      </c>
      <c r="AN213" s="216">
        <f t="shared" si="68"/>
        <v>0</v>
      </c>
      <c r="AO213" s="156">
        <f t="shared" si="63"/>
        <v>0</v>
      </c>
      <c r="AP213" s="140">
        <f t="shared" si="69"/>
        <v>0</v>
      </c>
      <c r="AQ213" s="159" t="str">
        <f t="shared" si="66"/>
        <v/>
      </c>
    </row>
    <row r="214" spans="2:43" x14ac:dyDescent="0.2">
      <c r="B214" s="202">
        <v>203</v>
      </c>
      <c r="C214" s="45"/>
      <c r="D214" s="114"/>
      <c r="E214" s="114"/>
      <c r="F214" s="114"/>
      <c r="G214" s="44"/>
      <c r="H214" s="10"/>
      <c r="I214" s="10"/>
      <c r="J214" s="5"/>
      <c r="K214" s="36"/>
      <c r="L214" s="37"/>
      <c r="M214" s="8"/>
      <c r="N214" s="8"/>
      <c r="O214" s="8"/>
      <c r="P214" s="8"/>
      <c r="Q214" s="51"/>
      <c r="R214" s="217" t="str">
        <f t="shared" si="67"/>
        <v/>
      </c>
      <c r="S214" s="39" t="str">
        <f>IF(I214="","",IF(I214="委託輸送",IF(H214="ガソリン",VLOOKUP(L214,参考データ!$D$4:$F$6,3,TRUE),VLOOKUP(L214,参考データ!$D$7:$F$15,3,TRUE)),IF(H214="ガソリン",VLOOKUP(L214,参考データ!$D$16:$F$18,3,TRUE),VLOOKUP(L214,参考データ!$D$19:$F$27,3,TRUE))))</f>
        <v/>
      </c>
      <c r="T214" s="204" t="str">
        <f>IF(C214="","",IF(Q214="有",IF(H214="ガソリン",VLOOKUP(M214,参考データ!$B$36:$F$38,3,FALSE)/R214^VLOOKUP(M214,参考データ!$B$36:$F$38,4,FALSE)/L214^VLOOKUP(M214,参考データ!$B$36:$F$38,5,FALSE),VLOOKUP(M214,参考データ!$B$39:$F$42,3,FALSE)/R214^VLOOKUP(M214,参考データ!$B$39:$F$42,4,FALSE)/L214^VLOOKUP(M214,参考データ!$B$39:$F$42,5,FALSE))*U214,J214/(IF(I214="委託輸送",IF(H214="ガソリン",INDEX(参考データ!$F$48:$I$50,MATCH(L214,参考データ!$D$48:$D$50,1),MATCH(M214,参考データ!$F$47:$I$47,0)),INDEX(参考データ!$F$51:$I$59,MATCH(L214,参考データ!$D$51:$D$59,1),MATCH(M214,参考データ!$F$47:$I$47,0))),IF(H214="ガソリン",INDEX(参考データ!$F$60:$I$62,MATCH(L214,参考データ!$D$60:$D$62,1),MATCH(M214,参考データ!$F$47:$I$47,0)),INDEX(参考データ!$F$63:$I$71,MATCH(L214,参考データ!$D$63:$D$71,1),MATCH(M214,参考データ!$F$47:$I$47,0)))))))</f>
        <v/>
      </c>
      <c r="U214" s="218" t="str">
        <f t="shared" si="64"/>
        <v/>
      </c>
      <c r="V214" s="206" t="str">
        <f t="shared" si="65"/>
        <v/>
      </c>
      <c r="AN214" s="216">
        <f t="shared" si="68"/>
        <v>0</v>
      </c>
      <c r="AO214" s="156">
        <f t="shared" si="63"/>
        <v>0</v>
      </c>
      <c r="AP214" s="140">
        <f t="shared" si="69"/>
        <v>0</v>
      </c>
      <c r="AQ214" s="159" t="str">
        <f t="shared" si="66"/>
        <v/>
      </c>
    </row>
    <row r="215" spans="2:43" x14ac:dyDescent="0.2">
      <c r="B215" s="202">
        <v>204</v>
      </c>
      <c r="C215" s="45"/>
      <c r="D215" s="114"/>
      <c r="E215" s="114"/>
      <c r="F215" s="114"/>
      <c r="G215" s="44"/>
      <c r="H215" s="10"/>
      <c r="I215" s="10"/>
      <c r="J215" s="5"/>
      <c r="K215" s="36"/>
      <c r="L215" s="37"/>
      <c r="M215" s="8"/>
      <c r="N215" s="8"/>
      <c r="O215" s="8"/>
      <c r="P215" s="8"/>
      <c r="Q215" s="51"/>
      <c r="R215" s="217" t="str">
        <f t="shared" si="67"/>
        <v/>
      </c>
      <c r="S215" s="39" t="str">
        <f>IF(I215="","",IF(I215="委託輸送",IF(H215="ガソリン",VLOOKUP(L215,参考データ!$D$4:$F$6,3,TRUE),VLOOKUP(L215,参考データ!$D$7:$F$15,3,TRUE)),IF(H215="ガソリン",VLOOKUP(L215,参考データ!$D$16:$F$18,3,TRUE),VLOOKUP(L215,参考データ!$D$19:$F$27,3,TRUE))))</f>
        <v/>
      </c>
      <c r="T215" s="204" t="str">
        <f>IF(C215="","",IF(Q215="有",IF(H215="ガソリン",VLOOKUP(M215,参考データ!$B$36:$F$38,3,FALSE)/R215^VLOOKUP(M215,参考データ!$B$36:$F$38,4,FALSE)/L215^VLOOKUP(M215,参考データ!$B$36:$F$38,5,FALSE),VLOOKUP(M215,参考データ!$B$39:$F$42,3,FALSE)/R215^VLOOKUP(M215,参考データ!$B$39:$F$42,4,FALSE)/L215^VLOOKUP(M215,参考データ!$B$39:$F$42,5,FALSE))*U215,J215/(IF(I215="委託輸送",IF(H215="ガソリン",INDEX(参考データ!$F$48:$I$50,MATCH(L215,参考データ!$D$48:$D$50,1),MATCH(M215,参考データ!$F$47:$I$47,0)),INDEX(参考データ!$F$51:$I$59,MATCH(L215,参考データ!$D$51:$D$59,1),MATCH(M215,参考データ!$F$47:$I$47,0))),IF(H215="ガソリン",INDEX(参考データ!$F$60:$I$62,MATCH(L215,参考データ!$D$60:$D$62,1),MATCH(M215,参考データ!$F$47:$I$47,0)),INDEX(参考データ!$F$63:$I$71,MATCH(L215,参考データ!$D$63:$D$71,1),MATCH(M215,参考データ!$F$47:$I$47,0)))))))</f>
        <v/>
      </c>
      <c r="U215" s="218" t="str">
        <f t="shared" si="64"/>
        <v/>
      </c>
      <c r="V215" s="206" t="str">
        <f t="shared" si="65"/>
        <v/>
      </c>
      <c r="AN215" s="216">
        <f t="shared" si="68"/>
        <v>0</v>
      </c>
      <c r="AO215" s="156">
        <f t="shared" si="63"/>
        <v>0</v>
      </c>
      <c r="AP215" s="140">
        <f t="shared" si="69"/>
        <v>0</v>
      </c>
      <c r="AQ215" s="159" t="str">
        <f t="shared" si="66"/>
        <v/>
      </c>
    </row>
    <row r="216" spans="2:43" x14ac:dyDescent="0.2">
      <c r="B216" s="202">
        <v>205</v>
      </c>
      <c r="C216" s="45"/>
      <c r="D216" s="114"/>
      <c r="E216" s="114"/>
      <c r="F216" s="114"/>
      <c r="G216" s="44"/>
      <c r="H216" s="10"/>
      <c r="I216" s="10"/>
      <c r="J216" s="5"/>
      <c r="K216" s="36"/>
      <c r="L216" s="37"/>
      <c r="M216" s="8"/>
      <c r="N216" s="8"/>
      <c r="O216" s="8"/>
      <c r="P216" s="8"/>
      <c r="Q216" s="51"/>
      <c r="R216" s="217" t="str">
        <f t="shared" si="67"/>
        <v/>
      </c>
      <c r="S216" s="39" t="str">
        <f>IF(I216="","",IF(I216="委託輸送",IF(H216="ガソリン",VLOOKUP(L216,参考データ!$D$4:$F$6,3,TRUE),VLOOKUP(L216,参考データ!$D$7:$F$15,3,TRUE)),IF(H216="ガソリン",VLOOKUP(L216,参考データ!$D$16:$F$18,3,TRUE),VLOOKUP(L216,参考データ!$D$19:$F$27,3,TRUE))))</f>
        <v/>
      </c>
      <c r="T216" s="204" t="str">
        <f>IF(C216="","",IF(Q216="有",IF(H216="ガソリン",VLOOKUP(M216,参考データ!$B$36:$F$38,3,FALSE)/R216^VLOOKUP(M216,参考データ!$B$36:$F$38,4,FALSE)/L216^VLOOKUP(M216,参考データ!$B$36:$F$38,5,FALSE),VLOOKUP(M216,参考データ!$B$39:$F$42,3,FALSE)/R216^VLOOKUP(M216,参考データ!$B$39:$F$42,4,FALSE)/L216^VLOOKUP(M216,参考データ!$B$39:$F$42,5,FALSE))*U216,J216/(IF(I216="委託輸送",IF(H216="ガソリン",INDEX(参考データ!$F$48:$I$50,MATCH(L216,参考データ!$D$48:$D$50,1),MATCH(M216,参考データ!$F$47:$I$47,0)),INDEX(参考データ!$F$51:$I$59,MATCH(L216,参考データ!$D$51:$D$59,1),MATCH(M216,参考データ!$F$47:$I$47,0))),IF(H216="ガソリン",INDEX(参考データ!$F$60:$I$62,MATCH(L216,参考データ!$D$60:$D$62,1),MATCH(M216,参考データ!$F$47:$I$47,0)),INDEX(参考データ!$F$63:$I$71,MATCH(L216,参考データ!$D$63:$D$71,1),MATCH(M216,参考データ!$F$47:$I$47,0)))))))</f>
        <v/>
      </c>
      <c r="U216" s="218" t="str">
        <f t="shared" si="64"/>
        <v/>
      </c>
      <c r="V216" s="206" t="str">
        <f t="shared" si="65"/>
        <v/>
      </c>
      <c r="AN216" s="216">
        <f t="shared" si="68"/>
        <v>0</v>
      </c>
      <c r="AO216" s="156">
        <f t="shared" si="63"/>
        <v>0</v>
      </c>
      <c r="AP216" s="140">
        <f t="shared" si="69"/>
        <v>0</v>
      </c>
      <c r="AQ216" s="159" t="str">
        <f t="shared" si="66"/>
        <v/>
      </c>
    </row>
    <row r="217" spans="2:43" x14ac:dyDescent="0.2">
      <c r="B217" s="202">
        <v>206</v>
      </c>
      <c r="C217" s="45"/>
      <c r="D217" s="114"/>
      <c r="E217" s="114"/>
      <c r="F217" s="114"/>
      <c r="G217" s="44"/>
      <c r="H217" s="10"/>
      <c r="I217" s="10"/>
      <c r="J217" s="5"/>
      <c r="K217" s="36"/>
      <c r="L217" s="37"/>
      <c r="M217" s="8"/>
      <c r="N217" s="8"/>
      <c r="O217" s="8"/>
      <c r="P217" s="8"/>
      <c r="Q217" s="51"/>
      <c r="R217" s="217" t="str">
        <f t="shared" si="67"/>
        <v/>
      </c>
      <c r="S217" s="39" t="str">
        <f>IF(I217="","",IF(I217="委託輸送",IF(H217="ガソリン",VLOOKUP(L217,参考データ!$D$4:$F$6,3,TRUE),VLOOKUP(L217,参考データ!$D$7:$F$15,3,TRUE)),IF(H217="ガソリン",VLOOKUP(L217,参考データ!$D$16:$F$18,3,TRUE),VLOOKUP(L217,参考データ!$D$19:$F$27,3,TRUE))))</f>
        <v/>
      </c>
      <c r="T217" s="204" t="str">
        <f>IF(C217="","",IF(Q217="有",IF(H217="ガソリン",VLOOKUP(M217,参考データ!$B$36:$F$38,3,FALSE)/R217^VLOOKUP(M217,参考データ!$B$36:$F$38,4,FALSE)/L217^VLOOKUP(M217,参考データ!$B$36:$F$38,5,FALSE),VLOOKUP(M217,参考データ!$B$39:$F$42,3,FALSE)/R217^VLOOKUP(M217,参考データ!$B$39:$F$42,4,FALSE)/L217^VLOOKUP(M217,参考データ!$B$39:$F$42,5,FALSE))*U217,J217/(IF(I217="委託輸送",IF(H217="ガソリン",INDEX(参考データ!$F$48:$I$50,MATCH(L217,参考データ!$D$48:$D$50,1),MATCH(M217,参考データ!$F$47:$I$47,0)),INDEX(参考データ!$F$51:$I$59,MATCH(L217,参考データ!$D$51:$D$59,1),MATCH(M217,参考データ!$F$47:$I$47,0))),IF(H217="ガソリン",INDEX(参考データ!$F$60:$I$62,MATCH(L217,参考データ!$D$60:$D$62,1),MATCH(M217,参考データ!$F$47:$I$47,0)),INDEX(参考データ!$F$63:$I$71,MATCH(L217,参考データ!$D$63:$D$71,1),MATCH(M217,参考データ!$F$47:$I$47,0)))))))</f>
        <v/>
      </c>
      <c r="U217" s="218" t="str">
        <f t="shared" si="64"/>
        <v/>
      </c>
      <c r="V217" s="206" t="str">
        <f t="shared" si="65"/>
        <v/>
      </c>
      <c r="AN217" s="216">
        <f t="shared" si="68"/>
        <v>0</v>
      </c>
      <c r="AO217" s="156">
        <f t="shared" si="63"/>
        <v>0</v>
      </c>
      <c r="AP217" s="140">
        <f t="shared" si="69"/>
        <v>0</v>
      </c>
      <c r="AQ217" s="159" t="str">
        <f t="shared" si="66"/>
        <v/>
      </c>
    </row>
    <row r="218" spans="2:43" x14ac:dyDescent="0.2">
      <c r="B218" s="202">
        <v>207</v>
      </c>
      <c r="C218" s="45"/>
      <c r="D218" s="114"/>
      <c r="E218" s="114"/>
      <c r="F218" s="114"/>
      <c r="G218" s="44"/>
      <c r="H218" s="10"/>
      <c r="I218" s="10"/>
      <c r="J218" s="5"/>
      <c r="K218" s="36"/>
      <c r="L218" s="37"/>
      <c r="M218" s="8"/>
      <c r="N218" s="8"/>
      <c r="O218" s="8"/>
      <c r="P218" s="8"/>
      <c r="Q218" s="51"/>
      <c r="R218" s="217" t="str">
        <f t="shared" si="67"/>
        <v/>
      </c>
      <c r="S218" s="39" t="str">
        <f>IF(I218="","",IF(I218="委託輸送",IF(H218="ガソリン",VLOOKUP(L218,参考データ!$D$4:$F$6,3,TRUE),VLOOKUP(L218,参考データ!$D$7:$F$15,3,TRUE)),IF(H218="ガソリン",VLOOKUP(L218,参考データ!$D$16:$F$18,3,TRUE),VLOOKUP(L218,参考データ!$D$19:$F$27,3,TRUE))))</f>
        <v/>
      </c>
      <c r="T218" s="204" t="str">
        <f>IF(C218="","",IF(Q218="有",IF(H218="ガソリン",VLOOKUP(M218,参考データ!$B$36:$F$38,3,FALSE)/R218^VLOOKUP(M218,参考データ!$B$36:$F$38,4,FALSE)/L218^VLOOKUP(M218,参考データ!$B$36:$F$38,5,FALSE),VLOOKUP(M218,参考データ!$B$39:$F$42,3,FALSE)/R218^VLOOKUP(M218,参考データ!$B$39:$F$42,4,FALSE)/L218^VLOOKUP(M218,参考データ!$B$39:$F$42,5,FALSE))*U218,J218/(IF(I218="委託輸送",IF(H218="ガソリン",INDEX(参考データ!$F$48:$I$50,MATCH(L218,参考データ!$D$48:$D$50,1),MATCH(M218,参考データ!$F$47:$I$47,0)),INDEX(参考データ!$F$51:$I$59,MATCH(L218,参考データ!$D$51:$D$59,1),MATCH(M218,参考データ!$F$47:$I$47,0))),IF(H218="ガソリン",INDEX(参考データ!$F$60:$I$62,MATCH(L218,参考データ!$D$60:$D$62,1),MATCH(M218,参考データ!$F$47:$I$47,0)),INDEX(参考データ!$F$63:$I$71,MATCH(L218,参考データ!$D$63:$D$71,1),MATCH(M218,参考データ!$F$47:$I$47,0)))))))</f>
        <v/>
      </c>
      <c r="U218" s="218" t="str">
        <f t="shared" si="64"/>
        <v/>
      </c>
      <c r="V218" s="206" t="str">
        <f t="shared" si="65"/>
        <v/>
      </c>
      <c r="AN218" s="216">
        <f t="shared" si="68"/>
        <v>0</v>
      </c>
      <c r="AO218" s="156">
        <f t="shared" si="63"/>
        <v>0</v>
      </c>
      <c r="AP218" s="140">
        <f t="shared" si="69"/>
        <v>0</v>
      </c>
      <c r="AQ218" s="159" t="str">
        <f t="shared" si="66"/>
        <v/>
      </c>
    </row>
    <row r="219" spans="2:43" x14ac:dyDescent="0.2">
      <c r="B219" s="202">
        <v>208</v>
      </c>
      <c r="C219" s="45"/>
      <c r="D219" s="114"/>
      <c r="E219" s="114"/>
      <c r="F219" s="114"/>
      <c r="G219" s="44"/>
      <c r="H219" s="10"/>
      <c r="I219" s="10"/>
      <c r="J219" s="5"/>
      <c r="K219" s="36"/>
      <c r="L219" s="37"/>
      <c r="M219" s="8"/>
      <c r="N219" s="8"/>
      <c r="O219" s="8"/>
      <c r="P219" s="8"/>
      <c r="Q219" s="51"/>
      <c r="R219" s="217" t="str">
        <f t="shared" si="67"/>
        <v/>
      </c>
      <c r="S219" s="39" t="str">
        <f>IF(I219="","",IF(I219="委託輸送",IF(H219="ガソリン",VLOOKUP(L219,参考データ!$D$4:$F$6,3,TRUE),VLOOKUP(L219,参考データ!$D$7:$F$15,3,TRUE)),IF(H219="ガソリン",VLOOKUP(L219,参考データ!$D$16:$F$18,3,TRUE),VLOOKUP(L219,参考データ!$D$19:$F$27,3,TRUE))))</f>
        <v/>
      </c>
      <c r="T219" s="204" t="str">
        <f>IF(C219="","",IF(Q219="有",IF(H219="ガソリン",VLOOKUP(M219,参考データ!$B$36:$F$38,3,FALSE)/R219^VLOOKUP(M219,参考データ!$B$36:$F$38,4,FALSE)/L219^VLOOKUP(M219,参考データ!$B$36:$F$38,5,FALSE),VLOOKUP(M219,参考データ!$B$39:$F$42,3,FALSE)/R219^VLOOKUP(M219,参考データ!$B$39:$F$42,4,FALSE)/L219^VLOOKUP(M219,参考データ!$B$39:$F$42,5,FALSE))*U219,J219/(IF(I219="委託輸送",IF(H219="ガソリン",INDEX(参考データ!$F$48:$I$50,MATCH(L219,参考データ!$D$48:$D$50,1),MATCH(M219,参考データ!$F$47:$I$47,0)),INDEX(参考データ!$F$51:$I$59,MATCH(L219,参考データ!$D$51:$D$59,1),MATCH(M219,参考データ!$F$47:$I$47,0))),IF(H219="ガソリン",INDEX(参考データ!$F$60:$I$62,MATCH(L219,参考データ!$D$60:$D$62,1),MATCH(M219,参考データ!$F$47:$I$47,0)),INDEX(参考データ!$F$63:$I$71,MATCH(L219,参考データ!$D$63:$D$71,1),MATCH(M219,参考データ!$F$47:$I$47,0)))))))</f>
        <v/>
      </c>
      <c r="U219" s="218" t="str">
        <f t="shared" si="64"/>
        <v/>
      </c>
      <c r="V219" s="206" t="str">
        <f t="shared" si="65"/>
        <v/>
      </c>
      <c r="AN219" s="216">
        <f t="shared" si="68"/>
        <v>0</v>
      </c>
      <c r="AO219" s="156">
        <f t="shared" si="63"/>
        <v>0</v>
      </c>
      <c r="AP219" s="140">
        <f t="shared" si="69"/>
        <v>0</v>
      </c>
      <c r="AQ219" s="159" t="str">
        <f t="shared" si="66"/>
        <v/>
      </c>
    </row>
    <row r="220" spans="2:43" x14ac:dyDescent="0.2">
      <c r="B220" s="202">
        <v>209</v>
      </c>
      <c r="C220" s="45"/>
      <c r="D220" s="114"/>
      <c r="E220" s="114"/>
      <c r="F220" s="114"/>
      <c r="G220" s="44"/>
      <c r="H220" s="10"/>
      <c r="I220" s="10"/>
      <c r="J220" s="5"/>
      <c r="K220" s="36"/>
      <c r="L220" s="37"/>
      <c r="M220" s="8"/>
      <c r="N220" s="8"/>
      <c r="O220" s="8"/>
      <c r="P220" s="8"/>
      <c r="Q220" s="51"/>
      <c r="R220" s="217" t="str">
        <f t="shared" si="67"/>
        <v/>
      </c>
      <c r="S220" s="39" t="str">
        <f>IF(I220="","",IF(I220="委託輸送",IF(H220="ガソリン",VLOOKUP(L220,参考データ!$D$4:$F$6,3,TRUE),VLOOKUP(L220,参考データ!$D$7:$F$15,3,TRUE)),IF(H220="ガソリン",VLOOKUP(L220,参考データ!$D$16:$F$18,3,TRUE),VLOOKUP(L220,参考データ!$D$19:$F$27,3,TRUE))))</f>
        <v/>
      </c>
      <c r="T220" s="204" t="str">
        <f>IF(C220="","",IF(Q220="有",IF(H220="ガソリン",VLOOKUP(M220,参考データ!$B$36:$F$38,3,FALSE)/R220^VLOOKUP(M220,参考データ!$B$36:$F$38,4,FALSE)/L220^VLOOKUP(M220,参考データ!$B$36:$F$38,5,FALSE),VLOOKUP(M220,参考データ!$B$39:$F$42,3,FALSE)/R220^VLOOKUP(M220,参考データ!$B$39:$F$42,4,FALSE)/L220^VLOOKUP(M220,参考データ!$B$39:$F$42,5,FALSE))*U220,J220/(IF(I220="委託輸送",IF(H220="ガソリン",INDEX(参考データ!$F$48:$I$50,MATCH(L220,参考データ!$D$48:$D$50,1),MATCH(M220,参考データ!$F$47:$I$47,0)),INDEX(参考データ!$F$51:$I$59,MATCH(L220,参考データ!$D$51:$D$59,1),MATCH(M220,参考データ!$F$47:$I$47,0))),IF(H220="ガソリン",INDEX(参考データ!$F$60:$I$62,MATCH(L220,参考データ!$D$60:$D$62,1),MATCH(M220,参考データ!$F$47:$I$47,0)),INDEX(参考データ!$F$63:$I$71,MATCH(L220,参考データ!$D$63:$D$71,1),MATCH(M220,参考データ!$F$47:$I$47,0)))))))</f>
        <v/>
      </c>
      <c r="U220" s="218" t="str">
        <f t="shared" si="64"/>
        <v/>
      </c>
      <c r="V220" s="206" t="str">
        <f t="shared" si="65"/>
        <v/>
      </c>
      <c r="AN220" s="216">
        <f t="shared" si="68"/>
        <v>0</v>
      </c>
      <c r="AO220" s="156">
        <f t="shared" si="63"/>
        <v>0</v>
      </c>
      <c r="AP220" s="140">
        <f t="shared" si="69"/>
        <v>0</v>
      </c>
      <c r="AQ220" s="159" t="str">
        <f t="shared" si="66"/>
        <v/>
      </c>
    </row>
    <row r="221" spans="2:43" x14ac:dyDescent="0.2">
      <c r="B221" s="202">
        <v>210</v>
      </c>
      <c r="C221" s="45"/>
      <c r="D221" s="114"/>
      <c r="E221" s="114"/>
      <c r="F221" s="114"/>
      <c r="G221" s="44"/>
      <c r="H221" s="10"/>
      <c r="I221" s="10"/>
      <c r="J221" s="5"/>
      <c r="K221" s="36"/>
      <c r="L221" s="37"/>
      <c r="M221" s="8"/>
      <c r="N221" s="8"/>
      <c r="O221" s="8"/>
      <c r="P221" s="8"/>
      <c r="Q221" s="51"/>
      <c r="R221" s="217" t="str">
        <f t="shared" si="67"/>
        <v/>
      </c>
      <c r="S221" s="39" t="str">
        <f>IF(I221="","",IF(I221="委託輸送",IF(H221="ガソリン",VLOOKUP(L221,参考データ!$D$4:$F$6,3,TRUE),VLOOKUP(L221,参考データ!$D$7:$F$15,3,TRUE)),IF(H221="ガソリン",VLOOKUP(L221,参考データ!$D$16:$F$18,3,TRUE),VLOOKUP(L221,参考データ!$D$19:$F$27,3,TRUE))))</f>
        <v/>
      </c>
      <c r="T221" s="204" t="str">
        <f>IF(C221="","",IF(Q221="有",IF(H221="ガソリン",VLOOKUP(M221,参考データ!$B$36:$F$38,3,FALSE)/R221^VLOOKUP(M221,参考データ!$B$36:$F$38,4,FALSE)/L221^VLOOKUP(M221,参考データ!$B$36:$F$38,5,FALSE),VLOOKUP(M221,参考データ!$B$39:$F$42,3,FALSE)/R221^VLOOKUP(M221,参考データ!$B$39:$F$42,4,FALSE)/L221^VLOOKUP(M221,参考データ!$B$39:$F$42,5,FALSE))*U221,J221/(IF(I221="委託輸送",IF(H221="ガソリン",INDEX(参考データ!$F$48:$I$50,MATCH(L221,参考データ!$D$48:$D$50,1),MATCH(M221,参考データ!$F$47:$I$47,0)),INDEX(参考データ!$F$51:$I$59,MATCH(L221,参考データ!$D$51:$D$59,1),MATCH(M221,参考データ!$F$47:$I$47,0))),IF(H221="ガソリン",INDEX(参考データ!$F$60:$I$62,MATCH(L221,参考データ!$D$60:$D$62,1),MATCH(M221,参考データ!$F$47:$I$47,0)),INDEX(参考データ!$F$63:$I$71,MATCH(L221,参考データ!$D$63:$D$71,1),MATCH(M221,参考データ!$F$47:$I$47,0)))))))</f>
        <v/>
      </c>
      <c r="U221" s="218" t="str">
        <f t="shared" si="64"/>
        <v/>
      </c>
      <c r="V221" s="206" t="str">
        <f t="shared" si="65"/>
        <v/>
      </c>
      <c r="AN221" s="216">
        <f t="shared" si="68"/>
        <v>0</v>
      </c>
      <c r="AO221" s="156">
        <f t="shared" si="63"/>
        <v>0</v>
      </c>
      <c r="AP221" s="140">
        <f t="shared" si="69"/>
        <v>0</v>
      </c>
      <c r="AQ221" s="159" t="str">
        <f t="shared" si="66"/>
        <v/>
      </c>
    </row>
    <row r="222" spans="2:43" x14ac:dyDescent="0.2">
      <c r="B222" s="202">
        <v>211</v>
      </c>
      <c r="C222" s="45"/>
      <c r="D222" s="114"/>
      <c r="E222" s="114"/>
      <c r="F222" s="114"/>
      <c r="G222" s="44"/>
      <c r="H222" s="10"/>
      <c r="I222" s="10"/>
      <c r="J222" s="5"/>
      <c r="K222" s="36"/>
      <c r="L222" s="37"/>
      <c r="M222" s="8"/>
      <c r="N222" s="8"/>
      <c r="O222" s="8"/>
      <c r="P222" s="8"/>
      <c r="Q222" s="51"/>
      <c r="R222" s="217" t="str">
        <f t="shared" si="67"/>
        <v/>
      </c>
      <c r="S222" s="39" t="str">
        <f>IF(I222="","",IF(I222="委託輸送",IF(H222="ガソリン",VLOOKUP(L222,参考データ!$D$4:$F$6,3,TRUE),VLOOKUP(L222,参考データ!$D$7:$F$15,3,TRUE)),IF(H222="ガソリン",VLOOKUP(L222,参考データ!$D$16:$F$18,3,TRUE),VLOOKUP(L222,参考データ!$D$19:$F$27,3,TRUE))))</f>
        <v/>
      </c>
      <c r="T222" s="204" t="str">
        <f>IF(C222="","",IF(Q222="有",IF(H222="ガソリン",VLOOKUP(M222,参考データ!$B$36:$F$38,3,FALSE)/R222^VLOOKUP(M222,参考データ!$B$36:$F$38,4,FALSE)/L222^VLOOKUP(M222,参考データ!$B$36:$F$38,5,FALSE),VLOOKUP(M222,参考データ!$B$39:$F$42,3,FALSE)/R222^VLOOKUP(M222,参考データ!$B$39:$F$42,4,FALSE)/L222^VLOOKUP(M222,参考データ!$B$39:$F$42,5,FALSE))*U222,J222/(IF(I222="委託輸送",IF(H222="ガソリン",INDEX(参考データ!$F$48:$I$50,MATCH(L222,参考データ!$D$48:$D$50,1),MATCH(M222,参考データ!$F$47:$I$47,0)),INDEX(参考データ!$F$51:$I$59,MATCH(L222,参考データ!$D$51:$D$59,1),MATCH(M222,参考データ!$F$47:$I$47,0))),IF(H222="ガソリン",INDEX(参考データ!$F$60:$I$62,MATCH(L222,参考データ!$D$60:$D$62,1),MATCH(M222,参考データ!$F$47:$I$47,0)),INDEX(参考データ!$F$63:$I$71,MATCH(L222,参考データ!$D$63:$D$71,1),MATCH(M222,参考データ!$F$47:$I$47,0)))))))</f>
        <v/>
      </c>
      <c r="U222" s="218" t="str">
        <f t="shared" si="64"/>
        <v/>
      </c>
      <c r="V222" s="206" t="str">
        <f t="shared" si="65"/>
        <v/>
      </c>
      <c r="AN222" s="216">
        <f t="shared" si="68"/>
        <v>0</v>
      </c>
      <c r="AO222" s="156">
        <f t="shared" si="63"/>
        <v>0</v>
      </c>
      <c r="AP222" s="140">
        <f t="shared" si="69"/>
        <v>0</v>
      </c>
      <c r="AQ222" s="159" t="str">
        <f t="shared" si="66"/>
        <v/>
      </c>
    </row>
    <row r="223" spans="2:43" x14ac:dyDescent="0.2">
      <c r="B223" s="202">
        <v>212</v>
      </c>
      <c r="C223" s="45"/>
      <c r="D223" s="114"/>
      <c r="E223" s="114"/>
      <c r="F223" s="114"/>
      <c r="G223" s="44"/>
      <c r="H223" s="10"/>
      <c r="I223" s="10"/>
      <c r="J223" s="5"/>
      <c r="K223" s="36"/>
      <c r="L223" s="37"/>
      <c r="M223" s="8"/>
      <c r="N223" s="8"/>
      <c r="O223" s="8"/>
      <c r="P223" s="8"/>
      <c r="Q223" s="51"/>
      <c r="R223" s="217" t="str">
        <f t="shared" si="67"/>
        <v/>
      </c>
      <c r="S223" s="39" t="str">
        <f>IF(I223="","",IF(I223="委託輸送",IF(H223="ガソリン",VLOOKUP(L223,参考データ!$D$4:$F$6,3,TRUE),VLOOKUP(L223,参考データ!$D$7:$F$15,3,TRUE)),IF(H223="ガソリン",VLOOKUP(L223,参考データ!$D$16:$F$18,3,TRUE),VLOOKUP(L223,参考データ!$D$19:$F$27,3,TRUE))))</f>
        <v/>
      </c>
      <c r="T223" s="204" t="str">
        <f>IF(C223="","",IF(Q223="有",IF(H223="ガソリン",VLOOKUP(M223,参考データ!$B$36:$F$38,3,FALSE)/R223^VLOOKUP(M223,参考データ!$B$36:$F$38,4,FALSE)/L223^VLOOKUP(M223,参考データ!$B$36:$F$38,5,FALSE),VLOOKUP(M223,参考データ!$B$39:$F$42,3,FALSE)/R223^VLOOKUP(M223,参考データ!$B$39:$F$42,4,FALSE)/L223^VLOOKUP(M223,参考データ!$B$39:$F$42,5,FALSE))*U223,J223/(IF(I223="委託輸送",IF(H223="ガソリン",INDEX(参考データ!$F$48:$I$50,MATCH(L223,参考データ!$D$48:$D$50,1),MATCH(M223,参考データ!$F$47:$I$47,0)),INDEX(参考データ!$F$51:$I$59,MATCH(L223,参考データ!$D$51:$D$59,1),MATCH(M223,参考データ!$F$47:$I$47,0))),IF(H223="ガソリン",INDEX(参考データ!$F$60:$I$62,MATCH(L223,参考データ!$D$60:$D$62,1),MATCH(M223,参考データ!$F$47:$I$47,0)),INDEX(参考データ!$F$63:$I$71,MATCH(L223,参考データ!$D$63:$D$71,1),MATCH(M223,参考データ!$F$47:$I$47,0)))))))</f>
        <v/>
      </c>
      <c r="U223" s="218" t="str">
        <f t="shared" si="64"/>
        <v/>
      </c>
      <c r="V223" s="206" t="str">
        <f t="shared" si="65"/>
        <v/>
      </c>
      <c r="AN223" s="216">
        <f t="shared" si="68"/>
        <v>0</v>
      </c>
      <c r="AO223" s="156">
        <f t="shared" si="63"/>
        <v>0</v>
      </c>
      <c r="AP223" s="140">
        <f t="shared" si="69"/>
        <v>0</v>
      </c>
      <c r="AQ223" s="159" t="str">
        <f t="shared" si="66"/>
        <v/>
      </c>
    </row>
    <row r="224" spans="2:43" x14ac:dyDescent="0.2">
      <c r="B224" s="202">
        <v>213</v>
      </c>
      <c r="C224" s="45"/>
      <c r="D224" s="114"/>
      <c r="E224" s="114"/>
      <c r="F224" s="114"/>
      <c r="G224" s="44"/>
      <c r="H224" s="10"/>
      <c r="I224" s="10"/>
      <c r="J224" s="5"/>
      <c r="K224" s="36"/>
      <c r="L224" s="37"/>
      <c r="M224" s="8"/>
      <c r="N224" s="8"/>
      <c r="O224" s="8"/>
      <c r="P224" s="8"/>
      <c r="Q224" s="51"/>
      <c r="R224" s="217" t="str">
        <f t="shared" si="67"/>
        <v/>
      </c>
      <c r="S224" s="39" t="str">
        <f>IF(I224="","",IF(I224="委託輸送",IF(H224="ガソリン",VLOOKUP(L224,参考データ!$D$4:$F$6,3,TRUE),VLOOKUP(L224,参考データ!$D$7:$F$15,3,TRUE)),IF(H224="ガソリン",VLOOKUP(L224,参考データ!$D$16:$F$18,3,TRUE),VLOOKUP(L224,参考データ!$D$19:$F$27,3,TRUE))))</f>
        <v/>
      </c>
      <c r="T224" s="204" t="str">
        <f>IF(C224="","",IF(Q224="有",IF(H224="ガソリン",VLOOKUP(M224,参考データ!$B$36:$F$38,3,FALSE)/R224^VLOOKUP(M224,参考データ!$B$36:$F$38,4,FALSE)/L224^VLOOKUP(M224,参考データ!$B$36:$F$38,5,FALSE),VLOOKUP(M224,参考データ!$B$39:$F$42,3,FALSE)/R224^VLOOKUP(M224,参考データ!$B$39:$F$42,4,FALSE)/L224^VLOOKUP(M224,参考データ!$B$39:$F$42,5,FALSE))*U224,J224/(IF(I224="委託輸送",IF(H224="ガソリン",INDEX(参考データ!$F$48:$I$50,MATCH(L224,参考データ!$D$48:$D$50,1),MATCH(M224,参考データ!$F$47:$I$47,0)),INDEX(参考データ!$F$51:$I$59,MATCH(L224,参考データ!$D$51:$D$59,1),MATCH(M224,参考データ!$F$47:$I$47,0))),IF(H224="ガソリン",INDEX(参考データ!$F$60:$I$62,MATCH(L224,参考データ!$D$60:$D$62,1),MATCH(M224,参考データ!$F$47:$I$47,0)),INDEX(参考データ!$F$63:$I$71,MATCH(L224,参考データ!$D$63:$D$71,1),MATCH(M224,参考データ!$F$47:$I$47,0)))))))</f>
        <v/>
      </c>
      <c r="U224" s="218" t="str">
        <f t="shared" si="64"/>
        <v/>
      </c>
      <c r="V224" s="206" t="str">
        <f t="shared" si="65"/>
        <v/>
      </c>
      <c r="AN224" s="216">
        <f t="shared" si="68"/>
        <v>0</v>
      </c>
      <c r="AO224" s="156">
        <f t="shared" si="63"/>
        <v>0</v>
      </c>
      <c r="AP224" s="140">
        <f t="shared" si="69"/>
        <v>0</v>
      </c>
      <c r="AQ224" s="159" t="str">
        <f t="shared" si="66"/>
        <v/>
      </c>
    </row>
    <row r="225" spans="2:43" x14ac:dyDescent="0.2">
      <c r="B225" s="202">
        <v>214</v>
      </c>
      <c r="C225" s="45"/>
      <c r="D225" s="114"/>
      <c r="E225" s="114"/>
      <c r="F225" s="114"/>
      <c r="G225" s="44"/>
      <c r="H225" s="10"/>
      <c r="I225" s="10"/>
      <c r="J225" s="5"/>
      <c r="K225" s="36"/>
      <c r="L225" s="37"/>
      <c r="M225" s="8"/>
      <c r="N225" s="8"/>
      <c r="O225" s="8"/>
      <c r="P225" s="8"/>
      <c r="Q225" s="51"/>
      <c r="R225" s="217" t="str">
        <f t="shared" si="67"/>
        <v/>
      </c>
      <c r="S225" s="39" t="str">
        <f>IF(I225="","",IF(I225="委託輸送",IF(H225="ガソリン",VLOOKUP(L225,参考データ!$D$4:$F$6,3,TRUE),VLOOKUP(L225,参考データ!$D$7:$F$15,3,TRUE)),IF(H225="ガソリン",VLOOKUP(L225,参考データ!$D$16:$F$18,3,TRUE),VLOOKUP(L225,参考データ!$D$19:$F$27,3,TRUE))))</f>
        <v/>
      </c>
      <c r="T225" s="204" t="str">
        <f>IF(C225="","",IF(Q225="有",IF(H225="ガソリン",VLOOKUP(M225,参考データ!$B$36:$F$38,3,FALSE)/R225^VLOOKUP(M225,参考データ!$B$36:$F$38,4,FALSE)/L225^VLOOKUP(M225,参考データ!$B$36:$F$38,5,FALSE),VLOOKUP(M225,参考データ!$B$39:$F$42,3,FALSE)/R225^VLOOKUP(M225,参考データ!$B$39:$F$42,4,FALSE)/L225^VLOOKUP(M225,参考データ!$B$39:$F$42,5,FALSE))*U225,J225/(IF(I225="委託輸送",IF(H225="ガソリン",INDEX(参考データ!$F$48:$I$50,MATCH(L225,参考データ!$D$48:$D$50,1),MATCH(M225,参考データ!$F$47:$I$47,0)),INDEX(参考データ!$F$51:$I$59,MATCH(L225,参考データ!$D$51:$D$59,1),MATCH(M225,参考データ!$F$47:$I$47,0))),IF(H225="ガソリン",INDEX(参考データ!$F$60:$I$62,MATCH(L225,参考データ!$D$60:$D$62,1),MATCH(M225,参考データ!$F$47:$I$47,0)),INDEX(参考データ!$F$63:$I$71,MATCH(L225,参考データ!$D$63:$D$71,1),MATCH(M225,参考データ!$F$47:$I$47,0)))))))</f>
        <v/>
      </c>
      <c r="U225" s="218" t="str">
        <f t="shared" si="64"/>
        <v/>
      </c>
      <c r="V225" s="206" t="str">
        <f t="shared" si="65"/>
        <v/>
      </c>
      <c r="AN225" s="216">
        <f t="shared" si="68"/>
        <v>0</v>
      </c>
      <c r="AO225" s="156">
        <f t="shared" si="63"/>
        <v>0</v>
      </c>
      <c r="AP225" s="140">
        <f t="shared" si="69"/>
        <v>0</v>
      </c>
      <c r="AQ225" s="159" t="str">
        <f t="shared" si="66"/>
        <v/>
      </c>
    </row>
    <row r="226" spans="2:43" x14ac:dyDescent="0.2">
      <c r="B226" s="202">
        <v>215</v>
      </c>
      <c r="C226" s="45"/>
      <c r="D226" s="114"/>
      <c r="E226" s="114"/>
      <c r="F226" s="114"/>
      <c r="G226" s="44"/>
      <c r="H226" s="10"/>
      <c r="I226" s="10"/>
      <c r="J226" s="5"/>
      <c r="K226" s="36"/>
      <c r="L226" s="37"/>
      <c r="M226" s="8"/>
      <c r="N226" s="8"/>
      <c r="O226" s="8"/>
      <c r="P226" s="8"/>
      <c r="Q226" s="51"/>
      <c r="R226" s="217" t="str">
        <f t="shared" si="67"/>
        <v/>
      </c>
      <c r="S226" s="39" t="str">
        <f>IF(I226="","",IF(I226="委託輸送",IF(H226="ガソリン",VLOOKUP(L226,参考データ!$D$4:$F$6,3,TRUE),VLOOKUP(L226,参考データ!$D$7:$F$15,3,TRUE)),IF(H226="ガソリン",VLOOKUP(L226,参考データ!$D$16:$F$18,3,TRUE),VLOOKUP(L226,参考データ!$D$19:$F$27,3,TRUE))))</f>
        <v/>
      </c>
      <c r="T226" s="204" t="str">
        <f>IF(C226="","",IF(Q226="有",IF(H226="ガソリン",VLOOKUP(M226,参考データ!$B$36:$F$38,3,FALSE)/R226^VLOOKUP(M226,参考データ!$B$36:$F$38,4,FALSE)/L226^VLOOKUP(M226,参考データ!$B$36:$F$38,5,FALSE),VLOOKUP(M226,参考データ!$B$39:$F$42,3,FALSE)/R226^VLOOKUP(M226,参考データ!$B$39:$F$42,4,FALSE)/L226^VLOOKUP(M226,参考データ!$B$39:$F$42,5,FALSE))*U226,J226/(IF(I226="委託輸送",IF(H226="ガソリン",INDEX(参考データ!$F$48:$I$50,MATCH(L226,参考データ!$D$48:$D$50,1),MATCH(M226,参考データ!$F$47:$I$47,0)),INDEX(参考データ!$F$51:$I$59,MATCH(L226,参考データ!$D$51:$D$59,1),MATCH(M226,参考データ!$F$47:$I$47,0))),IF(H226="ガソリン",INDEX(参考データ!$F$60:$I$62,MATCH(L226,参考データ!$D$60:$D$62,1),MATCH(M226,参考データ!$F$47:$I$47,0)),INDEX(参考データ!$F$63:$I$71,MATCH(L226,参考データ!$D$63:$D$71,1),MATCH(M226,参考データ!$F$47:$I$47,0)))))))</f>
        <v/>
      </c>
      <c r="U226" s="218" t="str">
        <f t="shared" si="64"/>
        <v/>
      </c>
      <c r="V226" s="206" t="str">
        <f t="shared" si="65"/>
        <v/>
      </c>
      <c r="AN226" s="216">
        <f t="shared" si="68"/>
        <v>0</v>
      </c>
      <c r="AO226" s="156">
        <f t="shared" si="63"/>
        <v>0</v>
      </c>
      <c r="AP226" s="140">
        <f t="shared" si="69"/>
        <v>0</v>
      </c>
      <c r="AQ226" s="159" t="str">
        <f t="shared" si="66"/>
        <v/>
      </c>
    </row>
    <row r="227" spans="2:43" x14ac:dyDescent="0.2">
      <c r="B227" s="202">
        <v>216</v>
      </c>
      <c r="C227" s="45"/>
      <c r="D227" s="114"/>
      <c r="E227" s="114"/>
      <c r="F227" s="114"/>
      <c r="G227" s="44"/>
      <c r="H227" s="10"/>
      <c r="I227" s="10"/>
      <c r="J227" s="5"/>
      <c r="K227" s="36"/>
      <c r="L227" s="37"/>
      <c r="M227" s="8"/>
      <c r="N227" s="8"/>
      <c r="O227" s="8"/>
      <c r="P227" s="8"/>
      <c r="Q227" s="51"/>
      <c r="R227" s="217" t="str">
        <f t="shared" si="67"/>
        <v/>
      </c>
      <c r="S227" s="39" t="str">
        <f>IF(I227="","",IF(I227="委託輸送",IF(H227="ガソリン",VLOOKUP(L227,参考データ!$D$4:$F$6,3,TRUE),VLOOKUP(L227,参考データ!$D$7:$F$15,3,TRUE)),IF(H227="ガソリン",VLOOKUP(L227,参考データ!$D$16:$F$18,3,TRUE),VLOOKUP(L227,参考データ!$D$19:$F$27,3,TRUE))))</f>
        <v/>
      </c>
      <c r="T227" s="204" t="str">
        <f>IF(C227="","",IF(Q227="有",IF(H227="ガソリン",VLOOKUP(M227,参考データ!$B$36:$F$38,3,FALSE)/R227^VLOOKUP(M227,参考データ!$B$36:$F$38,4,FALSE)/L227^VLOOKUP(M227,参考データ!$B$36:$F$38,5,FALSE),VLOOKUP(M227,参考データ!$B$39:$F$42,3,FALSE)/R227^VLOOKUP(M227,参考データ!$B$39:$F$42,4,FALSE)/L227^VLOOKUP(M227,参考データ!$B$39:$F$42,5,FALSE))*U227,J227/(IF(I227="委託輸送",IF(H227="ガソリン",INDEX(参考データ!$F$48:$I$50,MATCH(L227,参考データ!$D$48:$D$50,1),MATCH(M227,参考データ!$F$47:$I$47,0)),INDEX(参考データ!$F$51:$I$59,MATCH(L227,参考データ!$D$51:$D$59,1),MATCH(M227,参考データ!$F$47:$I$47,0))),IF(H227="ガソリン",INDEX(参考データ!$F$60:$I$62,MATCH(L227,参考データ!$D$60:$D$62,1),MATCH(M227,参考データ!$F$47:$I$47,0)),INDEX(参考データ!$F$63:$I$71,MATCH(L227,参考データ!$D$63:$D$71,1),MATCH(M227,参考データ!$F$47:$I$47,0)))))))</f>
        <v/>
      </c>
      <c r="U227" s="218" t="str">
        <f t="shared" si="64"/>
        <v/>
      </c>
      <c r="V227" s="206" t="str">
        <f t="shared" si="65"/>
        <v/>
      </c>
      <c r="AN227" s="216">
        <f t="shared" si="68"/>
        <v>0</v>
      </c>
      <c r="AO227" s="156">
        <f t="shared" si="63"/>
        <v>0</v>
      </c>
      <c r="AP227" s="140">
        <f t="shared" si="69"/>
        <v>0</v>
      </c>
      <c r="AQ227" s="159" t="str">
        <f t="shared" si="66"/>
        <v/>
      </c>
    </row>
    <row r="228" spans="2:43" x14ac:dyDescent="0.2">
      <c r="B228" s="202">
        <v>217</v>
      </c>
      <c r="C228" s="45"/>
      <c r="D228" s="114"/>
      <c r="E228" s="114"/>
      <c r="F228" s="114"/>
      <c r="G228" s="44"/>
      <c r="H228" s="10"/>
      <c r="I228" s="10"/>
      <c r="J228" s="5"/>
      <c r="K228" s="36"/>
      <c r="L228" s="37"/>
      <c r="M228" s="8"/>
      <c r="N228" s="8"/>
      <c r="O228" s="8"/>
      <c r="P228" s="8"/>
      <c r="Q228" s="51"/>
      <c r="R228" s="217" t="str">
        <f t="shared" si="67"/>
        <v/>
      </c>
      <c r="S228" s="39" t="str">
        <f>IF(I228="","",IF(I228="委託輸送",IF(H228="ガソリン",VLOOKUP(L228,参考データ!$D$4:$F$6,3,TRUE),VLOOKUP(L228,参考データ!$D$7:$F$15,3,TRUE)),IF(H228="ガソリン",VLOOKUP(L228,参考データ!$D$16:$F$18,3,TRUE),VLOOKUP(L228,参考データ!$D$19:$F$27,3,TRUE))))</f>
        <v/>
      </c>
      <c r="T228" s="204" t="str">
        <f>IF(C228="","",IF(Q228="有",IF(H228="ガソリン",VLOOKUP(M228,参考データ!$B$36:$F$38,3,FALSE)/R228^VLOOKUP(M228,参考データ!$B$36:$F$38,4,FALSE)/L228^VLOOKUP(M228,参考データ!$B$36:$F$38,5,FALSE),VLOOKUP(M228,参考データ!$B$39:$F$42,3,FALSE)/R228^VLOOKUP(M228,参考データ!$B$39:$F$42,4,FALSE)/L228^VLOOKUP(M228,参考データ!$B$39:$F$42,5,FALSE))*U228,J228/(IF(I228="委託輸送",IF(H228="ガソリン",INDEX(参考データ!$F$48:$I$50,MATCH(L228,参考データ!$D$48:$D$50,1),MATCH(M228,参考データ!$F$47:$I$47,0)),INDEX(参考データ!$F$51:$I$59,MATCH(L228,参考データ!$D$51:$D$59,1),MATCH(M228,参考データ!$F$47:$I$47,0))),IF(H228="ガソリン",INDEX(参考データ!$F$60:$I$62,MATCH(L228,参考データ!$D$60:$D$62,1),MATCH(M228,参考データ!$F$47:$I$47,0)),INDEX(参考データ!$F$63:$I$71,MATCH(L228,参考データ!$D$63:$D$71,1),MATCH(M228,参考データ!$F$47:$I$47,0)))))))</f>
        <v/>
      </c>
      <c r="U228" s="218" t="str">
        <f t="shared" si="64"/>
        <v/>
      </c>
      <c r="V228" s="206" t="str">
        <f t="shared" si="65"/>
        <v/>
      </c>
      <c r="AN228" s="216">
        <f t="shared" si="68"/>
        <v>0</v>
      </c>
      <c r="AO228" s="156">
        <f t="shared" si="63"/>
        <v>0</v>
      </c>
      <c r="AP228" s="140">
        <f t="shared" si="69"/>
        <v>0</v>
      </c>
      <c r="AQ228" s="159" t="str">
        <f t="shared" si="66"/>
        <v/>
      </c>
    </row>
    <row r="229" spans="2:43" x14ac:dyDescent="0.2">
      <c r="B229" s="202">
        <v>218</v>
      </c>
      <c r="C229" s="45"/>
      <c r="D229" s="114"/>
      <c r="E229" s="114"/>
      <c r="F229" s="114"/>
      <c r="G229" s="44"/>
      <c r="H229" s="10"/>
      <c r="I229" s="10"/>
      <c r="J229" s="5"/>
      <c r="K229" s="36"/>
      <c r="L229" s="37"/>
      <c r="M229" s="8"/>
      <c r="N229" s="8"/>
      <c r="O229" s="8"/>
      <c r="P229" s="8"/>
      <c r="Q229" s="51"/>
      <c r="R229" s="217" t="str">
        <f t="shared" si="67"/>
        <v/>
      </c>
      <c r="S229" s="39" t="str">
        <f>IF(I229="","",IF(I229="委託輸送",IF(H229="ガソリン",VLOOKUP(L229,参考データ!$D$4:$F$6,3,TRUE),VLOOKUP(L229,参考データ!$D$7:$F$15,3,TRUE)),IF(H229="ガソリン",VLOOKUP(L229,参考データ!$D$16:$F$18,3,TRUE),VLOOKUP(L229,参考データ!$D$19:$F$27,3,TRUE))))</f>
        <v/>
      </c>
      <c r="T229" s="204" t="str">
        <f>IF(C229="","",IF(Q229="有",IF(H229="ガソリン",VLOOKUP(M229,参考データ!$B$36:$F$38,3,FALSE)/R229^VLOOKUP(M229,参考データ!$B$36:$F$38,4,FALSE)/L229^VLOOKUP(M229,参考データ!$B$36:$F$38,5,FALSE),VLOOKUP(M229,参考データ!$B$39:$F$42,3,FALSE)/R229^VLOOKUP(M229,参考データ!$B$39:$F$42,4,FALSE)/L229^VLOOKUP(M229,参考データ!$B$39:$F$42,5,FALSE))*U229,J229/(IF(I229="委託輸送",IF(H229="ガソリン",INDEX(参考データ!$F$48:$I$50,MATCH(L229,参考データ!$D$48:$D$50,1),MATCH(M229,参考データ!$F$47:$I$47,0)),INDEX(参考データ!$F$51:$I$59,MATCH(L229,参考データ!$D$51:$D$59,1),MATCH(M229,参考データ!$F$47:$I$47,0))),IF(H229="ガソリン",INDEX(参考データ!$F$60:$I$62,MATCH(L229,参考データ!$D$60:$D$62,1),MATCH(M229,参考データ!$F$47:$I$47,0)),INDEX(参考データ!$F$63:$I$71,MATCH(L229,参考データ!$D$63:$D$71,1),MATCH(M229,参考データ!$F$47:$I$47,0)))))))</f>
        <v/>
      </c>
      <c r="U229" s="218" t="str">
        <f t="shared" si="64"/>
        <v/>
      </c>
      <c r="V229" s="206" t="str">
        <f t="shared" si="65"/>
        <v/>
      </c>
      <c r="AN229" s="216">
        <f t="shared" si="68"/>
        <v>0</v>
      </c>
      <c r="AO229" s="156">
        <f t="shared" si="63"/>
        <v>0</v>
      </c>
      <c r="AP229" s="140">
        <f t="shared" si="69"/>
        <v>0</v>
      </c>
      <c r="AQ229" s="159" t="str">
        <f t="shared" si="66"/>
        <v/>
      </c>
    </row>
    <row r="230" spans="2:43" x14ac:dyDescent="0.2">
      <c r="B230" s="202">
        <v>219</v>
      </c>
      <c r="C230" s="45"/>
      <c r="D230" s="114"/>
      <c r="E230" s="114"/>
      <c r="F230" s="114"/>
      <c r="G230" s="44"/>
      <c r="H230" s="10"/>
      <c r="I230" s="10"/>
      <c r="J230" s="5"/>
      <c r="K230" s="36"/>
      <c r="L230" s="37"/>
      <c r="M230" s="8"/>
      <c r="N230" s="8"/>
      <c r="O230" s="8"/>
      <c r="P230" s="8"/>
      <c r="Q230" s="51"/>
      <c r="R230" s="217" t="str">
        <f t="shared" si="67"/>
        <v/>
      </c>
      <c r="S230" s="39" t="str">
        <f>IF(I230="","",IF(I230="委託輸送",IF(H230="ガソリン",VLOOKUP(L230,参考データ!$D$4:$F$6,3,TRUE),VLOOKUP(L230,参考データ!$D$7:$F$15,3,TRUE)),IF(H230="ガソリン",VLOOKUP(L230,参考データ!$D$16:$F$18,3,TRUE),VLOOKUP(L230,参考データ!$D$19:$F$27,3,TRUE))))</f>
        <v/>
      </c>
      <c r="T230" s="204" t="str">
        <f>IF(C230="","",IF(Q230="有",IF(H230="ガソリン",VLOOKUP(M230,参考データ!$B$36:$F$38,3,FALSE)/R230^VLOOKUP(M230,参考データ!$B$36:$F$38,4,FALSE)/L230^VLOOKUP(M230,参考データ!$B$36:$F$38,5,FALSE),VLOOKUP(M230,参考データ!$B$39:$F$42,3,FALSE)/R230^VLOOKUP(M230,参考データ!$B$39:$F$42,4,FALSE)/L230^VLOOKUP(M230,参考データ!$B$39:$F$42,5,FALSE))*U230,J230/(IF(I230="委託輸送",IF(H230="ガソリン",INDEX(参考データ!$F$48:$I$50,MATCH(L230,参考データ!$D$48:$D$50,1),MATCH(M230,参考データ!$F$47:$I$47,0)),INDEX(参考データ!$F$51:$I$59,MATCH(L230,参考データ!$D$51:$D$59,1),MATCH(M230,参考データ!$F$47:$I$47,0))),IF(H230="ガソリン",INDEX(参考データ!$F$60:$I$62,MATCH(L230,参考データ!$D$60:$D$62,1),MATCH(M230,参考データ!$F$47:$I$47,0)),INDEX(参考データ!$F$63:$I$71,MATCH(L230,参考データ!$D$63:$D$71,1),MATCH(M230,参考データ!$F$47:$I$47,0)))))))</f>
        <v/>
      </c>
      <c r="U230" s="218" t="str">
        <f t="shared" si="64"/>
        <v/>
      </c>
      <c r="V230" s="206" t="str">
        <f t="shared" si="65"/>
        <v/>
      </c>
      <c r="AN230" s="216">
        <f t="shared" si="68"/>
        <v>0</v>
      </c>
      <c r="AO230" s="156">
        <f t="shared" si="63"/>
        <v>0</v>
      </c>
      <c r="AP230" s="140">
        <f t="shared" si="69"/>
        <v>0</v>
      </c>
      <c r="AQ230" s="159" t="str">
        <f t="shared" si="66"/>
        <v/>
      </c>
    </row>
    <row r="231" spans="2:43" x14ac:dyDescent="0.2">
      <c r="B231" s="202">
        <v>220</v>
      </c>
      <c r="C231" s="45"/>
      <c r="D231" s="114"/>
      <c r="E231" s="114"/>
      <c r="F231" s="114"/>
      <c r="G231" s="44"/>
      <c r="H231" s="10"/>
      <c r="I231" s="10"/>
      <c r="J231" s="5"/>
      <c r="K231" s="36"/>
      <c r="L231" s="37"/>
      <c r="M231" s="8"/>
      <c r="N231" s="8"/>
      <c r="O231" s="8"/>
      <c r="P231" s="8"/>
      <c r="Q231" s="51"/>
      <c r="R231" s="217" t="str">
        <f t="shared" si="67"/>
        <v/>
      </c>
      <c r="S231" s="39" t="str">
        <f>IF(I231="","",IF(I231="委託輸送",IF(H231="ガソリン",VLOOKUP(L231,参考データ!$D$4:$F$6,3,TRUE),VLOOKUP(L231,参考データ!$D$7:$F$15,3,TRUE)),IF(H231="ガソリン",VLOOKUP(L231,参考データ!$D$16:$F$18,3,TRUE),VLOOKUP(L231,参考データ!$D$19:$F$27,3,TRUE))))</f>
        <v/>
      </c>
      <c r="T231" s="204" t="str">
        <f>IF(C231="","",IF(Q231="有",IF(H231="ガソリン",VLOOKUP(M231,参考データ!$B$36:$F$38,3,FALSE)/R231^VLOOKUP(M231,参考データ!$B$36:$F$38,4,FALSE)/L231^VLOOKUP(M231,参考データ!$B$36:$F$38,5,FALSE),VLOOKUP(M231,参考データ!$B$39:$F$42,3,FALSE)/R231^VLOOKUP(M231,参考データ!$B$39:$F$42,4,FALSE)/L231^VLOOKUP(M231,参考データ!$B$39:$F$42,5,FALSE))*U231,J231/(IF(I231="委託輸送",IF(H231="ガソリン",INDEX(参考データ!$F$48:$I$50,MATCH(L231,参考データ!$D$48:$D$50,1),MATCH(M231,参考データ!$F$47:$I$47,0)),INDEX(参考データ!$F$51:$I$59,MATCH(L231,参考データ!$D$51:$D$59,1),MATCH(M231,参考データ!$F$47:$I$47,0))),IF(H231="ガソリン",INDEX(参考データ!$F$60:$I$62,MATCH(L231,参考データ!$D$60:$D$62,1),MATCH(M231,参考データ!$F$47:$I$47,0)),INDEX(参考データ!$F$63:$I$71,MATCH(L231,参考データ!$D$63:$D$71,1),MATCH(M231,参考データ!$F$47:$I$47,0)))))))</f>
        <v/>
      </c>
      <c r="U231" s="218" t="str">
        <f t="shared" si="64"/>
        <v/>
      </c>
      <c r="V231" s="206" t="str">
        <f t="shared" si="65"/>
        <v/>
      </c>
      <c r="AN231" s="216">
        <f t="shared" si="68"/>
        <v>0</v>
      </c>
      <c r="AO231" s="156">
        <f t="shared" si="63"/>
        <v>0</v>
      </c>
      <c r="AP231" s="140">
        <f t="shared" si="69"/>
        <v>0</v>
      </c>
      <c r="AQ231" s="159" t="str">
        <f t="shared" si="66"/>
        <v/>
      </c>
    </row>
    <row r="232" spans="2:43" x14ac:dyDescent="0.2">
      <c r="B232" s="202">
        <v>221</v>
      </c>
      <c r="C232" s="45"/>
      <c r="D232" s="114"/>
      <c r="E232" s="114"/>
      <c r="F232" s="114"/>
      <c r="G232" s="44"/>
      <c r="H232" s="10"/>
      <c r="I232" s="10"/>
      <c r="J232" s="5"/>
      <c r="K232" s="36"/>
      <c r="L232" s="37"/>
      <c r="M232" s="8"/>
      <c r="N232" s="8"/>
      <c r="O232" s="8"/>
      <c r="P232" s="8"/>
      <c r="Q232" s="51"/>
      <c r="R232" s="217" t="str">
        <f t="shared" si="67"/>
        <v/>
      </c>
      <c r="S232" s="39" t="str">
        <f>IF(I232="","",IF(I232="委託輸送",IF(H232="ガソリン",VLOOKUP(L232,参考データ!$D$4:$F$6,3,TRUE),VLOOKUP(L232,参考データ!$D$7:$F$15,3,TRUE)),IF(H232="ガソリン",VLOOKUP(L232,参考データ!$D$16:$F$18,3,TRUE),VLOOKUP(L232,参考データ!$D$19:$F$27,3,TRUE))))</f>
        <v/>
      </c>
      <c r="T232" s="204" t="str">
        <f>IF(C232="","",IF(Q232="有",IF(H232="ガソリン",VLOOKUP(M232,参考データ!$B$36:$F$38,3,FALSE)/R232^VLOOKUP(M232,参考データ!$B$36:$F$38,4,FALSE)/L232^VLOOKUP(M232,参考データ!$B$36:$F$38,5,FALSE),VLOOKUP(M232,参考データ!$B$39:$F$42,3,FALSE)/R232^VLOOKUP(M232,参考データ!$B$39:$F$42,4,FALSE)/L232^VLOOKUP(M232,参考データ!$B$39:$F$42,5,FALSE))*U232,J232/(IF(I232="委託輸送",IF(H232="ガソリン",INDEX(参考データ!$F$48:$I$50,MATCH(L232,参考データ!$D$48:$D$50,1),MATCH(M232,参考データ!$F$47:$I$47,0)),INDEX(参考データ!$F$51:$I$59,MATCH(L232,参考データ!$D$51:$D$59,1),MATCH(M232,参考データ!$F$47:$I$47,0))),IF(H232="ガソリン",INDEX(参考データ!$F$60:$I$62,MATCH(L232,参考データ!$D$60:$D$62,1),MATCH(M232,参考データ!$F$47:$I$47,0)),INDEX(参考データ!$F$63:$I$71,MATCH(L232,参考データ!$D$63:$D$71,1),MATCH(M232,参考データ!$F$47:$I$47,0)))))))</f>
        <v/>
      </c>
      <c r="U232" s="218" t="str">
        <f t="shared" si="64"/>
        <v/>
      </c>
      <c r="V232" s="206" t="str">
        <f t="shared" si="65"/>
        <v/>
      </c>
      <c r="AN232" s="216">
        <f t="shared" si="68"/>
        <v>0</v>
      </c>
      <c r="AO232" s="156">
        <f t="shared" si="63"/>
        <v>0</v>
      </c>
      <c r="AP232" s="140">
        <f t="shared" si="69"/>
        <v>0</v>
      </c>
      <c r="AQ232" s="159" t="str">
        <f t="shared" si="66"/>
        <v/>
      </c>
    </row>
    <row r="233" spans="2:43" x14ac:dyDescent="0.2">
      <c r="B233" s="202">
        <v>222</v>
      </c>
      <c r="C233" s="45"/>
      <c r="D233" s="114"/>
      <c r="E233" s="114"/>
      <c r="F233" s="114"/>
      <c r="G233" s="44"/>
      <c r="H233" s="10"/>
      <c r="I233" s="10"/>
      <c r="J233" s="5"/>
      <c r="K233" s="36"/>
      <c r="L233" s="37"/>
      <c r="M233" s="8"/>
      <c r="N233" s="8"/>
      <c r="O233" s="8"/>
      <c r="P233" s="8"/>
      <c r="Q233" s="51"/>
      <c r="R233" s="217" t="str">
        <f t="shared" si="67"/>
        <v/>
      </c>
      <c r="S233" s="39" t="str">
        <f>IF(I233="","",IF(I233="委託輸送",IF(H233="ガソリン",VLOOKUP(L233,参考データ!$D$4:$F$6,3,TRUE),VLOOKUP(L233,参考データ!$D$7:$F$15,3,TRUE)),IF(H233="ガソリン",VLOOKUP(L233,参考データ!$D$16:$F$18,3,TRUE),VLOOKUP(L233,参考データ!$D$19:$F$27,3,TRUE))))</f>
        <v/>
      </c>
      <c r="T233" s="204" t="str">
        <f>IF(C233="","",IF(Q233="有",IF(H233="ガソリン",VLOOKUP(M233,参考データ!$B$36:$F$38,3,FALSE)/R233^VLOOKUP(M233,参考データ!$B$36:$F$38,4,FALSE)/L233^VLOOKUP(M233,参考データ!$B$36:$F$38,5,FALSE),VLOOKUP(M233,参考データ!$B$39:$F$42,3,FALSE)/R233^VLOOKUP(M233,参考データ!$B$39:$F$42,4,FALSE)/L233^VLOOKUP(M233,参考データ!$B$39:$F$42,5,FALSE))*U233,J233/(IF(I233="委託輸送",IF(H233="ガソリン",INDEX(参考データ!$F$48:$I$50,MATCH(L233,参考データ!$D$48:$D$50,1),MATCH(M233,参考データ!$F$47:$I$47,0)),INDEX(参考データ!$F$51:$I$59,MATCH(L233,参考データ!$D$51:$D$59,1),MATCH(M233,参考データ!$F$47:$I$47,0))),IF(H233="ガソリン",INDEX(参考データ!$F$60:$I$62,MATCH(L233,参考データ!$D$60:$D$62,1),MATCH(M233,参考データ!$F$47:$I$47,0)),INDEX(参考データ!$F$63:$I$71,MATCH(L233,参考データ!$D$63:$D$71,1),MATCH(M233,参考データ!$F$47:$I$47,0)))))))</f>
        <v/>
      </c>
      <c r="U233" s="218" t="str">
        <f t="shared" si="64"/>
        <v/>
      </c>
      <c r="V233" s="206" t="str">
        <f t="shared" si="65"/>
        <v/>
      </c>
      <c r="AN233" s="216">
        <f t="shared" si="68"/>
        <v>0</v>
      </c>
      <c r="AO233" s="156">
        <f t="shared" ref="AO233:AO296" si="70">+J233*L233/1000</f>
        <v>0</v>
      </c>
      <c r="AP233" s="140">
        <f t="shared" si="69"/>
        <v>0</v>
      </c>
      <c r="AQ233" s="159" t="str">
        <f t="shared" si="66"/>
        <v/>
      </c>
    </row>
    <row r="234" spans="2:43" x14ac:dyDescent="0.2">
      <c r="B234" s="202">
        <v>223</v>
      </c>
      <c r="C234" s="45"/>
      <c r="D234" s="114"/>
      <c r="E234" s="114"/>
      <c r="F234" s="114"/>
      <c r="G234" s="44"/>
      <c r="H234" s="10"/>
      <c r="I234" s="10"/>
      <c r="J234" s="5"/>
      <c r="K234" s="36"/>
      <c r="L234" s="37"/>
      <c r="M234" s="8"/>
      <c r="N234" s="8"/>
      <c r="O234" s="8"/>
      <c r="P234" s="8"/>
      <c r="Q234" s="51"/>
      <c r="R234" s="217" t="str">
        <f t="shared" si="67"/>
        <v/>
      </c>
      <c r="S234" s="39" t="str">
        <f>IF(I234="","",IF(I234="委託輸送",IF(H234="ガソリン",VLOOKUP(L234,参考データ!$D$4:$F$6,3,TRUE),VLOOKUP(L234,参考データ!$D$7:$F$15,3,TRUE)),IF(H234="ガソリン",VLOOKUP(L234,参考データ!$D$16:$F$18,3,TRUE),VLOOKUP(L234,参考データ!$D$19:$F$27,3,TRUE))))</f>
        <v/>
      </c>
      <c r="T234" s="204" t="str">
        <f>IF(C234="","",IF(Q234="有",IF(H234="ガソリン",VLOOKUP(M234,参考データ!$B$36:$F$38,3,FALSE)/R234^VLOOKUP(M234,参考データ!$B$36:$F$38,4,FALSE)/L234^VLOOKUP(M234,参考データ!$B$36:$F$38,5,FALSE),VLOOKUP(M234,参考データ!$B$39:$F$42,3,FALSE)/R234^VLOOKUP(M234,参考データ!$B$39:$F$42,4,FALSE)/L234^VLOOKUP(M234,参考データ!$B$39:$F$42,5,FALSE))*U234,J234/(IF(I234="委託輸送",IF(H234="ガソリン",INDEX(参考データ!$F$48:$I$50,MATCH(L234,参考データ!$D$48:$D$50,1),MATCH(M234,参考データ!$F$47:$I$47,0)),INDEX(参考データ!$F$51:$I$59,MATCH(L234,参考データ!$D$51:$D$59,1),MATCH(M234,参考データ!$F$47:$I$47,0))),IF(H234="ガソリン",INDEX(参考データ!$F$60:$I$62,MATCH(L234,参考データ!$D$60:$D$62,1),MATCH(M234,参考データ!$F$47:$I$47,0)),INDEX(参考データ!$F$63:$I$71,MATCH(L234,参考データ!$D$63:$D$71,1),MATCH(M234,参考データ!$F$47:$I$47,0)))))))</f>
        <v/>
      </c>
      <c r="U234" s="218" t="str">
        <f t="shared" si="64"/>
        <v/>
      </c>
      <c r="V234" s="206" t="str">
        <f t="shared" si="65"/>
        <v/>
      </c>
      <c r="AN234" s="216">
        <f t="shared" si="68"/>
        <v>0</v>
      </c>
      <c r="AO234" s="156">
        <f t="shared" si="70"/>
        <v>0</v>
      </c>
      <c r="AP234" s="140">
        <f t="shared" si="69"/>
        <v>0</v>
      </c>
      <c r="AQ234" s="159" t="str">
        <f t="shared" si="66"/>
        <v/>
      </c>
    </row>
    <row r="235" spans="2:43" x14ac:dyDescent="0.2">
      <c r="B235" s="202">
        <v>224</v>
      </c>
      <c r="C235" s="45"/>
      <c r="D235" s="114"/>
      <c r="E235" s="114"/>
      <c r="F235" s="114"/>
      <c r="G235" s="44"/>
      <c r="H235" s="10"/>
      <c r="I235" s="10"/>
      <c r="J235" s="5"/>
      <c r="K235" s="36"/>
      <c r="L235" s="37"/>
      <c r="M235" s="8"/>
      <c r="N235" s="8"/>
      <c r="O235" s="8"/>
      <c r="P235" s="8"/>
      <c r="Q235" s="51"/>
      <c r="R235" s="217" t="str">
        <f t="shared" si="67"/>
        <v/>
      </c>
      <c r="S235" s="39" t="str">
        <f>IF(I235="","",IF(I235="委託輸送",IF(H235="ガソリン",VLOOKUP(L235,参考データ!$D$4:$F$6,3,TRUE),VLOOKUP(L235,参考データ!$D$7:$F$15,3,TRUE)),IF(H235="ガソリン",VLOOKUP(L235,参考データ!$D$16:$F$18,3,TRUE),VLOOKUP(L235,参考データ!$D$19:$F$27,3,TRUE))))</f>
        <v/>
      </c>
      <c r="T235" s="204" t="str">
        <f>IF(C235="","",IF(Q235="有",IF(H235="ガソリン",VLOOKUP(M235,参考データ!$B$36:$F$38,3,FALSE)/R235^VLOOKUP(M235,参考データ!$B$36:$F$38,4,FALSE)/L235^VLOOKUP(M235,参考データ!$B$36:$F$38,5,FALSE),VLOOKUP(M235,参考データ!$B$39:$F$42,3,FALSE)/R235^VLOOKUP(M235,参考データ!$B$39:$F$42,4,FALSE)/L235^VLOOKUP(M235,参考データ!$B$39:$F$42,5,FALSE))*U235,J235/(IF(I235="委託輸送",IF(H235="ガソリン",INDEX(参考データ!$F$48:$I$50,MATCH(L235,参考データ!$D$48:$D$50,1),MATCH(M235,参考データ!$F$47:$I$47,0)),INDEX(参考データ!$F$51:$I$59,MATCH(L235,参考データ!$D$51:$D$59,1),MATCH(M235,参考データ!$F$47:$I$47,0))),IF(H235="ガソリン",INDEX(参考データ!$F$60:$I$62,MATCH(L235,参考データ!$D$60:$D$62,1),MATCH(M235,参考データ!$F$47:$I$47,0)),INDEX(参考データ!$F$63:$I$71,MATCH(L235,参考データ!$D$63:$D$71,1),MATCH(M235,参考データ!$F$47:$I$47,0)))))))</f>
        <v/>
      </c>
      <c r="U235" s="218" t="str">
        <f t="shared" si="64"/>
        <v/>
      </c>
      <c r="V235" s="206" t="str">
        <f t="shared" si="65"/>
        <v/>
      </c>
      <c r="AN235" s="216">
        <f t="shared" si="68"/>
        <v>0</v>
      </c>
      <c r="AO235" s="156">
        <f t="shared" si="70"/>
        <v>0</v>
      </c>
      <c r="AP235" s="140">
        <f t="shared" si="69"/>
        <v>0</v>
      </c>
      <c r="AQ235" s="159" t="str">
        <f t="shared" si="66"/>
        <v/>
      </c>
    </row>
    <row r="236" spans="2:43" x14ac:dyDescent="0.2">
      <c r="B236" s="202">
        <v>225</v>
      </c>
      <c r="C236" s="45"/>
      <c r="D236" s="114"/>
      <c r="E236" s="114"/>
      <c r="F236" s="114"/>
      <c r="G236" s="44"/>
      <c r="H236" s="10"/>
      <c r="I236" s="10"/>
      <c r="J236" s="5"/>
      <c r="K236" s="36"/>
      <c r="L236" s="37"/>
      <c r="M236" s="8"/>
      <c r="N236" s="8"/>
      <c r="O236" s="8"/>
      <c r="P236" s="8"/>
      <c r="Q236" s="51"/>
      <c r="R236" s="217" t="str">
        <f t="shared" si="67"/>
        <v/>
      </c>
      <c r="S236" s="39" t="str">
        <f>IF(I236="","",IF(I236="委託輸送",IF(H236="ガソリン",VLOOKUP(L236,参考データ!$D$4:$F$6,3,TRUE),VLOOKUP(L236,参考データ!$D$7:$F$15,3,TRUE)),IF(H236="ガソリン",VLOOKUP(L236,参考データ!$D$16:$F$18,3,TRUE),VLOOKUP(L236,参考データ!$D$19:$F$27,3,TRUE))))</f>
        <v/>
      </c>
      <c r="T236" s="204" t="str">
        <f>IF(C236="","",IF(Q236="有",IF(H236="ガソリン",VLOOKUP(M236,参考データ!$B$36:$F$38,3,FALSE)/R236^VLOOKUP(M236,参考データ!$B$36:$F$38,4,FALSE)/L236^VLOOKUP(M236,参考データ!$B$36:$F$38,5,FALSE),VLOOKUP(M236,参考データ!$B$39:$F$42,3,FALSE)/R236^VLOOKUP(M236,参考データ!$B$39:$F$42,4,FALSE)/L236^VLOOKUP(M236,参考データ!$B$39:$F$42,5,FALSE))*U236,J236/(IF(I236="委託輸送",IF(H236="ガソリン",INDEX(参考データ!$F$48:$I$50,MATCH(L236,参考データ!$D$48:$D$50,1),MATCH(M236,参考データ!$F$47:$I$47,0)),INDEX(参考データ!$F$51:$I$59,MATCH(L236,参考データ!$D$51:$D$59,1),MATCH(M236,参考データ!$F$47:$I$47,0))),IF(H236="ガソリン",INDEX(参考データ!$F$60:$I$62,MATCH(L236,参考データ!$D$60:$D$62,1),MATCH(M236,参考データ!$F$47:$I$47,0)),INDEX(参考データ!$F$63:$I$71,MATCH(L236,参考データ!$D$63:$D$71,1),MATCH(M236,参考データ!$F$47:$I$47,0)))))))</f>
        <v/>
      </c>
      <c r="U236" s="218" t="str">
        <f t="shared" si="64"/>
        <v/>
      </c>
      <c r="V236" s="206" t="str">
        <f t="shared" si="65"/>
        <v/>
      </c>
      <c r="AN236" s="216">
        <f t="shared" si="68"/>
        <v>0</v>
      </c>
      <c r="AO236" s="156">
        <f t="shared" si="70"/>
        <v>0</v>
      </c>
      <c r="AP236" s="140">
        <f t="shared" si="69"/>
        <v>0</v>
      </c>
      <c r="AQ236" s="159" t="str">
        <f t="shared" si="66"/>
        <v/>
      </c>
    </row>
    <row r="237" spans="2:43" x14ac:dyDescent="0.2">
      <c r="B237" s="202">
        <v>226</v>
      </c>
      <c r="C237" s="45"/>
      <c r="D237" s="114"/>
      <c r="E237" s="114"/>
      <c r="F237" s="114"/>
      <c r="G237" s="44"/>
      <c r="H237" s="10"/>
      <c r="I237" s="10"/>
      <c r="J237" s="5"/>
      <c r="K237" s="36"/>
      <c r="L237" s="37"/>
      <c r="M237" s="8"/>
      <c r="N237" s="8"/>
      <c r="O237" s="8"/>
      <c r="P237" s="8"/>
      <c r="Q237" s="51"/>
      <c r="R237" s="217" t="str">
        <f t="shared" si="67"/>
        <v/>
      </c>
      <c r="S237" s="39" t="str">
        <f>IF(I237="","",IF(I237="委託輸送",IF(H237="ガソリン",VLOOKUP(L237,参考データ!$D$4:$F$6,3,TRUE),VLOOKUP(L237,参考データ!$D$7:$F$15,3,TRUE)),IF(H237="ガソリン",VLOOKUP(L237,参考データ!$D$16:$F$18,3,TRUE),VLOOKUP(L237,参考データ!$D$19:$F$27,3,TRUE))))</f>
        <v/>
      </c>
      <c r="T237" s="204" t="str">
        <f>IF(C237="","",IF(Q237="有",IF(H237="ガソリン",VLOOKUP(M237,参考データ!$B$36:$F$38,3,FALSE)/R237^VLOOKUP(M237,参考データ!$B$36:$F$38,4,FALSE)/L237^VLOOKUP(M237,参考データ!$B$36:$F$38,5,FALSE),VLOOKUP(M237,参考データ!$B$39:$F$42,3,FALSE)/R237^VLOOKUP(M237,参考データ!$B$39:$F$42,4,FALSE)/L237^VLOOKUP(M237,参考データ!$B$39:$F$42,5,FALSE))*U237,J237/(IF(I237="委託輸送",IF(H237="ガソリン",INDEX(参考データ!$F$48:$I$50,MATCH(L237,参考データ!$D$48:$D$50,1),MATCH(M237,参考データ!$F$47:$I$47,0)),INDEX(参考データ!$F$51:$I$59,MATCH(L237,参考データ!$D$51:$D$59,1),MATCH(M237,参考データ!$F$47:$I$47,0))),IF(H237="ガソリン",INDEX(参考データ!$F$60:$I$62,MATCH(L237,参考データ!$D$60:$D$62,1),MATCH(M237,参考データ!$F$47:$I$47,0)),INDEX(参考データ!$F$63:$I$71,MATCH(L237,参考データ!$D$63:$D$71,1),MATCH(M237,参考データ!$F$47:$I$47,0)))))))</f>
        <v/>
      </c>
      <c r="U237" s="218" t="str">
        <f t="shared" si="64"/>
        <v/>
      </c>
      <c r="V237" s="206" t="str">
        <f t="shared" si="65"/>
        <v/>
      </c>
      <c r="AN237" s="216">
        <f t="shared" si="68"/>
        <v>0</v>
      </c>
      <c r="AO237" s="156">
        <f t="shared" si="70"/>
        <v>0</v>
      </c>
      <c r="AP237" s="140">
        <f t="shared" si="69"/>
        <v>0</v>
      </c>
      <c r="AQ237" s="159" t="str">
        <f t="shared" si="66"/>
        <v/>
      </c>
    </row>
    <row r="238" spans="2:43" x14ac:dyDescent="0.2">
      <c r="B238" s="202">
        <v>227</v>
      </c>
      <c r="C238" s="45"/>
      <c r="D238" s="114"/>
      <c r="E238" s="114"/>
      <c r="F238" s="114"/>
      <c r="G238" s="44"/>
      <c r="H238" s="10"/>
      <c r="I238" s="10"/>
      <c r="J238" s="5"/>
      <c r="K238" s="36"/>
      <c r="L238" s="37"/>
      <c r="M238" s="8"/>
      <c r="N238" s="8"/>
      <c r="O238" s="8"/>
      <c r="P238" s="8"/>
      <c r="Q238" s="51"/>
      <c r="R238" s="217" t="str">
        <f t="shared" si="67"/>
        <v/>
      </c>
      <c r="S238" s="39" t="str">
        <f>IF(I238="","",IF(I238="委託輸送",IF(H238="ガソリン",VLOOKUP(L238,参考データ!$D$4:$F$6,3,TRUE),VLOOKUP(L238,参考データ!$D$7:$F$15,3,TRUE)),IF(H238="ガソリン",VLOOKUP(L238,参考データ!$D$16:$F$18,3,TRUE),VLOOKUP(L238,参考データ!$D$19:$F$27,3,TRUE))))</f>
        <v/>
      </c>
      <c r="T238" s="204" t="str">
        <f>IF(C238="","",IF(Q238="有",IF(H238="ガソリン",VLOOKUP(M238,参考データ!$B$36:$F$38,3,FALSE)/R238^VLOOKUP(M238,参考データ!$B$36:$F$38,4,FALSE)/L238^VLOOKUP(M238,参考データ!$B$36:$F$38,5,FALSE),VLOOKUP(M238,参考データ!$B$39:$F$42,3,FALSE)/R238^VLOOKUP(M238,参考データ!$B$39:$F$42,4,FALSE)/L238^VLOOKUP(M238,参考データ!$B$39:$F$42,5,FALSE))*U238,J238/(IF(I238="委託輸送",IF(H238="ガソリン",INDEX(参考データ!$F$48:$I$50,MATCH(L238,参考データ!$D$48:$D$50,1),MATCH(M238,参考データ!$F$47:$I$47,0)),INDEX(参考データ!$F$51:$I$59,MATCH(L238,参考データ!$D$51:$D$59,1),MATCH(M238,参考データ!$F$47:$I$47,0))),IF(H238="ガソリン",INDEX(参考データ!$F$60:$I$62,MATCH(L238,参考データ!$D$60:$D$62,1),MATCH(M238,参考データ!$F$47:$I$47,0)),INDEX(参考データ!$F$63:$I$71,MATCH(L238,参考データ!$D$63:$D$71,1),MATCH(M238,参考データ!$F$47:$I$47,0)))))))</f>
        <v/>
      </c>
      <c r="U238" s="218" t="str">
        <f t="shared" si="64"/>
        <v/>
      </c>
      <c r="V238" s="206" t="str">
        <f t="shared" si="65"/>
        <v/>
      </c>
      <c r="AN238" s="216">
        <f t="shared" si="68"/>
        <v>0</v>
      </c>
      <c r="AO238" s="156">
        <f t="shared" si="70"/>
        <v>0</v>
      </c>
      <c r="AP238" s="140">
        <f t="shared" si="69"/>
        <v>0</v>
      </c>
      <c r="AQ238" s="159" t="str">
        <f t="shared" si="66"/>
        <v/>
      </c>
    </row>
    <row r="239" spans="2:43" x14ac:dyDescent="0.2">
      <c r="B239" s="202">
        <v>228</v>
      </c>
      <c r="C239" s="45"/>
      <c r="D239" s="114"/>
      <c r="E239" s="114"/>
      <c r="F239" s="114"/>
      <c r="G239" s="44"/>
      <c r="H239" s="10"/>
      <c r="I239" s="10"/>
      <c r="J239" s="5"/>
      <c r="K239" s="36"/>
      <c r="L239" s="37"/>
      <c r="M239" s="8"/>
      <c r="N239" s="8"/>
      <c r="O239" s="8"/>
      <c r="P239" s="8"/>
      <c r="Q239" s="51"/>
      <c r="R239" s="217" t="str">
        <f t="shared" si="67"/>
        <v/>
      </c>
      <c r="S239" s="39" t="str">
        <f>IF(I239="","",IF(I239="委託輸送",IF(H239="ガソリン",VLOOKUP(L239,参考データ!$D$4:$F$6,3,TRUE),VLOOKUP(L239,参考データ!$D$7:$F$15,3,TRUE)),IF(H239="ガソリン",VLOOKUP(L239,参考データ!$D$16:$F$18,3,TRUE),VLOOKUP(L239,参考データ!$D$19:$F$27,3,TRUE))))</f>
        <v/>
      </c>
      <c r="T239" s="204" t="str">
        <f>IF(C239="","",IF(Q239="有",IF(H239="ガソリン",VLOOKUP(M239,参考データ!$B$36:$F$38,3,FALSE)/R239^VLOOKUP(M239,参考データ!$B$36:$F$38,4,FALSE)/L239^VLOOKUP(M239,参考データ!$B$36:$F$38,5,FALSE),VLOOKUP(M239,参考データ!$B$39:$F$42,3,FALSE)/R239^VLOOKUP(M239,参考データ!$B$39:$F$42,4,FALSE)/L239^VLOOKUP(M239,参考データ!$B$39:$F$42,5,FALSE))*U239,J239/(IF(I239="委託輸送",IF(H239="ガソリン",INDEX(参考データ!$F$48:$I$50,MATCH(L239,参考データ!$D$48:$D$50,1),MATCH(M239,参考データ!$F$47:$I$47,0)),INDEX(参考データ!$F$51:$I$59,MATCH(L239,参考データ!$D$51:$D$59,1),MATCH(M239,参考データ!$F$47:$I$47,0))),IF(H239="ガソリン",INDEX(参考データ!$F$60:$I$62,MATCH(L239,参考データ!$D$60:$D$62,1),MATCH(M239,参考データ!$F$47:$I$47,0)),INDEX(参考データ!$F$63:$I$71,MATCH(L239,参考データ!$D$63:$D$71,1),MATCH(M239,参考データ!$F$47:$I$47,0)))))))</f>
        <v/>
      </c>
      <c r="U239" s="218" t="str">
        <f t="shared" si="64"/>
        <v/>
      </c>
      <c r="V239" s="206" t="str">
        <f t="shared" si="65"/>
        <v/>
      </c>
      <c r="AN239" s="216">
        <f t="shared" si="68"/>
        <v>0</v>
      </c>
      <c r="AO239" s="156">
        <f t="shared" si="70"/>
        <v>0</v>
      </c>
      <c r="AP239" s="140">
        <f t="shared" si="69"/>
        <v>0</v>
      </c>
      <c r="AQ239" s="159" t="str">
        <f t="shared" si="66"/>
        <v/>
      </c>
    </row>
    <row r="240" spans="2:43" x14ac:dyDescent="0.2">
      <c r="B240" s="202">
        <v>229</v>
      </c>
      <c r="C240" s="45"/>
      <c r="D240" s="114"/>
      <c r="E240" s="114"/>
      <c r="F240" s="114"/>
      <c r="G240" s="44"/>
      <c r="H240" s="10"/>
      <c r="I240" s="10"/>
      <c r="J240" s="5"/>
      <c r="K240" s="36"/>
      <c r="L240" s="37"/>
      <c r="M240" s="8"/>
      <c r="N240" s="8"/>
      <c r="O240" s="8"/>
      <c r="P240" s="8"/>
      <c r="Q240" s="51"/>
      <c r="R240" s="217" t="str">
        <f t="shared" si="67"/>
        <v/>
      </c>
      <c r="S240" s="39" t="str">
        <f>IF(I240="","",IF(I240="委託輸送",IF(H240="ガソリン",VLOOKUP(L240,参考データ!$D$4:$F$6,3,TRUE),VLOOKUP(L240,参考データ!$D$7:$F$15,3,TRUE)),IF(H240="ガソリン",VLOOKUP(L240,参考データ!$D$16:$F$18,3,TRUE),VLOOKUP(L240,参考データ!$D$19:$F$27,3,TRUE))))</f>
        <v/>
      </c>
      <c r="T240" s="204" t="str">
        <f>IF(C240="","",IF(Q240="有",IF(H240="ガソリン",VLOOKUP(M240,参考データ!$B$36:$F$38,3,FALSE)/R240^VLOOKUP(M240,参考データ!$B$36:$F$38,4,FALSE)/L240^VLOOKUP(M240,参考データ!$B$36:$F$38,5,FALSE),VLOOKUP(M240,参考データ!$B$39:$F$42,3,FALSE)/R240^VLOOKUP(M240,参考データ!$B$39:$F$42,4,FALSE)/L240^VLOOKUP(M240,参考データ!$B$39:$F$42,5,FALSE))*U240,J240/(IF(I240="委託輸送",IF(H240="ガソリン",INDEX(参考データ!$F$48:$I$50,MATCH(L240,参考データ!$D$48:$D$50,1),MATCH(M240,参考データ!$F$47:$I$47,0)),INDEX(参考データ!$F$51:$I$59,MATCH(L240,参考データ!$D$51:$D$59,1),MATCH(M240,参考データ!$F$47:$I$47,0))),IF(H240="ガソリン",INDEX(参考データ!$F$60:$I$62,MATCH(L240,参考データ!$D$60:$D$62,1),MATCH(M240,参考データ!$F$47:$I$47,0)),INDEX(参考データ!$F$63:$I$71,MATCH(L240,参考データ!$D$63:$D$71,1),MATCH(M240,参考データ!$F$47:$I$47,0)))))))</f>
        <v/>
      </c>
      <c r="U240" s="218" t="str">
        <f t="shared" si="64"/>
        <v/>
      </c>
      <c r="V240" s="206" t="str">
        <f t="shared" si="65"/>
        <v/>
      </c>
      <c r="AN240" s="216">
        <f t="shared" si="68"/>
        <v>0</v>
      </c>
      <c r="AO240" s="156">
        <f t="shared" si="70"/>
        <v>0</v>
      </c>
      <c r="AP240" s="140">
        <f t="shared" si="69"/>
        <v>0</v>
      </c>
      <c r="AQ240" s="159" t="str">
        <f t="shared" si="66"/>
        <v/>
      </c>
    </row>
    <row r="241" spans="2:43" x14ac:dyDescent="0.2">
      <c r="B241" s="202">
        <v>230</v>
      </c>
      <c r="C241" s="45"/>
      <c r="D241" s="114"/>
      <c r="E241" s="114"/>
      <c r="F241" s="114"/>
      <c r="G241" s="44"/>
      <c r="H241" s="10"/>
      <c r="I241" s="10"/>
      <c r="J241" s="5"/>
      <c r="K241" s="36"/>
      <c r="L241" s="37"/>
      <c r="M241" s="8"/>
      <c r="N241" s="8"/>
      <c r="O241" s="8"/>
      <c r="P241" s="8"/>
      <c r="Q241" s="51"/>
      <c r="R241" s="217" t="str">
        <f t="shared" si="67"/>
        <v/>
      </c>
      <c r="S241" s="39" t="str">
        <f>IF(I241="","",IF(I241="委託輸送",IF(H241="ガソリン",VLOOKUP(L241,参考データ!$D$4:$F$6,3,TRUE),VLOOKUP(L241,参考データ!$D$7:$F$15,3,TRUE)),IF(H241="ガソリン",VLOOKUP(L241,参考データ!$D$16:$F$18,3,TRUE),VLOOKUP(L241,参考データ!$D$19:$F$27,3,TRUE))))</f>
        <v/>
      </c>
      <c r="T241" s="204" t="str">
        <f>IF(C241="","",IF(Q241="有",IF(H241="ガソリン",VLOOKUP(M241,参考データ!$B$36:$F$38,3,FALSE)/R241^VLOOKUP(M241,参考データ!$B$36:$F$38,4,FALSE)/L241^VLOOKUP(M241,参考データ!$B$36:$F$38,5,FALSE),VLOOKUP(M241,参考データ!$B$39:$F$42,3,FALSE)/R241^VLOOKUP(M241,参考データ!$B$39:$F$42,4,FALSE)/L241^VLOOKUP(M241,参考データ!$B$39:$F$42,5,FALSE))*U241,J241/(IF(I241="委託輸送",IF(H241="ガソリン",INDEX(参考データ!$F$48:$I$50,MATCH(L241,参考データ!$D$48:$D$50,1),MATCH(M241,参考データ!$F$47:$I$47,0)),INDEX(参考データ!$F$51:$I$59,MATCH(L241,参考データ!$D$51:$D$59,1),MATCH(M241,参考データ!$F$47:$I$47,0))),IF(H241="ガソリン",INDEX(参考データ!$F$60:$I$62,MATCH(L241,参考データ!$D$60:$D$62,1),MATCH(M241,参考データ!$F$47:$I$47,0)),INDEX(参考データ!$F$63:$I$71,MATCH(L241,参考データ!$D$63:$D$71,1),MATCH(M241,参考データ!$F$47:$I$47,0)))))))</f>
        <v/>
      </c>
      <c r="U241" s="218" t="str">
        <f t="shared" si="64"/>
        <v/>
      </c>
      <c r="V241" s="206" t="str">
        <f t="shared" si="65"/>
        <v/>
      </c>
      <c r="AN241" s="216">
        <f t="shared" si="68"/>
        <v>0</v>
      </c>
      <c r="AO241" s="156">
        <f t="shared" si="70"/>
        <v>0</v>
      </c>
      <c r="AP241" s="140">
        <f t="shared" si="69"/>
        <v>0</v>
      </c>
      <c r="AQ241" s="159" t="str">
        <f t="shared" si="66"/>
        <v/>
      </c>
    </row>
    <row r="242" spans="2:43" x14ac:dyDescent="0.2">
      <c r="B242" s="202">
        <v>231</v>
      </c>
      <c r="C242" s="45"/>
      <c r="D242" s="114"/>
      <c r="E242" s="114"/>
      <c r="F242" s="114"/>
      <c r="G242" s="44"/>
      <c r="H242" s="10"/>
      <c r="I242" s="10"/>
      <c r="J242" s="5"/>
      <c r="K242" s="36"/>
      <c r="L242" s="37"/>
      <c r="M242" s="8"/>
      <c r="N242" s="8"/>
      <c r="O242" s="8"/>
      <c r="P242" s="8"/>
      <c r="Q242" s="51"/>
      <c r="R242" s="217" t="str">
        <f t="shared" si="67"/>
        <v/>
      </c>
      <c r="S242" s="39" t="str">
        <f>IF(I242="","",IF(I242="委託輸送",IF(H242="ガソリン",VLOOKUP(L242,参考データ!$D$4:$F$6,3,TRUE),VLOOKUP(L242,参考データ!$D$7:$F$15,3,TRUE)),IF(H242="ガソリン",VLOOKUP(L242,参考データ!$D$16:$F$18,3,TRUE),VLOOKUP(L242,参考データ!$D$19:$F$27,3,TRUE))))</f>
        <v/>
      </c>
      <c r="T242" s="204" t="str">
        <f>IF(C242="","",IF(Q242="有",IF(H242="ガソリン",VLOOKUP(M242,参考データ!$B$36:$F$38,3,FALSE)/R242^VLOOKUP(M242,参考データ!$B$36:$F$38,4,FALSE)/L242^VLOOKUP(M242,参考データ!$B$36:$F$38,5,FALSE),VLOOKUP(M242,参考データ!$B$39:$F$42,3,FALSE)/R242^VLOOKUP(M242,参考データ!$B$39:$F$42,4,FALSE)/L242^VLOOKUP(M242,参考データ!$B$39:$F$42,5,FALSE))*U242,J242/(IF(I242="委託輸送",IF(H242="ガソリン",INDEX(参考データ!$F$48:$I$50,MATCH(L242,参考データ!$D$48:$D$50,1),MATCH(M242,参考データ!$F$47:$I$47,0)),INDEX(参考データ!$F$51:$I$59,MATCH(L242,参考データ!$D$51:$D$59,1),MATCH(M242,参考データ!$F$47:$I$47,0))),IF(H242="ガソリン",INDEX(参考データ!$F$60:$I$62,MATCH(L242,参考データ!$D$60:$D$62,1),MATCH(M242,参考データ!$F$47:$I$47,0)),INDEX(参考データ!$F$63:$I$71,MATCH(L242,参考データ!$D$63:$D$71,1),MATCH(M242,参考データ!$F$47:$I$47,0)))))))</f>
        <v/>
      </c>
      <c r="U242" s="218" t="str">
        <f t="shared" si="64"/>
        <v/>
      </c>
      <c r="V242" s="206" t="str">
        <f t="shared" si="65"/>
        <v/>
      </c>
      <c r="AN242" s="216">
        <f t="shared" si="68"/>
        <v>0</v>
      </c>
      <c r="AO242" s="156">
        <f t="shared" si="70"/>
        <v>0</v>
      </c>
      <c r="AP242" s="140">
        <f t="shared" si="69"/>
        <v>0</v>
      </c>
      <c r="AQ242" s="159" t="str">
        <f t="shared" si="66"/>
        <v/>
      </c>
    </row>
    <row r="243" spans="2:43" x14ac:dyDescent="0.2">
      <c r="B243" s="202">
        <v>232</v>
      </c>
      <c r="C243" s="45"/>
      <c r="D243" s="114"/>
      <c r="E243" s="114"/>
      <c r="F243" s="114"/>
      <c r="G243" s="44"/>
      <c r="H243" s="10"/>
      <c r="I243" s="10"/>
      <c r="J243" s="5"/>
      <c r="K243" s="36"/>
      <c r="L243" s="37"/>
      <c r="M243" s="8"/>
      <c r="N243" s="8"/>
      <c r="O243" s="8"/>
      <c r="P243" s="8"/>
      <c r="Q243" s="51"/>
      <c r="R243" s="217" t="str">
        <f t="shared" si="67"/>
        <v/>
      </c>
      <c r="S243" s="39" t="str">
        <f>IF(I243="","",IF(I243="委託輸送",IF(H243="ガソリン",VLOOKUP(L243,参考データ!$D$4:$F$6,3,TRUE),VLOOKUP(L243,参考データ!$D$7:$F$15,3,TRUE)),IF(H243="ガソリン",VLOOKUP(L243,参考データ!$D$16:$F$18,3,TRUE),VLOOKUP(L243,参考データ!$D$19:$F$27,3,TRUE))))</f>
        <v/>
      </c>
      <c r="T243" s="204" t="str">
        <f>IF(C243="","",IF(Q243="有",IF(H243="ガソリン",VLOOKUP(M243,参考データ!$B$36:$F$38,3,FALSE)/R243^VLOOKUP(M243,参考データ!$B$36:$F$38,4,FALSE)/L243^VLOOKUP(M243,参考データ!$B$36:$F$38,5,FALSE),VLOOKUP(M243,参考データ!$B$39:$F$42,3,FALSE)/R243^VLOOKUP(M243,参考データ!$B$39:$F$42,4,FALSE)/L243^VLOOKUP(M243,参考データ!$B$39:$F$42,5,FALSE))*U243,J243/(IF(I243="委託輸送",IF(H243="ガソリン",INDEX(参考データ!$F$48:$I$50,MATCH(L243,参考データ!$D$48:$D$50,1),MATCH(M243,参考データ!$F$47:$I$47,0)),INDEX(参考データ!$F$51:$I$59,MATCH(L243,参考データ!$D$51:$D$59,1),MATCH(M243,参考データ!$F$47:$I$47,0))),IF(H243="ガソリン",INDEX(参考データ!$F$60:$I$62,MATCH(L243,参考データ!$D$60:$D$62,1),MATCH(M243,参考データ!$F$47:$I$47,0)),INDEX(参考データ!$F$63:$I$71,MATCH(L243,参考データ!$D$63:$D$71,1),MATCH(M243,参考データ!$F$47:$I$47,0)))))))</f>
        <v/>
      </c>
      <c r="U243" s="218" t="str">
        <f t="shared" si="64"/>
        <v/>
      </c>
      <c r="V243" s="206" t="str">
        <f t="shared" si="65"/>
        <v/>
      </c>
      <c r="AN243" s="216">
        <f t="shared" si="68"/>
        <v>0</v>
      </c>
      <c r="AO243" s="156">
        <f t="shared" si="70"/>
        <v>0</v>
      </c>
      <c r="AP243" s="140">
        <f t="shared" si="69"/>
        <v>0</v>
      </c>
      <c r="AQ243" s="159" t="str">
        <f t="shared" si="66"/>
        <v/>
      </c>
    </row>
    <row r="244" spans="2:43" x14ac:dyDescent="0.2">
      <c r="B244" s="202">
        <v>233</v>
      </c>
      <c r="C244" s="45"/>
      <c r="D244" s="114"/>
      <c r="E244" s="114"/>
      <c r="F244" s="114"/>
      <c r="G244" s="44"/>
      <c r="H244" s="10"/>
      <c r="I244" s="10"/>
      <c r="J244" s="5"/>
      <c r="K244" s="36"/>
      <c r="L244" s="37"/>
      <c r="M244" s="8"/>
      <c r="N244" s="8"/>
      <c r="O244" s="8"/>
      <c r="P244" s="8"/>
      <c r="Q244" s="51"/>
      <c r="R244" s="217" t="str">
        <f t="shared" si="67"/>
        <v/>
      </c>
      <c r="S244" s="39" t="str">
        <f>IF(I244="","",IF(I244="委託輸送",IF(H244="ガソリン",VLOOKUP(L244,参考データ!$D$4:$F$6,3,TRUE),VLOOKUP(L244,参考データ!$D$7:$F$15,3,TRUE)),IF(H244="ガソリン",VLOOKUP(L244,参考データ!$D$16:$F$18,3,TRUE),VLOOKUP(L244,参考データ!$D$19:$F$27,3,TRUE))))</f>
        <v/>
      </c>
      <c r="T244" s="204" t="str">
        <f>IF(C244="","",IF(Q244="有",IF(H244="ガソリン",VLOOKUP(M244,参考データ!$B$36:$F$38,3,FALSE)/R244^VLOOKUP(M244,参考データ!$B$36:$F$38,4,FALSE)/L244^VLOOKUP(M244,参考データ!$B$36:$F$38,5,FALSE),VLOOKUP(M244,参考データ!$B$39:$F$42,3,FALSE)/R244^VLOOKUP(M244,参考データ!$B$39:$F$42,4,FALSE)/L244^VLOOKUP(M244,参考データ!$B$39:$F$42,5,FALSE))*U244,J244/(IF(I244="委託輸送",IF(H244="ガソリン",INDEX(参考データ!$F$48:$I$50,MATCH(L244,参考データ!$D$48:$D$50,1),MATCH(M244,参考データ!$F$47:$I$47,0)),INDEX(参考データ!$F$51:$I$59,MATCH(L244,参考データ!$D$51:$D$59,1),MATCH(M244,参考データ!$F$47:$I$47,0))),IF(H244="ガソリン",INDEX(参考データ!$F$60:$I$62,MATCH(L244,参考データ!$D$60:$D$62,1),MATCH(M244,参考データ!$F$47:$I$47,0)),INDEX(参考データ!$F$63:$I$71,MATCH(L244,参考データ!$D$63:$D$71,1),MATCH(M244,参考データ!$F$47:$I$47,0)))))))</f>
        <v/>
      </c>
      <c r="U244" s="218" t="str">
        <f t="shared" si="64"/>
        <v/>
      </c>
      <c r="V244" s="206" t="str">
        <f t="shared" si="65"/>
        <v/>
      </c>
      <c r="AN244" s="216">
        <f t="shared" si="68"/>
        <v>0</v>
      </c>
      <c r="AO244" s="156">
        <f t="shared" si="70"/>
        <v>0</v>
      </c>
      <c r="AP244" s="140">
        <f t="shared" si="69"/>
        <v>0</v>
      </c>
      <c r="AQ244" s="159" t="str">
        <f t="shared" si="66"/>
        <v/>
      </c>
    </row>
    <row r="245" spans="2:43" x14ac:dyDescent="0.2">
      <c r="B245" s="202">
        <v>234</v>
      </c>
      <c r="C245" s="45"/>
      <c r="D245" s="114"/>
      <c r="E245" s="114"/>
      <c r="F245" s="114"/>
      <c r="G245" s="44"/>
      <c r="H245" s="10"/>
      <c r="I245" s="10"/>
      <c r="J245" s="5"/>
      <c r="K245" s="36"/>
      <c r="L245" s="37"/>
      <c r="M245" s="8"/>
      <c r="N245" s="8"/>
      <c r="O245" s="8"/>
      <c r="P245" s="8"/>
      <c r="Q245" s="51"/>
      <c r="R245" s="217" t="str">
        <f t="shared" si="67"/>
        <v/>
      </c>
      <c r="S245" s="39" t="str">
        <f>IF(I245="","",IF(I245="委託輸送",IF(H245="ガソリン",VLOOKUP(L245,参考データ!$D$4:$F$6,3,TRUE),VLOOKUP(L245,参考データ!$D$7:$F$15,3,TRUE)),IF(H245="ガソリン",VLOOKUP(L245,参考データ!$D$16:$F$18,3,TRUE),VLOOKUP(L245,参考データ!$D$19:$F$27,3,TRUE))))</f>
        <v/>
      </c>
      <c r="T245" s="204" t="str">
        <f>IF(C245="","",IF(Q245="有",IF(H245="ガソリン",VLOOKUP(M245,参考データ!$B$36:$F$38,3,FALSE)/R245^VLOOKUP(M245,参考データ!$B$36:$F$38,4,FALSE)/L245^VLOOKUP(M245,参考データ!$B$36:$F$38,5,FALSE),VLOOKUP(M245,参考データ!$B$39:$F$42,3,FALSE)/R245^VLOOKUP(M245,参考データ!$B$39:$F$42,4,FALSE)/L245^VLOOKUP(M245,参考データ!$B$39:$F$42,5,FALSE))*U245,J245/(IF(I245="委託輸送",IF(H245="ガソリン",INDEX(参考データ!$F$48:$I$50,MATCH(L245,参考データ!$D$48:$D$50,1),MATCH(M245,参考データ!$F$47:$I$47,0)),INDEX(参考データ!$F$51:$I$59,MATCH(L245,参考データ!$D$51:$D$59,1),MATCH(M245,参考データ!$F$47:$I$47,0))),IF(H245="ガソリン",INDEX(参考データ!$F$60:$I$62,MATCH(L245,参考データ!$D$60:$D$62,1),MATCH(M245,参考データ!$F$47:$I$47,0)),INDEX(参考データ!$F$63:$I$71,MATCH(L245,参考データ!$D$63:$D$71,1),MATCH(M245,参考データ!$F$47:$I$47,0)))))))</f>
        <v/>
      </c>
      <c r="U245" s="218" t="str">
        <f t="shared" si="64"/>
        <v/>
      </c>
      <c r="V245" s="206" t="str">
        <f t="shared" si="65"/>
        <v/>
      </c>
      <c r="AN245" s="216">
        <f t="shared" si="68"/>
        <v>0</v>
      </c>
      <c r="AO245" s="156">
        <f t="shared" si="70"/>
        <v>0</v>
      </c>
      <c r="AP245" s="140">
        <f t="shared" si="69"/>
        <v>0</v>
      </c>
      <c r="AQ245" s="159" t="str">
        <f t="shared" si="66"/>
        <v/>
      </c>
    </row>
    <row r="246" spans="2:43" x14ac:dyDescent="0.2">
      <c r="B246" s="202">
        <v>235</v>
      </c>
      <c r="C246" s="45"/>
      <c r="D246" s="114"/>
      <c r="E246" s="114"/>
      <c r="F246" s="114"/>
      <c r="G246" s="44"/>
      <c r="H246" s="10"/>
      <c r="I246" s="10"/>
      <c r="J246" s="5"/>
      <c r="K246" s="36"/>
      <c r="L246" s="37"/>
      <c r="M246" s="8"/>
      <c r="N246" s="8"/>
      <c r="O246" s="8"/>
      <c r="P246" s="8"/>
      <c r="Q246" s="51"/>
      <c r="R246" s="217" t="str">
        <f t="shared" si="67"/>
        <v/>
      </c>
      <c r="S246" s="39" t="str">
        <f>IF(I246="","",IF(I246="委託輸送",IF(H246="ガソリン",VLOOKUP(L246,参考データ!$D$4:$F$6,3,TRUE),VLOOKUP(L246,参考データ!$D$7:$F$15,3,TRUE)),IF(H246="ガソリン",VLOOKUP(L246,参考データ!$D$16:$F$18,3,TRUE),VLOOKUP(L246,参考データ!$D$19:$F$27,3,TRUE))))</f>
        <v/>
      </c>
      <c r="T246" s="204" t="str">
        <f>IF(C246="","",IF(Q246="有",IF(H246="ガソリン",VLOOKUP(M246,参考データ!$B$36:$F$38,3,FALSE)/R246^VLOOKUP(M246,参考データ!$B$36:$F$38,4,FALSE)/L246^VLOOKUP(M246,参考データ!$B$36:$F$38,5,FALSE),VLOOKUP(M246,参考データ!$B$39:$F$42,3,FALSE)/R246^VLOOKUP(M246,参考データ!$B$39:$F$42,4,FALSE)/L246^VLOOKUP(M246,参考データ!$B$39:$F$42,5,FALSE))*U246,J246/(IF(I246="委託輸送",IF(H246="ガソリン",INDEX(参考データ!$F$48:$I$50,MATCH(L246,参考データ!$D$48:$D$50,1),MATCH(M246,参考データ!$F$47:$I$47,0)),INDEX(参考データ!$F$51:$I$59,MATCH(L246,参考データ!$D$51:$D$59,1),MATCH(M246,参考データ!$F$47:$I$47,0))),IF(H246="ガソリン",INDEX(参考データ!$F$60:$I$62,MATCH(L246,参考データ!$D$60:$D$62,1),MATCH(M246,参考データ!$F$47:$I$47,0)),INDEX(参考データ!$F$63:$I$71,MATCH(L246,参考データ!$D$63:$D$71,1),MATCH(M246,参考データ!$F$47:$I$47,0)))))))</f>
        <v/>
      </c>
      <c r="U246" s="218" t="str">
        <f t="shared" si="64"/>
        <v/>
      </c>
      <c r="V246" s="206" t="str">
        <f t="shared" si="65"/>
        <v/>
      </c>
      <c r="AN246" s="216">
        <f t="shared" si="68"/>
        <v>0</v>
      </c>
      <c r="AO246" s="156">
        <f t="shared" si="70"/>
        <v>0</v>
      </c>
      <c r="AP246" s="140">
        <f t="shared" si="69"/>
        <v>0</v>
      </c>
      <c r="AQ246" s="159" t="str">
        <f t="shared" si="66"/>
        <v/>
      </c>
    </row>
    <row r="247" spans="2:43" x14ac:dyDescent="0.2">
      <c r="B247" s="202">
        <v>236</v>
      </c>
      <c r="C247" s="45"/>
      <c r="D247" s="114"/>
      <c r="E247" s="114"/>
      <c r="F247" s="114"/>
      <c r="G247" s="44"/>
      <c r="H247" s="10"/>
      <c r="I247" s="10"/>
      <c r="J247" s="5"/>
      <c r="K247" s="36"/>
      <c r="L247" s="37"/>
      <c r="M247" s="8"/>
      <c r="N247" s="8"/>
      <c r="O247" s="8"/>
      <c r="P247" s="8"/>
      <c r="Q247" s="51"/>
      <c r="R247" s="217" t="str">
        <f t="shared" si="67"/>
        <v/>
      </c>
      <c r="S247" s="39" t="str">
        <f>IF(I247="","",IF(I247="委託輸送",IF(H247="ガソリン",VLOOKUP(L247,参考データ!$D$4:$F$6,3,TRUE),VLOOKUP(L247,参考データ!$D$7:$F$15,3,TRUE)),IF(H247="ガソリン",VLOOKUP(L247,参考データ!$D$16:$F$18,3,TRUE),VLOOKUP(L247,参考データ!$D$19:$F$27,3,TRUE))))</f>
        <v/>
      </c>
      <c r="T247" s="204" t="str">
        <f>IF(C247="","",IF(Q247="有",IF(H247="ガソリン",VLOOKUP(M247,参考データ!$B$36:$F$38,3,FALSE)/R247^VLOOKUP(M247,参考データ!$B$36:$F$38,4,FALSE)/L247^VLOOKUP(M247,参考データ!$B$36:$F$38,5,FALSE),VLOOKUP(M247,参考データ!$B$39:$F$42,3,FALSE)/R247^VLOOKUP(M247,参考データ!$B$39:$F$42,4,FALSE)/L247^VLOOKUP(M247,参考データ!$B$39:$F$42,5,FALSE))*U247,J247/(IF(I247="委託輸送",IF(H247="ガソリン",INDEX(参考データ!$F$48:$I$50,MATCH(L247,参考データ!$D$48:$D$50,1),MATCH(M247,参考データ!$F$47:$I$47,0)),INDEX(参考データ!$F$51:$I$59,MATCH(L247,参考データ!$D$51:$D$59,1),MATCH(M247,参考データ!$F$47:$I$47,0))),IF(H247="ガソリン",INDEX(参考データ!$F$60:$I$62,MATCH(L247,参考データ!$D$60:$D$62,1),MATCH(M247,参考データ!$F$47:$I$47,0)),INDEX(参考データ!$F$63:$I$71,MATCH(L247,参考データ!$D$63:$D$71,1),MATCH(M247,参考データ!$F$47:$I$47,0)))))))</f>
        <v/>
      </c>
      <c r="U247" s="218" t="str">
        <f t="shared" si="64"/>
        <v/>
      </c>
      <c r="V247" s="206" t="str">
        <f t="shared" si="65"/>
        <v/>
      </c>
      <c r="AN247" s="216">
        <f t="shared" si="68"/>
        <v>0</v>
      </c>
      <c r="AO247" s="156">
        <f t="shared" si="70"/>
        <v>0</v>
      </c>
      <c r="AP247" s="140">
        <f t="shared" si="69"/>
        <v>0</v>
      </c>
      <c r="AQ247" s="159" t="str">
        <f t="shared" si="66"/>
        <v/>
      </c>
    </row>
    <row r="248" spans="2:43" x14ac:dyDescent="0.2">
      <c r="B248" s="202">
        <v>237</v>
      </c>
      <c r="C248" s="45"/>
      <c r="D248" s="114"/>
      <c r="E248" s="114"/>
      <c r="F248" s="114"/>
      <c r="G248" s="44"/>
      <c r="H248" s="10"/>
      <c r="I248" s="10"/>
      <c r="J248" s="5"/>
      <c r="K248" s="36"/>
      <c r="L248" s="37"/>
      <c r="M248" s="8"/>
      <c r="N248" s="8"/>
      <c r="O248" s="8"/>
      <c r="P248" s="8"/>
      <c r="Q248" s="51"/>
      <c r="R248" s="217" t="str">
        <f t="shared" si="67"/>
        <v/>
      </c>
      <c r="S248" s="39" t="str">
        <f>IF(I248="","",IF(I248="委託輸送",IF(H248="ガソリン",VLOOKUP(L248,参考データ!$D$4:$F$6,3,TRUE),VLOOKUP(L248,参考データ!$D$7:$F$15,3,TRUE)),IF(H248="ガソリン",VLOOKUP(L248,参考データ!$D$16:$F$18,3,TRUE),VLOOKUP(L248,参考データ!$D$19:$F$27,3,TRUE))))</f>
        <v/>
      </c>
      <c r="T248" s="204" t="str">
        <f>IF(C248="","",IF(Q248="有",IF(H248="ガソリン",VLOOKUP(M248,参考データ!$B$36:$F$38,3,FALSE)/R248^VLOOKUP(M248,参考データ!$B$36:$F$38,4,FALSE)/L248^VLOOKUP(M248,参考データ!$B$36:$F$38,5,FALSE),VLOOKUP(M248,参考データ!$B$39:$F$42,3,FALSE)/R248^VLOOKUP(M248,参考データ!$B$39:$F$42,4,FALSE)/L248^VLOOKUP(M248,参考データ!$B$39:$F$42,5,FALSE))*U248,J248/(IF(I248="委託輸送",IF(H248="ガソリン",INDEX(参考データ!$F$48:$I$50,MATCH(L248,参考データ!$D$48:$D$50,1),MATCH(M248,参考データ!$F$47:$I$47,0)),INDEX(参考データ!$F$51:$I$59,MATCH(L248,参考データ!$D$51:$D$59,1),MATCH(M248,参考データ!$F$47:$I$47,0))),IF(H248="ガソリン",INDEX(参考データ!$F$60:$I$62,MATCH(L248,参考データ!$D$60:$D$62,1),MATCH(M248,参考データ!$F$47:$I$47,0)),INDEX(参考データ!$F$63:$I$71,MATCH(L248,参考データ!$D$63:$D$71,1),MATCH(M248,参考データ!$F$47:$I$47,0)))))))</f>
        <v/>
      </c>
      <c r="U248" s="218" t="str">
        <f t="shared" si="64"/>
        <v/>
      </c>
      <c r="V248" s="206" t="str">
        <f t="shared" si="65"/>
        <v/>
      </c>
      <c r="AN248" s="216">
        <f t="shared" si="68"/>
        <v>0</v>
      </c>
      <c r="AO248" s="156">
        <f t="shared" si="70"/>
        <v>0</v>
      </c>
      <c r="AP248" s="140">
        <f t="shared" si="69"/>
        <v>0</v>
      </c>
      <c r="AQ248" s="159" t="str">
        <f t="shared" si="66"/>
        <v/>
      </c>
    </row>
    <row r="249" spans="2:43" x14ac:dyDescent="0.2">
      <c r="B249" s="202">
        <v>238</v>
      </c>
      <c r="C249" s="45"/>
      <c r="D249" s="114"/>
      <c r="E249" s="114"/>
      <c r="F249" s="114"/>
      <c r="G249" s="44"/>
      <c r="H249" s="10"/>
      <c r="I249" s="10"/>
      <c r="J249" s="5"/>
      <c r="K249" s="36"/>
      <c r="L249" s="37"/>
      <c r="M249" s="8"/>
      <c r="N249" s="8"/>
      <c r="O249" s="8"/>
      <c r="P249" s="8"/>
      <c r="Q249" s="51"/>
      <c r="R249" s="217" t="str">
        <f t="shared" si="67"/>
        <v/>
      </c>
      <c r="S249" s="39" t="str">
        <f>IF(I249="","",IF(I249="委託輸送",IF(H249="ガソリン",VLOOKUP(L249,参考データ!$D$4:$F$6,3,TRUE),VLOOKUP(L249,参考データ!$D$7:$F$15,3,TRUE)),IF(H249="ガソリン",VLOOKUP(L249,参考データ!$D$16:$F$18,3,TRUE),VLOOKUP(L249,参考データ!$D$19:$F$27,3,TRUE))))</f>
        <v/>
      </c>
      <c r="T249" s="204" t="str">
        <f>IF(C249="","",IF(Q249="有",IF(H249="ガソリン",VLOOKUP(M249,参考データ!$B$36:$F$38,3,FALSE)/R249^VLOOKUP(M249,参考データ!$B$36:$F$38,4,FALSE)/L249^VLOOKUP(M249,参考データ!$B$36:$F$38,5,FALSE),VLOOKUP(M249,参考データ!$B$39:$F$42,3,FALSE)/R249^VLOOKUP(M249,参考データ!$B$39:$F$42,4,FALSE)/L249^VLOOKUP(M249,参考データ!$B$39:$F$42,5,FALSE))*U249,J249/(IF(I249="委託輸送",IF(H249="ガソリン",INDEX(参考データ!$F$48:$I$50,MATCH(L249,参考データ!$D$48:$D$50,1),MATCH(M249,参考データ!$F$47:$I$47,0)),INDEX(参考データ!$F$51:$I$59,MATCH(L249,参考データ!$D$51:$D$59,1),MATCH(M249,参考データ!$F$47:$I$47,0))),IF(H249="ガソリン",INDEX(参考データ!$F$60:$I$62,MATCH(L249,参考データ!$D$60:$D$62,1),MATCH(M249,参考データ!$F$47:$I$47,0)),INDEX(参考データ!$F$63:$I$71,MATCH(L249,参考データ!$D$63:$D$71,1),MATCH(M249,参考データ!$F$47:$I$47,0)))))))</f>
        <v/>
      </c>
      <c r="U249" s="218" t="str">
        <f t="shared" si="64"/>
        <v/>
      </c>
      <c r="V249" s="206" t="str">
        <f t="shared" si="65"/>
        <v/>
      </c>
      <c r="AN249" s="216">
        <f t="shared" si="68"/>
        <v>0</v>
      </c>
      <c r="AO249" s="156">
        <f t="shared" si="70"/>
        <v>0</v>
      </c>
      <c r="AP249" s="140">
        <f t="shared" si="69"/>
        <v>0</v>
      </c>
      <c r="AQ249" s="159" t="str">
        <f t="shared" si="66"/>
        <v/>
      </c>
    </row>
    <row r="250" spans="2:43" x14ac:dyDescent="0.2">
      <c r="B250" s="202">
        <v>239</v>
      </c>
      <c r="C250" s="45"/>
      <c r="D250" s="114"/>
      <c r="E250" s="114"/>
      <c r="F250" s="114"/>
      <c r="G250" s="44"/>
      <c r="H250" s="10"/>
      <c r="I250" s="10"/>
      <c r="J250" s="5"/>
      <c r="K250" s="36"/>
      <c r="L250" s="37"/>
      <c r="M250" s="8"/>
      <c r="N250" s="8"/>
      <c r="O250" s="8"/>
      <c r="P250" s="8"/>
      <c r="Q250" s="51"/>
      <c r="R250" s="217" t="str">
        <f t="shared" si="67"/>
        <v/>
      </c>
      <c r="S250" s="39" t="str">
        <f>IF(I250="","",IF(I250="委託輸送",IF(H250="ガソリン",VLOOKUP(L250,参考データ!$D$4:$F$6,3,TRUE),VLOOKUP(L250,参考データ!$D$7:$F$15,3,TRUE)),IF(H250="ガソリン",VLOOKUP(L250,参考データ!$D$16:$F$18,3,TRUE),VLOOKUP(L250,参考データ!$D$19:$F$27,3,TRUE))))</f>
        <v/>
      </c>
      <c r="T250" s="204" t="str">
        <f>IF(C250="","",IF(Q250="有",IF(H250="ガソリン",VLOOKUP(M250,参考データ!$B$36:$F$38,3,FALSE)/R250^VLOOKUP(M250,参考データ!$B$36:$F$38,4,FALSE)/L250^VLOOKUP(M250,参考データ!$B$36:$F$38,5,FALSE),VLOOKUP(M250,参考データ!$B$39:$F$42,3,FALSE)/R250^VLOOKUP(M250,参考データ!$B$39:$F$42,4,FALSE)/L250^VLOOKUP(M250,参考データ!$B$39:$F$42,5,FALSE))*U250,J250/(IF(I250="委託輸送",IF(H250="ガソリン",INDEX(参考データ!$F$48:$I$50,MATCH(L250,参考データ!$D$48:$D$50,1),MATCH(M250,参考データ!$F$47:$I$47,0)),INDEX(参考データ!$F$51:$I$59,MATCH(L250,参考データ!$D$51:$D$59,1),MATCH(M250,参考データ!$F$47:$I$47,0))),IF(H250="ガソリン",INDEX(参考データ!$F$60:$I$62,MATCH(L250,参考データ!$D$60:$D$62,1),MATCH(M250,参考データ!$F$47:$I$47,0)),INDEX(参考データ!$F$63:$I$71,MATCH(L250,参考データ!$D$63:$D$71,1),MATCH(M250,参考データ!$F$47:$I$47,0)))))))</f>
        <v/>
      </c>
      <c r="U250" s="218" t="str">
        <f t="shared" si="64"/>
        <v/>
      </c>
      <c r="V250" s="206" t="str">
        <f t="shared" si="65"/>
        <v/>
      </c>
      <c r="AN250" s="216">
        <f t="shared" si="68"/>
        <v>0</v>
      </c>
      <c r="AO250" s="156">
        <f t="shared" si="70"/>
        <v>0</v>
      </c>
      <c r="AP250" s="140">
        <f t="shared" si="69"/>
        <v>0</v>
      </c>
      <c r="AQ250" s="159" t="str">
        <f t="shared" si="66"/>
        <v/>
      </c>
    </row>
    <row r="251" spans="2:43" x14ac:dyDescent="0.2">
      <c r="B251" s="202">
        <v>240</v>
      </c>
      <c r="C251" s="45"/>
      <c r="D251" s="114"/>
      <c r="E251" s="114"/>
      <c r="F251" s="114"/>
      <c r="G251" s="44"/>
      <c r="H251" s="10"/>
      <c r="I251" s="10"/>
      <c r="J251" s="5"/>
      <c r="K251" s="36"/>
      <c r="L251" s="37"/>
      <c r="M251" s="8"/>
      <c r="N251" s="8"/>
      <c r="O251" s="8"/>
      <c r="P251" s="8"/>
      <c r="Q251" s="51"/>
      <c r="R251" s="217" t="str">
        <f t="shared" si="67"/>
        <v/>
      </c>
      <c r="S251" s="39" t="str">
        <f>IF(I251="","",IF(I251="委託輸送",IF(H251="ガソリン",VLOOKUP(L251,参考データ!$D$4:$F$6,3,TRUE),VLOOKUP(L251,参考データ!$D$7:$F$15,3,TRUE)),IF(H251="ガソリン",VLOOKUP(L251,参考データ!$D$16:$F$18,3,TRUE),VLOOKUP(L251,参考データ!$D$19:$F$27,3,TRUE))))</f>
        <v/>
      </c>
      <c r="T251" s="204" t="str">
        <f>IF(C251="","",IF(Q251="有",IF(H251="ガソリン",VLOOKUP(M251,参考データ!$B$36:$F$38,3,FALSE)/R251^VLOOKUP(M251,参考データ!$B$36:$F$38,4,FALSE)/L251^VLOOKUP(M251,参考データ!$B$36:$F$38,5,FALSE),VLOOKUP(M251,参考データ!$B$39:$F$42,3,FALSE)/R251^VLOOKUP(M251,参考データ!$B$39:$F$42,4,FALSE)/L251^VLOOKUP(M251,参考データ!$B$39:$F$42,5,FALSE))*U251,J251/(IF(I251="委託輸送",IF(H251="ガソリン",INDEX(参考データ!$F$48:$I$50,MATCH(L251,参考データ!$D$48:$D$50,1),MATCH(M251,参考データ!$F$47:$I$47,0)),INDEX(参考データ!$F$51:$I$59,MATCH(L251,参考データ!$D$51:$D$59,1),MATCH(M251,参考データ!$F$47:$I$47,0))),IF(H251="ガソリン",INDEX(参考データ!$F$60:$I$62,MATCH(L251,参考データ!$D$60:$D$62,1),MATCH(M251,参考データ!$F$47:$I$47,0)),INDEX(参考データ!$F$63:$I$71,MATCH(L251,参考データ!$D$63:$D$71,1),MATCH(M251,参考データ!$F$47:$I$47,0)))))))</f>
        <v/>
      </c>
      <c r="U251" s="218" t="str">
        <f t="shared" si="64"/>
        <v/>
      </c>
      <c r="V251" s="206" t="str">
        <f t="shared" si="65"/>
        <v/>
      </c>
      <c r="AN251" s="216">
        <f t="shared" si="68"/>
        <v>0</v>
      </c>
      <c r="AO251" s="156">
        <f t="shared" si="70"/>
        <v>0</v>
      </c>
      <c r="AP251" s="140">
        <f t="shared" si="69"/>
        <v>0</v>
      </c>
      <c r="AQ251" s="159" t="str">
        <f t="shared" si="66"/>
        <v/>
      </c>
    </row>
    <row r="252" spans="2:43" x14ac:dyDescent="0.2">
      <c r="B252" s="202">
        <v>241</v>
      </c>
      <c r="C252" s="45"/>
      <c r="D252" s="114"/>
      <c r="E252" s="114"/>
      <c r="F252" s="114"/>
      <c r="G252" s="44"/>
      <c r="H252" s="10"/>
      <c r="I252" s="10"/>
      <c r="J252" s="5"/>
      <c r="K252" s="36"/>
      <c r="L252" s="37"/>
      <c r="M252" s="8"/>
      <c r="N252" s="8"/>
      <c r="O252" s="8"/>
      <c r="P252" s="8"/>
      <c r="Q252" s="51"/>
      <c r="R252" s="217" t="str">
        <f t="shared" si="67"/>
        <v/>
      </c>
      <c r="S252" s="39" t="str">
        <f>IF(I252="","",IF(I252="委託輸送",IF(H252="ガソリン",VLOOKUP(L252,参考データ!$D$4:$F$6,3,TRUE),VLOOKUP(L252,参考データ!$D$7:$F$15,3,TRUE)),IF(H252="ガソリン",VLOOKUP(L252,参考データ!$D$16:$F$18,3,TRUE),VLOOKUP(L252,参考データ!$D$19:$F$27,3,TRUE))))</f>
        <v/>
      </c>
      <c r="T252" s="204" t="str">
        <f>IF(C252="","",IF(Q252="有",IF(H252="ガソリン",VLOOKUP(M252,参考データ!$B$36:$F$38,3,FALSE)/R252^VLOOKUP(M252,参考データ!$B$36:$F$38,4,FALSE)/L252^VLOOKUP(M252,参考データ!$B$36:$F$38,5,FALSE),VLOOKUP(M252,参考データ!$B$39:$F$42,3,FALSE)/R252^VLOOKUP(M252,参考データ!$B$39:$F$42,4,FALSE)/L252^VLOOKUP(M252,参考データ!$B$39:$F$42,5,FALSE))*U252,J252/(IF(I252="委託輸送",IF(H252="ガソリン",INDEX(参考データ!$F$48:$I$50,MATCH(L252,参考データ!$D$48:$D$50,1),MATCH(M252,参考データ!$F$47:$I$47,0)),INDEX(参考データ!$F$51:$I$59,MATCH(L252,参考データ!$D$51:$D$59,1),MATCH(M252,参考データ!$F$47:$I$47,0))),IF(H252="ガソリン",INDEX(参考データ!$F$60:$I$62,MATCH(L252,参考データ!$D$60:$D$62,1),MATCH(M252,参考データ!$F$47:$I$47,0)),INDEX(参考データ!$F$63:$I$71,MATCH(L252,参考データ!$D$63:$D$71,1),MATCH(M252,参考データ!$F$47:$I$47,0)))))))</f>
        <v/>
      </c>
      <c r="U252" s="218" t="str">
        <f t="shared" si="64"/>
        <v/>
      </c>
      <c r="V252" s="206" t="str">
        <f t="shared" si="65"/>
        <v/>
      </c>
      <c r="AN252" s="216">
        <f t="shared" si="68"/>
        <v>0</v>
      </c>
      <c r="AO252" s="156">
        <f t="shared" si="70"/>
        <v>0</v>
      </c>
      <c r="AP252" s="140">
        <f t="shared" si="69"/>
        <v>0</v>
      </c>
      <c r="AQ252" s="159" t="str">
        <f t="shared" si="66"/>
        <v/>
      </c>
    </row>
    <row r="253" spans="2:43" x14ac:dyDescent="0.2">
      <c r="B253" s="202">
        <v>242</v>
      </c>
      <c r="C253" s="45"/>
      <c r="D253" s="114"/>
      <c r="E253" s="114"/>
      <c r="F253" s="114"/>
      <c r="G253" s="44"/>
      <c r="H253" s="10"/>
      <c r="I253" s="10"/>
      <c r="J253" s="5"/>
      <c r="K253" s="36"/>
      <c r="L253" s="37"/>
      <c r="M253" s="8"/>
      <c r="N253" s="8"/>
      <c r="O253" s="8"/>
      <c r="P253" s="8"/>
      <c r="Q253" s="51"/>
      <c r="R253" s="217" t="str">
        <f t="shared" si="67"/>
        <v/>
      </c>
      <c r="S253" s="39" t="str">
        <f>IF(I253="","",IF(I253="委託輸送",IF(H253="ガソリン",VLOOKUP(L253,参考データ!$D$4:$F$6,3,TRUE),VLOOKUP(L253,参考データ!$D$7:$F$15,3,TRUE)),IF(H253="ガソリン",VLOOKUP(L253,参考データ!$D$16:$F$18,3,TRUE),VLOOKUP(L253,参考データ!$D$19:$F$27,3,TRUE))))</f>
        <v/>
      </c>
      <c r="T253" s="204" t="str">
        <f>IF(C253="","",IF(Q253="有",IF(H253="ガソリン",VLOOKUP(M253,参考データ!$B$36:$F$38,3,FALSE)/R253^VLOOKUP(M253,参考データ!$B$36:$F$38,4,FALSE)/L253^VLOOKUP(M253,参考データ!$B$36:$F$38,5,FALSE),VLOOKUP(M253,参考データ!$B$39:$F$42,3,FALSE)/R253^VLOOKUP(M253,参考データ!$B$39:$F$42,4,FALSE)/L253^VLOOKUP(M253,参考データ!$B$39:$F$42,5,FALSE))*U253,J253/(IF(I253="委託輸送",IF(H253="ガソリン",INDEX(参考データ!$F$48:$I$50,MATCH(L253,参考データ!$D$48:$D$50,1),MATCH(M253,参考データ!$F$47:$I$47,0)),INDEX(参考データ!$F$51:$I$59,MATCH(L253,参考データ!$D$51:$D$59,1),MATCH(M253,参考データ!$F$47:$I$47,0))),IF(H253="ガソリン",INDEX(参考データ!$F$60:$I$62,MATCH(L253,参考データ!$D$60:$D$62,1),MATCH(M253,参考データ!$F$47:$I$47,0)),INDEX(参考データ!$F$63:$I$71,MATCH(L253,参考データ!$D$63:$D$71,1),MATCH(M253,参考データ!$F$47:$I$47,0)))))))</f>
        <v/>
      </c>
      <c r="U253" s="218" t="str">
        <f t="shared" si="64"/>
        <v/>
      </c>
      <c r="V253" s="206" t="str">
        <f t="shared" si="65"/>
        <v/>
      </c>
      <c r="AN253" s="216">
        <f t="shared" si="68"/>
        <v>0</v>
      </c>
      <c r="AO253" s="156">
        <f t="shared" si="70"/>
        <v>0</v>
      </c>
      <c r="AP253" s="140">
        <f t="shared" si="69"/>
        <v>0</v>
      </c>
      <c r="AQ253" s="159" t="str">
        <f t="shared" si="66"/>
        <v/>
      </c>
    </row>
    <row r="254" spans="2:43" x14ac:dyDescent="0.2">
      <c r="B254" s="202">
        <v>243</v>
      </c>
      <c r="C254" s="45"/>
      <c r="D254" s="114"/>
      <c r="E254" s="114"/>
      <c r="F254" s="114"/>
      <c r="G254" s="44"/>
      <c r="H254" s="10"/>
      <c r="I254" s="10"/>
      <c r="J254" s="5"/>
      <c r="K254" s="36"/>
      <c r="L254" s="37"/>
      <c r="M254" s="8"/>
      <c r="N254" s="8"/>
      <c r="O254" s="8"/>
      <c r="P254" s="8"/>
      <c r="Q254" s="51"/>
      <c r="R254" s="217" t="str">
        <f t="shared" si="67"/>
        <v/>
      </c>
      <c r="S254" s="39" t="str">
        <f>IF(I254="","",IF(I254="委託輸送",IF(H254="ガソリン",VLOOKUP(L254,参考データ!$D$4:$F$6,3,TRUE),VLOOKUP(L254,参考データ!$D$7:$F$15,3,TRUE)),IF(H254="ガソリン",VLOOKUP(L254,参考データ!$D$16:$F$18,3,TRUE),VLOOKUP(L254,参考データ!$D$19:$F$27,3,TRUE))))</f>
        <v/>
      </c>
      <c r="T254" s="204" t="str">
        <f>IF(C254="","",IF(Q254="有",IF(H254="ガソリン",VLOOKUP(M254,参考データ!$B$36:$F$38,3,FALSE)/R254^VLOOKUP(M254,参考データ!$B$36:$F$38,4,FALSE)/L254^VLOOKUP(M254,参考データ!$B$36:$F$38,5,FALSE),VLOOKUP(M254,参考データ!$B$39:$F$42,3,FALSE)/R254^VLOOKUP(M254,参考データ!$B$39:$F$42,4,FALSE)/L254^VLOOKUP(M254,参考データ!$B$39:$F$42,5,FALSE))*U254,J254/(IF(I254="委託輸送",IF(H254="ガソリン",INDEX(参考データ!$F$48:$I$50,MATCH(L254,参考データ!$D$48:$D$50,1),MATCH(M254,参考データ!$F$47:$I$47,0)),INDEX(参考データ!$F$51:$I$59,MATCH(L254,参考データ!$D$51:$D$59,1),MATCH(M254,参考データ!$F$47:$I$47,0))),IF(H254="ガソリン",INDEX(参考データ!$F$60:$I$62,MATCH(L254,参考データ!$D$60:$D$62,1),MATCH(M254,参考データ!$F$47:$I$47,0)),INDEX(参考データ!$F$63:$I$71,MATCH(L254,参考データ!$D$63:$D$71,1),MATCH(M254,参考データ!$F$47:$I$47,0)))))))</f>
        <v/>
      </c>
      <c r="U254" s="218" t="str">
        <f t="shared" si="64"/>
        <v/>
      </c>
      <c r="V254" s="206" t="str">
        <f t="shared" si="65"/>
        <v/>
      </c>
      <c r="AN254" s="216">
        <f t="shared" si="68"/>
        <v>0</v>
      </c>
      <c r="AO254" s="156">
        <f t="shared" si="70"/>
        <v>0</v>
      </c>
      <c r="AP254" s="140">
        <f t="shared" si="69"/>
        <v>0</v>
      </c>
      <c r="AQ254" s="159" t="str">
        <f t="shared" si="66"/>
        <v/>
      </c>
    </row>
    <row r="255" spans="2:43" x14ac:dyDescent="0.2">
      <c r="B255" s="202">
        <v>244</v>
      </c>
      <c r="C255" s="45"/>
      <c r="D255" s="114"/>
      <c r="E255" s="114"/>
      <c r="F255" s="114"/>
      <c r="G255" s="44"/>
      <c r="H255" s="10"/>
      <c r="I255" s="10"/>
      <c r="J255" s="5"/>
      <c r="K255" s="36"/>
      <c r="L255" s="37"/>
      <c r="M255" s="8"/>
      <c r="N255" s="8"/>
      <c r="O255" s="8"/>
      <c r="P255" s="8"/>
      <c r="Q255" s="51"/>
      <c r="R255" s="217" t="str">
        <f t="shared" si="67"/>
        <v/>
      </c>
      <c r="S255" s="39" t="str">
        <f>IF(I255="","",IF(I255="委託輸送",IF(H255="ガソリン",VLOOKUP(L255,参考データ!$D$4:$F$6,3,TRUE),VLOOKUP(L255,参考データ!$D$7:$F$15,3,TRUE)),IF(H255="ガソリン",VLOOKUP(L255,参考データ!$D$16:$F$18,3,TRUE),VLOOKUP(L255,参考データ!$D$19:$F$27,3,TRUE))))</f>
        <v/>
      </c>
      <c r="T255" s="204" t="str">
        <f>IF(C255="","",IF(Q255="有",IF(H255="ガソリン",VLOOKUP(M255,参考データ!$B$36:$F$38,3,FALSE)/R255^VLOOKUP(M255,参考データ!$B$36:$F$38,4,FALSE)/L255^VLOOKUP(M255,参考データ!$B$36:$F$38,5,FALSE),VLOOKUP(M255,参考データ!$B$39:$F$42,3,FALSE)/R255^VLOOKUP(M255,参考データ!$B$39:$F$42,4,FALSE)/L255^VLOOKUP(M255,参考データ!$B$39:$F$42,5,FALSE))*U255,J255/(IF(I255="委託輸送",IF(H255="ガソリン",INDEX(参考データ!$F$48:$I$50,MATCH(L255,参考データ!$D$48:$D$50,1),MATCH(M255,参考データ!$F$47:$I$47,0)),INDEX(参考データ!$F$51:$I$59,MATCH(L255,参考データ!$D$51:$D$59,1),MATCH(M255,参考データ!$F$47:$I$47,0))),IF(H255="ガソリン",INDEX(参考データ!$F$60:$I$62,MATCH(L255,参考データ!$D$60:$D$62,1),MATCH(M255,参考データ!$F$47:$I$47,0)),INDEX(参考データ!$F$63:$I$71,MATCH(L255,参考データ!$D$63:$D$71,1),MATCH(M255,参考データ!$F$47:$I$47,0)))))))</f>
        <v/>
      </c>
      <c r="U255" s="218" t="str">
        <f t="shared" si="64"/>
        <v/>
      </c>
      <c r="V255" s="206" t="str">
        <f t="shared" si="65"/>
        <v/>
      </c>
      <c r="AN255" s="216">
        <f t="shared" si="68"/>
        <v>0</v>
      </c>
      <c r="AO255" s="156">
        <f t="shared" si="70"/>
        <v>0</v>
      </c>
      <c r="AP255" s="140">
        <f t="shared" si="69"/>
        <v>0</v>
      </c>
      <c r="AQ255" s="159" t="str">
        <f t="shared" si="66"/>
        <v/>
      </c>
    </row>
    <row r="256" spans="2:43" x14ac:dyDescent="0.2">
      <c r="B256" s="202">
        <v>245</v>
      </c>
      <c r="C256" s="45"/>
      <c r="D256" s="114"/>
      <c r="E256" s="114"/>
      <c r="F256" s="114"/>
      <c r="G256" s="44"/>
      <c r="H256" s="10"/>
      <c r="I256" s="10"/>
      <c r="J256" s="5"/>
      <c r="K256" s="36"/>
      <c r="L256" s="37"/>
      <c r="M256" s="8"/>
      <c r="N256" s="8"/>
      <c r="O256" s="8"/>
      <c r="P256" s="8"/>
      <c r="Q256" s="51"/>
      <c r="R256" s="217" t="str">
        <f t="shared" si="67"/>
        <v/>
      </c>
      <c r="S256" s="39" t="str">
        <f>IF(I256="","",IF(I256="委託輸送",IF(H256="ガソリン",VLOOKUP(L256,参考データ!$D$4:$F$6,3,TRUE),VLOOKUP(L256,参考データ!$D$7:$F$15,3,TRUE)),IF(H256="ガソリン",VLOOKUP(L256,参考データ!$D$16:$F$18,3,TRUE),VLOOKUP(L256,参考データ!$D$19:$F$27,3,TRUE))))</f>
        <v/>
      </c>
      <c r="T256" s="204" t="str">
        <f>IF(C256="","",IF(Q256="有",IF(H256="ガソリン",VLOOKUP(M256,参考データ!$B$36:$F$38,3,FALSE)/R256^VLOOKUP(M256,参考データ!$B$36:$F$38,4,FALSE)/L256^VLOOKUP(M256,参考データ!$B$36:$F$38,5,FALSE),VLOOKUP(M256,参考データ!$B$39:$F$42,3,FALSE)/R256^VLOOKUP(M256,参考データ!$B$39:$F$42,4,FALSE)/L256^VLOOKUP(M256,参考データ!$B$39:$F$42,5,FALSE))*U256,J256/(IF(I256="委託輸送",IF(H256="ガソリン",INDEX(参考データ!$F$48:$I$50,MATCH(L256,参考データ!$D$48:$D$50,1),MATCH(M256,参考データ!$F$47:$I$47,0)),INDEX(参考データ!$F$51:$I$59,MATCH(L256,参考データ!$D$51:$D$59,1),MATCH(M256,参考データ!$F$47:$I$47,0))),IF(H256="ガソリン",INDEX(参考データ!$F$60:$I$62,MATCH(L256,参考データ!$D$60:$D$62,1),MATCH(M256,参考データ!$F$47:$I$47,0)),INDEX(参考データ!$F$63:$I$71,MATCH(L256,参考データ!$D$63:$D$71,1),MATCH(M256,参考データ!$F$47:$I$47,0)))))))</f>
        <v/>
      </c>
      <c r="U256" s="218" t="str">
        <f t="shared" si="64"/>
        <v/>
      </c>
      <c r="V256" s="206" t="str">
        <f t="shared" si="65"/>
        <v/>
      </c>
      <c r="AN256" s="216">
        <f t="shared" si="68"/>
        <v>0</v>
      </c>
      <c r="AO256" s="156">
        <f t="shared" si="70"/>
        <v>0</v>
      </c>
      <c r="AP256" s="140">
        <f t="shared" si="69"/>
        <v>0</v>
      </c>
      <c r="AQ256" s="159" t="str">
        <f t="shared" si="66"/>
        <v/>
      </c>
    </row>
    <row r="257" spans="2:43" x14ac:dyDescent="0.2">
      <c r="B257" s="202">
        <v>246</v>
      </c>
      <c r="C257" s="45"/>
      <c r="D257" s="114"/>
      <c r="E257" s="114"/>
      <c r="F257" s="114"/>
      <c r="G257" s="44"/>
      <c r="H257" s="10"/>
      <c r="I257" s="10"/>
      <c r="J257" s="5"/>
      <c r="K257" s="36"/>
      <c r="L257" s="37"/>
      <c r="M257" s="8"/>
      <c r="N257" s="8"/>
      <c r="O257" s="8"/>
      <c r="P257" s="8"/>
      <c r="Q257" s="51"/>
      <c r="R257" s="217" t="str">
        <f t="shared" si="67"/>
        <v/>
      </c>
      <c r="S257" s="39" t="str">
        <f>IF(I257="","",IF(I257="委託輸送",IF(H257="ガソリン",VLOOKUP(L257,参考データ!$D$4:$F$6,3,TRUE),VLOOKUP(L257,参考データ!$D$7:$F$15,3,TRUE)),IF(H257="ガソリン",VLOOKUP(L257,参考データ!$D$16:$F$18,3,TRUE),VLOOKUP(L257,参考データ!$D$19:$F$27,3,TRUE))))</f>
        <v/>
      </c>
      <c r="T257" s="204" t="str">
        <f>IF(C257="","",IF(Q257="有",IF(H257="ガソリン",VLOOKUP(M257,参考データ!$B$36:$F$38,3,FALSE)/R257^VLOOKUP(M257,参考データ!$B$36:$F$38,4,FALSE)/L257^VLOOKUP(M257,参考データ!$B$36:$F$38,5,FALSE),VLOOKUP(M257,参考データ!$B$39:$F$42,3,FALSE)/R257^VLOOKUP(M257,参考データ!$B$39:$F$42,4,FALSE)/L257^VLOOKUP(M257,参考データ!$B$39:$F$42,5,FALSE))*U257,J257/(IF(I257="委託輸送",IF(H257="ガソリン",INDEX(参考データ!$F$48:$I$50,MATCH(L257,参考データ!$D$48:$D$50,1),MATCH(M257,参考データ!$F$47:$I$47,0)),INDEX(参考データ!$F$51:$I$59,MATCH(L257,参考データ!$D$51:$D$59,1),MATCH(M257,参考データ!$F$47:$I$47,0))),IF(H257="ガソリン",INDEX(参考データ!$F$60:$I$62,MATCH(L257,参考データ!$D$60:$D$62,1),MATCH(M257,参考データ!$F$47:$I$47,0)),INDEX(参考データ!$F$63:$I$71,MATCH(L257,参考データ!$D$63:$D$71,1),MATCH(M257,参考データ!$F$47:$I$47,0)))))))</f>
        <v/>
      </c>
      <c r="U257" s="218" t="str">
        <f t="shared" si="64"/>
        <v/>
      </c>
      <c r="V257" s="206" t="str">
        <f t="shared" si="65"/>
        <v/>
      </c>
      <c r="AN257" s="216">
        <f t="shared" si="68"/>
        <v>0</v>
      </c>
      <c r="AO257" s="156">
        <f t="shared" si="70"/>
        <v>0</v>
      </c>
      <c r="AP257" s="140">
        <f t="shared" si="69"/>
        <v>0</v>
      </c>
      <c r="AQ257" s="159" t="str">
        <f t="shared" si="66"/>
        <v/>
      </c>
    </row>
    <row r="258" spans="2:43" x14ac:dyDescent="0.2">
      <c r="B258" s="202">
        <v>247</v>
      </c>
      <c r="C258" s="45"/>
      <c r="D258" s="114"/>
      <c r="E258" s="114"/>
      <c r="F258" s="114"/>
      <c r="G258" s="44"/>
      <c r="H258" s="10"/>
      <c r="I258" s="10"/>
      <c r="J258" s="5"/>
      <c r="K258" s="36"/>
      <c r="L258" s="37"/>
      <c r="M258" s="8"/>
      <c r="N258" s="8"/>
      <c r="O258" s="8"/>
      <c r="P258" s="8"/>
      <c r="Q258" s="51"/>
      <c r="R258" s="217" t="str">
        <f t="shared" si="67"/>
        <v/>
      </c>
      <c r="S258" s="39" t="str">
        <f>IF(I258="","",IF(I258="委託輸送",IF(H258="ガソリン",VLOOKUP(L258,参考データ!$D$4:$F$6,3,TRUE),VLOOKUP(L258,参考データ!$D$7:$F$15,3,TRUE)),IF(H258="ガソリン",VLOOKUP(L258,参考データ!$D$16:$F$18,3,TRUE),VLOOKUP(L258,参考データ!$D$19:$F$27,3,TRUE))))</f>
        <v/>
      </c>
      <c r="T258" s="204" t="str">
        <f>IF(C258="","",IF(Q258="有",IF(H258="ガソリン",VLOOKUP(M258,参考データ!$B$36:$F$38,3,FALSE)/R258^VLOOKUP(M258,参考データ!$B$36:$F$38,4,FALSE)/L258^VLOOKUP(M258,参考データ!$B$36:$F$38,5,FALSE),VLOOKUP(M258,参考データ!$B$39:$F$42,3,FALSE)/R258^VLOOKUP(M258,参考データ!$B$39:$F$42,4,FALSE)/L258^VLOOKUP(M258,参考データ!$B$39:$F$42,5,FALSE))*U258,J258/(IF(I258="委託輸送",IF(H258="ガソリン",INDEX(参考データ!$F$48:$I$50,MATCH(L258,参考データ!$D$48:$D$50,1),MATCH(M258,参考データ!$F$47:$I$47,0)),INDEX(参考データ!$F$51:$I$59,MATCH(L258,参考データ!$D$51:$D$59,1),MATCH(M258,参考データ!$F$47:$I$47,0))),IF(H258="ガソリン",INDEX(参考データ!$F$60:$I$62,MATCH(L258,参考データ!$D$60:$D$62,1),MATCH(M258,参考データ!$F$47:$I$47,0)),INDEX(参考データ!$F$63:$I$71,MATCH(L258,参考データ!$D$63:$D$71,1),MATCH(M258,参考データ!$F$47:$I$47,0)))))))</f>
        <v/>
      </c>
      <c r="U258" s="218" t="str">
        <f t="shared" si="64"/>
        <v/>
      </c>
      <c r="V258" s="206" t="str">
        <f t="shared" si="65"/>
        <v/>
      </c>
      <c r="AN258" s="216">
        <f t="shared" si="68"/>
        <v>0</v>
      </c>
      <c r="AO258" s="156">
        <f t="shared" si="70"/>
        <v>0</v>
      </c>
      <c r="AP258" s="140">
        <f t="shared" si="69"/>
        <v>0</v>
      </c>
      <c r="AQ258" s="159" t="str">
        <f t="shared" si="66"/>
        <v/>
      </c>
    </row>
    <row r="259" spans="2:43" x14ac:dyDescent="0.2">
      <c r="B259" s="202">
        <v>248</v>
      </c>
      <c r="C259" s="45"/>
      <c r="D259" s="114"/>
      <c r="E259" s="114"/>
      <c r="F259" s="114"/>
      <c r="G259" s="44"/>
      <c r="H259" s="10"/>
      <c r="I259" s="10"/>
      <c r="J259" s="5"/>
      <c r="K259" s="36"/>
      <c r="L259" s="37"/>
      <c r="M259" s="8"/>
      <c r="N259" s="8"/>
      <c r="O259" s="8"/>
      <c r="P259" s="8"/>
      <c r="Q259" s="51"/>
      <c r="R259" s="217" t="str">
        <f t="shared" si="67"/>
        <v/>
      </c>
      <c r="S259" s="39" t="str">
        <f>IF(I259="","",IF(I259="委託輸送",IF(H259="ガソリン",VLOOKUP(L259,参考データ!$D$4:$F$6,3,TRUE),VLOOKUP(L259,参考データ!$D$7:$F$15,3,TRUE)),IF(H259="ガソリン",VLOOKUP(L259,参考データ!$D$16:$F$18,3,TRUE),VLOOKUP(L259,参考データ!$D$19:$F$27,3,TRUE))))</f>
        <v/>
      </c>
      <c r="T259" s="204" t="str">
        <f>IF(C259="","",IF(Q259="有",IF(H259="ガソリン",VLOOKUP(M259,参考データ!$B$36:$F$38,3,FALSE)/R259^VLOOKUP(M259,参考データ!$B$36:$F$38,4,FALSE)/L259^VLOOKUP(M259,参考データ!$B$36:$F$38,5,FALSE),VLOOKUP(M259,参考データ!$B$39:$F$42,3,FALSE)/R259^VLOOKUP(M259,参考データ!$B$39:$F$42,4,FALSE)/L259^VLOOKUP(M259,参考データ!$B$39:$F$42,5,FALSE))*U259,J259/(IF(I259="委託輸送",IF(H259="ガソリン",INDEX(参考データ!$F$48:$I$50,MATCH(L259,参考データ!$D$48:$D$50,1),MATCH(M259,参考データ!$F$47:$I$47,0)),INDEX(参考データ!$F$51:$I$59,MATCH(L259,参考データ!$D$51:$D$59,1),MATCH(M259,参考データ!$F$47:$I$47,0))),IF(H259="ガソリン",INDEX(参考データ!$F$60:$I$62,MATCH(L259,参考データ!$D$60:$D$62,1),MATCH(M259,参考データ!$F$47:$I$47,0)),INDEX(参考データ!$F$63:$I$71,MATCH(L259,参考データ!$D$63:$D$71,1),MATCH(M259,参考データ!$F$47:$I$47,0)))))))</f>
        <v/>
      </c>
      <c r="U259" s="218" t="str">
        <f t="shared" si="64"/>
        <v/>
      </c>
      <c r="V259" s="206" t="str">
        <f t="shared" si="65"/>
        <v/>
      </c>
      <c r="AN259" s="216">
        <f t="shared" si="68"/>
        <v>0</v>
      </c>
      <c r="AO259" s="156">
        <f t="shared" si="70"/>
        <v>0</v>
      </c>
      <c r="AP259" s="140">
        <f t="shared" si="69"/>
        <v>0</v>
      </c>
      <c r="AQ259" s="159" t="str">
        <f t="shared" si="66"/>
        <v/>
      </c>
    </row>
    <row r="260" spans="2:43" x14ac:dyDescent="0.2">
      <c r="B260" s="202">
        <v>249</v>
      </c>
      <c r="C260" s="45"/>
      <c r="D260" s="114"/>
      <c r="E260" s="114"/>
      <c r="F260" s="114"/>
      <c r="G260" s="44"/>
      <c r="H260" s="10"/>
      <c r="I260" s="10"/>
      <c r="J260" s="5"/>
      <c r="K260" s="36"/>
      <c r="L260" s="37"/>
      <c r="M260" s="8"/>
      <c r="N260" s="8"/>
      <c r="O260" s="8"/>
      <c r="P260" s="8"/>
      <c r="Q260" s="51"/>
      <c r="R260" s="217" t="str">
        <f t="shared" si="67"/>
        <v/>
      </c>
      <c r="S260" s="39" t="str">
        <f>IF(I260="","",IF(I260="委託輸送",IF(H260="ガソリン",VLOOKUP(L260,参考データ!$D$4:$F$6,3,TRUE),VLOOKUP(L260,参考データ!$D$7:$F$15,3,TRUE)),IF(H260="ガソリン",VLOOKUP(L260,参考データ!$D$16:$F$18,3,TRUE),VLOOKUP(L260,参考データ!$D$19:$F$27,3,TRUE))))</f>
        <v/>
      </c>
      <c r="T260" s="204" t="str">
        <f>IF(C260="","",IF(Q260="有",IF(H260="ガソリン",VLOOKUP(M260,参考データ!$B$36:$F$38,3,FALSE)/R260^VLOOKUP(M260,参考データ!$B$36:$F$38,4,FALSE)/L260^VLOOKUP(M260,参考データ!$B$36:$F$38,5,FALSE),VLOOKUP(M260,参考データ!$B$39:$F$42,3,FALSE)/R260^VLOOKUP(M260,参考データ!$B$39:$F$42,4,FALSE)/L260^VLOOKUP(M260,参考データ!$B$39:$F$42,5,FALSE))*U260,J260/(IF(I260="委託輸送",IF(H260="ガソリン",INDEX(参考データ!$F$48:$I$50,MATCH(L260,参考データ!$D$48:$D$50,1),MATCH(M260,参考データ!$F$47:$I$47,0)),INDEX(参考データ!$F$51:$I$59,MATCH(L260,参考データ!$D$51:$D$59,1),MATCH(M260,参考データ!$F$47:$I$47,0))),IF(H260="ガソリン",INDEX(参考データ!$F$60:$I$62,MATCH(L260,参考データ!$D$60:$D$62,1),MATCH(M260,参考データ!$F$47:$I$47,0)),INDEX(参考データ!$F$63:$I$71,MATCH(L260,参考データ!$D$63:$D$71,1),MATCH(M260,参考データ!$F$47:$I$47,0)))))))</f>
        <v/>
      </c>
      <c r="U260" s="218" t="str">
        <f t="shared" si="64"/>
        <v/>
      </c>
      <c r="V260" s="206" t="str">
        <f t="shared" si="65"/>
        <v/>
      </c>
      <c r="AN260" s="216">
        <f t="shared" si="68"/>
        <v>0</v>
      </c>
      <c r="AO260" s="156">
        <f t="shared" si="70"/>
        <v>0</v>
      </c>
      <c r="AP260" s="140">
        <f t="shared" si="69"/>
        <v>0</v>
      </c>
      <c r="AQ260" s="159" t="str">
        <f t="shared" si="66"/>
        <v/>
      </c>
    </row>
    <row r="261" spans="2:43" x14ac:dyDescent="0.2">
      <c r="B261" s="202">
        <v>250</v>
      </c>
      <c r="C261" s="45"/>
      <c r="D261" s="114"/>
      <c r="E261" s="114"/>
      <c r="F261" s="114"/>
      <c r="G261" s="44"/>
      <c r="H261" s="10"/>
      <c r="I261" s="10"/>
      <c r="J261" s="5"/>
      <c r="K261" s="36"/>
      <c r="L261" s="37"/>
      <c r="M261" s="8"/>
      <c r="N261" s="8"/>
      <c r="O261" s="8"/>
      <c r="P261" s="8"/>
      <c r="Q261" s="51"/>
      <c r="R261" s="217" t="str">
        <f t="shared" si="67"/>
        <v/>
      </c>
      <c r="S261" s="39" t="str">
        <f>IF(I261="","",IF(I261="委託輸送",IF(H261="ガソリン",VLOOKUP(L261,参考データ!$D$4:$F$6,3,TRUE),VLOOKUP(L261,参考データ!$D$7:$F$15,3,TRUE)),IF(H261="ガソリン",VLOOKUP(L261,参考データ!$D$16:$F$18,3,TRUE),VLOOKUP(L261,参考データ!$D$19:$F$27,3,TRUE))))</f>
        <v/>
      </c>
      <c r="T261" s="204" t="str">
        <f>IF(C261="","",IF(Q261="有",IF(H261="ガソリン",VLOOKUP(M261,参考データ!$B$36:$F$38,3,FALSE)/R261^VLOOKUP(M261,参考データ!$B$36:$F$38,4,FALSE)/L261^VLOOKUP(M261,参考データ!$B$36:$F$38,5,FALSE),VLOOKUP(M261,参考データ!$B$39:$F$42,3,FALSE)/R261^VLOOKUP(M261,参考データ!$B$39:$F$42,4,FALSE)/L261^VLOOKUP(M261,参考データ!$B$39:$F$42,5,FALSE))*U261,J261/(IF(I261="委託輸送",IF(H261="ガソリン",INDEX(参考データ!$F$48:$I$50,MATCH(L261,参考データ!$D$48:$D$50,1),MATCH(M261,参考データ!$F$47:$I$47,0)),INDEX(参考データ!$F$51:$I$59,MATCH(L261,参考データ!$D$51:$D$59,1),MATCH(M261,参考データ!$F$47:$I$47,0))),IF(H261="ガソリン",INDEX(参考データ!$F$60:$I$62,MATCH(L261,参考データ!$D$60:$D$62,1),MATCH(M261,参考データ!$F$47:$I$47,0)),INDEX(参考データ!$F$63:$I$71,MATCH(L261,参考データ!$D$63:$D$71,1),MATCH(M261,参考データ!$F$47:$I$47,0)))))))</f>
        <v/>
      </c>
      <c r="U261" s="218" t="str">
        <f t="shared" si="64"/>
        <v/>
      </c>
      <c r="V261" s="206" t="str">
        <f t="shared" si="65"/>
        <v/>
      </c>
      <c r="AN261" s="216">
        <f t="shared" si="68"/>
        <v>0</v>
      </c>
      <c r="AO261" s="156">
        <f t="shared" si="70"/>
        <v>0</v>
      </c>
      <c r="AP261" s="140">
        <f t="shared" si="69"/>
        <v>0</v>
      </c>
      <c r="AQ261" s="159" t="str">
        <f t="shared" si="66"/>
        <v/>
      </c>
    </row>
    <row r="262" spans="2:43" x14ac:dyDescent="0.2">
      <c r="B262" s="202">
        <v>251</v>
      </c>
      <c r="C262" s="45"/>
      <c r="D262" s="114"/>
      <c r="E262" s="114"/>
      <c r="F262" s="114"/>
      <c r="G262" s="44"/>
      <c r="H262" s="10"/>
      <c r="I262" s="10"/>
      <c r="J262" s="5"/>
      <c r="K262" s="36"/>
      <c r="L262" s="37"/>
      <c r="M262" s="8"/>
      <c r="N262" s="8"/>
      <c r="O262" s="8"/>
      <c r="P262" s="8"/>
      <c r="Q262" s="51"/>
      <c r="R262" s="217" t="str">
        <f t="shared" si="67"/>
        <v/>
      </c>
      <c r="S262" s="39" t="str">
        <f>IF(I262="","",IF(I262="委託輸送",IF(H262="ガソリン",VLOOKUP(L262,参考データ!$D$4:$F$6,3,TRUE),VLOOKUP(L262,参考データ!$D$7:$F$15,3,TRUE)),IF(H262="ガソリン",VLOOKUP(L262,参考データ!$D$16:$F$18,3,TRUE),VLOOKUP(L262,参考データ!$D$19:$F$27,3,TRUE))))</f>
        <v/>
      </c>
      <c r="T262" s="204" t="str">
        <f>IF(C262="","",IF(Q262="有",IF(H262="ガソリン",VLOOKUP(M262,参考データ!$B$36:$F$38,3,FALSE)/R262^VLOOKUP(M262,参考データ!$B$36:$F$38,4,FALSE)/L262^VLOOKUP(M262,参考データ!$B$36:$F$38,5,FALSE),VLOOKUP(M262,参考データ!$B$39:$F$42,3,FALSE)/R262^VLOOKUP(M262,参考データ!$B$39:$F$42,4,FALSE)/L262^VLOOKUP(M262,参考データ!$B$39:$F$42,5,FALSE))*U262,J262/(IF(I262="委託輸送",IF(H262="ガソリン",INDEX(参考データ!$F$48:$I$50,MATCH(L262,参考データ!$D$48:$D$50,1),MATCH(M262,参考データ!$F$47:$I$47,0)),INDEX(参考データ!$F$51:$I$59,MATCH(L262,参考データ!$D$51:$D$59,1),MATCH(M262,参考データ!$F$47:$I$47,0))),IF(H262="ガソリン",INDEX(参考データ!$F$60:$I$62,MATCH(L262,参考データ!$D$60:$D$62,1),MATCH(M262,参考データ!$F$47:$I$47,0)),INDEX(参考データ!$F$63:$I$71,MATCH(L262,参考データ!$D$63:$D$71,1),MATCH(M262,参考データ!$F$47:$I$47,0)))))))</f>
        <v/>
      </c>
      <c r="U262" s="218" t="str">
        <f t="shared" si="64"/>
        <v/>
      </c>
      <c r="V262" s="206" t="str">
        <f t="shared" si="65"/>
        <v/>
      </c>
      <c r="AN262" s="216">
        <f t="shared" si="68"/>
        <v>0</v>
      </c>
      <c r="AO262" s="156">
        <f t="shared" si="70"/>
        <v>0</v>
      </c>
      <c r="AP262" s="140">
        <f t="shared" si="69"/>
        <v>0</v>
      </c>
      <c r="AQ262" s="159" t="str">
        <f t="shared" si="66"/>
        <v/>
      </c>
    </row>
    <row r="263" spans="2:43" x14ac:dyDescent="0.2">
      <c r="B263" s="202">
        <v>252</v>
      </c>
      <c r="C263" s="45"/>
      <c r="D263" s="114"/>
      <c r="E263" s="114"/>
      <c r="F263" s="114"/>
      <c r="G263" s="44"/>
      <c r="H263" s="10"/>
      <c r="I263" s="10"/>
      <c r="J263" s="5"/>
      <c r="K263" s="36"/>
      <c r="L263" s="37"/>
      <c r="M263" s="8"/>
      <c r="N263" s="8"/>
      <c r="O263" s="8"/>
      <c r="P263" s="8"/>
      <c r="Q263" s="51"/>
      <c r="R263" s="217" t="str">
        <f t="shared" si="67"/>
        <v/>
      </c>
      <c r="S263" s="39" t="str">
        <f>IF(I263="","",IF(I263="委託輸送",IF(H263="ガソリン",VLOOKUP(L263,参考データ!$D$4:$F$6,3,TRUE),VLOOKUP(L263,参考データ!$D$7:$F$15,3,TRUE)),IF(H263="ガソリン",VLOOKUP(L263,参考データ!$D$16:$F$18,3,TRUE),VLOOKUP(L263,参考データ!$D$19:$F$27,3,TRUE))))</f>
        <v/>
      </c>
      <c r="T263" s="204" t="str">
        <f>IF(C263="","",IF(Q263="有",IF(H263="ガソリン",VLOOKUP(M263,参考データ!$B$36:$F$38,3,FALSE)/R263^VLOOKUP(M263,参考データ!$B$36:$F$38,4,FALSE)/L263^VLOOKUP(M263,参考データ!$B$36:$F$38,5,FALSE),VLOOKUP(M263,参考データ!$B$39:$F$42,3,FALSE)/R263^VLOOKUP(M263,参考データ!$B$39:$F$42,4,FALSE)/L263^VLOOKUP(M263,参考データ!$B$39:$F$42,5,FALSE))*U263,J263/(IF(I263="委託輸送",IF(H263="ガソリン",INDEX(参考データ!$F$48:$I$50,MATCH(L263,参考データ!$D$48:$D$50,1),MATCH(M263,参考データ!$F$47:$I$47,0)),INDEX(参考データ!$F$51:$I$59,MATCH(L263,参考データ!$D$51:$D$59,1),MATCH(M263,参考データ!$F$47:$I$47,0))),IF(H263="ガソリン",INDEX(参考データ!$F$60:$I$62,MATCH(L263,参考データ!$D$60:$D$62,1),MATCH(M263,参考データ!$F$47:$I$47,0)),INDEX(参考データ!$F$63:$I$71,MATCH(L263,参考データ!$D$63:$D$71,1),MATCH(M263,参考データ!$F$47:$I$47,0)))))))</f>
        <v/>
      </c>
      <c r="U263" s="218" t="str">
        <f t="shared" si="64"/>
        <v/>
      </c>
      <c r="V263" s="206" t="str">
        <f t="shared" si="65"/>
        <v/>
      </c>
      <c r="AN263" s="216">
        <f t="shared" si="68"/>
        <v>0</v>
      </c>
      <c r="AO263" s="156">
        <f t="shared" si="70"/>
        <v>0</v>
      </c>
      <c r="AP263" s="140">
        <f t="shared" si="69"/>
        <v>0</v>
      </c>
      <c r="AQ263" s="159" t="str">
        <f t="shared" si="66"/>
        <v/>
      </c>
    </row>
    <row r="264" spans="2:43" x14ac:dyDescent="0.2">
      <c r="B264" s="202">
        <v>253</v>
      </c>
      <c r="C264" s="45"/>
      <c r="D264" s="114"/>
      <c r="E264" s="114"/>
      <c r="F264" s="114"/>
      <c r="G264" s="44"/>
      <c r="H264" s="10"/>
      <c r="I264" s="10"/>
      <c r="J264" s="5"/>
      <c r="K264" s="36"/>
      <c r="L264" s="37"/>
      <c r="M264" s="8"/>
      <c r="N264" s="8"/>
      <c r="O264" s="8"/>
      <c r="P264" s="8"/>
      <c r="Q264" s="51"/>
      <c r="R264" s="217" t="str">
        <f t="shared" si="67"/>
        <v/>
      </c>
      <c r="S264" s="39" t="str">
        <f>IF(I264="","",IF(I264="委託輸送",IF(H264="ガソリン",VLOOKUP(L264,参考データ!$D$4:$F$6,3,TRUE),VLOOKUP(L264,参考データ!$D$7:$F$15,3,TRUE)),IF(H264="ガソリン",VLOOKUP(L264,参考データ!$D$16:$F$18,3,TRUE),VLOOKUP(L264,参考データ!$D$19:$F$27,3,TRUE))))</f>
        <v/>
      </c>
      <c r="T264" s="204" t="str">
        <f>IF(C264="","",IF(Q264="有",IF(H264="ガソリン",VLOOKUP(M264,参考データ!$B$36:$F$38,3,FALSE)/R264^VLOOKUP(M264,参考データ!$B$36:$F$38,4,FALSE)/L264^VLOOKUP(M264,参考データ!$B$36:$F$38,5,FALSE),VLOOKUP(M264,参考データ!$B$39:$F$42,3,FALSE)/R264^VLOOKUP(M264,参考データ!$B$39:$F$42,4,FALSE)/L264^VLOOKUP(M264,参考データ!$B$39:$F$42,5,FALSE))*U264,J264/(IF(I264="委託輸送",IF(H264="ガソリン",INDEX(参考データ!$F$48:$I$50,MATCH(L264,参考データ!$D$48:$D$50,1),MATCH(M264,参考データ!$F$47:$I$47,0)),INDEX(参考データ!$F$51:$I$59,MATCH(L264,参考データ!$D$51:$D$59,1),MATCH(M264,参考データ!$F$47:$I$47,0))),IF(H264="ガソリン",INDEX(参考データ!$F$60:$I$62,MATCH(L264,参考データ!$D$60:$D$62,1),MATCH(M264,参考データ!$F$47:$I$47,0)),INDEX(参考データ!$F$63:$I$71,MATCH(L264,参考データ!$D$63:$D$71,1),MATCH(M264,参考データ!$F$47:$I$47,0)))))))</f>
        <v/>
      </c>
      <c r="U264" s="218" t="str">
        <f t="shared" si="64"/>
        <v/>
      </c>
      <c r="V264" s="206" t="str">
        <f t="shared" si="65"/>
        <v/>
      </c>
      <c r="AN264" s="216">
        <f t="shared" si="68"/>
        <v>0</v>
      </c>
      <c r="AO264" s="156">
        <f t="shared" si="70"/>
        <v>0</v>
      </c>
      <c r="AP264" s="140">
        <f t="shared" si="69"/>
        <v>0</v>
      </c>
      <c r="AQ264" s="159" t="str">
        <f t="shared" si="66"/>
        <v/>
      </c>
    </row>
    <row r="265" spans="2:43" x14ac:dyDescent="0.2">
      <c r="B265" s="202">
        <v>254</v>
      </c>
      <c r="C265" s="45"/>
      <c r="D265" s="114"/>
      <c r="E265" s="114"/>
      <c r="F265" s="114"/>
      <c r="G265" s="44"/>
      <c r="H265" s="10"/>
      <c r="I265" s="10"/>
      <c r="J265" s="5"/>
      <c r="K265" s="36"/>
      <c r="L265" s="37"/>
      <c r="M265" s="8"/>
      <c r="N265" s="8"/>
      <c r="O265" s="8"/>
      <c r="P265" s="8"/>
      <c r="Q265" s="51"/>
      <c r="R265" s="217" t="str">
        <f t="shared" si="67"/>
        <v/>
      </c>
      <c r="S265" s="39" t="str">
        <f>IF(I265="","",IF(I265="委託輸送",IF(H265="ガソリン",VLOOKUP(L265,参考データ!$D$4:$F$6,3,TRUE),VLOOKUP(L265,参考データ!$D$7:$F$15,3,TRUE)),IF(H265="ガソリン",VLOOKUP(L265,参考データ!$D$16:$F$18,3,TRUE),VLOOKUP(L265,参考データ!$D$19:$F$27,3,TRUE))))</f>
        <v/>
      </c>
      <c r="T265" s="204" t="str">
        <f>IF(C265="","",IF(Q265="有",IF(H265="ガソリン",VLOOKUP(M265,参考データ!$B$36:$F$38,3,FALSE)/R265^VLOOKUP(M265,参考データ!$B$36:$F$38,4,FALSE)/L265^VLOOKUP(M265,参考データ!$B$36:$F$38,5,FALSE),VLOOKUP(M265,参考データ!$B$39:$F$42,3,FALSE)/R265^VLOOKUP(M265,参考データ!$B$39:$F$42,4,FALSE)/L265^VLOOKUP(M265,参考データ!$B$39:$F$42,5,FALSE))*U265,J265/(IF(I265="委託輸送",IF(H265="ガソリン",INDEX(参考データ!$F$48:$I$50,MATCH(L265,参考データ!$D$48:$D$50,1),MATCH(M265,参考データ!$F$47:$I$47,0)),INDEX(参考データ!$F$51:$I$59,MATCH(L265,参考データ!$D$51:$D$59,1),MATCH(M265,参考データ!$F$47:$I$47,0))),IF(H265="ガソリン",INDEX(参考データ!$F$60:$I$62,MATCH(L265,参考データ!$D$60:$D$62,1),MATCH(M265,参考データ!$F$47:$I$47,0)),INDEX(参考データ!$F$63:$I$71,MATCH(L265,参考データ!$D$63:$D$71,1),MATCH(M265,参考データ!$F$47:$I$47,0)))))))</f>
        <v/>
      </c>
      <c r="U265" s="218" t="str">
        <f t="shared" si="64"/>
        <v/>
      </c>
      <c r="V265" s="206" t="str">
        <f t="shared" si="65"/>
        <v/>
      </c>
      <c r="AN265" s="216">
        <f t="shared" si="68"/>
        <v>0</v>
      </c>
      <c r="AO265" s="156">
        <f t="shared" si="70"/>
        <v>0</v>
      </c>
      <c r="AP265" s="140">
        <f t="shared" si="69"/>
        <v>0</v>
      </c>
      <c r="AQ265" s="159" t="str">
        <f t="shared" si="66"/>
        <v/>
      </c>
    </row>
    <row r="266" spans="2:43" x14ac:dyDescent="0.2">
      <c r="B266" s="202">
        <v>255</v>
      </c>
      <c r="C266" s="45"/>
      <c r="D266" s="114"/>
      <c r="E266" s="114"/>
      <c r="F266" s="114"/>
      <c r="G266" s="44"/>
      <c r="H266" s="10"/>
      <c r="I266" s="10"/>
      <c r="J266" s="5"/>
      <c r="K266" s="36"/>
      <c r="L266" s="37"/>
      <c r="M266" s="8"/>
      <c r="N266" s="8"/>
      <c r="O266" s="8"/>
      <c r="P266" s="8"/>
      <c r="Q266" s="51"/>
      <c r="R266" s="217" t="str">
        <f t="shared" si="67"/>
        <v/>
      </c>
      <c r="S266" s="39" t="str">
        <f>IF(I266="","",IF(I266="委託輸送",IF(H266="ガソリン",VLOOKUP(L266,参考データ!$D$4:$F$6,3,TRUE),VLOOKUP(L266,参考データ!$D$7:$F$15,3,TRUE)),IF(H266="ガソリン",VLOOKUP(L266,参考データ!$D$16:$F$18,3,TRUE),VLOOKUP(L266,参考データ!$D$19:$F$27,3,TRUE))))</f>
        <v/>
      </c>
      <c r="T266" s="204" t="str">
        <f>IF(C266="","",IF(Q266="有",IF(H266="ガソリン",VLOOKUP(M266,参考データ!$B$36:$F$38,3,FALSE)/R266^VLOOKUP(M266,参考データ!$B$36:$F$38,4,FALSE)/L266^VLOOKUP(M266,参考データ!$B$36:$F$38,5,FALSE),VLOOKUP(M266,参考データ!$B$39:$F$42,3,FALSE)/R266^VLOOKUP(M266,参考データ!$B$39:$F$42,4,FALSE)/L266^VLOOKUP(M266,参考データ!$B$39:$F$42,5,FALSE))*U266,J266/(IF(I266="委託輸送",IF(H266="ガソリン",INDEX(参考データ!$F$48:$I$50,MATCH(L266,参考データ!$D$48:$D$50,1),MATCH(M266,参考データ!$F$47:$I$47,0)),INDEX(参考データ!$F$51:$I$59,MATCH(L266,参考データ!$D$51:$D$59,1),MATCH(M266,参考データ!$F$47:$I$47,0))),IF(H266="ガソリン",INDEX(参考データ!$F$60:$I$62,MATCH(L266,参考データ!$D$60:$D$62,1),MATCH(M266,参考データ!$F$47:$I$47,0)),INDEX(参考データ!$F$63:$I$71,MATCH(L266,参考データ!$D$63:$D$71,1),MATCH(M266,参考データ!$F$47:$I$47,0)))))))</f>
        <v/>
      </c>
      <c r="U266" s="218" t="str">
        <f t="shared" si="64"/>
        <v/>
      </c>
      <c r="V266" s="206" t="str">
        <f t="shared" si="65"/>
        <v/>
      </c>
      <c r="AN266" s="216">
        <f t="shared" si="68"/>
        <v>0</v>
      </c>
      <c r="AO266" s="156">
        <f t="shared" si="70"/>
        <v>0</v>
      </c>
      <c r="AP266" s="140">
        <f t="shared" si="69"/>
        <v>0</v>
      </c>
      <c r="AQ266" s="159" t="str">
        <f t="shared" si="66"/>
        <v/>
      </c>
    </row>
    <row r="267" spans="2:43" x14ac:dyDescent="0.2">
      <c r="B267" s="202">
        <v>256</v>
      </c>
      <c r="C267" s="45"/>
      <c r="D267" s="114"/>
      <c r="E267" s="114"/>
      <c r="F267" s="114"/>
      <c r="G267" s="44"/>
      <c r="H267" s="10"/>
      <c r="I267" s="10"/>
      <c r="J267" s="5"/>
      <c r="K267" s="36"/>
      <c r="L267" s="37"/>
      <c r="M267" s="8"/>
      <c r="N267" s="8"/>
      <c r="O267" s="8"/>
      <c r="P267" s="8"/>
      <c r="Q267" s="51"/>
      <c r="R267" s="217" t="str">
        <f t="shared" si="67"/>
        <v/>
      </c>
      <c r="S267" s="39" t="str">
        <f>IF(I267="","",IF(I267="委託輸送",IF(H267="ガソリン",VLOOKUP(L267,参考データ!$D$4:$F$6,3,TRUE),VLOOKUP(L267,参考データ!$D$7:$F$15,3,TRUE)),IF(H267="ガソリン",VLOOKUP(L267,参考データ!$D$16:$F$18,3,TRUE),VLOOKUP(L267,参考データ!$D$19:$F$27,3,TRUE))))</f>
        <v/>
      </c>
      <c r="T267" s="204" t="str">
        <f>IF(C267="","",IF(Q267="有",IF(H267="ガソリン",VLOOKUP(M267,参考データ!$B$36:$F$38,3,FALSE)/R267^VLOOKUP(M267,参考データ!$B$36:$F$38,4,FALSE)/L267^VLOOKUP(M267,参考データ!$B$36:$F$38,5,FALSE),VLOOKUP(M267,参考データ!$B$39:$F$42,3,FALSE)/R267^VLOOKUP(M267,参考データ!$B$39:$F$42,4,FALSE)/L267^VLOOKUP(M267,参考データ!$B$39:$F$42,5,FALSE))*U267,J267/(IF(I267="委託輸送",IF(H267="ガソリン",INDEX(参考データ!$F$48:$I$50,MATCH(L267,参考データ!$D$48:$D$50,1),MATCH(M267,参考データ!$F$47:$I$47,0)),INDEX(参考データ!$F$51:$I$59,MATCH(L267,参考データ!$D$51:$D$59,1),MATCH(M267,参考データ!$F$47:$I$47,0))),IF(H267="ガソリン",INDEX(参考データ!$F$60:$I$62,MATCH(L267,参考データ!$D$60:$D$62,1),MATCH(M267,参考データ!$F$47:$I$47,0)),INDEX(参考データ!$F$63:$I$71,MATCH(L267,参考データ!$D$63:$D$71,1),MATCH(M267,参考データ!$F$47:$I$47,0)))))))</f>
        <v/>
      </c>
      <c r="U267" s="218" t="str">
        <f t="shared" si="64"/>
        <v/>
      </c>
      <c r="V267" s="206" t="str">
        <f t="shared" si="65"/>
        <v/>
      </c>
      <c r="AN267" s="216">
        <f t="shared" si="68"/>
        <v>0</v>
      </c>
      <c r="AO267" s="156">
        <f t="shared" si="70"/>
        <v>0</v>
      </c>
      <c r="AP267" s="140">
        <f t="shared" si="69"/>
        <v>0</v>
      </c>
      <c r="AQ267" s="159" t="str">
        <f t="shared" si="66"/>
        <v/>
      </c>
    </row>
    <row r="268" spans="2:43" x14ac:dyDescent="0.2">
      <c r="B268" s="202">
        <v>257</v>
      </c>
      <c r="C268" s="45"/>
      <c r="D268" s="114"/>
      <c r="E268" s="114"/>
      <c r="F268" s="114"/>
      <c r="G268" s="44"/>
      <c r="H268" s="10"/>
      <c r="I268" s="10"/>
      <c r="J268" s="5"/>
      <c r="K268" s="36"/>
      <c r="L268" s="37"/>
      <c r="M268" s="8"/>
      <c r="N268" s="8"/>
      <c r="O268" s="8"/>
      <c r="P268" s="8"/>
      <c r="Q268" s="51"/>
      <c r="R268" s="217" t="str">
        <f t="shared" si="67"/>
        <v/>
      </c>
      <c r="S268" s="39" t="str">
        <f>IF(I268="","",IF(I268="委託輸送",IF(H268="ガソリン",VLOOKUP(L268,参考データ!$D$4:$F$6,3,TRUE),VLOOKUP(L268,参考データ!$D$7:$F$15,3,TRUE)),IF(H268="ガソリン",VLOOKUP(L268,参考データ!$D$16:$F$18,3,TRUE),VLOOKUP(L268,参考データ!$D$19:$F$27,3,TRUE))))</f>
        <v/>
      </c>
      <c r="T268" s="204" t="str">
        <f>IF(C268="","",IF(Q268="有",IF(H268="ガソリン",VLOOKUP(M268,参考データ!$B$36:$F$38,3,FALSE)/R268^VLOOKUP(M268,参考データ!$B$36:$F$38,4,FALSE)/L268^VLOOKUP(M268,参考データ!$B$36:$F$38,5,FALSE),VLOOKUP(M268,参考データ!$B$39:$F$42,3,FALSE)/R268^VLOOKUP(M268,参考データ!$B$39:$F$42,4,FALSE)/L268^VLOOKUP(M268,参考データ!$B$39:$F$42,5,FALSE))*U268,J268/(IF(I268="委託輸送",IF(H268="ガソリン",INDEX(参考データ!$F$48:$I$50,MATCH(L268,参考データ!$D$48:$D$50,1),MATCH(M268,参考データ!$F$47:$I$47,0)),INDEX(参考データ!$F$51:$I$59,MATCH(L268,参考データ!$D$51:$D$59,1),MATCH(M268,参考データ!$F$47:$I$47,0))),IF(H268="ガソリン",INDEX(参考データ!$F$60:$I$62,MATCH(L268,参考データ!$D$60:$D$62,1),MATCH(M268,参考データ!$F$47:$I$47,0)),INDEX(参考データ!$F$63:$I$71,MATCH(L268,参考データ!$D$63:$D$71,1),MATCH(M268,参考データ!$F$47:$I$47,0)))))))</f>
        <v/>
      </c>
      <c r="U268" s="218" t="str">
        <f t="shared" ref="U268:U331" si="71">IF(C268="","",K268*J268/1000)</f>
        <v/>
      </c>
      <c r="V268" s="206" t="str">
        <f t="shared" ref="V268:V331" si="72">IF(C268="","",IF(Q268="有",IF(OR(N268&gt;T268*1.2,N268&lt;T268*0.5,S268&gt;R268),"エラー","OK"),IF(OR(N268&gt;T268*1.2,N268&lt;T268*0.5),"エラー","OK")))</f>
        <v/>
      </c>
      <c r="AN268" s="216">
        <f t="shared" si="68"/>
        <v>0</v>
      </c>
      <c r="AO268" s="156">
        <f t="shared" si="70"/>
        <v>0</v>
      </c>
      <c r="AP268" s="140">
        <f t="shared" si="69"/>
        <v>0</v>
      </c>
      <c r="AQ268" s="159" t="str">
        <f t="shared" ref="AQ268:AQ331" si="73">C268&amp;D268&amp;E268&amp;F268</f>
        <v/>
      </c>
    </row>
    <row r="269" spans="2:43" x14ac:dyDescent="0.2">
      <c r="B269" s="202">
        <v>258</v>
      </c>
      <c r="C269" s="45"/>
      <c r="D269" s="114"/>
      <c r="E269" s="114"/>
      <c r="F269" s="114"/>
      <c r="G269" s="44"/>
      <c r="H269" s="10"/>
      <c r="I269" s="10"/>
      <c r="J269" s="5"/>
      <c r="K269" s="36"/>
      <c r="L269" s="37"/>
      <c r="M269" s="8"/>
      <c r="N269" s="8"/>
      <c r="O269" s="8"/>
      <c r="P269" s="8"/>
      <c r="Q269" s="51"/>
      <c r="R269" s="217" t="str">
        <f t="shared" ref="R269:R332" si="74">IFERROR(K269/L269,"")</f>
        <v/>
      </c>
      <c r="S269" s="39" t="str">
        <f>IF(I269="","",IF(I269="委託輸送",IF(H269="ガソリン",VLOOKUP(L269,参考データ!$D$4:$F$6,3,TRUE),VLOOKUP(L269,参考データ!$D$7:$F$15,3,TRUE)),IF(H269="ガソリン",VLOOKUP(L269,参考データ!$D$16:$F$18,3,TRUE),VLOOKUP(L269,参考データ!$D$19:$F$27,3,TRUE))))</f>
        <v/>
      </c>
      <c r="T269" s="204" t="str">
        <f>IF(C269="","",IF(Q269="有",IF(H269="ガソリン",VLOOKUP(M269,参考データ!$B$36:$F$38,3,FALSE)/R269^VLOOKUP(M269,参考データ!$B$36:$F$38,4,FALSE)/L269^VLOOKUP(M269,参考データ!$B$36:$F$38,5,FALSE),VLOOKUP(M269,参考データ!$B$39:$F$42,3,FALSE)/R269^VLOOKUP(M269,参考データ!$B$39:$F$42,4,FALSE)/L269^VLOOKUP(M269,参考データ!$B$39:$F$42,5,FALSE))*U269,J269/(IF(I269="委託輸送",IF(H269="ガソリン",INDEX(参考データ!$F$48:$I$50,MATCH(L269,参考データ!$D$48:$D$50,1),MATCH(M269,参考データ!$F$47:$I$47,0)),INDEX(参考データ!$F$51:$I$59,MATCH(L269,参考データ!$D$51:$D$59,1),MATCH(M269,参考データ!$F$47:$I$47,0))),IF(H269="ガソリン",INDEX(参考データ!$F$60:$I$62,MATCH(L269,参考データ!$D$60:$D$62,1),MATCH(M269,参考データ!$F$47:$I$47,0)),INDEX(参考データ!$F$63:$I$71,MATCH(L269,参考データ!$D$63:$D$71,1),MATCH(M269,参考データ!$F$47:$I$47,0)))))))</f>
        <v/>
      </c>
      <c r="U269" s="218" t="str">
        <f t="shared" si="71"/>
        <v/>
      </c>
      <c r="V269" s="206" t="str">
        <f t="shared" si="72"/>
        <v/>
      </c>
      <c r="AN269" s="216">
        <f t="shared" ref="AN269:AN332" si="75">IFERROR(R269*N269,0)</f>
        <v>0</v>
      </c>
      <c r="AO269" s="156">
        <f t="shared" si="70"/>
        <v>0</v>
      </c>
      <c r="AP269" s="140">
        <f t="shared" ref="AP269:AP332" si="76">IFERROR(J269/N269,0)</f>
        <v>0</v>
      </c>
      <c r="AQ269" s="159" t="str">
        <f t="shared" si="73"/>
        <v/>
      </c>
    </row>
    <row r="270" spans="2:43" x14ac:dyDescent="0.2">
      <c r="B270" s="202">
        <v>259</v>
      </c>
      <c r="C270" s="45"/>
      <c r="D270" s="114"/>
      <c r="E270" s="114"/>
      <c r="F270" s="114"/>
      <c r="G270" s="44"/>
      <c r="H270" s="10"/>
      <c r="I270" s="10"/>
      <c r="J270" s="5"/>
      <c r="K270" s="36"/>
      <c r="L270" s="37"/>
      <c r="M270" s="8"/>
      <c r="N270" s="8"/>
      <c r="O270" s="8"/>
      <c r="P270" s="8"/>
      <c r="Q270" s="51"/>
      <c r="R270" s="217" t="str">
        <f t="shared" si="74"/>
        <v/>
      </c>
      <c r="S270" s="39" t="str">
        <f>IF(I270="","",IF(I270="委託輸送",IF(H270="ガソリン",VLOOKUP(L270,参考データ!$D$4:$F$6,3,TRUE),VLOOKUP(L270,参考データ!$D$7:$F$15,3,TRUE)),IF(H270="ガソリン",VLOOKUP(L270,参考データ!$D$16:$F$18,3,TRUE),VLOOKUP(L270,参考データ!$D$19:$F$27,3,TRUE))))</f>
        <v/>
      </c>
      <c r="T270" s="204" t="str">
        <f>IF(C270="","",IF(Q270="有",IF(H270="ガソリン",VLOOKUP(M270,参考データ!$B$36:$F$38,3,FALSE)/R270^VLOOKUP(M270,参考データ!$B$36:$F$38,4,FALSE)/L270^VLOOKUP(M270,参考データ!$B$36:$F$38,5,FALSE),VLOOKUP(M270,参考データ!$B$39:$F$42,3,FALSE)/R270^VLOOKUP(M270,参考データ!$B$39:$F$42,4,FALSE)/L270^VLOOKUP(M270,参考データ!$B$39:$F$42,5,FALSE))*U270,J270/(IF(I270="委託輸送",IF(H270="ガソリン",INDEX(参考データ!$F$48:$I$50,MATCH(L270,参考データ!$D$48:$D$50,1),MATCH(M270,参考データ!$F$47:$I$47,0)),INDEX(参考データ!$F$51:$I$59,MATCH(L270,参考データ!$D$51:$D$59,1),MATCH(M270,参考データ!$F$47:$I$47,0))),IF(H270="ガソリン",INDEX(参考データ!$F$60:$I$62,MATCH(L270,参考データ!$D$60:$D$62,1),MATCH(M270,参考データ!$F$47:$I$47,0)),INDEX(参考データ!$F$63:$I$71,MATCH(L270,参考データ!$D$63:$D$71,1),MATCH(M270,参考データ!$F$47:$I$47,0)))))))</f>
        <v/>
      </c>
      <c r="U270" s="218" t="str">
        <f t="shared" si="71"/>
        <v/>
      </c>
      <c r="V270" s="206" t="str">
        <f t="shared" si="72"/>
        <v/>
      </c>
      <c r="AN270" s="216">
        <f t="shared" si="75"/>
        <v>0</v>
      </c>
      <c r="AO270" s="156">
        <f t="shared" si="70"/>
        <v>0</v>
      </c>
      <c r="AP270" s="140">
        <f t="shared" si="76"/>
        <v>0</v>
      </c>
      <c r="AQ270" s="159" t="str">
        <f t="shared" si="73"/>
        <v/>
      </c>
    </row>
    <row r="271" spans="2:43" x14ac:dyDescent="0.2">
      <c r="B271" s="202">
        <v>260</v>
      </c>
      <c r="C271" s="45"/>
      <c r="D271" s="114"/>
      <c r="E271" s="114"/>
      <c r="F271" s="114"/>
      <c r="G271" s="44"/>
      <c r="H271" s="10"/>
      <c r="I271" s="10"/>
      <c r="J271" s="5"/>
      <c r="K271" s="36"/>
      <c r="L271" s="37"/>
      <c r="M271" s="8"/>
      <c r="N271" s="8"/>
      <c r="O271" s="8"/>
      <c r="P271" s="8"/>
      <c r="Q271" s="51"/>
      <c r="R271" s="217" t="str">
        <f t="shared" si="74"/>
        <v/>
      </c>
      <c r="S271" s="39" t="str">
        <f>IF(I271="","",IF(I271="委託輸送",IF(H271="ガソリン",VLOOKUP(L271,参考データ!$D$4:$F$6,3,TRUE),VLOOKUP(L271,参考データ!$D$7:$F$15,3,TRUE)),IF(H271="ガソリン",VLOOKUP(L271,参考データ!$D$16:$F$18,3,TRUE),VLOOKUP(L271,参考データ!$D$19:$F$27,3,TRUE))))</f>
        <v/>
      </c>
      <c r="T271" s="204" t="str">
        <f>IF(C271="","",IF(Q271="有",IF(H271="ガソリン",VLOOKUP(M271,参考データ!$B$36:$F$38,3,FALSE)/R271^VLOOKUP(M271,参考データ!$B$36:$F$38,4,FALSE)/L271^VLOOKUP(M271,参考データ!$B$36:$F$38,5,FALSE),VLOOKUP(M271,参考データ!$B$39:$F$42,3,FALSE)/R271^VLOOKUP(M271,参考データ!$B$39:$F$42,4,FALSE)/L271^VLOOKUP(M271,参考データ!$B$39:$F$42,5,FALSE))*U271,J271/(IF(I271="委託輸送",IF(H271="ガソリン",INDEX(参考データ!$F$48:$I$50,MATCH(L271,参考データ!$D$48:$D$50,1),MATCH(M271,参考データ!$F$47:$I$47,0)),INDEX(参考データ!$F$51:$I$59,MATCH(L271,参考データ!$D$51:$D$59,1),MATCH(M271,参考データ!$F$47:$I$47,0))),IF(H271="ガソリン",INDEX(参考データ!$F$60:$I$62,MATCH(L271,参考データ!$D$60:$D$62,1),MATCH(M271,参考データ!$F$47:$I$47,0)),INDEX(参考データ!$F$63:$I$71,MATCH(L271,参考データ!$D$63:$D$71,1),MATCH(M271,参考データ!$F$47:$I$47,0)))))))</f>
        <v/>
      </c>
      <c r="U271" s="218" t="str">
        <f t="shared" si="71"/>
        <v/>
      </c>
      <c r="V271" s="206" t="str">
        <f t="shared" si="72"/>
        <v/>
      </c>
      <c r="AN271" s="216">
        <f t="shared" si="75"/>
        <v>0</v>
      </c>
      <c r="AO271" s="156">
        <f t="shared" si="70"/>
        <v>0</v>
      </c>
      <c r="AP271" s="140">
        <f t="shared" si="76"/>
        <v>0</v>
      </c>
      <c r="AQ271" s="159" t="str">
        <f t="shared" si="73"/>
        <v/>
      </c>
    </row>
    <row r="272" spans="2:43" x14ac:dyDescent="0.2">
      <c r="B272" s="202">
        <v>261</v>
      </c>
      <c r="C272" s="45"/>
      <c r="D272" s="114"/>
      <c r="E272" s="114"/>
      <c r="F272" s="114"/>
      <c r="G272" s="44"/>
      <c r="H272" s="10"/>
      <c r="I272" s="10"/>
      <c r="J272" s="5"/>
      <c r="K272" s="36"/>
      <c r="L272" s="37"/>
      <c r="M272" s="8"/>
      <c r="N272" s="8"/>
      <c r="O272" s="8"/>
      <c r="P272" s="8"/>
      <c r="Q272" s="51"/>
      <c r="R272" s="217" t="str">
        <f t="shared" si="74"/>
        <v/>
      </c>
      <c r="S272" s="39" t="str">
        <f>IF(I272="","",IF(I272="委託輸送",IF(H272="ガソリン",VLOOKUP(L272,参考データ!$D$4:$F$6,3,TRUE),VLOOKUP(L272,参考データ!$D$7:$F$15,3,TRUE)),IF(H272="ガソリン",VLOOKUP(L272,参考データ!$D$16:$F$18,3,TRUE),VLOOKUP(L272,参考データ!$D$19:$F$27,3,TRUE))))</f>
        <v/>
      </c>
      <c r="T272" s="204" t="str">
        <f>IF(C272="","",IF(Q272="有",IF(H272="ガソリン",VLOOKUP(M272,参考データ!$B$36:$F$38,3,FALSE)/R272^VLOOKUP(M272,参考データ!$B$36:$F$38,4,FALSE)/L272^VLOOKUP(M272,参考データ!$B$36:$F$38,5,FALSE),VLOOKUP(M272,参考データ!$B$39:$F$42,3,FALSE)/R272^VLOOKUP(M272,参考データ!$B$39:$F$42,4,FALSE)/L272^VLOOKUP(M272,参考データ!$B$39:$F$42,5,FALSE))*U272,J272/(IF(I272="委託輸送",IF(H272="ガソリン",INDEX(参考データ!$F$48:$I$50,MATCH(L272,参考データ!$D$48:$D$50,1),MATCH(M272,参考データ!$F$47:$I$47,0)),INDEX(参考データ!$F$51:$I$59,MATCH(L272,参考データ!$D$51:$D$59,1),MATCH(M272,参考データ!$F$47:$I$47,0))),IF(H272="ガソリン",INDEX(参考データ!$F$60:$I$62,MATCH(L272,参考データ!$D$60:$D$62,1),MATCH(M272,参考データ!$F$47:$I$47,0)),INDEX(参考データ!$F$63:$I$71,MATCH(L272,参考データ!$D$63:$D$71,1),MATCH(M272,参考データ!$F$47:$I$47,0)))))))</f>
        <v/>
      </c>
      <c r="U272" s="218" t="str">
        <f t="shared" si="71"/>
        <v/>
      </c>
      <c r="V272" s="206" t="str">
        <f t="shared" si="72"/>
        <v/>
      </c>
      <c r="AN272" s="216">
        <f t="shared" si="75"/>
        <v>0</v>
      </c>
      <c r="AO272" s="156">
        <f t="shared" si="70"/>
        <v>0</v>
      </c>
      <c r="AP272" s="140">
        <f t="shared" si="76"/>
        <v>0</v>
      </c>
      <c r="AQ272" s="159" t="str">
        <f t="shared" si="73"/>
        <v/>
      </c>
    </row>
    <row r="273" spans="2:43" x14ac:dyDescent="0.2">
      <c r="B273" s="202">
        <v>262</v>
      </c>
      <c r="C273" s="45"/>
      <c r="D273" s="114"/>
      <c r="E273" s="114"/>
      <c r="F273" s="114"/>
      <c r="G273" s="44"/>
      <c r="H273" s="10"/>
      <c r="I273" s="10"/>
      <c r="J273" s="5"/>
      <c r="K273" s="36"/>
      <c r="L273" s="37"/>
      <c r="M273" s="8"/>
      <c r="N273" s="8"/>
      <c r="O273" s="8"/>
      <c r="P273" s="8"/>
      <c r="Q273" s="51"/>
      <c r="R273" s="217" t="str">
        <f t="shared" si="74"/>
        <v/>
      </c>
      <c r="S273" s="39" t="str">
        <f>IF(I273="","",IF(I273="委託輸送",IF(H273="ガソリン",VLOOKUP(L273,参考データ!$D$4:$F$6,3,TRUE),VLOOKUP(L273,参考データ!$D$7:$F$15,3,TRUE)),IF(H273="ガソリン",VLOOKUP(L273,参考データ!$D$16:$F$18,3,TRUE),VLOOKUP(L273,参考データ!$D$19:$F$27,3,TRUE))))</f>
        <v/>
      </c>
      <c r="T273" s="204" t="str">
        <f>IF(C273="","",IF(Q273="有",IF(H273="ガソリン",VLOOKUP(M273,参考データ!$B$36:$F$38,3,FALSE)/R273^VLOOKUP(M273,参考データ!$B$36:$F$38,4,FALSE)/L273^VLOOKUP(M273,参考データ!$B$36:$F$38,5,FALSE),VLOOKUP(M273,参考データ!$B$39:$F$42,3,FALSE)/R273^VLOOKUP(M273,参考データ!$B$39:$F$42,4,FALSE)/L273^VLOOKUP(M273,参考データ!$B$39:$F$42,5,FALSE))*U273,J273/(IF(I273="委託輸送",IF(H273="ガソリン",INDEX(参考データ!$F$48:$I$50,MATCH(L273,参考データ!$D$48:$D$50,1),MATCH(M273,参考データ!$F$47:$I$47,0)),INDEX(参考データ!$F$51:$I$59,MATCH(L273,参考データ!$D$51:$D$59,1),MATCH(M273,参考データ!$F$47:$I$47,0))),IF(H273="ガソリン",INDEX(参考データ!$F$60:$I$62,MATCH(L273,参考データ!$D$60:$D$62,1),MATCH(M273,参考データ!$F$47:$I$47,0)),INDEX(参考データ!$F$63:$I$71,MATCH(L273,参考データ!$D$63:$D$71,1),MATCH(M273,参考データ!$F$47:$I$47,0)))))))</f>
        <v/>
      </c>
      <c r="U273" s="218" t="str">
        <f t="shared" si="71"/>
        <v/>
      </c>
      <c r="V273" s="206" t="str">
        <f t="shared" si="72"/>
        <v/>
      </c>
      <c r="AN273" s="216">
        <f t="shared" si="75"/>
        <v>0</v>
      </c>
      <c r="AO273" s="156">
        <f t="shared" si="70"/>
        <v>0</v>
      </c>
      <c r="AP273" s="140">
        <f t="shared" si="76"/>
        <v>0</v>
      </c>
      <c r="AQ273" s="159" t="str">
        <f t="shared" si="73"/>
        <v/>
      </c>
    </row>
    <row r="274" spans="2:43" x14ac:dyDescent="0.2">
      <c r="B274" s="202">
        <v>263</v>
      </c>
      <c r="C274" s="45"/>
      <c r="D274" s="114"/>
      <c r="E274" s="114"/>
      <c r="F274" s="114"/>
      <c r="G274" s="44"/>
      <c r="H274" s="10"/>
      <c r="I274" s="10"/>
      <c r="J274" s="5"/>
      <c r="K274" s="36"/>
      <c r="L274" s="37"/>
      <c r="M274" s="8"/>
      <c r="N274" s="8"/>
      <c r="O274" s="8"/>
      <c r="P274" s="8"/>
      <c r="Q274" s="51"/>
      <c r="R274" s="217" t="str">
        <f t="shared" si="74"/>
        <v/>
      </c>
      <c r="S274" s="39" t="str">
        <f>IF(I274="","",IF(I274="委託輸送",IF(H274="ガソリン",VLOOKUP(L274,参考データ!$D$4:$F$6,3,TRUE),VLOOKUP(L274,参考データ!$D$7:$F$15,3,TRUE)),IF(H274="ガソリン",VLOOKUP(L274,参考データ!$D$16:$F$18,3,TRUE),VLOOKUP(L274,参考データ!$D$19:$F$27,3,TRUE))))</f>
        <v/>
      </c>
      <c r="T274" s="204" t="str">
        <f>IF(C274="","",IF(Q274="有",IF(H274="ガソリン",VLOOKUP(M274,参考データ!$B$36:$F$38,3,FALSE)/R274^VLOOKUP(M274,参考データ!$B$36:$F$38,4,FALSE)/L274^VLOOKUP(M274,参考データ!$B$36:$F$38,5,FALSE),VLOOKUP(M274,参考データ!$B$39:$F$42,3,FALSE)/R274^VLOOKUP(M274,参考データ!$B$39:$F$42,4,FALSE)/L274^VLOOKUP(M274,参考データ!$B$39:$F$42,5,FALSE))*U274,J274/(IF(I274="委託輸送",IF(H274="ガソリン",INDEX(参考データ!$F$48:$I$50,MATCH(L274,参考データ!$D$48:$D$50,1),MATCH(M274,参考データ!$F$47:$I$47,0)),INDEX(参考データ!$F$51:$I$59,MATCH(L274,参考データ!$D$51:$D$59,1),MATCH(M274,参考データ!$F$47:$I$47,0))),IF(H274="ガソリン",INDEX(参考データ!$F$60:$I$62,MATCH(L274,参考データ!$D$60:$D$62,1),MATCH(M274,参考データ!$F$47:$I$47,0)),INDEX(参考データ!$F$63:$I$71,MATCH(L274,参考データ!$D$63:$D$71,1),MATCH(M274,参考データ!$F$47:$I$47,0)))))))</f>
        <v/>
      </c>
      <c r="U274" s="218" t="str">
        <f t="shared" si="71"/>
        <v/>
      </c>
      <c r="V274" s="206" t="str">
        <f t="shared" si="72"/>
        <v/>
      </c>
      <c r="AN274" s="216">
        <f t="shared" si="75"/>
        <v>0</v>
      </c>
      <c r="AO274" s="156">
        <f t="shared" si="70"/>
        <v>0</v>
      </c>
      <c r="AP274" s="140">
        <f t="shared" si="76"/>
        <v>0</v>
      </c>
      <c r="AQ274" s="159" t="str">
        <f t="shared" si="73"/>
        <v/>
      </c>
    </row>
    <row r="275" spans="2:43" x14ac:dyDescent="0.2">
      <c r="B275" s="202">
        <v>264</v>
      </c>
      <c r="C275" s="45"/>
      <c r="D275" s="114"/>
      <c r="E275" s="114"/>
      <c r="F275" s="114"/>
      <c r="G275" s="44"/>
      <c r="H275" s="10"/>
      <c r="I275" s="10"/>
      <c r="J275" s="5"/>
      <c r="K275" s="36"/>
      <c r="L275" s="37"/>
      <c r="M275" s="8"/>
      <c r="N275" s="8"/>
      <c r="O275" s="8"/>
      <c r="P275" s="8"/>
      <c r="Q275" s="51"/>
      <c r="R275" s="217" t="str">
        <f t="shared" si="74"/>
        <v/>
      </c>
      <c r="S275" s="39" t="str">
        <f>IF(I275="","",IF(I275="委託輸送",IF(H275="ガソリン",VLOOKUP(L275,参考データ!$D$4:$F$6,3,TRUE),VLOOKUP(L275,参考データ!$D$7:$F$15,3,TRUE)),IF(H275="ガソリン",VLOOKUP(L275,参考データ!$D$16:$F$18,3,TRUE),VLOOKUP(L275,参考データ!$D$19:$F$27,3,TRUE))))</f>
        <v/>
      </c>
      <c r="T275" s="204" t="str">
        <f>IF(C275="","",IF(Q275="有",IF(H275="ガソリン",VLOOKUP(M275,参考データ!$B$36:$F$38,3,FALSE)/R275^VLOOKUP(M275,参考データ!$B$36:$F$38,4,FALSE)/L275^VLOOKUP(M275,参考データ!$B$36:$F$38,5,FALSE),VLOOKUP(M275,参考データ!$B$39:$F$42,3,FALSE)/R275^VLOOKUP(M275,参考データ!$B$39:$F$42,4,FALSE)/L275^VLOOKUP(M275,参考データ!$B$39:$F$42,5,FALSE))*U275,J275/(IF(I275="委託輸送",IF(H275="ガソリン",INDEX(参考データ!$F$48:$I$50,MATCH(L275,参考データ!$D$48:$D$50,1),MATCH(M275,参考データ!$F$47:$I$47,0)),INDEX(参考データ!$F$51:$I$59,MATCH(L275,参考データ!$D$51:$D$59,1),MATCH(M275,参考データ!$F$47:$I$47,0))),IF(H275="ガソリン",INDEX(参考データ!$F$60:$I$62,MATCH(L275,参考データ!$D$60:$D$62,1),MATCH(M275,参考データ!$F$47:$I$47,0)),INDEX(参考データ!$F$63:$I$71,MATCH(L275,参考データ!$D$63:$D$71,1),MATCH(M275,参考データ!$F$47:$I$47,0)))))))</f>
        <v/>
      </c>
      <c r="U275" s="218" t="str">
        <f t="shared" si="71"/>
        <v/>
      </c>
      <c r="V275" s="206" t="str">
        <f t="shared" si="72"/>
        <v/>
      </c>
      <c r="AN275" s="216">
        <f t="shared" si="75"/>
        <v>0</v>
      </c>
      <c r="AO275" s="156">
        <f t="shared" si="70"/>
        <v>0</v>
      </c>
      <c r="AP275" s="140">
        <f t="shared" si="76"/>
        <v>0</v>
      </c>
      <c r="AQ275" s="159" t="str">
        <f t="shared" si="73"/>
        <v/>
      </c>
    </row>
    <row r="276" spans="2:43" x14ac:dyDescent="0.2">
      <c r="B276" s="202">
        <v>265</v>
      </c>
      <c r="C276" s="45"/>
      <c r="D276" s="114"/>
      <c r="E276" s="114"/>
      <c r="F276" s="114"/>
      <c r="G276" s="44"/>
      <c r="H276" s="10"/>
      <c r="I276" s="10"/>
      <c r="J276" s="5"/>
      <c r="K276" s="36"/>
      <c r="L276" s="37"/>
      <c r="M276" s="8"/>
      <c r="N276" s="8"/>
      <c r="O276" s="8"/>
      <c r="P276" s="8"/>
      <c r="Q276" s="51"/>
      <c r="R276" s="217" t="str">
        <f t="shared" si="74"/>
        <v/>
      </c>
      <c r="S276" s="39" t="str">
        <f>IF(I276="","",IF(I276="委託輸送",IF(H276="ガソリン",VLOOKUP(L276,参考データ!$D$4:$F$6,3,TRUE),VLOOKUP(L276,参考データ!$D$7:$F$15,3,TRUE)),IF(H276="ガソリン",VLOOKUP(L276,参考データ!$D$16:$F$18,3,TRUE),VLOOKUP(L276,参考データ!$D$19:$F$27,3,TRUE))))</f>
        <v/>
      </c>
      <c r="T276" s="204" t="str">
        <f>IF(C276="","",IF(Q276="有",IF(H276="ガソリン",VLOOKUP(M276,参考データ!$B$36:$F$38,3,FALSE)/R276^VLOOKUP(M276,参考データ!$B$36:$F$38,4,FALSE)/L276^VLOOKUP(M276,参考データ!$B$36:$F$38,5,FALSE),VLOOKUP(M276,参考データ!$B$39:$F$42,3,FALSE)/R276^VLOOKUP(M276,参考データ!$B$39:$F$42,4,FALSE)/L276^VLOOKUP(M276,参考データ!$B$39:$F$42,5,FALSE))*U276,J276/(IF(I276="委託輸送",IF(H276="ガソリン",INDEX(参考データ!$F$48:$I$50,MATCH(L276,参考データ!$D$48:$D$50,1),MATCH(M276,参考データ!$F$47:$I$47,0)),INDEX(参考データ!$F$51:$I$59,MATCH(L276,参考データ!$D$51:$D$59,1),MATCH(M276,参考データ!$F$47:$I$47,0))),IF(H276="ガソリン",INDEX(参考データ!$F$60:$I$62,MATCH(L276,参考データ!$D$60:$D$62,1),MATCH(M276,参考データ!$F$47:$I$47,0)),INDEX(参考データ!$F$63:$I$71,MATCH(L276,参考データ!$D$63:$D$71,1),MATCH(M276,参考データ!$F$47:$I$47,0)))))))</f>
        <v/>
      </c>
      <c r="U276" s="218" t="str">
        <f t="shared" si="71"/>
        <v/>
      </c>
      <c r="V276" s="206" t="str">
        <f t="shared" si="72"/>
        <v/>
      </c>
      <c r="AN276" s="216">
        <f t="shared" si="75"/>
        <v>0</v>
      </c>
      <c r="AO276" s="156">
        <f t="shared" si="70"/>
        <v>0</v>
      </c>
      <c r="AP276" s="140">
        <f t="shared" si="76"/>
        <v>0</v>
      </c>
      <c r="AQ276" s="159" t="str">
        <f t="shared" si="73"/>
        <v/>
      </c>
    </row>
    <row r="277" spans="2:43" x14ac:dyDescent="0.2">
      <c r="B277" s="202">
        <v>266</v>
      </c>
      <c r="C277" s="45"/>
      <c r="D277" s="114"/>
      <c r="E277" s="114"/>
      <c r="F277" s="114"/>
      <c r="G277" s="44"/>
      <c r="H277" s="10"/>
      <c r="I277" s="10"/>
      <c r="J277" s="5"/>
      <c r="K277" s="36"/>
      <c r="L277" s="37"/>
      <c r="M277" s="8"/>
      <c r="N277" s="8"/>
      <c r="O277" s="8"/>
      <c r="P277" s="8"/>
      <c r="Q277" s="51"/>
      <c r="R277" s="217" t="str">
        <f t="shared" si="74"/>
        <v/>
      </c>
      <c r="S277" s="39" t="str">
        <f>IF(I277="","",IF(I277="委託輸送",IF(H277="ガソリン",VLOOKUP(L277,参考データ!$D$4:$F$6,3,TRUE),VLOOKUP(L277,参考データ!$D$7:$F$15,3,TRUE)),IF(H277="ガソリン",VLOOKUP(L277,参考データ!$D$16:$F$18,3,TRUE),VLOOKUP(L277,参考データ!$D$19:$F$27,3,TRUE))))</f>
        <v/>
      </c>
      <c r="T277" s="204" t="str">
        <f>IF(C277="","",IF(Q277="有",IF(H277="ガソリン",VLOOKUP(M277,参考データ!$B$36:$F$38,3,FALSE)/R277^VLOOKUP(M277,参考データ!$B$36:$F$38,4,FALSE)/L277^VLOOKUP(M277,参考データ!$B$36:$F$38,5,FALSE),VLOOKUP(M277,参考データ!$B$39:$F$42,3,FALSE)/R277^VLOOKUP(M277,参考データ!$B$39:$F$42,4,FALSE)/L277^VLOOKUP(M277,参考データ!$B$39:$F$42,5,FALSE))*U277,J277/(IF(I277="委託輸送",IF(H277="ガソリン",INDEX(参考データ!$F$48:$I$50,MATCH(L277,参考データ!$D$48:$D$50,1),MATCH(M277,参考データ!$F$47:$I$47,0)),INDEX(参考データ!$F$51:$I$59,MATCH(L277,参考データ!$D$51:$D$59,1),MATCH(M277,参考データ!$F$47:$I$47,0))),IF(H277="ガソリン",INDEX(参考データ!$F$60:$I$62,MATCH(L277,参考データ!$D$60:$D$62,1),MATCH(M277,参考データ!$F$47:$I$47,0)),INDEX(参考データ!$F$63:$I$71,MATCH(L277,参考データ!$D$63:$D$71,1),MATCH(M277,参考データ!$F$47:$I$47,0)))))))</f>
        <v/>
      </c>
      <c r="U277" s="218" t="str">
        <f t="shared" si="71"/>
        <v/>
      </c>
      <c r="V277" s="206" t="str">
        <f t="shared" si="72"/>
        <v/>
      </c>
      <c r="AN277" s="216">
        <f t="shared" si="75"/>
        <v>0</v>
      </c>
      <c r="AO277" s="156">
        <f t="shared" si="70"/>
        <v>0</v>
      </c>
      <c r="AP277" s="140">
        <f t="shared" si="76"/>
        <v>0</v>
      </c>
      <c r="AQ277" s="159" t="str">
        <f t="shared" si="73"/>
        <v/>
      </c>
    </row>
    <row r="278" spans="2:43" x14ac:dyDescent="0.2">
      <c r="B278" s="202">
        <v>267</v>
      </c>
      <c r="C278" s="45"/>
      <c r="D278" s="114"/>
      <c r="E278" s="114"/>
      <c r="F278" s="114"/>
      <c r="G278" s="44"/>
      <c r="H278" s="10"/>
      <c r="I278" s="10"/>
      <c r="J278" s="5"/>
      <c r="K278" s="36"/>
      <c r="L278" s="37"/>
      <c r="M278" s="8"/>
      <c r="N278" s="8"/>
      <c r="O278" s="8"/>
      <c r="P278" s="8"/>
      <c r="Q278" s="51"/>
      <c r="R278" s="217" t="str">
        <f t="shared" si="74"/>
        <v/>
      </c>
      <c r="S278" s="39" t="str">
        <f>IF(I278="","",IF(I278="委託輸送",IF(H278="ガソリン",VLOOKUP(L278,参考データ!$D$4:$F$6,3,TRUE),VLOOKUP(L278,参考データ!$D$7:$F$15,3,TRUE)),IF(H278="ガソリン",VLOOKUP(L278,参考データ!$D$16:$F$18,3,TRUE),VLOOKUP(L278,参考データ!$D$19:$F$27,3,TRUE))))</f>
        <v/>
      </c>
      <c r="T278" s="204" t="str">
        <f>IF(C278="","",IF(Q278="有",IF(H278="ガソリン",VLOOKUP(M278,参考データ!$B$36:$F$38,3,FALSE)/R278^VLOOKUP(M278,参考データ!$B$36:$F$38,4,FALSE)/L278^VLOOKUP(M278,参考データ!$B$36:$F$38,5,FALSE),VLOOKUP(M278,参考データ!$B$39:$F$42,3,FALSE)/R278^VLOOKUP(M278,参考データ!$B$39:$F$42,4,FALSE)/L278^VLOOKUP(M278,参考データ!$B$39:$F$42,5,FALSE))*U278,J278/(IF(I278="委託輸送",IF(H278="ガソリン",INDEX(参考データ!$F$48:$I$50,MATCH(L278,参考データ!$D$48:$D$50,1),MATCH(M278,参考データ!$F$47:$I$47,0)),INDEX(参考データ!$F$51:$I$59,MATCH(L278,参考データ!$D$51:$D$59,1),MATCH(M278,参考データ!$F$47:$I$47,0))),IF(H278="ガソリン",INDEX(参考データ!$F$60:$I$62,MATCH(L278,参考データ!$D$60:$D$62,1),MATCH(M278,参考データ!$F$47:$I$47,0)),INDEX(参考データ!$F$63:$I$71,MATCH(L278,参考データ!$D$63:$D$71,1),MATCH(M278,参考データ!$F$47:$I$47,0)))))))</f>
        <v/>
      </c>
      <c r="U278" s="218" t="str">
        <f t="shared" si="71"/>
        <v/>
      </c>
      <c r="V278" s="206" t="str">
        <f t="shared" si="72"/>
        <v/>
      </c>
      <c r="AN278" s="216">
        <f t="shared" si="75"/>
        <v>0</v>
      </c>
      <c r="AO278" s="156">
        <f t="shared" si="70"/>
        <v>0</v>
      </c>
      <c r="AP278" s="140">
        <f t="shared" si="76"/>
        <v>0</v>
      </c>
      <c r="AQ278" s="159" t="str">
        <f t="shared" si="73"/>
        <v/>
      </c>
    </row>
    <row r="279" spans="2:43" x14ac:dyDescent="0.2">
      <c r="B279" s="202">
        <v>268</v>
      </c>
      <c r="C279" s="45"/>
      <c r="D279" s="114"/>
      <c r="E279" s="114"/>
      <c r="F279" s="114"/>
      <c r="G279" s="44"/>
      <c r="H279" s="10"/>
      <c r="I279" s="10"/>
      <c r="J279" s="5"/>
      <c r="K279" s="36"/>
      <c r="L279" s="37"/>
      <c r="M279" s="8"/>
      <c r="N279" s="8"/>
      <c r="O279" s="8"/>
      <c r="P279" s="8"/>
      <c r="Q279" s="51"/>
      <c r="R279" s="217" t="str">
        <f t="shared" si="74"/>
        <v/>
      </c>
      <c r="S279" s="39" t="str">
        <f>IF(I279="","",IF(I279="委託輸送",IF(H279="ガソリン",VLOOKUP(L279,参考データ!$D$4:$F$6,3,TRUE),VLOOKUP(L279,参考データ!$D$7:$F$15,3,TRUE)),IF(H279="ガソリン",VLOOKUP(L279,参考データ!$D$16:$F$18,3,TRUE),VLOOKUP(L279,参考データ!$D$19:$F$27,3,TRUE))))</f>
        <v/>
      </c>
      <c r="T279" s="204" t="str">
        <f>IF(C279="","",IF(Q279="有",IF(H279="ガソリン",VLOOKUP(M279,参考データ!$B$36:$F$38,3,FALSE)/R279^VLOOKUP(M279,参考データ!$B$36:$F$38,4,FALSE)/L279^VLOOKUP(M279,参考データ!$B$36:$F$38,5,FALSE),VLOOKUP(M279,参考データ!$B$39:$F$42,3,FALSE)/R279^VLOOKUP(M279,参考データ!$B$39:$F$42,4,FALSE)/L279^VLOOKUP(M279,参考データ!$B$39:$F$42,5,FALSE))*U279,J279/(IF(I279="委託輸送",IF(H279="ガソリン",INDEX(参考データ!$F$48:$I$50,MATCH(L279,参考データ!$D$48:$D$50,1),MATCH(M279,参考データ!$F$47:$I$47,0)),INDEX(参考データ!$F$51:$I$59,MATCH(L279,参考データ!$D$51:$D$59,1),MATCH(M279,参考データ!$F$47:$I$47,0))),IF(H279="ガソリン",INDEX(参考データ!$F$60:$I$62,MATCH(L279,参考データ!$D$60:$D$62,1),MATCH(M279,参考データ!$F$47:$I$47,0)),INDEX(参考データ!$F$63:$I$71,MATCH(L279,参考データ!$D$63:$D$71,1),MATCH(M279,参考データ!$F$47:$I$47,0)))))))</f>
        <v/>
      </c>
      <c r="U279" s="218" t="str">
        <f t="shared" si="71"/>
        <v/>
      </c>
      <c r="V279" s="206" t="str">
        <f t="shared" si="72"/>
        <v/>
      </c>
      <c r="AN279" s="216">
        <f t="shared" si="75"/>
        <v>0</v>
      </c>
      <c r="AO279" s="156">
        <f t="shared" si="70"/>
        <v>0</v>
      </c>
      <c r="AP279" s="140">
        <f t="shared" si="76"/>
        <v>0</v>
      </c>
      <c r="AQ279" s="159" t="str">
        <f t="shared" si="73"/>
        <v/>
      </c>
    </row>
    <row r="280" spans="2:43" x14ac:dyDescent="0.2">
      <c r="B280" s="202">
        <v>269</v>
      </c>
      <c r="C280" s="45"/>
      <c r="D280" s="114"/>
      <c r="E280" s="114"/>
      <c r="F280" s="114"/>
      <c r="G280" s="44"/>
      <c r="H280" s="10"/>
      <c r="I280" s="10"/>
      <c r="J280" s="5"/>
      <c r="K280" s="36"/>
      <c r="L280" s="37"/>
      <c r="M280" s="8"/>
      <c r="N280" s="8"/>
      <c r="O280" s="8"/>
      <c r="P280" s="8"/>
      <c r="Q280" s="51"/>
      <c r="R280" s="217" t="str">
        <f t="shared" si="74"/>
        <v/>
      </c>
      <c r="S280" s="39" t="str">
        <f>IF(I280="","",IF(I280="委託輸送",IF(H280="ガソリン",VLOOKUP(L280,参考データ!$D$4:$F$6,3,TRUE),VLOOKUP(L280,参考データ!$D$7:$F$15,3,TRUE)),IF(H280="ガソリン",VLOOKUP(L280,参考データ!$D$16:$F$18,3,TRUE),VLOOKUP(L280,参考データ!$D$19:$F$27,3,TRUE))))</f>
        <v/>
      </c>
      <c r="T280" s="204" t="str">
        <f>IF(C280="","",IF(Q280="有",IF(H280="ガソリン",VLOOKUP(M280,参考データ!$B$36:$F$38,3,FALSE)/R280^VLOOKUP(M280,参考データ!$B$36:$F$38,4,FALSE)/L280^VLOOKUP(M280,参考データ!$B$36:$F$38,5,FALSE),VLOOKUP(M280,参考データ!$B$39:$F$42,3,FALSE)/R280^VLOOKUP(M280,参考データ!$B$39:$F$42,4,FALSE)/L280^VLOOKUP(M280,参考データ!$B$39:$F$42,5,FALSE))*U280,J280/(IF(I280="委託輸送",IF(H280="ガソリン",INDEX(参考データ!$F$48:$I$50,MATCH(L280,参考データ!$D$48:$D$50,1),MATCH(M280,参考データ!$F$47:$I$47,0)),INDEX(参考データ!$F$51:$I$59,MATCH(L280,参考データ!$D$51:$D$59,1),MATCH(M280,参考データ!$F$47:$I$47,0))),IF(H280="ガソリン",INDEX(参考データ!$F$60:$I$62,MATCH(L280,参考データ!$D$60:$D$62,1),MATCH(M280,参考データ!$F$47:$I$47,0)),INDEX(参考データ!$F$63:$I$71,MATCH(L280,参考データ!$D$63:$D$71,1),MATCH(M280,参考データ!$F$47:$I$47,0)))))))</f>
        <v/>
      </c>
      <c r="U280" s="218" t="str">
        <f t="shared" si="71"/>
        <v/>
      </c>
      <c r="V280" s="206" t="str">
        <f t="shared" si="72"/>
        <v/>
      </c>
      <c r="AN280" s="216">
        <f t="shared" si="75"/>
        <v>0</v>
      </c>
      <c r="AO280" s="156">
        <f t="shared" si="70"/>
        <v>0</v>
      </c>
      <c r="AP280" s="140">
        <f t="shared" si="76"/>
        <v>0</v>
      </c>
      <c r="AQ280" s="159" t="str">
        <f t="shared" si="73"/>
        <v/>
      </c>
    </row>
    <row r="281" spans="2:43" x14ac:dyDescent="0.2">
      <c r="B281" s="202">
        <v>270</v>
      </c>
      <c r="C281" s="45"/>
      <c r="D281" s="114"/>
      <c r="E281" s="114"/>
      <c r="F281" s="114"/>
      <c r="G281" s="44"/>
      <c r="H281" s="10"/>
      <c r="I281" s="10"/>
      <c r="J281" s="5"/>
      <c r="K281" s="36"/>
      <c r="L281" s="37"/>
      <c r="M281" s="8"/>
      <c r="N281" s="8"/>
      <c r="O281" s="8"/>
      <c r="P281" s="8"/>
      <c r="Q281" s="51"/>
      <c r="R281" s="217" t="str">
        <f t="shared" si="74"/>
        <v/>
      </c>
      <c r="S281" s="39" t="str">
        <f>IF(I281="","",IF(I281="委託輸送",IF(H281="ガソリン",VLOOKUP(L281,参考データ!$D$4:$F$6,3,TRUE),VLOOKUP(L281,参考データ!$D$7:$F$15,3,TRUE)),IF(H281="ガソリン",VLOOKUP(L281,参考データ!$D$16:$F$18,3,TRUE),VLOOKUP(L281,参考データ!$D$19:$F$27,3,TRUE))))</f>
        <v/>
      </c>
      <c r="T281" s="204" t="str">
        <f>IF(C281="","",IF(Q281="有",IF(H281="ガソリン",VLOOKUP(M281,参考データ!$B$36:$F$38,3,FALSE)/R281^VLOOKUP(M281,参考データ!$B$36:$F$38,4,FALSE)/L281^VLOOKUP(M281,参考データ!$B$36:$F$38,5,FALSE),VLOOKUP(M281,参考データ!$B$39:$F$42,3,FALSE)/R281^VLOOKUP(M281,参考データ!$B$39:$F$42,4,FALSE)/L281^VLOOKUP(M281,参考データ!$B$39:$F$42,5,FALSE))*U281,J281/(IF(I281="委託輸送",IF(H281="ガソリン",INDEX(参考データ!$F$48:$I$50,MATCH(L281,参考データ!$D$48:$D$50,1),MATCH(M281,参考データ!$F$47:$I$47,0)),INDEX(参考データ!$F$51:$I$59,MATCH(L281,参考データ!$D$51:$D$59,1),MATCH(M281,参考データ!$F$47:$I$47,0))),IF(H281="ガソリン",INDEX(参考データ!$F$60:$I$62,MATCH(L281,参考データ!$D$60:$D$62,1),MATCH(M281,参考データ!$F$47:$I$47,0)),INDEX(参考データ!$F$63:$I$71,MATCH(L281,参考データ!$D$63:$D$71,1),MATCH(M281,参考データ!$F$47:$I$47,0)))))))</f>
        <v/>
      </c>
      <c r="U281" s="218" t="str">
        <f t="shared" si="71"/>
        <v/>
      </c>
      <c r="V281" s="206" t="str">
        <f t="shared" si="72"/>
        <v/>
      </c>
      <c r="AN281" s="216">
        <f t="shared" si="75"/>
        <v>0</v>
      </c>
      <c r="AO281" s="156">
        <f t="shared" si="70"/>
        <v>0</v>
      </c>
      <c r="AP281" s="140">
        <f t="shared" si="76"/>
        <v>0</v>
      </c>
      <c r="AQ281" s="159" t="str">
        <f t="shared" si="73"/>
        <v/>
      </c>
    </row>
    <row r="282" spans="2:43" x14ac:dyDescent="0.2">
      <c r="B282" s="202">
        <v>271</v>
      </c>
      <c r="C282" s="45"/>
      <c r="D282" s="114"/>
      <c r="E282" s="114"/>
      <c r="F282" s="114"/>
      <c r="G282" s="44"/>
      <c r="H282" s="10"/>
      <c r="I282" s="10"/>
      <c r="J282" s="5"/>
      <c r="K282" s="36"/>
      <c r="L282" s="37"/>
      <c r="M282" s="8"/>
      <c r="N282" s="8"/>
      <c r="O282" s="8"/>
      <c r="P282" s="8"/>
      <c r="Q282" s="51"/>
      <c r="R282" s="217" t="str">
        <f t="shared" si="74"/>
        <v/>
      </c>
      <c r="S282" s="39" t="str">
        <f>IF(I282="","",IF(I282="委託輸送",IF(H282="ガソリン",VLOOKUP(L282,参考データ!$D$4:$F$6,3,TRUE),VLOOKUP(L282,参考データ!$D$7:$F$15,3,TRUE)),IF(H282="ガソリン",VLOOKUP(L282,参考データ!$D$16:$F$18,3,TRUE),VLOOKUP(L282,参考データ!$D$19:$F$27,3,TRUE))))</f>
        <v/>
      </c>
      <c r="T282" s="204" t="str">
        <f>IF(C282="","",IF(Q282="有",IF(H282="ガソリン",VLOOKUP(M282,参考データ!$B$36:$F$38,3,FALSE)/R282^VLOOKUP(M282,参考データ!$B$36:$F$38,4,FALSE)/L282^VLOOKUP(M282,参考データ!$B$36:$F$38,5,FALSE),VLOOKUP(M282,参考データ!$B$39:$F$42,3,FALSE)/R282^VLOOKUP(M282,参考データ!$B$39:$F$42,4,FALSE)/L282^VLOOKUP(M282,参考データ!$B$39:$F$42,5,FALSE))*U282,J282/(IF(I282="委託輸送",IF(H282="ガソリン",INDEX(参考データ!$F$48:$I$50,MATCH(L282,参考データ!$D$48:$D$50,1),MATCH(M282,参考データ!$F$47:$I$47,0)),INDEX(参考データ!$F$51:$I$59,MATCH(L282,参考データ!$D$51:$D$59,1),MATCH(M282,参考データ!$F$47:$I$47,0))),IF(H282="ガソリン",INDEX(参考データ!$F$60:$I$62,MATCH(L282,参考データ!$D$60:$D$62,1),MATCH(M282,参考データ!$F$47:$I$47,0)),INDEX(参考データ!$F$63:$I$71,MATCH(L282,参考データ!$D$63:$D$71,1),MATCH(M282,参考データ!$F$47:$I$47,0)))))))</f>
        <v/>
      </c>
      <c r="U282" s="218" t="str">
        <f t="shared" si="71"/>
        <v/>
      </c>
      <c r="V282" s="206" t="str">
        <f t="shared" si="72"/>
        <v/>
      </c>
      <c r="AN282" s="216">
        <f t="shared" si="75"/>
        <v>0</v>
      </c>
      <c r="AO282" s="156">
        <f t="shared" si="70"/>
        <v>0</v>
      </c>
      <c r="AP282" s="140">
        <f t="shared" si="76"/>
        <v>0</v>
      </c>
      <c r="AQ282" s="159" t="str">
        <f t="shared" si="73"/>
        <v/>
      </c>
    </row>
    <row r="283" spans="2:43" x14ac:dyDescent="0.2">
      <c r="B283" s="202">
        <v>272</v>
      </c>
      <c r="C283" s="45"/>
      <c r="D283" s="114"/>
      <c r="E283" s="114"/>
      <c r="F283" s="114"/>
      <c r="G283" s="44"/>
      <c r="H283" s="10"/>
      <c r="I283" s="10"/>
      <c r="J283" s="5"/>
      <c r="K283" s="36"/>
      <c r="L283" s="37"/>
      <c r="M283" s="8"/>
      <c r="N283" s="8"/>
      <c r="O283" s="8"/>
      <c r="P283" s="8"/>
      <c r="Q283" s="51"/>
      <c r="R283" s="217" t="str">
        <f t="shared" si="74"/>
        <v/>
      </c>
      <c r="S283" s="39" t="str">
        <f>IF(I283="","",IF(I283="委託輸送",IF(H283="ガソリン",VLOOKUP(L283,参考データ!$D$4:$F$6,3,TRUE),VLOOKUP(L283,参考データ!$D$7:$F$15,3,TRUE)),IF(H283="ガソリン",VLOOKUP(L283,参考データ!$D$16:$F$18,3,TRUE),VLOOKUP(L283,参考データ!$D$19:$F$27,3,TRUE))))</f>
        <v/>
      </c>
      <c r="T283" s="204" t="str">
        <f>IF(C283="","",IF(Q283="有",IF(H283="ガソリン",VLOOKUP(M283,参考データ!$B$36:$F$38,3,FALSE)/R283^VLOOKUP(M283,参考データ!$B$36:$F$38,4,FALSE)/L283^VLOOKUP(M283,参考データ!$B$36:$F$38,5,FALSE),VLOOKUP(M283,参考データ!$B$39:$F$42,3,FALSE)/R283^VLOOKUP(M283,参考データ!$B$39:$F$42,4,FALSE)/L283^VLOOKUP(M283,参考データ!$B$39:$F$42,5,FALSE))*U283,J283/(IF(I283="委託輸送",IF(H283="ガソリン",INDEX(参考データ!$F$48:$I$50,MATCH(L283,参考データ!$D$48:$D$50,1),MATCH(M283,参考データ!$F$47:$I$47,0)),INDEX(参考データ!$F$51:$I$59,MATCH(L283,参考データ!$D$51:$D$59,1),MATCH(M283,参考データ!$F$47:$I$47,0))),IF(H283="ガソリン",INDEX(参考データ!$F$60:$I$62,MATCH(L283,参考データ!$D$60:$D$62,1),MATCH(M283,参考データ!$F$47:$I$47,0)),INDEX(参考データ!$F$63:$I$71,MATCH(L283,参考データ!$D$63:$D$71,1),MATCH(M283,参考データ!$F$47:$I$47,0)))))))</f>
        <v/>
      </c>
      <c r="U283" s="218" t="str">
        <f t="shared" si="71"/>
        <v/>
      </c>
      <c r="V283" s="206" t="str">
        <f t="shared" si="72"/>
        <v/>
      </c>
      <c r="AN283" s="216">
        <f t="shared" si="75"/>
        <v>0</v>
      </c>
      <c r="AO283" s="156">
        <f t="shared" si="70"/>
        <v>0</v>
      </c>
      <c r="AP283" s="140">
        <f t="shared" si="76"/>
        <v>0</v>
      </c>
      <c r="AQ283" s="159" t="str">
        <f t="shared" si="73"/>
        <v/>
      </c>
    </row>
    <row r="284" spans="2:43" x14ac:dyDescent="0.2">
      <c r="B284" s="202">
        <v>273</v>
      </c>
      <c r="C284" s="45"/>
      <c r="D284" s="114"/>
      <c r="E284" s="114"/>
      <c r="F284" s="114"/>
      <c r="G284" s="44"/>
      <c r="H284" s="10"/>
      <c r="I284" s="10"/>
      <c r="J284" s="5"/>
      <c r="K284" s="36"/>
      <c r="L284" s="37"/>
      <c r="M284" s="8"/>
      <c r="N284" s="8"/>
      <c r="O284" s="8"/>
      <c r="P284" s="8"/>
      <c r="Q284" s="51"/>
      <c r="R284" s="217" t="str">
        <f t="shared" si="74"/>
        <v/>
      </c>
      <c r="S284" s="39" t="str">
        <f>IF(I284="","",IF(I284="委託輸送",IF(H284="ガソリン",VLOOKUP(L284,参考データ!$D$4:$F$6,3,TRUE),VLOOKUP(L284,参考データ!$D$7:$F$15,3,TRUE)),IF(H284="ガソリン",VLOOKUP(L284,参考データ!$D$16:$F$18,3,TRUE),VLOOKUP(L284,参考データ!$D$19:$F$27,3,TRUE))))</f>
        <v/>
      </c>
      <c r="T284" s="204" t="str">
        <f>IF(C284="","",IF(Q284="有",IF(H284="ガソリン",VLOOKUP(M284,参考データ!$B$36:$F$38,3,FALSE)/R284^VLOOKUP(M284,参考データ!$B$36:$F$38,4,FALSE)/L284^VLOOKUP(M284,参考データ!$B$36:$F$38,5,FALSE),VLOOKUP(M284,参考データ!$B$39:$F$42,3,FALSE)/R284^VLOOKUP(M284,参考データ!$B$39:$F$42,4,FALSE)/L284^VLOOKUP(M284,参考データ!$B$39:$F$42,5,FALSE))*U284,J284/(IF(I284="委託輸送",IF(H284="ガソリン",INDEX(参考データ!$F$48:$I$50,MATCH(L284,参考データ!$D$48:$D$50,1),MATCH(M284,参考データ!$F$47:$I$47,0)),INDEX(参考データ!$F$51:$I$59,MATCH(L284,参考データ!$D$51:$D$59,1),MATCH(M284,参考データ!$F$47:$I$47,0))),IF(H284="ガソリン",INDEX(参考データ!$F$60:$I$62,MATCH(L284,参考データ!$D$60:$D$62,1),MATCH(M284,参考データ!$F$47:$I$47,0)),INDEX(参考データ!$F$63:$I$71,MATCH(L284,参考データ!$D$63:$D$71,1),MATCH(M284,参考データ!$F$47:$I$47,0)))))))</f>
        <v/>
      </c>
      <c r="U284" s="218" t="str">
        <f t="shared" si="71"/>
        <v/>
      </c>
      <c r="V284" s="206" t="str">
        <f t="shared" si="72"/>
        <v/>
      </c>
      <c r="AN284" s="216">
        <f t="shared" si="75"/>
        <v>0</v>
      </c>
      <c r="AO284" s="156">
        <f t="shared" si="70"/>
        <v>0</v>
      </c>
      <c r="AP284" s="140">
        <f t="shared" si="76"/>
        <v>0</v>
      </c>
      <c r="AQ284" s="159" t="str">
        <f t="shared" si="73"/>
        <v/>
      </c>
    </row>
    <row r="285" spans="2:43" x14ac:dyDescent="0.2">
      <c r="B285" s="202">
        <v>274</v>
      </c>
      <c r="C285" s="45"/>
      <c r="D285" s="114"/>
      <c r="E285" s="114"/>
      <c r="F285" s="114"/>
      <c r="G285" s="44"/>
      <c r="H285" s="10"/>
      <c r="I285" s="10"/>
      <c r="J285" s="5"/>
      <c r="K285" s="36"/>
      <c r="L285" s="37"/>
      <c r="M285" s="8"/>
      <c r="N285" s="8"/>
      <c r="O285" s="8"/>
      <c r="P285" s="8"/>
      <c r="Q285" s="51"/>
      <c r="R285" s="217" t="str">
        <f t="shared" si="74"/>
        <v/>
      </c>
      <c r="S285" s="39" t="str">
        <f>IF(I285="","",IF(I285="委託輸送",IF(H285="ガソリン",VLOOKUP(L285,参考データ!$D$4:$F$6,3,TRUE),VLOOKUP(L285,参考データ!$D$7:$F$15,3,TRUE)),IF(H285="ガソリン",VLOOKUP(L285,参考データ!$D$16:$F$18,3,TRUE),VLOOKUP(L285,参考データ!$D$19:$F$27,3,TRUE))))</f>
        <v/>
      </c>
      <c r="T285" s="204" t="str">
        <f>IF(C285="","",IF(Q285="有",IF(H285="ガソリン",VLOOKUP(M285,参考データ!$B$36:$F$38,3,FALSE)/R285^VLOOKUP(M285,参考データ!$B$36:$F$38,4,FALSE)/L285^VLOOKUP(M285,参考データ!$B$36:$F$38,5,FALSE),VLOOKUP(M285,参考データ!$B$39:$F$42,3,FALSE)/R285^VLOOKUP(M285,参考データ!$B$39:$F$42,4,FALSE)/L285^VLOOKUP(M285,参考データ!$B$39:$F$42,5,FALSE))*U285,J285/(IF(I285="委託輸送",IF(H285="ガソリン",INDEX(参考データ!$F$48:$I$50,MATCH(L285,参考データ!$D$48:$D$50,1),MATCH(M285,参考データ!$F$47:$I$47,0)),INDEX(参考データ!$F$51:$I$59,MATCH(L285,参考データ!$D$51:$D$59,1),MATCH(M285,参考データ!$F$47:$I$47,0))),IF(H285="ガソリン",INDEX(参考データ!$F$60:$I$62,MATCH(L285,参考データ!$D$60:$D$62,1),MATCH(M285,参考データ!$F$47:$I$47,0)),INDEX(参考データ!$F$63:$I$71,MATCH(L285,参考データ!$D$63:$D$71,1),MATCH(M285,参考データ!$F$47:$I$47,0)))))))</f>
        <v/>
      </c>
      <c r="U285" s="218" t="str">
        <f t="shared" si="71"/>
        <v/>
      </c>
      <c r="V285" s="206" t="str">
        <f t="shared" si="72"/>
        <v/>
      </c>
      <c r="AN285" s="216">
        <f t="shared" si="75"/>
        <v>0</v>
      </c>
      <c r="AO285" s="156">
        <f t="shared" si="70"/>
        <v>0</v>
      </c>
      <c r="AP285" s="140">
        <f t="shared" si="76"/>
        <v>0</v>
      </c>
      <c r="AQ285" s="159" t="str">
        <f t="shared" si="73"/>
        <v/>
      </c>
    </row>
    <row r="286" spans="2:43" x14ac:dyDescent="0.2">
      <c r="B286" s="202">
        <v>275</v>
      </c>
      <c r="C286" s="45"/>
      <c r="D286" s="114"/>
      <c r="E286" s="114"/>
      <c r="F286" s="114"/>
      <c r="G286" s="44"/>
      <c r="H286" s="10"/>
      <c r="I286" s="10"/>
      <c r="J286" s="5"/>
      <c r="K286" s="36"/>
      <c r="L286" s="37"/>
      <c r="M286" s="8"/>
      <c r="N286" s="8"/>
      <c r="O286" s="8"/>
      <c r="P286" s="8"/>
      <c r="Q286" s="51"/>
      <c r="R286" s="217" t="str">
        <f t="shared" si="74"/>
        <v/>
      </c>
      <c r="S286" s="39" t="str">
        <f>IF(I286="","",IF(I286="委託輸送",IF(H286="ガソリン",VLOOKUP(L286,参考データ!$D$4:$F$6,3,TRUE),VLOOKUP(L286,参考データ!$D$7:$F$15,3,TRUE)),IF(H286="ガソリン",VLOOKUP(L286,参考データ!$D$16:$F$18,3,TRUE),VLOOKUP(L286,参考データ!$D$19:$F$27,3,TRUE))))</f>
        <v/>
      </c>
      <c r="T286" s="204" t="str">
        <f>IF(C286="","",IF(Q286="有",IF(H286="ガソリン",VLOOKUP(M286,参考データ!$B$36:$F$38,3,FALSE)/R286^VLOOKUP(M286,参考データ!$B$36:$F$38,4,FALSE)/L286^VLOOKUP(M286,参考データ!$B$36:$F$38,5,FALSE),VLOOKUP(M286,参考データ!$B$39:$F$42,3,FALSE)/R286^VLOOKUP(M286,参考データ!$B$39:$F$42,4,FALSE)/L286^VLOOKUP(M286,参考データ!$B$39:$F$42,5,FALSE))*U286,J286/(IF(I286="委託輸送",IF(H286="ガソリン",INDEX(参考データ!$F$48:$I$50,MATCH(L286,参考データ!$D$48:$D$50,1),MATCH(M286,参考データ!$F$47:$I$47,0)),INDEX(参考データ!$F$51:$I$59,MATCH(L286,参考データ!$D$51:$D$59,1),MATCH(M286,参考データ!$F$47:$I$47,0))),IF(H286="ガソリン",INDEX(参考データ!$F$60:$I$62,MATCH(L286,参考データ!$D$60:$D$62,1),MATCH(M286,参考データ!$F$47:$I$47,0)),INDEX(参考データ!$F$63:$I$71,MATCH(L286,参考データ!$D$63:$D$71,1),MATCH(M286,参考データ!$F$47:$I$47,0)))))))</f>
        <v/>
      </c>
      <c r="U286" s="218" t="str">
        <f t="shared" si="71"/>
        <v/>
      </c>
      <c r="V286" s="206" t="str">
        <f t="shared" si="72"/>
        <v/>
      </c>
      <c r="AN286" s="216">
        <f t="shared" si="75"/>
        <v>0</v>
      </c>
      <c r="AO286" s="156">
        <f t="shared" si="70"/>
        <v>0</v>
      </c>
      <c r="AP286" s="140">
        <f t="shared" si="76"/>
        <v>0</v>
      </c>
      <c r="AQ286" s="159" t="str">
        <f t="shared" si="73"/>
        <v/>
      </c>
    </row>
    <row r="287" spans="2:43" x14ac:dyDescent="0.2">
      <c r="B287" s="202">
        <v>276</v>
      </c>
      <c r="C287" s="45"/>
      <c r="D287" s="114"/>
      <c r="E287" s="114"/>
      <c r="F287" s="114"/>
      <c r="G287" s="44"/>
      <c r="H287" s="10"/>
      <c r="I287" s="10"/>
      <c r="J287" s="5"/>
      <c r="K287" s="36"/>
      <c r="L287" s="37"/>
      <c r="M287" s="8"/>
      <c r="N287" s="8"/>
      <c r="O287" s="8"/>
      <c r="P287" s="8"/>
      <c r="Q287" s="51"/>
      <c r="R287" s="217" t="str">
        <f t="shared" si="74"/>
        <v/>
      </c>
      <c r="S287" s="39" t="str">
        <f>IF(I287="","",IF(I287="委託輸送",IF(H287="ガソリン",VLOOKUP(L287,参考データ!$D$4:$F$6,3,TRUE),VLOOKUP(L287,参考データ!$D$7:$F$15,3,TRUE)),IF(H287="ガソリン",VLOOKUP(L287,参考データ!$D$16:$F$18,3,TRUE),VLOOKUP(L287,参考データ!$D$19:$F$27,3,TRUE))))</f>
        <v/>
      </c>
      <c r="T287" s="204" t="str">
        <f>IF(C287="","",IF(Q287="有",IF(H287="ガソリン",VLOOKUP(M287,参考データ!$B$36:$F$38,3,FALSE)/R287^VLOOKUP(M287,参考データ!$B$36:$F$38,4,FALSE)/L287^VLOOKUP(M287,参考データ!$B$36:$F$38,5,FALSE),VLOOKUP(M287,参考データ!$B$39:$F$42,3,FALSE)/R287^VLOOKUP(M287,参考データ!$B$39:$F$42,4,FALSE)/L287^VLOOKUP(M287,参考データ!$B$39:$F$42,5,FALSE))*U287,J287/(IF(I287="委託輸送",IF(H287="ガソリン",INDEX(参考データ!$F$48:$I$50,MATCH(L287,参考データ!$D$48:$D$50,1),MATCH(M287,参考データ!$F$47:$I$47,0)),INDEX(参考データ!$F$51:$I$59,MATCH(L287,参考データ!$D$51:$D$59,1),MATCH(M287,参考データ!$F$47:$I$47,0))),IF(H287="ガソリン",INDEX(参考データ!$F$60:$I$62,MATCH(L287,参考データ!$D$60:$D$62,1),MATCH(M287,参考データ!$F$47:$I$47,0)),INDEX(参考データ!$F$63:$I$71,MATCH(L287,参考データ!$D$63:$D$71,1),MATCH(M287,参考データ!$F$47:$I$47,0)))))))</f>
        <v/>
      </c>
      <c r="U287" s="218" t="str">
        <f t="shared" si="71"/>
        <v/>
      </c>
      <c r="V287" s="206" t="str">
        <f t="shared" si="72"/>
        <v/>
      </c>
      <c r="AN287" s="216">
        <f t="shared" si="75"/>
        <v>0</v>
      </c>
      <c r="AO287" s="156">
        <f t="shared" si="70"/>
        <v>0</v>
      </c>
      <c r="AP287" s="140">
        <f t="shared" si="76"/>
        <v>0</v>
      </c>
      <c r="AQ287" s="159" t="str">
        <f t="shared" si="73"/>
        <v/>
      </c>
    </row>
    <row r="288" spans="2:43" x14ac:dyDescent="0.2">
      <c r="B288" s="202">
        <v>277</v>
      </c>
      <c r="C288" s="45"/>
      <c r="D288" s="114"/>
      <c r="E288" s="114"/>
      <c r="F288" s="114"/>
      <c r="G288" s="44"/>
      <c r="H288" s="10"/>
      <c r="I288" s="10"/>
      <c r="J288" s="5"/>
      <c r="K288" s="36"/>
      <c r="L288" s="37"/>
      <c r="M288" s="8"/>
      <c r="N288" s="8"/>
      <c r="O288" s="8"/>
      <c r="P288" s="8"/>
      <c r="Q288" s="51"/>
      <c r="R288" s="217" t="str">
        <f t="shared" si="74"/>
        <v/>
      </c>
      <c r="S288" s="39" t="str">
        <f>IF(I288="","",IF(I288="委託輸送",IF(H288="ガソリン",VLOOKUP(L288,参考データ!$D$4:$F$6,3,TRUE),VLOOKUP(L288,参考データ!$D$7:$F$15,3,TRUE)),IF(H288="ガソリン",VLOOKUP(L288,参考データ!$D$16:$F$18,3,TRUE),VLOOKUP(L288,参考データ!$D$19:$F$27,3,TRUE))))</f>
        <v/>
      </c>
      <c r="T288" s="204" t="str">
        <f>IF(C288="","",IF(Q288="有",IF(H288="ガソリン",VLOOKUP(M288,参考データ!$B$36:$F$38,3,FALSE)/R288^VLOOKUP(M288,参考データ!$B$36:$F$38,4,FALSE)/L288^VLOOKUP(M288,参考データ!$B$36:$F$38,5,FALSE),VLOOKUP(M288,参考データ!$B$39:$F$42,3,FALSE)/R288^VLOOKUP(M288,参考データ!$B$39:$F$42,4,FALSE)/L288^VLOOKUP(M288,参考データ!$B$39:$F$42,5,FALSE))*U288,J288/(IF(I288="委託輸送",IF(H288="ガソリン",INDEX(参考データ!$F$48:$I$50,MATCH(L288,参考データ!$D$48:$D$50,1),MATCH(M288,参考データ!$F$47:$I$47,0)),INDEX(参考データ!$F$51:$I$59,MATCH(L288,参考データ!$D$51:$D$59,1),MATCH(M288,参考データ!$F$47:$I$47,0))),IF(H288="ガソリン",INDEX(参考データ!$F$60:$I$62,MATCH(L288,参考データ!$D$60:$D$62,1),MATCH(M288,参考データ!$F$47:$I$47,0)),INDEX(参考データ!$F$63:$I$71,MATCH(L288,参考データ!$D$63:$D$71,1),MATCH(M288,参考データ!$F$47:$I$47,0)))))))</f>
        <v/>
      </c>
      <c r="U288" s="218" t="str">
        <f t="shared" si="71"/>
        <v/>
      </c>
      <c r="V288" s="206" t="str">
        <f t="shared" si="72"/>
        <v/>
      </c>
      <c r="AN288" s="216">
        <f t="shared" si="75"/>
        <v>0</v>
      </c>
      <c r="AO288" s="156">
        <f t="shared" si="70"/>
        <v>0</v>
      </c>
      <c r="AP288" s="140">
        <f t="shared" si="76"/>
        <v>0</v>
      </c>
      <c r="AQ288" s="159" t="str">
        <f t="shared" si="73"/>
        <v/>
      </c>
    </row>
    <row r="289" spans="2:43" x14ac:dyDescent="0.2">
      <c r="B289" s="202">
        <v>278</v>
      </c>
      <c r="C289" s="45"/>
      <c r="D289" s="114"/>
      <c r="E289" s="114"/>
      <c r="F289" s="114"/>
      <c r="G289" s="44"/>
      <c r="H289" s="10"/>
      <c r="I289" s="10"/>
      <c r="J289" s="5"/>
      <c r="K289" s="36"/>
      <c r="L289" s="37"/>
      <c r="M289" s="8"/>
      <c r="N289" s="8"/>
      <c r="O289" s="8"/>
      <c r="P289" s="8"/>
      <c r="Q289" s="51"/>
      <c r="R289" s="217" t="str">
        <f t="shared" si="74"/>
        <v/>
      </c>
      <c r="S289" s="39" t="str">
        <f>IF(I289="","",IF(I289="委託輸送",IF(H289="ガソリン",VLOOKUP(L289,参考データ!$D$4:$F$6,3,TRUE),VLOOKUP(L289,参考データ!$D$7:$F$15,3,TRUE)),IF(H289="ガソリン",VLOOKUP(L289,参考データ!$D$16:$F$18,3,TRUE),VLOOKUP(L289,参考データ!$D$19:$F$27,3,TRUE))))</f>
        <v/>
      </c>
      <c r="T289" s="204" t="str">
        <f>IF(C289="","",IF(Q289="有",IF(H289="ガソリン",VLOOKUP(M289,参考データ!$B$36:$F$38,3,FALSE)/R289^VLOOKUP(M289,参考データ!$B$36:$F$38,4,FALSE)/L289^VLOOKUP(M289,参考データ!$B$36:$F$38,5,FALSE),VLOOKUP(M289,参考データ!$B$39:$F$42,3,FALSE)/R289^VLOOKUP(M289,参考データ!$B$39:$F$42,4,FALSE)/L289^VLOOKUP(M289,参考データ!$B$39:$F$42,5,FALSE))*U289,J289/(IF(I289="委託輸送",IF(H289="ガソリン",INDEX(参考データ!$F$48:$I$50,MATCH(L289,参考データ!$D$48:$D$50,1),MATCH(M289,参考データ!$F$47:$I$47,0)),INDEX(参考データ!$F$51:$I$59,MATCH(L289,参考データ!$D$51:$D$59,1),MATCH(M289,参考データ!$F$47:$I$47,0))),IF(H289="ガソリン",INDEX(参考データ!$F$60:$I$62,MATCH(L289,参考データ!$D$60:$D$62,1),MATCH(M289,参考データ!$F$47:$I$47,0)),INDEX(参考データ!$F$63:$I$71,MATCH(L289,参考データ!$D$63:$D$71,1),MATCH(M289,参考データ!$F$47:$I$47,0)))))))</f>
        <v/>
      </c>
      <c r="U289" s="218" t="str">
        <f t="shared" si="71"/>
        <v/>
      </c>
      <c r="V289" s="206" t="str">
        <f t="shared" si="72"/>
        <v/>
      </c>
      <c r="AN289" s="216">
        <f t="shared" si="75"/>
        <v>0</v>
      </c>
      <c r="AO289" s="156">
        <f t="shared" si="70"/>
        <v>0</v>
      </c>
      <c r="AP289" s="140">
        <f t="shared" si="76"/>
        <v>0</v>
      </c>
      <c r="AQ289" s="159" t="str">
        <f t="shared" si="73"/>
        <v/>
      </c>
    </row>
    <row r="290" spans="2:43" x14ac:dyDescent="0.2">
      <c r="B290" s="202">
        <v>279</v>
      </c>
      <c r="C290" s="45"/>
      <c r="D290" s="114"/>
      <c r="E290" s="114"/>
      <c r="F290" s="114"/>
      <c r="G290" s="44"/>
      <c r="H290" s="10"/>
      <c r="I290" s="10"/>
      <c r="J290" s="5"/>
      <c r="K290" s="36"/>
      <c r="L290" s="37"/>
      <c r="M290" s="8"/>
      <c r="N290" s="8"/>
      <c r="O290" s="8"/>
      <c r="P290" s="8"/>
      <c r="Q290" s="51"/>
      <c r="R290" s="217" t="str">
        <f t="shared" si="74"/>
        <v/>
      </c>
      <c r="S290" s="39" t="str">
        <f>IF(I290="","",IF(I290="委託輸送",IF(H290="ガソリン",VLOOKUP(L290,参考データ!$D$4:$F$6,3,TRUE),VLOOKUP(L290,参考データ!$D$7:$F$15,3,TRUE)),IF(H290="ガソリン",VLOOKUP(L290,参考データ!$D$16:$F$18,3,TRUE),VLOOKUP(L290,参考データ!$D$19:$F$27,3,TRUE))))</f>
        <v/>
      </c>
      <c r="T290" s="204" t="str">
        <f>IF(C290="","",IF(Q290="有",IF(H290="ガソリン",VLOOKUP(M290,参考データ!$B$36:$F$38,3,FALSE)/R290^VLOOKUP(M290,参考データ!$B$36:$F$38,4,FALSE)/L290^VLOOKUP(M290,参考データ!$B$36:$F$38,5,FALSE),VLOOKUP(M290,参考データ!$B$39:$F$42,3,FALSE)/R290^VLOOKUP(M290,参考データ!$B$39:$F$42,4,FALSE)/L290^VLOOKUP(M290,参考データ!$B$39:$F$42,5,FALSE))*U290,J290/(IF(I290="委託輸送",IF(H290="ガソリン",INDEX(参考データ!$F$48:$I$50,MATCH(L290,参考データ!$D$48:$D$50,1),MATCH(M290,参考データ!$F$47:$I$47,0)),INDEX(参考データ!$F$51:$I$59,MATCH(L290,参考データ!$D$51:$D$59,1),MATCH(M290,参考データ!$F$47:$I$47,0))),IF(H290="ガソリン",INDEX(参考データ!$F$60:$I$62,MATCH(L290,参考データ!$D$60:$D$62,1),MATCH(M290,参考データ!$F$47:$I$47,0)),INDEX(参考データ!$F$63:$I$71,MATCH(L290,参考データ!$D$63:$D$71,1),MATCH(M290,参考データ!$F$47:$I$47,0)))))))</f>
        <v/>
      </c>
      <c r="U290" s="218" t="str">
        <f t="shared" si="71"/>
        <v/>
      </c>
      <c r="V290" s="206" t="str">
        <f t="shared" si="72"/>
        <v/>
      </c>
      <c r="AN290" s="216">
        <f t="shared" si="75"/>
        <v>0</v>
      </c>
      <c r="AO290" s="156">
        <f t="shared" si="70"/>
        <v>0</v>
      </c>
      <c r="AP290" s="140">
        <f t="shared" si="76"/>
        <v>0</v>
      </c>
      <c r="AQ290" s="159" t="str">
        <f t="shared" si="73"/>
        <v/>
      </c>
    </row>
    <row r="291" spans="2:43" x14ac:dyDescent="0.2">
      <c r="B291" s="202">
        <v>280</v>
      </c>
      <c r="C291" s="45"/>
      <c r="D291" s="114"/>
      <c r="E291" s="114"/>
      <c r="F291" s="114"/>
      <c r="G291" s="44"/>
      <c r="H291" s="10"/>
      <c r="I291" s="10"/>
      <c r="J291" s="5"/>
      <c r="K291" s="36"/>
      <c r="L291" s="37"/>
      <c r="M291" s="8"/>
      <c r="N291" s="8"/>
      <c r="O291" s="8"/>
      <c r="P291" s="8"/>
      <c r="Q291" s="51"/>
      <c r="R291" s="217" t="str">
        <f t="shared" si="74"/>
        <v/>
      </c>
      <c r="S291" s="39" t="str">
        <f>IF(I291="","",IF(I291="委託輸送",IF(H291="ガソリン",VLOOKUP(L291,参考データ!$D$4:$F$6,3,TRUE),VLOOKUP(L291,参考データ!$D$7:$F$15,3,TRUE)),IF(H291="ガソリン",VLOOKUP(L291,参考データ!$D$16:$F$18,3,TRUE),VLOOKUP(L291,参考データ!$D$19:$F$27,3,TRUE))))</f>
        <v/>
      </c>
      <c r="T291" s="204" t="str">
        <f>IF(C291="","",IF(Q291="有",IF(H291="ガソリン",VLOOKUP(M291,参考データ!$B$36:$F$38,3,FALSE)/R291^VLOOKUP(M291,参考データ!$B$36:$F$38,4,FALSE)/L291^VLOOKUP(M291,参考データ!$B$36:$F$38,5,FALSE),VLOOKUP(M291,参考データ!$B$39:$F$42,3,FALSE)/R291^VLOOKUP(M291,参考データ!$B$39:$F$42,4,FALSE)/L291^VLOOKUP(M291,参考データ!$B$39:$F$42,5,FALSE))*U291,J291/(IF(I291="委託輸送",IF(H291="ガソリン",INDEX(参考データ!$F$48:$I$50,MATCH(L291,参考データ!$D$48:$D$50,1),MATCH(M291,参考データ!$F$47:$I$47,0)),INDEX(参考データ!$F$51:$I$59,MATCH(L291,参考データ!$D$51:$D$59,1),MATCH(M291,参考データ!$F$47:$I$47,0))),IF(H291="ガソリン",INDEX(参考データ!$F$60:$I$62,MATCH(L291,参考データ!$D$60:$D$62,1),MATCH(M291,参考データ!$F$47:$I$47,0)),INDEX(参考データ!$F$63:$I$71,MATCH(L291,参考データ!$D$63:$D$71,1),MATCH(M291,参考データ!$F$47:$I$47,0)))))))</f>
        <v/>
      </c>
      <c r="U291" s="218" t="str">
        <f t="shared" si="71"/>
        <v/>
      </c>
      <c r="V291" s="206" t="str">
        <f t="shared" si="72"/>
        <v/>
      </c>
      <c r="AN291" s="216">
        <f t="shared" si="75"/>
        <v>0</v>
      </c>
      <c r="AO291" s="156">
        <f t="shared" si="70"/>
        <v>0</v>
      </c>
      <c r="AP291" s="140">
        <f t="shared" si="76"/>
        <v>0</v>
      </c>
      <c r="AQ291" s="159" t="str">
        <f t="shared" si="73"/>
        <v/>
      </c>
    </row>
    <row r="292" spans="2:43" x14ac:dyDescent="0.2">
      <c r="B292" s="202">
        <v>281</v>
      </c>
      <c r="C292" s="45"/>
      <c r="D292" s="114"/>
      <c r="E292" s="114"/>
      <c r="F292" s="114"/>
      <c r="G292" s="44"/>
      <c r="H292" s="10"/>
      <c r="I292" s="10"/>
      <c r="J292" s="5"/>
      <c r="K292" s="36"/>
      <c r="L292" s="37"/>
      <c r="M292" s="8"/>
      <c r="N292" s="8"/>
      <c r="O292" s="8"/>
      <c r="P292" s="8"/>
      <c r="Q292" s="51"/>
      <c r="R292" s="217" t="str">
        <f t="shared" si="74"/>
        <v/>
      </c>
      <c r="S292" s="39" t="str">
        <f>IF(I292="","",IF(I292="委託輸送",IF(H292="ガソリン",VLOOKUP(L292,参考データ!$D$4:$F$6,3,TRUE),VLOOKUP(L292,参考データ!$D$7:$F$15,3,TRUE)),IF(H292="ガソリン",VLOOKUP(L292,参考データ!$D$16:$F$18,3,TRUE),VLOOKUP(L292,参考データ!$D$19:$F$27,3,TRUE))))</f>
        <v/>
      </c>
      <c r="T292" s="204" t="str">
        <f>IF(C292="","",IF(Q292="有",IF(H292="ガソリン",VLOOKUP(M292,参考データ!$B$36:$F$38,3,FALSE)/R292^VLOOKUP(M292,参考データ!$B$36:$F$38,4,FALSE)/L292^VLOOKUP(M292,参考データ!$B$36:$F$38,5,FALSE),VLOOKUP(M292,参考データ!$B$39:$F$42,3,FALSE)/R292^VLOOKUP(M292,参考データ!$B$39:$F$42,4,FALSE)/L292^VLOOKUP(M292,参考データ!$B$39:$F$42,5,FALSE))*U292,J292/(IF(I292="委託輸送",IF(H292="ガソリン",INDEX(参考データ!$F$48:$I$50,MATCH(L292,参考データ!$D$48:$D$50,1),MATCH(M292,参考データ!$F$47:$I$47,0)),INDEX(参考データ!$F$51:$I$59,MATCH(L292,参考データ!$D$51:$D$59,1),MATCH(M292,参考データ!$F$47:$I$47,0))),IF(H292="ガソリン",INDEX(参考データ!$F$60:$I$62,MATCH(L292,参考データ!$D$60:$D$62,1),MATCH(M292,参考データ!$F$47:$I$47,0)),INDEX(参考データ!$F$63:$I$71,MATCH(L292,参考データ!$D$63:$D$71,1),MATCH(M292,参考データ!$F$47:$I$47,0)))))))</f>
        <v/>
      </c>
      <c r="U292" s="218" t="str">
        <f t="shared" si="71"/>
        <v/>
      </c>
      <c r="V292" s="206" t="str">
        <f t="shared" si="72"/>
        <v/>
      </c>
      <c r="AN292" s="216">
        <f t="shared" si="75"/>
        <v>0</v>
      </c>
      <c r="AO292" s="156">
        <f t="shared" si="70"/>
        <v>0</v>
      </c>
      <c r="AP292" s="140">
        <f t="shared" si="76"/>
        <v>0</v>
      </c>
      <c r="AQ292" s="159" t="str">
        <f t="shared" si="73"/>
        <v/>
      </c>
    </row>
    <row r="293" spans="2:43" x14ac:dyDescent="0.2">
      <c r="B293" s="202">
        <v>282</v>
      </c>
      <c r="C293" s="45"/>
      <c r="D293" s="114"/>
      <c r="E293" s="114"/>
      <c r="F293" s="114"/>
      <c r="G293" s="44"/>
      <c r="H293" s="10"/>
      <c r="I293" s="10"/>
      <c r="J293" s="5"/>
      <c r="K293" s="36"/>
      <c r="L293" s="37"/>
      <c r="M293" s="8"/>
      <c r="N293" s="8"/>
      <c r="O293" s="8"/>
      <c r="P293" s="8"/>
      <c r="Q293" s="51"/>
      <c r="R293" s="217" t="str">
        <f t="shared" si="74"/>
        <v/>
      </c>
      <c r="S293" s="39" t="str">
        <f>IF(I293="","",IF(I293="委託輸送",IF(H293="ガソリン",VLOOKUP(L293,参考データ!$D$4:$F$6,3,TRUE),VLOOKUP(L293,参考データ!$D$7:$F$15,3,TRUE)),IF(H293="ガソリン",VLOOKUP(L293,参考データ!$D$16:$F$18,3,TRUE),VLOOKUP(L293,参考データ!$D$19:$F$27,3,TRUE))))</f>
        <v/>
      </c>
      <c r="T293" s="204" t="str">
        <f>IF(C293="","",IF(Q293="有",IF(H293="ガソリン",VLOOKUP(M293,参考データ!$B$36:$F$38,3,FALSE)/R293^VLOOKUP(M293,参考データ!$B$36:$F$38,4,FALSE)/L293^VLOOKUP(M293,参考データ!$B$36:$F$38,5,FALSE),VLOOKUP(M293,参考データ!$B$39:$F$42,3,FALSE)/R293^VLOOKUP(M293,参考データ!$B$39:$F$42,4,FALSE)/L293^VLOOKUP(M293,参考データ!$B$39:$F$42,5,FALSE))*U293,J293/(IF(I293="委託輸送",IF(H293="ガソリン",INDEX(参考データ!$F$48:$I$50,MATCH(L293,参考データ!$D$48:$D$50,1),MATCH(M293,参考データ!$F$47:$I$47,0)),INDEX(参考データ!$F$51:$I$59,MATCH(L293,参考データ!$D$51:$D$59,1),MATCH(M293,参考データ!$F$47:$I$47,0))),IF(H293="ガソリン",INDEX(参考データ!$F$60:$I$62,MATCH(L293,参考データ!$D$60:$D$62,1),MATCH(M293,参考データ!$F$47:$I$47,0)),INDEX(参考データ!$F$63:$I$71,MATCH(L293,参考データ!$D$63:$D$71,1),MATCH(M293,参考データ!$F$47:$I$47,0)))))))</f>
        <v/>
      </c>
      <c r="U293" s="218" t="str">
        <f t="shared" si="71"/>
        <v/>
      </c>
      <c r="V293" s="206" t="str">
        <f t="shared" si="72"/>
        <v/>
      </c>
      <c r="AN293" s="216">
        <f t="shared" si="75"/>
        <v>0</v>
      </c>
      <c r="AO293" s="156">
        <f t="shared" si="70"/>
        <v>0</v>
      </c>
      <c r="AP293" s="140">
        <f t="shared" si="76"/>
        <v>0</v>
      </c>
      <c r="AQ293" s="159" t="str">
        <f t="shared" si="73"/>
        <v/>
      </c>
    </row>
    <row r="294" spans="2:43" x14ac:dyDescent="0.2">
      <c r="B294" s="202">
        <v>283</v>
      </c>
      <c r="C294" s="45"/>
      <c r="D294" s="114"/>
      <c r="E294" s="114"/>
      <c r="F294" s="114"/>
      <c r="G294" s="44"/>
      <c r="H294" s="10"/>
      <c r="I294" s="10"/>
      <c r="J294" s="5"/>
      <c r="K294" s="36"/>
      <c r="L294" s="37"/>
      <c r="M294" s="8"/>
      <c r="N294" s="8"/>
      <c r="O294" s="8"/>
      <c r="P294" s="8"/>
      <c r="Q294" s="51"/>
      <c r="R294" s="217" t="str">
        <f t="shared" si="74"/>
        <v/>
      </c>
      <c r="S294" s="39" t="str">
        <f>IF(I294="","",IF(I294="委託輸送",IF(H294="ガソリン",VLOOKUP(L294,参考データ!$D$4:$F$6,3,TRUE),VLOOKUP(L294,参考データ!$D$7:$F$15,3,TRUE)),IF(H294="ガソリン",VLOOKUP(L294,参考データ!$D$16:$F$18,3,TRUE),VLOOKUP(L294,参考データ!$D$19:$F$27,3,TRUE))))</f>
        <v/>
      </c>
      <c r="T294" s="204" t="str">
        <f>IF(C294="","",IF(Q294="有",IF(H294="ガソリン",VLOOKUP(M294,参考データ!$B$36:$F$38,3,FALSE)/R294^VLOOKUP(M294,参考データ!$B$36:$F$38,4,FALSE)/L294^VLOOKUP(M294,参考データ!$B$36:$F$38,5,FALSE),VLOOKUP(M294,参考データ!$B$39:$F$42,3,FALSE)/R294^VLOOKUP(M294,参考データ!$B$39:$F$42,4,FALSE)/L294^VLOOKUP(M294,参考データ!$B$39:$F$42,5,FALSE))*U294,J294/(IF(I294="委託輸送",IF(H294="ガソリン",INDEX(参考データ!$F$48:$I$50,MATCH(L294,参考データ!$D$48:$D$50,1),MATCH(M294,参考データ!$F$47:$I$47,0)),INDEX(参考データ!$F$51:$I$59,MATCH(L294,参考データ!$D$51:$D$59,1),MATCH(M294,参考データ!$F$47:$I$47,0))),IF(H294="ガソリン",INDEX(参考データ!$F$60:$I$62,MATCH(L294,参考データ!$D$60:$D$62,1),MATCH(M294,参考データ!$F$47:$I$47,0)),INDEX(参考データ!$F$63:$I$71,MATCH(L294,参考データ!$D$63:$D$71,1),MATCH(M294,参考データ!$F$47:$I$47,0)))))))</f>
        <v/>
      </c>
      <c r="U294" s="218" t="str">
        <f t="shared" si="71"/>
        <v/>
      </c>
      <c r="V294" s="206" t="str">
        <f t="shared" si="72"/>
        <v/>
      </c>
      <c r="AN294" s="216">
        <f t="shared" si="75"/>
        <v>0</v>
      </c>
      <c r="AO294" s="156">
        <f t="shared" si="70"/>
        <v>0</v>
      </c>
      <c r="AP294" s="140">
        <f t="shared" si="76"/>
        <v>0</v>
      </c>
      <c r="AQ294" s="159" t="str">
        <f t="shared" si="73"/>
        <v/>
      </c>
    </row>
    <row r="295" spans="2:43" x14ac:dyDescent="0.2">
      <c r="B295" s="202">
        <v>284</v>
      </c>
      <c r="C295" s="45"/>
      <c r="D295" s="114"/>
      <c r="E295" s="114"/>
      <c r="F295" s="114"/>
      <c r="G295" s="44"/>
      <c r="H295" s="10"/>
      <c r="I295" s="10"/>
      <c r="J295" s="5"/>
      <c r="K295" s="36"/>
      <c r="L295" s="37"/>
      <c r="M295" s="8"/>
      <c r="N295" s="8"/>
      <c r="O295" s="8"/>
      <c r="P295" s="8"/>
      <c r="Q295" s="51"/>
      <c r="R295" s="217" t="str">
        <f t="shared" si="74"/>
        <v/>
      </c>
      <c r="S295" s="39" t="str">
        <f>IF(I295="","",IF(I295="委託輸送",IF(H295="ガソリン",VLOOKUP(L295,参考データ!$D$4:$F$6,3,TRUE),VLOOKUP(L295,参考データ!$D$7:$F$15,3,TRUE)),IF(H295="ガソリン",VLOOKUP(L295,参考データ!$D$16:$F$18,3,TRUE),VLOOKUP(L295,参考データ!$D$19:$F$27,3,TRUE))))</f>
        <v/>
      </c>
      <c r="T295" s="204" t="str">
        <f>IF(C295="","",IF(Q295="有",IF(H295="ガソリン",VLOOKUP(M295,参考データ!$B$36:$F$38,3,FALSE)/R295^VLOOKUP(M295,参考データ!$B$36:$F$38,4,FALSE)/L295^VLOOKUP(M295,参考データ!$B$36:$F$38,5,FALSE),VLOOKUP(M295,参考データ!$B$39:$F$42,3,FALSE)/R295^VLOOKUP(M295,参考データ!$B$39:$F$42,4,FALSE)/L295^VLOOKUP(M295,参考データ!$B$39:$F$42,5,FALSE))*U295,J295/(IF(I295="委託輸送",IF(H295="ガソリン",INDEX(参考データ!$F$48:$I$50,MATCH(L295,参考データ!$D$48:$D$50,1),MATCH(M295,参考データ!$F$47:$I$47,0)),INDEX(参考データ!$F$51:$I$59,MATCH(L295,参考データ!$D$51:$D$59,1),MATCH(M295,参考データ!$F$47:$I$47,0))),IF(H295="ガソリン",INDEX(参考データ!$F$60:$I$62,MATCH(L295,参考データ!$D$60:$D$62,1),MATCH(M295,参考データ!$F$47:$I$47,0)),INDEX(参考データ!$F$63:$I$71,MATCH(L295,参考データ!$D$63:$D$71,1),MATCH(M295,参考データ!$F$47:$I$47,0)))))))</f>
        <v/>
      </c>
      <c r="U295" s="218" t="str">
        <f t="shared" si="71"/>
        <v/>
      </c>
      <c r="V295" s="206" t="str">
        <f t="shared" si="72"/>
        <v/>
      </c>
      <c r="AN295" s="216">
        <f t="shared" si="75"/>
        <v>0</v>
      </c>
      <c r="AO295" s="156">
        <f t="shared" si="70"/>
        <v>0</v>
      </c>
      <c r="AP295" s="140">
        <f t="shared" si="76"/>
        <v>0</v>
      </c>
      <c r="AQ295" s="159" t="str">
        <f t="shared" si="73"/>
        <v/>
      </c>
    </row>
    <row r="296" spans="2:43" x14ac:dyDescent="0.2">
      <c r="B296" s="202">
        <v>285</v>
      </c>
      <c r="C296" s="45"/>
      <c r="D296" s="114"/>
      <c r="E296" s="114"/>
      <c r="F296" s="114"/>
      <c r="G296" s="44"/>
      <c r="H296" s="10"/>
      <c r="I296" s="10"/>
      <c r="J296" s="5"/>
      <c r="K296" s="36"/>
      <c r="L296" s="37"/>
      <c r="M296" s="8"/>
      <c r="N296" s="8"/>
      <c r="O296" s="8"/>
      <c r="P296" s="8"/>
      <c r="Q296" s="51"/>
      <c r="R296" s="217" t="str">
        <f t="shared" si="74"/>
        <v/>
      </c>
      <c r="S296" s="39" t="str">
        <f>IF(I296="","",IF(I296="委託輸送",IF(H296="ガソリン",VLOOKUP(L296,参考データ!$D$4:$F$6,3,TRUE),VLOOKUP(L296,参考データ!$D$7:$F$15,3,TRUE)),IF(H296="ガソリン",VLOOKUP(L296,参考データ!$D$16:$F$18,3,TRUE),VLOOKUP(L296,参考データ!$D$19:$F$27,3,TRUE))))</f>
        <v/>
      </c>
      <c r="T296" s="204" t="str">
        <f>IF(C296="","",IF(Q296="有",IF(H296="ガソリン",VLOOKUP(M296,参考データ!$B$36:$F$38,3,FALSE)/R296^VLOOKUP(M296,参考データ!$B$36:$F$38,4,FALSE)/L296^VLOOKUP(M296,参考データ!$B$36:$F$38,5,FALSE),VLOOKUP(M296,参考データ!$B$39:$F$42,3,FALSE)/R296^VLOOKUP(M296,参考データ!$B$39:$F$42,4,FALSE)/L296^VLOOKUP(M296,参考データ!$B$39:$F$42,5,FALSE))*U296,J296/(IF(I296="委託輸送",IF(H296="ガソリン",INDEX(参考データ!$F$48:$I$50,MATCH(L296,参考データ!$D$48:$D$50,1),MATCH(M296,参考データ!$F$47:$I$47,0)),INDEX(参考データ!$F$51:$I$59,MATCH(L296,参考データ!$D$51:$D$59,1),MATCH(M296,参考データ!$F$47:$I$47,0))),IF(H296="ガソリン",INDEX(参考データ!$F$60:$I$62,MATCH(L296,参考データ!$D$60:$D$62,1),MATCH(M296,参考データ!$F$47:$I$47,0)),INDEX(参考データ!$F$63:$I$71,MATCH(L296,参考データ!$D$63:$D$71,1),MATCH(M296,参考データ!$F$47:$I$47,0)))))))</f>
        <v/>
      </c>
      <c r="U296" s="218" t="str">
        <f t="shared" si="71"/>
        <v/>
      </c>
      <c r="V296" s="206" t="str">
        <f t="shared" si="72"/>
        <v/>
      </c>
      <c r="AN296" s="216">
        <f t="shared" si="75"/>
        <v>0</v>
      </c>
      <c r="AO296" s="156">
        <f t="shared" si="70"/>
        <v>0</v>
      </c>
      <c r="AP296" s="140">
        <f t="shared" si="76"/>
        <v>0</v>
      </c>
      <c r="AQ296" s="159" t="str">
        <f t="shared" si="73"/>
        <v/>
      </c>
    </row>
    <row r="297" spans="2:43" x14ac:dyDescent="0.2">
      <c r="B297" s="202">
        <v>286</v>
      </c>
      <c r="C297" s="45"/>
      <c r="D297" s="114"/>
      <c r="E297" s="114"/>
      <c r="F297" s="114"/>
      <c r="G297" s="44"/>
      <c r="H297" s="10"/>
      <c r="I297" s="10"/>
      <c r="J297" s="5"/>
      <c r="K297" s="36"/>
      <c r="L297" s="37"/>
      <c r="M297" s="8"/>
      <c r="N297" s="8"/>
      <c r="O297" s="8"/>
      <c r="P297" s="8"/>
      <c r="Q297" s="51"/>
      <c r="R297" s="217" t="str">
        <f t="shared" si="74"/>
        <v/>
      </c>
      <c r="S297" s="39" t="str">
        <f>IF(I297="","",IF(I297="委託輸送",IF(H297="ガソリン",VLOOKUP(L297,参考データ!$D$4:$F$6,3,TRUE),VLOOKUP(L297,参考データ!$D$7:$F$15,3,TRUE)),IF(H297="ガソリン",VLOOKUP(L297,参考データ!$D$16:$F$18,3,TRUE),VLOOKUP(L297,参考データ!$D$19:$F$27,3,TRUE))))</f>
        <v/>
      </c>
      <c r="T297" s="204" t="str">
        <f>IF(C297="","",IF(Q297="有",IF(H297="ガソリン",VLOOKUP(M297,参考データ!$B$36:$F$38,3,FALSE)/R297^VLOOKUP(M297,参考データ!$B$36:$F$38,4,FALSE)/L297^VLOOKUP(M297,参考データ!$B$36:$F$38,5,FALSE),VLOOKUP(M297,参考データ!$B$39:$F$42,3,FALSE)/R297^VLOOKUP(M297,参考データ!$B$39:$F$42,4,FALSE)/L297^VLOOKUP(M297,参考データ!$B$39:$F$42,5,FALSE))*U297,J297/(IF(I297="委託輸送",IF(H297="ガソリン",INDEX(参考データ!$F$48:$I$50,MATCH(L297,参考データ!$D$48:$D$50,1),MATCH(M297,参考データ!$F$47:$I$47,0)),INDEX(参考データ!$F$51:$I$59,MATCH(L297,参考データ!$D$51:$D$59,1),MATCH(M297,参考データ!$F$47:$I$47,0))),IF(H297="ガソリン",INDEX(参考データ!$F$60:$I$62,MATCH(L297,参考データ!$D$60:$D$62,1),MATCH(M297,参考データ!$F$47:$I$47,0)),INDEX(参考データ!$F$63:$I$71,MATCH(L297,参考データ!$D$63:$D$71,1),MATCH(M297,参考データ!$F$47:$I$47,0)))))))</f>
        <v/>
      </c>
      <c r="U297" s="218" t="str">
        <f t="shared" si="71"/>
        <v/>
      </c>
      <c r="V297" s="206" t="str">
        <f t="shared" si="72"/>
        <v/>
      </c>
      <c r="AN297" s="216">
        <f t="shared" si="75"/>
        <v>0</v>
      </c>
      <c r="AO297" s="156">
        <f t="shared" ref="AO297:AO360" si="77">+J297*L297/1000</f>
        <v>0</v>
      </c>
      <c r="AP297" s="140">
        <f t="shared" si="76"/>
        <v>0</v>
      </c>
      <c r="AQ297" s="159" t="str">
        <f t="shared" si="73"/>
        <v/>
      </c>
    </row>
    <row r="298" spans="2:43" x14ac:dyDescent="0.2">
      <c r="B298" s="202">
        <v>287</v>
      </c>
      <c r="C298" s="45"/>
      <c r="D298" s="114"/>
      <c r="E298" s="114"/>
      <c r="F298" s="114"/>
      <c r="G298" s="44"/>
      <c r="H298" s="10"/>
      <c r="I298" s="10"/>
      <c r="J298" s="5"/>
      <c r="K298" s="36"/>
      <c r="L298" s="37"/>
      <c r="M298" s="8"/>
      <c r="N298" s="8"/>
      <c r="O298" s="8"/>
      <c r="P298" s="8"/>
      <c r="Q298" s="51"/>
      <c r="R298" s="217" t="str">
        <f t="shared" si="74"/>
        <v/>
      </c>
      <c r="S298" s="39" t="str">
        <f>IF(I298="","",IF(I298="委託輸送",IF(H298="ガソリン",VLOOKUP(L298,参考データ!$D$4:$F$6,3,TRUE),VLOOKUP(L298,参考データ!$D$7:$F$15,3,TRUE)),IF(H298="ガソリン",VLOOKUP(L298,参考データ!$D$16:$F$18,3,TRUE),VLOOKUP(L298,参考データ!$D$19:$F$27,3,TRUE))))</f>
        <v/>
      </c>
      <c r="T298" s="204" t="str">
        <f>IF(C298="","",IF(Q298="有",IF(H298="ガソリン",VLOOKUP(M298,参考データ!$B$36:$F$38,3,FALSE)/R298^VLOOKUP(M298,参考データ!$B$36:$F$38,4,FALSE)/L298^VLOOKUP(M298,参考データ!$B$36:$F$38,5,FALSE),VLOOKUP(M298,参考データ!$B$39:$F$42,3,FALSE)/R298^VLOOKUP(M298,参考データ!$B$39:$F$42,4,FALSE)/L298^VLOOKUP(M298,参考データ!$B$39:$F$42,5,FALSE))*U298,J298/(IF(I298="委託輸送",IF(H298="ガソリン",INDEX(参考データ!$F$48:$I$50,MATCH(L298,参考データ!$D$48:$D$50,1),MATCH(M298,参考データ!$F$47:$I$47,0)),INDEX(参考データ!$F$51:$I$59,MATCH(L298,参考データ!$D$51:$D$59,1),MATCH(M298,参考データ!$F$47:$I$47,0))),IF(H298="ガソリン",INDEX(参考データ!$F$60:$I$62,MATCH(L298,参考データ!$D$60:$D$62,1),MATCH(M298,参考データ!$F$47:$I$47,0)),INDEX(参考データ!$F$63:$I$71,MATCH(L298,参考データ!$D$63:$D$71,1),MATCH(M298,参考データ!$F$47:$I$47,0)))))))</f>
        <v/>
      </c>
      <c r="U298" s="218" t="str">
        <f t="shared" si="71"/>
        <v/>
      </c>
      <c r="V298" s="206" t="str">
        <f t="shared" si="72"/>
        <v/>
      </c>
      <c r="AN298" s="216">
        <f t="shared" si="75"/>
        <v>0</v>
      </c>
      <c r="AO298" s="156">
        <f t="shared" si="77"/>
        <v>0</v>
      </c>
      <c r="AP298" s="140">
        <f t="shared" si="76"/>
        <v>0</v>
      </c>
      <c r="AQ298" s="159" t="str">
        <f t="shared" si="73"/>
        <v/>
      </c>
    </row>
    <row r="299" spans="2:43" x14ac:dyDescent="0.2">
      <c r="B299" s="202">
        <v>288</v>
      </c>
      <c r="C299" s="45"/>
      <c r="D299" s="114"/>
      <c r="E299" s="114"/>
      <c r="F299" s="114"/>
      <c r="G299" s="44"/>
      <c r="H299" s="10"/>
      <c r="I299" s="10"/>
      <c r="J299" s="5"/>
      <c r="K299" s="36"/>
      <c r="L299" s="37"/>
      <c r="M299" s="8"/>
      <c r="N299" s="8"/>
      <c r="O299" s="8"/>
      <c r="P299" s="8"/>
      <c r="Q299" s="51"/>
      <c r="R299" s="217" t="str">
        <f t="shared" si="74"/>
        <v/>
      </c>
      <c r="S299" s="39" t="str">
        <f>IF(I299="","",IF(I299="委託輸送",IF(H299="ガソリン",VLOOKUP(L299,参考データ!$D$4:$F$6,3,TRUE),VLOOKUP(L299,参考データ!$D$7:$F$15,3,TRUE)),IF(H299="ガソリン",VLOOKUP(L299,参考データ!$D$16:$F$18,3,TRUE),VLOOKUP(L299,参考データ!$D$19:$F$27,3,TRUE))))</f>
        <v/>
      </c>
      <c r="T299" s="204" t="str">
        <f>IF(C299="","",IF(Q299="有",IF(H299="ガソリン",VLOOKUP(M299,参考データ!$B$36:$F$38,3,FALSE)/R299^VLOOKUP(M299,参考データ!$B$36:$F$38,4,FALSE)/L299^VLOOKUP(M299,参考データ!$B$36:$F$38,5,FALSE),VLOOKUP(M299,参考データ!$B$39:$F$42,3,FALSE)/R299^VLOOKUP(M299,参考データ!$B$39:$F$42,4,FALSE)/L299^VLOOKUP(M299,参考データ!$B$39:$F$42,5,FALSE))*U299,J299/(IF(I299="委託輸送",IF(H299="ガソリン",INDEX(参考データ!$F$48:$I$50,MATCH(L299,参考データ!$D$48:$D$50,1),MATCH(M299,参考データ!$F$47:$I$47,0)),INDEX(参考データ!$F$51:$I$59,MATCH(L299,参考データ!$D$51:$D$59,1),MATCH(M299,参考データ!$F$47:$I$47,0))),IF(H299="ガソリン",INDEX(参考データ!$F$60:$I$62,MATCH(L299,参考データ!$D$60:$D$62,1),MATCH(M299,参考データ!$F$47:$I$47,0)),INDEX(参考データ!$F$63:$I$71,MATCH(L299,参考データ!$D$63:$D$71,1),MATCH(M299,参考データ!$F$47:$I$47,0)))))))</f>
        <v/>
      </c>
      <c r="U299" s="218" t="str">
        <f t="shared" si="71"/>
        <v/>
      </c>
      <c r="V299" s="206" t="str">
        <f t="shared" si="72"/>
        <v/>
      </c>
      <c r="AN299" s="216">
        <f t="shared" si="75"/>
        <v>0</v>
      </c>
      <c r="AO299" s="156">
        <f t="shared" si="77"/>
        <v>0</v>
      </c>
      <c r="AP299" s="140">
        <f t="shared" si="76"/>
        <v>0</v>
      </c>
      <c r="AQ299" s="159" t="str">
        <f t="shared" si="73"/>
        <v/>
      </c>
    </row>
    <row r="300" spans="2:43" x14ac:dyDescent="0.2">
      <c r="B300" s="202">
        <v>289</v>
      </c>
      <c r="C300" s="45"/>
      <c r="D300" s="114"/>
      <c r="E300" s="114"/>
      <c r="F300" s="114"/>
      <c r="G300" s="44"/>
      <c r="H300" s="10"/>
      <c r="I300" s="10"/>
      <c r="J300" s="5"/>
      <c r="K300" s="36"/>
      <c r="L300" s="37"/>
      <c r="M300" s="8"/>
      <c r="N300" s="8"/>
      <c r="O300" s="8"/>
      <c r="P300" s="8"/>
      <c r="Q300" s="51"/>
      <c r="R300" s="217" t="str">
        <f t="shared" si="74"/>
        <v/>
      </c>
      <c r="S300" s="39" t="str">
        <f>IF(I300="","",IF(I300="委託輸送",IF(H300="ガソリン",VLOOKUP(L300,参考データ!$D$4:$F$6,3,TRUE),VLOOKUP(L300,参考データ!$D$7:$F$15,3,TRUE)),IF(H300="ガソリン",VLOOKUP(L300,参考データ!$D$16:$F$18,3,TRUE),VLOOKUP(L300,参考データ!$D$19:$F$27,3,TRUE))))</f>
        <v/>
      </c>
      <c r="T300" s="204" t="str">
        <f>IF(C300="","",IF(Q300="有",IF(H300="ガソリン",VLOOKUP(M300,参考データ!$B$36:$F$38,3,FALSE)/R300^VLOOKUP(M300,参考データ!$B$36:$F$38,4,FALSE)/L300^VLOOKUP(M300,参考データ!$B$36:$F$38,5,FALSE),VLOOKUP(M300,参考データ!$B$39:$F$42,3,FALSE)/R300^VLOOKUP(M300,参考データ!$B$39:$F$42,4,FALSE)/L300^VLOOKUP(M300,参考データ!$B$39:$F$42,5,FALSE))*U300,J300/(IF(I300="委託輸送",IF(H300="ガソリン",INDEX(参考データ!$F$48:$I$50,MATCH(L300,参考データ!$D$48:$D$50,1),MATCH(M300,参考データ!$F$47:$I$47,0)),INDEX(参考データ!$F$51:$I$59,MATCH(L300,参考データ!$D$51:$D$59,1),MATCH(M300,参考データ!$F$47:$I$47,0))),IF(H300="ガソリン",INDEX(参考データ!$F$60:$I$62,MATCH(L300,参考データ!$D$60:$D$62,1),MATCH(M300,参考データ!$F$47:$I$47,0)),INDEX(参考データ!$F$63:$I$71,MATCH(L300,参考データ!$D$63:$D$71,1),MATCH(M300,参考データ!$F$47:$I$47,0)))))))</f>
        <v/>
      </c>
      <c r="U300" s="218" t="str">
        <f t="shared" si="71"/>
        <v/>
      </c>
      <c r="V300" s="206" t="str">
        <f t="shared" si="72"/>
        <v/>
      </c>
      <c r="AN300" s="216">
        <f t="shared" si="75"/>
        <v>0</v>
      </c>
      <c r="AO300" s="156">
        <f t="shared" si="77"/>
        <v>0</v>
      </c>
      <c r="AP300" s="140">
        <f t="shared" si="76"/>
        <v>0</v>
      </c>
      <c r="AQ300" s="159" t="str">
        <f t="shared" si="73"/>
        <v/>
      </c>
    </row>
    <row r="301" spans="2:43" x14ac:dyDescent="0.2">
      <c r="B301" s="202">
        <v>290</v>
      </c>
      <c r="C301" s="45"/>
      <c r="D301" s="114"/>
      <c r="E301" s="114"/>
      <c r="F301" s="114"/>
      <c r="G301" s="44"/>
      <c r="H301" s="10"/>
      <c r="I301" s="10"/>
      <c r="J301" s="5"/>
      <c r="K301" s="36"/>
      <c r="L301" s="37"/>
      <c r="M301" s="8"/>
      <c r="N301" s="8"/>
      <c r="O301" s="8"/>
      <c r="P301" s="8"/>
      <c r="Q301" s="51"/>
      <c r="R301" s="217" t="str">
        <f t="shared" si="74"/>
        <v/>
      </c>
      <c r="S301" s="39" t="str">
        <f>IF(I301="","",IF(I301="委託輸送",IF(H301="ガソリン",VLOOKUP(L301,参考データ!$D$4:$F$6,3,TRUE),VLOOKUP(L301,参考データ!$D$7:$F$15,3,TRUE)),IF(H301="ガソリン",VLOOKUP(L301,参考データ!$D$16:$F$18,3,TRUE),VLOOKUP(L301,参考データ!$D$19:$F$27,3,TRUE))))</f>
        <v/>
      </c>
      <c r="T301" s="204" t="str">
        <f>IF(C301="","",IF(Q301="有",IF(H301="ガソリン",VLOOKUP(M301,参考データ!$B$36:$F$38,3,FALSE)/R301^VLOOKUP(M301,参考データ!$B$36:$F$38,4,FALSE)/L301^VLOOKUP(M301,参考データ!$B$36:$F$38,5,FALSE),VLOOKUP(M301,参考データ!$B$39:$F$42,3,FALSE)/R301^VLOOKUP(M301,参考データ!$B$39:$F$42,4,FALSE)/L301^VLOOKUP(M301,参考データ!$B$39:$F$42,5,FALSE))*U301,J301/(IF(I301="委託輸送",IF(H301="ガソリン",INDEX(参考データ!$F$48:$I$50,MATCH(L301,参考データ!$D$48:$D$50,1),MATCH(M301,参考データ!$F$47:$I$47,0)),INDEX(参考データ!$F$51:$I$59,MATCH(L301,参考データ!$D$51:$D$59,1),MATCH(M301,参考データ!$F$47:$I$47,0))),IF(H301="ガソリン",INDEX(参考データ!$F$60:$I$62,MATCH(L301,参考データ!$D$60:$D$62,1),MATCH(M301,参考データ!$F$47:$I$47,0)),INDEX(参考データ!$F$63:$I$71,MATCH(L301,参考データ!$D$63:$D$71,1),MATCH(M301,参考データ!$F$47:$I$47,0)))))))</f>
        <v/>
      </c>
      <c r="U301" s="218" t="str">
        <f t="shared" si="71"/>
        <v/>
      </c>
      <c r="V301" s="206" t="str">
        <f t="shared" si="72"/>
        <v/>
      </c>
      <c r="AN301" s="216">
        <f t="shared" si="75"/>
        <v>0</v>
      </c>
      <c r="AO301" s="156">
        <f t="shared" si="77"/>
        <v>0</v>
      </c>
      <c r="AP301" s="140">
        <f t="shared" si="76"/>
        <v>0</v>
      </c>
      <c r="AQ301" s="159" t="str">
        <f t="shared" si="73"/>
        <v/>
      </c>
    </row>
    <row r="302" spans="2:43" x14ac:dyDescent="0.2">
      <c r="B302" s="202">
        <v>291</v>
      </c>
      <c r="C302" s="45"/>
      <c r="D302" s="114"/>
      <c r="E302" s="114"/>
      <c r="F302" s="114"/>
      <c r="G302" s="44"/>
      <c r="H302" s="10"/>
      <c r="I302" s="10"/>
      <c r="J302" s="5"/>
      <c r="K302" s="36"/>
      <c r="L302" s="37"/>
      <c r="M302" s="8"/>
      <c r="N302" s="8"/>
      <c r="O302" s="8"/>
      <c r="P302" s="8"/>
      <c r="Q302" s="51"/>
      <c r="R302" s="217" t="str">
        <f t="shared" si="74"/>
        <v/>
      </c>
      <c r="S302" s="39" t="str">
        <f>IF(I302="","",IF(I302="委託輸送",IF(H302="ガソリン",VLOOKUP(L302,参考データ!$D$4:$F$6,3,TRUE),VLOOKUP(L302,参考データ!$D$7:$F$15,3,TRUE)),IF(H302="ガソリン",VLOOKUP(L302,参考データ!$D$16:$F$18,3,TRUE),VLOOKUP(L302,参考データ!$D$19:$F$27,3,TRUE))))</f>
        <v/>
      </c>
      <c r="T302" s="204" t="str">
        <f>IF(C302="","",IF(Q302="有",IF(H302="ガソリン",VLOOKUP(M302,参考データ!$B$36:$F$38,3,FALSE)/R302^VLOOKUP(M302,参考データ!$B$36:$F$38,4,FALSE)/L302^VLOOKUP(M302,参考データ!$B$36:$F$38,5,FALSE),VLOOKUP(M302,参考データ!$B$39:$F$42,3,FALSE)/R302^VLOOKUP(M302,参考データ!$B$39:$F$42,4,FALSE)/L302^VLOOKUP(M302,参考データ!$B$39:$F$42,5,FALSE))*U302,J302/(IF(I302="委託輸送",IF(H302="ガソリン",INDEX(参考データ!$F$48:$I$50,MATCH(L302,参考データ!$D$48:$D$50,1),MATCH(M302,参考データ!$F$47:$I$47,0)),INDEX(参考データ!$F$51:$I$59,MATCH(L302,参考データ!$D$51:$D$59,1),MATCH(M302,参考データ!$F$47:$I$47,0))),IF(H302="ガソリン",INDEX(参考データ!$F$60:$I$62,MATCH(L302,参考データ!$D$60:$D$62,1),MATCH(M302,参考データ!$F$47:$I$47,0)),INDEX(参考データ!$F$63:$I$71,MATCH(L302,参考データ!$D$63:$D$71,1),MATCH(M302,参考データ!$F$47:$I$47,0)))))))</f>
        <v/>
      </c>
      <c r="U302" s="218" t="str">
        <f t="shared" si="71"/>
        <v/>
      </c>
      <c r="V302" s="206" t="str">
        <f t="shared" si="72"/>
        <v/>
      </c>
      <c r="AN302" s="216">
        <f t="shared" si="75"/>
        <v>0</v>
      </c>
      <c r="AO302" s="156">
        <f t="shared" si="77"/>
        <v>0</v>
      </c>
      <c r="AP302" s="140">
        <f t="shared" si="76"/>
        <v>0</v>
      </c>
      <c r="AQ302" s="159" t="str">
        <f t="shared" si="73"/>
        <v/>
      </c>
    </row>
    <row r="303" spans="2:43" x14ac:dyDescent="0.2">
      <c r="B303" s="202">
        <v>292</v>
      </c>
      <c r="C303" s="45"/>
      <c r="D303" s="114"/>
      <c r="E303" s="114"/>
      <c r="F303" s="114"/>
      <c r="G303" s="44"/>
      <c r="H303" s="10"/>
      <c r="I303" s="10"/>
      <c r="J303" s="5"/>
      <c r="K303" s="36"/>
      <c r="L303" s="37"/>
      <c r="M303" s="8"/>
      <c r="N303" s="8"/>
      <c r="O303" s="8"/>
      <c r="P303" s="8"/>
      <c r="Q303" s="51"/>
      <c r="R303" s="217" t="str">
        <f t="shared" si="74"/>
        <v/>
      </c>
      <c r="S303" s="39" t="str">
        <f>IF(I303="","",IF(I303="委託輸送",IF(H303="ガソリン",VLOOKUP(L303,参考データ!$D$4:$F$6,3,TRUE),VLOOKUP(L303,参考データ!$D$7:$F$15,3,TRUE)),IF(H303="ガソリン",VLOOKUP(L303,参考データ!$D$16:$F$18,3,TRUE),VLOOKUP(L303,参考データ!$D$19:$F$27,3,TRUE))))</f>
        <v/>
      </c>
      <c r="T303" s="204" t="str">
        <f>IF(C303="","",IF(Q303="有",IF(H303="ガソリン",VLOOKUP(M303,参考データ!$B$36:$F$38,3,FALSE)/R303^VLOOKUP(M303,参考データ!$B$36:$F$38,4,FALSE)/L303^VLOOKUP(M303,参考データ!$B$36:$F$38,5,FALSE),VLOOKUP(M303,参考データ!$B$39:$F$42,3,FALSE)/R303^VLOOKUP(M303,参考データ!$B$39:$F$42,4,FALSE)/L303^VLOOKUP(M303,参考データ!$B$39:$F$42,5,FALSE))*U303,J303/(IF(I303="委託輸送",IF(H303="ガソリン",INDEX(参考データ!$F$48:$I$50,MATCH(L303,参考データ!$D$48:$D$50,1),MATCH(M303,参考データ!$F$47:$I$47,0)),INDEX(参考データ!$F$51:$I$59,MATCH(L303,参考データ!$D$51:$D$59,1),MATCH(M303,参考データ!$F$47:$I$47,0))),IF(H303="ガソリン",INDEX(参考データ!$F$60:$I$62,MATCH(L303,参考データ!$D$60:$D$62,1),MATCH(M303,参考データ!$F$47:$I$47,0)),INDEX(参考データ!$F$63:$I$71,MATCH(L303,参考データ!$D$63:$D$71,1),MATCH(M303,参考データ!$F$47:$I$47,0)))))))</f>
        <v/>
      </c>
      <c r="U303" s="218" t="str">
        <f t="shared" si="71"/>
        <v/>
      </c>
      <c r="V303" s="206" t="str">
        <f t="shared" si="72"/>
        <v/>
      </c>
      <c r="AN303" s="216">
        <f t="shared" si="75"/>
        <v>0</v>
      </c>
      <c r="AO303" s="156">
        <f t="shared" si="77"/>
        <v>0</v>
      </c>
      <c r="AP303" s="140">
        <f t="shared" si="76"/>
        <v>0</v>
      </c>
      <c r="AQ303" s="159" t="str">
        <f t="shared" si="73"/>
        <v/>
      </c>
    </row>
    <row r="304" spans="2:43" x14ac:dyDescent="0.2">
      <c r="B304" s="202">
        <v>293</v>
      </c>
      <c r="C304" s="45"/>
      <c r="D304" s="114"/>
      <c r="E304" s="114"/>
      <c r="F304" s="114"/>
      <c r="G304" s="44"/>
      <c r="H304" s="10"/>
      <c r="I304" s="10"/>
      <c r="J304" s="5"/>
      <c r="K304" s="36"/>
      <c r="L304" s="37"/>
      <c r="M304" s="8"/>
      <c r="N304" s="8"/>
      <c r="O304" s="8"/>
      <c r="P304" s="8"/>
      <c r="Q304" s="51"/>
      <c r="R304" s="217" t="str">
        <f t="shared" si="74"/>
        <v/>
      </c>
      <c r="S304" s="39" t="str">
        <f>IF(I304="","",IF(I304="委託輸送",IF(H304="ガソリン",VLOOKUP(L304,参考データ!$D$4:$F$6,3,TRUE),VLOOKUP(L304,参考データ!$D$7:$F$15,3,TRUE)),IF(H304="ガソリン",VLOOKUP(L304,参考データ!$D$16:$F$18,3,TRUE),VLOOKUP(L304,参考データ!$D$19:$F$27,3,TRUE))))</f>
        <v/>
      </c>
      <c r="T304" s="204" t="str">
        <f>IF(C304="","",IF(Q304="有",IF(H304="ガソリン",VLOOKUP(M304,参考データ!$B$36:$F$38,3,FALSE)/R304^VLOOKUP(M304,参考データ!$B$36:$F$38,4,FALSE)/L304^VLOOKUP(M304,参考データ!$B$36:$F$38,5,FALSE),VLOOKUP(M304,参考データ!$B$39:$F$42,3,FALSE)/R304^VLOOKUP(M304,参考データ!$B$39:$F$42,4,FALSE)/L304^VLOOKUP(M304,参考データ!$B$39:$F$42,5,FALSE))*U304,J304/(IF(I304="委託輸送",IF(H304="ガソリン",INDEX(参考データ!$F$48:$I$50,MATCH(L304,参考データ!$D$48:$D$50,1),MATCH(M304,参考データ!$F$47:$I$47,0)),INDEX(参考データ!$F$51:$I$59,MATCH(L304,参考データ!$D$51:$D$59,1),MATCH(M304,参考データ!$F$47:$I$47,0))),IF(H304="ガソリン",INDEX(参考データ!$F$60:$I$62,MATCH(L304,参考データ!$D$60:$D$62,1),MATCH(M304,参考データ!$F$47:$I$47,0)),INDEX(参考データ!$F$63:$I$71,MATCH(L304,参考データ!$D$63:$D$71,1),MATCH(M304,参考データ!$F$47:$I$47,0)))))))</f>
        <v/>
      </c>
      <c r="U304" s="218" t="str">
        <f t="shared" si="71"/>
        <v/>
      </c>
      <c r="V304" s="206" t="str">
        <f t="shared" si="72"/>
        <v/>
      </c>
      <c r="AN304" s="216">
        <f t="shared" si="75"/>
        <v>0</v>
      </c>
      <c r="AO304" s="156">
        <f t="shared" si="77"/>
        <v>0</v>
      </c>
      <c r="AP304" s="140">
        <f t="shared" si="76"/>
        <v>0</v>
      </c>
      <c r="AQ304" s="159" t="str">
        <f t="shared" si="73"/>
        <v/>
      </c>
    </row>
    <row r="305" spans="2:43" x14ac:dyDescent="0.2">
      <c r="B305" s="202">
        <v>294</v>
      </c>
      <c r="C305" s="45"/>
      <c r="D305" s="114"/>
      <c r="E305" s="114"/>
      <c r="F305" s="114"/>
      <c r="G305" s="44"/>
      <c r="H305" s="10"/>
      <c r="I305" s="10"/>
      <c r="J305" s="5"/>
      <c r="K305" s="36"/>
      <c r="L305" s="37"/>
      <c r="M305" s="8"/>
      <c r="N305" s="8"/>
      <c r="O305" s="8"/>
      <c r="P305" s="8"/>
      <c r="Q305" s="51"/>
      <c r="R305" s="217" t="str">
        <f t="shared" si="74"/>
        <v/>
      </c>
      <c r="S305" s="39" t="str">
        <f>IF(I305="","",IF(I305="委託輸送",IF(H305="ガソリン",VLOOKUP(L305,参考データ!$D$4:$F$6,3,TRUE),VLOOKUP(L305,参考データ!$D$7:$F$15,3,TRUE)),IF(H305="ガソリン",VLOOKUP(L305,参考データ!$D$16:$F$18,3,TRUE),VLOOKUP(L305,参考データ!$D$19:$F$27,3,TRUE))))</f>
        <v/>
      </c>
      <c r="T305" s="204" t="str">
        <f>IF(C305="","",IF(Q305="有",IF(H305="ガソリン",VLOOKUP(M305,参考データ!$B$36:$F$38,3,FALSE)/R305^VLOOKUP(M305,参考データ!$B$36:$F$38,4,FALSE)/L305^VLOOKUP(M305,参考データ!$B$36:$F$38,5,FALSE),VLOOKUP(M305,参考データ!$B$39:$F$42,3,FALSE)/R305^VLOOKUP(M305,参考データ!$B$39:$F$42,4,FALSE)/L305^VLOOKUP(M305,参考データ!$B$39:$F$42,5,FALSE))*U305,J305/(IF(I305="委託輸送",IF(H305="ガソリン",INDEX(参考データ!$F$48:$I$50,MATCH(L305,参考データ!$D$48:$D$50,1),MATCH(M305,参考データ!$F$47:$I$47,0)),INDEX(参考データ!$F$51:$I$59,MATCH(L305,参考データ!$D$51:$D$59,1),MATCH(M305,参考データ!$F$47:$I$47,0))),IF(H305="ガソリン",INDEX(参考データ!$F$60:$I$62,MATCH(L305,参考データ!$D$60:$D$62,1),MATCH(M305,参考データ!$F$47:$I$47,0)),INDEX(参考データ!$F$63:$I$71,MATCH(L305,参考データ!$D$63:$D$71,1),MATCH(M305,参考データ!$F$47:$I$47,0)))))))</f>
        <v/>
      </c>
      <c r="U305" s="218" t="str">
        <f t="shared" si="71"/>
        <v/>
      </c>
      <c r="V305" s="206" t="str">
        <f t="shared" si="72"/>
        <v/>
      </c>
      <c r="AN305" s="216">
        <f t="shared" si="75"/>
        <v>0</v>
      </c>
      <c r="AO305" s="156">
        <f t="shared" si="77"/>
        <v>0</v>
      </c>
      <c r="AP305" s="140">
        <f t="shared" si="76"/>
        <v>0</v>
      </c>
      <c r="AQ305" s="159" t="str">
        <f t="shared" si="73"/>
        <v/>
      </c>
    </row>
    <row r="306" spans="2:43" x14ac:dyDescent="0.2">
      <c r="B306" s="202">
        <v>295</v>
      </c>
      <c r="C306" s="45"/>
      <c r="D306" s="114"/>
      <c r="E306" s="114"/>
      <c r="F306" s="114"/>
      <c r="G306" s="44"/>
      <c r="H306" s="10"/>
      <c r="I306" s="10"/>
      <c r="J306" s="5"/>
      <c r="K306" s="36"/>
      <c r="L306" s="37"/>
      <c r="M306" s="8"/>
      <c r="N306" s="8"/>
      <c r="O306" s="8"/>
      <c r="P306" s="8"/>
      <c r="Q306" s="51"/>
      <c r="R306" s="217" t="str">
        <f t="shared" si="74"/>
        <v/>
      </c>
      <c r="S306" s="39" t="str">
        <f>IF(I306="","",IF(I306="委託輸送",IF(H306="ガソリン",VLOOKUP(L306,参考データ!$D$4:$F$6,3,TRUE),VLOOKUP(L306,参考データ!$D$7:$F$15,3,TRUE)),IF(H306="ガソリン",VLOOKUP(L306,参考データ!$D$16:$F$18,3,TRUE),VLOOKUP(L306,参考データ!$D$19:$F$27,3,TRUE))))</f>
        <v/>
      </c>
      <c r="T306" s="204" t="str">
        <f>IF(C306="","",IF(Q306="有",IF(H306="ガソリン",VLOOKUP(M306,参考データ!$B$36:$F$38,3,FALSE)/R306^VLOOKUP(M306,参考データ!$B$36:$F$38,4,FALSE)/L306^VLOOKUP(M306,参考データ!$B$36:$F$38,5,FALSE),VLOOKUP(M306,参考データ!$B$39:$F$42,3,FALSE)/R306^VLOOKUP(M306,参考データ!$B$39:$F$42,4,FALSE)/L306^VLOOKUP(M306,参考データ!$B$39:$F$42,5,FALSE))*U306,J306/(IF(I306="委託輸送",IF(H306="ガソリン",INDEX(参考データ!$F$48:$I$50,MATCH(L306,参考データ!$D$48:$D$50,1),MATCH(M306,参考データ!$F$47:$I$47,0)),INDEX(参考データ!$F$51:$I$59,MATCH(L306,参考データ!$D$51:$D$59,1),MATCH(M306,参考データ!$F$47:$I$47,0))),IF(H306="ガソリン",INDEX(参考データ!$F$60:$I$62,MATCH(L306,参考データ!$D$60:$D$62,1),MATCH(M306,参考データ!$F$47:$I$47,0)),INDEX(参考データ!$F$63:$I$71,MATCH(L306,参考データ!$D$63:$D$71,1),MATCH(M306,参考データ!$F$47:$I$47,0)))))))</f>
        <v/>
      </c>
      <c r="U306" s="218" t="str">
        <f t="shared" si="71"/>
        <v/>
      </c>
      <c r="V306" s="206" t="str">
        <f t="shared" si="72"/>
        <v/>
      </c>
      <c r="AN306" s="216">
        <f t="shared" si="75"/>
        <v>0</v>
      </c>
      <c r="AO306" s="156">
        <f t="shared" si="77"/>
        <v>0</v>
      </c>
      <c r="AP306" s="140">
        <f t="shared" si="76"/>
        <v>0</v>
      </c>
      <c r="AQ306" s="159" t="str">
        <f t="shared" si="73"/>
        <v/>
      </c>
    </row>
    <row r="307" spans="2:43" x14ac:dyDescent="0.2">
      <c r="B307" s="202">
        <v>296</v>
      </c>
      <c r="C307" s="45"/>
      <c r="D307" s="114"/>
      <c r="E307" s="114"/>
      <c r="F307" s="114"/>
      <c r="G307" s="44"/>
      <c r="H307" s="10"/>
      <c r="I307" s="10"/>
      <c r="J307" s="5"/>
      <c r="K307" s="36"/>
      <c r="L307" s="37"/>
      <c r="M307" s="8"/>
      <c r="N307" s="8"/>
      <c r="O307" s="8"/>
      <c r="P307" s="8"/>
      <c r="Q307" s="51"/>
      <c r="R307" s="217" t="str">
        <f t="shared" si="74"/>
        <v/>
      </c>
      <c r="S307" s="39" t="str">
        <f>IF(I307="","",IF(I307="委託輸送",IF(H307="ガソリン",VLOOKUP(L307,参考データ!$D$4:$F$6,3,TRUE),VLOOKUP(L307,参考データ!$D$7:$F$15,3,TRUE)),IF(H307="ガソリン",VLOOKUP(L307,参考データ!$D$16:$F$18,3,TRUE),VLOOKUP(L307,参考データ!$D$19:$F$27,3,TRUE))))</f>
        <v/>
      </c>
      <c r="T307" s="204" t="str">
        <f>IF(C307="","",IF(Q307="有",IF(H307="ガソリン",VLOOKUP(M307,参考データ!$B$36:$F$38,3,FALSE)/R307^VLOOKUP(M307,参考データ!$B$36:$F$38,4,FALSE)/L307^VLOOKUP(M307,参考データ!$B$36:$F$38,5,FALSE),VLOOKUP(M307,参考データ!$B$39:$F$42,3,FALSE)/R307^VLOOKUP(M307,参考データ!$B$39:$F$42,4,FALSE)/L307^VLOOKUP(M307,参考データ!$B$39:$F$42,5,FALSE))*U307,J307/(IF(I307="委託輸送",IF(H307="ガソリン",INDEX(参考データ!$F$48:$I$50,MATCH(L307,参考データ!$D$48:$D$50,1),MATCH(M307,参考データ!$F$47:$I$47,0)),INDEX(参考データ!$F$51:$I$59,MATCH(L307,参考データ!$D$51:$D$59,1),MATCH(M307,参考データ!$F$47:$I$47,0))),IF(H307="ガソリン",INDEX(参考データ!$F$60:$I$62,MATCH(L307,参考データ!$D$60:$D$62,1),MATCH(M307,参考データ!$F$47:$I$47,0)),INDEX(参考データ!$F$63:$I$71,MATCH(L307,参考データ!$D$63:$D$71,1),MATCH(M307,参考データ!$F$47:$I$47,0)))))))</f>
        <v/>
      </c>
      <c r="U307" s="218" t="str">
        <f t="shared" si="71"/>
        <v/>
      </c>
      <c r="V307" s="206" t="str">
        <f t="shared" si="72"/>
        <v/>
      </c>
      <c r="AN307" s="216">
        <f t="shared" si="75"/>
        <v>0</v>
      </c>
      <c r="AO307" s="156">
        <f t="shared" si="77"/>
        <v>0</v>
      </c>
      <c r="AP307" s="140">
        <f t="shared" si="76"/>
        <v>0</v>
      </c>
      <c r="AQ307" s="159" t="str">
        <f t="shared" si="73"/>
        <v/>
      </c>
    </row>
    <row r="308" spans="2:43" x14ac:dyDescent="0.2">
      <c r="B308" s="202">
        <v>297</v>
      </c>
      <c r="C308" s="45"/>
      <c r="D308" s="114"/>
      <c r="E308" s="114"/>
      <c r="F308" s="114"/>
      <c r="G308" s="44"/>
      <c r="H308" s="10"/>
      <c r="I308" s="10"/>
      <c r="J308" s="5"/>
      <c r="K308" s="36"/>
      <c r="L308" s="37"/>
      <c r="M308" s="8"/>
      <c r="N308" s="8"/>
      <c r="O308" s="8"/>
      <c r="P308" s="8"/>
      <c r="Q308" s="51"/>
      <c r="R308" s="217" t="str">
        <f t="shared" si="74"/>
        <v/>
      </c>
      <c r="S308" s="39" t="str">
        <f>IF(I308="","",IF(I308="委託輸送",IF(H308="ガソリン",VLOOKUP(L308,参考データ!$D$4:$F$6,3,TRUE),VLOOKUP(L308,参考データ!$D$7:$F$15,3,TRUE)),IF(H308="ガソリン",VLOOKUP(L308,参考データ!$D$16:$F$18,3,TRUE),VLOOKUP(L308,参考データ!$D$19:$F$27,3,TRUE))))</f>
        <v/>
      </c>
      <c r="T308" s="204" t="str">
        <f>IF(C308="","",IF(Q308="有",IF(H308="ガソリン",VLOOKUP(M308,参考データ!$B$36:$F$38,3,FALSE)/R308^VLOOKUP(M308,参考データ!$B$36:$F$38,4,FALSE)/L308^VLOOKUP(M308,参考データ!$B$36:$F$38,5,FALSE),VLOOKUP(M308,参考データ!$B$39:$F$42,3,FALSE)/R308^VLOOKUP(M308,参考データ!$B$39:$F$42,4,FALSE)/L308^VLOOKUP(M308,参考データ!$B$39:$F$42,5,FALSE))*U308,J308/(IF(I308="委託輸送",IF(H308="ガソリン",INDEX(参考データ!$F$48:$I$50,MATCH(L308,参考データ!$D$48:$D$50,1),MATCH(M308,参考データ!$F$47:$I$47,0)),INDEX(参考データ!$F$51:$I$59,MATCH(L308,参考データ!$D$51:$D$59,1),MATCH(M308,参考データ!$F$47:$I$47,0))),IF(H308="ガソリン",INDEX(参考データ!$F$60:$I$62,MATCH(L308,参考データ!$D$60:$D$62,1),MATCH(M308,参考データ!$F$47:$I$47,0)),INDEX(参考データ!$F$63:$I$71,MATCH(L308,参考データ!$D$63:$D$71,1),MATCH(M308,参考データ!$F$47:$I$47,0)))))))</f>
        <v/>
      </c>
      <c r="U308" s="218" t="str">
        <f t="shared" si="71"/>
        <v/>
      </c>
      <c r="V308" s="206" t="str">
        <f t="shared" si="72"/>
        <v/>
      </c>
      <c r="AN308" s="216">
        <f t="shared" si="75"/>
        <v>0</v>
      </c>
      <c r="AO308" s="156">
        <f t="shared" si="77"/>
        <v>0</v>
      </c>
      <c r="AP308" s="140">
        <f t="shared" si="76"/>
        <v>0</v>
      </c>
      <c r="AQ308" s="159" t="str">
        <f t="shared" si="73"/>
        <v/>
      </c>
    </row>
    <row r="309" spans="2:43" x14ac:dyDescent="0.2">
      <c r="B309" s="202">
        <v>298</v>
      </c>
      <c r="C309" s="45"/>
      <c r="D309" s="114"/>
      <c r="E309" s="114"/>
      <c r="F309" s="114"/>
      <c r="G309" s="44"/>
      <c r="H309" s="10"/>
      <c r="I309" s="10"/>
      <c r="J309" s="5"/>
      <c r="K309" s="36"/>
      <c r="L309" s="37"/>
      <c r="M309" s="8"/>
      <c r="N309" s="8"/>
      <c r="O309" s="8"/>
      <c r="P309" s="8"/>
      <c r="Q309" s="51"/>
      <c r="R309" s="217" t="str">
        <f t="shared" si="74"/>
        <v/>
      </c>
      <c r="S309" s="39" t="str">
        <f>IF(I309="","",IF(I309="委託輸送",IF(H309="ガソリン",VLOOKUP(L309,参考データ!$D$4:$F$6,3,TRUE),VLOOKUP(L309,参考データ!$D$7:$F$15,3,TRUE)),IF(H309="ガソリン",VLOOKUP(L309,参考データ!$D$16:$F$18,3,TRUE),VLOOKUP(L309,参考データ!$D$19:$F$27,3,TRUE))))</f>
        <v/>
      </c>
      <c r="T309" s="204" t="str">
        <f>IF(C309="","",IF(Q309="有",IF(H309="ガソリン",VLOOKUP(M309,参考データ!$B$36:$F$38,3,FALSE)/R309^VLOOKUP(M309,参考データ!$B$36:$F$38,4,FALSE)/L309^VLOOKUP(M309,参考データ!$B$36:$F$38,5,FALSE),VLOOKUP(M309,参考データ!$B$39:$F$42,3,FALSE)/R309^VLOOKUP(M309,参考データ!$B$39:$F$42,4,FALSE)/L309^VLOOKUP(M309,参考データ!$B$39:$F$42,5,FALSE))*U309,J309/(IF(I309="委託輸送",IF(H309="ガソリン",INDEX(参考データ!$F$48:$I$50,MATCH(L309,参考データ!$D$48:$D$50,1),MATCH(M309,参考データ!$F$47:$I$47,0)),INDEX(参考データ!$F$51:$I$59,MATCH(L309,参考データ!$D$51:$D$59,1),MATCH(M309,参考データ!$F$47:$I$47,0))),IF(H309="ガソリン",INDEX(参考データ!$F$60:$I$62,MATCH(L309,参考データ!$D$60:$D$62,1),MATCH(M309,参考データ!$F$47:$I$47,0)),INDEX(参考データ!$F$63:$I$71,MATCH(L309,参考データ!$D$63:$D$71,1),MATCH(M309,参考データ!$F$47:$I$47,0)))))))</f>
        <v/>
      </c>
      <c r="U309" s="218" t="str">
        <f t="shared" si="71"/>
        <v/>
      </c>
      <c r="V309" s="206" t="str">
        <f t="shared" si="72"/>
        <v/>
      </c>
      <c r="AN309" s="216">
        <f t="shared" si="75"/>
        <v>0</v>
      </c>
      <c r="AO309" s="156">
        <f t="shared" si="77"/>
        <v>0</v>
      </c>
      <c r="AP309" s="140">
        <f t="shared" si="76"/>
        <v>0</v>
      </c>
      <c r="AQ309" s="159" t="str">
        <f t="shared" si="73"/>
        <v/>
      </c>
    </row>
    <row r="310" spans="2:43" x14ac:dyDescent="0.2">
      <c r="B310" s="202">
        <v>299</v>
      </c>
      <c r="C310" s="45"/>
      <c r="D310" s="114"/>
      <c r="E310" s="114"/>
      <c r="F310" s="114"/>
      <c r="G310" s="44"/>
      <c r="H310" s="10"/>
      <c r="I310" s="10"/>
      <c r="J310" s="5"/>
      <c r="K310" s="36"/>
      <c r="L310" s="37"/>
      <c r="M310" s="8"/>
      <c r="N310" s="8"/>
      <c r="O310" s="8"/>
      <c r="P310" s="8"/>
      <c r="Q310" s="51"/>
      <c r="R310" s="217" t="str">
        <f t="shared" si="74"/>
        <v/>
      </c>
      <c r="S310" s="39" t="str">
        <f>IF(I310="","",IF(I310="委託輸送",IF(H310="ガソリン",VLOOKUP(L310,参考データ!$D$4:$F$6,3,TRUE),VLOOKUP(L310,参考データ!$D$7:$F$15,3,TRUE)),IF(H310="ガソリン",VLOOKUP(L310,参考データ!$D$16:$F$18,3,TRUE),VLOOKUP(L310,参考データ!$D$19:$F$27,3,TRUE))))</f>
        <v/>
      </c>
      <c r="T310" s="204" t="str">
        <f>IF(C310="","",IF(Q310="有",IF(H310="ガソリン",VLOOKUP(M310,参考データ!$B$36:$F$38,3,FALSE)/R310^VLOOKUP(M310,参考データ!$B$36:$F$38,4,FALSE)/L310^VLOOKUP(M310,参考データ!$B$36:$F$38,5,FALSE),VLOOKUP(M310,参考データ!$B$39:$F$42,3,FALSE)/R310^VLOOKUP(M310,参考データ!$B$39:$F$42,4,FALSE)/L310^VLOOKUP(M310,参考データ!$B$39:$F$42,5,FALSE))*U310,J310/(IF(I310="委託輸送",IF(H310="ガソリン",INDEX(参考データ!$F$48:$I$50,MATCH(L310,参考データ!$D$48:$D$50,1),MATCH(M310,参考データ!$F$47:$I$47,0)),INDEX(参考データ!$F$51:$I$59,MATCH(L310,参考データ!$D$51:$D$59,1),MATCH(M310,参考データ!$F$47:$I$47,0))),IF(H310="ガソリン",INDEX(参考データ!$F$60:$I$62,MATCH(L310,参考データ!$D$60:$D$62,1),MATCH(M310,参考データ!$F$47:$I$47,0)),INDEX(参考データ!$F$63:$I$71,MATCH(L310,参考データ!$D$63:$D$71,1),MATCH(M310,参考データ!$F$47:$I$47,0)))))))</f>
        <v/>
      </c>
      <c r="U310" s="218" t="str">
        <f t="shared" si="71"/>
        <v/>
      </c>
      <c r="V310" s="206" t="str">
        <f t="shared" si="72"/>
        <v/>
      </c>
      <c r="AN310" s="216">
        <f t="shared" si="75"/>
        <v>0</v>
      </c>
      <c r="AO310" s="156">
        <f t="shared" si="77"/>
        <v>0</v>
      </c>
      <c r="AP310" s="140">
        <f t="shared" si="76"/>
        <v>0</v>
      </c>
      <c r="AQ310" s="159" t="str">
        <f t="shared" si="73"/>
        <v/>
      </c>
    </row>
    <row r="311" spans="2:43" x14ac:dyDescent="0.2">
      <c r="B311" s="202">
        <v>300</v>
      </c>
      <c r="C311" s="45"/>
      <c r="D311" s="114"/>
      <c r="E311" s="114"/>
      <c r="F311" s="114"/>
      <c r="G311" s="44"/>
      <c r="H311" s="10"/>
      <c r="I311" s="10"/>
      <c r="J311" s="5"/>
      <c r="K311" s="36"/>
      <c r="L311" s="37"/>
      <c r="M311" s="8"/>
      <c r="N311" s="8"/>
      <c r="O311" s="8"/>
      <c r="P311" s="8"/>
      <c r="Q311" s="51"/>
      <c r="R311" s="217" t="str">
        <f t="shared" si="74"/>
        <v/>
      </c>
      <c r="S311" s="39" t="str">
        <f>IF(I311="","",IF(I311="委託輸送",IF(H311="ガソリン",VLOOKUP(L311,参考データ!$D$4:$F$6,3,TRUE),VLOOKUP(L311,参考データ!$D$7:$F$15,3,TRUE)),IF(H311="ガソリン",VLOOKUP(L311,参考データ!$D$16:$F$18,3,TRUE),VLOOKUP(L311,参考データ!$D$19:$F$27,3,TRUE))))</f>
        <v/>
      </c>
      <c r="T311" s="204" t="str">
        <f>IF(C311="","",IF(Q311="有",IF(H311="ガソリン",VLOOKUP(M311,参考データ!$B$36:$F$38,3,FALSE)/R311^VLOOKUP(M311,参考データ!$B$36:$F$38,4,FALSE)/L311^VLOOKUP(M311,参考データ!$B$36:$F$38,5,FALSE),VLOOKUP(M311,参考データ!$B$39:$F$42,3,FALSE)/R311^VLOOKUP(M311,参考データ!$B$39:$F$42,4,FALSE)/L311^VLOOKUP(M311,参考データ!$B$39:$F$42,5,FALSE))*U311,J311/(IF(I311="委託輸送",IF(H311="ガソリン",INDEX(参考データ!$F$48:$I$50,MATCH(L311,参考データ!$D$48:$D$50,1),MATCH(M311,参考データ!$F$47:$I$47,0)),INDEX(参考データ!$F$51:$I$59,MATCH(L311,参考データ!$D$51:$D$59,1),MATCH(M311,参考データ!$F$47:$I$47,0))),IF(H311="ガソリン",INDEX(参考データ!$F$60:$I$62,MATCH(L311,参考データ!$D$60:$D$62,1),MATCH(M311,参考データ!$F$47:$I$47,0)),INDEX(参考データ!$F$63:$I$71,MATCH(L311,参考データ!$D$63:$D$71,1),MATCH(M311,参考データ!$F$47:$I$47,0)))))))</f>
        <v/>
      </c>
      <c r="U311" s="218" t="str">
        <f t="shared" si="71"/>
        <v/>
      </c>
      <c r="V311" s="206" t="str">
        <f t="shared" si="72"/>
        <v/>
      </c>
      <c r="AN311" s="216">
        <f t="shared" si="75"/>
        <v>0</v>
      </c>
      <c r="AO311" s="156">
        <f t="shared" si="77"/>
        <v>0</v>
      </c>
      <c r="AP311" s="140">
        <f t="shared" si="76"/>
        <v>0</v>
      </c>
      <c r="AQ311" s="159" t="str">
        <f t="shared" si="73"/>
        <v/>
      </c>
    </row>
    <row r="312" spans="2:43" x14ac:dyDescent="0.2">
      <c r="B312" s="202">
        <v>301</v>
      </c>
      <c r="C312" s="45"/>
      <c r="D312" s="114"/>
      <c r="E312" s="114"/>
      <c r="F312" s="114"/>
      <c r="G312" s="44"/>
      <c r="H312" s="10"/>
      <c r="I312" s="10"/>
      <c r="J312" s="5"/>
      <c r="K312" s="36"/>
      <c r="L312" s="37"/>
      <c r="M312" s="8"/>
      <c r="N312" s="8"/>
      <c r="O312" s="8"/>
      <c r="P312" s="8"/>
      <c r="Q312" s="51"/>
      <c r="R312" s="217" t="str">
        <f t="shared" si="74"/>
        <v/>
      </c>
      <c r="S312" s="39" t="str">
        <f>IF(I312="","",IF(I312="委託輸送",IF(H312="ガソリン",VLOOKUP(L312,参考データ!$D$4:$F$6,3,TRUE),VLOOKUP(L312,参考データ!$D$7:$F$15,3,TRUE)),IF(H312="ガソリン",VLOOKUP(L312,参考データ!$D$16:$F$18,3,TRUE),VLOOKUP(L312,参考データ!$D$19:$F$27,3,TRUE))))</f>
        <v/>
      </c>
      <c r="T312" s="204" t="str">
        <f>IF(C312="","",IF(Q312="有",IF(H312="ガソリン",VLOOKUP(M312,参考データ!$B$36:$F$38,3,FALSE)/R312^VLOOKUP(M312,参考データ!$B$36:$F$38,4,FALSE)/L312^VLOOKUP(M312,参考データ!$B$36:$F$38,5,FALSE),VLOOKUP(M312,参考データ!$B$39:$F$42,3,FALSE)/R312^VLOOKUP(M312,参考データ!$B$39:$F$42,4,FALSE)/L312^VLOOKUP(M312,参考データ!$B$39:$F$42,5,FALSE))*U312,J312/(IF(I312="委託輸送",IF(H312="ガソリン",INDEX(参考データ!$F$48:$I$50,MATCH(L312,参考データ!$D$48:$D$50,1),MATCH(M312,参考データ!$F$47:$I$47,0)),INDEX(参考データ!$F$51:$I$59,MATCH(L312,参考データ!$D$51:$D$59,1),MATCH(M312,参考データ!$F$47:$I$47,0))),IF(H312="ガソリン",INDEX(参考データ!$F$60:$I$62,MATCH(L312,参考データ!$D$60:$D$62,1),MATCH(M312,参考データ!$F$47:$I$47,0)),INDEX(参考データ!$F$63:$I$71,MATCH(L312,参考データ!$D$63:$D$71,1),MATCH(M312,参考データ!$F$47:$I$47,0)))))))</f>
        <v/>
      </c>
      <c r="U312" s="218" t="str">
        <f t="shared" si="71"/>
        <v/>
      </c>
      <c r="V312" s="206" t="str">
        <f t="shared" si="72"/>
        <v/>
      </c>
      <c r="AN312" s="216">
        <f t="shared" si="75"/>
        <v>0</v>
      </c>
      <c r="AO312" s="156">
        <f t="shared" si="77"/>
        <v>0</v>
      </c>
      <c r="AP312" s="140">
        <f t="shared" si="76"/>
        <v>0</v>
      </c>
      <c r="AQ312" s="159" t="str">
        <f t="shared" si="73"/>
        <v/>
      </c>
    </row>
    <row r="313" spans="2:43" x14ac:dyDescent="0.2">
      <c r="B313" s="202">
        <v>302</v>
      </c>
      <c r="C313" s="45"/>
      <c r="D313" s="114"/>
      <c r="E313" s="114"/>
      <c r="F313" s="114"/>
      <c r="G313" s="44"/>
      <c r="H313" s="10"/>
      <c r="I313" s="10"/>
      <c r="J313" s="5"/>
      <c r="K313" s="36"/>
      <c r="L313" s="37"/>
      <c r="M313" s="8"/>
      <c r="N313" s="8"/>
      <c r="O313" s="8"/>
      <c r="P313" s="8"/>
      <c r="Q313" s="51"/>
      <c r="R313" s="217" t="str">
        <f t="shared" si="74"/>
        <v/>
      </c>
      <c r="S313" s="39" t="str">
        <f>IF(I313="","",IF(I313="委託輸送",IF(H313="ガソリン",VLOOKUP(L313,参考データ!$D$4:$F$6,3,TRUE),VLOOKUP(L313,参考データ!$D$7:$F$15,3,TRUE)),IF(H313="ガソリン",VLOOKUP(L313,参考データ!$D$16:$F$18,3,TRUE),VLOOKUP(L313,参考データ!$D$19:$F$27,3,TRUE))))</f>
        <v/>
      </c>
      <c r="T313" s="204" t="str">
        <f>IF(C313="","",IF(Q313="有",IF(H313="ガソリン",VLOOKUP(M313,参考データ!$B$36:$F$38,3,FALSE)/R313^VLOOKUP(M313,参考データ!$B$36:$F$38,4,FALSE)/L313^VLOOKUP(M313,参考データ!$B$36:$F$38,5,FALSE),VLOOKUP(M313,参考データ!$B$39:$F$42,3,FALSE)/R313^VLOOKUP(M313,参考データ!$B$39:$F$42,4,FALSE)/L313^VLOOKUP(M313,参考データ!$B$39:$F$42,5,FALSE))*U313,J313/(IF(I313="委託輸送",IF(H313="ガソリン",INDEX(参考データ!$F$48:$I$50,MATCH(L313,参考データ!$D$48:$D$50,1),MATCH(M313,参考データ!$F$47:$I$47,0)),INDEX(参考データ!$F$51:$I$59,MATCH(L313,参考データ!$D$51:$D$59,1),MATCH(M313,参考データ!$F$47:$I$47,0))),IF(H313="ガソリン",INDEX(参考データ!$F$60:$I$62,MATCH(L313,参考データ!$D$60:$D$62,1),MATCH(M313,参考データ!$F$47:$I$47,0)),INDEX(参考データ!$F$63:$I$71,MATCH(L313,参考データ!$D$63:$D$71,1),MATCH(M313,参考データ!$F$47:$I$47,0)))))))</f>
        <v/>
      </c>
      <c r="U313" s="218" t="str">
        <f t="shared" si="71"/>
        <v/>
      </c>
      <c r="V313" s="206" t="str">
        <f t="shared" si="72"/>
        <v/>
      </c>
      <c r="AN313" s="216">
        <f t="shared" si="75"/>
        <v>0</v>
      </c>
      <c r="AO313" s="156">
        <f t="shared" si="77"/>
        <v>0</v>
      </c>
      <c r="AP313" s="140">
        <f t="shared" si="76"/>
        <v>0</v>
      </c>
      <c r="AQ313" s="159" t="str">
        <f t="shared" si="73"/>
        <v/>
      </c>
    </row>
    <row r="314" spans="2:43" x14ac:dyDescent="0.2">
      <c r="B314" s="202">
        <v>303</v>
      </c>
      <c r="C314" s="45"/>
      <c r="D314" s="114"/>
      <c r="E314" s="114"/>
      <c r="F314" s="114"/>
      <c r="G314" s="44"/>
      <c r="H314" s="10"/>
      <c r="I314" s="10"/>
      <c r="J314" s="5"/>
      <c r="K314" s="36"/>
      <c r="L314" s="37"/>
      <c r="M314" s="8"/>
      <c r="N314" s="8"/>
      <c r="O314" s="8"/>
      <c r="P314" s="8"/>
      <c r="Q314" s="51"/>
      <c r="R314" s="217" t="str">
        <f t="shared" si="74"/>
        <v/>
      </c>
      <c r="S314" s="39" t="str">
        <f>IF(I314="","",IF(I314="委託輸送",IF(H314="ガソリン",VLOOKUP(L314,参考データ!$D$4:$F$6,3,TRUE),VLOOKUP(L314,参考データ!$D$7:$F$15,3,TRUE)),IF(H314="ガソリン",VLOOKUP(L314,参考データ!$D$16:$F$18,3,TRUE),VLOOKUP(L314,参考データ!$D$19:$F$27,3,TRUE))))</f>
        <v/>
      </c>
      <c r="T314" s="204" t="str">
        <f>IF(C314="","",IF(Q314="有",IF(H314="ガソリン",VLOOKUP(M314,参考データ!$B$36:$F$38,3,FALSE)/R314^VLOOKUP(M314,参考データ!$B$36:$F$38,4,FALSE)/L314^VLOOKUP(M314,参考データ!$B$36:$F$38,5,FALSE),VLOOKUP(M314,参考データ!$B$39:$F$42,3,FALSE)/R314^VLOOKUP(M314,参考データ!$B$39:$F$42,4,FALSE)/L314^VLOOKUP(M314,参考データ!$B$39:$F$42,5,FALSE))*U314,J314/(IF(I314="委託輸送",IF(H314="ガソリン",INDEX(参考データ!$F$48:$I$50,MATCH(L314,参考データ!$D$48:$D$50,1),MATCH(M314,参考データ!$F$47:$I$47,0)),INDEX(参考データ!$F$51:$I$59,MATCH(L314,参考データ!$D$51:$D$59,1),MATCH(M314,参考データ!$F$47:$I$47,0))),IF(H314="ガソリン",INDEX(参考データ!$F$60:$I$62,MATCH(L314,参考データ!$D$60:$D$62,1),MATCH(M314,参考データ!$F$47:$I$47,0)),INDEX(参考データ!$F$63:$I$71,MATCH(L314,参考データ!$D$63:$D$71,1),MATCH(M314,参考データ!$F$47:$I$47,0)))))))</f>
        <v/>
      </c>
      <c r="U314" s="218" t="str">
        <f t="shared" si="71"/>
        <v/>
      </c>
      <c r="V314" s="206" t="str">
        <f t="shared" si="72"/>
        <v/>
      </c>
      <c r="AN314" s="216">
        <f t="shared" si="75"/>
        <v>0</v>
      </c>
      <c r="AO314" s="156">
        <f t="shared" si="77"/>
        <v>0</v>
      </c>
      <c r="AP314" s="140">
        <f t="shared" si="76"/>
        <v>0</v>
      </c>
      <c r="AQ314" s="159" t="str">
        <f t="shared" si="73"/>
        <v/>
      </c>
    </row>
    <row r="315" spans="2:43" x14ac:dyDescent="0.2">
      <c r="B315" s="202">
        <v>304</v>
      </c>
      <c r="C315" s="45"/>
      <c r="D315" s="114"/>
      <c r="E315" s="114"/>
      <c r="F315" s="114"/>
      <c r="G315" s="44"/>
      <c r="H315" s="10"/>
      <c r="I315" s="10"/>
      <c r="J315" s="5"/>
      <c r="K315" s="36"/>
      <c r="L315" s="37"/>
      <c r="M315" s="8"/>
      <c r="N315" s="8"/>
      <c r="O315" s="8"/>
      <c r="P315" s="8"/>
      <c r="Q315" s="51"/>
      <c r="R315" s="217" t="str">
        <f t="shared" si="74"/>
        <v/>
      </c>
      <c r="S315" s="39" t="str">
        <f>IF(I315="","",IF(I315="委託輸送",IF(H315="ガソリン",VLOOKUP(L315,参考データ!$D$4:$F$6,3,TRUE),VLOOKUP(L315,参考データ!$D$7:$F$15,3,TRUE)),IF(H315="ガソリン",VLOOKUP(L315,参考データ!$D$16:$F$18,3,TRUE),VLOOKUP(L315,参考データ!$D$19:$F$27,3,TRUE))))</f>
        <v/>
      </c>
      <c r="T315" s="204" t="str">
        <f>IF(C315="","",IF(Q315="有",IF(H315="ガソリン",VLOOKUP(M315,参考データ!$B$36:$F$38,3,FALSE)/R315^VLOOKUP(M315,参考データ!$B$36:$F$38,4,FALSE)/L315^VLOOKUP(M315,参考データ!$B$36:$F$38,5,FALSE),VLOOKUP(M315,参考データ!$B$39:$F$42,3,FALSE)/R315^VLOOKUP(M315,参考データ!$B$39:$F$42,4,FALSE)/L315^VLOOKUP(M315,参考データ!$B$39:$F$42,5,FALSE))*U315,J315/(IF(I315="委託輸送",IF(H315="ガソリン",INDEX(参考データ!$F$48:$I$50,MATCH(L315,参考データ!$D$48:$D$50,1),MATCH(M315,参考データ!$F$47:$I$47,0)),INDEX(参考データ!$F$51:$I$59,MATCH(L315,参考データ!$D$51:$D$59,1),MATCH(M315,参考データ!$F$47:$I$47,0))),IF(H315="ガソリン",INDEX(参考データ!$F$60:$I$62,MATCH(L315,参考データ!$D$60:$D$62,1),MATCH(M315,参考データ!$F$47:$I$47,0)),INDEX(参考データ!$F$63:$I$71,MATCH(L315,参考データ!$D$63:$D$71,1),MATCH(M315,参考データ!$F$47:$I$47,0)))))))</f>
        <v/>
      </c>
      <c r="U315" s="218" t="str">
        <f t="shared" si="71"/>
        <v/>
      </c>
      <c r="V315" s="206" t="str">
        <f t="shared" si="72"/>
        <v/>
      </c>
      <c r="AN315" s="216">
        <f t="shared" si="75"/>
        <v>0</v>
      </c>
      <c r="AO315" s="156">
        <f t="shared" si="77"/>
        <v>0</v>
      </c>
      <c r="AP315" s="140">
        <f t="shared" si="76"/>
        <v>0</v>
      </c>
      <c r="AQ315" s="159" t="str">
        <f t="shared" si="73"/>
        <v/>
      </c>
    </row>
    <row r="316" spans="2:43" x14ac:dyDescent="0.2">
      <c r="B316" s="202">
        <v>305</v>
      </c>
      <c r="C316" s="45"/>
      <c r="D316" s="114"/>
      <c r="E316" s="114"/>
      <c r="F316" s="114"/>
      <c r="G316" s="42"/>
      <c r="H316" s="9"/>
      <c r="I316" s="9"/>
      <c r="J316" s="1"/>
      <c r="K316" s="34"/>
      <c r="L316" s="35"/>
      <c r="M316" s="7"/>
      <c r="N316" s="7"/>
      <c r="O316" s="7"/>
      <c r="P316" s="7"/>
      <c r="Q316" s="50"/>
      <c r="R316" s="217" t="str">
        <f t="shared" si="74"/>
        <v/>
      </c>
      <c r="S316" s="39" t="str">
        <f>IF(I316="","",IF(I316="委託輸送",IF(H316="ガソリン",VLOOKUP(L316,参考データ!$D$4:$F$6,3,TRUE),VLOOKUP(L316,参考データ!$D$7:$F$15,3,TRUE)),IF(H316="ガソリン",VLOOKUP(L316,参考データ!$D$16:$F$18,3,TRUE),VLOOKUP(L316,参考データ!$D$19:$F$27,3,TRUE))))</f>
        <v/>
      </c>
      <c r="T316" s="204" t="str">
        <f>IF(C316="","",IF(Q316="有",IF(H316="ガソリン",VLOOKUP(M316,参考データ!$B$36:$F$38,3,FALSE)/R316^VLOOKUP(M316,参考データ!$B$36:$F$38,4,FALSE)/L316^VLOOKUP(M316,参考データ!$B$36:$F$38,5,FALSE),VLOOKUP(M316,参考データ!$B$39:$F$42,3,FALSE)/R316^VLOOKUP(M316,参考データ!$B$39:$F$42,4,FALSE)/L316^VLOOKUP(M316,参考データ!$B$39:$F$42,5,FALSE))*U316,J316/(IF(I316="委託輸送",IF(H316="ガソリン",INDEX(参考データ!$F$48:$I$50,MATCH(L316,参考データ!$D$48:$D$50,1),MATCH(M316,参考データ!$F$47:$I$47,0)),INDEX(参考データ!$F$51:$I$59,MATCH(L316,参考データ!$D$51:$D$59,1),MATCH(M316,参考データ!$F$47:$I$47,0))),IF(H316="ガソリン",INDEX(参考データ!$F$60:$I$62,MATCH(L316,参考データ!$D$60:$D$62,1),MATCH(M316,参考データ!$F$47:$I$47,0)),INDEX(参考データ!$F$63:$I$71,MATCH(L316,参考データ!$D$63:$D$71,1),MATCH(M316,参考データ!$F$47:$I$47,0)))))))</f>
        <v/>
      </c>
      <c r="U316" s="218" t="str">
        <f t="shared" si="71"/>
        <v/>
      </c>
      <c r="V316" s="206" t="str">
        <f t="shared" si="72"/>
        <v/>
      </c>
      <c r="AN316" s="216">
        <f t="shared" si="75"/>
        <v>0</v>
      </c>
      <c r="AO316" s="156">
        <f t="shared" si="77"/>
        <v>0</v>
      </c>
      <c r="AP316" s="140">
        <f t="shared" si="76"/>
        <v>0</v>
      </c>
      <c r="AQ316" s="159" t="str">
        <f t="shared" si="73"/>
        <v/>
      </c>
    </row>
    <row r="317" spans="2:43" x14ac:dyDescent="0.2">
      <c r="B317" s="202">
        <v>306</v>
      </c>
      <c r="C317" s="45"/>
      <c r="D317" s="114"/>
      <c r="E317" s="114"/>
      <c r="F317" s="114"/>
      <c r="G317" s="42"/>
      <c r="H317" s="9"/>
      <c r="I317" s="9"/>
      <c r="J317" s="1"/>
      <c r="K317" s="34"/>
      <c r="L317" s="35"/>
      <c r="M317" s="7"/>
      <c r="N317" s="7"/>
      <c r="O317" s="7"/>
      <c r="P317" s="7"/>
      <c r="Q317" s="50"/>
      <c r="R317" s="217" t="str">
        <f t="shared" si="74"/>
        <v/>
      </c>
      <c r="S317" s="39" t="str">
        <f>IF(I317="","",IF(I317="委託輸送",IF(H317="ガソリン",VLOOKUP(L317,参考データ!$D$4:$F$6,3,TRUE),VLOOKUP(L317,参考データ!$D$7:$F$15,3,TRUE)),IF(H317="ガソリン",VLOOKUP(L317,参考データ!$D$16:$F$18,3,TRUE),VLOOKUP(L317,参考データ!$D$19:$F$27,3,TRUE))))</f>
        <v/>
      </c>
      <c r="T317" s="204" t="str">
        <f>IF(C317="","",IF(Q317="有",IF(H317="ガソリン",VLOOKUP(M317,参考データ!$B$36:$F$38,3,FALSE)/R317^VLOOKUP(M317,参考データ!$B$36:$F$38,4,FALSE)/L317^VLOOKUP(M317,参考データ!$B$36:$F$38,5,FALSE),VLOOKUP(M317,参考データ!$B$39:$F$42,3,FALSE)/R317^VLOOKUP(M317,参考データ!$B$39:$F$42,4,FALSE)/L317^VLOOKUP(M317,参考データ!$B$39:$F$42,5,FALSE))*U317,J317/(IF(I317="委託輸送",IF(H317="ガソリン",INDEX(参考データ!$F$48:$I$50,MATCH(L317,参考データ!$D$48:$D$50,1),MATCH(M317,参考データ!$F$47:$I$47,0)),INDEX(参考データ!$F$51:$I$59,MATCH(L317,参考データ!$D$51:$D$59,1),MATCH(M317,参考データ!$F$47:$I$47,0))),IF(H317="ガソリン",INDEX(参考データ!$F$60:$I$62,MATCH(L317,参考データ!$D$60:$D$62,1),MATCH(M317,参考データ!$F$47:$I$47,0)),INDEX(参考データ!$F$63:$I$71,MATCH(L317,参考データ!$D$63:$D$71,1),MATCH(M317,参考データ!$F$47:$I$47,0)))))))</f>
        <v/>
      </c>
      <c r="U317" s="218" t="str">
        <f t="shared" si="71"/>
        <v/>
      </c>
      <c r="V317" s="206" t="str">
        <f t="shared" si="72"/>
        <v/>
      </c>
      <c r="AN317" s="216">
        <f t="shared" si="75"/>
        <v>0</v>
      </c>
      <c r="AO317" s="156">
        <f t="shared" si="77"/>
        <v>0</v>
      </c>
      <c r="AP317" s="140">
        <f t="shared" si="76"/>
        <v>0</v>
      </c>
      <c r="AQ317" s="159" t="str">
        <f t="shared" si="73"/>
        <v/>
      </c>
    </row>
    <row r="318" spans="2:43" x14ac:dyDescent="0.2">
      <c r="B318" s="202">
        <v>307</v>
      </c>
      <c r="C318" s="45"/>
      <c r="D318" s="114"/>
      <c r="E318" s="114"/>
      <c r="F318" s="114"/>
      <c r="G318" s="42"/>
      <c r="H318" s="9"/>
      <c r="I318" s="9"/>
      <c r="J318" s="1"/>
      <c r="K318" s="34"/>
      <c r="L318" s="35"/>
      <c r="M318" s="7"/>
      <c r="N318" s="7"/>
      <c r="O318" s="7"/>
      <c r="P318" s="7"/>
      <c r="Q318" s="50"/>
      <c r="R318" s="217" t="str">
        <f t="shared" si="74"/>
        <v/>
      </c>
      <c r="S318" s="39" t="str">
        <f>IF(I318="","",IF(I318="委託輸送",IF(H318="ガソリン",VLOOKUP(L318,参考データ!$D$4:$F$6,3,TRUE),VLOOKUP(L318,参考データ!$D$7:$F$15,3,TRUE)),IF(H318="ガソリン",VLOOKUP(L318,参考データ!$D$16:$F$18,3,TRUE),VLOOKUP(L318,参考データ!$D$19:$F$27,3,TRUE))))</f>
        <v/>
      </c>
      <c r="T318" s="204" t="str">
        <f>IF(C318="","",IF(Q318="有",IF(H318="ガソリン",VLOOKUP(M318,参考データ!$B$36:$F$38,3,FALSE)/R318^VLOOKUP(M318,参考データ!$B$36:$F$38,4,FALSE)/L318^VLOOKUP(M318,参考データ!$B$36:$F$38,5,FALSE),VLOOKUP(M318,参考データ!$B$39:$F$42,3,FALSE)/R318^VLOOKUP(M318,参考データ!$B$39:$F$42,4,FALSE)/L318^VLOOKUP(M318,参考データ!$B$39:$F$42,5,FALSE))*U318,J318/(IF(I318="委託輸送",IF(H318="ガソリン",INDEX(参考データ!$F$48:$I$50,MATCH(L318,参考データ!$D$48:$D$50,1),MATCH(M318,参考データ!$F$47:$I$47,0)),INDEX(参考データ!$F$51:$I$59,MATCH(L318,参考データ!$D$51:$D$59,1),MATCH(M318,参考データ!$F$47:$I$47,0))),IF(H318="ガソリン",INDEX(参考データ!$F$60:$I$62,MATCH(L318,参考データ!$D$60:$D$62,1),MATCH(M318,参考データ!$F$47:$I$47,0)),INDEX(参考データ!$F$63:$I$71,MATCH(L318,参考データ!$D$63:$D$71,1),MATCH(M318,参考データ!$F$47:$I$47,0)))))))</f>
        <v/>
      </c>
      <c r="U318" s="218" t="str">
        <f t="shared" si="71"/>
        <v/>
      </c>
      <c r="V318" s="206" t="str">
        <f t="shared" si="72"/>
        <v/>
      </c>
      <c r="AN318" s="216">
        <f t="shared" si="75"/>
        <v>0</v>
      </c>
      <c r="AO318" s="156">
        <f t="shared" si="77"/>
        <v>0</v>
      </c>
      <c r="AP318" s="140">
        <f t="shared" si="76"/>
        <v>0</v>
      </c>
      <c r="AQ318" s="159" t="str">
        <f t="shared" si="73"/>
        <v/>
      </c>
    </row>
    <row r="319" spans="2:43" x14ac:dyDescent="0.2">
      <c r="B319" s="202">
        <v>308</v>
      </c>
      <c r="C319" s="45"/>
      <c r="D319" s="114"/>
      <c r="E319" s="114"/>
      <c r="F319" s="114"/>
      <c r="G319" s="42"/>
      <c r="H319" s="9"/>
      <c r="I319" s="9"/>
      <c r="J319" s="1"/>
      <c r="K319" s="34"/>
      <c r="L319" s="35"/>
      <c r="M319" s="7"/>
      <c r="N319" s="7"/>
      <c r="O319" s="7"/>
      <c r="P319" s="7"/>
      <c r="Q319" s="50"/>
      <c r="R319" s="217" t="str">
        <f t="shared" si="74"/>
        <v/>
      </c>
      <c r="S319" s="39" t="str">
        <f>IF(I319="","",IF(I319="委託輸送",IF(H319="ガソリン",VLOOKUP(L319,参考データ!$D$4:$F$6,3,TRUE),VLOOKUP(L319,参考データ!$D$7:$F$15,3,TRUE)),IF(H319="ガソリン",VLOOKUP(L319,参考データ!$D$16:$F$18,3,TRUE),VLOOKUP(L319,参考データ!$D$19:$F$27,3,TRUE))))</f>
        <v/>
      </c>
      <c r="T319" s="204" t="str">
        <f>IF(C319="","",IF(Q319="有",IF(H319="ガソリン",VLOOKUP(M319,参考データ!$B$36:$F$38,3,FALSE)/R319^VLOOKUP(M319,参考データ!$B$36:$F$38,4,FALSE)/L319^VLOOKUP(M319,参考データ!$B$36:$F$38,5,FALSE),VLOOKUP(M319,参考データ!$B$39:$F$42,3,FALSE)/R319^VLOOKUP(M319,参考データ!$B$39:$F$42,4,FALSE)/L319^VLOOKUP(M319,参考データ!$B$39:$F$42,5,FALSE))*U319,J319/(IF(I319="委託輸送",IF(H319="ガソリン",INDEX(参考データ!$F$48:$I$50,MATCH(L319,参考データ!$D$48:$D$50,1),MATCH(M319,参考データ!$F$47:$I$47,0)),INDEX(参考データ!$F$51:$I$59,MATCH(L319,参考データ!$D$51:$D$59,1),MATCH(M319,参考データ!$F$47:$I$47,0))),IF(H319="ガソリン",INDEX(参考データ!$F$60:$I$62,MATCH(L319,参考データ!$D$60:$D$62,1),MATCH(M319,参考データ!$F$47:$I$47,0)),INDEX(参考データ!$F$63:$I$71,MATCH(L319,参考データ!$D$63:$D$71,1),MATCH(M319,参考データ!$F$47:$I$47,0)))))))</f>
        <v/>
      </c>
      <c r="U319" s="218" t="str">
        <f t="shared" si="71"/>
        <v/>
      </c>
      <c r="V319" s="206" t="str">
        <f t="shared" si="72"/>
        <v/>
      </c>
      <c r="AN319" s="216">
        <f t="shared" si="75"/>
        <v>0</v>
      </c>
      <c r="AO319" s="156">
        <f t="shared" si="77"/>
        <v>0</v>
      </c>
      <c r="AP319" s="140">
        <f t="shared" si="76"/>
        <v>0</v>
      </c>
      <c r="AQ319" s="159" t="str">
        <f t="shared" si="73"/>
        <v/>
      </c>
    </row>
    <row r="320" spans="2:43" x14ac:dyDescent="0.2">
      <c r="B320" s="202">
        <v>309</v>
      </c>
      <c r="C320" s="45"/>
      <c r="D320" s="114"/>
      <c r="E320" s="114"/>
      <c r="F320" s="114"/>
      <c r="G320" s="42"/>
      <c r="H320" s="9"/>
      <c r="I320" s="9"/>
      <c r="J320" s="1"/>
      <c r="K320" s="34"/>
      <c r="L320" s="35"/>
      <c r="M320" s="7"/>
      <c r="N320" s="7"/>
      <c r="O320" s="7"/>
      <c r="P320" s="7"/>
      <c r="Q320" s="50"/>
      <c r="R320" s="217" t="str">
        <f t="shared" si="74"/>
        <v/>
      </c>
      <c r="S320" s="39" t="str">
        <f>IF(I320="","",IF(I320="委託輸送",IF(H320="ガソリン",VLOOKUP(L320,参考データ!$D$4:$F$6,3,TRUE),VLOOKUP(L320,参考データ!$D$7:$F$15,3,TRUE)),IF(H320="ガソリン",VLOOKUP(L320,参考データ!$D$16:$F$18,3,TRUE),VLOOKUP(L320,参考データ!$D$19:$F$27,3,TRUE))))</f>
        <v/>
      </c>
      <c r="T320" s="204" t="str">
        <f>IF(C320="","",IF(Q320="有",IF(H320="ガソリン",VLOOKUP(M320,参考データ!$B$36:$F$38,3,FALSE)/R320^VLOOKUP(M320,参考データ!$B$36:$F$38,4,FALSE)/L320^VLOOKUP(M320,参考データ!$B$36:$F$38,5,FALSE),VLOOKUP(M320,参考データ!$B$39:$F$42,3,FALSE)/R320^VLOOKUP(M320,参考データ!$B$39:$F$42,4,FALSE)/L320^VLOOKUP(M320,参考データ!$B$39:$F$42,5,FALSE))*U320,J320/(IF(I320="委託輸送",IF(H320="ガソリン",INDEX(参考データ!$F$48:$I$50,MATCH(L320,参考データ!$D$48:$D$50,1),MATCH(M320,参考データ!$F$47:$I$47,0)),INDEX(参考データ!$F$51:$I$59,MATCH(L320,参考データ!$D$51:$D$59,1),MATCH(M320,参考データ!$F$47:$I$47,0))),IF(H320="ガソリン",INDEX(参考データ!$F$60:$I$62,MATCH(L320,参考データ!$D$60:$D$62,1),MATCH(M320,参考データ!$F$47:$I$47,0)),INDEX(参考データ!$F$63:$I$71,MATCH(L320,参考データ!$D$63:$D$71,1),MATCH(M320,参考データ!$F$47:$I$47,0)))))))</f>
        <v/>
      </c>
      <c r="U320" s="218" t="str">
        <f t="shared" si="71"/>
        <v/>
      </c>
      <c r="V320" s="206" t="str">
        <f t="shared" si="72"/>
        <v/>
      </c>
      <c r="AN320" s="216">
        <f t="shared" si="75"/>
        <v>0</v>
      </c>
      <c r="AO320" s="156">
        <f t="shared" si="77"/>
        <v>0</v>
      </c>
      <c r="AP320" s="140">
        <f t="shared" si="76"/>
        <v>0</v>
      </c>
      <c r="AQ320" s="159" t="str">
        <f t="shared" si="73"/>
        <v/>
      </c>
    </row>
    <row r="321" spans="2:43" x14ac:dyDescent="0.2">
      <c r="B321" s="202">
        <v>310</v>
      </c>
      <c r="C321" s="45"/>
      <c r="D321" s="114"/>
      <c r="E321" s="114"/>
      <c r="F321" s="114"/>
      <c r="G321" s="42"/>
      <c r="H321" s="9"/>
      <c r="I321" s="9"/>
      <c r="J321" s="1"/>
      <c r="K321" s="34"/>
      <c r="L321" s="35"/>
      <c r="M321" s="7"/>
      <c r="N321" s="7"/>
      <c r="O321" s="7"/>
      <c r="P321" s="7"/>
      <c r="Q321" s="50"/>
      <c r="R321" s="217" t="str">
        <f t="shared" si="74"/>
        <v/>
      </c>
      <c r="S321" s="39" t="str">
        <f>IF(I321="","",IF(I321="委託輸送",IF(H321="ガソリン",VLOOKUP(L321,参考データ!$D$4:$F$6,3,TRUE),VLOOKUP(L321,参考データ!$D$7:$F$15,3,TRUE)),IF(H321="ガソリン",VLOOKUP(L321,参考データ!$D$16:$F$18,3,TRUE),VLOOKUP(L321,参考データ!$D$19:$F$27,3,TRUE))))</f>
        <v/>
      </c>
      <c r="T321" s="204" t="str">
        <f>IF(C321="","",IF(Q321="有",IF(H321="ガソリン",VLOOKUP(M321,参考データ!$B$36:$F$38,3,FALSE)/R321^VLOOKUP(M321,参考データ!$B$36:$F$38,4,FALSE)/L321^VLOOKUP(M321,参考データ!$B$36:$F$38,5,FALSE),VLOOKUP(M321,参考データ!$B$39:$F$42,3,FALSE)/R321^VLOOKUP(M321,参考データ!$B$39:$F$42,4,FALSE)/L321^VLOOKUP(M321,参考データ!$B$39:$F$42,5,FALSE))*U321,J321/(IF(I321="委託輸送",IF(H321="ガソリン",INDEX(参考データ!$F$48:$I$50,MATCH(L321,参考データ!$D$48:$D$50,1),MATCH(M321,参考データ!$F$47:$I$47,0)),INDEX(参考データ!$F$51:$I$59,MATCH(L321,参考データ!$D$51:$D$59,1),MATCH(M321,参考データ!$F$47:$I$47,0))),IF(H321="ガソリン",INDEX(参考データ!$F$60:$I$62,MATCH(L321,参考データ!$D$60:$D$62,1),MATCH(M321,参考データ!$F$47:$I$47,0)),INDEX(参考データ!$F$63:$I$71,MATCH(L321,参考データ!$D$63:$D$71,1),MATCH(M321,参考データ!$F$47:$I$47,0)))))))</f>
        <v/>
      </c>
      <c r="U321" s="218" t="str">
        <f t="shared" si="71"/>
        <v/>
      </c>
      <c r="V321" s="206" t="str">
        <f t="shared" si="72"/>
        <v/>
      </c>
      <c r="AN321" s="216">
        <f t="shared" si="75"/>
        <v>0</v>
      </c>
      <c r="AO321" s="156">
        <f t="shared" si="77"/>
        <v>0</v>
      </c>
      <c r="AP321" s="140">
        <f t="shared" si="76"/>
        <v>0</v>
      </c>
      <c r="AQ321" s="159" t="str">
        <f t="shared" si="73"/>
        <v/>
      </c>
    </row>
    <row r="322" spans="2:43" x14ac:dyDescent="0.2">
      <c r="B322" s="202">
        <v>311</v>
      </c>
      <c r="C322" s="45"/>
      <c r="D322" s="114"/>
      <c r="E322" s="114"/>
      <c r="F322" s="114"/>
      <c r="G322" s="44"/>
      <c r="H322" s="10"/>
      <c r="I322" s="10"/>
      <c r="J322" s="5"/>
      <c r="K322" s="36"/>
      <c r="L322" s="37"/>
      <c r="M322" s="8"/>
      <c r="N322" s="8"/>
      <c r="O322" s="8"/>
      <c r="P322" s="8"/>
      <c r="Q322" s="51"/>
      <c r="R322" s="217" t="str">
        <f t="shared" si="74"/>
        <v/>
      </c>
      <c r="S322" s="39" t="str">
        <f>IF(I322="","",IF(I322="委託輸送",IF(H322="ガソリン",VLOOKUP(L322,参考データ!$D$4:$F$6,3,TRUE),VLOOKUP(L322,参考データ!$D$7:$F$15,3,TRUE)),IF(H322="ガソリン",VLOOKUP(L322,参考データ!$D$16:$F$18,3,TRUE),VLOOKUP(L322,参考データ!$D$19:$F$27,3,TRUE))))</f>
        <v/>
      </c>
      <c r="T322" s="204" t="str">
        <f>IF(C322="","",IF(Q322="有",IF(H322="ガソリン",VLOOKUP(M322,参考データ!$B$36:$F$38,3,FALSE)/R322^VLOOKUP(M322,参考データ!$B$36:$F$38,4,FALSE)/L322^VLOOKUP(M322,参考データ!$B$36:$F$38,5,FALSE),VLOOKUP(M322,参考データ!$B$39:$F$42,3,FALSE)/R322^VLOOKUP(M322,参考データ!$B$39:$F$42,4,FALSE)/L322^VLOOKUP(M322,参考データ!$B$39:$F$42,5,FALSE))*U322,J322/(IF(I322="委託輸送",IF(H322="ガソリン",INDEX(参考データ!$F$48:$I$50,MATCH(L322,参考データ!$D$48:$D$50,1),MATCH(M322,参考データ!$F$47:$I$47,0)),INDEX(参考データ!$F$51:$I$59,MATCH(L322,参考データ!$D$51:$D$59,1),MATCH(M322,参考データ!$F$47:$I$47,0))),IF(H322="ガソリン",INDEX(参考データ!$F$60:$I$62,MATCH(L322,参考データ!$D$60:$D$62,1),MATCH(M322,参考データ!$F$47:$I$47,0)),INDEX(参考データ!$F$63:$I$71,MATCH(L322,参考データ!$D$63:$D$71,1),MATCH(M322,参考データ!$F$47:$I$47,0)))))))</f>
        <v/>
      </c>
      <c r="U322" s="218" t="str">
        <f t="shared" si="71"/>
        <v/>
      </c>
      <c r="V322" s="206" t="str">
        <f t="shared" si="72"/>
        <v/>
      </c>
      <c r="AN322" s="216">
        <f t="shared" si="75"/>
        <v>0</v>
      </c>
      <c r="AO322" s="156">
        <f t="shared" si="77"/>
        <v>0</v>
      </c>
      <c r="AP322" s="140">
        <f t="shared" si="76"/>
        <v>0</v>
      </c>
      <c r="AQ322" s="159" t="str">
        <f t="shared" si="73"/>
        <v/>
      </c>
    </row>
    <row r="323" spans="2:43" x14ac:dyDescent="0.2">
      <c r="B323" s="202">
        <v>312</v>
      </c>
      <c r="C323" s="45"/>
      <c r="D323" s="114"/>
      <c r="E323" s="114"/>
      <c r="F323" s="114"/>
      <c r="G323" s="44"/>
      <c r="H323" s="10"/>
      <c r="I323" s="10"/>
      <c r="J323" s="5"/>
      <c r="K323" s="36"/>
      <c r="L323" s="37"/>
      <c r="M323" s="8"/>
      <c r="N323" s="8"/>
      <c r="O323" s="8"/>
      <c r="P323" s="8"/>
      <c r="Q323" s="51"/>
      <c r="R323" s="217" t="str">
        <f t="shared" si="74"/>
        <v/>
      </c>
      <c r="S323" s="39" t="str">
        <f>IF(I323="","",IF(I323="委託輸送",IF(H323="ガソリン",VLOOKUP(L323,参考データ!$D$4:$F$6,3,TRUE),VLOOKUP(L323,参考データ!$D$7:$F$15,3,TRUE)),IF(H323="ガソリン",VLOOKUP(L323,参考データ!$D$16:$F$18,3,TRUE),VLOOKUP(L323,参考データ!$D$19:$F$27,3,TRUE))))</f>
        <v/>
      </c>
      <c r="T323" s="204" t="str">
        <f>IF(C323="","",IF(Q323="有",IF(H323="ガソリン",VLOOKUP(M323,参考データ!$B$36:$F$38,3,FALSE)/R323^VLOOKUP(M323,参考データ!$B$36:$F$38,4,FALSE)/L323^VLOOKUP(M323,参考データ!$B$36:$F$38,5,FALSE),VLOOKUP(M323,参考データ!$B$39:$F$42,3,FALSE)/R323^VLOOKUP(M323,参考データ!$B$39:$F$42,4,FALSE)/L323^VLOOKUP(M323,参考データ!$B$39:$F$42,5,FALSE))*U323,J323/(IF(I323="委託輸送",IF(H323="ガソリン",INDEX(参考データ!$F$48:$I$50,MATCH(L323,参考データ!$D$48:$D$50,1),MATCH(M323,参考データ!$F$47:$I$47,0)),INDEX(参考データ!$F$51:$I$59,MATCH(L323,参考データ!$D$51:$D$59,1),MATCH(M323,参考データ!$F$47:$I$47,0))),IF(H323="ガソリン",INDEX(参考データ!$F$60:$I$62,MATCH(L323,参考データ!$D$60:$D$62,1),MATCH(M323,参考データ!$F$47:$I$47,0)),INDEX(参考データ!$F$63:$I$71,MATCH(L323,参考データ!$D$63:$D$71,1),MATCH(M323,参考データ!$F$47:$I$47,0)))))))</f>
        <v/>
      </c>
      <c r="U323" s="218" t="str">
        <f t="shared" si="71"/>
        <v/>
      </c>
      <c r="V323" s="206" t="str">
        <f t="shared" si="72"/>
        <v/>
      </c>
      <c r="AN323" s="216">
        <f t="shared" si="75"/>
        <v>0</v>
      </c>
      <c r="AO323" s="156">
        <f t="shared" si="77"/>
        <v>0</v>
      </c>
      <c r="AP323" s="140">
        <f t="shared" si="76"/>
        <v>0</v>
      </c>
      <c r="AQ323" s="159" t="str">
        <f t="shared" si="73"/>
        <v/>
      </c>
    </row>
    <row r="324" spans="2:43" x14ac:dyDescent="0.2">
      <c r="B324" s="202">
        <v>313</v>
      </c>
      <c r="C324" s="45"/>
      <c r="D324" s="114"/>
      <c r="E324" s="114"/>
      <c r="F324" s="114"/>
      <c r="G324" s="44"/>
      <c r="H324" s="10"/>
      <c r="I324" s="10"/>
      <c r="J324" s="5"/>
      <c r="K324" s="36"/>
      <c r="L324" s="37"/>
      <c r="M324" s="8"/>
      <c r="N324" s="8"/>
      <c r="O324" s="8"/>
      <c r="P324" s="8"/>
      <c r="Q324" s="51"/>
      <c r="R324" s="217" t="str">
        <f t="shared" si="74"/>
        <v/>
      </c>
      <c r="S324" s="39" t="str">
        <f>IF(I324="","",IF(I324="委託輸送",IF(H324="ガソリン",VLOOKUP(L324,参考データ!$D$4:$F$6,3,TRUE),VLOOKUP(L324,参考データ!$D$7:$F$15,3,TRUE)),IF(H324="ガソリン",VLOOKUP(L324,参考データ!$D$16:$F$18,3,TRUE),VLOOKUP(L324,参考データ!$D$19:$F$27,3,TRUE))))</f>
        <v/>
      </c>
      <c r="T324" s="204" t="str">
        <f>IF(C324="","",IF(Q324="有",IF(H324="ガソリン",VLOOKUP(M324,参考データ!$B$36:$F$38,3,FALSE)/R324^VLOOKUP(M324,参考データ!$B$36:$F$38,4,FALSE)/L324^VLOOKUP(M324,参考データ!$B$36:$F$38,5,FALSE),VLOOKUP(M324,参考データ!$B$39:$F$42,3,FALSE)/R324^VLOOKUP(M324,参考データ!$B$39:$F$42,4,FALSE)/L324^VLOOKUP(M324,参考データ!$B$39:$F$42,5,FALSE))*U324,J324/(IF(I324="委託輸送",IF(H324="ガソリン",INDEX(参考データ!$F$48:$I$50,MATCH(L324,参考データ!$D$48:$D$50,1),MATCH(M324,参考データ!$F$47:$I$47,0)),INDEX(参考データ!$F$51:$I$59,MATCH(L324,参考データ!$D$51:$D$59,1),MATCH(M324,参考データ!$F$47:$I$47,0))),IF(H324="ガソリン",INDEX(参考データ!$F$60:$I$62,MATCH(L324,参考データ!$D$60:$D$62,1),MATCH(M324,参考データ!$F$47:$I$47,0)),INDEX(参考データ!$F$63:$I$71,MATCH(L324,参考データ!$D$63:$D$71,1),MATCH(M324,参考データ!$F$47:$I$47,0)))))))</f>
        <v/>
      </c>
      <c r="U324" s="218" t="str">
        <f t="shared" si="71"/>
        <v/>
      </c>
      <c r="V324" s="206" t="str">
        <f t="shared" si="72"/>
        <v/>
      </c>
      <c r="AN324" s="216">
        <f t="shared" si="75"/>
        <v>0</v>
      </c>
      <c r="AO324" s="156">
        <f t="shared" si="77"/>
        <v>0</v>
      </c>
      <c r="AP324" s="140">
        <f t="shared" si="76"/>
        <v>0</v>
      </c>
      <c r="AQ324" s="159" t="str">
        <f t="shared" si="73"/>
        <v/>
      </c>
    </row>
    <row r="325" spans="2:43" x14ac:dyDescent="0.2">
      <c r="B325" s="202">
        <v>314</v>
      </c>
      <c r="C325" s="45"/>
      <c r="D325" s="114"/>
      <c r="E325" s="114"/>
      <c r="F325" s="114"/>
      <c r="G325" s="44"/>
      <c r="H325" s="10"/>
      <c r="I325" s="10"/>
      <c r="J325" s="5"/>
      <c r="K325" s="36"/>
      <c r="L325" s="37"/>
      <c r="M325" s="8"/>
      <c r="N325" s="8"/>
      <c r="O325" s="8"/>
      <c r="P325" s="8"/>
      <c r="Q325" s="51"/>
      <c r="R325" s="217" t="str">
        <f t="shared" si="74"/>
        <v/>
      </c>
      <c r="S325" s="39" t="str">
        <f>IF(I325="","",IF(I325="委託輸送",IF(H325="ガソリン",VLOOKUP(L325,参考データ!$D$4:$F$6,3,TRUE),VLOOKUP(L325,参考データ!$D$7:$F$15,3,TRUE)),IF(H325="ガソリン",VLOOKUP(L325,参考データ!$D$16:$F$18,3,TRUE),VLOOKUP(L325,参考データ!$D$19:$F$27,3,TRUE))))</f>
        <v/>
      </c>
      <c r="T325" s="204" t="str">
        <f>IF(C325="","",IF(Q325="有",IF(H325="ガソリン",VLOOKUP(M325,参考データ!$B$36:$F$38,3,FALSE)/R325^VLOOKUP(M325,参考データ!$B$36:$F$38,4,FALSE)/L325^VLOOKUP(M325,参考データ!$B$36:$F$38,5,FALSE),VLOOKUP(M325,参考データ!$B$39:$F$42,3,FALSE)/R325^VLOOKUP(M325,参考データ!$B$39:$F$42,4,FALSE)/L325^VLOOKUP(M325,参考データ!$B$39:$F$42,5,FALSE))*U325,J325/(IF(I325="委託輸送",IF(H325="ガソリン",INDEX(参考データ!$F$48:$I$50,MATCH(L325,参考データ!$D$48:$D$50,1),MATCH(M325,参考データ!$F$47:$I$47,0)),INDEX(参考データ!$F$51:$I$59,MATCH(L325,参考データ!$D$51:$D$59,1),MATCH(M325,参考データ!$F$47:$I$47,0))),IF(H325="ガソリン",INDEX(参考データ!$F$60:$I$62,MATCH(L325,参考データ!$D$60:$D$62,1),MATCH(M325,参考データ!$F$47:$I$47,0)),INDEX(参考データ!$F$63:$I$71,MATCH(L325,参考データ!$D$63:$D$71,1),MATCH(M325,参考データ!$F$47:$I$47,0)))))))</f>
        <v/>
      </c>
      <c r="U325" s="218" t="str">
        <f t="shared" si="71"/>
        <v/>
      </c>
      <c r="V325" s="206" t="str">
        <f t="shared" si="72"/>
        <v/>
      </c>
      <c r="AN325" s="216">
        <f t="shared" si="75"/>
        <v>0</v>
      </c>
      <c r="AO325" s="156">
        <f t="shared" si="77"/>
        <v>0</v>
      </c>
      <c r="AP325" s="140">
        <f t="shared" si="76"/>
        <v>0</v>
      </c>
      <c r="AQ325" s="159" t="str">
        <f t="shared" si="73"/>
        <v/>
      </c>
    </row>
    <row r="326" spans="2:43" x14ac:dyDescent="0.2">
      <c r="B326" s="202">
        <v>315</v>
      </c>
      <c r="C326" s="45"/>
      <c r="D326" s="114"/>
      <c r="E326" s="114"/>
      <c r="F326" s="114"/>
      <c r="G326" s="44"/>
      <c r="H326" s="10"/>
      <c r="I326" s="10"/>
      <c r="J326" s="5"/>
      <c r="K326" s="36"/>
      <c r="L326" s="37"/>
      <c r="M326" s="8"/>
      <c r="N326" s="8"/>
      <c r="O326" s="8"/>
      <c r="P326" s="8"/>
      <c r="Q326" s="51"/>
      <c r="R326" s="217" t="str">
        <f t="shared" si="74"/>
        <v/>
      </c>
      <c r="S326" s="39" t="str">
        <f>IF(I326="","",IF(I326="委託輸送",IF(H326="ガソリン",VLOOKUP(L326,参考データ!$D$4:$F$6,3,TRUE),VLOOKUP(L326,参考データ!$D$7:$F$15,3,TRUE)),IF(H326="ガソリン",VLOOKUP(L326,参考データ!$D$16:$F$18,3,TRUE),VLOOKUP(L326,参考データ!$D$19:$F$27,3,TRUE))))</f>
        <v/>
      </c>
      <c r="T326" s="204" t="str">
        <f>IF(C326="","",IF(Q326="有",IF(H326="ガソリン",VLOOKUP(M326,参考データ!$B$36:$F$38,3,FALSE)/R326^VLOOKUP(M326,参考データ!$B$36:$F$38,4,FALSE)/L326^VLOOKUP(M326,参考データ!$B$36:$F$38,5,FALSE),VLOOKUP(M326,参考データ!$B$39:$F$42,3,FALSE)/R326^VLOOKUP(M326,参考データ!$B$39:$F$42,4,FALSE)/L326^VLOOKUP(M326,参考データ!$B$39:$F$42,5,FALSE))*U326,J326/(IF(I326="委託輸送",IF(H326="ガソリン",INDEX(参考データ!$F$48:$I$50,MATCH(L326,参考データ!$D$48:$D$50,1),MATCH(M326,参考データ!$F$47:$I$47,0)),INDEX(参考データ!$F$51:$I$59,MATCH(L326,参考データ!$D$51:$D$59,1),MATCH(M326,参考データ!$F$47:$I$47,0))),IF(H326="ガソリン",INDEX(参考データ!$F$60:$I$62,MATCH(L326,参考データ!$D$60:$D$62,1),MATCH(M326,参考データ!$F$47:$I$47,0)),INDEX(参考データ!$F$63:$I$71,MATCH(L326,参考データ!$D$63:$D$71,1),MATCH(M326,参考データ!$F$47:$I$47,0)))))))</f>
        <v/>
      </c>
      <c r="U326" s="218" t="str">
        <f t="shared" si="71"/>
        <v/>
      </c>
      <c r="V326" s="206" t="str">
        <f t="shared" si="72"/>
        <v/>
      </c>
      <c r="AN326" s="216">
        <f t="shared" si="75"/>
        <v>0</v>
      </c>
      <c r="AO326" s="156">
        <f t="shared" si="77"/>
        <v>0</v>
      </c>
      <c r="AP326" s="140">
        <f t="shared" si="76"/>
        <v>0</v>
      </c>
      <c r="AQ326" s="159" t="str">
        <f t="shared" si="73"/>
        <v/>
      </c>
    </row>
    <row r="327" spans="2:43" x14ac:dyDescent="0.2">
      <c r="B327" s="202">
        <v>316</v>
      </c>
      <c r="C327" s="45"/>
      <c r="D327" s="114"/>
      <c r="E327" s="114"/>
      <c r="F327" s="114"/>
      <c r="G327" s="44"/>
      <c r="H327" s="10"/>
      <c r="I327" s="10"/>
      <c r="J327" s="5"/>
      <c r="K327" s="36"/>
      <c r="L327" s="37"/>
      <c r="M327" s="8"/>
      <c r="N327" s="8"/>
      <c r="O327" s="8"/>
      <c r="P327" s="8"/>
      <c r="Q327" s="51"/>
      <c r="R327" s="217" t="str">
        <f t="shared" si="74"/>
        <v/>
      </c>
      <c r="S327" s="39" t="str">
        <f>IF(I327="","",IF(I327="委託輸送",IF(H327="ガソリン",VLOOKUP(L327,参考データ!$D$4:$F$6,3,TRUE),VLOOKUP(L327,参考データ!$D$7:$F$15,3,TRUE)),IF(H327="ガソリン",VLOOKUP(L327,参考データ!$D$16:$F$18,3,TRUE),VLOOKUP(L327,参考データ!$D$19:$F$27,3,TRUE))))</f>
        <v/>
      </c>
      <c r="T327" s="204" t="str">
        <f>IF(C327="","",IF(Q327="有",IF(H327="ガソリン",VLOOKUP(M327,参考データ!$B$36:$F$38,3,FALSE)/R327^VLOOKUP(M327,参考データ!$B$36:$F$38,4,FALSE)/L327^VLOOKUP(M327,参考データ!$B$36:$F$38,5,FALSE),VLOOKUP(M327,参考データ!$B$39:$F$42,3,FALSE)/R327^VLOOKUP(M327,参考データ!$B$39:$F$42,4,FALSE)/L327^VLOOKUP(M327,参考データ!$B$39:$F$42,5,FALSE))*U327,J327/(IF(I327="委託輸送",IF(H327="ガソリン",INDEX(参考データ!$F$48:$I$50,MATCH(L327,参考データ!$D$48:$D$50,1),MATCH(M327,参考データ!$F$47:$I$47,0)),INDEX(参考データ!$F$51:$I$59,MATCH(L327,参考データ!$D$51:$D$59,1),MATCH(M327,参考データ!$F$47:$I$47,0))),IF(H327="ガソリン",INDEX(参考データ!$F$60:$I$62,MATCH(L327,参考データ!$D$60:$D$62,1),MATCH(M327,参考データ!$F$47:$I$47,0)),INDEX(参考データ!$F$63:$I$71,MATCH(L327,参考データ!$D$63:$D$71,1),MATCH(M327,参考データ!$F$47:$I$47,0)))))))</f>
        <v/>
      </c>
      <c r="U327" s="218" t="str">
        <f t="shared" si="71"/>
        <v/>
      </c>
      <c r="V327" s="206" t="str">
        <f t="shared" si="72"/>
        <v/>
      </c>
      <c r="AN327" s="216">
        <f t="shared" si="75"/>
        <v>0</v>
      </c>
      <c r="AO327" s="156">
        <f t="shared" si="77"/>
        <v>0</v>
      </c>
      <c r="AP327" s="140">
        <f t="shared" si="76"/>
        <v>0</v>
      </c>
      <c r="AQ327" s="159" t="str">
        <f t="shared" si="73"/>
        <v/>
      </c>
    </row>
    <row r="328" spans="2:43" x14ac:dyDescent="0.2">
      <c r="B328" s="202">
        <v>317</v>
      </c>
      <c r="C328" s="45"/>
      <c r="D328" s="114"/>
      <c r="E328" s="114"/>
      <c r="F328" s="114"/>
      <c r="G328" s="44"/>
      <c r="H328" s="10"/>
      <c r="I328" s="10"/>
      <c r="J328" s="5"/>
      <c r="K328" s="36"/>
      <c r="L328" s="37"/>
      <c r="M328" s="8"/>
      <c r="N328" s="8"/>
      <c r="O328" s="8"/>
      <c r="P328" s="8"/>
      <c r="Q328" s="51"/>
      <c r="R328" s="217" t="str">
        <f t="shared" si="74"/>
        <v/>
      </c>
      <c r="S328" s="39" t="str">
        <f>IF(I328="","",IF(I328="委託輸送",IF(H328="ガソリン",VLOOKUP(L328,参考データ!$D$4:$F$6,3,TRUE),VLOOKUP(L328,参考データ!$D$7:$F$15,3,TRUE)),IF(H328="ガソリン",VLOOKUP(L328,参考データ!$D$16:$F$18,3,TRUE),VLOOKUP(L328,参考データ!$D$19:$F$27,3,TRUE))))</f>
        <v/>
      </c>
      <c r="T328" s="204" t="str">
        <f>IF(C328="","",IF(Q328="有",IF(H328="ガソリン",VLOOKUP(M328,参考データ!$B$36:$F$38,3,FALSE)/R328^VLOOKUP(M328,参考データ!$B$36:$F$38,4,FALSE)/L328^VLOOKUP(M328,参考データ!$B$36:$F$38,5,FALSE),VLOOKUP(M328,参考データ!$B$39:$F$42,3,FALSE)/R328^VLOOKUP(M328,参考データ!$B$39:$F$42,4,FALSE)/L328^VLOOKUP(M328,参考データ!$B$39:$F$42,5,FALSE))*U328,J328/(IF(I328="委託輸送",IF(H328="ガソリン",INDEX(参考データ!$F$48:$I$50,MATCH(L328,参考データ!$D$48:$D$50,1),MATCH(M328,参考データ!$F$47:$I$47,0)),INDEX(参考データ!$F$51:$I$59,MATCH(L328,参考データ!$D$51:$D$59,1),MATCH(M328,参考データ!$F$47:$I$47,0))),IF(H328="ガソリン",INDEX(参考データ!$F$60:$I$62,MATCH(L328,参考データ!$D$60:$D$62,1),MATCH(M328,参考データ!$F$47:$I$47,0)),INDEX(参考データ!$F$63:$I$71,MATCH(L328,参考データ!$D$63:$D$71,1),MATCH(M328,参考データ!$F$47:$I$47,0)))))))</f>
        <v/>
      </c>
      <c r="U328" s="218" t="str">
        <f t="shared" si="71"/>
        <v/>
      </c>
      <c r="V328" s="206" t="str">
        <f t="shared" si="72"/>
        <v/>
      </c>
      <c r="AN328" s="216">
        <f t="shared" si="75"/>
        <v>0</v>
      </c>
      <c r="AO328" s="156">
        <f t="shared" si="77"/>
        <v>0</v>
      </c>
      <c r="AP328" s="140">
        <f t="shared" si="76"/>
        <v>0</v>
      </c>
      <c r="AQ328" s="159" t="str">
        <f t="shared" si="73"/>
        <v/>
      </c>
    </row>
    <row r="329" spans="2:43" x14ac:dyDescent="0.2">
      <c r="B329" s="202">
        <v>318</v>
      </c>
      <c r="C329" s="45"/>
      <c r="D329" s="114"/>
      <c r="E329" s="114"/>
      <c r="F329" s="114"/>
      <c r="G329" s="44"/>
      <c r="H329" s="10"/>
      <c r="I329" s="10"/>
      <c r="J329" s="5"/>
      <c r="K329" s="36"/>
      <c r="L329" s="37"/>
      <c r="M329" s="8"/>
      <c r="N329" s="8"/>
      <c r="O329" s="8"/>
      <c r="P329" s="8"/>
      <c r="Q329" s="51"/>
      <c r="R329" s="217" t="str">
        <f t="shared" si="74"/>
        <v/>
      </c>
      <c r="S329" s="39" t="str">
        <f>IF(I329="","",IF(I329="委託輸送",IF(H329="ガソリン",VLOOKUP(L329,参考データ!$D$4:$F$6,3,TRUE),VLOOKUP(L329,参考データ!$D$7:$F$15,3,TRUE)),IF(H329="ガソリン",VLOOKUP(L329,参考データ!$D$16:$F$18,3,TRUE),VLOOKUP(L329,参考データ!$D$19:$F$27,3,TRUE))))</f>
        <v/>
      </c>
      <c r="T329" s="204" t="str">
        <f>IF(C329="","",IF(Q329="有",IF(H329="ガソリン",VLOOKUP(M329,参考データ!$B$36:$F$38,3,FALSE)/R329^VLOOKUP(M329,参考データ!$B$36:$F$38,4,FALSE)/L329^VLOOKUP(M329,参考データ!$B$36:$F$38,5,FALSE),VLOOKUP(M329,参考データ!$B$39:$F$42,3,FALSE)/R329^VLOOKUP(M329,参考データ!$B$39:$F$42,4,FALSE)/L329^VLOOKUP(M329,参考データ!$B$39:$F$42,5,FALSE))*U329,J329/(IF(I329="委託輸送",IF(H329="ガソリン",INDEX(参考データ!$F$48:$I$50,MATCH(L329,参考データ!$D$48:$D$50,1),MATCH(M329,参考データ!$F$47:$I$47,0)),INDEX(参考データ!$F$51:$I$59,MATCH(L329,参考データ!$D$51:$D$59,1),MATCH(M329,参考データ!$F$47:$I$47,0))),IF(H329="ガソリン",INDEX(参考データ!$F$60:$I$62,MATCH(L329,参考データ!$D$60:$D$62,1),MATCH(M329,参考データ!$F$47:$I$47,0)),INDEX(参考データ!$F$63:$I$71,MATCH(L329,参考データ!$D$63:$D$71,1),MATCH(M329,参考データ!$F$47:$I$47,0)))))))</f>
        <v/>
      </c>
      <c r="U329" s="218" t="str">
        <f t="shared" si="71"/>
        <v/>
      </c>
      <c r="V329" s="206" t="str">
        <f t="shared" si="72"/>
        <v/>
      </c>
      <c r="AN329" s="216">
        <f t="shared" si="75"/>
        <v>0</v>
      </c>
      <c r="AO329" s="156">
        <f t="shared" si="77"/>
        <v>0</v>
      </c>
      <c r="AP329" s="140">
        <f t="shared" si="76"/>
        <v>0</v>
      </c>
      <c r="AQ329" s="159" t="str">
        <f t="shared" si="73"/>
        <v/>
      </c>
    </row>
    <row r="330" spans="2:43" x14ac:dyDescent="0.2">
      <c r="B330" s="202">
        <v>319</v>
      </c>
      <c r="C330" s="45"/>
      <c r="D330" s="114"/>
      <c r="E330" s="114"/>
      <c r="F330" s="114"/>
      <c r="G330" s="44"/>
      <c r="H330" s="10"/>
      <c r="I330" s="10"/>
      <c r="J330" s="5"/>
      <c r="K330" s="36"/>
      <c r="L330" s="37"/>
      <c r="M330" s="8"/>
      <c r="N330" s="8"/>
      <c r="O330" s="8"/>
      <c r="P330" s="8"/>
      <c r="Q330" s="51"/>
      <c r="R330" s="217" t="str">
        <f t="shared" si="74"/>
        <v/>
      </c>
      <c r="S330" s="39" t="str">
        <f>IF(I330="","",IF(I330="委託輸送",IF(H330="ガソリン",VLOOKUP(L330,参考データ!$D$4:$F$6,3,TRUE),VLOOKUP(L330,参考データ!$D$7:$F$15,3,TRUE)),IF(H330="ガソリン",VLOOKUP(L330,参考データ!$D$16:$F$18,3,TRUE),VLOOKUP(L330,参考データ!$D$19:$F$27,3,TRUE))))</f>
        <v/>
      </c>
      <c r="T330" s="204" t="str">
        <f>IF(C330="","",IF(Q330="有",IF(H330="ガソリン",VLOOKUP(M330,参考データ!$B$36:$F$38,3,FALSE)/R330^VLOOKUP(M330,参考データ!$B$36:$F$38,4,FALSE)/L330^VLOOKUP(M330,参考データ!$B$36:$F$38,5,FALSE),VLOOKUP(M330,参考データ!$B$39:$F$42,3,FALSE)/R330^VLOOKUP(M330,参考データ!$B$39:$F$42,4,FALSE)/L330^VLOOKUP(M330,参考データ!$B$39:$F$42,5,FALSE))*U330,J330/(IF(I330="委託輸送",IF(H330="ガソリン",INDEX(参考データ!$F$48:$I$50,MATCH(L330,参考データ!$D$48:$D$50,1),MATCH(M330,参考データ!$F$47:$I$47,0)),INDEX(参考データ!$F$51:$I$59,MATCH(L330,参考データ!$D$51:$D$59,1),MATCH(M330,参考データ!$F$47:$I$47,0))),IF(H330="ガソリン",INDEX(参考データ!$F$60:$I$62,MATCH(L330,参考データ!$D$60:$D$62,1),MATCH(M330,参考データ!$F$47:$I$47,0)),INDEX(参考データ!$F$63:$I$71,MATCH(L330,参考データ!$D$63:$D$71,1),MATCH(M330,参考データ!$F$47:$I$47,0)))))))</f>
        <v/>
      </c>
      <c r="U330" s="218" t="str">
        <f t="shared" si="71"/>
        <v/>
      </c>
      <c r="V330" s="206" t="str">
        <f t="shared" si="72"/>
        <v/>
      </c>
      <c r="AN330" s="216">
        <f t="shared" si="75"/>
        <v>0</v>
      </c>
      <c r="AO330" s="156">
        <f t="shared" si="77"/>
        <v>0</v>
      </c>
      <c r="AP330" s="140">
        <f t="shared" si="76"/>
        <v>0</v>
      </c>
      <c r="AQ330" s="159" t="str">
        <f t="shared" si="73"/>
        <v/>
      </c>
    </row>
    <row r="331" spans="2:43" x14ac:dyDescent="0.2">
      <c r="B331" s="202">
        <v>320</v>
      </c>
      <c r="C331" s="45"/>
      <c r="D331" s="114"/>
      <c r="E331" s="114"/>
      <c r="F331" s="114"/>
      <c r="G331" s="44"/>
      <c r="H331" s="10"/>
      <c r="I331" s="10"/>
      <c r="J331" s="5"/>
      <c r="K331" s="36"/>
      <c r="L331" s="37"/>
      <c r="M331" s="8"/>
      <c r="N331" s="8"/>
      <c r="O331" s="8"/>
      <c r="P331" s="8"/>
      <c r="Q331" s="51"/>
      <c r="R331" s="217" t="str">
        <f t="shared" si="74"/>
        <v/>
      </c>
      <c r="S331" s="39" t="str">
        <f>IF(I331="","",IF(I331="委託輸送",IF(H331="ガソリン",VLOOKUP(L331,参考データ!$D$4:$F$6,3,TRUE),VLOOKUP(L331,参考データ!$D$7:$F$15,3,TRUE)),IF(H331="ガソリン",VLOOKUP(L331,参考データ!$D$16:$F$18,3,TRUE),VLOOKUP(L331,参考データ!$D$19:$F$27,3,TRUE))))</f>
        <v/>
      </c>
      <c r="T331" s="204" t="str">
        <f>IF(C331="","",IF(Q331="有",IF(H331="ガソリン",VLOOKUP(M331,参考データ!$B$36:$F$38,3,FALSE)/R331^VLOOKUP(M331,参考データ!$B$36:$F$38,4,FALSE)/L331^VLOOKUP(M331,参考データ!$B$36:$F$38,5,FALSE),VLOOKUP(M331,参考データ!$B$39:$F$42,3,FALSE)/R331^VLOOKUP(M331,参考データ!$B$39:$F$42,4,FALSE)/L331^VLOOKUP(M331,参考データ!$B$39:$F$42,5,FALSE))*U331,J331/(IF(I331="委託輸送",IF(H331="ガソリン",INDEX(参考データ!$F$48:$I$50,MATCH(L331,参考データ!$D$48:$D$50,1),MATCH(M331,参考データ!$F$47:$I$47,0)),INDEX(参考データ!$F$51:$I$59,MATCH(L331,参考データ!$D$51:$D$59,1),MATCH(M331,参考データ!$F$47:$I$47,0))),IF(H331="ガソリン",INDEX(参考データ!$F$60:$I$62,MATCH(L331,参考データ!$D$60:$D$62,1),MATCH(M331,参考データ!$F$47:$I$47,0)),INDEX(参考データ!$F$63:$I$71,MATCH(L331,参考データ!$D$63:$D$71,1),MATCH(M331,参考データ!$F$47:$I$47,0)))))))</f>
        <v/>
      </c>
      <c r="U331" s="218" t="str">
        <f t="shared" si="71"/>
        <v/>
      </c>
      <c r="V331" s="206" t="str">
        <f t="shared" si="72"/>
        <v/>
      </c>
      <c r="AN331" s="216">
        <f t="shared" si="75"/>
        <v>0</v>
      </c>
      <c r="AO331" s="156">
        <f t="shared" si="77"/>
        <v>0</v>
      </c>
      <c r="AP331" s="140">
        <f t="shared" si="76"/>
        <v>0</v>
      </c>
      <c r="AQ331" s="159" t="str">
        <f t="shared" si="73"/>
        <v/>
      </c>
    </row>
    <row r="332" spans="2:43" x14ac:dyDescent="0.2">
      <c r="B332" s="202">
        <v>321</v>
      </c>
      <c r="C332" s="45"/>
      <c r="D332" s="114"/>
      <c r="E332" s="114"/>
      <c r="F332" s="114"/>
      <c r="G332" s="44"/>
      <c r="H332" s="10"/>
      <c r="I332" s="10"/>
      <c r="J332" s="5"/>
      <c r="K332" s="36"/>
      <c r="L332" s="37"/>
      <c r="M332" s="8"/>
      <c r="N332" s="8"/>
      <c r="O332" s="8"/>
      <c r="P332" s="8"/>
      <c r="Q332" s="51"/>
      <c r="R332" s="217" t="str">
        <f t="shared" si="74"/>
        <v/>
      </c>
      <c r="S332" s="39" t="str">
        <f>IF(I332="","",IF(I332="委託輸送",IF(H332="ガソリン",VLOOKUP(L332,参考データ!$D$4:$F$6,3,TRUE),VLOOKUP(L332,参考データ!$D$7:$F$15,3,TRUE)),IF(H332="ガソリン",VLOOKUP(L332,参考データ!$D$16:$F$18,3,TRUE),VLOOKUP(L332,参考データ!$D$19:$F$27,3,TRUE))))</f>
        <v/>
      </c>
      <c r="T332" s="204" t="str">
        <f>IF(C332="","",IF(Q332="有",IF(H332="ガソリン",VLOOKUP(M332,参考データ!$B$36:$F$38,3,FALSE)/R332^VLOOKUP(M332,参考データ!$B$36:$F$38,4,FALSE)/L332^VLOOKUP(M332,参考データ!$B$36:$F$38,5,FALSE),VLOOKUP(M332,参考データ!$B$39:$F$42,3,FALSE)/R332^VLOOKUP(M332,参考データ!$B$39:$F$42,4,FALSE)/L332^VLOOKUP(M332,参考データ!$B$39:$F$42,5,FALSE))*U332,J332/(IF(I332="委託輸送",IF(H332="ガソリン",INDEX(参考データ!$F$48:$I$50,MATCH(L332,参考データ!$D$48:$D$50,1),MATCH(M332,参考データ!$F$47:$I$47,0)),INDEX(参考データ!$F$51:$I$59,MATCH(L332,参考データ!$D$51:$D$59,1),MATCH(M332,参考データ!$F$47:$I$47,0))),IF(H332="ガソリン",INDEX(参考データ!$F$60:$I$62,MATCH(L332,参考データ!$D$60:$D$62,1),MATCH(M332,参考データ!$F$47:$I$47,0)),INDEX(参考データ!$F$63:$I$71,MATCH(L332,参考データ!$D$63:$D$71,1),MATCH(M332,参考データ!$F$47:$I$47,0)))))))</f>
        <v/>
      </c>
      <c r="U332" s="218" t="str">
        <f t="shared" ref="U332:U395" si="78">IF(C332="","",K332*J332/1000)</f>
        <v/>
      </c>
      <c r="V332" s="206" t="str">
        <f t="shared" ref="V332:V395" si="79">IF(C332="","",IF(Q332="有",IF(OR(N332&gt;T332*1.2,N332&lt;T332*0.5,S332&gt;R332),"エラー","OK"),IF(OR(N332&gt;T332*1.2,N332&lt;T332*0.5),"エラー","OK")))</f>
        <v/>
      </c>
      <c r="AN332" s="216">
        <f t="shared" si="75"/>
        <v>0</v>
      </c>
      <c r="AO332" s="156">
        <f t="shared" si="77"/>
        <v>0</v>
      </c>
      <c r="AP332" s="140">
        <f t="shared" si="76"/>
        <v>0</v>
      </c>
      <c r="AQ332" s="159" t="str">
        <f t="shared" ref="AQ332:AQ395" si="80">C332&amp;D332&amp;E332&amp;F332</f>
        <v/>
      </c>
    </row>
    <row r="333" spans="2:43" x14ac:dyDescent="0.2">
      <c r="B333" s="202">
        <v>322</v>
      </c>
      <c r="C333" s="45"/>
      <c r="D333" s="114"/>
      <c r="E333" s="114"/>
      <c r="F333" s="114"/>
      <c r="G333" s="44"/>
      <c r="H333" s="10"/>
      <c r="I333" s="10"/>
      <c r="J333" s="5"/>
      <c r="K333" s="36"/>
      <c r="L333" s="37"/>
      <c r="M333" s="8"/>
      <c r="N333" s="8"/>
      <c r="O333" s="8"/>
      <c r="P333" s="8"/>
      <c r="Q333" s="51"/>
      <c r="R333" s="217" t="str">
        <f t="shared" ref="R333:R396" si="81">IFERROR(K333/L333,"")</f>
        <v/>
      </c>
      <c r="S333" s="39" t="str">
        <f>IF(I333="","",IF(I333="委託輸送",IF(H333="ガソリン",VLOOKUP(L333,参考データ!$D$4:$F$6,3,TRUE),VLOOKUP(L333,参考データ!$D$7:$F$15,3,TRUE)),IF(H333="ガソリン",VLOOKUP(L333,参考データ!$D$16:$F$18,3,TRUE),VLOOKUP(L333,参考データ!$D$19:$F$27,3,TRUE))))</f>
        <v/>
      </c>
      <c r="T333" s="204" t="str">
        <f>IF(C333="","",IF(Q333="有",IF(H333="ガソリン",VLOOKUP(M333,参考データ!$B$36:$F$38,3,FALSE)/R333^VLOOKUP(M333,参考データ!$B$36:$F$38,4,FALSE)/L333^VLOOKUP(M333,参考データ!$B$36:$F$38,5,FALSE),VLOOKUP(M333,参考データ!$B$39:$F$42,3,FALSE)/R333^VLOOKUP(M333,参考データ!$B$39:$F$42,4,FALSE)/L333^VLOOKUP(M333,参考データ!$B$39:$F$42,5,FALSE))*U333,J333/(IF(I333="委託輸送",IF(H333="ガソリン",INDEX(参考データ!$F$48:$I$50,MATCH(L333,参考データ!$D$48:$D$50,1),MATCH(M333,参考データ!$F$47:$I$47,0)),INDEX(参考データ!$F$51:$I$59,MATCH(L333,参考データ!$D$51:$D$59,1),MATCH(M333,参考データ!$F$47:$I$47,0))),IF(H333="ガソリン",INDEX(参考データ!$F$60:$I$62,MATCH(L333,参考データ!$D$60:$D$62,1),MATCH(M333,参考データ!$F$47:$I$47,0)),INDEX(参考データ!$F$63:$I$71,MATCH(L333,参考データ!$D$63:$D$71,1),MATCH(M333,参考データ!$F$47:$I$47,0)))))))</f>
        <v/>
      </c>
      <c r="U333" s="218" t="str">
        <f t="shared" si="78"/>
        <v/>
      </c>
      <c r="V333" s="206" t="str">
        <f t="shared" si="79"/>
        <v/>
      </c>
      <c r="AN333" s="216">
        <f t="shared" ref="AN333:AN396" si="82">IFERROR(R333*N333,0)</f>
        <v>0</v>
      </c>
      <c r="AO333" s="156">
        <f t="shared" si="77"/>
        <v>0</v>
      </c>
      <c r="AP333" s="140">
        <f t="shared" ref="AP333:AP396" si="83">IFERROR(J333/N333,0)</f>
        <v>0</v>
      </c>
      <c r="AQ333" s="159" t="str">
        <f t="shared" si="80"/>
        <v/>
      </c>
    </row>
    <row r="334" spans="2:43" x14ac:dyDescent="0.2">
      <c r="B334" s="202">
        <v>323</v>
      </c>
      <c r="C334" s="45"/>
      <c r="D334" s="114"/>
      <c r="E334" s="114"/>
      <c r="F334" s="114"/>
      <c r="G334" s="44"/>
      <c r="H334" s="10"/>
      <c r="I334" s="10"/>
      <c r="J334" s="5"/>
      <c r="K334" s="36"/>
      <c r="L334" s="37"/>
      <c r="M334" s="8"/>
      <c r="N334" s="8"/>
      <c r="O334" s="8"/>
      <c r="P334" s="8"/>
      <c r="Q334" s="51"/>
      <c r="R334" s="217" t="str">
        <f t="shared" si="81"/>
        <v/>
      </c>
      <c r="S334" s="39" t="str">
        <f>IF(I334="","",IF(I334="委託輸送",IF(H334="ガソリン",VLOOKUP(L334,参考データ!$D$4:$F$6,3,TRUE),VLOOKUP(L334,参考データ!$D$7:$F$15,3,TRUE)),IF(H334="ガソリン",VLOOKUP(L334,参考データ!$D$16:$F$18,3,TRUE),VLOOKUP(L334,参考データ!$D$19:$F$27,3,TRUE))))</f>
        <v/>
      </c>
      <c r="T334" s="204" t="str">
        <f>IF(C334="","",IF(Q334="有",IF(H334="ガソリン",VLOOKUP(M334,参考データ!$B$36:$F$38,3,FALSE)/R334^VLOOKUP(M334,参考データ!$B$36:$F$38,4,FALSE)/L334^VLOOKUP(M334,参考データ!$B$36:$F$38,5,FALSE),VLOOKUP(M334,参考データ!$B$39:$F$42,3,FALSE)/R334^VLOOKUP(M334,参考データ!$B$39:$F$42,4,FALSE)/L334^VLOOKUP(M334,参考データ!$B$39:$F$42,5,FALSE))*U334,J334/(IF(I334="委託輸送",IF(H334="ガソリン",INDEX(参考データ!$F$48:$I$50,MATCH(L334,参考データ!$D$48:$D$50,1),MATCH(M334,参考データ!$F$47:$I$47,0)),INDEX(参考データ!$F$51:$I$59,MATCH(L334,参考データ!$D$51:$D$59,1),MATCH(M334,参考データ!$F$47:$I$47,0))),IF(H334="ガソリン",INDEX(参考データ!$F$60:$I$62,MATCH(L334,参考データ!$D$60:$D$62,1),MATCH(M334,参考データ!$F$47:$I$47,0)),INDEX(参考データ!$F$63:$I$71,MATCH(L334,参考データ!$D$63:$D$71,1),MATCH(M334,参考データ!$F$47:$I$47,0)))))))</f>
        <v/>
      </c>
      <c r="U334" s="218" t="str">
        <f t="shared" si="78"/>
        <v/>
      </c>
      <c r="V334" s="206" t="str">
        <f t="shared" si="79"/>
        <v/>
      </c>
      <c r="AN334" s="216">
        <f t="shared" si="82"/>
        <v>0</v>
      </c>
      <c r="AO334" s="156">
        <f t="shared" si="77"/>
        <v>0</v>
      </c>
      <c r="AP334" s="140">
        <f t="shared" si="83"/>
        <v>0</v>
      </c>
      <c r="AQ334" s="159" t="str">
        <f t="shared" si="80"/>
        <v/>
      </c>
    </row>
    <row r="335" spans="2:43" x14ac:dyDescent="0.2">
      <c r="B335" s="202">
        <v>324</v>
      </c>
      <c r="C335" s="45"/>
      <c r="D335" s="114"/>
      <c r="E335" s="114"/>
      <c r="F335" s="114"/>
      <c r="G335" s="44"/>
      <c r="H335" s="10"/>
      <c r="I335" s="10"/>
      <c r="J335" s="5"/>
      <c r="K335" s="36"/>
      <c r="L335" s="37"/>
      <c r="M335" s="8"/>
      <c r="N335" s="8"/>
      <c r="O335" s="8"/>
      <c r="P335" s="8"/>
      <c r="Q335" s="51"/>
      <c r="R335" s="217" t="str">
        <f t="shared" si="81"/>
        <v/>
      </c>
      <c r="S335" s="39" t="str">
        <f>IF(I335="","",IF(I335="委託輸送",IF(H335="ガソリン",VLOOKUP(L335,参考データ!$D$4:$F$6,3,TRUE),VLOOKUP(L335,参考データ!$D$7:$F$15,3,TRUE)),IF(H335="ガソリン",VLOOKUP(L335,参考データ!$D$16:$F$18,3,TRUE),VLOOKUP(L335,参考データ!$D$19:$F$27,3,TRUE))))</f>
        <v/>
      </c>
      <c r="T335" s="204" t="str">
        <f>IF(C335="","",IF(Q335="有",IF(H335="ガソリン",VLOOKUP(M335,参考データ!$B$36:$F$38,3,FALSE)/R335^VLOOKUP(M335,参考データ!$B$36:$F$38,4,FALSE)/L335^VLOOKUP(M335,参考データ!$B$36:$F$38,5,FALSE),VLOOKUP(M335,参考データ!$B$39:$F$42,3,FALSE)/R335^VLOOKUP(M335,参考データ!$B$39:$F$42,4,FALSE)/L335^VLOOKUP(M335,参考データ!$B$39:$F$42,5,FALSE))*U335,J335/(IF(I335="委託輸送",IF(H335="ガソリン",INDEX(参考データ!$F$48:$I$50,MATCH(L335,参考データ!$D$48:$D$50,1),MATCH(M335,参考データ!$F$47:$I$47,0)),INDEX(参考データ!$F$51:$I$59,MATCH(L335,参考データ!$D$51:$D$59,1),MATCH(M335,参考データ!$F$47:$I$47,0))),IF(H335="ガソリン",INDEX(参考データ!$F$60:$I$62,MATCH(L335,参考データ!$D$60:$D$62,1),MATCH(M335,参考データ!$F$47:$I$47,0)),INDEX(参考データ!$F$63:$I$71,MATCH(L335,参考データ!$D$63:$D$71,1),MATCH(M335,参考データ!$F$47:$I$47,0)))))))</f>
        <v/>
      </c>
      <c r="U335" s="218" t="str">
        <f t="shared" si="78"/>
        <v/>
      </c>
      <c r="V335" s="206" t="str">
        <f t="shared" si="79"/>
        <v/>
      </c>
      <c r="AN335" s="216">
        <f t="shared" si="82"/>
        <v>0</v>
      </c>
      <c r="AO335" s="156">
        <f t="shared" si="77"/>
        <v>0</v>
      </c>
      <c r="AP335" s="140">
        <f t="shared" si="83"/>
        <v>0</v>
      </c>
      <c r="AQ335" s="159" t="str">
        <f t="shared" si="80"/>
        <v/>
      </c>
    </row>
    <row r="336" spans="2:43" x14ac:dyDescent="0.2">
      <c r="B336" s="202">
        <v>325</v>
      </c>
      <c r="C336" s="45"/>
      <c r="D336" s="114"/>
      <c r="E336" s="114"/>
      <c r="F336" s="114"/>
      <c r="G336" s="44"/>
      <c r="H336" s="10"/>
      <c r="I336" s="10"/>
      <c r="J336" s="5"/>
      <c r="K336" s="36"/>
      <c r="L336" s="37"/>
      <c r="M336" s="8"/>
      <c r="N336" s="8"/>
      <c r="O336" s="8"/>
      <c r="P336" s="8"/>
      <c r="Q336" s="51"/>
      <c r="R336" s="217" t="str">
        <f t="shared" si="81"/>
        <v/>
      </c>
      <c r="S336" s="39" t="str">
        <f>IF(I336="","",IF(I336="委託輸送",IF(H336="ガソリン",VLOOKUP(L336,参考データ!$D$4:$F$6,3,TRUE),VLOOKUP(L336,参考データ!$D$7:$F$15,3,TRUE)),IF(H336="ガソリン",VLOOKUP(L336,参考データ!$D$16:$F$18,3,TRUE),VLOOKUP(L336,参考データ!$D$19:$F$27,3,TRUE))))</f>
        <v/>
      </c>
      <c r="T336" s="204" t="str">
        <f>IF(C336="","",IF(Q336="有",IF(H336="ガソリン",VLOOKUP(M336,参考データ!$B$36:$F$38,3,FALSE)/R336^VLOOKUP(M336,参考データ!$B$36:$F$38,4,FALSE)/L336^VLOOKUP(M336,参考データ!$B$36:$F$38,5,FALSE),VLOOKUP(M336,参考データ!$B$39:$F$42,3,FALSE)/R336^VLOOKUP(M336,参考データ!$B$39:$F$42,4,FALSE)/L336^VLOOKUP(M336,参考データ!$B$39:$F$42,5,FALSE))*U336,J336/(IF(I336="委託輸送",IF(H336="ガソリン",INDEX(参考データ!$F$48:$I$50,MATCH(L336,参考データ!$D$48:$D$50,1),MATCH(M336,参考データ!$F$47:$I$47,0)),INDEX(参考データ!$F$51:$I$59,MATCH(L336,参考データ!$D$51:$D$59,1),MATCH(M336,参考データ!$F$47:$I$47,0))),IF(H336="ガソリン",INDEX(参考データ!$F$60:$I$62,MATCH(L336,参考データ!$D$60:$D$62,1),MATCH(M336,参考データ!$F$47:$I$47,0)),INDEX(参考データ!$F$63:$I$71,MATCH(L336,参考データ!$D$63:$D$71,1),MATCH(M336,参考データ!$F$47:$I$47,0)))))))</f>
        <v/>
      </c>
      <c r="U336" s="218" t="str">
        <f t="shared" si="78"/>
        <v/>
      </c>
      <c r="V336" s="206" t="str">
        <f t="shared" si="79"/>
        <v/>
      </c>
      <c r="AN336" s="216">
        <f t="shared" si="82"/>
        <v>0</v>
      </c>
      <c r="AO336" s="156">
        <f t="shared" si="77"/>
        <v>0</v>
      </c>
      <c r="AP336" s="140">
        <f t="shared" si="83"/>
        <v>0</v>
      </c>
      <c r="AQ336" s="159" t="str">
        <f t="shared" si="80"/>
        <v/>
      </c>
    </row>
    <row r="337" spans="2:43" x14ac:dyDescent="0.2">
      <c r="B337" s="202">
        <v>326</v>
      </c>
      <c r="C337" s="45"/>
      <c r="D337" s="114"/>
      <c r="E337" s="114"/>
      <c r="F337" s="114"/>
      <c r="G337" s="44"/>
      <c r="H337" s="10"/>
      <c r="I337" s="10"/>
      <c r="J337" s="5"/>
      <c r="K337" s="36"/>
      <c r="L337" s="37"/>
      <c r="M337" s="8"/>
      <c r="N337" s="8"/>
      <c r="O337" s="8"/>
      <c r="P337" s="8"/>
      <c r="Q337" s="51"/>
      <c r="R337" s="217" t="str">
        <f t="shared" si="81"/>
        <v/>
      </c>
      <c r="S337" s="39" t="str">
        <f>IF(I337="","",IF(I337="委託輸送",IF(H337="ガソリン",VLOOKUP(L337,参考データ!$D$4:$F$6,3,TRUE),VLOOKUP(L337,参考データ!$D$7:$F$15,3,TRUE)),IF(H337="ガソリン",VLOOKUP(L337,参考データ!$D$16:$F$18,3,TRUE),VLOOKUP(L337,参考データ!$D$19:$F$27,3,TRUE))))</f>
        <v/>
      </c>
      <c r="T337" s="204" t="str">
        <f>IF(C337="","",IF(Q337="有",IF(H337="ガソリン",VLOOKUP(M337,参考データ!$B$36:$F$38,3,FALSE)/R337^VLOOKUP(M337,参考データ!$B$36:$F$38,4,FALSE)/L337^VLOOKUP(M337,参考データ!$B$36:$F$38,5,FALSE),VLOOKUP(M337,参考データ!$B$39:$F$42,3,FALSE)/R337^VLOOKUP(M337,参考データ!$B$39:$F$42,4,FALSE)/L337^VLOOKUP(M337,参考データ!$B$39:$F$42,5,FALSE))*U337,J337/(IF(I337="委託輸送",IF(H337="ガソリン",INDEX(参考データ!$F$48:$I$50,MATCH(L337,参考データ!$D$48:$D$50,1),MATCH(M337,参考データ!$F$47:$I$47,0)),INDEX(参考データ!$F$51:$I$59,MATCH(L337,参考データ!$D$51:$D$59,1),MATCH(M337,参考データ!$F$47:$I$47,0))),IF(H337="ガソリン",INDEX(参考データ!$F$60:$I$62,MATCH(L337,参考データ!$D$60:$D$62,1),MATCH(M337,参考データ!$F$47:$I$47,0)),INDEX(参考データ!$F$63:$I$71,MATCH(L337,参考データ!$D$63:$D$71,1),MATCH(M337,参考データ!$F$47:$I$47,0)))))))</f>
        <v/>
      </c>
      <c r="U337" s="218" t="str">
        <f t="shared" si="78"/>
        <v/>
      </c>
      <c r="V337" s="206" t="str">
        <f t="shared" si="79"/>
        <v/>
      </c>
      <c r="AN337" s="216">
        <f t="shared" si="82"/>
        <v>0</v>
      </c>
      <c r="AO337" s="156">
        <f t="shared" si="77"/>
        <v>0</v>
      </c>
      <c r="AP337" s="140">
        <f t="shared" si="83"/>
        <v>0</v>
      </c>
      <c r="AQ337" s="159" t="str">
        <f t="shared" si="80"/>
        <v/>
      </c>
    </row>
    <row r="338" spans="2:43" x14ac:dyDescent="0.2">
      <c r="B338" s="202">
        <v>327</v>
      </c>
      <c r="C338" s="45"/>
      <c r="D338" s="114"/>
      <c r="E338" s="114"/>
      <c r="F338" s="114"/>
      <c r="G338" s="44"/>
      <c r="H338" s="10"/>
      <c r="I338" s="10"/>
      <c r="J338" s="5"/>
      <c r="K338" s="36"/>
      <c r="L338" s="37"/>
      <c r="M338" s="8"/>
      <c r="N338" s="8"/>
      <c r="O338" s="8"/>
      <c r="P338" s="8"/>
      <c r="Q338" s="51"/>
      <c r="R338" s="217" t="str">
        <f t="shared" si="81"/>
        <v/>
      </c>
      <c r="S338" s="39" t="str">
        <f>IF(I338="","",IF(I338="委託輸送",IF(H338="ガソリン",VLOOKUP(L338,参考データ!$D$4:$F$6,3,TRUE),VLOOKUP(L338,参考データ!$D$7:$F$15,3,TRUE)),IF(H338="ガソリン",VLOOKUP(L338,参考データ!$D$16:$F$18,3,TRUE),VLOOKUP(L338,参考データ!$D$19:$F$27,3,TRUE))))</f>
        <v/>
      </c>
      <c r="T338" s="204" t="str">
        <f>IF(C338="","",IF(Q338="有",IF(H338="ガソリン",VLOOKUP(M338,参考データ!$B$36:$F$38,3,FALSE)/R338^VLOOKUP(M338,参考データ!$B$36:$F$38,4,FALSE)/L338^VLOOKUP(M338,参考データ!$B$36:$F$38,5,FALSE),VLOOKUP(M338,参考データ!$B$39:$F$42,3,FALSE)/R338^VLOOKUP(M338,参考データ!$B$39:$F$42,4,FALSE)/L338^VLOOKUP(M338,参考データ!$B$39:$F$42,5,FALSE))*U338,J338/(IF(I338="委託輸送",IF(H338="ガソリン",INDEX(参考データ!$F$48:$I$50,MATCH(L338,参考データ!$D$48:$D$50,1),MATCH(M338,参考データ!$F$47:$I$47,0)),INDEX(参考データ!$F$51:$I$59,MATCH(L338,参考データ!$D$51:$D$59,1),MATCH(M338,参考データ!$F$47:$I$47,0))),IF(H338="ガソリン",INDEX(参考データ!$F$60:$I$62,MATCH(L338,参考データ!$D$60:$D$62,1),MATCH(M338,参考データ!$F$47:$I$47,0)),INDEX(参考データ!$F$63:$I$71,MATCH(L338,参考データ!$D$63:$D$71,1),MATCH(M338,参考データ!$F$47:$I$47,0)))))))</f>
        <v/>
      </c>
      <c r="U338" s="218" t="str">
        <f t="shared" si="78"/>
        <v/>
      </c>
      <c r="V338" s="206" t="str">
        <f t="shared" si="79"/>
        <v/>
      </c>
      <c r="AN338" s="216">
        <f t="shared" si="82"/>
        <v>0</v>
      </c>
      <c r="AO338" s="156">
        <f t="shared" si="77"/>
        <v>0</v>
      </c>
      <c r="AP338" s="140">
        <f t="shared" si="83"/>
        <v>0</v>
      </c>
      <c r="AQ338" s="159" t="str">
        <f t="shared" si="80"/>
        <v/>
      </c>
    </row>
    <row r="339" spans="2:43" x14ac:dyDescent="0.2">
      <c r="B339" s="202">
        <v>328</v>
      </c>
      <c r="C339" s="45"/>
      <c r="D339" s="114"/>
      <c r="E339" s="114"/>
      <c r="F339" s="114"/>
      <c r="G339" s="44"/>
      <c r="H339" s="10"/>
      <c r="I339" s="10"/>
      <c r="J339" s="5"/>
      <c r="K339" s="36"/>
      <c r="L339" s="37"/>
      <c r="M339" s="8"/>
      <c r="N339" s="8"/>
      <c r="O339" s="8"/>
      <c r="P339" s="8"/>
      <c r="Q339" s="51"/>
      <c r="R339" s="217" t="str">
        <f t="shared" si="81"/>
        <v/>
      </c>
      <c r="S339" s="39" t="str">
        <f>IF(I339="","",IF(I339="委託輸送",IF(H339="ガソリン",VLOOKUP(L339,参考データ!$D$4:$F$6,3,TRUE),VLOOKUP(L339,参考データ!$D$7:$F$15,3,TRUE)),IF(H339="ガソリン",VLOOKUP(L339,参考データ!$D$16:$F$18,3,TRUE),VLOOKUP(L339,参考データ!$D$19:$F$27,3,TRUE))))</f>
        <v/>
      </c>
      <c r="T339" s="204" t="str">
        <f>IF(C339="","",IF(Q339="有",IF(H339="ガソリン",VLOOKUP(M339,参考データ!$B$36:$F$38,3,FALSE)/R339^VLOOKUP(M339,参考データ!$B$36:$F$38,4,FALSE)/L339^VLOOKUP(M339,参考データ!$B$36:$F$38,5,FALSE),VLOOKUP(M339,参考データ!$B$39:$F$42,3,FALSE)/R339^VLOOKUP(M339,参考データ!$B$39:$F$42,4,FALSE)/L339^VLOOKUP(M339,参考データ!$B$39:$F$42,5,FALSE))*U339,J339/(IF(I339="委託輸送",IF(H339="ガソリン",INDEX(参考データ!$F$48:$I$50,MATCH(L339,参考データ!$D$48:$D$50,1),MATCH(M339,参考データ!$F$47:$I$47,0)),INDEX(参考データ!$F$51:$I$59,MATCH(L339,参考データ!$D$51:$D$59,1),MATCH(M339,参考データ!$F$47:$I$47,0))),IF(H339="ガソリン",INDEX(参考データ!$F$60:$I$62,MATCH(L339,参考データ!$D$60:$D$62,1),MATCH(M339,参考データ!$F$47:$I$47,0)),INDEX(参考データ!$F$63:$I$71,MATCH(L339,参考データ!$D$63:$D$71,1),MATCH(M339,参考データ!$F$47:$I$47,0)))))))</f>
        <v/>
      </c>
      <c r="U339" s="218" t="str">
        <f t="shared" si="78"/>
        <v/>
      </c>
      <c r="V339" s="206" t="str">
        <f t="shared" si="79"/>
        <v/>
      </c>
      <c r="AN339" s="216">
        <f t="shared" si="82"/>
        <v>0</v>
      </c>
      <c r="AO339" s="156">
        <f t="shared" si="77"/>
        <v>0</v>
      </c>
      <c r="AP339" s="140">
        <f t="shared" si="83"/>
        <v>0</v>
      </c>
      <c r="AQ339" s="159" t="str">
        <f t="shared" si="80"/>
        <v/>
      </c>
    </row>
    <row r="340" spans="2:43" x14ac:dyDescent="0.2">
      <c r="B340" s="202">
        <v>329</v>
      </c>
      <c r="C340" s="45"/>
      <c r="D340" s="114"/>
      <c r="E340" s="114"/>
      <c r="F340" s="114"/>
      <c r="G340" s="44"/>
      <c r="H340" s="10"/>
      <c r="I340" s="10"/>
      <c r="J340" s="5"/>
      <c r="K340" s="36"/>
      <c r="L340" s="37"/>
      <c r="M340" s="8"/>
      <c r="N340" s="8"/>
      <c r="O340" s="8"/>
      <c r="P340" s="8"/>
      <c r="Q340" s="51"/>
      <c r="R340" s="217" t="str">
        <f t="shared" si="81"/>
        <v/>
      </c>
      <c r="S340" s="39" t="str">
        <f>IF(I340="","",IF(I340="委託輸送",IF(H340="ガソリン",VLOOKUP(L340,参考データ!$D$4:$F$6,3,TRUE),VLOOKUP(L340,参考データ!$D$7:$F$15,3,TRUE)),IF(H340="ガソリン",VLOOKUP(L340,参考データ!$D$16:$F$18,3,TRUE),VLOOKUP(L340,参考データ!$D$19:$F$27,3,TRUE))))</f>
        <v/>
      </c>
      <c r="T340" s="204" t="str">
        <f>IF(C340="","",IF(Q340="有",IF(H340="ガソリン",VLOOKUP(M340,参考データ!$B$36:$F$38,3,FALSE)/R340^VLOOKUP(M340,参考データ!$B$36:$F$38,4,FALSE)/L340^VLOOKUP(M340,参考データ!$B$36:$F$38,5,FALSE),VLOOKUP(M340,参考データ!$B$39:$F$42,3,FALSE)/R340^VLOOKUP(M340,参考データ!$B$39:$F$42,4,FALSE)/L340^VLOOKUP(M340,参考データ!$B$39:$F$42,5,FALSE))*U340,J340/(IF(I340="委託輸送",IF(H340="ガソリン",INDEX(参考データ!$F$48:$I$50,MATCH(L340,参考データ!$D$48:$D$50,1),MATCH(M340,参考データ!$F$47:$I$47,0)),INDEX(参考データ!$F$51:$I$59,MATCH(L340,参考データ!$D$51:$D$59,1),MATCH(M340,参考データ!$F$47:$I$47,0))),IF(H340="ガソリン",INDEX(参考データ!$F$60:$I$62,MATCH(L340,参考データ!$D$60:$D$62,1),MATCH(M340,参考データ!$F$47:$I$47,0)),INDEX(参考データ!$F$63:$I$71,MATCH(L340,参考データ!$D$63:$D$71,1),MATCH(M340,参考データ!$F$47:$I$47,0)))))))</f>
        <v/>
      </c>
      <c r="U340" s="218" t="str">
        <f t="shared" si="78"/>
        <v/>
      </c>
      <c r="V340" s="206" t="str">
        <f t="shared" si="79"/>
        <v/>
      </c>
      <c r="AN340" s="216">
        <f t="shared" si="82"/>
        <v>0</v>
      </c>
      <c r="AO340" s="156">
        <f t="shared" si="77"/>
        <v>0</v>
      </c>
      <c r="AP340" s="140">
        <f t="shared" si="83"/>
        <v>0</v>
      </c>
      <c r="AQ340" s="159" t="str">
        <f t="shared" si="80"/>
        <v/>
      </c>
    </row>
    <row r="341" spans="2:43" x14ac:dyDescent="0.2">
      <c r="B341" s="202">
        <v>330</v>
      </c>
      <c r="C341" s="45"/>
      <c r="D341" s="114"/>
      <c r="E341" s="114"/>
      <c r="F341" s="114"/>
      <c r="G341" s="44"/>
      <c r="H341" s="10"/>
      <c r="I341" s="10"/>
      <c r="J341" s="5"/>
      <c r="K341" s="36"/>
      <c r="L341" s="37"/>
      <c r="M341" s="8"/>
      <c r="N341" s="8"/>
      <c r="O341" s="8"/>
      <c r="P341" s="8"/>
      <c r="Q341" s="51"/>
      <c r="R341" s="217" t="str">
        <f t="shared" si="81"/>
        <v/>
      </c>
      <c r="S341" s="39" t="str">
        <f>IF(I341="","",IF(I341="委託輸送",IF(H341="ガソリン",VLOOKUP(L341,参考データ!$D$4:$F$6,3,TRUE),VLOOKUP(L341,参考データ!$D$7:$F$15,3,TRUE)),IF(H341="ガソリン",VLOOKUP(L341,参考データ!$D$16:$F$18,3,TRUE),VLOOKUP(L341,参考データ!$D$19:$F$27,3,TRUE))))</f>
        <v/>
      </c>
      <c r="T341" s="204" t="str">
        <f>IF(C341="","",IF(Q341="有",IF(H341="ガソリン",VLOOKUP(M341,参考データ!$B$36:$F$38,3,FALSE)/R341^VLOOKUP(M341,参考データ!$B$36:$F$38,4,FALSE)/L341^VLOOKUP(M341,参考データ!$B$36:$F$38,5,FALSE),VLOOKUP(M341,参考データ!$B$39:$F$42,3,FALSE)/R341^VLOOKUP(M341,参考データ!$B$39:$F$42,4,FALSE)/L341^VLOOKUP(M341,参考データ!$B$39:$F$42,5,FALSE))*U341,J341/(IF(I341="委託輸送",IF(H341="ガソリン",INDEX(参考データ!$F$48:$I$50,MATCH(L341,参考データ!$D$48:$D$50,1),MATCH(M341,参考データ!$F$47:$I$47,0)),INDEX(参考データ!$F$51:$I$59,MATCH(L341,参考データ!$D$51:$D$59,1),MATCH(M341,参考データ!$F$47:$I$47,0))),IF(H341="ガソリン",INDEX(参考データ!$F$60:$I$62,MATCH(L341,参考データ!$D$60:$D$62,1),MATCH(M341,参考データ!$F$47:$I$47,0)),INDEX(参考データ!$F$63:$I$71,MATCH(L341,参考データ!$D$63:$D$71,1),MATCH(M341,参考データ!$F$47:$I$47,0)))))))</f>
        <v/>
      </c>
      <c r="U341" s="218" t="str">
        <f t="shared" si="78"/>
        <v/>
      </c>
      <c r="V341" s="206" t="str">
        <f t="shared" si="79"/>
        <v/>
      </c>
      <c r="AN341" s="216">
        <f t="shared" si="82"/>
        <v>0</v>
      </c>
      <c r="AO341" s="156">
        <f t="shared" si="77"/>
        <v>0</v>
      </c>
      <c r="AP341" s="140">
        <f t="shared" si="83"/>
        <v>0</v>
      </c>
      <c r="AQ341" s="159" t="str">
        <f t="shared" si="80"/>
        <v/>
      </c>
    </row>
    <row r="342" spans="2:43" x14ac:dyDescent="0.2">
      <c r="B342" s="202">
        <v>331</v>
      </c>
      <c r="C342" s="45"/>
      <c r="D342" s="114"/>
      <c r="E342" s="114"/>
      <c r="F342" s="114"/>
      <c r="G342" s="44"/>
      <c r="H342" s="10"/>
      <c r="I342" s="10"/>
      <c r="J342" s="5"/>
      <c r="K342" s="36"/>
      <c r="L342" s="37"/>
      <c r="M342" s="8"/>
      <c r="N342" s="8"/>
      <c r="O342" s="8"/>
      <c r="P342" s="8"/>
      <c r="Q342" s="51"/>
      <c r="R342" s="217" t="str">
        <f t="shared" si="81"/>
        <v/>
      </c>
      <c r="S342" s="39" t="str">
        <f>IF(I342="","",IF(I342="委託輸送",IF(H342="ガソリン",VLOOKUP(L342,参考データ!$D$4:$F$6,3,TRUE),VLOOKUP(L342,参考データ!$D$7:$F$15,3,TRUE)),IF(H342="ガソリン",VLOOKUP(L342,参考データ!$D$16:$F$18,3,TRUE),VLOOKUP(L342,参考データ!$D$19:$F$27,3,TRUE))))</f>
        <v/>
      </c>
      <c r="T342" s="204" t="str">
        <f>IF(C342="","",IF(Q342="有",IF(H342="ガソリン",VLOOKUP(M342,参考データ!$B$36:$F$38,3,FALSE)/R342^VLOOKUP(M342,参考データ!$B$36:$F$38,4,FALSE)/L342^VLOOKUP(M342,参考データ!$B$36:$F$38,5,FALSE),VLOOKUP(M342,参考データ!$B$39:$F$42,3,FALSE)/R342^VLOOKUP(M342,参考データ!$B$39:$F$42,4,FALSE)/L342^VLOOKUP(M342,参考データ!$B$39:$F$42,5,FALSE))*U342,J342/(IF(I342="委託輸送",IF(H342="ガソリン",INDEX(参考データ!$F$48:$I$50,MATCH(L342,参考データ!$D$48:$D$50,1),MATCH(M342,参考データ!$F$47:$I$47,0)),INDEX(参考データ!$F$51:$I$59,MATCH(L342,参考データ!$D$51:$D$59,1),MATCH(M342,参考データ!$F$47:$I$47,0))),IF(H342="ガソリン",INDEX(参考データ!$F$60:$I$62,MATCH(L342,参考データ!$D$60:$D$62,1),MATCH(M342,参考データ!$F$47:$I$47,0)),INDEX(参考データ!$F$63:$I$71,MATCH(L342,参考データ!$D$63:$D$71,1),MATCH(M342,参考データ!$F$47:$I$47,0)))))))</f>
        <v/>
      </c>
      <c r="U342" s="218" t="str">
        <f t="shared" si="78"/>
        <v/>
      </c>
      <c r="V342" s="206" t="str">
        <f t="shared" si="79"/>
        <v/>
      </c>
      <c r="AN342" s="216">
        <f t="shared" si="82"/>
        <v>0</v>
      </c>
      <c r="AO342" s="156">
        <f t="shared" si="77"/>
        <v>0</v>
      </c>
      <c r="AP342" s="140">
        <f t="shared" si="83"/>
        <v>0</v>
      </c>
      <c r="AQ342" s="159" t="str">
        <f t="shared" si="80"/>
        <v/>
      </c>
    </row>
    <row r="343" spans="2:43" x14ac:dyDescent="0.2">
      <c r="B343" s="202">
        <v>332</v>
      </c>
      <c r="C343" s="45"/>
      <c r="D343" s="114"/>
      <c r="E343" s="114"/>
      <c r="F343" s="114"/>
      <c r="G343" s="44"/>
      <c r="H343" s="10"/>
      <c r="I343" s="10"/>
      <c r="J343" s="5"/>
      <c r="K343" s="36"/>
      <c r="L343" s="37"/>
      <c r="M343" s="8"/>
      <c r="N343" s="8"/>
      <c r="O343" s="8"/>
      <c r="P343" s="8"/>
      <c r="Q343" s="51"/>
      <c r="R343" s="217" t="str">
        <f t="shared" si="81"/>
        <v/>
      </c>
      <c r="S343" s="39" t="str">
        <f>IF(I343="","",IF(I343="委託輸送",IF(H343="ガソリン",VLOOKUP(L343,参考データ!$D$4:$F$6,3,TRUE),VLOOKUP(L343,参考データ!$D$7:$F$15,3,TRUE)),IF(H343="ガソリン",VLOOKUP(L343,参考データ!$D$16:$F$18,3,TRUE),VLOOKUP(L343,参考データ!$D$19:$F$27,3,TRUE))))</f>
        <v/>
      </c>
      <c r="T343" s="204" t="str">
        <f>IF(C343="","",IF(Q343="有",IF(H343="ガソリン",VLOOKUP(M343,参考データ!$B$36:$F$38,3,FALSE)/R343^VLOOKUP(M343,参考データ!$B$36:$F$38,4,FALSE)/L343^VLOOKUP(M343,参考データ!$B$36:$F$38,5,FALSE),VLOOKUP(M343,参考データ!$B$39:$F$42,3,FALSE)/R343^VLOOKUP(M343,参考データ!$B$39:$F$42,4,FALSE)/L343^VLOOKUP(M343,参考データ!$B$39:$F$42,5,FALSE))*U343,J343/(IF(I343="委託輸送",IF(H343="ガソリン",INDEX(参考データ!$F$48:$I$50,MATCH(L343,参考データ!$D$48:$D$50,1),MATCH(M343,参考データ!$F$47:$I$47,0)),INDEX(参考データ!$F$51:$I$59,MATCH(L343,参考データ!$D$51:$D$59,1),MATCH(M343,参考データ!$F$47:$I$47,0))),IF(H343="ガソリン",INDEX(参考データ!$F$60:$I$62,MATCH(L343,参考データ!$D$60:$D$62,1),MATCH(M343,参考データ!$F$47:$I$47,0)),INDEX(参考データ!$F$63:$I$71,MATCH(L343,参考データ!$D$63:$D$71,1),MATCH(M343,参考データ!$F$47:$I$47,0)))))))</f>
        <v/>
      </c>
      <c r="U343" s="218" t="str">
        <f t="shared" si="78"/>
        <v/>
      </c>
      <c r="V343" s="206" t="str">
        <f t="shared" si="79"/>
        <v/>
      </c>
      <c r="AN343" s="216">
        <f t="shared" si="82"/>
        <v>0</v>
      </c>
      <c r="AO343" s="156">
        <f t="shared" si="77"/>
        <v>0</v>
      </c>
      <c r="AP343" s="140">
        <f t="shared" si="83"/>
        <v>0</v>
      </c>
      <c r="AQ343" s="159" t="str">
        <f t="shared" si="80"/>
        <v/>
      </c>
    </row>
    <row r="344" spans="2:43" x14ac:dyDescent="0.2">
      <c r="B344" s="202">
        <v>333</v>
      </c>
      <c r="C344" s="45"/>
      <c r="D344" s="114"/>
      <c r="E344" s="114"/>
      <c r="F344" s="114"/>
      <c r="G344" s="44"/>
      <c r="H344" s="10"/>
      <c r="I344" s="10"/>
      <c r="J344" s="5"/>
      <c r="K344" s="36"/>
      <c r="L344" s="37"/>
      <c r="M344" s="8"/>
      <c r="N344" s="8"/>
      <c r="O344" s="8"/>
      <c r="P344" s="8"/>
      <c r="Q344" s="51"/>
      <c r="R344" s="217" t="str">
        <f t="shared" si="81"/>
        <v/>
      </c>
      <c r="S344" s="39" t="str">
        <f>IF(I344="","",IF(I344="委託輸送",IF(H344="ガソリン",VLOOKUP(L344,参考データ!$D$4:$F$6,3,TRUE),VLOOKUP(L344,参考データ!$D$7:$F$15,3,TRUE)),IF(H344="ガソリン",VLOOKUP(L344,参考データ!$D$16:$F$18,3,TRUE),VLOOKUP(L344,参考データ!$D$19:$F$27,3,TRUE))))</f>
        <v/>
      </c>
      <c r="T344" s="204" t="str">
        <f>IF(C344="","",IF(Q344="有",IF(H344="ガソリン",VLOOKUP(M344,参考データ!$B$36:$F$38,3,FALSE)/R344^VLOOKUP(M344,参考データ!$B$36:$F$38,4,FALSE)/L344^VLOOKUP(M344,参考データ!$B$36:$F$38,5,FALSE),VLOOKUP(M344,参考データ!$B$39:$F$42,3,FALSE)/R344^VLOOKUP(M344,参考データ!$B$39:$F$42,4,FALSE)/L344^VLOOKUP(M344,参考データ!$B$39:$F$42,5,FALSE))*U344,J344/(IF(I344="委託輸送",IF(H344="ガソリン",INDEX(参考データ!$F$48:$I$50,MATCH(L344,参考データ!$D$48:$D$50,1),MATCH(M344,参考データ!$F$47:$I$47,0)),INDEX(参考データ!$F$51:$I$59,MATCH(L344,参考データ!$D$51:$D$59,1),MATCH(M344,参考データ!$F$47:$I$47,0))),IF(H344="ガソリン",INDEX(参考データ!$F$60:$I$62,MATCH(L344,参考データ!$D$60:$D$62,1),MATCH(M344,参考データ!$F$47:$I$47,0)),INDEX(参考データ!$F$63:$I$71,MATCH(L344,参考データ!$D$63:$D$71,1),MATCH(M344,参考データ!$F$47:$I$47,0)))))))</f>
        <v/>
      </c>
      <c r="U344" s="218" t="str">
        <f t="shared" si="78"/>
        <v/>
      </c>
      <c r="V344" s="206" t="str">
        <f t="shared" si="79"/>
        <v/>
      </c>
      <c r="AN344" s="216">
        <f t="shared" si="82"/>
        <v>0</v>
      </c>
      <c r="AO344" s="156">
        <f t="shared" si="77"/>
        <v>0</v>
      </c>
      <c r="AP344" s="140">
        <f t="shared" si="83"/>
        <v>0</v>
      </c>
      <c r="AQ344" s="159" t="str">
        <f t="shared" si="80"/>
        <v/>
      </c>
    </row>
    <row r="345" spans="2:43" x14ac:dyDescent="0.2">
      <c r="B345" s="202">
        <v>334</v>
      </c>
      <c r="C345" s="45"/>
      <c r="D345" s="114"/>
      <c r="E345" s="114"/>
      <c r="F345" s="114"/>
      <c r="G345" s="44"/>
      <c r="H345" s="10"/>
      <c r="I345" s="10"/>
      <c r="J345" s="5"/>
      <c r="K345" s="36"/>
      <c r="L345" s="37"/>
      <c r="M345" s="8"/>
      <c r="N345" s="8"/>
      <c r="O345" s="8"/>
      <c r="P345" s="8"/>
      <c r="Q345" s="51"/>
      <c r="R345" s="217" t="str">
        <f t="shared" si="81"/>
        <v/>
      </c>
      <c r="S345" s="39" t="str">
        <f>IF(I345="","",IF(I345="委託輸送",IF(H345="ガソリン",VLOOKUP(L345,参考データ!$D$4:$F$6,3,TRUE),VLOOKUP(L345,参考データ!$D$7:$F$15,3,TRUE)),IF(H345="ガソリン",VLOOKUP(L345,参考データ!$D$16:$F$18,3,TRUE),VLOOKUP(L345,参考データ!$D$19:$F$27,3,TRUE))))</f>
        <v/>
      </c>
      <c r="T345" s="204" t="str">
        <f>IF(C345="","",IF(Q345="有",IF(H345="ガソリン",VLOOKUP(M345,参考データ!$B$36:$F$38,3,FALSE)/R345^VLOOKUP(M345,参考データ!$B$36:$F$38,4,FALSE)/L345^VLOOKUP(M345,参考データ!$B$36:$F$38,5,FALSE),VLOOKUP(M345,参考データ!$B$39:$F$42,3,FALSE)/R345^VLOOKUP(M345,参考データ!$B$39:$F$42,4,FALSE)/L345^VLOOKUP(M345,参考データ!$B$39:$F$42,5,FALSE))*U345,J345/(IF(I345="委託輸送",IF(H345="ガソリン",INDEX(参考データ!$F$48:$I$50,MATCH(L345,参考データ!$D$48:$D$50,1),MATCH(M345,参考データ!$F$47:$I$47,0)),INDEX(参考データ!$F$51:$I$59,MATCH(L345,参考データ!$D$51:$D$59,1),MATCH(M345,参考データ!$F$47:$I$47,0))),IF(H345="ガソリン",INDEX(参考データ!$F$60:$I$62,MATCH(L345,参考データ!$D$60:$D$62,1),MATCH(M345,参考データ!$F$47:$I$47,0)),INDEX(参考データ!$F$63:$I$71,MATCH(L345,参考データ!$D$63:$D$71,1),MATCH(M345,参考データ!$F$47:$I$47,0)))))))</f>
        <v/>
      </c>
      <c r="U345" s="218" t="str">
        <f t="shared" si="78"/>
        <v/>
      </c>
      <c r="V345" s="206" t="str">
        <f t="shared" si="79"/>
        <v/>
      </c>
      <c r="AN345" s="216">
        <f t="shared" si="82"/>
        <v>0</v>
      </c>
      <c r="AO345" s="156">
        <f t="shared" si="77"/>
        <v>0</v>
      </c>
      <c r="AP345" s="140">
        <f t="shared" si="83"/>
        <v>0</v>
      </c>
      <c r="AQ345" s="159" t="str">
        <f t="shared" si="80"/>
        <v/>
      </c>
    </row>
    <row r="346" spans="2:43" x14ac:dyDescent="0.2">
      <c r="B346" s="202">
        <v>335</v>
      </c>
      <c r="C346" s="45"/>
      <c r="D346" s="114"/>
      <c r="E346" s="114"/>
      <c r="F346" s="114"/>
      <c r="G346" s="44"/>
      <c r="H346" s="10"/>
      <c r="I346" s="10"/>
      <c r="J346" s="5"/>
      <c r="K346" s="36"/>
      <c r="L346" s="37"/>
      <c r="M346" s="8"/>
      <c r="N346" s="8"/>
      <c r="O346" s="8"/>
      <c r="P346" s="8"/>
      <c r="Q346" s="51"/>
      <c r="R346" s="217" t="str">
        <f t="shared" si="81"/>
        <v/>
      </c>
      <c r="S346" s="39" t="str">
        <f>IF(I346="","",IF(I346="委託輸送",IF(H346="ガソリン",VLOOKUP(L346,参考データ!$D$4:$F$6,3,TRUE),VLOOKUP(L346,参考データ!$D$7:$F$15,3,TRUE)),IF(H346="ガソリン",VLOOKUP(L346,参考データ!$D$16:$F$18,3,TRUE),VLOOKUP(L346,参考データ!$D$19:$F$27,3,TRUE))))</f>
        <v/>
      </c>
      <c r="T346" s="204" t="str">
        <f>IF(C346="","",IF(Q346="有",IF(H346="ガソリン",VLOOKUP(M346,参考データ!$B$36:$F$38,3,FALSE)/R346^VLOOKUP(M346,参考データ!$B$36:$F$38,4,FALSE)/L346^VLOOKUP(M346,参考データ!$B$36:$F$38,5,FALSE),VLOOKUP(M346,参考データ!$B$39:$F$42,3,FALSE)/R346^VLOOKUP(M346,参考データ!$B$39:$F$42,4,FALSE)/L346^VLOOKUP(M346,参考データ!$B$39:$F$42,5,FALSE))*U346,J346/(IF(I346="委託輸送",IF(H346="ガソリン",INDEX(参考データ!$F$48:$I$50,MATCH(L346,参考データ!$D$48:$D$50,1),MATCH(M346,参考データ!$F$47:$I$47,0)),INDEX(参考データ!$F$51:$I$59,MATCH(L346,参考データ!$D$51:$D$59,1),MATCH(M346,参考データ!$F$47:$I$47,0))),IF(H346="ガソリン",INDEX(参考データ!$F$60:$I$62,MATCH(L346,参考データ!$D$60:$D$62,1),MATCH(M346,参考データ!$F$47:$I$47,0)),INDEX(参考データ!$F$63:$I$71,MATCH(L346,参考データ!$D$63:$D$71,1),MATCH(M346,参考データ!$F$47:$I$47,0)))))))</f>
        <v/>
      </c>
      <c r="U346" s="218" t="str">
        <f t="shared" si="78"/>
        <v/>
      </c>
      <c r="V346" s="206" t="str">
        <f t="shared" si="79"/>
        <v/>
      </c>
      <c r="AN346" s="216">
        <f t="shared" si="82"/>
        <v>0</v>
      </c>
      <c r="AO346" s="156">
        <f t="shared" si="77"/>
        <v>0</v>
      </c>
      <c r="AP346" s="140">
        <f t="shared" si="83"/>
        <v>0</v>
      </c>
      <c r="AQ346" s="159" t="str">
        <f t="shared" si="80"/>
        <v/>
      </c>
    </row>
    <row r="347" spans="2:43" x14ac:dyDescent="0.2">
      <c r="B347" s="202">
        <v>336</v>
      </c>
      <c r="C347" s="45"/>
      <c r="D347" s="114"/>
      <c r="E347" s="114"/>
      <c r="F347" s="114"/>
      <c r="G347" s="44"/>
      <c r="H347" s="10"/>
      <c r="I347" s="10"/>
      <c r="J347" s="5"/>
      <c r="K347" s="36"/>
      <c r="L347" s="37"/>
      <c r="M347" s="8"/>
      <c r="N347" s="8"/>
      <c r="O347" s="8"/>
      <c r="P347" s="8"/>
      <c r="Q347" s="51"/>
      <c r="R347" s="217" t="str">
        <f t="shared" si="81"/>
        <v/>
      </c>
      <c r="S347" s="39" t="str">
        <f>IF(I347="","",IF(I347="委託輸送",IF(H347="ガソリン",VLOOKUP(L347,参考データ!$D$4:$F$6,3,TRUE),VLOOKUP(L347,参考データ!$D$7:$F$15,3,TRUE)),IF(H347="ガソリン",VLOOKUP(L347,参考データ!$D$16:$F$18,3,TRUE),VLOOKUP(L347,参考データ!$D$19:$F$27,3,TRUE))))</f>
        <v/>
      </c>
      <c r="T347" s="204" t="str">
        <f>IF(C347="","",IF(Q347="有",IF(H347="ガソリン",VLOOKUP(M347,参考データ!$B$36:$F$38,3,FALSE)/R347^VLOOKUP(M347,参考データ!$B$36:$F$38,4,FALSE)/L347^VLOOKUP(M347,参考データ!$B$36:$F$38,5,FALSE),VLOOKUP(M347,参考データ!$B$39:$F$42,3,FALSE)/R347^VLOOKUP(M347,参考データ!$B$39:$F$42,4,FALSE)/L347^VLOOKUP(M347,参考データ!$B$39:$F$42,5,FALSE))*U347,J347/(IF(I347="委託輸送",IF(H347="ガソリン",INDEX(参考データ!$F$48:$I$50,MATCH(L347,参考データ!$D$48:$D$50,1),MATCH(M347,参考データ!$F$47:$I$47,0)),INDEX(参考データ!$F$51:$I$59,MATCH(L347,参考データ!$D$51:$D$59,1),MATCH(M347,参考データ!$F$47:$I$47,0))),IF(H347="ガソリン",INDEX(参考データ!$F$60:$I$62,MATCH(L347,参考データ!$D$60:$D$62,1),MATCH(M347,参考データ!$F$47:$I$47,0)),INDEX(参考データ!$F$63:$I$71,MATCH(L347,参考データ!$D$63:$D$71,1),MATCH(M347,参考データ!$F$47:$I$47,0)))))))</f>
        <v/>
      </c>
      <c r="U347" s="218" t="str">
        <f t="shared" si="78"/>
        <v/>
      </c>
      <c r="V347" s="206" t="str">
        <f t="shared" si="79"/>
        <v/>
      </c>
      <c r="AN347" s="216">
        <f t="shared" si="82"/>
        <v>0</v>
      </c>
      <c r="AO347" s="156">
        <f t="shared" si="77"/>
        <v>0</v>
      </c>
      <c r="AP347" s="140">
        <f t="shared" si="83"/>
        <v>0</v>
      </c>
      <c r="AQ347" s="159" t="str">
        <f t="shared" si="80"/>
        <v/>
      </c>
    </row>
    <row r="348" spans="2:43" x14ac:dyDescent="0.2">
      <c r="B348" s="202">
        <v>337</v>
      </c>
      <c r="C348" s="45"/>
      <c r="D348" s="114"/>
      <c r="E348" s="114"/>
      <c r="F348" s="114"/>
      <c r="G348" s="44"/>
      <c r="H348" s="10"/>
      <c r="I348" s="10"/>
      <c r="J348" s="5"/>
      <c r="K348" s="36"/>
      <c r="L348" s="37"/>
      <c r="M348" s="8"/>
      <c r="N348" s="8"/>
      <c r="O348" s="8"/>
      <c r="P348" s="8"/>
      <c r="Q348" s="51"/>
      <c r="R348" s="217" t="str">
        <f t="shared" si="81"/>
        <v/>
      </c>
      <c r="S348" s="39" t="str">
        <f>IF(I348="","",IF(I348="委託輸送",IF(H348="ガソリン",VLOOKUP(L348,参考データ!$D$4:$F$6,3,TRUE),VLOOKUP(L348,参考データ!$D$7:$F$15,3,TRUE)),IF(H348="ガソリン",VLOOKUP(L348,参考データ!$D$16:$F$18,3,TRUE),VLOOKUP(L348,参考データ!$D$19:$F$27,3,TRUE))))</f>
        <v/>
      </c>
      <c r="T348" s="204" t="str">
        <f>IF(C348="","",IF(Q348="有",IF(H348="ガソリン",VLOOKUP(M348,参考データ!$B$36:$F$38,3,FALSE)/R348^VLOOKUP(M348,参考データ!$B$36:$F$38,4,FALSE)/L348^VLOOKUP(M348,参考データ!$B$36:$F$38,5,FALSE),VLOOKUP(M348,参考データ!$B$39:$F$42,3,FALSE)/R348^VLOOKUP(M348,参考データ!$B$39:$F$42,4,FALSE)/L348^VLOOKUP(M348,参考データ!$B$39:$F$42,5,FALSE))*U348,J348/(IF(I348="委託輸送",IF(H348="ガソリン",INDEX(参考データ!$F$48:$I$50,MATCH(L348,参考データ!$D$48:$D$50,1),MATCH(M348,参考データ!$F$47:$I$47,0)),INDEX(参考データ!$F$51:$I$59,MATCH(L348,参考データ!$D$51:$D$59,1),MATCH(M348,参考データ!$F$47:$I$47,0))),IF(H348="ガソリン",INDEX(参考データ!$F$60:$I$62,MATCH(L348,参考データ!$D$60:$D$62,1),MATCH(M348,参考データ!$F$47:$I$47,0)),INDEX(参考データ!$F$63:$I$71,MATCH(L348,参考データ!$D$63:$D$71,1),MATCH(M348,参考データ!$F$47:$I$47,0)))))))</f>
        <v/>
      </c>
      <c r="U348" s="218" t="str">
        <f t="shared" si="78"/>
        <v/>
      </c>
      <c r="V348" s="206" t="str">
        <f t="shared" si="79"/>
        <v/>
      </c>
      <c r="AN348" s="216">
        <f t="shared" si="82"/>
        <v>0</v>
      </c>
      <c r="AO348" s="156">
        <f t="shared" si="77"/>
        <v>0</v>
      </c>
      <c r="AP348" s="140">
        <f t="shared" si="83"/>
        <v>0</v>
      </c>
      <c r="AQ348" s="159" t="str">
        <f t="shared" si="80"/>
        <v/>
      </c>
    </row>
    <row r="349" spans="2:43" x14ac:dyDescent="0.2">
      <c r="B349" s="202">
        <v>338</v>
      </c>
      <c r="C349" s="45"/>
      <c r="D349" s="114"/>
      <c r="E349" s="114"/>
      <c r="F349" s="114"/>
      <c r="G349" s="44"/>
      <c r="H349" s="10"/>
      <c r="I349" s="10"/>
      <c r="J349" s="5"/>
      <c r="K349" s="36"/>
      <c r="L349" s="37"/>
      <c r="M349" s="8"/>
      <c r="N349" s="8"/>
      <c r="O349" s="8"/>
      <c r="P349" s="8"/>
      <c r="Q349" s="51"/>
      <c r="R349" s="217" t="str">
        <f t="shared" si="81"/>
        <v/>
      </c>
      <c r="S349" s="39" t="str">
        <f>IF(I349="","",IF(I349="委託輸送",IF(H349="ガソリン",VLOOKUP(L349,参考データ!$D$4:$F$6,3,TRUE),VLOOKUP(L349,参考データ!$D$7:$F$15,3,TRUE)),IF(H349="ガソリン",VLOOKUP(L349,参考データ!$D$16:$F$18,3,TRUE),VLOOKUP(L349,参考データ!$D$19:$F$27,3,TRUE))))</f>
        <v/>
      </c>
      <c r="T349" s="204" t="str">
        <f>IF(C349="","",IF(Q349="有",IF(H349="ガソリン",VLOOKUP(M349,参考データ!$B$36:$F$38,3,FALSE)/R349^VLOOKUP(M349,参考データ!$B$36:$F$38,4,FALSE)/L349^VLOOKUP(M349,参考データ!$B$36:$F$38,5,FALSE),VLOOKUP(M349,参考データ!$B$39:$F$42,3,FALSE)/R349^VLOOKUP(M349,参考データ!$B$39:$F$42,4,FALSE)/L349^VLOOKUP(M349,参考データ!$B$39:$F$42,5,FALSE))*U349,J349/(IF(I349="委託輸送",IF(H349="ガソリン",INDEX(参考データ!$F$48:$I$50,MATCH(L349,参考データ!$D$48:$D$50,1),MATCH(M349,参考データ!$F$47:$I$47,0)),INDEX(参考データ!$F$51:$I$59,MATCH(L349,参考データ!$D$51:$D$59,1),MATCH(M349,参考データ!$F$47:$I$47,0))),IF(H349="ガソリン",INDEX(参考データ!$F$60:$I$62,MATCH(L349,参考データ!$D$60:$D$62,1),MATCH(M349,参考データ!$F$47:$I$47,0)),INDEX(参考データ!$F$63:$I$71,MATCH(L349,参考データ!$D$63:$D$71,1),MATCH(M349,参考データ!$F$47:$I$47,0)))))))</f>
        <v/>
      </c>
      <c r="U349" s="218" t="str">
        <f t="shared" si="78"/>
        <v/>
      </c>
      <c r="V349" s="206" t="str">
        <f t="shared" si="79"/>
        <v/>
      </c>
      <c r="AN349" s="216">
        <f t="shared" si="82"/>
        <v>0</v>
      </c>
      <c r="AO349" s="156">
        <f t="shared" si="77"/>
        <v>0</v>
      </c>
      <c r="AP349" s="140">
        <f t="shared" si="83"/>
        <v>0</v>
      </c>
      <c r="AQ349" s="159" t="str">
        <f t="shared" si="80"/>
        <v/>
      </c>
    </row>
    <row r="350" spans="2:43" x14ac:dyDescent="0.2">
      <c r="B350" s="202">
        <v>339</v>
      </c>
      <c r="C350" s="45"/>
      <c r="D350" s="114"/>
      <c r="E350" s="114"/>
      <c r="F350" s="114"/>
      <c r="G350" s="44"/>
      <c r="H350" s="10"/>
      <c r="I350" s="10"/>
      <c r="J350" s="5"/>
      <c r="K350" s="36"/>
      <c r="L350" s="37"/>
      <c r="M350" s="8"/>
      <c r="N350" s="8"/>
      <c r="O350" s="8"/>
      <c r="P350" s="8"/>
      <c r="Q350" s="51"/>
      <c r="R350" s="217" t="str">
        <f t="shared" si="81"/>
        <v/>
      </c>
      <c r="S350" s="39" t="str">
        <f>IF(I350="","",IF(I350="委託輸送",IF(H350="ガソリン",VLOOKUP(L350,参考データ!$D$4:$F$6,3,TRUE),VLOOKUP(L350,参考データ!$D$7:$F$15,3,TRUE)),IF(H350="ガソリン",VLOOKUP(L350,参考データ!$D$16:$F$18,3,TRUE),VLOOKUP(L350,参考データ!$D$19:$F$27,3,TRUE))))</f>
        <v/>
      </c>
      <c r="T350" s="204" t="str">
        <f>IF(C350="","",IF(Q350="有",IF(H350="ガソリン",VLOOKUP(M350,参考データ!$B$36:$F$38,3,FALSE)/R350^VLOOKUP(M350,参考データ!$B$36:$F$38,4,FALSE)/L350^VLOOKUP(M350,参考データ!$B$36:$F$38,5,FALSE),VLOOKUP(M350,参考データ!$B$39:$F$42,3,FALSE)/R350^VLOOKUP(M350,参考データ!$B$39:$F$42,4,FALSE)/L350^VLOOKUP(M350,参考データ!$B$39:$F$42,5,FALSE))*U350,J350/(IF(I350="委託輸送",IF(H350="ガソリン",INDEX(参考データ!$F$48:$I$50,MATCH(L350,参考データ!$D$48:$D$50,1),MATCH(M350,参考データ!$F$47:$I$47,0)),INDEX(参考データ!$F$51:$I$59,MATCH(L350,参考データ!$D$51:$D$59,1),MATCH(M350,参考データ!$F$47:$I$47,0))),IF(H350="ガソリン",INDEX(参考データ!$F$60:$I$62,MATCH(L350,参考データ!$D$60:$D$62,1),MATCH(M350,参考データ!$F$47:$I$47,0)),INDEX(参考データ!$F$63:$I$71,MATCH(L350,参考データ!$D$63:$D$71,1),MATCH(M350,参考データ!$F$47:$I$47,0)))))))</f>
        <v/>
      </c>
      <c r="U350" s="218" t="str">
        <f t="shared" si="78"/>
        <v/>
      </c>
      <c r="V350" s="206" t="str">
        <f t="shared" si="79"/>
        <v/>
      </c>
      <c r="AN350" s="216">
        <f t="shared" si="82"/>
        <v>0</v>
      </c>
      <c r="AO350" s="156">
        <f t="shared" si="77"/>
        <v>0</v>
      </c>
      <c r="AP350" s="140">
        <f t="shared" si="83"/>
        <v>0</v>
      </c>
      <c r="AQ350" s="159" t="str">
        <f t="shared" si="80"/>
        <v/>
      </c>
    </row>
    <row r="351" spans="2:43" x14ac:dyDescent="0.2">
      <c r="B351" s="202">
        <v>340</v>
      </c>
      <c r="C351" s="45"/>
      <c r="D351" s="114"/>
      <c r="E351" s="114"/>
      <c r="F351" s="114"/>
      <c r="G351" s="44"/>
      <c r="H351" s="10"/>
      <c r="I351" s="10"/>
      <c r="J351" s="5"/>
      <c r="K351" s="36"/>
      <c r="L351" s="37"/>
      <c r="M351" s="8"/>
      <c r="N351" s="8"/>
      <c r="O351" s="8"/>
      <c r="P351" s="8"/>
      <c r="Q351" s="51"/>
      <c r="R351" s="217" t="str">
        <f t="shared" si="81"/>
        <v/>
      </c>
      <c r="S351" s="39" t="str">
        <f>IF(I351="","",IF(I351="委託輸送",IF(H351="ガソリン",VLOOKUP(L351,参考データ!$D$4:$F$6,3,TRUE),VLOOKUP(L351,参考データ!$D$7:$F$15,3,TRUE)),IF(H351="ガソリン",VLOOKUP(L351,参考データ!$D$16:$F$18,3,TRUE),VLOOKUP(L351,参考データ!$D$19:$F$27,3,TRUE))))</f>
        <v/>
      </c>
      <c r="T351" s="204" t="str">
        <f>IF(C351="","",IF(Q351="有",IF(H351="ガソリン",VLOOKUP(M351,参考データ!$B$36:$F$38,3,FALSE)/R351^VLOOKUP(M351,参考データ!$B$36:$F$38,4,FALSE)/L351^VLOOKUP(M351,参考データ!$B$36:$F$38,5,FALSE),VLOOKUP(M351,参考データ!$B$39:$F$42,3,FALSE)/R351^VLOOKUP(M351,参考データ!$B$39:$F$42,4,FALSE)/L351^VLOOKUP(M351,参考データ!$B$39:$F$42,5,FALSE))*U351,J351/(IF(I351="委託輸送",IF(H351="ガソリン",INDEX(参考データ!$F$48:$I$50,MATCH(L351,参考データ!$D$48:$D$50,1),MATCH(M351,参考データ!$F$47:$I$47,0)),INDEX(参考データ!$F$51:$I$59,MATCH(L351,参考データ!$D$51:$D$59,1),MATCH(M351,参考データ!$F$47:$I$47,0))),IF(H351="ガソリン",INDEX(参考データ!$F$60:$I$62,MATCH(L351,参考データ!$D$60:$D$62,1),MATCH(M351,参考データ!$F$47:$I$47,0)),INDEX(参考データ!$F$63:$I$71,MATCH(L351,参考データ!$D$63:$D$71,1),MATCH(M351,参考データ!$F$47:$I$47,0)))))))</f>
        <v/>
      </c>
      <c r="U351" s="218" t="str">
        <f t="shared" si="78"/>
        <v/>
      </c>
      <c r="V351" s="206" t="str">
        <f t="shared" si="79"/>
        <v/>
      </c>
      <c r="AN351" s="216">
        <f t="shared" si="82"/>
        <v>0</v>
      </c>
      <c r="AO351" s="156">
        <f t="shared" si="77"/>
        <v>0</v>
      </c>
      <c r="AP351" s="140">
        <f t="shared" si="83"/>
        <v>0</v>
      </c>
      <c r="AQ351" s="159" t="str">
        <f t="shared" si="80"/>
        <v/>
      </c>
    </row>
    <row r="352" spans="2:43" x14ac:dyDescent="0.2">
      <c r="B352" s="202">
        <v>341</v>
      </c>
      <c r="C352" s="45"/>
      <c r="D352" s="114"/>
      <c r="E352" s="114"/>
      <c r="F352" s="114"/>
      <c r="G352" s="44"/>
      <c r="H352" s="10"/>
      <c r="I352" s="10"/>
      <c r="J352" s="5"/>
      <c r="K352" s="36"/>
      <c r="L352" s="37"/>
      <c r="M352" s="8"/>
      <c r="N352" s="8"/>
      <c r="O352" s="8"/>
      <c r="P352" s="8"/>
      <c r="Q352" s="51"/>
      <c r="R352" s="217" t="str">
        <f t="shared" si="81"/>
        <v/>
      </c>
      <c r="S352" s="39" t="str">
        <f>IF(I352="","",IF(I352="委託輸送",IF(H352="ガソリン",VLOOKUP(L352,参考データ!$D$4:$F$6,3,TRUE),VLOOKUP(L352,参考データ!$D$7:$F$15,3,TRUE)),IF(H352="ガソリン",VLOOKUP(L352,参考データ!$D$16:$F$18,3,TRUE),VLOOKUP(L352,参考データ!$D$19:$F$27,3,TRUE))))</f>
        <v/>
      </c>
      <c r="T352" s="204" t="str">
        <f>IF(C352="","",IF(Q352="有",IF(H352="ガソリン",VLOOKUP(M352,参考データ!$B$36:$F$38,3,FALSE)/R352^VLOOKUP(M352,参考データ!$B$36:$F$38,4,FALSE)/L352^VLOOKUP(M352,参考データ!$B$36:$F$38,5,FALSE),VLOOKUP(M352,参考データ!$B$39:$F$42,3,FALSE)/R352^VLOOKUP(M352,参考データ!$B$39:$F$42,4,FALSE)/L352^VLOOKUP(M352,参考データ!$B$39:$F$42,5,FALSE))*U352,J352/(IF(I352="委託輸送",IF(H352="ガソリン",INDEX(参考データ!$F$48:$I$50,MATCH(L352,参考データ!$D$48:$D$50,1),MATCH(M352,参考データ!$F$47:$I$47,0)),INDEX(参考データ!$F$51:$I$59,MATCH(L352,参考データ!$D$51:$D$59,1),MATCH(M352,参考データ!$F$47:$I$47,0))),IF(H352="ガソリン",INDEX(参考データ!$F$60:$I$62,MATCH(L352,参考データ!$D$60:$D$62,1),MATCH(M352,参考データ!$F$47:$I$47,0)),INDEX(参考データ!$F$63:$I$71,MATCH(L352,参考データ!$D$63:$D$71,1),MATCH(M352,参考データ!$F$47:$I$47,0)))))))</f>
        <v/>
      </c>
      <c r="U352" s="218" t="str">
        <f t="shared" si="78"/>
        <v/>
      </c>
      <c r="V352" s="206" t="str">
        <f t="shared" si="79"/>
        <v/>
      </c>
      <c r="AN352" s="216">
        <f t="shared" si="82"/>
        <v>0</v>
      </c>
      <c r="AO352" s="156">
        <f t="shared" si="77"/>
        <v>0</v>
      </c>
      <c r="AP352" s="140">
        <f t="shared" si="83"/>
        <v>0</v>
      </c>
      <c r="AQ352" s="159" t="str">
        <f t="shared" si="80"/>
        <v/>
      </c>
    </row>
    <row r="353" spans="2:43" x14ac:dyDescent="0.2">
      <c r="B353" s="202">
        <v>342</v>
      </c>
      <c r="C353" s="45"/>
      <c r="D353" s="114"/>
      <c r="E353" s="114"/>
      <c r="F353" s="114"/>
      <c r="G353" s="44"/>
      <c r="H353" s="10"/>
      <c r="I353" s="10"/>
      <c r="J353" s="5"/>
      <c r="K353" s="36"/>
      <c r="L353" s="37"/>
      <c r="M353" s="8"/>
      <c r="N353" s="8"/>
      <c r="O353" s="8"/>
      <c r="P353" s="8"/>
      <c r="Q353" s="51"/>
      <c r="R353" s="217" t="str">
        <f t="shared" si="81"/>
        <v/>
      </c>
      <c r="S353" s="39" t="str">
        <f>IF(I353="","",IF(I353="委託輸送",IF(H353="ガソリン",VLOOKUP(L353,参考データ!$D$4:$F$6,3,TRUE),VLOOKUP(L353,参考データ!$D$7:$F$15,3,TRUE)),IF(H353="ガソリン",VLOOKUP(L353,参考データ!$D$16:$F$18,3,TRUE),VLOOKUP(L353,参考データ!$D$19:$F$27,3,TRUE))))</f>
        <v/>
      </c>
      <c r="T353" s="204" t="str">
        <f>IF(C353="","",IF(Q353="有",IF(H353="ガソリン",VLOOKUP(M353,参考データ!$B$36:$F$38,3,FALSE)/R353^VLOOKUP(M353,参考データ!$B$36:$F$38,4,FALSE)/L353^VLOOKUP(M353,参考データ!$B$36:$F$38,5,FALSE),VLOOKUP(M353,参考データ!$B$39:$F$42,3,FALSE)/R353^VLOOKUP(M353,参考データ!$B$39:$F$42,4,FALSE)/L353^VLOOKUP(M353,参考データ!$B$39:$F$42,5,FALSE))*U353,J353/(IF(I353="委託輸送",IF(H353="ガソリン",INDEX(参考データ!$F$48:$I$50,MATCH(L353,参考データ!$D$48:$D$50,1),MATCH(M353,参考データ!$F$47:$I$47,0)),INDEX(参考データ!$F$51:$I$59,MATCH(L353,参考データ!$D$51:$D$59,1),MATCH(M353,参考データ!$F$47:$I$47,0))),IF(H353="ガソリン",INDEX(参考データ!$F$60:$I$62,MATCH(L353,参考データ!$D$60:$D$62,1),MATCH(M353,参考データ!$F$47:$I$47,0)),INDEX(参考データ!$F$63:$I$71,MATCH(L353,参考データ!$D$63:$D$71,1),MATCH(M353,参考データ!$F$47:$I$47,0)))))))</f>
        <v/>
      </c>
      <c r="U353" s="218" t="str">
        <f t="shared" si="78"/>
        <v/>
      </c>
      <c r="V353" s="206" t="str">
        <f t="shared" si="79"/>
        <v/>
      </c>
      <c r="AN353" s="216">
        <f t="shared" si="82"/>
        <v>0</v>
      </c>
      <c r="AO353" s="156">
        <f t="shared" si="77"/>
        <v>0</v>
      </c>
      <c r="AP353" s="140">
        <f t="shared" si="83"/>
        <v>0</v>
      </c>
      <c r="AQ353" s="159" t="str">
        <f t="shared" si="80"/>
        <v/>
      </c>
    </row>
    <row r="354" spans="2:43" x14ac:dyDescent="0.2">
      <c r="B354" s="202">
        <v>343</v>
      </c>
      <c r="C354" s="45"/>
      <c r="D354" s="114"/>
      <c r="E354" s="114"/>
      <c r="F354" s="114"/>
      <c r="G354" s="44"/>
      <c r="H354" s="10"/>
      <c r="I354" s="10"/>
      <c r="J354" s="5"/>
      <c r="K354" s="36"/>
      <c r="L354" s="37"/>
      <c r="M354" s="8"/>
      <c r="N354" s="8"/>
      <c r="O354" s="8"/>
      <c r="P354" s="8"/>
      <c r="Q354" s="51"/>
      <c r="R354" s="217" t="str">
        <f t="shared" si="81"/>
        <v/>
      </c>
      <c r="S354" s="39" t="str">
        <f>IF(I354="","",IF(I354="委託輸送",IF(H354="ガソリン",VLOOKUP(L354,参考データ!$D$4:$F$6,3,TRUE),VLOOKUP(L354,参考データ!$D$7:$F$15,3,TRUE)),IF(H354="ガソリン",VLOOKUP(L354,参考データ!$D$16:$F$18,3,TRUE),VLOOKUP(L354,参考データ!$D$19:$F$27,3,TRUE))))</f>
        <v/>
      </c>
      <c r="T354" s="204" t="str">
        <f>IF(C354="","",IF(Q354="有",IF(H354="ガソリン",VLOOKUP(M354,参考データ!$B$36:$F$38,3,FALSE)/R354^VLOOKUP(M354,参考データ!$B$36:$F$38,4,FALSE)/L354^VLOOKUP(M354,参考データ!$B$36:$F$38,5,FALSE),VLOOKUP(M354,参考データ!$B$39:$F$42,3,FALSE)/R354^VLOOKUP(M354,参考データ!$B$39:$F$42,4,FALSE)/L354^VLOOKUP(M354,参考データ!$B$39:$F$42,5,FALSE))*U354,J354/(IF(I354="委託輸送",IF(H354="ガソリン",INDEX(参考データ!$F$48:$I$50,MATCH(L354,参考データ!$D$48:$D$50,1),MATCH(M354,参考データ!$F$47:$I$47,0)),INDEX(参考データ!$F$51:$I$59,MATCH(L354,参考データ!$D$51:$D$59,1),MATCH(M354,参考データ!$F$47:$I$47,0))),IF(H354="ガソリン",INDEX(参考データ!$F$60:$I$62,MATCH(L354,参考データ!$D$60:$D$62,1),MATCH(M354,参考データ!$F$47:$I$47,0)),INDEX(参考データ!$F$63:$I$71,MATCH(L354,参考データ!$D$63:$D$71,1),MATCH(M354,参考データ!$F$47:$I$47,0)))))))</f>
        <v/>
      </c>
      <c r="U354" s="218" t="str">
        <f t="shared" si="78"/>
        <v/>
      </c>
      <c r="V354" s="206" t="str">
        <f t="shared" si="79"/>
        <v/>
      </c>
      <c r="AN354" s="216">
        <f t="shared" si="82"/>
        <v>0</v>
      </c>
      <c r="AO354" s="156">
        <f t="shared" si="77"/>
        <v>0</v>
      </c>
      <c r="AP354" s="140">
        <f t="shared" si="83"/>
        <v>0</v>
      </c>
      <c r="AQ354" s="159" t="str">
        <f t="shared" si="80"/>
        <v/>
      </c>
    </row>
    <row r="355" spans="2:43" x14ac:dyDescent="0.2">
      <c r="B355" s="202">
        <v>344</v>
      </c>
      <c r="C355" s="45"/>
      <c r="D355" s="114"/>
      <c r="E355" s="114"/>
      <c r="F355" s="114"/>
      <c r="G355" s="44"/>
      <c r="H355" s="10"/>
      <c r="I355" s="10"/>
      <c r="J355" s="5"/>
      <c r="K355" s="36"/>
      <c r="L355" s="37"/>
      <c r="M355" s="8"/>
      <c r="N355" s="8"/>
      <c r="O355" s="8"/>
      <c r="P355" s="8"/>
      <c r="Q355" s="51"/>
      <c r="R355" s="217" t="str">
        <f t="shared" si="81"/>
        <v/>
      </c>
      <c r="S355" s="39" t="str">
        <f>IF(I355="","",IF(I355="委託輸送",IF(H355="ガソリン",VLOOKUP(L355,参考データ!$D$4:$F$6,3,TRUE),VLOOKUP(L355,参考データ!$D$7:$F$15,3,TRUE)),IF(H355="ガソリン",VLOOKUP(L355,参考データ!$D$16:$F$18,3,TRUE),VLOOKUP(L355,参考データ!$D$19:$F$27,3,TRUE))))</f>
        <v/>
      </c>
      <c r="T355" s="204" t="str">
        <f>IF(C355="","",IF(Q355="有",IF(H355="ガソリン",VLOOKUP(M355,参考データ!$B$36:$F$38,3,FALSE)/R355^VLOOKUP(M355,参考データ!$B$36:$F$38,4,FALSE)/L355^VLOOKUP(M355,参考データ!$B$36:$F$38,5,FALSE),VLOOKUP(M355,参考データ!$B$39:$F$42,3,FALSE)/R355^VLOOKUP(M355,参考データ!$B$39:$F$42,4,FALSE)/L355^VLOOKUP(M355,参考データ!$B$39:$F$42,5,FALSE))*U355,J355/(IF(I355="委託輸送",IF(H355="ガソリン",INDEX(参考データ!$F$48:$I$50,MATCH(L355,参考データ!$D$48:$D$50,1),MATCH(M355,参考データ!$F$47:$I$47,0)),INDEX(参考データ!$F$51:$I$59,MATCH(L355,参考データ!$D$51:$D$59,1),MATCH(M355,参考データ!$F$47:$I$47,0))),IF(H355="ガソリン",INDEX(参考データ!$F$60:$I$62,MATCH(L355,参考データ!$D$60:$D$62,1),MATCH(M355,参考データ!$F$47:$I$47,0)),INDEX(参考データ!$F$63:$I$71,MATCH(L355,参考データ!$D$63:$D$71,1),MATCH(M355,参考データ!$F$47:$I$47,0)))))))</f>
        <v/>
      </c>
      <c r="U355" s="218" t="str">
        <f t="shared" si="78"/>
        <v/>
      </c>
      <c r="V355" s="206" t="str">
        <f t="shared" si="79"/>
        <v/>
      </c>
      <c r="AN355" s="216">
        <f t="shared" si="82"/>
        <v>0</v>
      </c>
      <c r="AO355" s="156">
        <f t="shared" si="77"/>
        <v>0</v>
      </c>
      <c r="AP355" s="140">
        <f t="shared" si="83"/>
        <v>0</v>
      </c>
      <c r="AQ355" s="159" t="str">
        <f t="shared" si="80"/>
        <v/>
      </c>
    </row>
    <row r="356" spans="2:43" x14ac:dyDescent="0.2">
      <c r="B356" s="202">
        <v>345</v>
      </c>
      <c r="C356" s="45"/>
      <c r="D356" s="114"/>
      <c r="E356" s="114"/>
      <c r="F356" s="114"/>
      <c r="G356" s="44"/>
      <c r="H356" s="10"/>
      <c r="I356" s="10"/>
      <c r="J356" s="5"/>
      <c r="K356" s="36"/>
      <c r="L356" s="37"/>
      <c r="M356" s="8"/>
      <c r="N356" s="8"/>
      <c r="O356" s="8"/>
      <c r="P356" s="8"/>
      <c r="Q356" s="51"/>
      <c r="R356" s="217" t="str">
        <f t="shared" si="81"/>
        <v/>
      </c>
      <c r="S356" s="39" t="str">
        <f>IF(I356="","",IF(I356="委託輸送",IF(H356="ガソリン",VLOOKUP(L356,参考データ!$D$4:$F$6,3,TRUE),VLOOKUP(L356,参考データ!$D$7:$F$15,3,TRUE)),IF(H356="ガソリン",VLOOKUP(L356,参考データ!$D$16:$F$18,3,TRUE),VLOOKUP(L356,参考データ!$D$19:$F$27,3,TRUE))))</f>
        <v/>
      </c>
      <c r="T356" s="204" t="str">
        <f>IF(C356="","",IF(Q356="有",IF(H356="ガソリン",VLOOKUP(M356,参考データ!$B$36:$F$38,3,FALSE)/R356^VLOOKUP(M356,参考データ!$B$36:$F$38,4,FALSE)/L356^VLOOKUP(M356,参考データ!$B$36:$F$38,5,FALSE),VLOOKUP(M356,参考データ!$B$39:$F$42,3,FALSE)/R356^VLOOKUP(M356,参考データ!$B$39:$F$42,4,FALSE)/L356^VLOOKUP(M356,参考データ!$B$39:$F$42,5,FALSE))*U356,J356/(IF(I356="委託輸送",IF(H356="ガソリン",INDEX(参考データ!$F$48:$I$50,MATCH(L356,参考データ!$D$48:$D$50,1),MATCH(M356,参考データ!$F$47:$I$47,0)),INDEX(参考データ!$F$51:$I$59,MATCH(L356,参考データ!$D$51:$D$59,1),MATCH(M356,参考データ!$F$47:$I$47,0))),IF(H356="ガソリン",INDEX(参考データ!$F$60:$I$62,MATCH(L356,参考データ!$D$60:$D$62,1),MATCH(M356,参考データ!$F$47:$I$47,0)),INDEX(参考データ!$F$63:$I$71,MATCH(L356,参考データ!$D$63:$D$71,1),MATCH(M356,参考データ!$F$47:$I$47,0)))))))</f>
        <v/>
      </c>
      <c r="U356" s="218" t="str">
        <f t="shared" si="78"/>
        <v/>
      </c>
      <c r="V356" s="206" t="str">
        <f t="shared" si="79"/>
        <v/>
      </c>
      <c r="AN356" s="216">
        <f t="shared" si="82"/>
        <v>0</v>
      </c>
      <c r="AO356" s="156">
        <f t="shared" si="77"/>
        <v>0</v>
      </c>
      <c r="AP356" s="140">
        <f t="shared" si="83"/>
        <v>0</v>
      </c>
      <c r="AQ356" s="159" t="str">
        <f t="shared" si="80"/>
        <v/>
      </c>
    </row>
    <row r="357" spans="2:43" x14ac:dyDescent="0.2">
      <c r="B357" s="202">
        <v>346</v>
      </c>
      <c r="C357" s="45"/>
      <c r="D357" s="114"/>
      <c r="E357" s="114"/>
      <c r="F357" s="114"/>
      <c r="G357" s="44"/>
      <c r="H357" s="10"/>
      <c r="I357" s="10"/>
      <c r="J357" s="5"/>
      <c r="K357" s="36"/>
      <c r="L357" s="37"/>
      <c r="M357" s="8"/>
      <c r="N357" s="8"/>
      <c r="O357" s="8"/>
      <c r="P357" s="8"/>
      <c r="Q357" s="51"/>
      <c r="R357" s="217" t="str">
        <f t="shared" si="81"/>
        <v/>
      </c>
      <c r="S357" s="39" t="str">
        <f>IF(I357="","",IF(I357="委託輸送",IF(H357="ガソリン",VLOOKUP(L357,参考データ!$D$4:$F$6,3,TRUE),VLOOKUP(L357,参考データ!$D$7:$F$15,3,TRUE)),IF(H357="ガソリン",VLOOKUP(L357,参考データ!$D$16:$F$18,3,TRUE),VLOOKUP(L357,参考データ!$D$19:$F$27,3,TRUE))))</f>
        <v/>
      </c>
      <c r="T357" s="204" t="str">
        <f>IF(C357="","",IF(Q357="有",IF(H357="ガソリン",VLOOKUP(M357,参考データ!$B$36:$F$38,3,FALSE)/R357^VLOOKUP(M357,参考データ!$B$36:$F$38,4,FALSE)/L357^VLOOKUP(M357,参考データ!$B$36:$F$38,5,FALSE),VLOOKUP(M357,参考データ!$B$39:$F$42,3,FALSE)/R357^VLOOKUP(M357,参考データ!$B$39:$F$42,4,FALSE)/L357^VLOOKUP(M357,参考データ!$B$39:$F$42,5,FALSE))*U357,J357/(IF(I357="委託輸送",IF(H357="ガソリン",INDEX(参考データ!$F$48:$I$50,MATCH(L357,参考データ!$D$48:$D$50,1),MATCH(M357,参考データ!$F$47:$I$47,0)),INDEX(参考データ!$F$51:$I$59,MATCH(L357,参考データ!$D$51:$D$59,1),MATCH(M357,参考データ!$F$47:$I$47,0))),IF(H357="ガソリン",INDEX(参考データ!$F$60:$I$62,MATCH(L357,参考データ!$D$60:$D$62,1),MATCH(M357,参考データ!$F$47:$I$47,0)),INDEX(参考データ!$F$63:$I$71,MATCH(L357,参考データ!$D$63:$D$71,1),MATCH(M357,参考データ!$F$47:$I$47,0)))))))</f>
        <v/>
      </c>
      <c r="U357" s="218" t="str">
        <f t="shared" si="78"/>
        <v/>
      </c>
      <c r="V357" s="206" t="str">
        <f t="shared" si="79"/>
        <v/>
      </c>
      <c r="AN357" s="216">
        <f t="shared" si="82"/>
        <v>0</v>
      </c>
      <c r="AO357" s="156">
        <f t="shared" si="77"/>
        <v>0</v>
      </c>
      <c r="AP357" s="140">
        <f t="shared" si="83"/>
        <v>0</v>
      </c>
      <c r="AQ357" s="159" t="str">
        <f t="shared" si="80"/>
        <v/>
      </c>
    </row>
    <row r="358" spans="2:43" x14ac:dyDescent="0.2">
      <c r="B358" s="202">
        <v>347</v>
      </c>
      <c r="C358" s="45"/>
      <c r="D358" s="114"/>
      <c r="E358" s="114"/>
      <c r="F358" s="114"/>
      <c r="G358" s="44"/>
      <c r="H358" s="10"/>
      <c r="I358" s="10"/>
      <c r="J358" s="5"/>
      <c r="K358" s="36"/>
      <c r="L358" s="37"/>
      <c r="M358" s="8"/>
      <c r="N358" s="8"/>
      <c r="O358" s="8"/>
      <c r="P358" s="8"/>
      <c r="Q358" s="51"/>
      <c r="R358" s="217" t="str">
        <f t="shared" si="81"/>
        <v/>
      </c>
      <c r="S358" s="39" t="str">
        <f>IF(I358="","",IF(I358="委託輸送",IF(H358="ガソリン",VLOOKUP(L358,参考データ!$D$4:$F$6,3,TRUE),VLOOKUP(L358,参考データ!$D$7:$F$15,3,TRUE)),IF(H358="ガソリン",VLOOKUP(L358,参考データ!$D$16:$F$18,3,TRUE),VLOOKUP(L358,参考データ!$D$19:$F$27,3,TRUE))))</f>
        <v/>
      </c>
      <c r="T358" s="204" t="str">
        <f>IF(C358="","",IF(Q358="有",IF(H358="ガソリン",VLOOKUP(M358,参考データ!$B$36:$F$38,3,FALSE)/R358^VLOOKUP(M358,参考データ!$B$36:$F$38,4,FALSE)/L358^VLOOKUP(M358,参考データ!$B$36:$F$38,5,FALSE),VLOOKUP(M358,参考データ!$B$39:$F$42,3,FALSE)/R358^VLOOKUP(M358,参考データ!$B$39:$F$42,4,FALSE)/L358^VLOOKUP(M358,参考データ!$B$39:$F$42,5,FALSE))*U358,J358/(IF(I358="委託輸送",IF(H358="ガソリン",INDEX(参考データ!$F$48:$I$50,MATCH(L358,参考データ!$D$48:$D$50,1),MATCH(M358,参考データ!$F$47:$I$47,0)),INDEX(参考データ!$F$51:$I$59,MATCH(L358,参考データ!$D$51:$D$59,1),MATCH(M358,参考データ!$F$47:$I$47,0))),IF(H358="ガソリン",INDEX(参考データ!$F$60:$I$62,MATCH(L358,参考データ!$D$60:$D$62,1),MATCH(M358,参考データ!$F$47:$I$47,0)),INDEX(参考データ!$F$63:$I$71,MATCH(L358,参考データ!$D$63:$D$71,1),MATCH(M358,参考データ!$F$47:$I$47,0)))))))</f>
        <v/>
      </c>
      <c r="U358" s="218" t="str">
        <f t="shared" si="78"/>
        <v/>
      </c>
      <c r="V358" s="206" t="str">
        <f t="shared" si="79"/>
        <v/>
      </c>
      <c r="AN358" s="216">
        <f t="shared" si="82"/>
        <v>0</v>
      </c>
      <c r="AO358" s="156">
        <f t="shared" si="77"/>
        <v>0</v>
      </c>
      <c r="AP358" s="140">
        <f t="shared" si="83"/>
        <v>0</v>
      </c>
      <c r="AQ358" s="159" t="str">
        <f t="shared" si="80"/>
        <v/>
      </c>
    </row>
    <row r="359" spans="2:43" x14ac:dyDescent="0.2">
      <c r="B359" s="202">
        <v>348</v>
      </c>
      <c r="C359" s="45"/>
      <c r="D359" s="114"/>
      <c r="E359" s="114"/>
      <c r="F359" s="114"/>
      <c r="G359" s="44"/>
      <c r="H359" s="10"/>
      <c r="I359" s="10"/>
      <c r="J359" s="5"/>
      <c r="K359" s="36"/>
      <c r="L359" s="37"/>
      <c r="M359" s="8"/>
      <c r="N359" s="8"/>
      <c r="O359" s="8"/>
      <c r="P359" s="8"/>
      <c r="Q359" s="51"/>
      <c r="R359" s="217" t="str">
        <f t="shared" si="81"/>
        <v/>
      </c>
      <c r="S359" s="39" t="str">
        <f>IF(I359="","",IF(I359="委託輸送",IF(H359="ガソリン",VLOOKUP(L359,参考データ!$D$4:$F$6,3,TRUE),VLOOKUP(L359,参考データ!$D$7:$F$15,3,TRUE)),IF(H359="ガソリン",VLOOKUP(L359,参考データ!$D$16:$F$18,3,TRUE),VLOOKUP(L359,参考データ!$D$19:$F$27,3,TRUE))))</f>
        <v/>
      </c>
      <c r="T359" s="204" t="str">
        <f>IF(C359="","",IF(Q359="有",IF(H359="ガソリン",VLOOKUP(M359,参考データ!$B$36:$F$38,3,FALSE)/R359^VLOOKUP(M359,参考データ!$B$36:$F$38,4,FALSE)/L359^VLOOKUP(M359,参考データ!$B$36:$F$38,5,FALSE),VLOOKUP(M359,参考データ!$B$39:$F$42,3,FALSE)/R359^VLOOKUP(M359,参考データ!$B$39:$F$42,4,FALSE)/L359^VLOOKUP(M359,参考データ!$B$39:$F$42,5,FALSE))*U359,J359/(IF(I359="委託輸送",IF(H359="ガソリン",INDEX(参考データ!$F$48:$I$50,MATCH(L359,参考データ!$D$48:$D$50,1),MATCH(M359,参考データ!$F$47:$I$47,0)),INDEX(参考データ!$F$51:$I$59,MATCH(L359,参考データ!$D$51:$D$59,1),MATCH(M359,参考データ!$F$47:$I$47,0))),IF(H359="ガソリン",INDEX(参考データ!$F$60:$I$62,MATCH(L359,参考データ!$D$60:$D$62,1),MATCH(M359,参考データ!$F$47:$I$47,0)),INDEX(参考データ!$F$63:$I$71,MATCH(L359,参考データ!$D$63:$D$71,1),MATCH(M359,参考データ!$F$47:$I$47,0)))))))</f>
        <v/>
      </c>
      <c r="U359" s="218" t="str">
        <f t="shared" si="78"/>
        <v/>
      </c>
      <c r="V359" s="206" t="str">
        <f t="shared" si="79"/>
        <v/>
      </c>
      <c r="AN359" s="216">
        <f t="shared" si="82"/>
        <v>0</v>
      </c>
      <c r="AO359" s="156">
        <f t="shared" si="77"/>
        <v>0</v>
      </c>
      <c r="AP359" s="140">
        <f t="shared" si="83"/>
        <v>0</v>
      </c>
      <c r="AQ359" s="159" t="str">
        <f t="shared" si="80"/>
        <v/>
      </c>
    </row>
    <row r="360" spans="2:43" x14ac:dyDescent="0.2">
      <c r="B360" s="202">
        <v>349</v>
      </c>
      <c r="C360" s="45"/>
      <c r="D360" s="114"/>
      <c r="E360" s="114"/>
      <c r="F360" s="114"/>
      <c r="G360" s="44"/>
      <c r="H360" s="10"/>
      <c r="I360" s="10"/>
      <c r="J360" s="5"/>
      <c r="K360" s="36"/>
      <c r="L360" s="37"/>
      <c r="M360" s="8"/>
      <c r="N360" s="8"/>
      <c r="O360" s="8"/>
      <c r="P360" s="8"/>
      <c r="Q360" s="51"/>
      <c r="R360" s="217" t="str">
        <f t="shared" si="81"/>
        <v/>
      </c>
      <c r="S360" s="39" t="str">
        <f>IF(I360="","",IF(I360="委託輸送",IF(H360="ガソリン",VLOOKUP(L360,参考データ!$D$4:$F$6,3,TRUE),VLOOKUP(L360,参考データ!$D$7:$F$15,3,TRUE)),IF(H360="ガソリン",VLOOKUP(L360,参考データ!$D$16:$F$18,3,TRUE),VLOOKUP(L360,参考データ!$D$19:$F$27,3,TRUE))))</f>
        <v/>
      </c>
      <c r="T360" s="204" t="str">
        <f>IF(C360="","",IF(Q360="有",IF(H360="ガソリン",VLOOKUP(M360,参考データ!$B$36:$F$38,3,FALSE)/R360^VLOOKUP(M360,参考データ!$B$36:$F$38,4,FALSE)/L360^VLOOKUP(M360,参考データ!$B$36:$F$38,5,FALSE),VLOOKUP(M360,参考データ!$B$39:$F$42,3,FALSE)/R360^VLOOKUP(M360,参考データ!$B$39:$F$42,4,FALSE)/L360^VLOOKUP(M360,参考データ!$B$39:$F$42,5,FALSE))*U360,J360/(IF(I360="委託輸送",IF(H360="ガソリン",INDEX(参考データ!$F$48:$I$50,MATCH(L360,参考データ!$D$48:$D$50,1),MATCH(M360,参考データ!$F$47:$I$47,0)),INDEX(参考データ!$F$51:$I$59,MATCH(L360,参考データ!$D$51:$D$59,1),MATCH(M360,参考データ!$F$47:$I$47,0))),IF(H360="ガソリン",INDEX(参考データ!$F$60:$I$62,MATCH(L360,参考データ!$D$60:$D$62,1),MATCH(M360,参考データ!$F$47:$I$47,0)),INDEX(参考データ!$F$63:$I$71,MATCH(L360,参考データ!$D$63:$D$71,1),MATCH(M360,参考データ!$F$47:$I$47,0)))))))</f>
        <v/>
      </c>
      <c r="U360" s="218" t="str">
        <f t="shared" si="78"/>
        <v/>
      </c>
      <c r="V360" s="206" t="str">
        <f t="shared" si="79"/>
        <v/>
      </c>
      <c r="AN360" s="216">
        <f t="shared" si="82"/>
        <v>0</v>
      </c>
      <c r="AO360" s="156">
        <f t="shared" si="77"/>
        <v>0</v>
      </c>
      <c r="AP360" s="140">
        <f t="shared" si="83"/>
        <v>0</v>
      </c>
      <c r="AQ360" s="159" t="str">
        <f t="shared" si="80"/>
        <v/>
      </c>
    </row>
    <row r="361" spans="2:43" x14ac:dyDescent="0.2">
      <c r="B361" s="202">
        <v>350</v>
      </c>
      <c r="C361" s="45"/>
      <c r="D361" s="114"/>
      <c r="E361" s="114"/>
      <c r="F361" s="114"/>
      <c r="G361" s="44"/>
      <c r="H361" s="10"/>
      <c r="I361" s="10"/>
      <c r="J361" s="5"/>
      <c r="K361" s="36"/>
      <c r="L361" s="37"/>
      <c r="M361" s="8"/>
      <c r="N361" s="8"/>
      <c r="O361" s="8"/>
      <c r="P361" s="8"/>
      <c r="Q361" s="51"/>
      <c r="R361" s="217" t="str">
        <f t="shared" si="81"/>
        <v/>
      </c>
      <c r="S361" s="39" t="str">
        <f>IF(I361="","",IF(I361="委託輸送",IF(H361="ガソリン",VLOOKUP(L361,参考データ!$D$4:$F$6,3,TRUE),VLOOKUP(L361,参考データ!$D$7:$F$15,3,TRUE)),IF(H361="ガソリン",VLOOKUP(L361,参考データ!$D$16:$F$18,3,TRUE),VLOOKUP(L361,参考データ!$D$19:$F$27,3,TRUE))))</f>
        <v/>
      </c>
      <c r="T361" s="204" t="str">
        <f>IF(C361="","",IF(Q361="有",IF(H361="ガソリン",VLOOKUP(M361,参考データ!$B$36:$F$38,3,FALSE)/R361^VLOOKUP(M361,参考データ!$B$36:$F$38,4,FALSE)/L361^VLOOKUP(M361,参考データ!$B$36:$F$38,5,FALSE),VLOOKUP(M361,参考データ!$B$39:$F$42,3,FALSE)/R361^VLOOKUP(M361,参考データ!$B$39:$F$42,4,FALSE)/L361^VLOOKUP(M361,参考データ!$B$39:$F$42,5,FALSE))*U361,J361/(IF(I361="委託輸送",IF(H361="ガソリン",INDEX(参考データ!$F$48:$I$50,MATCH(L361,参考データ!$D$48:$D$50,1),MATCH(M361,参考データ!$F$47:$I$47,0)),INDEX(参考データ!$F$51:$I$59,MATCH(L361,参考データ!$D$51:$D$59,1),MATCH(M361,参考データ!$F$47:$I$47,0))),IF(H361="ガソリン",INDEX(参考データ!$F$60:$I$62,MATCH(L361,参考データ!$D$60:$D$62,1),MATCH(M361,参考データ!$F$47:$I$47,0)),INDEX(参考データ!$F$63:$I$71,MATCH(L361,参考データ!$D$63:$D$71,1),MATCH(M361,参考データ!$F$47:$I$47,0)))))))</f>
        <v/>
      </c>
      <c r="U361" s="218" t="str">
        <f t="shared" si="78"/>
        <v/>
      </c>
      <c r="V361" s="206" t="str">
        <f t="shared" si="79"/>
        <v/>
      </c>
      <c r="AN361" s="216">
        <f t="shared" si="82"/>
        <v>0</v>
      </c>
      <c r="AO361" s="156">
        <f t="shared" ref="AO361:AO424" si="84">+J361*L361/1000</f>
        <v>0</v>
      </c>
      <c r="AP361" s="140">
        <f t="shared" si="83"/>
        <v>0</v>
      </c>
      <c r="AQ361" s="159" t="str">
        <f t="shared" si="80"/>
        <v/>
      </c>
    </row>
    <row r="362" spans="2:43" x14ac:dyDescent="0.2">
      <c r="B362" s="202">
        <v>351</v>
      </c>
      <c r="C362" s="45"/>
      <c r="D362" s="114"/>
      <c r="E362" s="114"/>
      <c r="F362" s="114"/>
      <c r="G362" s="44"/>
      <c r="H362" s="10"/>
      <c r="I362" s="10"/>
      <c r="J362" s="5"/>
      <c r="K362" s="36"/>
      <c r="L362" s="37"/>
      <c r="M362" s="8"/>
      <c r="N362" s="8"/>
      <c r="O362" s="8"/>
      <c r="P362" s="8"/>
      <c r="Q362" s="51"/>
      <c r="R362" s="217" t="str">
        <f t="shared" si="81"/>
        <v/>
      </c>
      <c r="S362" s="39" t="str">
        <f>IF(I362="","",IF(I362="委託輸送",IF(H362="ガソリン",VLOOKUP(L362,参考データ!$D$4:$F$6,3,TRUE),VLOOKUP(L362,参考データ!$D$7:$F$15,3,TRUE)),IF(H362="ガソリン",VLOOKUP(L362,参考データ!$D$16:$F$18,3,TRUE),VLOOKUP(L362,参考データ!$D$19:$F$27,3,TRUE))))</f>
        <v/>
      </c>
      <c r="T362" s="204" t="str">
        <f>IF(C362="","",IF(Q362="有",IF(H362="ガソリン",VLOOKUP(M362,参考データ!$B$36:$F$38,3,FALSE)/R362^VLOOKUP(M362,参考データ!$B$36:$F$38,4,FALSE)/L362^VLOOKUP(M362,参考データ!$B$36:$F$38,5,FALSE),VLOOKUP(M362,参考データ!$B$39:$F$42,3,FALSE)/R362^VLOOKUP(M362,参考データ!$B$39:$F$42,4,FALSE)/L362^VLOOKUP(M362,参考データ!$B$39:$F$42,5,FALSE))*U362,J362/(IF(I362="委託輸送",IF(H362="ガソリン",INDEX(参考データ!$F$48:$I$50,MATCH(L362,参考データ!$D$48:$D$50,1),MATCH(M362,参考データ!$F$47:$I$47,0)),INDEX(参考データ!$F$51:$I$59,MATCH(L362,参考データ!$D$51:$D$59,1),MATCH(M362,参考データ!$F$47:$I$47,0))),IF(H362="ガソリン",INDEX(参考データ!$F$60:$I$62,MATCH(L362,参考データ!$D$60:$D$62,1),MATCH(M362,参考データ!$F$47:$I$47,0)),INDEX(参考データ!$F$63:$I$71,MATCH(L362,参考データ!$D$63:$D$71,1),MATCH(M362,参考データ!$F$47:$I$47,0)))))))</f>
        <v/>
      </c>
      <c r="U362" s="218" t="str">
        <f t="shared" si="78"/>
        <v/>
      </c>
      <c r="V362" s="206" t="str">
        <f t="shared" si="79"/>
        <v/>
      </c>
      <c r="AN362" s="216">
        <f t="shared" si="82"/>
        <v>0</v>
      </c>
      <c r="AO362" s="156">
        <f t="shared" si="84"/>
        <v>0</v>
      </c>
      <c r="AP362" s="140">
        <f t="shared" si="83"/>
        <v>0</v>
      </c>
      <c r="AQ362" s="159" t="str">
        <f t="shared" si="80"/>
        <v/>
      </c>
    </row>
    <row r="363" spans="2:43" x14ac:dyDescent="0.2">
      <c r="B363" s="202">
        <v>352</v>
      </c>
      <c r="C363" s="45"/>
      <c r="D363" s="114"/>
      <c r="E363" s="114"/>
      <c r="F363" s="114"/>
      <c r="G363" s="44"/>
      <c r="H363" s="10"/>
      <c r="I363" s="10"/>
      <c r="J363" s="5"/>
      <c r="K363" s="36"/>
      <c r="L363" s="37"/>
      <c r="M363" s="8"/>
      <c r="N363" s="8"/>
      <c r="O363" s="8"/>
      <c r="P363" s="8"/>
      <c r="Q363" s="51"/>
      <c r="R363" s="217" t="str">
        <f t="shared" si="81"/>
        <v/>
      </c>
      <c r="S363" s="39" t="str">
        <f>IF(I363="","",IF(I363="委託輸送",IF(H363="ガソリン",VLOOKUP(L363,参考データ!$D$4:$F$6,3,TRUE),VLOOKUP(L363,参考データ!$D$7:$F$15,3,TRUE)),IF(H363="ガソリン",VLOOKUP(L363,参考データ!$D$16:$F$18,3,TRUE),VLOOKUP(L363,参考データ!$D$19:$F$27,3,TRUE))))</f>
        <v/>
      </c>
      <c r="T363" s="204" t="str">
        <f>IF(C363="","",IF(Q363="有",IF(H363="ガソリン",VLOOKUP(M363,参考データ!$B$36:$F$38,3,FALSE)/R363^VLOOKUP(M363,参考データ!$B$36:$F$38,4,FALSE)/L363^VLOOKUP(M363,参考データ!$B$36:$F$38,5,FALSE),VLOOKUP(M363,参考データ!$B$39:$F$42,3,FALSE)/R363^VLOOKUP(M363,参考データ!$B$39:$F$42,4,FALSE)/L363^VLOOKUP(M363,参考データ!$B$39:$F$42,5,FALSE))*U363,J363/(IF(I363="委託輸送",IF(H363="ガソリン",INDEX(参考データ!$F$48:$I$50,MATCH(L363,参考データ!$D$48:$D$50,1),MATCH(M363,参考データ!$F$47:$I$47,0)),INDEX(参考データ!$F$51:$I$59,MATCH(L363,参考データ!$D$51:$D$59,1),MATCH(M363,参考データ!$F$47:$I$47,0))),IF(H363="ガソリン",INDEX(参考データ!$F$60:$I$62,MATCH(L363,参考データ!$D$60:$D$62,1),MATCH(M363,参考データ!$F$47:$I$47,0)),INDEX(参考データ!$F$63:$I$71,MATCH(L363,参考データ!$D$63:$D$71,1),MATCH(M363,参考データ!$F$47:$I$47,0)))))))</f>
        <v/>
      </c>
      <c r="U363" s="218" t="str">
        <f t="shared" si="78"/>
        <v/>
      </c>
      <c r="V363" s="206" t="str">
        <f t="shared" si="79"/>
        <v/>
      </c>
      <c r="AN363" s="216">
        <f t="shared" si="82"/>
        <v>0</v>
      </c>
      <c r="AO363" s="156">
        <f t="shared" si="84"/>
        <v>0</v>
      </c>
      <c r="AP363" s="140">
        <f t="shared" si="83"/>
        <v>0</v>
      </c>
      <c r="AQ363" s="159" t="str">
        <f t="shared" si="80"/>
        <v/>
      </c>
    </row>
    <row r="364" spans="2:43" x14ac:dyDescent="0.2">
      <c r="B364" s="202">
        <v>353</v>
      </c>
      <c r="C364" s="45"/>
      <c r="D364" s="114"/>
      <c r="E364" s="114"/>
      <c r="F364" s="114"/>
      <c r="G364" s="44"/>
      <c r="H364" s="10"/>
      <c r="I364" s="10"/>
      <c r="J364" s="5"/>
      <c r="K364" s="36"/>
      <c r="L364" s="37"/>
      <c r="M364" s="8"/>
      <c r="N364" s="8"/>
      <c r="O364" s="8"/>
      <c r="P364" s="8"/>
      <c r="Q364" s="51"/>
      <c r="R364" s="217" t="str">
        <f t="shared" si="81"/>
        <v/>
      </c>
      <c r="S364" s="39" t="str">
        <f>IF(I364="","",IF(I364="委託輸送",IF(H364="ガソリン",VLOOKUP(L364,参考データ!$D$4:$F$6,3,TRUE),VLOOKUP(L364,参考データ!$D$7:$F$15,3,TRUE)),IF(H364="ガソリン",VLOOKUP(L364,参考データ!$D$16:$F$18,3,TRUE),VLOOKUP(L364,参考データ!$D$19:$F$27,3,TRUE))))</f>
        <v/>
      </c>
      <c r="T364" s="204" t="str">
        <f>IF(C364="","",IF(Q364="有",IF(H364="ガソリン",VLOOKUP(M364,参考データ!$B$36:$F$38,3,FALSE)/R364^VLOOKUP(M364,参考データ!$B$36:$F$38,4,FALSE)/L364^VLOOKUP(M364,参考データ!$B$36:$F$38,5,FALSE),VLOOKUP(M364,参考データ!$B$39:$F$42,3,FALSE)/R364^VLOOKUP(M364,参考データ!$B$39:$F$42,4,FALSE)/L364^VLOOKUP(M364,参考データ!$B$39:$F$42,5,FALSE))*U364,J364/(IF(I364="委託輸送",IF(H364="ガソリン",INDEX(参考データ!$F$48:$I$50,MATCH(L364,参考データ!$D$48:$D$50,1),MATCH(M364,参考データ!$F$47:$I$47,0)),INDEX(参考データ!$F$51:$I$59,MATCH(L364,参考データ!$D$51:$D$59,1),MATCH(M364,参考データ!$F$47:$I$47,0))),IF(H364="ガソリン",INDEX(参考データ!$F$60:$I$62,MATCH(L364,参考データ!$D$60:$D$62,1),MATCH(M364,参考データ!$F$47:$I$47,0)),INDEX(参考データ!$F$63:$I$71,MATCH(L364,参考データ!$D$63:$D$71,1),MATCH(M364,参考データ!$F$47:$I$47,0)))))))</f>
        <v/>
      </c>
      <c r="U364" s="218" t="str">
        <f t="shared" si="78"/>
        <v/>
      </c>
      <c r="V364" s="206" t="str">
        <f t="shared" si="79"/>
        <v/>
      </c>
      <c r="AN364" s="216">
        <f t="shared" si="82"/>
        <v>0</v>
      </c>
      <c r="AO364" s="156">
        <f t="shared" si="84"/>
        <v>0</v>
      </c>
      <c r="AP364" s="140">
        <f t="shared" si="83"/>
        <v>0</v>
      </c>
      <c r="AQ364" s="159" t="str">
        <f t="shared" si="80"/>
        <v/>
      </c>
    </row>
    <row r="365" spans="2:43" x14ac:dyDescent="0.2">
      <c r="B365" s="202">
        <v>354</v>
      </c>
      <c r="C365" s="45"/>
      <c r="D365" s="114"/>
      <c r="E365" s="114"/>
      <c r="F365" s="114"/>
      <c r="G365" s="44"/>
      <c r="H365" s="10"/>
      <c r="I365" s="10"/>
      <c r="J365" s="5"/>
      <c r="K365" s="36"/>
      <c r="L365" s="37"/>
      <c r="M365" s="8"/>
      <c r="N365" s="8"/>
      <c r="O365" s="8"/>
      <c r="P365" s="8"/>
      <c r="Q365" s="51"/>
      <c r="R365" s="217" t="str">
        <f t="shared" si="81"/>
        <v/>
      </c>
      <c r="S365" s="39" t="str">
        <f>IF(I365="","",IF(I365="委託輸送",IF(H365="ガソリン",VLOOKUP(L365,参考データ!$D$4:$F$6,3,TRUE),VLOOKUP(L365,参考データ!$D$7:$F$15,3,TRUE)),IF(H365="ガソリン",VLOOKUP(L365,参考データ!$D$16:$F$18,3,TRUE),VLOOKUP(L365,参考データ!$D$19:$F$27,3,TRUE))))</f>
        <v/>
      </c>
      <c r="T365" s="204" t="str">
        <f>IF(C365="","",IF(Q365="有",IF(H365="ガソリン",VLOOKUP(M365,参考データ!$B$36:$F$38,3,FALSE)/R365^VLOOKUP(M365,参考データ!$B$36:$F$38,4,FALSE)/L365^VLOOKUP(M365,参考データ!$B$36:$F$38,5,FALSE),VLOOKUP(M365,参考データ!$B$39:$F$42,3,FALSE)/R365^VLOOKUP(M365,参考データ!$B$39:$F$42,4,FALSE)/L365^VLOOKUP(M365,参考データ!$B$39:$F$42,5,FALSE))*U365,J365/(IF(I365="委託輸送",IF(H365="ガソリン",INDEX(参考データ!$F$48:$I$50,MATCH(L365,参考データ!$D$48:$D$50,1),MATCH(M365,参考データ!$F$47:$I$47,0)),INDEX(参考データ!$F$51:$I$59,MATCH(L365,参考データ!$D$51:$D$59,1),MATCH(M365,参考データ!$F$47:$I$47,0))),IF(H365="ガソリン",INDEX(参考データ!$F$60:$I$62,MATCH(L365,参考データ!$D$60:$D$62,1),MATCH(M365,参考データ!$F$47:$I$47,0)),INDEX(参考データ!$F$63:$I$71,MATCH(L365,参考データ!$D$63:$D$71,1),MATCH(M365,参考データ!$F$47:$I$47,0)))))))</f>
        <v/>
      </c>
      <c r="U365" s="218" t="str">
        <f t="shared" si="78"/>
        <v/>
      </c>
      <c r="V365" s="206" t="str">
        <f t="shared" si="79"/>
        <v/>
      </c>
      <c r="AN365" s="216">
        <f t="shared" si="82"/>
        <v>0</v>
      </c>
      <c r="AO365" s="156">
        <f t="shared" si="84"/>
        <v>0</v>
      </c>
      <c r="AP365" s="140">
        <f t="shared" si="83"/>
        <v>0</v>
      </c>
      <c r="AQ365" s="159" t="str">
        <f t="shared" si="80"/>
        <v/>
      </c>
    </row>
    <row r="366" spans="2:43" x14ac:dyDescent="0.2">
      <c r="B366" s="202">
        <v>355</v>
      </c>
      <c r="C366" s="45"/>
      <c r="D366" s="114"/>
      <c r="E366" s="114"/>
      <c r="F366" s="114"/>
      <c r="G366" s="44"/>
      <c r="H366" s="10"/>
      <c r="I366" s="10"/>
      <c r="J366" s="5"/>
      <c r="K366" s="36"/>
      <c r="L366" s="37"/>
      <c r="M366" s="8"/>
      <c r="N366" s="8"/>
      <c r="O366" s="8"/>
      <c r="P366" s="8"/>
      <c r="Q366" s="51"/>
      <c r="R366" s="217" t="str">
        <f t="shared" si="81"/>
        <v/>
      </c>
      <c r="S366" s="39" t="str">
        <f>IF(I366="","",IF(I366="委託輸送",IF(H366="ガソリン",VLOOKUP(L366,参考データ!$D$4:$F$6,3,TRUE),VLOOKUP(L366,参考データ!$D$7:$F$15,3,TRUE)),IF(H366="ガソリン",VLOOKUP(L366,参考データ!$D$16:$F$18,3,TRUE),VLOOKUP(L366,参考データ!$D$19:$F$27,3,TRUE))))</f>
        <v/>
      </c>
      <c r="T366" s="204" t="str">
        <f>IF(C366="","",IF(Q366="有",IF(H366="ガソリン",VLOOKUP(M366,参考データ!$B$36:$F$38,3,FALSE)/R366^VLOOKUP(M366,参考データ!$B$36:$F$38,4,FALSE)/L366^VLOOKUP(M366,参考データ!$B$36:$F$38,5,FALSE),VLOOKUP(M366,参考データ!$B$39:$F$42,3,FALSE)/R366^VLOOKUP(M366,参考データ!$B$39:$F$42,4,FALSE)/L366^VLOOKUP(M366,参考データ!$B$39:$F$42,5,FALSE))*U366,J366/(IF(I366="委託輸送",IF(H366="ガソリン",INDEX(参考データ!$F$48:$I$50,MATCH(L366,参考データ!$D$48:$D$50,1),MATCH(M366,参考データ!$F$47:$I$47,0)),INDEX(参考データ!$F$51:$I$59,MATCH(L366,参考データ!$D$51:$D$59,1),MATCH(M366,参考データ!$F$47:$I$47,0))),IF(H366="ガソリン",INDEX(参考データ!$F$60:$I$62,MATCH(L366,参考データ!$D$60:$D$62,1),MATCH(M366,参考データ!$F$47:$I$47,0)),INDEX(参考データ!$F$63:$I$71,MATCH(L366,参考データ!$D$63:$D$71,1),MATCH(M366,参考データ!$F$47:$I$47,0)))))))</f>
        <v/>
      </c>
      <c r="U366" s="218" t="str">
        <f t="shared" si="78"/>
        <v/>
      </c>
      <c r="V366" s="206" t="str">
        <f t="shared" si="79"/>
        <v/>
      </c>
      <c r="AN366" s="216">
        <f t="shared" si="82"/>
        <v>0</v>
      </c>
      <c r="AO366" s="156">
        <f t="shared" si="84"/>
        <v>0</v>
      </c>
      <c r="AP366" s="140">
        <f t="shared" si="83"/>
        <v>0</v>
      </c>
      <c r="AQ366" s="159" t="str">
        <f t="shared" si="80"/>
        <v/>
      </c>
    </row>
    <row r="367" spans="2:43" x14ac:dyDescent="0.2">
      <c r="B367" s="202">
        <v>356</v>
      </c>
      <c r="C367" s="45"/>
      <c r="D367" s="114"/>
      <c r="E367" s="114"/>
      <c r="F367" s="114"/>
      <c r="G367" s="44"/>
      <c r="H367" s="10"/>
      <c r="I367" s="10"/>
      <c r="J367" s="5"/>
      <c r="K367" s="36"/>
      <c r="L367" s="37"/>
      <c r="M367" s="8"/>
      <c r="N367" s="8"/>
      <c r="O367" s="8"/>
      <c r="P367" s="8"/>
      <c r="Q367" s="51"/>
      <c r="R367" s="217" t="str">
        <f t="shared" si="81"/>
        <v/>
      </c>
      <c r="S367" s="39" t="str">
        <f>IF(I367="","",IF(I367="委託輸送",IF(H367="ガソリン",VLOOKUP(L367,参考データ!$D$4:$F$6,3,TRUE),VLOOKUP(L367,参考データ!$D$7:$F$15,3,TRUE)),IF(H367="ガソリン",VLOOKUP(L367,参考データ!$D$16:$F$18,3,TRUE),VLOOKUP(L367,参考データ!$D$19:$F$27,3,TRUE))))</f>
        <v/>
      </c>
      <c r="T367" s="204" t="str">
        <f>IF(C367="","",IF(Q367="有",IF(H367="ガソリン",VLOOKUP(M367,参考データ!$B$36:$F$38,3,FALSE)/R367^VLOOKUP(M367,参考データ!$B$36:$F$38,4,FALSE)/L367^VLOOKUP(M367,参考データ!$B$36:$F$38,5,FALSE),VLOOKUP(M367,参考データ!$B$39:$F$42,3,FALSE)/R367^VLOOKUP(M367,参考データ!$B$39:$F$42,4,FALSE)/L367^VLOOKUP(M367,参考データ!$B$39:$F$42,5,FALSE))*U367,J367/(IF(I367="委託輸送",IF(H367="ガソリン",INDEX(参考データ!$F$48:$I$50,MATCH(L367,参考データ!$D$48:$D$50,1),MATCH(M367,参考データ!$F$47:$I$47,0)),INDEX(参考データ!$F$51:$I$59,MATCH(L367,参考データ!$D$51:$D$59,1),MATCH(M367,参考データ!$F$47:$I$47,0))),IF(H367="ガソリン",INDEX(参考データ!$F$60:$I$62,MATCH(L367,参考データ!$D$60:$D$62,1),MATCH(M367,参考データ!$F$47:$I$47,0)),INDEX(参考データ!$F$63:$I$71,MATCH(L367,参考データ!$D$63:$D$71,1),MATCH(M367,参考データ!$F$47:$I$47,0)))))))</f>
        <v/>
      </c>
      <c r="U367" s="218" t="str">
        <f t="shared" si="78"/>
        <v/>
      </c>
      <c r="V367" s="206" t="str">
        <f t="shared" si="79"/>
        <v/>
      </c>
      <c r="AN367" s="216">
        <f t="shared" si="82"/>
        <v>0</v>
      </c>
      <c r="AO367" s="156">
        <f t="shared" si="84"/>
        <v>0</v>
      </c>
      <c r="AP367" s="140">
        <f t="shared" si="83"/>
        <v>0</v>
      </c>
      <c r="AQ367" s="159" t="str">
        <f t="shared" si="80"/>
        <v/>
      </c>
    </row>
    <row r="368" spans="2:43" x14ac:dyDescent="0.2">
      <c r="B368" s="202">
        <v>357</v>
      </c>
      <c r="C368" s="45"/>
      <c r="D368" s="114"/>
      <c r="E368" s="114"/>
      <c r="F368" s="114"/>
      <c r="G368" s="44"/>
      <c r="H368" s="10"/>
      <c r="I368" s="10"/>
      <c r="J368" s="5"/>
      <c r="K368" s="36"/>
      <c r="L368" s="37"/>
      <c r="M368" s="8"/>
      <c r="N368" s="8"/>
      <c r="O368" s="8"/>
      <c r="P368" s="8"/>
      <c r="Q368" s="51"/>
      <c r="R368" s="217" t="str">
        <f t="shared" si="81"/>
        <v/>
      </c>
      <c r="S368" s="39" t="str">
        <f>IF(I368="","",IF(I368="委託輸送",IF(H368="ガソリン",VLOOKUP(L368,参考データ!$D$4:$F$6,3,TRUE),VLOOKUP(L368,参考データ!$D$7:$F$15,3,TRUE)),IF(H368="ガソリン",VLOOKUP(L368,参考データ!$D$16:$F$18,3,TRUE),VLOOKUP(L368,参考データ!$D$19:$F$27,3,TRUE))))</f>
        <v/>
      </c>
      <c r="T368" s="204" t="str">
        <f>IF(C368="","",IF(Q368="有",IF(H368="ガソリン",VLOOKUP(M368,参考データ!$B$36:$F$38,3,FALSE)/R368^VLOOKUP(M368,参考データ!$B$36:$F$38,4,FALSE)/L368^VLOOKUP(M368,参考データ!$B$36:$F$38,5,FALSE),VLOOKUP(M368,参考データ!$B$39:$F$42,3,FALSE)/R368^VLOOKUP(M368,参考データ!$B$39:$F$42,4,FALSE)/L368^VLOOKUP(M368,参考データ!$B$39:$F$42,5,FALSE))*U368,J368/(IF(I368="委託輸送",IF(H368="ガソリン",INDEX(参考データ!$F$48:$I$50,MATCH(L368,参考データ!$D$48:$D$50,1),MATCH(M368,参考データ!$F$47:$I$47,0)),INDEX(参考データ!$F$51:$I$59,MATCH(L368,参考データ!$D$51:$D$59,1),MATCH(M368,参考データ!$F$47:$I$47,0))),IF(H368="ガソリン",INDEX(参考データ!$F$60:$I$62,MATCH(L368,参考データ!$D$60:$D$62,1),MATCH(M368,参考データ!$F$47:$I$47,0)),INDEX(参考データ!$F$63:$I$71,MATCH(L368,参考データ!$D$63:$D$71,1),MATCH(M368,参考データ!$F$47:$I$47,0)))))))</f>
        <v/>
      </c>
      <c r="U368" s="218" t="str">
        <f t="shared" si="78"/>
        <v/>
      </c>
      <c r="V368" s="206" t="str">
        <f t="shared" si="79"/>
        <v/>
      </c>
      <c r="AN368" s="216">
        <f t="shared" si="82"/>
        <v>0</v>
      </c>
      <c r="AO368" s="156">
        <f t="shared" si="84"/>
        <v>0</v>
      </c>
      <c r="AP368" s="140">
        <f t="shared" si="83"/>
        <v>0</v>
      </c>
      <c r="AQ368" s="159" t="str">
        <f t="shared" si="80"/>
        <v/>
      </c>
    </row>
    <row r="369" spans="2:43" x14ac:dyDescent="0.2">
      <c r="B369" s="202">
        <v>358</v>
      </c>
      <c r="C369" s="45"/>
      <c r="D369" s="114"/>
      <c r="E369" s="114"/>
      <c r="F369" s="114"/>
      <c r="G369" s="44"/>
      <c r="H369" s="10"/>
      <c r="I369" s="10"/>
      <c r="J369" s="5"/>
      <c r="K369" s="36"/>
      <c r="L369" s="37"/>
      <c r="M369" s="8"/>
      <c r="N369" s="8"/>
      <c r="O369" s="8"/>
      <c r="P369" s="8"/>
      <c r="Q369" s="51"/>
      <c r="R369" s="217" t="str">
        <f t="shared" si="81"/>
        <v/>
      </c>
      <c r="S369" s="39" t="str">
        <f>IF(I369="","",IF(I369="委託輸送",IF(H369="ガソリン",VLOOKUP(L369,参考データ!$D$4:$F$6,3,TRUE),VLOOKUP(L369,参考データ!$D$7:$F$15,3,TRUE)),IF(H369="ガソリン",VLOOKUP(L369,参考データ!$D$16:$F$18,3,TRUE),VLOOKUP(L369,参考データ!$D$19:$F$27,3,TRUE))))</f>
        <v/>
      </c>
      <c r="T369" s="204" t="str">
        <f>IF(C369="","",IF(Q369="有",IF(H369="ガソリン",VLOOKUP(M369,参考データ!$B$36:$F$38,3,FALSE)/R369^VLOOKUP(M369,参考データ!$B$36:$F$38,4,FALSE)/L369^VLOOKUP(M369,参考データ!$B$36:$F$38,5,FALSE),VLOOKUP(M369,参考データ!$B$39:$F$42,3,FALSE)/R369^VLOOKUP(M369,参考データ!$B$39:$F$42,4,FALSE)/L369^VLOOKUP(M369,参考データ!$B$39:$F$42,5,FALSE))*U369,J369/(IF(I369="委託輸送",IF(H369="ガソリン",INDEX(参考データ!$F$48:$I$50,MATCH(L369,参考データ!$D$48:$D$50,1),MATCH(M369,参考データ!$F$47:$I$47,0)),INDEX(参考データ!$F$51:$I$59,MATCH(L369,参考データ!$D$51:$D$59,1),MATCH(M369,参考データ!$F$47:$I$47,0))),IF(H369="ガソリン",INDEX(参考データ!$F$60:$I$62,MATCH(L369,参考データ!$D$60:$D$62,1),MATCH(M369,参考データ!$F$47:$I$47,0)),INDEX(参考データ!$F$63:$I$71,MATCH(L369,参考データ!$D$63:$D$71,1),MATCH(M369,参考データ!$F$47:$I$47,0)))))))</f>
        <v/>
      </c>
      <c r="U369" s="218" t="str">
        <f t="shared" si="78"/>
        <v/>
      </c>
      <c r="V369" s="206" t="str">
        <f t="shared" si="79"/>
        <v/>
      </c>
      <c r="AN369" s="216">
        <f t="shared" si="82"/>
        <v>0</v>
      </c>
      <c r="AO369" s="156">
        <f t="shared" si="84"/>
        <v>0</v>
      </c>
      <c r="AP369" s="140">
        <f t="shared" si="83"/>
        <v>0</v>
      </c>
      <c r="AQ369" s="159" t="str">
        <f t="shared" si="80"/>
        <v/>
      </c>
    </row>
    <row r="370" spans="2:43" x14ac:dyDescent="0.2">
      <c r="B370" s="202">
        <v>359</v>
      </c>
      <c r="C370" s="45"/>
      <c r="D370" s="114"/>
      <c r="E370" s="114"/>
      <c r="F370" s="114"/>
      <c r="G370" s="44"/>
      <c r="H370" s="10"/>
      <c r="I370" s="10"/>
      <c r="J370" s="5"/>
      <c r="K370" s="36"/>
      <c r="L370" s="37"/>
      <c r="M370" s="8"/>
      <c r="N370" s="8"/>
      <c r="O370" s="8"/>
      <c r="P370" s="8"/>
      <c r="Q370" s="51"/>
      <c r="R370" s="217" t="str">
        <f t="shared" si="81"/>
        <v/>
      </c>
      <c r="S370" s="39" t="str">
        <f>IF(I370="","",IF(I370="委託輸送",IF(H370="ガソリン",VLOOKUP(L370,参考データ!$D$4:$F$6,3,TRUE),VLOOKUP(L370,参考データ!$D$7:$F$15,3,TRUE)),IF(H370="ガソリン",VLOOKUP(L370,参考データ!$D$16:$F$18,3,TRUE),VLOOKUP(L370,参考データ!$D$19:$F$27,3,TRUE))))</f>
        <v/>
      </c>
      <c r="T370" s="204" t="str">
        <f>IF(C370="","",IF(Q370="有",IF(H370="ガソリン",VLOOKUP(M370,参考データ!$B$36:$F$38,3,FALSE)/R370^VLOOKUP(M370,参考データ!$B$36:$F$38,4,FALSE)/L370^VLOOKUP(M370,参考データ!$B$36:$F$38,5,FALSE),VLOOKUP(M370,参考データ!$B$39:$F$42,3,FALSE)/R370^VLOOKUP(M370,参考データ!$B$39:$F$42,4,FALSE)/L370^VLOOKUP(M370,参考データ!$B$39:$F$42,5,FALSE))*U370,J370/(IF(I370="委託輸送",IF(H370="ガソリン",INDEX(参考データ!$F$48:$I$50,MATCH(L370,参考データ!$D$48:$D$50,1),MATCH(M370,参考データ!$F$47:$I$47,0)),INDEX(参考データ!$F$51:$I$59,MATCH(L370,参考データ!$D$51:$D$59,1),MATCH(M370,参考データ!$F$47:$I$47,0))),IF(H370="ガソリン",INDEX(参考データ!$F$60:$I$62,MATCH(L370,参考データ!$D$60:$D$62,1),MATCH(M370,参考データ!$F$47:$I$47,0)),INDEX(参考データ!$F$63:$I$71,MATCH(L370,参考データ!$D$63:$D$71,1),MATCH(M370,参考データ!$F$47:$I$47,0)))))))</f>
        <v/>
      </c>
      <c r="U370" s="218" t="str">
        <f t="shared" si="78"/>
        <v/>
      </c>
      <c r="V370" s="206" t="str">
        <f t="shared" si="79"/>
        <v/>
      </c>
      <c r="AN370" s="216">
        <f t="shared" si="82"/>
        <v>0</v>
      </c>
      <c r="AO370" s="156">
        <f t="shared" si="84"/>
        <v>0</v>
      </c>
      <c r="AP370" s="140">
        <f t="shared" si="83"/>
        <v>0</v>
      </c>
      <c r="AQ370" s="159" t="str">
        <f t="shared" si="80"/>
        <v/>
      </c>
    </row>
    <row r="371" spans="2:43" x14ac:dyDescent="0.2">
      <c r="B371" s="202">
        <v>360</v>
      </c>
      <c r="C371" s="45"/>
      <c r="D371" s="114"/>
      <c r="E371" s="114"/>
      <c r="F371" s="114"/>
      <c r="G371" s="44"/>
      <c r="H371" s="10"/>
      <c r="I371" s="10"/>
      <c r="J371" s="5"/>
      <c r="K371" s="36"/>
      <c r="L371" s="37"/>
      <c r="M371" s="8"/>
      <c r="N371" s="8"/>
      <c r="O371" s="8"/>
      <c r="P371" s="8"/>
      <c r="Q371" s="51"/>
      <c r="R371" s="217" t="str">
        <f t="shared" si="81"/>
        <v/>
      </c>
      <c r="S371" s="39" t="str">
        <f>IF(I371="","",IF(I371="委託輸送",IF(H371="ガソリン",VLOOKUP(L371,参考データ!$D$4:$F$6,3,TRUE),VLOOKUP(L371,参考データ!$D$7:$F$15,3,TRUE)),IF(H371="ガソリン",VLOOKUP(L371,参考データ!$D$16:$F$18,3,TRUE),VLOOKUP(L371,参考データ!$D$19:$F$27,3,TRUE))))</f>
        <v/>
      </c>
      <c r="T371" s="204" t="str">
        <f>IF(C371="","",IF(Q371="有",IF(H371="ガソリン",VLOOKUP(M371,参考データ!$B$36:$F$38,3,FALSE)/R371^VLOOKUP(M371,参考データ!$B$36:$F$38,4,FALSE)/L371^VLOOKUP(M371,参考データ!$B$36:$F$38,5,FALSE),VLOOKUP(M371,参考データ!$B$39:$F$42,3,FALSE)/R371^VLOOKUP(M371,参考データ!$B$39:$F$42,4,FALSE)/L371^VLOOKUP(M371,参考データ!$B$39:$F$42,5,FALSE))*U371,J371/(IF(I371="委託輸送",IF(H371="ガソリン",INDEX(参考データ!$F$48:$I$50,MATCH(L371,参考データ!$D$48:$D$50,1),MATCH(M371,参考データ!$F$47:$I$47,0)),INDEX(参考データ!$F$51:$I$59,MATCH(L371,参考データ!$D$51:$D$59,1),MATCH(M371,参考データ!$F$47:$I$47,0))),IF(H371="ガソリン",INDEX(参考データ!$F$60:$I$62,MATCH(L371,参考データ!$D$60:$D$62,1),MATCH(M371,参考データ!$F$47:$I$47,0)),INDEX(参考データ!$F$63:$I$71,MATCH(L371,参考データ!$D$63:$D$71,1),MATCH(M371,参考データ!$F$47:$I$47,0)))))))</f>
        <v/>
      </c>
      <c r="U371" s="218" t="str">
        <f t="shared" si="78"/>
        <v/>
      </c>
      <c r="V371" s="206" t="str">
        <f t="shared" si="79"/>
        <v/>
      </c>
      <c r="AN371" s="216">
        <f t="shared" si="82"/>
        <v>0</v>
      </c>
      <c r="AO371" s="156">
        <f t="shared" si="84"/>
        <v>0</v>
      </c>
      <c r="AP371" s="140">
        <f t="shared" si="83"/>
        <v>0</v>
      </c>
      <c r="AQ371" s="159" t="str">
        <f t="shared" si="80"/>
        <v/>
      </c>
    </row>
    <row r="372" spans="2:43" x14ac:dyDescent="0.2">
      <c r="B372" s="202">
        <v>361</v>
      </c>
      <c r="C372" s="45"/>
      <c r="D372" s="114"/>
      <c r="E372" s="114"/>
      <c r="F372" s="114"/>
      <c r="G372" s="44"/>
      <c r="H372" s="10"/>
      <c r="I372" s="10"/>
      <c r="J372" s="5"/>
      <c r="K372" s="36"/>
      <c r="L372" s="37"/>
      <c r="M372" s="8"/>
      <c r="N372" s="8"/>
      <c r="O372" s="8"/>
      <c r="P372" s="8"/>
      <c r="Q372" s="51"/>
      <c r="R372" s="217" t="str">
        <f t="shared" si="81"/>
        <v/>
      </c>
      <c r="S372" s="39" t="str">
        <f>IF(I372="","",IF(I372="委託輸送",IF(H372="ガソリン",VLOOKUP(L372,参考データ!$D$4:$F$6,3,TRUE),VLOOKUP(L372,参考データ!$D$7:$F$15,3,TRUE)),IF(H372="ガソリン",VLOOKUP(L372,参考データ!$D$16:$F$18,3,TRUE),VLOOKUP(L372,参考データ!$D$19:$F$27,3,TRUE))))</f>
        <v/>
      </c>
      <c r="T372" s="204" t="str">
        <f>IF(C372="","",IF(Q372="有",IF(H372="ガソリン",VLOOKUP(M372,参考データ!$B$36:$F$38,3,FALSE)/R372^VLOOKUP(M372,参考データ!$B$36:$F$38,4,FALSE)/L372^VLOOKUP(M372,参考データ!$B$36:$F$38,5,FALSE),VLOOKUP(M372,参考データ!$B$39:$F$42,3,FALSE)/R372^VLOOKUP(M372,参考データ!$B$39:$F$42,4,FALSE)/L372^VLOOKUP(M372,参考データ!$B$39:$F$42,5,FALSE))*U372,J372/(IF(I372="委託輸送",IF(H372="ガソリン",INDEX(参考データ!$F$48:$I$50,MATCH(L372,参考データ!$D$48:$D$50,1),MATCH(M372,参考データ!$F$47:$I$47,0)),INDEX(参考データ!$F$51:$I$59,MATCH(L372,参考データ!$D$51:$D$59,1),MATCH(M372,参考データ!$F$47:$I$47,0))),IF(H372="ガソリン",INDEX(参考データ!$F$60:$I$62,MATCH(L372,参考データ!$D$60:$D$62,1),MATCH(M372,参考データ!$F$47:$I$47,0)),INDEX(参考データ!$F$63:$I$71,MATCH(L372,参考データ!$D$63:$D$71,1),MATCH(M372,参考データ!$F$47:$I$47,0)))))))</f>
        <v/>
      </c>
      <c r="U372" s="218" t="str">
        <f t="shared" si="78"/>
        <v/>
      </c>
      <c r="V372" s="206" t="str">
        <f t="shared" si="79"/>
        <v/>
      </c>
      <c r="AN372" s="216">
        <f t="shared" si="82"/>
        <v>0</v>
      </c>
      <c r="AO372" s="156">
        <f t="shared" si="84"/>
        <v>0</v>
      </c>
      <c r="AP372" s="140">
        <f t="shared" si="83"/>
        <v>0</v>
      </c>
      <c r="AQ372" s="159" t="str">
        <f t="shared" si="80"/>
        <v/>
      </c>
    </row>
    <row r="373" spans="2:43" x14ac:dyDescent="0.2">
      <c r="B373" s="202">
        <v>362</v>
      </c>
      <c r="C373" s="45"/>
      <c r="D373" s="114"/>
      <c r="E373" s="114"/>
      <c r="F373" s="114"/>
      <c r="G373" s="42"/>
      <c r="H373" s="9"/>
      <c r="I373" s="9"/>
      <c r="J373" s="1"/>
      <c r="K373" s="34"/>
      <c r="L373" s="35"/>
      <c r="M373" s="7"/>
      <c r="N373" s="7"/>
      <c r="O373" s="7"/>
      <c r="P373" s="7"/>
      <c r="Q373" s="50"/>
      <c r="R373" s="217" t="str">
        <f t="shared" si="81"/>
        <v/>
      </c>
      <c r="S373" s="39" t="str">
        <f>IF(I373="","",IF(I373="委託輸送",IF(H373="ガソリン",VLOOKUP(L373,参考データ!$D$4:$F$6,3,TRUE),VLOOKUP(L373,参考データ!$D$7:$F$15,3,TRUE)),IF(H373="ガソリン",VLOOKUP(L373,参考データ!$D$16:$F$18,3,TRUE),VLOOKUP(L373,参考データ!$D$19:$F$27,3,TRUE))))</f>
        <v/>
      </c>
      <c r="T373" s="204" t="str">
        <f>IF(C373="","",IF(Q373="有",IF(H373="ガソリン",VLOOKUP(M373,参考データ!$B$36:$F$38,3,FALSE)/R373^VLOOKUP(M373,参考データ!$B$36:$F$38,4,FALSE)/L373^VLOOKUP(M373,参考データ!$B$36:$F$38,5,FALSE),VLOOKUP(M373,参考データ!$B$39:$F$42,3,FALSE)/R373^VLOOKUP(M373,参考データ!$B$39:$F$42,4,FALSE)/L373^VLOOKUP(M373,参考データ!$B$39:$F$42,5,FALSE))*U373,J373/(IF(I373="委託輸送",IF(H373="ガソリン",INDEX(参考データ!$F$48:$I$50,MATCH(L373,参考データ!$D$48:$D$50,1),MATCH(M373,参考データ!$F$47:$I$47,0)),INDEX(参考データ!$F$51:$I$59,MATCH(L373,参考データ!$D$51:$D$59,1),MATCH(M373,参考データ!$F$47:$I$47,0))),IF(H373="ガソリン",INDEX(参考データ!$F$60:$I$62,MATCH(L373,参考データ!$D$60:$D$62,1),MATCH(M373,参考データ!$F$47:$I$47,0)),INDEX(参考データ!$F$63:$I$71,MATCH(L373,参考データ!$D$63:$D$71,1),MATCH(M373,参考データ!$F$47:$I$47,0)))))))</f>
        <v/>
      </c>
      <c r="U373" s="218" t="str">
        <f t="shared" si="78"/>
        <v/>
      </c>
      <c r="V373" s="206" t="str">
        <f t="shared" si="79"/>
        <v/>
      </c>
      <c r="Z373" s="258"/>
      <c r="AA373" s="3"/>
      <c r="AB373" s="3"/>
      <c r="AC373" s="3"/>
      <c r="AD373" s="4"/>
      <c r="AN373" s="216">
        <f t="shared" si="82"/>
        <v>0</v>
      </c>
      <c r="AO373" s="156">
        <f t="shared" si="84"/>
        <v>0</v>
      </c>
      <c r="AP373" s="140">
        <f t="shared" si="83"/>
        <v>0</v>
      </c>
      <c r="AQ373" s="159" t="str">
        <f t="shared" si="80"/>
        <v/>
      </c>
    </row>
    <row r="374" spans="2:43" x14ac:dyDescent="0.2">
      <c r="B374" s="202">
        <v>363</v>
      </c>
      <c r="C374" s="45"/>
      <c r="D374" s="114"/>
      <c r="E374" s="114"/>
      <c r="F374" s="114"/>
      <c r="G374" s="42"/>
      <c r="H374" s="9"/>
      <c r="I374" s="9"/>
      <c r="J374" s="1"/>
      <c r="K374" s="34"/>
      <c r="L374" s="35"/>
      <c r="M374" s="7"/>
      <c r="N374" s="7"/>
      <c r="O374" s="7"/>
      <c r="P374" s="7"/>
      <c r="Q374" s="50"/>
      <c r="R374" s="217" t="str">
        <f t="shared" si="81"/>
        <v/>
      </c>
      <c r="S374" s="39" t="str">
        <f>IF(I374="","",IF(I374="委託輸送",IF(H374="ガソリン",VLOOKUP(L374,参考データ!$D$4:$F$6,3,TRUE),VLOOKUP(L374,参考データ!$D$7:$F$15,3,TRUE)),IF(H374="ガソリン",VLOOKUP(L374,参考データ!$D$16:$F$18,3,TRUE),VLOOKUP(L374,参考データ!$D$19:$F$27,3,TRUE))))</f>
        <v/>
      </c>
      <c r="T374" s="204" t="str">
        <f>IF(C374="","",IF(Q374="有",IF(H374="ガソリン",VLOOKUP(M374,参考データ!$B$36:$F$38,3,FALSE)/R374^VLOOKUP(M374,参考データ!$B$36:$F$38,4,FALSE)/L374^VLOOKUP(M374,参考データ!$B$36:$F$38,5,FALSE),VLOOKUP(M374,参考データ!$B$39:$F$42,3,FALSE)/R374^VLOOKUP(M374,参考データ!$B$39:$F$42,4,FALSE)/L374^VLOOKUP(M374,参考データ!$B$39:$F$42,5,FALSE))*U374,J374/(IF(I374="委託輸送",IF(H374="ガソリン",INDEX(参考データ!$F$48:$I$50,MATCH(L374,参考データ!$D$48:$D$50,1),MATCH(M374,参考データ!$F$47:$I$47,0)),INDEX(参考データ!$F$51:$I$59,MATCH(L374,参考データ!$D$51:$D$59,1),MATCH(M374,参考データ!$F$47:$I$47,0))),IF(H374="ガソリン",INDEX(参考データ!$F$60:$I$62,MATCH(L374,参考データ!$D$60:$D$62,1),MATCH(M374,参考データ!$F$47:$I$47,0)),INDEX(参考データ!$F$63:$I$71,MATCH(L374,参考データ!$D$63:$D$71,1),MATCH(M374,参考データ!$F$47:$I$47,0)))))))</f>
        <v/>
      </c>
      <c r="U374" s="218" t="str">
        <f t="shared" si="78"/>
        <v/>
      </c>
      <c r="V374" s="206" t="str">
        <f t="shared" si="79"/>
        <v/>
      </c>
      <c r="AA374" s="3"/>
      <c r="AB374" s="3"/>
      <c r="AC374" s="3"/>
      <c r="AD374" s="4"/>
      <c r="AN374" s="216">
        <f t="shared" si="82"/>
        <v>0</v>
      </c>
      <c r="AO374" s="156">
        <f t="shared" si="84"/>
        <v>0</v>
      </c>
      <c r="AP374" s="140">
        <f t="shared" si="83"/>
        <v>0</v>
      </c>
      <c r="AQ374" s="159" t="str">
        <f t="shared" si="80"/>
        <v/>
      </c>
    </row>
    <row r="375" spans="2:43" x14ac:dyDescent="0.2">
      <c r="B375" s="202">
        <v>364</v>
      </c>
      <c r="C375" s="45"/>
      <c r="D375" s="114"/>
      <c r="E375" s="114"/>
      <c r="F375" s="114"/>
      <c r="G375" s="42"/>
      <c r="H375" s="9"/>
      <c r="I375" s="9"/>
      <c r="J375" s="1"/>
      <c r="K375" s="34"/>
      <c r="L375" s="35"/>
      <c r="M375" s="7"/>
      <c r="N375" s="7"/>
      <c r="O375" s="7"/>
      <c r="P375" s="7"/>
      <c r="Q375" s="50"/>
      <c r="R375" s="217" t="str">
        <f t="shared" si="81"/>
        <v/>
      </c>
      <c r="S375" s="39" t="str">
        <f>IF(I375="","",IF(I375="委託輸送",IF(H375="ガソリン",VLOOKUP(L375,参考データ!$D$4:$F$6,3,TRUE),VLOOKUP(L375,参考データ!$D$7:$F$15,3,TRUE)),IF(H375="ガソリン",VLOOKUP(L375,参考データ!$D$16:$F$18,3,TRUE),VLOOKUP(L375,参考データ!$D$19:$F$27,3,TRUE))))</f>
        <v/>
      </c>
      <c r="T375" s="204" t="str">
        <f>IF(C375="","",IF(Q375="有",IF(H375="ガソリン",VLOOKUP(M375,参考データ!$B$36:$F$38,3,FALSE)/R375^VLOOKUP(M375,参考データ!$B$36:$F$38,4,FALSE)/L375^VLOOKUP(M375,参考データ!$B$36:$F$38,5,FALSE),VLOOKUP(M375,参考データ!$B$39:$F$42,3,FALSE)/R375^VLOOKUP(M375,参考データ!$B$39:$F$42,4,FALSE)/L375^VLOOKUP(M375,参考データ!$B$39:$F$42,5,FALSE))*U375,J375/(IF(I375="委託輸送",IF(H375="ガソリン",INDEX(参考データ!$F$48:$I$50,MATCH(L375,参考データ!$D$48:$D$50,1),MATCH(M375,参考データ!$F$47:$I$47,0)),INDEX(参考データ!$F$51:$I$59,MATCH(L375,参考データ!$D$51:$D$59,1),MATCH(M375,参考データ!$F$47:$I$47,0))),IF(H375="ガソリン",INDEX(参考データ!$F$60:$I$62,MATCH(L375,参考データ!$D$60:$D$62,1),MATCH(M375,参考データ!$F$47:$I$47,0)),INDEX(参考データ!$F$63:$I$71,MATCH(L375,参考データ!$D$63:$D$71,1),MATCH(M375,参考データ!$F$47:$I$47,0)))))))</f>
        <v/>
      </c>
      <c r="U375" s="218" t="str">
        <f t="shared" si="78"/>
        <v/>
      </c>
      <c r="V375" s="206" t="str">
        <f t="shared" si="79"/>
        <v/>
      </c>
      <c r="AA375" s="3"/>
      <c r="AB375" s="3"/>
      <c r="AC375" s="3"/>
      <c r="AD375" s="4"/>
      <c r="AN375" s="216">
        <f t="shared" si="82"/>
        <v>0</v>
      </c>
      <c r="AO375" s="156">
        <f t="shared" si="84"/>
        <v>0</v>
      </c>
      <c r="AP375" s="140">
        <f t="shared" si="83"/>
        <v>0</v>
      </c>
      <c r="AQ375" s="159" t="str">
        <f t="shared" si="80"/>
        <v/>
      </c>
    </row>
    <row r="376" spans="2:43" x14ac:dyDescent="0.2">
      <c r="B376" s="202">
        <v>365</v>
      </c>
      <c r="C376" s="45"/>
      <c r="D376" s="114"/>
      <c r="E376" s="114"/>
      <c r="F376" s="114"/>
      <c r="G376" s="42"/>
      <c r="H376" s="9"/>
      <c r="I376" s="9"/>
      <c r="J376" s="1"/>
      <c r="K376" s="34"/>
      <c r="L376" s="35"/>
      <c r="M376" s="7"/>
      <c r="N376" s="7"/>
      <c r="O376" s="7"/>
      <c r="P376" s="7"/>
      <c r="Q376" s="50"/>
      <c r="R376" s="217" t="str">
        <f t="shared" si="81"/>
        <v/>
      </c>
      <c r="S376" s="39" t="str">
        <f>IF(I376="","",IF(I376="委託輸送",IF(H376="ガソリン",VLOOKUP(L376,参考データ!$D$4:$F$6,3,TRUE),VLOOKUP(L376,参考データ!$D$7:$F$15,3,TRUE)),IF(H376="ガソリン",VLOOKUP(L376,参考データ!$D$16:$F$18,3,TRUE),VLOOKUP(L376,参考データ!$D$19:$F$27,3,TRUE))))</f>
        <v/>
      </c>
      <c r="T376" s="204" t="str">
        <f>IF(C376="","",IF(Q376="有",IF(H376="ガソリン",VLOOKUP(M376,参考データ!$B$36:$F$38,3,FALSE)/R376^VLOOKUP(M376,参考データ!$B$36:$F$38,4,FALSE)/L376^VLOOKUP(M376,参考データ!$B$36:$F$38,5,FALSE),VLOOKUP(M376,参考データ!$B$39:$F$42,3,FALSE)/R376^VLOOKUP(M376,参考データ!$B$39:$F$42,4,FALSE)/L376^VLOOKUP(M376,参考データ!$B$39:$F$42,5,FALSE))*U376,J376/(IF(I376="委託輸送",IF(H376="ガソリン",INDEX(参考データ!$F$48:$I$50,MATCH(L376,参考データ!$D$48:$D$50,1),MATCH(M376,参考データ!$F$47:$I$47,0)),INDEX(参考データ!$F$51:$I$59,MATCH(L376,参考データ!$D$51:$D$59,1),MATCH(M376,参考データ!$F$47:$I$47,0))),IF(H376="ガソリン",INDEX(参考データ!$F$60:$I$62,MATCH(L376,参考データ!$D$60:$D$62,1),MATCH(M376,参考データ!$F$47:$I$47,0)),INDEX(参考データ!$F$63:$I$71,MATCH(L376,参考データ!$D$63:$D$71,1),MATCH(M376,参考データ!$F$47:$I$47,0)))))))</f>
        <v/>
      </c>
      <c r="U376" s="218" t="str">
        <f t="shared" si="78"/>
        <v/>
      </c>
      <c r="V376" s="206" t="str">
        <f t="shared" si="79"/>
        <v/>
      </c>
      <c r="Z376" s="259"/>
      <c r="AD376" s="4"/>
      <c r="AN376" s="216">
        <f t="shared" si="82"/>
        <v>0</v>
      </c>
      <c r="AO376" s="156">
        <f t="shared" si="84"/>
        <v>0</v>
      </c>
      <c r="AP376" s="140">
        <f t="shared" si="83"/>
        <v>0</v>
      </c>
      <c r="AQ376" s="159" t="str">
        <f t="shared" si="80"/>
        <v/>
      </c>
    </row>
    <row r="377" spans="2:43" x14ac:dyDescent="0.2">
      <c r="B377" s="202">
        <v>366</v>
      </c>
      <c r="C377" s="45"/>
      <c r="D377" s="114"/>
      <c r="E377" s="114"/>
      <c r="F377" s="114"/>
      <c r="G377" s="42"/>
      <c r="H377" s="9"/>
      <c r="I377" s="9"/>
      <c r="J377" s="1"/>
      <c r="K377" s="34"/>
      <c r="L377" s="35"/>
      <c r="M377" s="7"/>
      <c r="N377" s="7"/>
      <c r="O377" s="7"/>
      <c r="P377" s="7"/>
      <c r="Q377" s="50"/>
      <c r="R377" s="217" t="str">
        <f t="shared" si="81"/>
        <v/>
      </c>
      <c r="S377" s="39" t="str">
        <f>IF(I377="","",IF(I377="委託輸送",IF(H377="ガソリン",VLOOKUP(L377,参考データ!$D$4:$F$6,3,TRUE),VLOOKUP(L377,参考データ!$D$7:$F$15,3,TRUE)),IF(H377="ガソリン",VLOOKUP(L377,参考データ!$D$16:$F$18,3,TRUE),VLOOKUP(L377,参考データ!$D$19:$F$27,3,TRUE))))</f>
        <v/>
      </c>
      <c r="T377" s="204" t="str">
        <f>IF(C377="","",IF(Q377="有",IF(H377="ガソリン",VLOOKUP(M377,参考データ!$B$36:$F$38,3,FALSE)/R377^VLOOKUP(M377,参考データ!$B$36:$F$38,4,FALSE)/L377^VLOOKUP(M377,参考データ!$B$36:$F$38,5,FALSE),VLOOKUP(M377,参考データ!$B$39:$F$42,3,FALSE)/R377^VLOOKUP(M377,参考データ!$B$39:$F$42,4,FALSE)/L377^VLOOKUP(M377,参考データ!$B$39:$F$42,5,FALSE))*U377,J377/(IF(I377="委託輸送",IF(H377="ガソリン",INDEX(参考データ!$F$48:$I$50,MATCH(L377,参考データ!$D$48:$D$50,1),MATCH(M377,参考データ!$F$47:$I$47,0)),INDEX(参考データ!$F$51:$I$59,MATCH(L377,参考データ!$D$51:$D$59,1),MATCH(M377,参考データ!$F$47:$I$47,0))),IF(H377="ガソリン",INDEX(参考データ!$F$60:$I$62,MATCH(L377,参考データ!$D$60:$D$62,1),MATCH(M377,参考データ!$F$47:$I$47,0)),INDEX(参考データ!$F$63:$I$71,MATCH(L377,参考データ!$D$63:$D$71,1),MATCH(M377,参考データ!$F$47:$I$47,0)))))))</f>
        <v/>
      </c>
      <c r="U377" s="218" t="str">
        <f t="shared" si="78"/>
        <v/>
      </c>
      <c r="V377" s="206" t="str">
        <f t="shared" si="79"/>
        <v/>
      </c>
      <c r="Z377" s="260" t="s">
        <v>30</v>
      </c>
      <c r="AD377" s="4"/>
      <c r="AN377" s="216">
        <f t="shared" si="82"/>
        <v>0</v>
      </c>
      <c r="AO377" s="156">
        <f t="shared" si="84"/>
        <v>0</v>
      </c>
      <c r="AP377" s="140">
        <f t="shared" si="83"/>
        <v>0</v>
      </c>
      <c r="AQ377" s="159" t="str">
        <f t="shared" si="80"/>
        <v/>
      </c>
    </row>
    <row r="378" spans="2:43" x14ac:dyDescent="0.2">
      <c r="B378" s="202">
        <v>367</v>
      </c>
      <c r="C378" s="45"/>
      <c r="D378" s="114"/>
      <c r="E378" s="114"/>
      <c r="F378" s="114"/>
      <c r="G378" s="42"/>
      <c r="H378" s="9"/>
      <c r="I378" s="9"/>
      <c r="J378" s="1"/>
      <c r="K378" s="34"/>
      <c r="L378" s="35"/>
      <c r="M378" s="7"/>
      <c r="N378" s="7"/>
      <c r="O378" s="7"/>
      <c r="P378" s="7"/>
      <c r="Q378" s="50"/>
      <c r="R378" s="217" t="str">
        <f t="shared" si="81"/>
        <v/>
      </c>
      <c r="S378" s="39" t="str">
        <f>IF(I378="","",IF(I378="委託輸送",IF(H378="ガソリン",VLOOKUP(L378,参考データ!$D$4:$F$6,3,TRUE),VLOOKUP(L378,参考データ!$D$7:$F$15,3,TRUE)),IF(H378="ガソリン",VLOOKUP(L378,参考データ!$D$16:$F$18,3,TRUE),VLOOKUP(L378,参考データ!$D$19:$F$27,3,TRUE))))</f>
        <v/>
      </c>
      <c r="T378" s="204" t="str">
        <f>IF(C378="","",IF(Q378="有",IF(H378="ガソリン",VLOOKUP(M378,参考データ!$B$36:$F$38,3,FALSE)/R378^VLOOKUP(M378,参考データ!$B$36:$F$38,4,FALSE)/L378^VLOOKUP(M378,参考データ!$B$36:$F$38,5,FALSE),VLOOKUP(M378,参考データ!$B$39:$F$42,3,FALSE)/R378^VLOOKUP(M378,参考データ!$B$39:$F$42,4,FALSE)/L378^VLOOKUP(M378,参考データ!$B$39:$F$42,5,FALSE))*U378,J378/(IF(I378="委託輸送",IF(H378="ガソリン",INDEX(参考データ!$F$48:$I$50,MATCH(L378,参考データ!$D$48:$D$50,1),MATCH(M378,参考データ!$F$47:$I$47,0)),INDEX(参考データ!$F$51:$I$59,MATCH(L378,参考データ!$D$51:$D$59,1),MATCH(M378,参考データ!$F$47:$I$47,0))),IF(H378="ガソリン",INDEX(参考データ!$F$60:$I$62,MATCH(L378,参考データ!$D$60:$D$62,1),MATCH(M378,参考データ!$F$47:$I$47,0)),INDEX(参考データ!$F$63:$I$71,MATCH(L378,参考データ!$D$63:$D$71,1),MATCH(M378,参考データ!$F$47:$I$47,0)))))))</f>
        <v/>
      </c>
      <c r="U378" s="218" t="str">
        <f t="shared" si="78"/>
        <v/>
      </c>
      <c r="V378" s="206" t="str">
        <f t="shared" si="79"/>
        <v/>
      </c>
      <c r="Z378" s="2"/>
      <c r="AA378" s="259"/>
      <c r="AB378" s="259"/>
      <c r="AC378" s="259"/>
      <c r="AD378" s="4"/>
      <c r="AN378" s="216">
        <f t="shared" si="82"/>
        <v>0</v>
      </c>
      <c r="AO378" s="156">
        <f t="shared" si="84"/>
        <v>0</v>
      </c>
      <c r="AP378" s="140">
        <f t="shared" si="83"/>
        <v>0</v>
      </c>
      <c r="AQ378" s="159" t="str">
        <f t="shared" si="80"/>
        <v/>
      </c>
    </row>
    <row r="379" spans="2:43" x14ac:dyDescent="0.2">
      <c r="B379" s="202">
        <v>368</v>
      </c>
      <c r="C379" s="45"/>
      <c r="D379" s="114"/>
      <c r="E379" s="114"/>
      <c r="F379" s="114"/>
      <c r="G379" s="42"/>
      <c r="H379" s="9"/>
      <c r="I379" s="9"/>
      <c r="J379" s="1"/>
      <c r="K379" s="34"/>
      <c r="L379" s="35"/>
      <c r="M379" s="7"/>
      <c r="N379" s="7"/>
      <c r="O379" s="7"/>
      <c r="P379" s="7"/>
      <c r="Q379" s="50"/>
      <c r="R379" s="217" t="str">
        <f t="shared" si="81"/>
        <v/>
      </c>
      <c r="S379" s="39" t="str">
        <f>IF(I379="","",IF(I379="委託輸送",IF(H379="ガソリン",VLOOKUP(L379,参考データ!$D$4:$F$6,3,TRUE),VLOOKUP(L379,参考データ!$D$7:$F$15,3,TRUE)),IF(H379="ガソリン",VLOOKUP(L379,参考データ!$D$16:$F$18,3,TRUE),VLOOKUP(L379,参考データ!$D$19:$F$27,3,TRUE))))</f>
        <v/>
      </c>
      <c r="T379" s="204" t="str">
        <f>IF(C379="","",IF(Q379="有",IF(H379="ガソリン",VLOOKUP(M379,参考データ!$B$36:$F$38,3,FALSE)/R379^VLOOKUP(M379,参考データ!$B$36:$F$38,4,FALSE)/L379^VLOOKUP(M379,参考データ!$B$36:$F$38,5,FALSE),VLOOKUP(M379,参考データ!$B$39:$F$42,3,FALSE)/R379^VLOOKUP(M379,参考データ!$B$39:$F$42,4,FALSE)/L379^VLOOKUP(M379,参考データ!$B$39:$F$42,5,FALSE))*U379,J379/(IF(I379="委託輸送",IF(H379="ガソリン",INDEX(参考データ!$F$48:$I$50,MATCH(L379,参考データ!$D$48:$D$50,1),MATCH(M379,参考データ!$F$47:$I$47,0)),INDEX(参考データ!$F$51:$I$59,MATCH(L379,参考データ!$D$51:$D$59,1),MATCH(M379,参考データ!$F$47:$I$47,0))),IF(H379="ガソリン",INDEX(参考データ!$F$60:$I$62,MATCH(L379,参考データ!$D$60:$D$62,1),MATCH(M379,参考データ!$F$47:$I$47,0)),INDEX(参考データ!$F$63:$I$71,MATCH(L379,参考データ!$D$63:$D$71,1),MATCH(M379,参考データ!$F$47:$I$47,0)))))))</f>
        <v/>
      </c>
      <c r="U379" s="218" t="str">
        <f t="shared" si="78"/>
        <v/>
      </c>
      <c r="V379" s="206" t="str">
        <f t="shared" si="79"/>
        <v/>
      </c>
      <c r="Z379" s="2"/>
      <c r="AA379" s="261"/>
      <c r="AB379" s="261"/>
      <c r="AC379" s="261"/>
      <c r="AD379" s="4"/>
      <c r="AN379" s="216">
        <f t="shared" si="82"/>
        <v>0</v>
      </c>
      <c r="AO379" s="156">
        <f t="shared" si="84"/>
        <v>0</v>
      </c>
      <c r="AP379" s="140">
        <f t="shared" si="83"/>
        <v>0</v>
      </c>
      <c r="AQ379" s="159" t="str">
        <f t="shared" si="80"/>
        <v/>
      </c>
    </row>
    <row r="380" spans="2:43" x14ac:dyDescent="0.2">
      <c r="B380" s="202">
        <v>369</v>
      </c>
      <c r="C380" s="45"/>
      <c r="D380" s="114"/>
      <c r="E380" s="114"/>
      <c r="F380" s="114"/>
      <c r="G380" s="42"/>
      <c r="H380" s="9"/>
      <c r="I380" s="9"/>
      <c r="J380" s="1"/>
      <c r="K380" s="34"/>
      <c r="L380" s="35"/>
      <c r="M380" s="7"/>
      <c r="N380" s="7"/>
      <c r="O380" s="7"/>
      <c r="P380" s="7"/>
      <c r="Q380" s="50"/>
      <c r="R380" s="217" t="str">
        <f t="shared" si="81"/>
        <v/>
      </c>
      <c r="S380" s="39" t="str">
        <f>IF(I380="","",IF(I380="委託輸送",IF(H380="ガソリン",VLOOKUP(L380,参考データ!$D$4:$F$6,3,TRUE),VLOOKUP(L380,参考データ!$D$7:$F$15,3,TRUE)),IF(H380="ガソリン",VLOOKUP(L380,参考データ!$D$16:$F$18,3,TRUE),VLOOKUP(L380,参考データ!$D$19:$F$27,3,TRUE))))</f>
        <v/>
      </c>
      <c r="T380" s="204" t="str">
        <f>IF(C380="","",IF(Q380="有",IF(H380="ガソリン",VLOOKUP(M380,参考データ!$B$36:$F$38,3,FALSE)/R380^VLOOKUP(M380,参考データ!$B$36:$F$38,4,FALSE)/L380^VLOOKUP(M380,参考データ!$B$36:$F$38,5,FALSE),VLOOKUP(M380,参考データ!$B$39:$F$42,3,FALSE)/R380^VLOOKUP(M380,参考データ!$B$39:$F$42,4,FALSE)/L380^VLOOKUP(M380,参考データ!$B$39:$F$42,5,FALSE))*U380,J380/(IF(I380="委託輸送",IF(H380="ガソリン",INDEX(参考データ!$F$48:$I$50,MATCH(L380,参考データ!$D$48:$D$50,1),MATCH(M380,参考データ!$F$47:$I$47,0)),INDEX(参考データ!$F$51:$I$59,MATCH(L380,参考データ!$D$51:$D$59,1),MATCH(M380,参考データ!$F$47:$I$47,0))),IF(H380="ガソリン",INDEX(参考データ!$F$60:$I$62,MATCH(L380,参考データ!$D$60:$D$62,1),MATCH(M380,参考データ!$F$47:$I$47,0)),INDEX(参考データ!$F$63:$I$71,MATCH(L380,参考データ!$D$63:$D$71,1),MATCH(M380,参考データ!$F$47:$I$47,0)))))))</f>
        <v/>
      </c>
      <c r="U380" s="218" t="str">
        <f t="shared" si="78"/>
        <v/>
      </c>
      <c r="V380" s="206" t="str">
        <f t="shared" si="79"/>
        <v/>
      </c>
      <c r="Z380" s="2"/>
      <c r="AA380" s="259"/>
      <c r="AB380" s="259"/>
      <c r="AC380" s="259"/>
      <c r="AN380" s="216">
        <f t="shared" si="82"/>
        <v>0</v>
      </c>
      <c r="AO380" s="156">
        <f t="shared" si="84"/>
        <v>0</v>
      </c>
      <c r="AP380" s="140">
        <f t="shared" si="83"/>
        <v>0</v>
      </c>
      <c r="AQ380" s="159" t="str">
        <f t="shared" si="80"/>
        <v/>
      </c>
    </row>
    <row r="381" spans="2:43" x14ac:dyDescent="0.2">
      <c r="B381" s="202">
        <v>370</v>
      </c>
      <c r="C381" s="45"/>
      <c r="D381" s="114"/>
      <c r="E381" s="114"/>
      <c r="F381" s="114"/>
      <c r="G381" s="42"/>
      <c r="H381" s="9"/>
      <c r="I381" s="9"/>
      <c r="J381" s="1"/>
      <c r="K381" s="34"/>
      <c r="L381" s="35"/>
      <c r="M381" s="7"/>
      <c r="N381" s="7"/>
      <c r="O381" s="7"/>
      <c r="P381" s="7"/>
      <c r="Q381" s="50"/>
      <c r="R381" s="217" t="str">
        <f t="shared" si="81"/>
        <v/>
      </c>
      <c r="S381" s="39" t="str">
        <f>IF(I381="","",IF(I381="委託輸送",IF(H381="ガソリン",VLOOKUP(L381,参考データ!$D$4:$F$6,3,TRUE),VLOOKUP(L381,参考データ!$D$7:$F$15,3,TRUE)),IF(H381="ガソリン",VLOOKUP(L381,参考データ!$D$16:$F$18,3,TRUE),VLOOKUP(L381,参考データ!$D$19:$F$27,3,TRUE))))</f>
        <v/>
      </c>
      <c r="T381" s="204" t="str">
        <f>IF(C381="","",IF(Q381="有",IF(H381="ガソリン",VLOOKUP(M381,参考データ!$B$36:$F$38,3,FALSE)/R381^VLOOKUP(M381,参考データ!$B$36:$F$38,4,FALSE)/L381^VLOOKUP(M381,参考データ!$B$36:$F$38,5,FALSE),VLOOKUP(M381,参考データ!$B$39:$F$42,3,FALSE)/R381^VLOOKUP(M381,参考データ!$B$39:$F$42,4,FALSE)/L381^VLOOKUP(M381,参考データ!$B$39:$F$42,5,FALSE))*U381,J381/(IF(I381="委託輸送",IF(H381="ガソリン",INDEX(参考データ!$F$48:$I$50,MATCH(L381,参考データ!$D$48:$D$50,1),MATCH(M381,参考データ!$F$47:$I$47,0)),INDEX(参考データ!$F$51:$I$59,MATCH(L381,参考データ!$D$51:$D$59,1),MATCH(M381,参考データ!$F$47:$I$47,0))),IF(H381="ガソリン",INDEX(参考データ!$F$60:$I$62,MATCH(L381,参考データ!$D$60:$D$62,1),MATCH(M381,参考データ!$F$47:$I$47,0)),INDEX(参考データ!$F$63:$I$71,MATCH(L381,参考データ!$D$63:$D$71,1),MATCH(M381,参考データ!$F$47:$I$47,0)))))))</f>
        <v/>
      </c>
      <c r="U381" s="218" t="str">
        <f t="shared" si="78"/>
        <v/>
      </c>
      <c r="V381" s="206" t="str">
        <f t="shared" si="79"/>
        <v/>
      </c>
      <c r="AN381" s="216">
        <f t="shared" si="82"/>
        <v>0</v>
      </c>
      <c r="AO381" s="156">
        <f t="shared" si="84"/>
        <v>0</v>
      </c>
      <c r="AP381" s="140">
        <f t="shared" si="83"/>
        <v>0</v>
      </c>
      <c r="AQ381" s="159" t="str">
        <f t="shared" si="80"/>
        <v/>
      </c>
    </row>
    <row r="382" spans="2:43" x14ac:dyDescent="0.2">
      <c r="B382" s="202">
        <v>371</v>
      </c>
      <c r="C382" s="45"/>
      <c r="D382" s="114"/>
      <c r="E382" s="114"/>
      <c r="F382" s="114"/>
      <c r="G382" s="42"/>
      <c r="H382" s="9"/>
      <c r="I382" s="9"/>
      <c r="J382" s="1"/>
      <c r="K382" s="34"/>
      <c r="L382" s="35"/>
      <c r="M382" s="7"/>
      <c r="N382" s="7"/>
      <c r="O382" s="7"/>
      <c r="P382" s="7"/>
      <c r="Q382" s="50"/>
      <c r="R382" s="217" t="str">
        <f t="shared" si="81"/>
        <v/>
      </c>
      <c r="S382" s="39" t="str">
        <f>IF(I382="","",IF(I382="委託輸送",IF(H382="ガソリン",VLOOKUP(L382,参考データ!$D$4:$F$6,3,TRUE),VLOOKUP(L382,参考データ!$D$7:$F$15,3,TRUE)),IF(H382="ガソリン",VLOOKUP(L382,参考データ!$D$16:$F$18,3,TRUE),VLOOKUP(L382,参考データ!$D$19:$F$27,3,TRUE))))</f>
        <v/>
      </c>
      <c r="T382" s="204" t="str">
        <f>IF(C382="","",IF(Q382="有",IF(H382="ガソリン",VLOOKUP(M382,参考データ!$B$36:$F$38,3,FALSE)/R382^VLOOKUP(M382,参考データ!$B$36:$F$38,4,FALSE)/L382^VLOOKUP(M382,参考データ!$B$36:$F$38,5,FALSE),VLOOKUP(M382,参考データ!$B$39:$F$42,3,FALSE)/R382^VLOOKUP(M382,参考データ!$B$39:$F$42,4,FALSE)/L382^VLOOKUP(M382,参考データ!$B$39:$F$42,5,FALSE))*U382,J382/(IF(I382="委託輸送",IF(H382="ガソリン",INDEX(参考データ!$F$48:$I$50,MATCH(L382,参考データ!$D$48:$D$50,1),MATCH(M382,参考データ!$F$47:$I$47,0)),INDEX(参考データ!$F$51:$I$59,MATCH(L382,参考データ!$D$51:$D$59,1),MATCH(M382,参考データ!$F$47:$I$47,0))),IF(H382="ガソリン",INDEX(参考データ!$F$60:$I$62,MATCH(L382,参考データ!$D$60:$D$62,1),MATCH(M382,参考データ!$F$47:$I$47,0)),INDEX(参考データ!$F$63:$I$71,MATCH(L382,参考データ!$D$63:$D$71,1),MATCH(M382,参考データ!$F$47:$I$47,0)))))))</f>
        <v/>
      </c>
      <c r="U382" s="218" t="str">
        <f t="shared" si="78"/>
        <v/>
      </c>
      <c r="V382" s="206" t="str">
        <f t="shared" si="79"/>
        <v/>
      </c>
      <c r="AN382" s="216">
        <f t="shared" si="82"/>
        <v>0</v>
      </c>
      <c r="AO382" s="156">
        <f t="shared" si="84"/>
        <v>0</v>
      </c>
      <c r="AP382" s="140">
        <f t="shared" si="83"/>
        <v>0</v>
      </c>
      <c r="AQ382" s="159" t="str">
        <f t="shared" si="80"/>
        <v/>
      </c>
    </row>
    <row r="383" spans="2:43" x14ac:dyDescent="0.2">
      <c r="B383" s="202">
        <v>372</v>
      </c>
      <c r="C383" s="45"/>
      <c r="D383" s="114"/>
      <c r="E383" s="114"/>
      <c r="F383" s="114"/>
      <c r="G383" s="42"/>
      <c r="H383" s="9"/>
      <c r="I383" s="9"/>
      <c r="J383" s="1"/>
      <c r="K383" s="34"/>
      <c r="L383" s="35"/>
      <c r="M383" s="7"/>
      <c r="N383" s="7"/>
      <c r="O383" s="7"/>
      <c r="P383" s="7"/>
      <c r="Q383" s="50"/>
      <c r="R383" s="217" t="str">
        <f t="shared" si="81"/>
        <v/>
      </c>
      <c r="S383" s="39" t="str">
        <f>IF(I383="","",IF(I383="委託輸送",IF(H383="ガソリン",VLOOKUP(L383,参考データ!$D$4:$F$6,3,TRUE),VLOOKUP(L383,参考データ!$D$7:$F$15,3,TRUE)),IF(H383="ガソリン",VLOOKUP(L383,参考データ!$D$16:$F$18,3,TRUE),VLOOKUP(L383,参考データ!$D$19:$F$27,3,TRUE))))</f>
        <v/>
      </c>
      <c r="T383" s="204" t="str">
        <f>IF(C383="","",IF(Q383="有",IF(H383="ガソリン",VLOOKUP(M383,参考データ!$B$36:$F$38,3,FALSE)/R383^VLOOKUP(M383,参考データ!$B$36:$F$38,4,FALSE)/L383^VLOOKUP(M383,参考データ!$B$36:$F$38,5,FALSE),VLOOKUP(M383,参考データ!$B$39:$F$42,3,FALSE)/R383^VLOOKUP(M383,参考データ!$B$39:$F$42,4,FALSE)/L383^VLOOKUP(M383,参考データ!$B$39:$F$42,5,FALSE))*U383,J383/(IF(I383="委託輸送",IF(H383="ガソリン",INDEX(参考データ!$F$48:$I$50,MATCH(L383,参考データ!$D$48:$D$50,1),MATCH(M383,参考データ!$F$47:$I$47,0)),INDEX(参考データ!$F$51:$I$59,MATCH(L383,参考データ!$D$51:$D$59,1),MATCH(M383,参考データ!$F$47:$I$47,0))),IF(H383="ガソリン",INDEX(参考データ!$F$60:$I$62,MATCH(L383,参考データ!$D$60:$D$62,1),MATCH(M383,参考データ!$F$47:$I$47,0)),INDEX(参考データ!$F$63:$I$71,MATCH(L383,参考データ!$D$63:$D$71,1),MATCH(M383,参考データ!$F$47:$I$47,0)))))))</f>
        <v/>
      </c>
      <c r="U383" s="218" t="str">
        <f t="shared" si="78"/>
        <v/>
      </c>
      <c r="V383" s="206" t="str">
        <f t="shared" si="79"/>
        <v/>
      </c>
      <c r="AN383" s="216">
        <f t="shared" si="82"/>
        <v>0</v>
      </c>
      <c r="AO383" s="156">
        <f t="shared" si="84"/>
        <v>0</v>
      </c>
      <c r="AP383" s="140">
        <f t="shared" si="83"/>
        <v>0</v>
      </c>
      <c r="AQ383" s="159" t="str">
        <f t="shared" si="80"/>
        <v/>
      </c>
    </row>
    <row r="384" spans="2:43" x14ac:dyDescent="0.2">
      <c r="B384" s="202">
        <v>373</v>
      </c>
      <c r="C384" s="45"/>
      <c r="D384" s="114"/>
      <c r="E384" s="114"/>
      <c r="F384" s="114"/>
      <c r="G384" s="42"/>
      <c r="H384" s="9"/>
      <c r="I384" s="9"/>
      <c r="J384" s="1"/>
      <c r="K384" s="34"/>
      <c r="L384" s="35"/>
      <c r="M384" s="7"/>
      <c r="N384" s="7"/>
      <c r="O384" s="7"/>
      <c r="P384" s="7"/>
      <c r="Q384" s="50"/>
      <c r="R384" s="217" t="str">
        <f t="shared" si="81"/>
        <v/>
      </c>
      <c r="S384" s="39" t="str">
        <f>IF(I384="","",IF(I384="委託輸送",IF(H384="ガソリン",VLOOKUP(L384,参考データ!$D$4:$F$6,3,TRUE),VLOOKUP(L384,参考データ!$D$7:$F$15,3,TRUE)),IF(H384="ガソリン",VLOOKUP(L384,参考データ!$D$16:$F$18,3,TRUE),VLOOKUP(L384,参考データ!$D$19:$F$27,3,TRUE))))</f>
        <v/>
      </c>
      <c r="T384" s="204" t="str">
        <f>IF(C384="","",IF(Q384="有",IF(H384="ガソリン",VLOOKUP(M384,参考データ!$B$36:$F$38,3,FALSE)/R384^VLOOKUP(M384,参考データ!$B$36:$F$38,4,FALSE)/L384^VLOOKUP(M384,参考データ!$B$36:$F$38,5,FALSE),VLOOKUP(M384,参考データ!$B$39:$F$42,3,FALSE)/R384^VLOOKUP(M384,参考データ!$B$39:$F$42,4,FALSE)/L384^VLOOKUP(M384,参考データ!$B$39:$F$42,5,FALSE))*U384,J384/(IF(I384="委託輸送",IF(H384="ガソリン",INDEX(参考データ!$F$48:$I$50,MATCH(L384,参考データ!$D$48:$D$50,1),MATCH(M384,参考データ!$F$47:$I$47,0)),INDEX(参考データ!$F$51:$I$59,MATCH(L384,参考データ!$D$51:$D$59,1),MATCH(M384,参考データ!$F$47:$I$47,0))),IF(H384="ガソリン",INDEX(参考データ!$F$60:$I$62,MATCH(L384,参考データ!$D$60:$D$62,1),MATCH(M384,参考データ!$F$47:$I$47,0)),INDEX(参考データ!$F$63:$I$71,MATCH(L384,参考データ!$D$63:$D$71,1),MATCH(M384,参考データ!$F$47:$I$47,0)))))))</f>
        <v/>
      </c>
      <c r="U384" s="218" t="str">
        <f t="shared" si="78"/>
        <v/>
      </c>
      <c r="V384" s="206" t="str">
        <f t="shared" si="79"/>
        <v/>
      </c>
      <c r="AN384" s="216">
        <f t="shared" si="82"/>
        <v>0</v>
      </c>
      <c r="AO384" s="156">
        <f t="shared" si="84"/>
        <v>0</v>
      </c>
      <c r="AP384" s="140">
        <f t="shared" si="83"/>
        <v>0</v>
      </c>
      <c r="AQ384" s="159" t="str">
        <f t="shared" si="80"/>
        <v/>
      </c>
    </row>
    <row r="385" spans="2:43" x14ac:dyDescent="0.2">
      <c r="B385" s="202">
        <v>374</v>
      </c>
      <c r="C385" s="45"/>
      <c r="D385" s="114"/>
      <c r="E385" s="114"/>
      <c r="F385" s="114"/>
      <c r="G385" s="42"/>
      <c r="H385" s="9"/>
      <c r="I385" s="9"/>
      <c r="J385" s="1"/>
      <c r="K385" s="34"/>
      <c r="L385" s="35"/>
      <c r="M385" s="7"/>
      <c r="N385" s="7"/>
      <c r="O385" s="7"/>
      <c r="P385" s="7"/>
      <c r="Q385" s="50"/>
      <c r="R385" s="217" t="str">
        <f t="shared" si="81"/>
        <v/>
      </c>
      <c r="S385" s="39" t="str">
        <f>IF(I385="","",IF(I385="委託輸送",IF(H385="ガソリン",VLOOKUP(L385,参考データ!$D$4:$F$6,3,TRUE),VLOOKUP(L385,参考データ!$D$7:$F$15,3,TRUE)),IF(H385="ガソリン",VLOOKUP(L385,参考データ!$D$16:$F$18,3,TRUE),VLOOKUP(L385,参考データ!$D$19:$F$27,3,TRUE))))</f>
        <v/>
      </c>
      <c r="T385" s="204" t="str">
        <f>IF(C385="","",IF(Q385="有",IF(H385="ガソリン",VLOOKUP(M385,参考データ!$B$36:$F$38,3,FALSE)/R385^VLOOKUP(M385,参考データ!$B$36:$F$38,4,FALSE)/L385^VLOOKUP(M385,参考データ!$B$36:$F$38,5,FALSE),VLOOKUP(M385,参考データ!$B$39:$F$42,3,FALSE)/R385^VLOOKUP(M385,参考データ!$B$39:$F$42,4,FALSE)/L385^VLOOKUP(M385,参考データ!$B$39:$F$42,5,FALSE))*U385,J385/(IF(I385="委託輸送",IF(H385="ガソリン",INDEX(参考データ!$F$48:$I$50,MATCH(L385,参考データ!$D$48:$D$50,1),MATCH(M385,参考データ!$F$47:$I$47,0)),INDEX(参考データ!$F$51:$I$59,MATCH(L385,参考データ!$D$51:$D$59,1),MATCH(M385,参考データ!$F$47:$I$47,0))),IF(H385="ガソリン",INDEX(参考データ!$F$60:$I$62,MATCH(L385,参考データ!$D$60:$D$62,1),MATCH(M385,参考データ!$F$47:$I$47,0)),INDEX(参考データ!$F$63:$I$71,MATCH(L385,参考データ!$D$63:$D$71,1),MATCH(M385,参考データ!$F$47:$I$47,0)))))))</f>
        <v/>
      </c>
      <c r="U385" s="218" t="str">
        <f t="shared" si="78"/>
        <v/>
      </c>
      <c r="V385" s="206" t="str">
        <f t="shared" si="79"/>
        <v/>
      </c>
      <c r="AN385" s="216">
        <f t="shared" si="82"/>
        <v>0</v>
      </c>
      <c r="AO385" s="156">
        <f t="shared" si="84"/>
        <v>0</v>
      </c>
      <c r="AP385" s="140">
        <f t="shared" si="83"/>
        <v>0</v>
      </c>
      <c r="AQ385" s="159" t="str">
        <f t="shared" si="80"/>
        <v/>
      </c>
    </row>
    <row r="386" spans="2:43" x14ac:dyDescent="0.2">
      <c r="B386" s="202">
        <v>375</v>
      </c>
      <c r="C386" s="45"/>
      <c r="D386" s="114"/>
      <c r="E386" s="114"/>
      <c r="F386" s="114"/>
      <c r="G386" s="42"/>
      <c r="H386" s="9"/>
      <c r="I386" s="9"/>
      <c r="J386" s="1"/>
      <c r="K386" s="34"/>
      <c r="L386" s="35"/>
      <c r="M386" s="7"/>
      <c r="N386" s="7"/>
      <c r="O386" s="7"/>
      <c r="P386" s="7"/>
      <c r="Q386" s="50"/>
      <c r="R386" s="217" t="str">
        <f t="shared" si="81"/>
        <v/>
      </c>
      <c r="S386" s="39" t="str">
        <f>IF(I386="","",IF(I386="委託輸送",IF(H386="ガソリン",VLOOKUP(L386,参考データ!$D$4:$F$6,3,TRUE),VLOOKUP(L386,参考データ!$D$7:$F$15,3,TRUE)),IF(H386="ガソリン",VLOOKUP(L386,参考データ!$D$16:$F$18,3,TRUE),VLOOKUP(L386,参考データ!$D$19:$F$27,3,TRUE))))</f>
        <v/>
      </c>
      <c r="T386" s="204" t="str">
        <f>IF(C386="","",IF(Q386="有",IF(H386="ガソリン",VLOOKUP(M386,参考データ!$B$36:$F$38,3,FALSE)/R386^VLOOKUP(M386,参考データ!$B$36:$F$38,4,FALSE)/L386^VLOOKUP(M386,参考データ!$B$36:$F$38,5,FALSE),VLOOKUP(M386,参考データ!$B$39:$F$42,3,FALSE)/R386^VLOOKUP(M386,参考データ!$B$39:$F$42,4,FALSE)/L386^VLOOKUP(M386,参考データ!$B$39:$F$42,5,FALSE))*U386,J386/(IF(I386="委託輸送",IF(H386="ガソリン",INDEX(参考データ!$F$48:$I$50,MATCH(L386,参考データ!$D$48:$D$50,1),MATCH(M386,参考データ!$F$47:$I$47,0)),INDEX(参考データ!$F$51:$I$59,MATCH(L386,参考データ!$D$51:$D$59,1),MATCH(M386,参考データ!$F$47:$I$47,0))),IF(H386="ガソリン",INDEX(参考データ!$F$60:$I$62,MATCH(L386,参考データ!$D$60:$D$62,1),MATCH(M386,参考データ!$F$47:$I$47,0)),INDEX(参考データ!$F$63:$I$71,MATCH(L386,参考データ!$D$63:$D$71,1),MATCH(M386,参考データ!$F$47:$I$47,0)))))))</f>
        <v/>
      </c>
      <c r="U386" s="218" t="str">
        <f t="shared" si="78"/>
        <v/>
      </c>
      <c r="V386" s="206" t="str">
        <f t="shared" si="79"/>
        <v/>
      </c>
      <c r="AN386" s="216">
        <f t="shared" si="82"/>
        <v>0</v>
      </c>
      <c r="AO386" s="156">
        <f t="shared" si="84"/>
        <v>0</v>
      </c>
      <c r="AP386" s="140">
        <f t="shared" si="83"/>
        <v>0</v>
      </c>
      <c r="AQ386" s="159" t="str">
        <f t="shared" si="80"/>
        <v/>
      </c>
    </row>
    <row r="387" spans="2:43" x14ac:dyDescent="0.2">
      <c r="B387" s="202">
        <v>376</v>
      </c>
      <c r="C387" s="45"/>
      <c r="D387" s="114"/>
      <c r="E387" s="114"/>
      <c r="F387" s="114"/>
      <c r="G387" s="42"/>
      <c r="H387" s="9"/>
      <c r="I387" s="9"/>
      <c r="J387" s="1"/>
      <c r="K387" s="34"/>
      <c r="L387" s="35"/>
      <c r="M387" s="7"/>
      <c r="N387" s="7"/>
      <c r="O387" s="7"/>
      <c r="P387" s="7"/>
      <c r="Q387" s="50"/>
      <c r="R387" s="217" t="str">
        <f t="shared" si="81"/>
        <v/>
      </c>
      <c r="S387" s="39" t="str">
        <f>IF(I387="","",IF(I387="委託輸送",IF(H387="ガソリン",VLOOKUP(L387,参考データ!$D$4:$F$6,3,TRUE),VLOOKUP(L387,参考データ!$D$7:$F$15,3,TRUE)),IF(H387="ガソリン",VLOOKUP(L387,参考データ!$D$16:$F$18,3,TRUE),VLOOKUP(L387,参考データ!$D$19:$F$27,3,TRUE))))</f>
        <v/>
      </c>
      <c r="T387" s="204" t="str">
        <f>IF(C387="","",IF(Q387="有",IF(H387="ガソリン",VLOOKUP(M387,参考データ!$B$36:$F$38,3,FALSE)/R387^VLOOKUP(M387,参考データ!$B$36:$F$38,4,FALSE)/L387^VLOOKUP(M387,参考データ!$B$36:$F$38,5,FALSE),VLOOKUP(M387,参考データ!$B$39:$F$42,3,FALSE)/R387^VLOOKUP(M387,参考データ!$B$39:$F$42,4,FALSE)/L387^VLOOKUP(M387,参考データ!$B$39:$F$42,5,FALSE))*U387,J387/(IF(I387="委託輸送",IF(H387="ガソリン",INDEX(参考データ!$F$48:$I$50,MATCH(L387,参考データ!$D$48:$D$50,1),MATCH(M387,参考データ!$F$47:$I$47,0)),INDEX(参考データ!$F$51:$I$59,MATCH(L387,参考データ!$D$51:$D$59,1),MATCH(M387,参考データ!$F$47:$I$47,0))),IF(H387="ガソリン",INDEX(参考データ!$F$60:$I$62,MATCH(L387,参考データ!$D$60:$D$62,1),MATCH(M387,参考データ!$F$47:$I$47,0)),INDEX(参考データ!$F$63:$I$71,MATCH(L387,参考データ!$D$63:$D$71,1),MATCH(M387,参考データ!$F$47:$I$47,0)))))))</f>
        <v/>
      </c>
      <c r="U387" s="218" t="str">
        <f t="shared" si="78"/>
        <v/>
      </c>
      <c r="V387" s="206" t="str">
        <f t="shared" si="79"/>
        <v/>
      </c>
      <c r="AN387" s="216">
        <f t="shared" si="82"/>
        <v>0</v>
      </c>
      <c r="AO387" s="156">
        <f t="shared" si="84"/>
        <v>0</v>
      </c>
      <c r="AP387" s="140">
        <f t="shared" si="83"/>
        <v>0</v>
      </c>
      <c r="AQ387" s="159" t="str">
        <f t="shared" si="80"/>
        <v/>
      </c>
    </row>
    <row r="388" spans="2:43" x14ac:dyDescent="0.2">
      <c r="B388" s="202">
        <v>377</v>
      </c>
      <c r="C388" s="45"/>
      <c r="D388" s="114"/>
      <c r="E388" s="114"/>
      <c r="F388" s="114"/>
      <c r="G388" s="42"/>
      <c r="H388" s="9"/>
      <c r="I388" s="9"/>
      <c r="J388" s="1"/>
      <c r="K388" s="34"/>
      <c r="L388" s="35"/>
      <c r="M388" s="7"/>
      <c r="N388" s="7"/>
      <c r="O388" s="7"/>
      <c r="P388" s="7"/>
      <c r="Q388" s="50"/>
      <c r="R388" s="217" t="str">
        <f t="shared" si="81"/>
        <v/>
      </c>
      <c r="S388" s="39" t="str">
        <f>IF(I388="","",IF(I388="委託輸送",IF(H388="ガソリン",VLOOKUP(L388,参考データ!$D$4:$F$6,3,TRUE),VLOOKUP(L388,参考データ!$D$7:$F$15,3,TRUE)),IF(H388="ガソリン",VLOOKUP(L388,参考データ!$D$16:$F$18,3,TRUE),VLOOKUP(L388,参考データ!$D$19:$F$27,3,TRUE))))</f>
        <v/>
      </c>
      <c r="T388" s="204" t="str">
        <f>IF(C388="","",IF(Q388="有",IF(H388="ガソリン",VLOOKUP(M388,参考データ!$B$36:$F$38,3,FALSE)/R388^VLOOKUP(M388,参考データ!$B$36:$F$38,4,FALSE)/L388^VLOOKUP(M388,参考データ!$B$36:$F$38,5,FALSE),VLOOKUP(M388,参考データ!$B$39:$F$42,3,FALSE)/R388^VLOOKUP(M388,参考データ!$B$39:$F$42,4,FALSE)/L388^VLOOKUP(M388,参考データ!$B$39:$F$42,5,FALSE))*U388,J388/(IF(I388="委託輸送",IF(H388="ガソリン",INDEX(参考データ!$F$48:$I$50,MATCH(L388,参考データ!$D$48:$D$50,1),MATCH(M388,参考データ!$F$47:$I$47,0)),INDEX(参考データ!$F$51:$I$59,MATCH(L388,参考データ!$D$51:$D$59,1),MATCH(M388,参考データ!$F$47:$I$47,0))),IF(H388="ガソリン",INDEX(参考データ!$F$60:$I$62,MATCH(L388,参考データ!$D$60:$D$62,1),MATCH(M388,参考データ!$F$47:$I$47,0)),INDEX(参考データ!$F$63:$I$71,MATCH(L388,参考データ!$D$63:$D$71,1),MATCH(M388,参考データ!$F$47:$I$47,0)))))))</f>
        <v/>
      </c>
      <c r="U388" s="218" t="str">
        <f t="shared" si="78"/>
        <v/>
      </c>
      <c r="V388" s="206" t="str">
        <f t="shared" si="79"/>
        <v/>
      </c>
      <c r="AN388" s="216">
        <f t="shared" si="82"/>
        <v>0</v>
      </c>
      <c r="AO388" s="156">
        <f t="shared" si="84"/>
        <v>0</v>
      </c>
      <c r="AP388" s="140">
        <f t="shared" si="83"/>
        <v>0</v>
      </c>
      <c r="AQ388" s="159" t="str">
        <f t="shared" si="80"/>
        <v/>
      </c>
    </row>
    <row r="389" spans="2:43" x14ac:dyDescent="0.2">
      <c r="B389" s="202">
        <v>378</v>
      </c>
      <c r="C389" s="45"/>
      <c r="D389" s="114"/>
      <c r="E389" s="114"/>
      <c r="F389" s="114"/>
      <c r="G389" s="42"/>
      <c r="H389" s="9"/>
      <c r="I389" s="9"/>
      <c r="J389" s="1"/>
      <c r="K389" s="34"/>
      <c r="L389" s="35"/>
      <c r="M389" s="7"/>
      <c r="N389" s="7"/>
      <c r="O389" s="7"/>
      <c r="P389" s="7"/>
      <c r="Q389" s="50"/>
      <c r="R389" s="217" t="str">
        <f t="shared" si="81"/>
        <v/>
      </c>
      <c r="S389" s="39" t="str">
        <f>IF(I389="","",IF(I389="委託輸送",IF(H389="ガソリン",VLOOKUP(L389,参考データ!$D$4:$F$6,3,TRUE),VLOOKUP(L389,参考データ!$D$7:$F$15,3,TRUE)),IF(H389="ガソリン",VLOOKUP(L389,参考データ!$D$16:$F$18,3,TRUE),VLOOKUP(L389,参考データ!$D$19:$F$27,3,TRUE))))</f>
        <v/>
      </c>
      <c r="T389" s="204" t="str">
        <f>IF(C389="","",IF(Q389="有",IF(H389="ガソリン",VLOOKUP(M389,参考データ!$B$36:$F$38,3,FALSE)/R389^VLOOKUP(M389,参考データ!$B$36:$F$38,4,FALSE)/L389^VLOOKUP(M389,参考データ!$B$36:$F$38,5,FALSE),VLOOKUP(M389,参考データ!$B$39:$F$42,3,FALSE)/R389^VLOOKUP(M389,参考データ!$B$39:$F$42,4,FALSE)/L389^VLOOKUP(M389,参考データ!$B$39:$F$42,5,FALSE))*U389,J389/(IF(I389="委託輸送",IF(H389="ガソリン",INDEX(参考データ!$F$48:$I$50,MATCH(L389,参考データ!$D$48:$D$50,1),MATCH(M389,参考データ!$F$47:$I$47,0)),INDEX(参考データ!$F$51:$I$59,MATCH(L389,参考データ!$D$51:$D$59,1),MATCH(M389,参考データ!$F$47:$I$47,0))),IF(H389="ガソリン",INDEX(参考データ!$F$60:$I$62,MATCH(L389,参考データ!$D$60:$D$62,1),MATCH(M389,参考データ!$F$47:$I$47,0)),INDEX(参考データ!$F$63:$I$71,MATCH(L389,参考データ!$D$63:$D$71,1),MATCH(M389,参考データ!$F$47:$I$47,0)))))))</f>
        <v/>
      </c>
      <c r="U389" s="218" t="str">
        <f t="shared" si="78"/>
        <v/>
      </c>
      <c r="V389" s="206" t="str">
        <f t="shared" si="79"/>
        <v/>
      </c>
      <c r="AN389" s="216">
        <f t="shared" si="82"/>
        <v>0</v>
      </c>
      <c r="AO389" s="156">
        <f t="shared" si="84"/>
        <v>0</v>
      </c>
      <c r="AP389" s="140">
        <f t="shared" si="83"/>
        <v>0</v>
      </c>
      <c r="AQ389" s="159" t="str">
        <f t="shared" si="80"/>
        <v/>
      </c>
    </row>
    <row r="390" spans="2:43" x14ac:dyDescent="0.2">
      <c r="B390" s="202">
        <v>379</v>
      </c>
      <c r="C390" s="45"/>
      <c r="D390" s="114"/>
      <c r="E390" s="114"/>
      <c r="F390" s="114"/>
      <c r="G390" s="42"/>
      <c r="H390" s="9"/>
      <c r="I390" s="9"/>
      <c r="J390" s="1"/>
      <c r="K390" s="34"/>
      <c r="L390" s="35"/>
      <c r="M390" s="7"/>
      <c r="N390" s="7"/>
      <c r="O390" s="7"/>
      <c r="P390" s="7"/>
      <c r="Q390" s="50"/>
      <c r="R390" s="217" t="str">
        <f t="shared" si="81"/>
        <v/>
      </c>
      <c r="S390" s="39" t="str">
        <f>IF(I390="","",IF(I390="委託輸送",IF(H390="ガソリン",VLOOKUP(L390,参考データ!$D$4:$F$6,3,TRUE),VLOOKUP(L390,参考データ!$D$7:$F$15,3,TRUE)),IF(H390="ガソリン",VLOOKUP(L390,参考データ!$D$16:$F$18,3,TRUE),VLOOKUP(L390,参考データ!$D$19:$F$27,3,TRUE))))</f>
        <v/>
      </c>
      <c r="T390" s="204" t="str">
        <f>IF(C390="","",IF(Q390="有",IF(H390="ガソリン",VLOOKUP(M390,参考データ!$B$36:$F$38,3,FALSE)/R390^VLOOKUP(M390,参考データ!$B$36:$F$38,4,FALSE)/L390^VLOOKUP(M390,参考データ!$B$36:$F$38,5,FALSE),VLOOKUP(M390,参考データ!$B$39:$F$42,3,FALSE)/R390^VLOOKUP(M390,参考データ!$B$39:$F$42,4,FALSE)/L390^VLOOKUP(M390,参考データ!$B$39:$F$42,5,FALSE))*U390,J390/(IF(I390="委託輸送",IF(H390="ガソリン",INDEX(参考データ!$F$48:$I$50,MATCH(L390,参考データ!$D$48:$D$50,1),MATCH(M390,参考データ!$F$47:$I$47,0)),INDEX(参考データ!$F$51:$I$59,MATCH(L390,参考データ!$D$51:$D$59,1),MATCH(M390,参考データ!$F$47:$I$47,0))),IF(H390="ガソリン",INDEX(参考データ!$F$60:$I$62,MATCH(L390,参考データ!$D$60:$D$62,1),MATCH(M390,参考データ!$F$47:$I$47,0)),INDEX(参考データ!$F$63:$I$71,MATCH(L390,参考データ!$D$63:$D$71,1),MATCH(M390,参考データ!$F$47:$I$47,0)))))))</f>
        <v/>
      </c>
      <c r="U390" s="218" t="str">
        <f t="shared" si="78"/>
        <v/>
      </c>
      <c r="V390" s="206" t="str">
        <f t="shared" si="79"/>
        <v/>
      </c>
      <c r="AN390" s="216">
        <f t="shared" si="82"/>
        <v>0</v>
      </c>
      <c r="AO390" s="156">
        <f t="shared" si="84"/>
        <v>0</v>
      </c>
      <c r="AP390" s="140">
        <f t="shared" si="83"/>
        <v>0</v>
      </c>
      <c r="AQ390" s="159" t="str">
        <f t="shared" si="80"/>
        <v/>
      </c>
    </row>
    <row r="391" spans="2:43" x14ac:dyDescent="0.2">
      <c r="B391" s="202">
        <v>380</v>
      </c>
      <c r="C391" s="45"/>
      <c r="D391" s="114"/>
      <c r="E391" s="114"/>
      <c r="F391" s="114"/>
      <c r="G391" s="42"/>
      <c r="H391" s="9"/>
      <c r="I391" s="9"/>
      <c r="J391" s="1"/>
      <c r="K391" s="34"/>
      <c r="L391" s="35"/>
      <c r="M391" s="7"/>
      <c r="N391" s="7"/>
      <c r="O391" s="7"/>
      <c r="P391" s="7"/>
      <c r="Q391" s="50"/>
      <c r="R391" s="217" t="str">
        <f t="shared" si="81"/>
        <v/>
      </c>
      <c r="S391" s="39" t="str">
        <f>IF(I391="","",IF(I391="委託輸送",IF(H391="ガソリン",VLOOKUP(L391,参考データ!$D$4:$F$6,3,TRUE),VLOOKUP(L391,参考データ!$D$7:$F$15,3,TRUE)),IF(H391="ガソリン",VLOOKUP(L391,参考データ!$D$16:$F$18,3,TRUE),VLOOKUP(L391,参考データ!$D$19:$F$27,3,TRUE))))</f>
        <v/>
      </c>
      <c r="T391" s="204" t="str">
        <f>IF(C391="","",IF(Q391="有",IF(H391="ガソリン",VLOOKUP(M391,参考データ!$B$36:$F$38,3,FALSE)/R391^VLOOKUP(M391,参考データ!$B$36:$F$38,4,FALSE)/L391^VLOOKUP(M391,参考データ!$B$36:$F$38,5,FALSE),VLOOKUP(M391,参考データ!$B$39:$F$42,3,FALSE)/R391^VLOOKUP(M391,参考データ!$B$39:$F$42,4,FALSE)/L391^VLOOKUP(M391,参考データ!$B$39:$F$42,5,FALSE))*U391,J391/(IF(I391="委託輸送",IF(H391="ガソリン",INDEX(参考データ!$F$48:$I$50,MATCH(L391,参考データ!$D$48:$D$50,1),MATCH(M391,参考データ!$F$47:$I$47,0)),INDEX(参考データ!$F$51:$I$59,MATCH(L391,参考データ!$D$51:$D$59,1),MATCH(M391,参考データ!$F$47:$I$47,0))),IF(H391="ガソリン",INDEX(参考データ!$F$60:$I$62,MATCH(L391,参考データ!$D$60:$D$62,1),MATCH(M391,参考データ!$F$47:$I$47,0)),INDEX(参考データ!$F$63:$I$71,MATCH(L391,参考データ!$D$63:$D$71,1),MATCH(M391,参考データ!$F$47:$I$47,0)))))))</f>
        <v/>
      </c>
      <c r="U391" s="218" t="str">
        <f t="shared" si="78"/>
        <v/>
      </c>
      <c r="V391" s="206" t="str">
        <f t="shared" si="79"/>
        <v/>
      </c>
      <c r="AN391" s="216">
        <f t="shared" si="82"/>
        <v>0</v>
      </c>
      <c r="AO391" s="156">
        <f t="shared" si="84"/>
        <v>0</v>
      </c>
      <c r="AP391" s="140">
        <f t="shared" si="83"/>
        <v>0</v>
      </c>
      <c r="AQ391" s="159" t="str">
        <f t="shared" si="80"/>
        <v/>
      </c>
    </row>
    <row r="392" spans="2:43" x14ac:dyDescent="0.2">
      <c r="B392" s="202">
        <v>381</v>
      </c>
      <c r="C392" s="45"/>
      <c r="D392" s="114"/>
      <c r="E392" s="114"/>
      <c r="F392" s="114"/>
      <c r="G392" s="42"/>
      <c r="H392" s="9"/>
      <c r="I392" s="9"/>
      <c r="J392" s="1"/>
      <c r="K392" s="34"/>
      <c r="L392" s="35"/>
      <c r="M392" s="7"/>
      <c r="N392" s="7"/>
      <c r="O392" s="7"/>
      <c r="P392" s="7"/>
      <c r="Q392" s="50"/>
      <c r="R392" s="217" t="str">
        <f t="shared" si="81"/>
        <v/>
      </c>
      <c r="S392" s="39" t="str">
        <f>IF(I392="","",IF(I392="委託輸送",IF(H392="ガソリン",VLOOKUP(L392,参考データ!$D$4:$F$6,3,TRUE),VLOOKUP(L392,参考データ!$D$7:$F$15,3,TRUE)),IF(H392="ガソリン",VLOOKUP(L392,参考データ!$D$16:$F$18,3,TRUE),VLOOKUP(L392,参考データ!$D$19:$F$27,3,TRUE))))</f>
        <v/>
      </c>
      <c r="T392" s="204" t="str">
        <f>IF(C392="","",IF(Q392="有",IF(H392="ガソリン",VLOOKUP(M392,参考データ!$B$36:$F$38,3,FALSE)/R392^VLOOKUP(M392,参考データ!$B$36:$F$38,4,FALSE)/L392^VLOOKUP(M392,参考データ!$B$36:$F$38,5,FALSE),VLOOKUP(M392,参考データ!$B$39:$F$42,3,FALSE)/R392^VLOOKUP(M392,参考データ!$B$39:$F$42,4,FALSE)/L392^VLOOKUP(M392,参考データ!$B$39:$F$42,5,FALSE))*U392,J392/(IF(I392="委託輸送",IF(H392="ガソリン",INDEX(参考データ!$F$48:$I$50,MATCH(L392,参考データ!$D$48:$D$50,1),MATCH(M392,参考データ!$F$47:$I$47,0)),INDEX(参考データ!$F$51:$I$59,MATCH(L392,参考データ!$D$51:$D$59,1),MATCH(M392,参考データ!$F$47:$I$47,0))),IF(H392="ガソリン",INDEX(参考データ!$F$60:$I$62,MATCH(L392,参考データ!$D$60:$D$62,1),MATCH(M392,参考データ!$F$47:$I$47,0)),INDEX(参考データ!$F$63:$I$71,MATCH(L392,参考データ!$D$63:$D$71,1),MATCH(M392,参考データ!$F$47:$I$47,0)))))))</f>
        <v/>
      </c>
      <c r="U392" s="218" t="str">
        <f t="shared" si="78"/>
        <v/>
      </c>
      <c r="V392" s="206" t="str">
        <f t="shared" si="79"/>
        <v/>
      </c>
      <c r="AN392" s="216">
        <f t="shared" si="82"/>
        <v>0</v>
      </c>
      <c r="AO392" s="156">
        <f t="shared" si="84"/>
        <v>0</v>
      </c>
      <c r="AP392" s="140">
        <f t="shared" si="83"/>
        <v>0</v>
      </c>
      <c r="AQ392" s="159" t="str">
        <f t="shared" si="80"/>
        <v/>
      </c>
    </row>
    <row r="393" spans="2:43" x14ac:dyDescent="0.2">
      <c r="B393" s="202">
        <v>382</v>
      </c>
      <c r="C393" s="45"/>
      <c r="D393" s="114"/>
      <c r="E393" s="114"/>
      <c r="F393" s="114"/>
      <c r="G393" s="42"/>
      <c r="H393" s="9"/>
      <c r="I393" s="9"/>
      <c r="J393" s="1"/>
      <c r="K393" s="34"/>
      <c r="L393" s="35"/>
      <c r="M393" s="7"/>
      <c r="N393" s="7"/>
      <c r="O393" s="7"/>
      <c r="P393" s="7"/>
      <c r="Q393" s="50"/>
      <c r="R393" s="217" t="str">
        <f t="shared" si="81"/>
        <v/>
      </c>
      <c r="S393" s="39" t="str">
        <f>IF(I393="","",IF(I393="委託輸送",IF(H393="ガソリン",VLOOKUP(L393,参考データ!$D$4:$F$6,3,TRUE),VLOOKUP(L393,参考データ!$D$7:$F$15,3,TRUE)),IF(H393="ガソリン",VLOOKUP(L393,参考データ!$D$16:$F$18,3,TRUE),VLOOKUP(L393,参考データ!$D$19:$F$27,3,TRUE))))</f>
        <v/>
      </c>
      <c r="T393" s="204" t="str">
        <f>IF(C393="","",IF(Q393="有",IF(H393="ガソリン",VLOOKUP(M393,参考データ!$B$36:$F$38,3,FALSE)/R393^VLOOKUP(M393,参考データ!$B$36:$F$38,4,FALSE)/L393^VLOOKUP(M393,参考データ!$B$36:$F$38,5,FALSE),VLOOKUP(M393,参考データ!$B$39:$F$42,3,FALSE)/R393^VLOOKUP(M393,参考データ!$B$39:$F$42,4,FALSE)/L393^VLOOKUP(M393,参考データ!$B$39:$F$42,5,FALSE))*U393,J393/(IF(I393="委託輸送",IF(H393="ガソリン",INDEX(参考データ!$F$48:$I$50,MATCH(L393,参考データ!$D$48:$D$50,1),MATCH(M393,参考データ!$F$47:$I$47,0)),INDEX(参考データ!$F$51:$I$59,MATCH(L393,参考データ!$D$51:$D$59,1),MATCH(M393,参考データ!$F$47:$I$47,0))),IF(H393="ガソリン",INDEX(参考データ!$F$60:$I$62,MATCH(L393,参考データ!$D$60:$D$62,1),MATCH(M393,参考データ!$F$47:$I$47,0)),INDEX(参考データ!$F$63:$I$71,MATCH(L393,参考データ!$D$63:$D$71,1),MATCH(M393,参考データ!$F$47:$I$47,0)))))))</f>
        <v/>
      </c>
      <c r="U393" s="218" t="str">
        <f t="shared" si="78"/>
        <v/>
      </c>
      <c r="V393" s="206" t="str">
        <f t="shared" si="79"/>
        <v/>
      </c>
      <c r="AN393" s="216">
        <f t="shared" si="82"/>
        <v>0</v>
      </c>
      <c r="AO393" s="156">
        <f t="shared" si="84"/>
        <v>0</v>
      </c>
      <c r="AP393" s="140">
        <f t="shared" si="83"/>
        <v>0</v>
      </c>
      <c r="AQ393" s="159" t="str">
        <f t="shared" si="80"/>
        <v/>
      </c>
    </row>
    <row r="394" spans="2:43" x14ac:dyDescent="0.2">
      <c r="B394" s="202">
        <v>383</v>
      </c>
      <c r="C394" s="45"/>
      <c r="D394" s="114"/>
      <c r="E394" s="114"/>
      <c r="F394" s="114"/>
      <c r="G394" s="42"/>
      <c r="H394" s="9"/>
      <c r="I394" s="9"/>
      <c r="J394" s="1"/>
      <c r="K394" s="34"/>
      <c r="L394" s="35"/>
      <c r="M394" s="7"/>
      <c r="N394" s="7"/>
      <c r="O394" s="7"/>
      <c r="P394" s="7"/>
      <c r="Q394" s="50"/>
      <c r="R394" s="217" t="str">
        <f t="shared" si="81"/>
        <v/>
      </c>
      <c r="S394" s="39" t="str">
        <f>IF(I394="","",IF(I394="委託輸送",IF(H394="ガソリン",VLOOKUP(L394,参考データ!$D$4:$F$6,3,TRUE),VLOOKUP(L394,参考データ!$D$7:$F$15,3,TRUE)),IF(H394="ガソリン",VLOOKUP(L394,参考データ!$D$16:$F$18,3,TRUE),VLOOKUP(L394,参考データ!$D$19:$F$27,3,TRUE))))</f>
        <v/>
      </c>
      <c r="T394" s="204" t="str">
        <f>IF(C394="","",IF(Q394="有",IF(H394="ガソリン",VLOOKUP(M394,参考データ!$B$36:$F$38,3,FALSE)/R394^VLOOKUP(M394,参考データ!$B$36:$F$38,4,FALSE)/L394^VLOOKUP(M394,参考データ!$B$36:$F$38,5,FALSE),VLOOKUP(M394,参考データ!$B$39:$F$42,3,FALSE)/R394^VLOOKUP(M394,参考データ!$B$39:$F$42,4,FALSE)/L394^VLOOKUP(M394,参考データ!$B$39:$F$42,5,FALSE))*U394,J394/(IF(I394="委託輸送",IF(H394="ガソリン",INDEX(参考データ!$F$48:$I$50,MATCH(L394,参考データ!$D$48:$D$50,1),MATCH(M394,参考データ!$F$47:$I$47,0)),INDEX(参考データ!$F$51:$I$59,MATCH(L394,参考データ!$D$51:$D$59,1),MATCH(M394,参考データ!$F$47:$I$47,0))),IF(H394="ガソリン",INDEX(参考データ!$F$60:$I$62,MATCH(L394,参考データ!$D$60:$D$62,1),MATCH(M394,参考データ!$F$47:$I$47,0)),INDEX(参考データ!$F$63:$I$71,MATCH(L394,参考データ!$D$63:$D$71,1),MATCH(M394,参考データ!$F$47:$I$47,0)))))))</f>
        <v/>
      </c>
      <c r="U394" s="218" t="str">
        <f t="shared" si="78"/>
        <v/>
      </c>
      <c r="V394" s="206" t="str">
        <f t="shared" si="79"/>
        <v/>
      </c>
      <c r="AN394" s="216">
        <f t="shared" si="82"/>
        <v>0</v>
      </c>
      <c r="AO394" s="156">
        <f t="shared" si="84"/>
        <v>0</v>
      </c>
      <c r="AP394" s="140">
        <f t="shared" si="83"/>
        <v>0</v>
      </c>
      <c r="AQ394" s="159" t="str">
        <f t="shared" si="80"/>
        <v/>
      </c>
    </row>
    <row r="395" spans="2:43" x14ac:dyDescent="0.2">
      <c r="B395" s="202">
        <v>384</v>
      </c>
      <c r="C395" s="45"/>
      <c r="D395" s="114"/>
      <c r="E395" s="114"/>
      <c r="F395" s="114"/>
      <c r="G395" s="42"/>
      <c r="H395" s="9"/>
      <c r="I395" s="9"/>
      <c r="J395" s="1"/>
      <c r="K395" s="34"/>
      <c r="L395" s="35"/>
      <c r="M395" s="7"/>
      <c r="N395" s="7"/>
      <c r="O395" s="7"/>
      <c r="P395" s="7"/>
      <c r="Q395" s="50"/>
      <c r="R395" s="217" t="str">
        <f t="shared" si="81"/>
        <v/>
      </c>
      <c r="S395" s="39" t="str">
        <f>IF(I395="","",IF(I395="委託輸送",IF(H395="ガソリン",VLOOKUP(L395,参考データ!$D$4:$F$6,3,TRUE),VLOOKUP(L395,参考データ!$D$7:$F$15,3,TRUE)),IF(H395="ガソリン",VLOOKUP(L395,参考データ!$D$16:$F$18,3,TRUE),VLOOKUP(L395,参考データ!$D$19:$F$27,3,TRUE))))</f>
        <v/>
      </c>
      <c r="T395" s="204" t="str">
        <f>IF(C395="","",IF(Q395="有",IF(H395="ガソリン",VLOOKUP(M395,参考データ!$B$36:$F$38,3,FALSE)/R395^VLOOKUP(M395,参考データ!$B$36:$F$38,4,FALSE)/L395^VLOOKUP(M395,参考データ!$B$36:$F$38,5,FALSE),VLOOKUP(M395,参考データ!$B$39:$F$42,3,FALSE)/R395^VLOOKUP(M395,参考データ!$B$39:$F$42,4,FALSE)/L395^VLOOKUP(M395,参考データ!$B$39:$F$42,5,FALSE))*U395,J395/(IF(I395="委託輸送",IF(H395="ガソリン",INDEX(参考データ!$F$48:$I$50,MATCH(L395,参考データ!$D$48:$D$50,1),MATCH(M395,参考データ!$F$47:$I$47,0)),INDEX(参考データ!$F$51:$I$59,MATCH(L395,参考データ!$D$51:$D$59,1),MATCH(M395,参考データ!$F$47:$I$47,0))),IF(H395="ガソリン",INDEX(参考データ!$F$60:$I$62,MATCH(L395,参考データ!$D$60:$D$62,1),MATCH(M395,参考データ!$F$47:$I$47,0)),INDEX(参考データ!$F$63:$I$71,MATCH(L395,参考データ!$D$63:$D$71,1),MATCH(M395,参考データ!$F$47:$I$47,0)))))))</f>
        <v/>
      </c>
      <c r="U395" s="218" t="str">
        <f t="shared" si="78"/>
        <v/>
      </c>
      <c r="V395" s="206" t="str">
        <f t="shared" si="79"/>
        <v/>
      </c>
      <c r="AN395" s="216">
        <f t="shared" si="82"/>
        <v>0</v>
      </c>
      <c r="AO395" s="156">
        <f t="shared" si="84"/>
        <v>0</v>
      </c>
      <c r="AP395" s="140">
        <f t="shared" si="83"/>
        <v>0</v>
      </c>
      <c r="AQ395" s="159" t="str">
        <f t="shared" si="80"/>
        <v/>
      </c>
    </row>
    <row r="396" spans="2:43" x14ac:dyDescent="0.2">
      <c r="B396" s="202">
        <v>385</v>
      </c>
      <c r="C396" s="45"/>
      <c r="D396" s="114"/>
      <c r="E396" s="114"/>
      <c r="F396" s="114"/>
      <c r="G396" s="42"/>
      <c r="H396" s="9"/>
      <c r="I396" s="9"/>
      <c r="J396" s="1"/>
      <c r="K396" s="34"/>
      <c r="L396" s="35"/>
      <c r="M396" s="7"/>
      <c r="N396" s="7"/>
      <c r="O396" s="7"/>
      <c r="P396" s="7"/>
      <c r="Q396" s="50"/>
      <c r="R396" s="217" t="str">
        <f t="shared" si="81"/>
        <v/>
      </c>
      <c r="S396" s="39" t="str">
        <f>IF(I396="","",IF(I396="委託輸送",IF(H396="ガソリン",VLOOKUP(L396,参考データ!$D$4:$F$6,3,TRUE),VLOOKUP(L396,参考データ!$D$7:$F$15,3,TRUE)),IF(H396="ガソリン",VLOOKUP(L396,参考データ!$D$16:$F$18,3,TRUE),VLOOKUP(L396,参考データ!$D$19:$F$27,3,TRUE))))</f>
        <v/>
      </c>
      <c r="T396" s="204" t="str">
        <f>IF(C396="","",IF(Q396="有",IF(H396="ガソリン",VLOOKUP(M396,参考データ!$B$36:$F$38,3,FALSE)/R396^VLOOKUP(M396,参考データ!$B$36:$F$38,4,FALSE)/L396^VLOOKUP(M396,参考データ!$B$36:$F$38,5,FALSE),VLOOKUP(M396,参考データ!$B$39:$F$42,3,FALSE)/R396^VLOOKUP(M396,参考データ!$B$39:$F$42,4,FALSE)/L396^VLOOKUP(M396,参考データ!$B$39:$F$42,5,FALSE))*U396,J396/(IF(I396="委託輸送",IF(H396="ガソリン",INDEX(参考データ!$F$48:$I$50,MATCH(L396,参考データ!$D$48:$D$50,1),MATCH(M396,参考データ!$F$47:$I$47,0)),INDEX(参考データ!$F$51:$I$59,MATCH(L396,参考データ!$D$51:$D$59,1),MATCH(M396,参考データ!$F$47:$I$47,0))),IF(H396="ガソリン",INDEX(参考データ!$F$60:$I$62,MATCH(L396,参考データ!$D$60:$D$62,1),MATCH(M396,参考データ!$F$47:$I$47,0)),INDEX(参考データ!$F$63:$I$71,MATCH(L396,参考データ!$D$63:$D$71,1),MATCH(M396,参考データ!$F$47:$I$47,0)))))))</f>
        <v/>
      </c>
      <c r="U396" s="218" t="str">
        <f t="shared" ref="U396:U459" si="85">IF(C396="","",K396*J396/1000)</f>
        <v/>
      </c>
      <c r="V396" s="206" t="str">
        <f t="shared" ref="V396:V459" si="86">IF(C396="","",IF(Q396="有",IF(OR(N396&gt;T396*1.2,N396&lt;T396*0.5,S396&gt;R396),"エラー","OK"),IF(OR(N396&gt;T396*1.2,N396&lt;T396*0.5),"エラー","OK")))</f>
        <v/>
      </c>
      <c r="AN396" s="216">
        <f t="shared" si="82"/>
        <v>0</v>
      </c>
      <c r="AO396" s="156">
        <f t="shared" si="84"/>
        <v>0</v>
      </c>
      <c r="AP396" s="140">
        <f t="shared" si="83"/>
        <v>0</v>
      </c>
      <c r="AQ396" s="159" t="str">
        <f t="shared" ref="AQ396:AQ459" si="87">C396&amp;D396&amp;E396&amp;F396</f>
        <v/>
      </c>
    </row>
    <row r="397" spans="2:43" x14ac:dyDescent="0.2">
      <c r="B397" s="202">
        <v>386</v>
      </c>
      <c r="C397" s="45"/>
      <c r="D397" s="114"/>
      <c r="E397" s="114"/>
      <c r="F397" s="114"/>
      <c r="G397" s="42"/>
      <c r="H397" s="9"/>
      <c r="I397" s="9"/>
      <c r="J397" s="1"/>
      <c r="K397" s="34"/>
      <c r="L397" s="35"/>
      <c r="M397" s="7"/>
      <c r="N397" s="7"/>
      <c r="O397" s="7"/>
      <c r="P397" s="7"/>
      <c r="Q397" s="50"/>
      <c r="R397" s="217" t="str">
        <f t="shared" ref="R397:R460" si="88">IFERROR(K397/L397,"")</f>
        <v/>
      </c>
      <c r="S397" s="39" t="str">
        <f>IF(I397="","",IF(I397="委託輸送",IF(H397="ガソリン",VLOOKUP(L397,参考データ!$D$4:$F$6,3,TRUE),VLOOKUP(L397,参考データ!$D$7:$F$15,3,TRUE)),IF(H397="ガソリン",VLOOKUP(L397,参考データ!$D$16:$F$18,3,TRUE),VLOOKUP(L397,参考データ!$D$19:$F$27,3,TRUE))))</f>
        <v/>
      </c>
      <c r="T397" s="204" t="str">
        <f>IF(C397="","",IF(Q397="有",IF(H397="ガソリン",VLOOKUP(M397,参考データ!$B$36:$F$38,3,FALSE)/R397^VLOOKUP(M397,参考データ!$B$36:$F$38,4,FALSE)/L397^VLOOKUP(M397,参考データ!$B$36:$F$38,5,FALSE),VLOOKUP(M397,参考データ!$B$39:$F$42,3,FALSE)/R397^VLOOKUP(M397,参考データ!$B$39:$F$42,4,FALSE)/L397^VLOOKUP(M397,参考データ!$B$39:$F$42,5,FALSE))*U397,J397/(IF(I397="委託輸送",IF(H397="ガソリン",INDEX(参考データ!$F$48:$I$50,MATCH(L397,参考データ!$D$48:$D$50,1),MATCH(M397,参考データ!$F$47:$I$47,0)),INDEX(参考データ!$F$51:$I$59,MATCH(L397,参考データ!$D$51:$D$59,1),MATCH(M397,参考データ!$F$47:$I$47,0))),IF(H397="ガソリン",INDEX(参考データ!$F$60:$I$62,MATCH(L397,参考データ!$D$60:$D$62,1),MATCH(M397,参考データ!$F$47:$I$47,0)),INDEX(参考データ!$F$63:$I$71,MATCH(L397,参考データ!$D$63:$D$71,1),MATCH(M397,参考データ!$F$47:$I$47,0)))))))</f>
        <v/>
      </c>
      <c r="U397" s="218" t="str">
        <f t="shared" si="85"/>
        <v/>
      </c>
      <c r="V397" s="206" t="str">
        <f t="shared" si="86"/>
        <v/>
      </c>
      <c r="AN397" s="216">
        <f t="shared" ref="AN397:AN460" si="89">IFERROR(R397*N397,0)</f>
        <v>0</v>
      </c>
      <c r="AO397" s="156">
        <f t="shared" si="84"/>
        <v>0</v>
      </c>
      <c r="AP397" s="140">
        <f t="shared" ref="AP397:AP460" si="90">IFERROR(J397/N397,0)</f>
        <v>0</v>
      </c>
      <c r="AQ397" s="159" t="str">
        <f t="shared" si="87"/>
        <v/>
      </c>
    </row>
    <row r="398" spans="2:43" x14ac:dyDescent="0.2">
      <c r="B398" s="202">
        <v>387</v>
      </c>
      <c r="C398" s="45"/>
      <c r="D398" s="114"/>
      <c r="E398" s="114"/>
      <c r="F398" s="114"/>
      <c r="G398" s="42"/>
      <c r="H398" s="9"/>
      <c r="I398" s="9"/>
      <c r="J398" s="1"/>
      <c r="K398" s="34"/>
      <c r="L398" s="35"/>
      <c r="M398" s="7"/>
      <c r="N398" s="7"/>
      <c r="O398" s="7"/>
      <c r="P398" s="7"/>
      <c r="Q398" s="50"/>
      <c r="R398" s="217" t="str">
        <f t="shared" si="88"/>
        <v/>
      </c>
      <c r="S398" s="39" t="str">
        <f>IF(I398="","",IF(I398="委託輸送",IF(H398="ガソリン",VLOOKUP(L398,参考データ!$D$4:$F$6,3,TRUE),VLOOKUP(L398,参考データ!$D$7:$F$15,3,TRUE)),IF(H398="ガソリン",VLOOKUP(L398,参考データ!$D$16:$F$18,3,TRUE),VLOOKUP(L398,参考データ!$D$19:$F$27,3,TRUE))))</f>
        <v/>
      </c>
      <c r="T398" s="204" t="str">
        <f>IF(C398="","",IF(Q398="有",IF(H398="ガソリン",VLOOKUP(M398,参考データ!$B$36:$F$38,3,FALSE)/R398^VLOOKUP(M398,参考データ!$B$36:$F$38,4,FALSE)/L398^VLOOKUP(M398,参考データ!$B$36:$F$38,5,FALSE),VLOOKUP(M398,参考データ!$B$39:$F$42,3,FALSE)/R398^VLOOKUP(M398,参考データ!$B$39:$F$42,4,FALSE)/L398^VLOOKUP(M398,参考データ!$B$39:$F$42,5,FALSE))*U398,J398/(IF(I398="委託輸送",IF(H398="ガソリン",INDEX(参考データ!$F$48:$I$50,MATCH(L398,参考データ!$D$48:$D$50,1),MATCH(M398,参考データ!$F$47:$I$47,0)),INDEX(参考データ!$F$51:$I$59,MATCH(L398,参考データ!$D$51:$D$59,1),MATCH(M398,参考データ!$F$47:$I$47,0))),IF(H398="ガソリン",INDEX(参考データ!$F$60:$I$62,MATCH(L398,参考データ!$D$60:$D$62,1),MATCH(M398,参考データ!$F$47:$I$47,0)),INDEX(参考データ!$F$63:$I$71,MATCH(L398,参考データ!$D$63:$D$71,1),MATCH(M398,参考データ!$F$47:$I$47,0)))))))</f>
        <v/>
      </c>
      <c r="U398" s="218" t="str">
        <f t="shared" si="85"/>
        <v/>
      </c>
      <c r="V398" s="206" t="str">
        <f t="shared" si="86"/>
        <v/>
      </c>
      <c r="AN398" s="216">
        <f t="shared" si="89"/>
        <v>0</v>
      </c>
      <c r="AO398" s="156">
        <f t="shared" si="84"/>
        <v>0</v>
      </c>
      <c r="AP398" s="140">
        <f t="shared" si="90"/>
        <v>0</v>
      </c>
      <c r="AQ398" s="159" t="str">
        <f t="shared" si="87"/>
        <v/>
      </c>
    </row>
    <row r="399" spans="2:43" x14ac:dyDescent="0.2">
      <c r="B399" s="202">
        <v>388</v>
      </c>
      <c r="C399" s="45"/>
      <c r="D399" s="114"/>
      <c r="E399" s="114"/>
      <c r="F399" s="114"/>
      <c r="G399" s="42"/>
      <c r="H399" s="9"/>
      <c r="I399" s="9"/>
      <c r="J399" s="1"/>
      <c r="K399" s="34"/>
      <c r="L399" s="35"/>
      <c r="M399" s="7"/>
      <c r="N399" s="7"/>
      <c r="O399" s="7"/>
      <c r="P399" s="7"/>
      <c r="Q399" s="50"/>
      <c r="R399" s="217" t="str">
        <f t="shared" si="88"/>
        <v/>
      </c>
      <c r="S399" s="39" t="str">
        <f>IF(I399="","",IF(I399="委託輸送",IF(H399="ガソリン",VLOOKUP(L399,参考データ!$D$4:$F$6,3,TRUE),VLOOKUP(L399,参考データ!$D$7:$F$15,3,TRUE)),IF(H399="ガソリン",VLOOKUP(L399,参考データ!$D$16:$F$18,3,TRUE),VLOOKUP(L399,参考データ!$D$19:$F$27,3,TRUE))))</f>
        <v/>
      </c>
      <c r="T399" s="204" t="str">
        <f>IF(C399="","",IF(Q399="有",IF(H399="ガソリン",VLOOKUP(M399,参考データ!$B$36:$F$38,3,FALSE)/R399^VLOOKUP(M399,参考データ!$B$36:$F$38,4,FALSE)/L399^VLOOKUP(M399,参考データ!$B$36:$F$38,5,FALSE),VLOOKUP(M399,参考データ!$B$39:$F$42,3,FALSE)/R399^VLOOKUP(M399,参考データ!$B$39:$F$42,4,FALSE)/L399^VLOOKUP(M399,参考データ!$B$39:$F$42,5,FALSE))*U399,J399/(IF(I399="委託輸送",IF(H399="ガソリン",INDEX(参考データ!$F$48:$I$50,MATCH(L399,参考データ!$D$48:$D$50,1),MATCH(M399,参考データ!$F$47:$I$47,0)),INDEX(参考データ!$F$51:$I$59,MATCH(L399,参考データ!$D$51:$D$59,1),MATCH(M399,参考データ!$F$47:$I$47,0))),IF(H399="ガソリン",INDEX(参考データ!$F$60:$I$62,MATCH(L399,参考データ!$D$60:$D$62,1),MATCH(M399,参考データ!$F$47:$I$47,0)),INDEX(参考データ!$F$63:$I$71,MATCH(L399,参考データ!$D$63:$D$71,1),MATCH(M399,参考データ!$F$47:$I$47,0)))))))</f>
        <v/>
      </c>
      <c r="U399" s="218" t="str">
        <f t="shared" si="85"/>
        <v/>
      </c>
      <c r="V399" s="206" t="str">
        <f t="shared" si="86"/>
        <v/>
      </c>
      <c r="AN399" s="216">
        <f t="shared" si="89"/>
        <v>0</v>
      </c>
      <c r="AO399" s="156">
        <f t="shared" si="84"/>
        <v>0</v>
      </c>
      <c r="AP399" s="140">
        <f t="shared" si="90"/>
        <v>0</v>
      </c>
      <c r="AQ399" s="159" t="str">
        <f t="shared" si="87"/>
        <v/>
      </c>
    </row>
    <row r="400" spans="2:43" x14ac:dyDescent="0.2">
      <c r="B400" s="202">
        <v>389</v>
      </c>
      <c r="C400" s="45"/>
      <c r="D400" s="114"/>
      <c r="E400" s="114"/>
      <c r="F400" s="114"/>
      <c r="G400" s="42"/>
      <c r="H400" s="9"/>
      <c r="I400" s="9"/>
      <c r="J400" s="1"/>
      <c r="K400" s="34"/>
      <c r="L400" s="35"/>
      <c r="M400" s="7"/>
      <c r="N400" s="7"/>
      <c r="O400" s="7"/>
      <c r="P400" s="7"/>
      <c r="Q400" s="50"/>
      <c r="R400" s="217" t="str">
        <f t="shared" si="88"/>
        <v/>
      </c>
      <c r="S400" s="39" t="str">
        <f>IF(I400="","",IF(I400="委託輸送",IF(H400="ガソリン",VLOOKUP(L400,参考データ!$D$4:$F$6,3,TRUE),VLOOKUP(L400,参考データ!$D$7:$F$15,3,TRUE)),IF(H400="ガソリン",VLOOKUP(L400,参考データ!$D$16:$F$18,3,TRUE),VLOOKUP(L400,参考データ!$D$19:$F$27,3,TRUE))))</f>
        <v/>
      </c>
      <c r="T400" s="204" t="str">
        <f>IF(C400="","",IF(Q400="有",IF(H400="ガソリン",VLOOKUP(M400,参考データ!$B$36:$F$38,3,FALSE)/R400^VLOOKUP(M400,参考データ!$B$36:$F$38,4,FALSE)/L400^VLOOKUP(M400,参考データ!$B$36:$F$38,5,FALSE),VLOOKUP(M400,参考データ!$B$39:$F$42,3,FALSE)/R400^VLOOKUP(M400,参考データ!$B$39:$F$42,4,FALSE)/L400^VLOOKUP(M400,参考データ!$B$39:$F$42,5,FALSE))*U400,J400/(IF(I400="委託輸送",IF(H400="ガソリン",INDEX(参考データ!$F$48:$I$50,MATCH(L400,参考データ!$D$48:$D$50,1),MATCH(M400,参考データ!$F$47:$I$47,0)),INDEX(参考データ!$F$51:$I$59,MATCH(L400,参考データ!$D$51:$D$59,1),MATCH(M400,参考データ!$F$47:$I$47,0))),IF(H400="ガソリン",INDEX(参考データ!$F$60:$I$62,MATCH(L400,参考データ!$D$60:$D$62,1),MATCH(M400,参考データ!$F$47:$I$47,0)),INDEX(参考データ!$F$63:$I$71,MATCH(L400,参考データ!$D$63:$D$71,1),MATCH(M400,参考データ!$F$47:$I$47,0)))))))</f>
        <v/>
      </c>
      <c r="U400" s="218" t="str">
        <f t="shared" si="85"/>
        <v/>
      </c>
      <c r="V400" s="206" t="str">
        <f t="shared" si="86"/>
        <v/>
      </c>
      <c r="AN400" s="216">
        <f t="shared" si="89"/>
        <v>0</v>
      </c>
      <c r="AO400" s="156">
        <f t="shared" si="84"/>
        <v>0</v>
      </c>
      <c r="AP400" s="140">
        <f t="shared" si="90"/>
        <v>0</v>
      </c>
      <c r="AQ400" s="159" t="str">
        <f t="shared" si="87"/>
        <v/>
      </c>
    </row>
    <row r="401" spans="2:43" x14ac:dyDescent="0.2">
      <c r="B401" s="202">
        <v>390</v>
      </c>
      <c r="C401" s="45"/>
      <c r="D401" s="114"/>
      <c r="E401" s="114"/>
      <c r="F401" s="114"/>
      <c r="G401" s="42"/>
      <c r="H401" s="9"/>
      <c r="I401" s="9"/>
      <c r="J401" s="1"/>
      <c r="K401" s="34"/>
      <c r="L401" s="35"/>
      <c r="M401" s="7"/>
      <c r="N401" s="7"/>
      <c r="O401" s="7"/>
      <c r="P401" s="7"/>
      <c r="Q401" s="50"/>
      <c r="R401" s="217" t="str">
        <f t="shared" si="88"/>
        <v/>
      </c>
      <c r="S401" s="39" t="str">
        <f>IF(I401="","",IF(I401="委託輸送",IF(H401="ガソリン",VLOOKUP(L401,参考データ!$D$4:$F$6,3,TRUE),VLOOKUP(L401,参考データ!$D$7:$F$15,3,TRUE)),IF(H401="ガソリン",VLOOKUP(L401,参考データ!$D$16:$F$18,3,TRUE),VLOOKUP(L401,参考データ!$D$19:$F$27,3,TRUE))))</f>
        <v/>
      </c>
      <c r="T401" s="204" t="str">
        <f>IF(C401="","",IF(Q401="有",IF(H401="ガソリン",VLOOKUP(M401,参考データ!$B$36:$F$38,3,FALSE)/R401^VLOOKUP(M401,参考データ!$B$36:$F$38,4,FALSE)/L401^VLOOKUP(M401,参考データ!$B$36:$F$38,5,FALSE),VLOOKUP(M401,参考データ!$B$39:$F$42,3,FALSE)/R401^VLOOKUP(M401,参考データ!$B$39:$F$42,4,FALSE)/L401^VLOOKUP(M401,参考データ!$B$39:$F$42,5,FALSE))*U401,J401/(IF(I401="委託輸送",IF(H401="ガソリン",INDEX(参考データ!$F$48:$I$50,MATCH(L401,参考データ!$D$48:$D$50,1),MATCH(M401,参考データ!$F$47:$I$47,0)),INDEX(参考データ!$F$51:$I$59,MATCH(L401,参考データ!$D$51:$D$59,1),MATCH(M401,参考データ!$F$47:$I$47,0))),IF(H401="ガソリン",INDEX(参考データ!$F$60:$I$62,MATCH(L401,参考データ!$D$60:$D$62,1),MATCH(M401,参考データ!$F$47:$I$47,0)),INDEX(参考データ!$F$63:$I$71,MATCH(L401,参考データ!$D$63:$D$71,1),MATCH(M401,参考データ!$F$47:$I$47,0)))))))</f>
        <v/>
      </c>
      <c r="U401" s="218" t="str">
        <f t="shared" si="85"/>
        <v/>
      </c>
      <c r="V401" s="206" t="str">
        <f t="shared" si="86"/>
        <v/>
      </c>
      <c r="AN401" s="216">
        <f t="shared" si="89"/>
        <v>0</v>
      </c>
      <c r="AO401" s="156">
        <f t="shared" si="84"/>
        <v>0</v>
      </c>
      <c r="AP401" s="140">
        <f t="shared" si="90"/>
        <v>0</v>
      </c>
      <c r="AQ401" s="159" t="str">
        <f t="shared" si="87"/>
        <v/>
      </c>
    </row>
    <row r="402" spans="2:43" x14ac:dyDescent="0.2">
      <c r="B402" s="202">
        <v>391</v>
      </c>
      <c r="C402" s="45"/>
      <c r="D402" s="114"/>
      <c r="E402" s="114"/>
      <c r="F402" s="114"/>
      <c r="G402" s="42"/>
      <c r="H402" s="9"/>
      <c r="I402" s="9"/>
      <c r="J402" s="1"/>
      <c r="K402" s="34"/>
      <c r="L402" s="35"/>
      <c r="M402" s="7"/>
      <c r="N402" s="7"/>
      <c r="O402" s="7"/>
      <c r="P402" s="7"/>
      <c r="Q402" s="50"/>
      <c r="R402" s="217" t="str">
        <f t="shared" si="88"/>
        <v/>
      </c>
      <c r="S402" s="39" t="str">
        <f>IF(I402="","",IF(I402="委託輸送",IF(H402="ガソリン",VLOOKUP(L402,参考データ!$D$4:$F$6,3,TRUE),VLOOKUP(L402,参考データ!$D$7:$F$15,3,TRUE)),IF(H402="ガソリン",VLOOKUP(L402,参考データ!$D$16:$F$18,3,TRUE),VLOOKUP(L402,参考データ!$D$19:$F$27,3,TRUE))))</f>
        <v/>
      </c>
      <c r="T402" s="204" t="str">
        <f>IF(C402="","",IF(Q402="有",IF(H402="ガソリン",VLOOKUP(M402,参考データ!$B$36:$F$38,3,FALSE)/R402^VLOOKUP(M402,参考データ!$B$36:$F$38,4,FALSE)/L402^VLOOKUP(M402,参考データ!$B$36:$F$38,5,FALSE),VLOOKUP(M402,参考データ!$B$39:$F$42,3,FALSE)/R402^VLOOKUP(M402,参考データ!$B$39:$F$42,4,FALSE)/L402^VLOOKUP(M402,参考データ!$B$39:$F$42,5,FALSE))*U402,J402/(IF(I402="委託輸送",IF(H402="ガソリン",INDEX(参考データ!$F$48:$I$50,MATCH(L402,参考データ!$D$48:$D$50,1),MATCH(M402,参考データ!$F$47:$I$47,0)),INDEX(参考データ!$F$51:$I$59,MATCH(L402,参考データ!$D$51:$D$59,1),MATCH(M402,参考データ!$F$47:$I$47,0))),IF(H402="ガソリン",INDEX(参考データ!$F$60:$I$62,MATCH(L402,参考データ!$D$60:$D$62,1),MATCH(M402,参考データ!$F$47:$I$47,0)),INDEX(参考データ!$F$63:$I$71,MATCH(L402,参考データ!$D$63:$D$71,1),MATCH(M402,参考データ!$F$47:$I$47,0)))))))</f>
        <v/>
      </c>
      <c r="U402" s="218" t="str">
        <f t="shared" si="85"/>
        <v/>
      </c>
      <c r="V402" s="206" t="str">
        <f t="shared" si="86"/>
        <v/>
      </c>
      <c r="AN402" s="216">
        <f t="shared" si="89"/>
        <v>0</v>
      </c>
      <c r="AO402" s="156">
        <f t="shared" si="84"/>
        <v>0</v>
      </c>
      <c r="AP402" s="140">
        <f t="shared" si="90"/>
        <v>0</v>
      </c>
      <c r="AQ402" s="159" t="str">
        <f t="shared" si="87"/>
        <v/>
      </c>
    </row>
    <row r="403" spans="2:43" x14ac:dyDescent="0.2">
      <c r="B403" s="202">
        <v>392</v>
      </c>
      <c r="C403" s="45"/>
      <c r="D403" s="114"/>
      <c r="E403" s="114"/>
      <c r="F403" s="114"/>
      <c r="G403" s="42"/>
      <c r="H403" s="9"/>
      <c r="I403" s="9"/>
      <c r="J403" s="1"/>
      <c r="K403" s="34"/>
      <c r="L403" s="35"/>
      <c r="M403" s="7"/>
      <c r="N403" s="7"/>
      <c r="O403" s="7"/>
      <c r="P403" s="7"/>
      <c r="Q403" s="50"/>
      <c r="R403" s="217" t="str">
        <f t="shared" si="88"/>
        <v/>
      </c>
      <c r="S403" s="39" t="str">
        <f>IF(I403="","",IF(I403="委託輸送",IF(H403="ガソリン",VLOOKUP(L403,参考データ!$D$4:$F$6,3,TRUE),VLOOKUP(L403,参考データ!$D$7:$F$15,3,TRUE)),IF(H403="ガソリン",VLOOKUP(L403,参考データ!$D$16:$F$18,3,TRUE),VLOOKUP(L403,参考データ!$D$19:$F$27,3,TRUE))))</f>
        <v/>
      </c>
      <c r="T403" s="204" t="str">
        <f>IF(C403="","",IF(Q403="有",IF(H403="ガソリン",VLOOKUP(M403,参考データ!$B$36:$F$38,3,FALSE)/R403^VLOOKUP(M403,参考データ!$B$36:$F$38,4,FALSE)/L403^VLOOKUP(M403,参考データ!$B$36:$F$38,5,FALSE),VLOOKUP(M403,参考データ!$B$39:$F$42,3,FALSE)/R403^VLOOKUP(M403,参考データ!$B$39:$F$42,4,FALSE)/L403^VLOOKUP(M403,参考データ!$B$39:$F$42,5,FALSE))*U403,J403/(IF(I403="委託輸送",IF(H403="ガソリン",INDEX(参考データ!$F$48:$I$50,MATCH(L403,参考データ!$D$48:$D$50,1),MATCH(M403,参考データ!$F$47:$I$47,0)),INDEX(参考データ!$F$51:$I$59,MATCH(L403,参考データ!$D$51:$D$59,1),MATCH(M403,参考データ!$F$47:$I$47,0))),IF(H403="ガソリン",INDEX(参考データ!$F$60:$I$62,MATCH(L403,参考データ!$D$60:$D$62,1),MATCH(M403,参考データ!$F$47:$I$47,0)),INDEX(参考データ!$F$63:$I$71,MATCH(L403,参考データ!$D$63:$D$71,1),MATCH(M403,参考データ!$F$47:$I$47,0)))))))</f>
        <v/>
      </c>
      <c r="U403" s="218" t="str">
        <f t="shared" si="85"/>
        <v/>
      </c>
      <c r="V403" s="206" t="str">
        <f t="shared" si="86"/>
        <v/>
      </c>
      <c r="AN403" s="216">
        <f t="shared" si="89"/>
        <v>0</v>
      </c>
      <c r="AO403" s="156">
        <f t="shared" si="84"/>
        <v>0</v>
      </c>
      <c r="AP403" s="140">
        <f t="shared" si="90"/>
        <v>0</v>
      </c>
      <c r="AQ403" s="159" t="str">
        <f t="shared" si="87"/>
        <v/>
      </c>
    </row>
    <row r="404" spans="2:43" x14ac:dyDescent="0.2">
      <c r="B404" s="202">
        <v>393</v>
      </c>
      <c r="C404" s="45"/>
      <c r="D404" s="114"/>
      <c r="E404" s="114"/>
      <c r="F404" s="114"/>
      <c r="G404" s="42"/>
      <c r="H404" s="9"/>
      <c r="I404" s="9"/>
      <c r="J404" s="1"/>
      <c r="K404" s="34"/>
      <c r="L404" s="35"/>
      <c r="M404" s="7"/>
      <c r="N404" s="7"/>
      <c r="O404" s="7"/>
      <c r="P404" s="7"/>
      <c r="Q404" s="50"/>
      <c r="R404" s="217" t="str">
        <f t="shared" si="88"/>
        <v/>
      </c>
      <c r="S404" s="39" t="str">
        <f>IF(I404="","",IF(I404="委託輸送",IF(H404="ガソリン",VLOOKUP(L404,参考データ!$D$4:$F$6,3,TRUE),VLOOKUP(L404,参考データ!$D$7:$F$15,3,TRUE)),IF(H404="ガソリン",VLOOKUP(L404,参考データ!$D$16:$F$18,3,TRUE),VLOOKUP(L404,参考データ!$D$19:$F$27,3,TRUE))))</f>
        <v/>
      </c>
      <c r="T404" s="204" t="str">
        <f>IF(C404="","",IF(Q404="有",IF(H404="ガソリン",VLOOKUP(M404,参考データ!$B$36:$F$38,3,FALSE)/R404^VLOOKUP(M404,参考データ!$B$36:$F$38,4,FALSE)/L404^VLOOKUP(M404,参考データ!$B$36:$F$38,5,FALSE),VLOOKUP(M404,参考データ!$B$39:$F$42,3,FALSE)/R404^VLOOKUP(M404,参考データ!$B$39:$F$42,4,FALSE)/L404^VLOOKUP(M404,参考データ!$B$39:$F$42,5,FALSE))*U404,J404/(IF(I404="委託輸送",IF(H404="ガソリン",INDEX(参考データ!$F$48:$I$50,MATCH(L404,参考データ!$D$48:$D$50,1),MATCH(M404,参考データ!$F$47:$I$47,0)),INDEX(参考データ!$F$51:$I$59,MATCH(L404,参考データ!$D$51:$D$59,1),MATCH(M404,参考データ!$F$47:$I$47,0))),IF(H404="ガソリン",INDEX(参考データ!$F$60:$I$62,MATCH(L404,参考データ!$D$60:$D$62,1),MATCH(M404,参考データ!$F$47:$I$47,0)),INDEX(参考データ!$F$63:$I$71,MATCH(L404,参考データ!$D$63:$D$71,1),MATCH(M404,参考データ!$F$47:$I$47,0)))))))</f>
        <v/>
      </c>
      <c r="U404" s="218" t="str">
        <f t="shared" si="85"/>
        <v/>
      </c>
      <c r="V404" s="206" t="str">
        <f t="shared" si="86"/>
        <v/>
      </c>
      <c r="AN404" s="216">
        <f t="shared" si="89"/>
        <v>0</v>
      </c>
      <c r="AO404" s="156">
        <f t="shared" si="84"/>
        <v>0</v>
      </c>
      <c r="AP404" s="140">
        <f t="shared" si="90"/>
        <v>0</v>
      </c>
      <c r="AQ404" s="159" t="str">
        <f t="shared" si="87"/>
        <v/>
      </c>
    </row>
    <row r="405" spans="2:43" x14ac:dyDescent="0.2">
      <c r="B405" s="202">
        <v>394</v>
      </c>
      <c r="C405" s="45"/>
      <c r="D405" s="114"/>
      <c r="E405" s="114"/>
      <c r="F405" s="114"/>
      <c r="G405" s="42"/>
      <c r="H405" s="9"/>
      <c r="I405" s="9"/>
      <c r="J405" s="1"/>
      <c r="K405" s="34"/>
      <c r="L405" s="35"/>
      <c r="M405" s="7"/>
      <c r="N405" s="7"/>
      <c r="O405" s="7"/>
      <c r="P405" s="7"/>
      <c r="Q405" s="50"/>
      <c r="R405" s="217" t="str">
        <f t="shared" si="88"/>
        <v/>
      </c>
      <c r="S405" s="39" t="str">
        <f>IF(I405="","",IF(I405="委託輸送",IF(H405="ガソリン",VLOOKUP(L405,参考データ!$D$4:$F$6,3,TRUE),VLOOKUP(L405,参考データ!$D$7:$F$15,3,TRUE)),IF(H405="ガソリン",VLOOKUP(L405,参考データ!$D$16:$F$18,3,TRUE),VLOOKUP(L405,参考データ!$D$19:$F$27,3,TRUE))))</f>
        <v/>
      </c>
      <c r="T405" s="204" t="str">
        <f>IF(C405="","",IF(Q405="有",IF(H405="ガソリン",VLOOKUP(M405,参考データ!$B$36:$F$38,3,FALSE)/R405^VLOOKUP(M405,参考データ!$B$36:$F$38,4,FALSE)/L405^VLOOKUP(M405,参考データ!$B$36:$F$38,5,FALSE),VLOOKUP(M405,参考データ!$B$39:$F$42,3,FALSE)/R405^VLOOKUP(M405,参考データ!$B$39:$F$42,4,FALSE)/L405^VLOOKUP(M405,参考データ!$B$39:$F$42,5,FALSE))*U405,J405/(IF(I405="委託輸送",IF(H405="ガソリン",INDEX(参考データ!$F$48:$I$50,MATCH(L405,参考データ!$D$48:$D$50,1),MATCH(M405,参考データ!$F$47:$I$47,0)),INDEX(参考データ!$F$51:$I$59,MATCH(L405,参考データ!$D$51:$D$59,1),MATCH(M405,参考データ!$F$47:$I$47,0))),IF(H405="ガソリン",INDEX(参考データ!$F$60:$I$62,MATCH(L405,参考データ!$D$60:$D$62,1),MATCH(M405,参考データ!$F$47:$I$47,0)),INDEX(参考データ!$F$63:$I$71,MATCH(L405,参考データ!$D$63:$D$71,1),MATCH(M405,参考データ!$F$47:$I$47,0)))))))</f>
        <v/>
      </c>
      <c r="U405" s="218" t="str">
        <f t="shared" si="85"/>
        <v/>
      </c>
      <c r="V405" s="206" t="str">
        <f t="shared" si="86"/>
        <v/>
      </c>
      <c r="AN405" s="216">
        <f t="shared" si="89"/>
        <v>0</v>
      </c>
      <c r="AO405" s="156">
        <f t="shared" si="84"/>
        <v>0</v>
      </c>
      <c r="AP405" s="140">
        <f t="shared" si="90"/>
        <v>0</v>
      </c>
      <c r="AQ405" s="159" t="str">
        <f t="shared" si="87"/>
        <v/>
      </c>
    </row>
    <row r="406" spans="2:43" x14ac:dyDescent="0.2">
      <c r="B406" s="202">
        <v>395</v>
      </c>
      <c r="C406" s="45"/>
      <c r="D406" s="114"/>
      <c r="E406" s="114"/>
      <c r="F406" s="114"/>
      <c r="G406" s="42"/>
      <c r="H406" s="9"/>
      <c r="I406" s="9"/>
      <c r="J406" s="1"/>
      <c r="K406" s="34"/>
      <c r="L406" s="35"/>
      <c r="M406" s="7"/>
      <c r="N406" s="7"/>
      <c r="O406" s="7"/>
      <c r="P406" s="7"/>
      <c r="Q406" s="50"/>
      <c r="R406" s="217" t="str">
        <f t="shared" si="88"/>
        <v/>
      </c>
      <c r="S406" s="39" t="str">
        <f>IF(I406="","",IF(I406="委託輸送",IF(H406="ガソリン",VLOOKUP(L406,参考データ!$D$4:$F$6,3,TRUE),VLOOKUP(L406,参考データ!$D$7:$F$15,3,TRUE)),IF(H406="ガソリン",VLOOKUP(L406,参考データ!$D$16:$F$18,3,TRUE),VLOOKUP(L406,参考データ!$D$19:$F$27,3,TRUE))))</f>
        <v/>
      </c>
      <c r="T406" s="204" t="str">
        <f>IF(C406="","",IF(Q406="有",IF(H406="ガソリン",VLOOKUP(M406,参考データ!$B$36:$F$38,3,FALSE)/R406^VLOOKUP(M406,参考データ!$B$36:$F$38,4,FALSE)/L406^VLOOKUP(M406,参考データ!$B$36:$F$38,5,FALSE),VLOOKUP(M406,参考データ!$B$39:$F$42,3,FALSE)/R406^VLOOKUP(M406,参考データ!$B$39:$F$42,4,FALSE)/L406^VLOOKUP(M406,参考データ!$B$39:$F$42,5,FALSE))*U406,J406/(IF(I406="委託輸送",IF(H406="ガソリン",INDEX(参考データ!$F$48:$I$50,MATCH(L406,参考データ!$D$48:$D$50,1),MATCH(M406,参考データ!$F$47:$I$47,0)),INDEX(参考データ!$F$51:$I$59,MATCH(L406,参考データ!$D$51:$D$59,1),MATCH(M406,参考データ!$F$47:$I$47,0))),IF(H406="ガソリン",INDEX(参考データ!$F$60:$I$62,MATCH(L406,参考データ!$D$60:$D$62,1),MATCH(M406,参考データ!$F$47:$I$47,0)),INDEX(参考データ!$F$63:$I$71,MATCH(L406,参考データ!$D$63:$D$71,1),MATCH(M406,参考データ!$F$47:$I$47,0)))))))</f>
        <v/>
      </c>
      <c r="U406" s="218" t="str">
        <f t="shared" si="85"/>
        <v/>
      </c>
      <c r="V406" s="206" t="str">
        <f t="shared" si="86"/>
        <v/>
      </c>
      <c r="AN406" s="216">
        <f t="shared" si="89"/>
        <v>0</v>
      </c>
      <c r="AO406" s="156">
        <f t="shared" si="84"/>
        <v>0</v>
      </c>
      <c r="AP406" s="140">
        <f t="shared" si="90"/>
        <v>0</v>
      </c>
      <c r="AQ406" s="159" t="str">
        <f t="shared" si="87"/>
        <v/>
      </c>
    </row>
    <row r="407" spans="2:43" x14ac:dyDescent="0.2">
      <c r="B407" s="202">
        <v>396</v>
      </c>
      <c r="C407" s="45"/>
      <c r="D407" s="114"/>
      <c r="E407" s="114"/>
      <c r="F407" s="114"/>
      <c r="G407" s="42"/>
      <c r="H407" s="9"/>
      <c r="I407" s="9"/>
      <c r="J407" s="1"/>
      <c r="K407" s="34"/>
      <c r="L407" s="35"/>
      <c r="M407" s="7"/>
      <c r="N407" s="7"/>
      <c r="O407" s="7"/>
      <c r="P407" s="7"/>
      <c r="Q407" s="50"/>
      <c r="R407" s="217" t="str">
        <f t="shared" si="88"/>
        <v/>
      </c>
      <c r="S407" s="39" t="str">
        <f>IF(I407="","",IF(I407="委託輸送",IF(H407="ガソリン",VLOOKUP(L407,参考データ!$D$4:$F$6,3,TRUE),VLOOKUP(L407,参考データ!$D$7:$F$15,3,TRUE)),IF(H407="ガソリン",VLOOKUP(L407,参考データ!$D$16:$F$18,3,TRUE),VLOOKUP(L407,参考データ!$D$19:$F$27,3,TRUE))))</f>
        <v/>
      </c>
      <c r="T407" s="204" t="str">
        <f>IF(C407="","",IF(Q407="有",IF(H407="ガソリン",VLOOKUP(M407,参考データ!$B$36:$F$38,3,FALSE)/R407^VLOOKUP(M407,参考データ!$B$36:$F$38,4,FALSE)/L407^VLOOKUP(M407,参考データ!$B$36:$F$38,5,FALSE),VLOOKUP(M407,参考データ!$B$39:$F$42,3,FALSE)/R407^VLOOKUP(M407,参考データ!$B$39:$F$42,4,FALSE)/L407^VLOOKUP(M407,参考データ!$B$39:$F$42,5,FALSE))*U407,J407/(IF(I407="委託輸送",IF(H407="ガソリン",INDEX(参考データ!$F$48:$I$50,MATCH(L407,参考データ!$D$48:$D$50,1),MATCH(M407,参考データ!$F$47:$I$47,0)),INDEX(参考データ!$F$51:$I$59,MATCH(L407,参考データ!$D$51:$D$59,1),MATCH(M407,参考データ!$F$47:$I$47,0))),IF(H407="ガソリン",INDEX(参考データ!$F$60:$I$62,MATCH(L407,参考データ!$D$60:$D$62,1),MATCH(M407,参考データ!$F$47:$I$47,0)),INDEX(参考データ!$F$63:$I$71,MATCH(L407,参考データ!$D$63:$D$71,1),MATCH(M407,参考データ!$F$47:$I$47,0)))))))</f>
        <v/>
      </c>
      <c r="U407" s="218" t="str">
        <f t="shared" si="85"/>
        <v/>
      </c>
      <c r="V407" s="206" t="str">
        <f t="shared" si="86"/>
        <v/>
      </c>
      <c r="AN407" s="216">
        <f t="shared" si="89"/>
        <v>0</v>
      </c>
      <c r="AO407" s="156">
        <f t="shared" si="84"/>
        <v>0</v>
      </c>
      <c r="AP407" s="140">
        <f t="shared" si="90"/>
        <v>0</v>
      </c>
      <c r="AQ407" s="159" t="str">
        <f t="shared" si="87"/>
        <v/>
      </c>
    </row>
    <row r="408" spans="2:43" x14ac:dyDescent="0.2">
      <c r="B408" s="202">
        <v>397</v>
      </c>
      <c r="C408" s="45"/>
      <c r="D408" s="114"/>
      <c r="E408" s="114"/>
      <c r="F408" s="114"/>
      <c r="G408" s="42"/>
      <c r="H408" s="9"/>
      <c r="I408" s="9"/>
      <c r="J408" s="1"/>
      <c r="K408" s="34"/>
      <c r="L408" s="35"/>
      <c r="M408" s="7"/>
      <c r="N408" s="7"/>
      <c r="O408" s="7"/>
      <c r="P408" s="7"/>
      <c r="Q408" s="50"/>
      <c r="R408" s="217" t="str">
        <f t="shared" si="88"/>
        <v/>
      </c>
      <c r="S408" s="39" t="str">
        <f>IF(I408="","",IF(I408="委託輸送",IF(H408="ガソリン",VLOOKUP(L408,参考データ!$D$4:$F$6,3,TRUE),VLOOKUP(L408,参考データ!$D$7:$F$15,3,TRUE)),IF(H408="ガソリン",VLOOKUP(L408,参考データ!$D$16:$F$18,3,TRUE),VLOOKUP(L408,参考データ!$D$19:$F$27,3,TRUE))))</f>
        <v/>
      </c>
      <c r="T408" s="204" t="str">
        <f>IF(C408="","",IF(Q408="有",IF(H408="ガソリン",VLOOKUP(M408,参考データ!$B$36:$F$38,3,FALSE)/R408^VLOOKUP(M408,参考データ!$B$36:$F$38,4,FALSE)/L408^VLOOKUP(M408,参考データ!$B$36:$F$38,5,FALSE),VLOOKUP(M408,参考データ!$B$39:$F$42,3,FALSE)/R408^VLOOKUP(M408,参考データ!$B$39:$F$42,4,FALSE)/L408^VLOOKUP(M408,参考データ!$B$39:$F$42,5,FALSE))*U408,J408/(IF(I408="委託輸送",IF(H408="ガソリン",INDEX(参考データ!$F$48:$I$50,MATCH(L408,参考データ!$D$48:$D$50,1),MATCH(M408,参考データ!$F$47:$I$47,0)),INDEX(参考データ!$F$51:$I$59,MATCH(L408,参考データ!$D$51:$D$59,1),MATCH(M408,参考データ!$F$47:$I$47,0))),IF(H408="ガソリン",INDEX(参考データ!$F$60:$I$62,MATCH(L408,参考データ!$D$60:$D$62,1),MATCH(M408,参考データ!$F$47:$I$47,0)),INDEX(参考データ!$F$63:$I$71,MATCH(L408,参考データ!$D$63:$D$71,1),MATCH(M408,参考データ!$F$47:$I$47,0)))))))</f>
        <v/>
      </c>
      <c r="U408" s="218" t="str">
        <f t="shared" si="85"/>
        <v/>
      </c>
      <c r="V408" s="206" t="str">
        <f t="shared" si="86"/>
        <v/>
      </c>
      <c r="AN408" s="216">
        <f t="shared" si="89"/>
        <v>0</v>
      </c>
      <c r="AO408" s="156">
        <f t="shared" si="84"/>
        <v>0</v>
      </c>
      <c r="AP408" s="140">
        <f t="shared" si="90"/>
        <v>0</v>
      </c>
      <c r="AQ408" s="159" t="str">
        <f t="shared" si="87"/>
        <v/>
      </c>
    </row>
    <row r="409" spans="2:43" x14ac:dyDescent="0.2">
      <c r="B409" s="202">
        <v>398</v>
      </c>
      <c r="C409" s="45"/>
      <c r="D409" s="114"/>
      <c r="E409" s="114"/>
      <c r="F409" s="114"/>
      <c r="G409" s="42"/>
      <c r="H409" s="9"/>
      <c r="I409" s="9"/>
      <c r="J409" s="1"/>
      <c r="K409" s="34"/>
      <c r="L409" s="35"/>
      <c r="M409" s="7"/>
      <c r="N409" s="7"/>
      <c r="O409" s="7"/>
      <c r="P409" s="7"/>
      <c r="Q409" s="50"/>
      <c r="R409" s="217" t="str">
        <f t="shared" si="88"/>
        <v/>
      </c>
      <c r="S409" s="39" t="str">
        <f>IF(I409="","",IF(I409="委託輸送",IF(H409="ガソリン",VLOOKUP(L409,参考データ!$D$4:$F$6,3,TRUE),VLOOKUP(L409,参考データ!$D$7:$F$15,3,TRUE)),IF(H409="ガソリン",VLOOKUP(L409,参考データ!$D$16:$F$18,3,TRUE),VLOOKUP(L409,参考データ!$D$19:$F$27,3,TRUE))))</f>
        <v/>
      </c>
      <c r="T409" s="204" t="str">
        <f>IF(C409="","",IF(Q409="有",IF(H409="ガソリン",VLOOKUP(M409,参考データ!$B$36:$F$38,3,FALSE)/R409^VLOOKUP(M409,参考データ!$B$36:$F$38,4,FALSE)/L409^VLOOKUP(M409,参考データ!$B$36:$F$38,5,FALSE),VLOOKUP(M409,参考データ!$B$39:$F$42,3,FALSE)/R409^VLOOKUP(M409,参考データ!$B$39:$F$42,4,FALSE)/L409^VLOOKUP(M409,参考データ!$B$39:$F$42,5,FALSE))*U409,J409/(IF(I409="委託輸送",IF(H409="ガソリン",INDEX(参考データ!$F$48:$I$50,MATCH(L409,参考データ!$D$48:$D$50,1),MATCH(M409,参考データ!$F$47:$I$47,0)),INDEX(参考データ!$F$51:$I$59,MATCH(L409,参考データ!$D$51:$D$59,1),MATCH(M409,参考データ!$F$47:$I$47,0))),IF(H409="ガソリン",INDEX(参考データ!$F$60:$I$62,MATCH(L409,参考データ!$D$60:$D$62,1),MATCH(M409,参考データ!$F$47:$I$47,0)),INDEX(参考データ!$F$63:$I$71,MATCH(L409,参考データ!$D$63:$D$71,1),MATCH(M409,参考データ!$F$47:$I$47,0)))))))</f>
        <v/>
      </c>
      <c r="U409" s="218" t="str">
        <f t="shared" si="85"/>
        <v/>
      </c>
      <c r="V409" s="206" t="str">
        <f t="shared" si="86"/>
        <v/>
      </c>
      <c r="AN409" s="216">
        <f t="shared" si="89"/>
        <v>0</v>
      </c>
      <c r="AO409" s="156">
        <f t="shared" si="84"/>
        <v>0</v>
      </c>
      <c r="AP409" s="140">
        <f t="shared" si="90"/>
        <v>0</v>
      </c>
      <c r="AQ409" s="159" t="str">
        <f t="shared" si="87"/>
        <v/>
      </c>
    </row>
    <row r="410" spans="2:43" x14ac:dyDescent="0.2">
      <c r="B410" s="202">
        <v>399</v>
      </c>
      <c r="C410" s="45"/>
      <c r="D410" s="114"/>
      <c r="E410" s="114"/>
      <c r="F410" s="114"/>
      <c r="G410" s="42"/>
      <c r="H410" s="9"/>
      <c r="I410" s="9"/>
      <c r="J410" s="1"/>
      <c r="K410" s="34"/>
      <c r="L410" s="35"/>
      <c r="M410" s="7"/>
      <c r="N410" s="7"/>
      <c r="O410" s="7"/>
      <c r="P410" s="7"/>
      <c r="Q410" s="50"/>
      <c r="R410" s="217" t="str">
        <f t="shared" si="88"/>
        <v/>
      </c>
      <c r="S410" s="39" t="str">
        <f>IF(I410="","",IF(I410="委託輸送",IF(H410="ガソリン",VLOOKUP(L410,参考データ!$D$4:$F$6,3,TRUE),VLOOKUP(L410,参考データ!$D$7:$F$15,3,TRUE)),IF(H410="ガソリン",VLOOKUP(L410,参考データ!$D$16:$F$18,3,TRUE),VLOOKUP(L410,参考データ!$D$19:$F$27,3,TRUE))))</f>
        <v/>
      </c>
      <c r="T410" s="204" t="str">
        <f>IF(C410="","",IF(Q410="有",IF(H410="ガソリン",VLOOKUP(M410,参考データ!$B$36:$F$38,3,FALSE)/R410^VLOOKUP(M410,参考データ!$B$36:$F$38,4,FALSE)/L410^VLOOKUP(M410,参考データ!$B$36:$F$38,5,FALSE),VLOOKUP(M410,参考データ!$B$39:$F$42,3,FALSE)/R410^VLOOKUP(M410,参考データ!$B$39:$F$42,4,FALSE)/L410^VLOOKUP(M410,参考データ!$B$39:$F$42,5,FALSE))*U410,J410/(IF(I410="委託輸送",IF(H410="ガソリン",INDEX(参考データ!$F$48:$I$50,MATCH(L410,参考データ!$D$48:$D$50,1),MATCH(M410,参考データ!$F$47:$I$47,0)),INDEX(参考データ!$F$51:$I$59,MATCH(L410,参考データ!$D$51:$D$59,1),MATCH(M410,参考データ!$F$47:$I$47,0))),IF(H410="ガソリン",INDEX(参考データ!$F$60:$I$62,MATCH(L410,参考データ!$D$60:$D$62,1),MATCH(M410,参考データ!$F$47:$I$47,0)),INDEX(参考データ!$F$63:$I$71,MATCH(L410,参考データ!$D$63:$D$71,1),MATCH(M410,参考データ!$F$47:$I$47,0)))))))</f>
        <v/>
      </c>
      <c r="U410" s="218" t="str">
        <f t="shared" si="85"/>
        <v/>
      </c>
      <c r="V410" s="206" t="str">
        <f t="shared" si="86"/>
        <v/>
      </c>
      <c r="AN410" s="216">
        <f t="shared" si="89"/>
        <v>0</v>
      </c>
      <c r="AO410" s="156">
        <f t="shared" si="84"/>
        <v>0</v>
      </c>
      <c r="AP410" s="140">
        <f t="shared" si="90"/>
        <v>0</v>
      </c>
      <c r="AQ410" s="159" t="str">
        <f t="shared" si="87"/>
        <v/>
      </c>
    </row>
    <row r="411" spans="2:43" x14ac:dyDescent="0.2">
      <c r="B411" s="202">
        <v>400</v>
      </c>
      <c r="C411" s="45"/>
      <c r="D411" s="114"/>
      <c r="E411" s="114"/>
      <c r="F411" s="114"/>
      <c r="G411" s="42"/>
      <c r="H411" s="9"/>
      <c r="I411" s="9"/>
      <c r="J411" s="1"/>
      <c r="K411" s="34"/>
      <c r="L411" s="35"/>
      <c r="M411" s="7"/>
      <c r="N411" s="7"/>
      <c r="O411" s="7"/>
      <c r="P411" s="7"/>
      <c r="Q411" s="50"/>
      <c r="R411" s="217" t="str">
        <f t="shared" si="88"/>
        <v/>
      </c>
      <c r="S411" s="39" t="str">
        <f>IF(I411="","",IF(I411="委託輸送",IF(H411="ガソリン",VLOOKUP(L411,参考データ!$D$4:$F$6,3,TRUE),VLOOKUP(L411,参考データ!$D$7:$F$15,3,TRUE)),IF(H411="ガソリン",VLOOKUP(L411,参考データ!$D$16:$F$18,3,TRUE),VLOOKUP(L411,参考データ!$D$19:$F$27,3,TRUE))))</f>
        <v/>
      </c>
      <c r="T411" s="204" t="str">
        <f>IF(C411="","",IF(Q411="有",IF(H411="ガソリン",VLOOKUP(M411,参考データ!$B$36:$F$38,3,FALSE)/R411^VLOOKUP(M411,参考データ!$B$36:$F$38,4,FALSE)/L411^VLOOKUP(M411,参考データ!$B$36:$F$38,5,FALSE),VLOOKUP(M411,参考データ!$B$39:$F$42,3,FALSE)/R411^VLOOKUP(M411,参考データ!$B$39:$F$42,4,FALSE)/L411^VLOOKUP(M411,参考データ!$B$39:$F$42,5,FALSE))*U411,J411/(IF(I411="委託輸送",IF(H411="ガソリン",INDEX(参考データ!$F$48:$I$50,MATCH(L411,参考データ!$D$48:$D$50,1),MATCH(M411,参考データ!$F$47:$I$47,0)),INDEX(参考データ!$F$51:$I$59,MATCH(L411,参考データ!$D$51:$D$59,1),MATCH(M411,参考データ!$F$47:$I$47,0))),IF(H411="ガソリン",INDEX(参考データ!$F$60:$I$62,MATCH(L411,参考データ!$D$60:$D$62,1),MATCH(M411,参考データ!$F$47:$I$47,0)),INDEX(参考データ!$F$63:$I$71,MATCH(L411,参考データ!$D$63:$D$71,1),MATCH(M411,参考データ!$F$47:$I$47,0)))))))</f>
        <v/>
      </c>
      <c r="U411" s="218" t="str">
        <f t="shared" si="85"/>
        <v/>
      </c>
      <c r="V411" s="206" t="str">
        <f t="shared" si="86"/>
        <v/>
      </c>
      <c r="AN411" s="216">
        <f t="shared" si="89"/>
        <v>0</v>
      </c>
      <c r="AO411" s="156">
        <f t="shared" si="84"/>
        <v>0</v>
      </c>
      <c r="AP411" s="140">
        <f t="shared" si="90"/>
        <v>0</v>
      </c>
      <c r="AQ411" s="159" t="str">
        <f t="shared" si="87"/>
        <v/>
      </c>
    </row>
    <row r="412" spans="2:43" x14ac:dyDescent="0.2">
      <c r="B412" s="202">
        <v>401</v>
      </c>
      <c r="C412" s="45"/>
      <c r="D412" s="114"/>
      <c r="E412" s="114"/>
      <c r="F412" s="114"/>
      <c r="G412" s="42"/>
      <c r="H412" s="9"/>
      <c r="I412" s="9"/>
      <c r="J412" s="1"/>
      <c r="K412" s="34"/>
      <c r="L412" s="35"/>
      <c r="M412" s="7"/>
      <c r="N412" s="7"/>
      <c r="O412" s="7"/>
      <c r="P412" s="7"/>
      <c r="Q412" s="50"/>
      <c r="R412" s="217" t="str">
        <f t="shared" si="88"/>
        <v/>
      </c>
      <c r="S412" s="39" t="str">
        <f>IF(I412="","",IF(I412="委託輸送",IF(H412="ガソリン",VLOOKUP(L412,参考データ!$D$4:$F$6,3,TRUE),VLOOKUP(L412,参考データ!$D$7:$F$15,3,TRUE)),IF(H412="ガソリン",VLOOKUP(L412,参考データ!$D$16:$F$18,3,TRUE),VLOOKUP(L412,参考データ!$D$19:$F$27,3,TRUE))))</f>
        <v/>
      </c>
      <c r="T412" s="204" t="str">
        <f>IF(C412="","",IF(Q412="有",IF(H412="ガソリン",VLOOKUP(M412,参考データ!$B$36:$F$38,3,FALSE)/R412^VLOOKUP(M412,参考データ!$B$36:$F$38,4,FALSE)/L412^VLOOKUP(M412,参考データ!$B$36:$F$38,5,FALSE),VLOOKUP(M412,参考データ!$B$39:$F$42,3,FALSE)/R412^VLOOKUP(M412,参考データ!$B$39:$F$42,4,FALSE)/L412^VLOOKUP(M412,参考データ!$B$39:$F$42,5,FALSE))*U412,J412/(IF(I412="委託輸送",IF(H412="ガソリン",INDEX(参考データ!$F$48:$I$50,MATCH(L412,参考データ!$D$48:$D$50,1),MATCH(M412,参考データ!$F$47:$I$47,0)),INDEX(参考データ!$F$51:$I$59,MATCH(L412,参考データ!$D$51:$D$59,1),MATCH(M412,参考データ!$F$47:$I$47,0))),IF(H412="ガソリン",INDEX(参考データ!$F$60:$I$62,MATCH(L412,参考データ!$D$60:$D$62,1),MATCH(M412,参考データ!$F$47:$I$47,0)),INDEX(参考データ!$F$63:$I$71,MATCH(L412,参考データ!$D$63:$D$71,1),MATCH(M412,参考データ!$F$47:$I$47,0)))))))</f>
        <v/>
      </c>
      <c r="U412" s="218" t="str">
        <f t="shared" si="85"/>
        <v/>
      </c>
      <c r="V412" s="206" t="str">
        <f t="shared" si="86"/>
        <v/>
      </c>
      <c r="AN412" s="216">
        <f t="shared" si="89"/>
        <v>0</v>
      </c>
      <c r="AO412" s="156">
        <f t="shared" si="84"/>
        <v>0</v>
      </c>
      <c r="AP412" s="140">
        <f t="shared" si="90"/>
        <v>0</v>
      </c>
      <c r="AQ412" s="159" t="str">
        <f t="shared" si="87"/>
        <v/>
      </c>
    </row>
    <row r="413" spans="2:43" x14ac:dyDescent="0.2">
      <c r="B413" s="202">
        <v>402</v>
      </c>
      <c r="C413" s="45"/>
      <c r="D413" s="114"/>
      <c r="E413" s="114"/>
      <c r="F413" s="114"/>
      <c r="G413" s="44"/>
      <c r="H413" s="10"/>
      <c r="I413" s="10"/>
      <c r="J413" s="5"/>
      <c r="K413" s="36"/>
      <c r="L413" s="37"/>
      <c r="M413" s="8"/>
      <c r="N413" s="8"/>
      <c r="O413" s="8"/>
      <c r="P413" s="8"/>
      <c r="Q413" s="51"/>
      <c r="R413" s="217" t="str">
        <f t="shared" si="88"/>
        <v/>
      </c>
      <c r="S413" s="39" t="str">
        <f>IF(I413="","",IF(I413="委託輸送",IF(H413="ガソリン",VLOOKUP(L413,参考データ!$D$4:$F$6,3,TRUE),VLOOKUP(L413,参考データ!$D$7:$F$15,3,TRUE)),IF(H413="ガソリン",VLOOKUP(L413,参考データ!$D$16:$F$18,3,TRUE),VLOOKUP(L413,参考データ!$D$19:$F$27,3,TRUE))))</f>
        <v/>
      </c>
      <c r="T413" s="204" t="str">
        <f>IF(C413="","",IF(Q413="有",IF(H413="ガソリン",VLOOKUP(M413,参考データ!$B$36:$F$38,3,FALSE)/R413^VLOOKUP(M413,参考データ!$B$36:$F$38,4,FALSE)/L413^VLOOKUP(M413,参考データ!$B$36:$F$38,5,FALSE),VLOOKUP(M413,参考データ!$B$39:$F$42,3,FALSE)/R413^VLOOKUP(M413,参考データ!$B$39:$F$42,4,FALSE)/L413^VLOOKUP(M413,参考データ!$B$39:$F$42,5,FALSE))*U413,J413/(IF(I413="委託輸送",IF(H413="ガソリン",INDEX(参考データ!$F$48:$I$50,MATCH(L413,参考データ!$D$48:$D$50,1),MATCH(M413,参考データ!$F$47:$I$47,0)),INDEX(参考データ!$F$51:$I$59,MATCH(L413,参考データ!$D$51:$D$59,1),MATCH(M413,参考データ!$F$47:$I$47,0))),IF(H413="ガソリン",INDEX(参考データ!$F$60:$I$62,MATCH(L413,参考データ!$D$60:$D$62,1),MATCH(M413,参考データ!$F$47:$I$47,0)),INDEX(参考データ!$F$63:$I$71,MATCH(L413,参考データ!$D$63:$D$71,1),MATCH(M413,参考データ!$F$47:$I$47,0)))))))</f>
        <v/>
      </c>
      <c r="U413" s="218" t="str">
        <f t="shared" si="85"/>
        <v/>
      </c>
      <c r="V413" s="206" t="str">
        <f t="shared" si="86"/>
        <v/>
      </c>
      <c r="AN413" s="216">
        <f t="shared" si="89"/>
        <v>0</v>
      </c>
      <c r="AO413" s="156">
        <f t="shared" si="84"/>
        <v>0</v>
      </c>
      <c r="AP413" s="140">
        <f t="shared" si="90"/>
        <v>0</v>
      </c>
      <c r="AQ413" s="159" t="str">
        <f t="shared" si="87"/>
        <v/>
      </c>
    </row>
    <row r="414" spans="2:43" x14ac:dyDescent="0.2">
      <c r="B414" s="202">
        <v>403</v>
      </c>
      <c r="C414" s="45"/>
      <c r="D414" s="114"/>
      <c r="E414" s="114"/>
      <c r="F414" s="114"/>
      <c r="G414" s="44"/>
      <c r="H414" s="10"/>
      <c r="I414" s="10"/>
      <c r="J414" s="5"/>
      <c r="K414" s="36"/>
      <c r="L414" s="37"/>
      <c r="M414" s="8"/>
      <c r="N414" s="8"/>
      <c r="O414" s="8"/>
      <c r="P414" s="8"/>
      <c r="Q414" s="51"/>
      <c r="R414" s="217" t="str">
        <f t="shared" si="88"/>
        <v/>
      </c>
      <c r="S414" s="39" t="str">
        <f>IF(I414="","",IF(I414="委託輸送",IF(H414="ガソリン",VLOOKUP(L414,参考データ!$D$4:$F$6,3,TRUE),VLOOKUP(L414,参考データ!$D$7:$F$15,3,TRUE)),IF(H414="ガソリン",VLOOKUP(L414,参考データ!$D$16:$F$18,3,TRUE),VLOOKUP(L414,参考データ!$D$19:$F$27,3,TRUE))))</f>
        <v/>
      </c>
      <c r="T414" s="204" t="str">
        <f>IF(C414="","",IF(Q414="有",IF(H414="ガソリン",VLOOKUP(M414,参考データ!$B$36:$F$38,3,FALSE)/R414^VLOOKUP(M414,参考データ!$B$36:$F$38,4,FALSE)/L414^VLOOKUP(M414,参考データ!$B$36:$F$38,5,FALSE),VLOOKUP(M414,参考データ!$B$39:$F$42,3,FALSE)/R414^VLOOKUP(M414,参考データ!$B$39:$F$42,4,FALSE)/L414^VLOOKUP(M414,参考データ!$B$39:$F$42,5,FALSE))*U414,J414/(IF(I414="委託輸送",IF(H414="ガソリン",INDEX(参考データ!$F$48:$I$50,MATCH(L414,参考データ!$D$48:$D$50,1),MATCH(M414,参考データ!$F$47:$I$47,0)),INDEX(参考データ!$F$51:$I$59,MATCH(L414,参考データ!$D$51:$D$59,1),MATCH(M414,参考データ!$F$47:$I$47,0))),IF(H414="ガソリン",INDEX(参考データ!$F$60:$I$62,MATCH(L414,参考データ!$D$60:$D$62,1),MATCH(M414,参考データ!$F$47:$I$47,0)),INDEX(参考データ!$F$63:$I$71,MATCH(L414,参考データ!$D$63:$D$71,1),MATCH(M414,参考データ!$F$47:$I$47,0)))))))</f>
        <v/>
      </c>
      <c r="U414" s="218" t="str">
        <f t="shared" si="85"/>
        <v/>
      </c>
      <c r="V414" s="206" t="str">
        <f t="shared" si="86"/>
        <v/>
      </c>
      <c r="AN414" s="216">
        <f t="shared" si="89"/>
        <v>0</v>
      </c>
      <c r="AO414" s="156">
        <f t="shared" si="84"/>
        <v>0</v>
      </c>
      <c r="AP414" s="140">
        <f t="shared" si="90"/>
        <v>0</v>
      </c>
      <c r="AQ414" s="159" t="str">
        <f t="shared" si="87"/>
        <v/>
      </c>
    </row>
    <row r="415" spans="2:43" x14ac:dyDescent="0.2">
      <c r="B415" s="202">
        <v>404</v>
      </c>
      <c r="C415" s="45"/>
      <c r="D415" s="114"/>
      <c r="E415" s="114"/>
      <c r="F415" s="114"/>
      <c r="G415" s="44"/>
      <c r="H415" s="10"/>
      <c r="I415" s="10"/>
      <c r="J415" s="5"/>
      <c r="K415" s="36"/>
      <c r="L415" s="37"/>
      <c r="M415" s="8"/>
      <c r="N415" s="8"/>
      <c r="O415" s="8"/>
      <c r="P415" s="8"/>
      <c r="Q415" s="51"/>
      <c r="R415" s="217" t="str">
        <f t="shared" si="88"/>
        <v/>
      </c>
      <c r="S415" s="39" t="str">
        <f>IF(I415="","",IF(I415="委託輸送",IF(H415="ガソリン",VLOOKUP(L415,参考データ!$D$4:$F$6,3,TRUE),VLOOKUP(L415,参考データ!$D$7:$F$15,3,TRUE)),IF(H415="ガソリン",VLOOKUP(L415,参考データ!$D$16:$F$18,3,TRUE),VLOOKUP(L415,参考データ!$D$19:$F$27,3,TRUE))))</f>
        <v/>
      </c>
      <c r="T415" s="204" t="str">
        <f>IF(C415="","",IF(Q415="有",IF(H415="ガソリン",VLOOKUP(M415,参考データ!$B$36:$F$38,3,FALSE)/R415^VLOOKUP(M415,参考データ!$B$36:$F$38,4,FALSE)/L415^VLOOKUP(M415,参考データ!$B$36:$F$38,5,FALSE),VLOOKUP(M415,参考データ!$B$39:$F$42,3,FALSE)/R415^VLOOKUP(M415,参考データ!$B$39:$F$42,4,FALSE)/L415^VLOOKUP(M415,参考データ!$B$39:$F$42,5,FALSE))*U415,J415/(IF(I415="委託輸送",IF(H415="ガソリン",INDEX(参考データ!$F$48:$I$50,MATCH(L415,参考データ!$D$48:$D$50,1),MATCH(M415,参考データ!$F$47:$I$47,0)),INDEX(参考データ!$F$51:$I$59,MATCH(L415,参考データ!$D$51:$D$59,1),MATCH(M415,参考データ!$F$47:$I$47,0))),IF(H415="ガソリン",INDEX(参考データ!$F$60:$I$62,MATCH(L415,参考データ!$D$60:$D$62,1),MATCH(M415,参考データ!$F$47:$I$47,0)),INDEX(参考データ!$F$63:$I$71,MATCH(L415,参考データ!$D$63:$D$71,1),MATCH(M415,参考データ!$F$47:$I$47,0)))))))</f>
        <v/>
      </c>
      <c r="U415" s="218" t="str">
        <f t="shared" si="85"/>
        <v/>
      </c>
      <c r="V415" s="206" t="str">
        <f t="shared" si="86"/>
        <v/>
      </c>
      <c r="AN415" s="216">
        <f t="shared" si="89"/>
        <v>0</v>
      </c>
      <c r="AO415" s="156">
        <f t="shared" si="84"/>
        <v>0</v>
      </c>
      <c r="AP415" s="140">
        <f t="shared" si="90"/>
        <v>0</v>
      </c>
      <c r="AQ415" s="159" t="str">
        <f t="shared" si="87"/>
        <v/>
      </c>
    </row>
    <row r="416" spans="2:43" x14ac:dyDescent="0.2">
      <c r="B416" s="202">
        <v>405</v>
      </c>
      <c r="C416" s="45"/>
      <c r="D416" s="114"/>
      <c r="E416" s="114"/>
      <c r="F416" s="114"/>
      <c r="G416" s="44"/>
      <c r="H416" s="10"/>
      <c r="I416" s="10"/>
      <c r="J416" s="5"/>
      <c r="K416" s="36"/>
      <c r="L416" s="37"/>
      <c r="M416" s="8"/>
      <c r="N416" s="8"/>
      <c r="O416" s="8"/>
      <c r="P416" s="8"/>
      <c r="Q416" s="51"/>
      <c r="R416" s="217" t="str">
        <f t="shared" si="88"/>
        <v/>
      </c>
      <c r="S416" s="39" t="str">
        <f>IF(I416="","",IF(I416="委託輸送",IF(H416="ガソリン",VLOOKUP(L416,参考データ!$D$4:$F$6,3,TRUE),VLOOKUP(L416,参考データ!$D$7:$F$15,3,TRUE)),IF(H416="ガソリン",VLOOKUP(L416,参考データ!$D$16:$F$18,3,TRUE),VLOOKUP(L416,参考データ!$D$19:$F$27,3,TRUE))))</f>
        <v/>
      </c>
      <c r="T416" s="204" t="str">
        <f>IF(C416="","",IF(Q416="有",IF(H416="ガソリン",VLOOKUP(M416,参考データ!$B$36:$F$38,3,FALSE)/R416^VLOOKUP(M416,参考データ!$B$36:$F$38,4,FALSE)/L416^VLOOKUP(M416,参考データ!$B$36:$F$38,5,FALSE),VLOOKUP(M416,参考データ!$B$39:$F$42,3,FALSE)/R416^VLOOKUP(M416,参考データ!$B$39:$F$42,4,FALSE)/L416^VLOOKUP(M416,参考データ!$B$39:$F$42,5,FALSE))*U416,J416/(IF(I416="委託輸送",IF(H416="ガソリン",INDEX(参考データ!$F$48:$I$50,MATCH(L416,参考データ!$D$48:$D$50,1),MATCH(M416,参考データ!$F$47:$I$47,0)),INDEX(参考データ!$F$51:$I$59,MATCH(L416,参考データ!$D$51:$D$59,1),MATCH(M416,参考データ!$F$47:$I$47,0))),IF(H416="ガソリン",INDEX(参考データ!$F$60:$I$62,MATCH(L416,参考データ!$D$60:$D$62,1),MATCH(M416,参考データ!$F$47:$I$47,0)),INDEX(参考データ!$F$63:$I$71,MATCH(L416,参考データ!$D$63:$D$71,1),MATCH(M416,参考データ!$F$47:$I$47,0)))))))</f>
        <v/>
      </c>
      <c r="U416" s="218" t="str">
        <f t="shared" si="85"/>
        <v/>
      </c>
      <c r="V416" s="206" t="str">
        <f t="shared" si="86"/>
        <v/>
      </c>
      <c r="AN416" s="216">
        <f t="shared" si="89"/>
        <v>0</v>
      </c>
      <c r="AO416" s="156">
        <f t="shared" si="84"/>
        <v>0</v>
      </c>
      <c r="AP416" s="140">
        <f t="shared" si="90"/>
        <v>0</v>
      </c>
      <c r="AQ416" s="159" t="str">
        <f t="shared" si="87"/>
        <v/>
      </c>
    </row>
    <row r="417" spans="2:43" x14ac:dyDescent="0.2">
      <c r="B417" s="202">
        <v>406</v>
      </c>
      <c r="C417" s="45"/>
      <c r="D417" s="114"/>
      <c r="E417" s="114"/>
      <c r="F417" s="114"/>
      <c r="G417" s="44"/>
      <c r="H417" s="10"/>
      <c r="I417" s="10"/>
      <c r="J417" s="5"/>
      <c r="K417" s="36"/>
      <c r="L417" s="37"/>
      <c r="M417" s="8"/>
      <c r="N417" s="8"/>
      <c r="O417" s="8"/>
      <c r="P417" s="8"/>
      <c r="Q417" s="51"/>
      <c r="R417" s="217" t="str">
        <f t="shared" si="88"/>
        <v/>
      </c>
      <c r="S417" s="39" t="str">
        <f>IF(I417="","",IF(I417="委託輸送",IF(H417="ガソリン",VLOOKUP(L417,参考データ!$D$4:$F$6,3,TRUE),VLOOKUP(L417,参考データ!$D$7:$F$15,3,TRUE)),IF(H417="ガソリン",VLOOKUP(L417,参考データ!$D$16:$F$18,3,TRUE),VLOOKUP(L417,参考データ!$D$19:$F$27,3,TRUE))))</f>
        <v/>
      </c>
      <c r="T417" s="204" t="str">
        <f>IF(C417="","",IF(Q417="有",IF(H417="ガソリン",VLOOKUP(M417,参考データ!$B$36:$F$38,3,FALSE)/R417^VLOOKUP(M417,参考データ!$B$36:$F$38,4,FALSE)/L417^VLOOKUP(M417,参考データ!$B$36:$F$38,5,FALSE),VLOOKUP(M417,参考データ!$B$39:$F$42,3,FALSE)/R417^VLOOKUP(M417,参考データ!$B$39:$F$42,4,FALSE)/L417^VLOOKUP(M417,参考データ!$B$39:$F$42,5,FALSE))*U417,J417/(IF(I417="委託輸送",IF(H417="ガソリン",INDEX(参考データ!$F$48:$I$50,MATCH(L417,参考データ!$D$48:$D$50,1),MATCH(M417,参考データ!$F$47:$I$47,0)),INDEX(参考データ!$F$51:$I$59,MATCH(L417,参考データ!$D$51:$D$59,1),MATCH(M417,参考データ!$F$47:$I$47,0))),IF(H417="ガソリン",INDEX(参考データ!$F$60:$I$62,MATCH(L417,参考データ!$D$60:$D$62,1),MATCH(M417,参考データ!$F$47:$I$47,0)),INDEX(参考データ!$F$63:$I$71,MATCH(L417,参考データ!$D$63:$D$71,1),MATCH(M417,参考データ!$F$47:$I$47,0)))))))</f>
        <v/>
      </c>
      <c r="U417" s="218" t="str">
        <f t="shared" si="85"/>
        <v/>
      </c>
      <c r="V417" s="206" t="str">
        <f t="shared" si="86"/>
        <v/>
      </c>
      <c r="AN417" s="216">
        <f t="shared" si="89"/>
        <v>0</v>
      </c>
      <c r="AO417" s="156">
        <f t="shared" si="84"/>
        <v>0</v>
      </c>
      <c r="AP417" s="140">
        <f t="shared" si="90"/>
        <v>0</v>
      </c>
      <c r="AQ417" s="159" t="str">
        <f t="shared" si="87"/>
        <v/>
      </c>
    </row>
    <row r="418" spans="2:43" x14ac:dyDescent="0.2">
      <c r="B418" s="202">
        <v>407</v>
      </c>
      <c r="C418" s="45"/>
      <c r="D418" s="114"/>
      <c r="E418" s="114"/>
      <c r="F418" s="114"/>
      <c r="G418" s="44"/>
      <c r="H418" s="10"/>
      <c r="I418" s="10"/>
      <c r="J418" s="5"/>
      <c r="K418" s="36"/>
      <c r="L418" s="37"/>
      <c r="M418" s="8"/>
      <c r="N418" s="8"/>
      <c r="O418" s="8"/>
      <c r="P418" s="8"/>
      <c r="Q418" s="51"/>
      <c r="R418" s="217" t="str">
        <f t="shared" si="88"/>
        <v/>
      </c>
      <c r="S418" s="39" t="str">
        <f>IF(I418="","",IF(I418="委託輸送",IF(H418="ガソリン",VLOOKUP(L418,参考データ!$D$4:$F$6,3,TRUE),VLOOKUP(L418,参考データ!$D$7:$F$15,3,TRUE)),IF(H418="ガソリン",VLOOKUP(L418,参考データ!$D$16:$F$18,3,TRUE),VLOOKUP(L418,参考データ!$D$19:$F$27,3,TRUE))))</f>
        <v/>
      </c>
      <c r="T418" s="204" t="str">
        <f>IF(C418="","",IF(Q418="有",IF(H418="ガソリン",VLOOKUP(M418,参考データ!$B$36:$F$38,3,FALSE)/R418^VLOOKUP(M418,参考データ!$B$36:$F$38,4,FALSE)/L418^VLOOKUP(M418,参考データ!$B$36:$F$38,5,FALSE),VLOOKUP(M418,参考データ!$B$39:$F$42,3,FALSE)/R418^VLOOKUP(M418,参考データ!$B$39:$F$42,4,FALSE)/L418^VLOOKUP(M418,参考データ!$B$39:$F$42,5,FALSE))*U418,J418/(IF(I418="委託輸送",IF(H418="ガソリン",INDEX(参考データ!$F$48:$I$50,MATCH(L418,参考データ!$D$48:$D$50,1),MATCH(M418,参考データ!$F$47:$I$47,0)),INDEX(参考データ!$F$51:$I$59,MATCH(L418,参考データ!$D$51:$D$59,1),MATCH(M418,参考データ!$F$47:$I$47,0))),IF(H418="ガソリン",INDEX(参考データ!$F$60:$I$62,MATCH(L418,参考データ!$D$60:$D$62,1),MATCH(M418,参考データ!$F$47:$I$47,0)),INDEX(参考データ!$F$63:$I$71,MATCH(L418,参考データ!$D$63:$D$71,1),MATCH(M418,参考データ!$F$47:$I$47,0)))))))</f>
        <v/>
      </c>
      <c r="U418" s="218" t="str">
        <f t="shared" si="85"/>
        <v/>
      </c>
      <c r="V418" s="206" t="str">
        <f t="shared" si="86"/>
        <v/>
      </c>
      <c r="AN418" s="216">
        <f t="shared" si="89"/>
        <v>0</v>
      </c>
      <c r="AO418" s="156">
        <f t="shared" si="84"/>
        <v>0</v>
      </c>
      <c r="AP418" s="140">
        <f t="shared" si="90"/>
        <v>0</v>
      </c>
      <c r="AQ418" s="159" t="str">
        <f t="shared" si="87"/>
        <v/>
      </c>
    </row>
    <row r="419" spans="2:43" x14ac:dyDescent="0.2">
      <c r="B419" s="202">
        <v>408</v>
      </c>
      <c r="C419" s="45"/>
      <c r="D419" s="114"/>
      <c r="E419" s="114"/>
      <c r="F419" s="114"/>
      <c r="G419" s="44"/>
      <c r="H419" s="10"/>
      <c r="I419" s="10"/>
      <c r="J419" s="5"/>
      <c r="K419" s="36"/>
      <c r="L419" s="37"/>
      <c r="M419" s="8"/>
      <c r="N419" s="8"/>
      <c r="O419" s="8"/>
      <c r="P419" s="8"/>
      <c r="Q419" s="51"/>
      <c r="R419" s="217" t="str">
        <f t="shared" si="88"/>
        <v/>
      </c>
      <c r="S419" s="39" t="str">
        <f>IF(I419="","",IF(I419="委託輸送",IF(H419="ガソリン",VLOOKUP(L419,参考データ!$D$4:$F$6,3,TRUE),VLOOKUP(L419,参考データ!$D$7:$F$15,3,TRUE)),IF(H419="ガソリン",VLOOKUP(L419,参考データ!$D$16:$F$18,3,TRUE),VLOOKUP(L419,参考データ!$D$19:$F$27,3,TRUE))))</f>
        <v/>
      </c>
      <c r="T419" s="204" t="str">
        <f>IF(C419="","",IF(Q419="有",IF(H419="ガソリン",VLOOKUP(M419,参考データ!$B$36:$F$38,3,FALSE)/R419^VLOOKUP(M419,参考データ!$B$36:$F$38,4,FALSE)/L419^VLOOKUP(M419,参考データ!$B$36:$F$38,5,FALSE),VLOOKUP(M419,参考データ!$B$39:$F$42,3,FALSE)/R419^VLOOKUP(M419,参考データ!$B$39:$F$42,4,FALSE)/L419^VLOOKUP(M419,参考データ!$B$39:$F$42,5,FALSE))*U419,J419/(IF(I419="委託輸送",IF(H419="ガソリン",INDEX(参考データ!$F$48:$I$50,MATCH(L419,参考データ!$D$48:$D$50,1),MATCH(M419,参考データ!$F$47:$I$47,0)),INDEX(参考データ!$F$51:$I$59,MATCH(L419,参考データ!$D$51:$D$59,1),MATCH(M419,参考データ!$F$47:$I$47,0))),IF(H419="ガソリン",INDEX(参考データ!$F$60:$I$62,MATCH(L419,参考データ!$D$60:$D$62,1),MATCH(M419,参考データ!$F$47:$I$47,0)),INDEX(参考データ!$F$63:$I$71,MATCH(L419,参考データ!$D$63:$D$71,1),MATCH(M419,参考データ!$F$47:$I$47,0)))))))</f>
        <v/>
      </c>
      <c r="U419" s="218" t="str">
        <f t="shared" si="85"/>
        <v/>
      </c>
      <c r="V419" s="206" t="str">
        <f t="shared" si="86"/>
        <v/>
      </c>
      <c r="AN419" s="216">
        <f t="shared" si="89"/>
        <v>0</v>
      </c>
      <c r="AO419" s="156">
        <f t="shared" si="84"/>
        <v>0</v>
      </c>
      <c r="AP419" s="140">
        <f t="shared" si="90"/>
        <v>0</v>
      </c>
      <c r="AQ419" s="159" t="str">
        <f t="shared" si="87"/>
        <v/>
      </c>
    </row>
    <row r="420" spans="2:43" x14ac:dyDescent="0.2">
      <c r="B420" s="202">
        <v>409</v>
      </c>
      <c r="C420" s="45"/>
      <c r="D420" s="114"/>
      <c r="E420" s="114"/>
      <c r="F420" s="114"/>
      <c r="G420" s="44"/>
      <c r="H420" s="10"/>
      <c r="I420" s="10"/>
      <c r="J420" s="5"/>
      <c r="K420" s="36"/>
      <c r="L420" s="37"/>
      <c r="M420" s="8"/>
      <c r="N420" s="8"/>
      <c r="O420" s="8"/>
      <c r="P420" s="8"/>
      <c r="Q420" s="51"/>
      <c r="R420" s="217" t="str">
        <f t="shared" si="88"/>
        <v/>
      </c>
      <c r="S420" s="39" t="str">
        <f>IF(I420="","",IF(I420="委託輸送",IF(H420="ガソリン",VLOOKUP(L420,参考データ!$D$4:$F$6,3,TRUE),VLOOKUP(L420,参考データ!$D$7:$F$15,3,TRUE)),IF(H420="ガソリン",VLOOKUP(L420,参考データ!$D$16:$F$18,3,TRUE),VLOOKUP(L420,参考データ!$D$19:$F$27,3,TRUE))))</f>
        <v/>
      </c>
      <c r="T420" s="204" t="str">
        <f>IF(C420="","",IF(Q420="有",IF(H420="ガソリン",VLOOKUP(M420,参考データ!$B$36:$F$38,3,FALSE)/R420^VLOOKUP(M420,参考データ!$B$36:$F$38,4,FALSE)/L420^VLOOKUP(M420,参考データ!$B$36:$F$38,5,FALSE),VLOOKUP(M420,参考データ!$B$39:$F$42,3,FALSE)/R420^VLOOKUP(M420,参考データ!$B$39:$F$42,4,FALSE)/L420^VLOOKUP(M420,参考データ!$B$39:$F$42,5,FALSE))*U420,J420/(IF(I420="委託輸送",IF(H420="ガソリン",INDEX(参考データ!$F$48:$I$50,MATCH(L420,参考データ!$D$48:$D$50,1),MATCH(M420,参考データ!$F$47:$I$47,0)),INDEX(参考データ!$F$51:$I$59,MATCH(L420,参考データ!$D$51:$D$59,1),MATCH(M420,参考データ!$F$47:$I$47,0))),IF(H420="ガソリン",INDEX(参考データ!$F$60:$I$62,MATCH(L420,参考データ!$D$60:$D$62,1),MATCH(M420,参考データ!$F$47:$I$47,0)),INDEX(参考データ!$F$63:$I$71,MATCH(L420,参考データ!$D$63:$D$71,1),MATCH(M420,参考データ!$F$47:$I$47,0)))))))</f>
        <v/>
      </c>
      <c r="U420" s="218" t="str">
        <f t="shared" si="85"/>
        <v/>
      </c>
      <c r="V420" s="206" t="str">
        <f t="shared" si="86"/>
        <v/>
      </c>
      <c r="AN420" s="216">
        <f t="shared" si="89"/>
        <v>0</v>
      </c>
      <c r="AO420" s="156">
        <f t="shared" si="84"/>
        <v>0</v>
      </c>
      <c r="AP420" s="140">
        <f t="shared" si="90"/>
        <v>0</v>
      </c>
      <c r="AQ420" s="159" t="str">
        <f t="shared" si="87"/>
        <v/>
      </c>
    </row>
    <row r="421" spans="2:43" x14ac:dyDescent="0.2">
      <c r="B421" s="202">
        <v>410</v>
      </c>
      <c r="C421" s="45"/>
      <c r="D421" s="114"/>
      <c r="E421" s="114"/>
      <c r="F421" s="114"/>
      <c r="G421" s="44"/>
      <c r="H421" s="10"/>
      <c r="I421" s="10"/>
      <c r="J421" s="5"/>
      <c r="K421" s="36"/>
      <c r="L421" s="37"/>
      <c r="M421" s="8"/>
      <c r="N421" s="8"/>
      <c r="O421" s="8"/>
      <c r="P421" s="8"/>
      <c r="Q421" s="51"/>
      <c r="R421" s="217" t="str">
        <f t="shared" si="88"/>
        <v/>
      </c>
      <c r="S421" s="39" t="str">
        <f>IF(I421="","",IF(I421="委託輸送",IF(H421="ガソリン",VLOOKUP(L421,参考データ!$D$4:$F$6,3,TRUE),VLOOKUP(L421,参考データ!$D$7:$F$15,3,TRUE)),IF(H421="ガソリン",VLOOKUP(L421,参考データ!$D$16:$F$18,3,TRUE),VLOOKUP(L421,参考データ!$D$19:$F$27,3,TRUE))))</f>
        <v/>
      </c>
      <c r="T421" s="204" t="str">
        <f>IF(C421="","",IF(Q421="有",IF(H421="ガソリン",VLOOKUP(M421,参考データ!$B$36:$F$38,3,FALSE)/R421^VLOOKUP(M421,参考データ!$B$36:$F$38,4,FALSE)/L421^VLOOKUP(M421,参考データ!$B$36:$F$38,5,FALSE),VLOOKUP(M421,参考データ!$B$39:$F$42,3,FALSE)/R421^VLOOKUP(M421,参考データ!$B$39:$F$42,4,FALSE)/L421^VLOOKUP(M421,参考データ!$B$39:$F$42,5,FALSE))*U421,J421/(IF(I421="委託輸送",IF(H421="ガソリン",INDEX(参考データ!$F$48:$I$50,MATCH(L421,参考データ!$D$48:$D$50,1),MATCH(M421,参考データ!$F$47:$I$47,0)),INDEX(参考データ!$F$51:$I$59,MATCH(L421,参考データ!$D$51:$D$59,1),MATCH(M421,参考データ!$F$47:$I$47,0))),IF(H421="ガソリン",INDEX(参考データ!$F$60:$I$62,MATCH(L421,参考データ!$D$60:$D$62,1),MATCH(M421,参考データ!$F$47:$I$47,0)),INDEX(参考データ!$F$63:$I$71,MATCH(L421,参考データ!$D$63:$D$71,1),MATCH(M421,参考データ!$F$47:$I$47,0)))))))</f>
        <v/>
      </c>
      <c r="U421" s="218" t="str">
        <f t="shared" si="85"/>
        <v/>
      </c>
      <c r="V421" s="206" t="str">
        <f t="shared" si="86"/>
        <v/>
      </c>
      <c r="AN421" s="216">
        <f t="shared" si="89"/>
        <v>0</v>
      </c>
      <c r="AO421" s="156">
        <f t="shared" si="84"/>
        <v>0</v>
      </c>
      <c r="AP421" s="140">
        <f t="shared" si="90"/>
        <v>0</v>
      </c>
      <c r="AQ421" s="159" t="str">
        <f t="shared" si="87"/>
        <v/>
      </c>
    </row>
    <row r="422" spans="2:43" x14ac:dyDescent="0.2">
      <c r="B422" s="202">
        <v>411</v>
      </c>
      <c r="C422" s="45"/>
      <c r="D422" s="114"/>
      <c r="E422" s="114"/>
      <c r="F422" s="114"/>
      <c r="G422" s="44"/>
      <c r="H422" s="10"/>
      <c r="I422" s="10"/>
      <c r="J422" s="5"/>
      <c r="K422" s="36"/>
      <c r="L422" s="37"/>
      <c r="M422" s="8"/>
      <c r="N422" s="8"/>
      <c r="O422" s="8"/>
      <c r="P422" s="8"/>
      <c r="Q422" s="51"/>
      <c r="R422" s="217" t="str">
        <f t="shared" si="88"/>
        <v/>
      </c>
      <c r="S422" s="39" t="str">
        <f>IF(I422="","",IF(I422="委託輸送",IF(H422="ガソリン",VLOOKUP(L422,参考データ!$D$4:$F$6,3,TRUE),VLOOKUP(L422,参考データ!$D$7:$F$15,3,TRUE)),IF(H422="ガソリン",VLOOKUP(L422,参考データ!$D$16:$F$18,3,TRUE),VLOOKUP(L422,参考データ!$D$19:$F$27,3,TRUE))))</f>
        <v/>
      </c>
      <c r="T422" s="204" t="str">
        <f>IF(C422="","",IF(Q422="有",IF(H422="ガソリン",VLOOKUP(M422,参考データ!$B$36:$F$38,3,FALSE)/R422^VLOOKUP(M422,参考データ!$B$36:$F$38,4,FALSE)/L422^VLOOKUP(M422,参考データ!$B$36:$F$38,5,FALSE),VLOOKUP(M422,参考データ!$B$39:$F$42,3,FALSE)/R422^VLOOKUP(M422,参考データ!$B$39:$F$42,4,FALSE)/L422^VLOOKUP(M422,参考データ!$B$39:$F$42,5,FALSE))*U422,J422/(IF(I422="委託輸送",IF(H422="ガソリン",INDEX(参考データ!$F$48:$I$50,MATCH(L422,参考データ!$D$48:$D$50,1),MATCH(M422,参考データ!$F$47:$I$47,0)),INDEX(参考データ!$F$51:$I$59,MATCH(L422,参考データ!$D$51:$D$59,1),MATCH(M422,参考データ!$F$47:$I$47,0))),IF(H422="ガソリン",INDEX(参考データ!$F$60:$I$62,MATCH(L422,参考データ!$D$60:$D$62,1),MATCH(M422,参考データ!$F$47:$I$47,0)),INDEX(参考データ!$F$63:$I$71,MATCH(L422,参考データ!$D$63:$D$71,1),MATCH(M422,参考データ!$F$47:$I$47,0)))))))</f>
        <v/>
      </c>
      <c r="U422" s="218" t="str">
        <f t="shared" si="85"/>
        <v/>
      </c>
      <c r="V422" s="206" t="str">
        <f t="shared" si="86"/>
        <v/>
      </c>
      <c r="AN422" s="216">
        <f t="shared" si="89"/>
        <v>0</v>
      </c>
      <c r="AO422" s="156">
        <f t="shared" si="84"/>
        <v>0</v>
      </c>
      <c r="AP422" s="140">
        <f t="shared" si="90"/>
        <v>0</v>
      </c>
      <c r="AQ422" s="159" t="str">
        <f t="shared" si="87"/>
        <v/>
      </c>
    </row>
    <row r="423" spans="2:43" x14ac:dyDescent="0.2">
      <c r="B423" s="202">
        <v>412</v>
      </c>
      <c r="C423" s="45"/>
      <c r="D423" s="114"/>
      <c r="E423" s="114"/>
      <c r="F423" s="114"/>
      <c r="G423" s="44"/>
      <c r="H423" s="10"/>
      <c r="I423" s="10"/>
      <c r="J423" s="5"/>
      <c r="K423" s="36"/>
      <c r="L423" s="37"/>
      <c r="M423" s="8"/>
      <c r="N423" s="8"/>
      <c r="O423" s="8"/>
      <c r="P423" s="8"/>
      <c r="Q423" s="51"/>
      <c r="R423" s="217" t="str">
        <f t="shared" si="88"/>
        <v/>
      </c>
      <c r="S423" s="39" t="str">
        <f>IF(I423="","",IF(I423="委託輸送",IF(H423="ガソリン",VLOOKUP(L423,参考データ!$D$4:$F$6,3,TRUE),VLOOKUP(L423,参考データ!$D$7:$F$15,3,TRUE)),IF(H423="ガソリン",VLOOKUP(L423,参考データ!$D$16:$F$18,3,TRUE),VLOOKUP(L423,参考データ!$D$19:$F$27,3,TRUE))))</f>
        <v/>
      </c>
      <c r="T423" s="204" t="str">
        <f>IF(C423="","",IF(Q423="有",IF(H423="ガソリン",VLOOKUP(M423,参考データ!$B$36:$F$38,3,FALSE)/R423^VLOOKUP(M423,参考データ!$B$36:$F$38,4,FALSE)/L423^VLOOKUP(M423,参考データ!$B$36:$F$38,5,FALSE),VLOOKUP(M423,参考データ!$B$39:$F$42,3,FALSE)/R423^VLOOKUP(M423,参考データ!$B$39:$F$42,4,FALSE)/L423^VLOOKUP(M423,参考データ!$B$39:$F$42,5,FALSE))*U423,J423/(IF(I423="委託輸送",IF(H423="ガソリン",INDEX(参考データ!$F$48:$I$50,MATCH(L423,参考データ!$D$48:$D$50,1),MATCH(M423,参考データ!$F$47:$I$47,0)),INDEX(参考データ!$F$51:$I$59,MATCH(L423,参考データ!$D$51:$D$59,1),MATCH(M423,参考データ!$F$47:$I$47,0))),IF(H423="ガソリン",INDEX(参考データ!$F$60:$I$62,MATCH(L423,参考データ!$D$60:$D$62,1),MATCH(M423,参考データ!$F$47:$I$47,0)),INDEX(参考データ!$F$63:$I$71,MATCH(L423,参考データ!$D$63:$D$71,1),MATCH(M423,参考データ!$F$47:$I$47,0)))))))</f>
        <v/>
      </c>
      <c r="U423" s="218" t="str">
        <f t="shared" si="85"/>
        <v/>
      </c>
      <c r="V423" s="206" t="str">
        <f t="shared" si="86"/>
        <v/>
      </c>
      <c r="AN423" s="216">
        <f t="shared" si="89"/>
        <v>0</v>
      </c>
      <c r="AO423" s="156">
        <f t="shared" si="84"/>
        <v>0</v>
      </c>
      <c r="AP423" s="140">
        <f t="shared" si="90"/>
        <v>0</v>
      </c>
      <c r="AQ423" s="159" t="str">
        <f t="shared" si="87"/>
        <v/>
      </c>
    </row>
    <row r="424" spans="2:43" x14ac:dyDescent="0.2">
      <c r="B424" s="202">
        <v>413</v>
      </c>
      <c r="C424" s="45"/>
      <c r="D424" s="114"/>
      <c r="E424" s="114"/>
      <c r="F424" s="114"/>
      <c r="G424" s="44"/>
      <c r="H424" s="10"/>
      <c r="I424" s="10"/>
      <c r="J424" s="5"/>
      <c r="K424" s="36"/>
      <c r="L424" s="37"/>
      <c r="M424" s="8"/>
      <c r="N424" s="8"/>
      <c r="O424" s="8"/>
      <c r="P424" s="8"/>
      <c r="Q424" s="51"/>
      <c r="R424" s="217" t="str">
        <f t="shared" si="88"/>
        <v/>
      </c>
      <c r="S424" s="39" t="str">
        <f>IF(I424="","",IF(I424="委託輸送",IF(H424="ガソリン",VLOOKUP(L424,参考データ!$D$4:$F$6,3,TRUE),VLOOKUP(L424,参考データ!$D$7:$F$15,3,TRUE)),IF(H424="ガソリン",VLOOKUP(L424,参考データ!$D$16:$F$18,3,TRUE),VLOOKUP(L424,参考データ!$D$19:$F$27,3,TRUE))))</f>
        <v/>
      </c>
      <c r="T424" s="204" t="str">
        <f>IF(C424="","",IF(Q424="有",IF(H424="ガソリン",VLOOKUP(M424,参考データ!$B$36:$F$38,3,FALSE)/R424^VLOOKUP(M424,参考データ!$B$36:$F$38,4,FALSE)/L424^VLOOKUP(M424,参考データ!$B$36:$F$38,5,FALSE),VLOOKUP(M424,参考データ!$B$39:$F$42,3,FALSE)/R424^VLOOKUP(M424,参考データ!$B$39:$F$42,4,FALSE)/L424^VLOOKUP(M424,参考データ!$B$39:$F$42,5,FALSE))*U424,J424/(IF(I424="委託輸送",IF(H424="ガソリン",INDEX(参考データ!$F$48:$I$50,MATCH(L424,参考データ!$D$48:$D$50,1),MATCH(M424,参考データ!$F$47:$I$47,0)),INDEX(参考データ!$F$51:$I$59,MATCH(L424,参考データ!$D$51:$D$59,1),MATCH(M424,参考データ!$F$47:$I$47,0))),IF(H424="ガソリン",INDEX(参考データ!$F$60:$I$62,MATCH(L424,参考データ!$D$60:$D$62,1),MATCH(M424,参考データ!$F$47:$I$47,0)),INDEX(参考データ!$F$63:$I$71,MATCH(L424,参考データ!$D$63:$D$71,1),MATCH(M424,参考データ!$F$47:$I$47,0)))))))</f>
        <v/>
      </c>
      <c r="U424" s="218" t="str">
        <f t="shared" si="85"/>
        <v/>
      </c>
      <c r="V424" s="206" t="str">
        <f t="shared" si="86"/>
        <v/>
      </c>
      <c r="AN424" s="216">
        <f t="shared" si="89"/>
        <v>0</v>
      </c>
      <c r="AO424" s="156">
        <f t="shared" si="84"/>
        <v>0</v>
      </c>
      <c r="AP424" s="140">
        <f t="shared" si="90"/>
        <v>0</v>
      </c>
      <c r="AQ424" s="159" t="str">
        <f t="shared" si="87"/>
        <v/>
      </c>
    </row>
    <row r="425" spans="2:43" x14ac:dyDescent="0.2">
      <c r="B425" s="202">
        <v>414</v>
      </c>
      <c r="C425" s="45"/>
      <c r="D425" s="114"/>
      <c r="E425" s="114"/>
      <c r="F425" s="114"/>
      <c r="G425" s="44"/>
      <c r="H425" s="10"/>
      <c r="I425" s="10"/>
      <c r="J425" s="5"/>
      <c r="K425" s="36"/>
      <c r="L425" s="37"/>
      <c r="M425" s="8"/>
      <c r="N425" s="8"/>
      <c r="O425" s="8"/>
      <c r="P425" s="8"/>
      <c r="Q425" s="51"/>
      <c r="R425" s="217" t="str">
        <f t="shared" si="88"/>
        <v/>
      </c>
      <c r="S425" s="39" t="str">
        <f>IF(I425="","",IF(I425="委託輸送",IF(H425="ガソリン",VLOOKUP(L425,参考データ!$D$4:$F$6,3,TRUE),VLOOKUP(L425,参考データ!$D$7:$F$15,3,TRUE)),IF(H425="ガソリン",VLOOKUP(L425,参考データ!$D$16:$F$18,3,TRUE),VLOOKUP(L425,参考データ!$D$19:$F$27,3,TRUE))))</f>
        <v/>
      </c>
      <c r="T425" s="204" t="str">
        <f>IF(C425="","",IF(Q425="有",IF(H425="ガソリン",VLOOKUP(M425,参考データ!$B$36:$F$38,3,FALSE)/R425^VLOOKUP(M425,参考データ!$B$36:$F$38,4,FALSE)/L425^VLOOKUP(M425,参考データ!$B$36:$F$38,5,FALSE),VLOOKUP(M425,参考データ!$B$39:$F$42,3,FALSE)/R425^VLOOKUP(M425,参考データ!$B$39:$F$42,4,FALSE)/L425^VLOOKUP(M425,参考データ!$B$39:$F$42,5,FALSE))*U425,J425/(IF(I425="委託輸送",IF(H425="ガソリン",INDEX(参考データ!$F$48:$I$50,MATCH(L425,参考データ!$D$48:$D$50,1),MATCH(M425,参考データ!$F$47:$I$47,0)),INDEX(参考データ!$F$51:$I$59,MATCH(L425,参考データ!$D$51:$D$59,1),MATCH(M425,参考データ!$F$47:$I$47,0))),IF(H425="ガソリン",INDEX(参考データ!$F$60:$I$62,MATCH(L425,参考データ!$D$60:$D$62,1),MATCH(M425,参考データ!$F$47:$I$47,0)),INDEX(参考データ!$F$63:$I$71,MATCH(L425,参考データ!$D$63:$D$71,1),MATCH(M425,参考データ!$F$47:$I$47,0)))))))</f>
        <v/>
      </c>
      <c r="U425" s="218" t="str">
        <f t="shared" si="85"/>
        <v/>
      </c>
      <c r="V425" s="206" t="str">
        <f t="shared" si="86"/>
        <v/>
      </c>
      <c r="AN425" s="216">
        <f t="shared" si="89"/>
        <v>0</v>
      </c>
      <c r="AO425" s="156">
        <f t="shared" ref="AO425:AO488" si="91">+J425*L425/1000</f>
        <v>0</v>
      </c>
      <c r="AP425" s="140">
        <f t="shared" si="90"/>
        <v>0</v>
      </c>
      <c r="AQ425" s="159" t="str">
        <f t="shared" si="87"/>
        <v/>
      </c>
    </row>
    <row r="426" spans="2:43" x14ac:dyDescent="0.2">
      <c r="B426" s="202">
        <v>415</v>
      </c>
      <c r="C426" s="45"/>
      <c r="D426" s="114"/>
      <c r="E426" s="114"/>
      <c r="F426" s="114"/>
      <c r="G426" s="44"/>
      <c r="H426" s="10"/>
      <c r="I426" s="10"/>
      <c r="J426" s="5"/>
      <c r="K426" s="36"/>
      <c r="L426" s="37"/>
      <c r="M426" s="8"/>
      <c r="N426" s="8"/>
      <c r="O426" s="8"/>
      <c r="P426" s="8"/>
      <c r="Q426" s="51"/>
      <c r="R426" s="217" t="str">
        <f t="shared" si="88"/>
        <v/>
      </c>
      <c r="S426" s="39" t="str">
        <f>IF(I426="","",IF(I426="委託輸送",IF(H426="ガソリン",VLOOKUP(L426,参考データ!$D$4:$F$6,3,TRUE),VLOOKUP(L426,参考データ!$D$7:$F$15,3,TRUE)),IF(H426="ガソリン",VLOOKUP(L426,参考データ!$D$16:$F$18,3,TRUE),VLOOKUP(L426,参考データ!$D$19:$F$27,3,TRUE))))</f>
        <v/>
      </c>
      <c r="T426" s="204" t="str">
        <f>IF(C426="","",IF(Q426="有",IF(H426="ガソリン",VLOOKUP(M426,参考データ!$B$36:$F$38,3,FALSE)/R426^VLOOKUP(M426,参考データ!$B$36:$F$38,4,FALSE)/L426^VLOOKUP(M426,参考データ!$B$36:$F$38,5,FALSE),VLOOKUP(M426,参考データ!$B$39:$F$42,3,FALSE)/R426^VLOOKUP(M426,参考データ!$B$39:$F$42,4,FALSE)/L426^VLOOKUP(M426,参考データ!$B$39:$F$42,5,FALSE))*U426,J426/(IF(I426="委託輸送",IF(H426="ガソリン",INDEX(参考データ!$F$48:$I$50,MATCH(L426,参考データ!$D$48:$D$50,1),MATCH(M426,参考データ!$F$47:$I$47,0)),INDEX(参考データ!$F$51:$I$59,MATCH(L426,参考データ!$D$51:$D$59,1),MATCH(M426,参考データ!$F$47:$I$47,0))),IF(H426="ガソリン",INDEX(参考データ!$F$60:$I$62,MATCH(L426,参考データ!$D$60:$D$62,1),MATCH(M426,参考データ!$F$47:$I$47,0)),INDEX(参考データ!$F$63:$I$71,MATCH(L426,参考データ!$D$63:$D$71,1),MATCH(M426,参考データ!$F$47:$I$47,0)))))))</f>
        <v/>
      </c>
      <c r="U426" s="218" t="str">
        <f t="shared" si="85"/>
        <v/>
      </c>
      <c r="V426" s="206" t="str">
        <f t="shared" si="86"/>
        <v/>
      </c>
      <c r="AN426" s="216">
        <f t="shared" si="89"/>
        <v>0</v>
      </c>
      <c r="AO426" s="156">
        <f t="shared" si="91"/>
        <v>0</v>
      </c>
      <c r="AP426" s="140">
        <f t="shared" si="90"/>
        <v>0</v>
      </c>
      <c r="AQ426" s="159" t="str">
        <f t="shared" si="87"/>
        <v/>
      </c>
    </row>
    <row r="427" spans="2:43" x14ac:dyDescent="0.2">
      <c r="B427" s="202">
        <v>416</v>
      </c>
      <c r="C427" s="45"/>
      <c r="D427" s="114"/>
      <c r="E427" s="114"/>
      <c r="F427" s="114"/>
      <c r="G427" s="44"/>
      <c r="H427" s="10"/>
      <c r="I427" s="10"/>
      <c r="J427" s="5"/>
      <c r="K427" s="36"/>
      <c r="L427" s="37"/>
      <c r="M427" s="8"/>
      <c r="N427" s="8"/>
      <c r="O427" s="8"/>
      <c r="P427" s="8"/>
      <c r="Q427" s="51"/>
      <c r="R427" s="217" t="str">
        <f t="shared" si="88"/>
        <v/>
      </c>
      <c r="S427" s="39" t="str">
        <f>IF(I427="","",IF(I427="委託輸送",IF(H427="ガソリン",VLOOKUP(L427,参考データ!$D$4:$F$6,3,TRUE),VLOOKUP(L427,参考データ!$D$7:$F$15,3,TRUE)),IF(H427="ガソリン",VLOOKUP(L427,参考データ!$D$16:$F$18,3,TRUE),VLOOKUP(L427,参考データ!$D$19:$F$27,3,TRUE))))</f>
        <v/>
      </c>
      <c r="T427" s="204" t="str">
        <f>IF(C427="","",IF(Q427="有",IF(H427="ガソリン",VLOOKUP(M427,参考データ!$B$36:$F$38,3,FALSE)/R427^VLOOKUP(M427,参考データ!$B$36:$F$38,4,FALSE)/L427^VLOOKUP(M427,参考データ!$B$36:$F$38,5,FALSE),VLOOKUP(M427,参考データ!$B$39:$F$42,3,FALSE)/R427^VLOOKUP(M427,参考データ!$B$39:$F$42,4,FALSE)/L427^VLOOKUP(M427,参考データ!$B$39:$F$42,5,FALSE))*U427,J427/(IF(I427="委託輸送",IF(H427="ガソリン",INDEX(参考データ!$F$48:$I$50,MATCH(L427,参考データ!$D$48:$D$50,1),MATCH(M427,参考データ!$F$47:$I$47,0)),INDEX(参考データ!$F$51:$I$59,MATCH(L427,参考データ!$D$51:$D$59,1),MATCH(M427,参考データ!$F$47:$I$47,0))),IF(H427="ガソリン",INDEX(参考データ!$F$60:$I$62,MATCH(L427,参考データ!$D$60:$D$62,1),MATCH(M427,参考データ!$F$47:$I$47,0)),INDEX(参考データ!$F$63:$I$71,MATCH(L427,参考データ!$D$63:$D$71,1),MATCH(M427,参考データ!$F$47:$I$47,0)))))))</f>
        <v/>
      </c>
      <c r="U427" s="218" t="str">
        <f t="shared" si="85"/>
        <v/>
      </c>
      <c r="V427" s="206" t="str">
        <f t="shared" si="86"/>
        <v/>
      </c>
      <c r="AN427" s="216">
        <f t="shared" si="89"/>
        <v>0</v>
      </c>
      <c r="AO427" s="156">
        <f t="shared" si="91"/>
        <v>0</v>
      </c>
      <c r="AP427" s="140">
        <f t="shared" si="90"/>
        <v>0</v>
      </c>
      <c r="AQ427" s="159" t="str">
        <f t="shared" si="87"/>
        <v/>
      </c>
    </row>
    <row r="428" spans="2:43" x14ac:dyDescent="0.2">
      <c r="B428" s="202">
        <v>417</v>
      </c>
      <c r="C428" s="45"/>
      <c r="D428" s="114"/>
      <c r="E428" s="114"/>
      <c r="F428" s="114"/>
      <c r="G428" s="44"/>
      <c r="H428" s="10"/>
      <c r="I428" s="10"/>
      <c r="J428" s="5"/>
      <c r="K428" s="36"/>
      <c r="L428" s="37"/>
      <c r="M428" s="8"/>
      <c r="N428" s="8"/>
      <c r="O428" s="8"/>
      <c r="P428" s="8"/>
      <c r="Q428" s="51"/>
      <c r="R428" s="217" t="str">
        <f t="shared" si="88"/>
        <v/>
      </c>
      <c r="S428" s="39" t="str">
        <f>IF(I428="","",IF(I428="委託輸送",IF(H428="ガソリン",VLOOKUP(L428,参考データ!$D$4:$F$6,3,TRUE),VLOOKUP(L428,参考データ!$D$7:$F$15,3,TRUE)),IF(H428="ガソリン",VLOOKUP(L428,参考データ!$D$16:$F$18,3,TRUE),VLOOKUP(L428,参考データ!$D$19:$F$27,3,TRUE))))</f>
        <v/>
      </c>
      <c r="T428" s="204" t="str">
        <f>IF(C428="","",IF(Q428="有",IF(H428="ガソリン",VLOOKUP(M428,参考データ!$B$36:$F$38,3,FALSE)/R428^VLOOKUP(M428,参考データ!$B$36:$F$38,4,FALSE)/L428^VLOOKUP(M428,参考データ!$B$36:$F$38,5,FALSE),VLOOKUP(M428,参考データ!$B$39:$F$42,3,FALSE)/R428^VLOOKUP(M428,参考データ!$B$39:$F$42,4,FALSE)/L428^VLOOKUP(M428,参考データ!$B$39:$F$42,5,FALSE))*U428,J428/(IF(I428="委託輸送",IF(H428="ガソリン",INDEX(参考データ!$F$48:$I$50,MATCH(L428,参考データ!$D$48:$D$50,1),MATCH(M428,参考データ!$F$47:$I$47,0)),INDEX(参考データ!$F$51:$I$59,MATCH(L428,参考データ!$D$51:$D$59,1),MATCH(M428,参考データ!$F$47:$I$47,0))),IF(H428="ガソリン",INDEX(参考データ!$F$60:$I$62,MATCH(L428,参考データ!$D$60:$D$62,1),MATCH(M428,参考データ!$F$47:$I$47,0)),INDEX(参考データ!$F$63:$I$71,MATCH(L428,参考データ!$D$63:$D$71,1),MATCH(M428,参考データ!$F$47:$I$47,0)))))))</f>
        <v/>
      </c>
      <c r="U428" s="218" t="str">
        <f t="shared" si="85"/>
        <v/>
      </c>
      <c r="V428" s="206" t="str">
        <f t="shared" si="86"/>
        <v/>
      </c>
      <c r="AN428" s="216">
        <f t="shared" si="89"/>
        <v>0</v>
      </c>
      <c r="AO428" s="156">
        <f t="shared" si="91"/>
        <v>0</v>
      </c>
      <c r="AP428" s="140">
        <f t="shared" si="90"/>
        <v>0</v>
      </c>
      <c r="AQ428" s="159" t="str">
        <f t="shared" si="87"/>
        <v/>
      </c>
    </row>
    <row r="429" spans="2:43" x14ac:dyDescent="0.2">
      <c r="B429" s="202">
        <v>418</v>
      </c>
      <c r="C429" s="45"/>
      <c r="D429" s="114"/>
      <c r="E429" s="114"/>
      <c r="F429" s="114"/>
      <c r="G429" s="44"/>
      <c r="H429" s="10"/>
      <c r="I429" s="10"/>
      <c r="J429" s="5"/>
      <c r="K429" s="36"/>
      <c r="L429" s="37"/>
      <c r="M429" s="8"/>
      <c r="N429" s="8"/>
      <c r="O429" s="8"/>
      <c r="P429" s="8"/>
      <c r="Q429" s="51"/>
      <c r="R429" s="217" t="str">
        <f t="shared" si="88"/>
        <v/>
      </c>
      <c r="S429" s="39" t="str">
        <f>IF(I429="","",IF(I429="委託輸送",IF(H429="ガソリン",VLOOKUP(L429,参考データ!$D$4:$F$6,3,TRUE),VLOOKUP(L429,参考データ!$D$7:$F$15,3,TRUE)),IF(H429="ガソリン",VLOOKUP(L429,参考データ!$D$16:$F$18,3,TRUE),VLOOKUP(L429,参考データ!$D$19:$F$27,3,TRUE))))</f>
        <v/>
      </c>
      <c r="T429" s="204" t="str">
        <f>IF(C429="","",IF(Q429="有",IF(H429="ガソリン",VLOOKUP(M429,参考データ!$B$36:$F$38,3,FALSE)/R429^VLOOKUP(M429,参考データ!$B$36:$F$38,4,FALSE)/L429^VLOOKUP(M429,参考データ!$B$36:$F$38,5,FALSE),VLOOKUP(M429,参考データ!$B$39:$F$42,3,FALSE)/R429^VLOOKUP(M429,参考データ!$B$39:$F$42,4,FALSE)/L429^VLOOKUP(M429,参考データ!$B$39:$F$42,5,FALSE))*U429,J429/(IF(I429="委託輸送",IF(H429="ガソリン",INDEX(参考データ!$F$48:$I$50,MATCH(L429,参考データ!$D$48:$D$50,1),MATCH(M429,参考データ!$F$47:$I$47,0)),INDEX(参考データ!$F$51:$I$59,MATCH(L429,参考データ!$D$51:$D$59,1),MATCH(M429,参考データ!$F$47:$I$47,0))),IF(H429="ガソリン",INDEX(参考データ!$F$60:$I$62,MATCH(L429,参考データ!$D$60:$D$62,1),MATCH(M429,参考データ!$F$47:$I$47,0)),INDEX(参考データ!$F$63:$I$71,MATCH(L429,参考データ!$D$63:$D$71,1),MATCH(M429,参考データ!$F$47:$I$47,0)))))))</f>
        <v/>
      </c>
      <c r="U429" s="218" t="str">
        <f t="shared" si="85"/>
        <v/>
      </c>
      <c r="V429" s="206" t="str">
        <f t="shared" si="86"/>
        <v/>
      </c>
      <c r="AN429" s="216">
        <f t="shared" si="89"/>
        <v>0</v>
      </c>
      <c r="AO429" s="156">
        <f t="shared" si="91"/>
        <v>0</v>
      </c>
      <c r="AP429" s="140">
        <f t="shared" si="90"/>
        <v>0</v>
      </c>
      <c r="AQ429" s="159" t="str">
        <f t="shared" si="87"/>
        <v/>
      </c>
    </row>
    <row r="430" spans="2:43" x14ac:dyDescent="0.2">
      <c r="B430" s="202">
        <v>419</v>
      </c>
      <c r="C430" s="45"/>
      <c r="D430" s="114"/>
      <c r="E430" s="114"/>
      <c r="F430" s="114"/>
      <c r="G430" s="44"/>
      <c r="H430" s="10"/>
      <c r="I430" s="10"/>
      <c r="J430" s="5"/>
      <c r="K430" s="36"/>
      <c r="L430" s="37"/>
      <c r="M430" s="8"/>
      <c r="N430" s="8"/>
      <c r="O430" s="8"/>
      <c r="P430" s="8"/>
      <c r="Q430" s="51"/>
      <c r="R430" s="217" t="str">
        <f t="shared" si="88"/>
        <v/>
      </c>
      <c r="S430" s="39" t="str">
        <f>IF(I430="","",IF(I430="委託輸送",IF(H430="ガソリン",VLOOKUP(L430,参考データ!$D$4:$F$6,3,TRUE),VLOOKUP(L430,参考データ!$D$7:$F$15,3,TRUE)),IF(H430="ガソリン",VLOOKUP(L430,参考データ!$D$16:$F$18,3,TRUE),VLOOKUP(L430,参考データ!$D$19:$F$27,3,TRUE))))</f>
        <v/>
      </c>
      <c r="T430" s="204" t="str">
        <f>IF(C430="","",IF(Q430="有",IF(H430="ガソリン",VLOOKUP(M430,参考データ!$B$36:$F$38,3,FALSE)/R430^VLOOKUP(M430,参考データ!$B$36:$F$38,4,FALSE)/L430^VLOOKUP(M430,参考データ!$B$36:$F$38,5,FALSE),VLOOKUP(M430,参考データ!$B$39:$F$42,3,FALSE)/R430^VLOOKUP(M430,参考データ!$B$39:$F$42,4,FALSE)/L430^VLOOKUP(M430,参考データ!$B$39:$F$42,5,FALSE))*U430,J430/(IF(I430="委託輸送",IF(H430="ガソリン",INDEX(参考データ!$F$48:$I$50,MATCH(L430,参考データ!$D$48:$D$50,1),MATCH(M430,参考データ!$F$47:$I$47,0)),INDEX(参考データ!$F$51:$I$59,MATCH(L430,参考データ!$D$51:$D$59,1),MATCH(M430,参考データ!$F$47:$I$47,0))),IF(H430="ガソリン",INDEX(参考データ!$F$60:$I$62,MATCH(L430,参考データ!$D$60:$D$62,1),MATCH(M430,参考データ!$F$47:$I$47,0)),INDEX(参考データ!$F$63:$I$71,MATCH(L430,参考データ!$D$63:$D$71,1),MATCH(M430,参考データ!$F$47:$I$47,0)))))))</f>
        <v/>
      </c>
      <c r="U430" s="218" t="str">
        <f t="shared" si="85"/>
        <v/>
      </c>
      <c r="V430" s="206" t="str">
        <f t="shared" si="86"/>
        <v/>
      </c>
      <c r="AN430" s="216">
        <f t="shared" si="89"/>
        <v>0</v>
      </c>
      <c r="AO430" s="156">
        <f t="shared" si="91"/>
        <v>0</v>
      </c>
      <c r="AP430" s="140">
        <f t="shared" si="90"/>
        <v>0</v>
      </c>
      <c r="AQ430" s="159" t="str">
        <f t="shared" si="87"/>
        <v/>
      </c>
    </row>
    <row r="431" spans="2:43" x14ac:dyDescent="0.2">
      <c r="B431" s="202">
        <v>420</v>
      </c>
      <c r="C431" s="45"/>
      <c r="D431" s="114"/>
      <c r="E431" s="114"/>
      <c r="F431" s="114"/>
      <c r="G431" s="44"/>
      <c r="H431" s="10"/>
      <c r="I431" s="10"/>
      <c r="J431" s="5"/>
      <c r="K431" s="36"/>
      <c r="L431" s="37"/>
      <c r="M431" s="8"/>
      <c r="N431" s="8"/>
      <c r="O431" s="8"/>
      <c r="P431" s="8"/>
      <c r="Q431" s="51"/>
      <c r="R431" s="217" t="str">
        <f t="shared" si="88"/>
        <v/>
      </c>
      <c r="S431" s="39" t="str">
        <f>IF(I431="","",IF(I431="委託輸送",IF(H431="ガソリン",VLOOKUP(L431,参考データ!$D$4:$F$6,3,TRUE),VLOOKUP(L431,参考データ!$D$7:$F$15,3,TRUE)),IF(H431="ガソリン",VLOOKUP(L431,参考データ!$D$16:$F$18,3,TRUE),VLOOKUP(L431,参考データ!$D$19:$F$27,3,TRUE))))</f>
        <v/>
      </c>
      <c r="T431" s="204" t="str">
        <f>IF(C431="","",IF(Q431="有",IF(H431="ガソリン",VLOOKUP(M431,参考データ!$B$36:$F$38,3,FALSE)/R431^VLOOKUP(M431,参考データ!$B$36:$F$38,4,FALSE)/L431^VLOOKUP(M431,参考データ!$B$36:$F$38,5,FALSE),VLOOKUP(M431,参考データ!$B$39:$F$42,3,FALSE)/R431^VLOOKUP(M431,参考データ!$B$39:$F$42,4,FALSE)/L431^VLOOKUP(M431,参考データ!$B$39:$F$42,5,FALSE))*U431,J431/(IF(I431="委託輸送",IF(H431="ガソリン",INDEX(参考データ!$F$48:$I$50,MATCH(L431,参考データ!$D$48:$D$50,1),MATCH(M431,参考データ!$F$47:$I$47,0)),INDEX(参考データ!$F$51:$I$59,MATCH(L431,参考データ!$D$51:$D$59,1),MATCH(M431,参考データ!$F$47:$I$47,0))),IF(H431="ガソリン",INDEX(参考データ!$F$60:$I$62,MATCH(L431,参考データ!$D$60:$D$62,1),MATCH(M431,参考データ!$F$47:$I$47,0)),INDEX(参考データ!$F$63:$I$71,MATCH(L431,参考データ!$D$63:$D$71,1),MATCH(M431,参考データ!$F$47:$I$47,0)))))))</f>
        <v/>
      </c>
      <c r="U431" s="218" t="str">
        <f t="shared" si="85"/>
        <v/>
      </c>
      <c r="V431" s="206" t="str">
        <f t="shared" si="86"/>
        <v/>
      </c>
      <c r="AN431" s="216">
        <f t="shared" si="89"/>
        <v>0</v>
      </c>
      <c r="AO431" s="156">
        <f t="shared" si="91"/>
        <v>0</v>
      </c>
      <c r="AP431" s="140">
        <f t="shared" si="90"/>
        <v>0</v>
      </c>
      <c r="AQ431" s="159" t="str">
        <f t="shared" si="87"/>
        <v/>
      </c>
    </row>
    <row r="432" spans="2:43" x14ac:dyDescent="0.2">
      <c r="B432" s="202">
        <v>421</v>
      </c>
      <c r="C432" s="45"/>
      <c r="D432" s="114"/>
      <c r="E432" s="114"/>
      <c r="F432" s="114"/>
      <c r="G432" s="44"/>
      <c r="H432" s="10"/>
      <c r="I432" s="10"/>
      <c r="J432" s="5"/>
      <c r="K432" s="36"/>
      <c r="L432" s="37"/>
      <c r="M432" s="8"/>
      <c r="N432" s="8"/>
      <c r="O432" s="8"/>
      <c r="P432" s="8"/>
      <c r="Q432" s="51"/>
      <c r="R432" s="217" t="str">
        <f t="shared" si="88"/>
        <v/>
      </c>
      <c r="S432" s="39" t="str">
        <f>IF(I432="","",IF(I432="委託輸送",IF(H432="ガソリン",VLOOKUP(L432,参考データ!$D$4:$F$6,3,TRUE),VLOOKUP(L432,参考データ!$D$7:$F$15,3,TRUE)),IF(H432="ガソリン",VLOOKUP(L432,参考データ!$D$16:$F$18,3,TRUE),VLOOKUP(L432,参考データ!$D$19:$F$27,3,TRUE))))</f>
        <v/>
      </c>
      <c r="T432" s="204" t="str">
        <f>IF(C432="","",IF(Q432="有",IF(H432="ガソリン",VLOOKUP(M432,参考データ!$B$36:$F$38,3,FALSE)/R432^VLOOKUP(M432,参考データ!$B$36:$F$38,4,FALSE)/L432^VLOOKUP(M432,参考データ!$B$36:$F$38,5,FALSE),VLOOKUP(M432,参考データ!$B$39:$F$42,3,FALSE)/R432^VLOOKUP(M432,参考データ!$B$39:$F$42,4,FALSE)/L432^VLOOKUP(M432,参考データ!$B$39:$F$42,5,FALSE))*U432,J432/(IF(I432="委託輸送",IF(H432="ガソリン",INDEX(参考データ!$F$48:$I$50,MATCH(L432,参考データ!$D$48:$D$50,1),MATCH(M432,参考データ!$F$47:$I$47,0)),INDEX(参考データ!$F$51:$I$59,MATCH(L432,参考データ!$D$51:$D$59,1),MATCH(M432,参考データ!$F$47:$I$47,0))),IF(H432="ガソリン",INDEX(参考データ!$F$60:$I$62,MATCH(L432,参考データ!$D$60:$D$62,1),MATCH(M432,参考データ!$F$47:$I$47,0)),INDEX(参考データ!$F$63:$I$71,MATCH(L432,参考データ!$D$63:$D$71,1),MATCH(M432,参考データ!$F$47:$I$47,0)))))))</f>
        <v/>
      </c>
      <c r="U432" s="218" t="str">
        <f t="shared" si="85"/>
        <v/>
      </c>
      <c r="V432" s="206" t="str">
        <f t="shared" si="86"/>
        <v/>
      </c>
      <c r="AN432" s="216">
        <f t="shared" si="89"/>
        <v>0</v>
      </c>
      <c r="AO432" s="156">
        <f t="shared" si="91"/>
        <v>0</v>
      </c>
      <c r="AP432" s="140">
        <f t="shared" si="90"/>
        <v>0</v>
      </c>
      <c r="AQ432" s="159" t="str">
        <f t="shared" si="87"/>
        <v/>
      </c>
    </row>
    <row r="433" spans="2:43" x14ac:dyDescent="0.2">
      <c r="B433" s="202">
        <v>422</v>
      </c>
      <c r="C433" s="45"/>
      <c r="D433" s="114"/>
      <c r="E433" s="114"/>
      <c r="F433" s="114"/>
      <c r="G433" s="44"/>
      <c r="H433" s="10"/>
      <c r="I433" s="10"/>
      <c r="J433" s="5"/>
      <c r="K433" s="36"/>
      <c r="L433" s="37"/>
      <c r="M433" s="8"/>
      <c r="N433" s="8"/>
      <c r="O433" s="8"/>
      <c r="P433" s="8"/>
      <c r="Q433" s="51"/>
      <c r="R433" s="217" t="str">
        <f t="shared" si="88"/>
        <v/>
      </c>
      <c r="S433" s="39" t="str">
        <f>IF(I433="","",IF(I433="委託輸送",IF(H433="ガソリン",VLOOKUP(L433,参考データ!$D$4:$F$6,3,TRUE),VLOOKUP(L433,参考データ!$D$7:$F$15,3,TRUE)),IF(H433="ガソリン",VLOOKUP(L433,参考データ!$D$16:$F$18,3,TRUE),VLOOKUP(L433,参考データ!$D$19:$F$27,3,TRUE))))</f>
        <v/>
      </c>
      <c r="T433" s="204" t="str">
        <f>IF(C433="","",IF(Q433="有",IF(H433="ガソリン",VLOOKUP(M433,参考データ!$B$36:$F$38,3,FALSE)/R433^VLOOKUP(M433,参考データ!$B$36:$F$38,4,FALSE)/L433^VLOOKUP(M433,参考データ!$B$36:$F$38,5,FALSE),VLOOKUP(M433,参考データ!$B$39:$F$42,3,FALSE)/R433^VLOOKUP(M433,参考データ!$B$39:$F$42,4,FALSE)/L433^VLOOKUP(M433,参考データ!$B$39:$F$42,5,FALSE))*U433,J433/(IF(I433="委託輸送",IF(H433="ガソリン",INDEX(参考データ!$F$48:$I$50,MATCH(L433,参考データ!$D$48:$D$50,1),MATCH(M433,参考データ!$F$47:$I$47,0)),INDEX(参考データ!$F$51:$I$59,MATCH(L433,参考データ!$D$51:$D$59,1),MATCH(M433,参考データ!$F$47:$I$47,0))),IF(H433="ガソリン",INDEX(参考データ!$F$60:$I$62,MATCH(L433,参考データ!$D$60:$D$62,1),MATCH(M433,参考データ!$F$47:$I$47,0)),INDEX(参考データ!$F$63:$I$71,MATCH(L433,参考データ!$D$63:$D$71,1),MATCH(M433,参考データ!$F$47:$I$47,0)))))))</f>
        <v/>
      </c>
      <c r="U433" s="218" t="str">
        <f t="shared" si="85"/>
        <v/>
      </c>
      <c r="V433" s="206" t="str">
        <f t="shared" si="86"/>
        <v/>
      </c>
      <c r="AN433" s="216">
        <f t="shared" si="89"/>
        <v>0</v>
      </c>
      <c r="AO433" s="156">
        <f t="shared" si="91"/>
        <v>0</v>
      </c>
      <c r="AP433" s="140">
        <f t="shared" si="90"/>
        <v>0</v>
      </c>
      <c r="AQ433" s="159" t="str">
        <f t="shared" si="87"/>
        <v/>
      </c>
    </row>
    <row r="434" spans="2:43" x14ac:dyDescent="0.2">
      <c r="B434" s="202">
        <v>423</v>
      </c>
      <c r="C434" s="45"/>
      <c r="D434" s="114"/>
      <c r="E434" s="114"/>
      <c r="F434" s="114"/>
      <c r="G434" s="44"/>
      <c r="H434" s="10"/>
      <c r="I434" s="10"/>
      <c r="J434" s="5"/>
      <c r="K434" s="36"/>
      <c r="L434" s="37"/>
      <c r="M434" s="8"/>
      <c r="N434" s="8"/>
      <c r="O434" s="8"/>
      <c r="P434" s="8"/>
      <c r="Q434" s="51"/>
      <c r="R434" s="217" t="str">
        <f t="shared" si="88"/>
        <v/>
      </c>
      <c r="S434" s="39" t="str">
        <f>IF(I434="","",IF(I434="委託輸送",IF(H434="ガソリン",VLOOKUP(L434,参考データ!$D$4:$F$6,3,TRUE),VLOOKUP(L434,参考データ!$D$7:$F$15,3,TRUE)),IF(H434="ガソリン",VLOOKUP(L434,参考データ!$D$16:$F$18,3,TRUE),VLOOKUP(L434,参考データ!$D$19:$F$27,3,TRUE))))</f>
        <v/>
      </c>
      <c r="T434" s="204" t="str">
        <f>IF(C434="","",IF(Q434="有",IF(H434="ガソリン",VLOOKUP(M434,参考データ!$B$36:$F$38,3,FALSE)/R434^VLOOKUP(M434,参考データ!$B$36:$F$38,4,FALSE)/L434^VLOOKUP(M434,参考データ!$B$36:$F$38,5,FALSE),VLOOKUP(M434,参考データ!$B$39:$F$42,3,FALSE)/R434^VLOOKUP(M434,参考データ!$B$39:$F$42,4,FALSE)/L434^VLOOKUP(M434,参考データ!$B$39:$F$42,5,FALSE))*U434,J434/(IF(I434="委託輸送",IF(H434="ガソリン",INDEX(参考データ!$F$48:$I$50,MATCH(L434,参考データ!$D$48:$D$50,1),MATCH(M434,参考データ!$F$47:$I$47,0)),INDEX(参考データ!$F$51:$I$59,MATCH(L434,参考データ!$D$51:$D$59,1),MATCH(M434,参考データ!$F$47:$I$47,0))),IF(H434="ガソリン",INDEX(参考データ!$F$60:$I$62,MATCH(L434,参考データ!$D$60:$D$62,1),MATCH(M434,参考データ!$F$47:$I$47,0)),INDEX(参考データ!$F$63:$I$71,MATCH(L434,参考データ!$D$63:$D$71,1),MATCH(M434,参考データ!$F$47:$I$47,0)))))))</f>
        <v/>
      </c>
      <c r="U434" s="218" t="str">
        <f t="shared" si="85"/>
        <v/>
      </c>
      <c r="V434" s="206" t="str">
        <f t="shared" si="86"/>
        <v/>
      </c>
      <c r="AN434" s="216">
        <f t="shared" si="89"/>
        <v>0</v>
      </c>
      <c r="AO434" s="156">
        <f t="shared" si="91"/>
        <v>0</v>
      </c>
      <c r="AP434" s="140">
        <f t="shared" si="90"/>
        <v>0</v>
      </c>
      <c r="AQ434" s="159" t="str">
        <f t="shared" si="87"/>
        <v/>
      </c>
    </row>
    <row r="435" spans="2:43" x14ac:dyDescent="0.2">
      <c r="B435" s="202">
        <v>424</v>
      </c>
      <c r="C435" s="45"/>
      <c r="D435" s="114"/>
      <c r="E435" s="114"/>
      <c r="F435" s="114"/>
      <c r="G435" s="44"/>
      <c r="H435" s="10"/>
      <c r="I435" s="10"/>
      <c r="J435" s="5"/>
      <c r="K435" s="36"/>
      <c r="L435" s="37"/>
      <c r="M435" s="8"/>
      <c r="N435" s="8"/>
      <c r="O435" s="8"/>
      <c r="P435" s="8"/>
      <c r="Q435" s="51"/>
      <c r="R435" s="217" t="str">
        <f t="shared" si="88"/>
        <v/>
      </c>
      <c r="S435" s="39" t="str">
        <f>IF(I435="","",IF(I435="委託輸送",IF(H435="ガソリン",VLOOKUP(L435,参考データ!$D$4:$F$6,3,TRUE),VLOOKUP(L435,参考データ!$D$7:$F$15,3,TRUE)),IF(H435="ガソリン",VLOOKUP(L435,参考データ!$D$16:$F$18,3,TRUE),VLOOKUP(L435,参考データ!$D$19:$F$27,3,TRUE))))</f>
        <v/>
      </c>
      <c r="T435" s="204" t="str">
        <f>IF(C435="","",IF(Q435="有",IF(H435="ガソリン",VLOOKUP(M435,参考データ!$B$36:$F$38,3,FALSE)/R435^VLOOKUP(M435,参考データ!$B$36:$F$38,4,FALSE)/L435^VLOOKUP(M435,参考データ!$B$36:$F$38,5,FALSE),VLOOKUP(M435,参考データ!$B$39:$F$42,3,FALSE)/R435^VLOOKUP(M435,参考データ!$B$39:$F$42,4,FALSE)/L435^VLOOKUP(M435,参考データ!$B$39:$F$42,5,FALSE))*U435,J435/(IF(I435="委託輸送",IF(H435="ガソリン",INDEX(参考データ!$F$48:$I$50,MATCH(L435,参考データ!$D$48:$D$50,1),MATCH(M435,参考データ!$F$47:$I$47,0)),INDEX(参考データ!$F$51:$I$59,MATCH(L435,参考データ!$D$51:$D$59,1),MATCH(M435,参考データ!$F$47:$I$47,0))),IF(H435="ガソリン",INDEX(参考データ!$F$60:$I$62,MATCH(L435,参考データ!$D$60:$D$62,1),MATCH(M435,参考データ!$F$47:$I$47,0)),INDEX(参考データ!$F$63:$I$71,MATCH(L435,参考データ!$D$63:$D$71,1),MATCH(M435,参考データ!$F$47:$I$47,0)))))))</f>
        <v/>
      </c>
      <c r="U435" s="218" t="str">
        <f t="shared" si="85"/>
        <v/>
      </c>
      <c r="V435" s="206" t="str">
        <f t="shared" si="86"/>
        <v/>
      </c>
      <c r="AN435" s="216">
        <f t="shared" si="89"/>
        <v>0</v>
      </c>
      <c r="AO435" s="156">
        <f t="shared" si="91"/>
        <v>0</v>
      </c>
      <c r="AP435" s="140">
        <f t="shared" si="90"/>
        <v>0</v>
      </c>
      <c r="AQ435" s="159" t="str">
        <f t="shared" si="87"/>
        <v/>
      </c>
    </row>
    <row r="436" spans="2:43" x14ac:dyDescent="0.2">
      <c r="B436" s="202">
        <v>425</v>
      </c>
      <c r="C436" s="45"/>
      <c r="D436" s="114"/>
      <c r="E436" s="114"/>
      <c r="F436" s="114"/>
      <c r="G436" s="44"/>
      <c r="H436" s="10"/>
      <c r="I436" s="10"/>
      <c r="J436" s="5"/>
      <c r="K436" s="36"/>
      <c r="L436" s="37"/>
      <c r="M436" s="8"/>
      <c r="N436" s="8"/>
      <c r="O436" s="8"/>
      <c r="P436" s="8"/>
      <c r="Q436" s="51"/>
      <c r="R436" s="217" t="str">
        <f t="shared" si="88"/>
        <v/>
      </c>
      <c r="S436" s="39" t="str">
        <f>IF(I436="","",IF(I436="委託輸送",IF(H436="ガソリン",VLOOKUP(L436,参考データ!$D$4:$F$6,3,TRUE),VLOOKUP(L436,参考データ!$D$7:$F$15,3,TRUE)),IF(H436="ガソリン",VLOOKUP(L436,参考データ!$D$16:$F$18,3,TRUE),VLOOKUP(L436,参考データ!$D$19:$F$27,3,TRUE))))</f>
        <v/>
      </c>
      <c r="T436" s="204" t="str">
        <f>IF(C436="","",IF(Q436="有",IF(H436="ガソリン",VLOOKUP(M436,参考データ!$B$36:$F$38,3,FALSE)/R436^VLOOKUP(M436,参考データ!$B$36:$F$38,4,FALSE)/L436^VLOOKUP(M436,参考データ!$B$36:$F$38,5,FALSE),VLOOKUP(M436,参考データ!$B$39:$F$42,3,FALSE)/R436^VLOOKUP(M436,参考データ!$B$39:$F$42,4,FALSE)/L436^VLOOKUP(M436,参考データ!$B$39:$F$42,5,FALSE))*U436,J436/(IF(I436="委託輸送",IF(H436="ガソリン",INDEX(参考データ!$F$48:$I$50,MATCH(L436,参考データ!$D$48:$D$50,1),MATCH(M436,参考データ!$F$47:$I$47,0)),INDEX(参考データ!$F$51:$I$59,MATCH(L436,参考データ!$D$51:$D$59,1),MATCH(M436,参考データ!$F$47:$I$47,0))),IF(H436="ガソリン",INDEX(参考データ!$F$60:$I$62,MATCH(L436,参考データ!$D$60:$D$62,1),MATCH(M436,参考データ!$F$47:$I$47,0)),INDEX(参考データ!$F$63:$I$71,MATCH(L436,参考データ!$D$63:$D$71,1),MATCH(M436,参考データ!$F$47:$I$47,0)))))))</f>
        <v/>
      </c>
      <c r="U436" s="218" t="str">
        <f t="shared" si="85"/>
        <v/>
      </c>
      <c r="V436" s="206" t="str">
        <f t="shared" si="86"/>
        <v/>
      </c>
      <c r="AN436" s="216">
        <f t="shared" si="89"/>
        <v>0</v>
      </c>
      <c r="AO436" s="156">
        <f t="shared" si="91"/>
        <v>0</v>
      </c>
      <c r="AP436" s="140">
        <f t="shared" si="90"/>
        <v>0</v>
      </c>
      <c r="AQ436" s="159" t="str">
        <f t="shared" si="87"/>
        <v/>
      </c>
    </row>
    <row r="437" spans="2:43" x14ac:dyDescent="0.2">
      <c r="B437" s="202">
        <v>426</v>
      </c>
      <c r="C437" s="45"/>
      <c r="D437" s="114"/>
      <c r="E437" s="114"/>
      <c r="F437" s="114"/>
      <c r="G437" s="44"/>
      <c r="H437" s="10"/>
      <c r="I437" s="10"/>
      <c r="J437" s="5"/>
      <c r="K437" s="36"/>
      <c r="L437" s="37"/>
      <c r="M437" s="8"/>
      <c r="N437" s="8"/>
      <c r="O437" s="8"/>
      <c r="P437" s="8"/>
      <c r="Q437" s="51"/>
      <c r="R437" s="217" t="str">
        <f t="shared" si="88"/>
        <v/>
      </c>
      <c r="S437" s="39" t="str">
        <f>IF(I437="","",IF(I437="委託輸送",IF(H437="ガソリン",VLOOKUP(L437,参考データ!$D$4:$F$6,3,TRUE),VLOOKUP(L437,参考データ!$D$7:$F$15,3,TRUE)),IF(H437="ガソリン",VLOOKUP(L437,参考データ!$D$16:$F$18,3,TRUE),VLOOKUP(L437,参考データ!$D$19:$F$27,3,TRUE))))</f>
        <v/>
      </c>
      <c r="T437" s="204" t="str">
        <f>IF(C437="","",IF(Q437="有",IF(H437="ガソリン",VLOOKUP(M437,参考データ!$B$36:$F$38,3,FALSE)/R437^VLOOKUP(M437,参考データ!$B$36:$F$38,4,FALSE)/L437^VLOOKUP(M437,参考データ!$B$36:$F$38,5,FALSE),VLOOKUP(M437,参考データ!$B$39:$F$42,3,FALSE)/R437^VLOOKUP(M437,参考データ!$B$39:$F$42,4,FALSE)/L437^VLOOKUP(M437,参考データ!$B$39:$F$42,5,FALSE))*U437,J437/(IF(I437="委託輸送",IF(H437="ガソリン",INDEX(参考データ!$F$48:$I$50,MATCH(L437,参考データ!$D$48:$D$50,1),MATCH(M437,参考データ!$F$47:$I$47,0)),INDEX(参考データ!$F$51:$I$59,MATCH(L437,参考データ!$D$51:$D$59,1),MATCH(M437,参考データ!$F$47:$I$47,0))),IF(H437="ガソリン",INDEX(参考データ!$F$60:$I$62,MATCH(L437,参考データ!$D$60:$D$62,1),MATCH(M437,参考データ!$F$47:$I$47,0)),INDEX(参考データ!$F$63:$I$71,MATCH(L437,参考データ!$D$63:$D$71,1),MATCH(M437,参考データ!$F$47:$I$47,0)))))))</f>
        <v/>
      </c>
      <c r="U437" s="218" t="str">
        <f t="shared" si="85"/>
        <v/>
      </c>
      <c r="V437" s="206" t="str">
        <f t="shared" si="86"/>
        <v/>
      </c>
      <c r="AN437" s="216">
        <f t="shared" si="89"/>
        <v>0</v>
      </c>
      <c r="AO437" s="156">
        <f t="shared" si="91"/>
        <v>0</v>
      </c>
      <c r="AP437" s="140">
        <f t="shared" si="90"/>
        <v>0</v>
      </c>
      <c r="AQ437" s="159" t="str">
        <f t="shared" si="87"/>
        <v/>
      </c>
    </row>
    <row r="438" spans="2:43" x14ac:dyDescent="0.2">
      <c r="B438" s="202">
        <v>427</v>
      </c>
      <c r="C438" s="45"/>
      <c r="D438" s="114"/>
      <c r="E438" s="114"/>
      <c r="F438" s="114"/>
      <c r="G438" s="44"/>
      <c r="H438" s="10"/>
      <c r="I438" s="10"/>
      <c r="J438" s="5"/>
      <c r="K438" s="36"/>
      <c r="L438" s="37"/>
      <c r="M438" s="8"/>
      <c r="N438" s="8"/>
      <c r="O438" s="8"/>
      <c r="P438" s="8"/>
      <c r="Q438" s="51"/>
      <c r="R438" s="217" t="str">
        <f t="shared" si="88"/>
        <v/>
      </c>
      <c r="S438" s="39" t="str">
        <f>IF(I438="","",IF(I438="委託輸送",IF(H438="ガソリン",VLOOKUP(L438,参考データ!$D$4:$F$6,3,TRUE),VLOOKUP(L438,参考データ!$D$7:$F$15,3,TRUE)),IF(H438="ガソリン",VLOOKUP(L438,参考データ!$D$16:$F$18,3,TRUE),VLOOKUP(L438,参考データ!$D$19:$F$27,3,TRUE))))</f>
        <v/>
      </c>
      <c r="T438" s="204" t="str">
        <f>IF(C438="","",IF(Q438="有",IF(H438="ガソリン",VLOOKUP(M438,参考データ!$B$36:$F$38,3,FALSE)/R438^VLOOKUP(M438,参考データ!$B$36:$F$38,4,FALSE)/L438^VLOOKUP(M438,参考データ!$B$36:$F$38,5,FALSE),VLOOKUP(M438,参考データ!$B$39:$F$42,3,FALSE)/R438^VLOOKUP(M438,参考データ!$B$39:$F$42,4,FALSE)/L438^VLOOKUP(M438,参考データ!$B$39:$F$42,5,FALSE))*U438,J438/(IF(I438="委託輸送",IF(H438="ガソリン",INDEX(参考データ!$F$48:$I$50,MATCH(L438,参考データ!$D$48:$D$50,1),MATCH(M438,参考データ!$F$47:$I$47,0)),INDEX(参考データ!$F$51:$I$59,MATCH(L438,参考データ!$D$51:$D$59,1),MATCH(M438,参考データ!$F$47:$I$47,0))),IF(H438="ガソリン",INDEX(参考データ!$F$60:$I$62,MATCH(L438,参考データ!$D$60:$D$62,1),MATCH(M438,参考データ!$F$47:$I$47,0)),INDEX(参考データ!$F$63:$I$71,MATCH(L438,参考データ!$D$63:$D$71,1),MATCH(M438,参考データ!$F$47:$I$47,0)))))))</f>
        <v/>
      </c>
      <c r="U438" s="218" t="str">
        <f t="shared" si="85"/>
        <v/>
      </c>
      <c r="V438" s="206" t="str">
        <f t="shared" si="86"/>
        <v/>
      </c>
      <c r="AN438" s="216">
        <f t="shared" si="89"/>
        <v>0</v>
      </c>
      <c r="AO438" s="156">
        <f t="shared" si="91"/>
        <v>0</v>
      </c>
      <c r="AP438" s="140">
        <f t="shared" si="90"/>
        <v>0</v>
      </c>
      <c r="AQ438" s="159" t="str">
        <f t="shared" si="87"/>
        <v/>
      </c>
    </row>
    <row r="439" spans="2:43" x14ac:dyDescent="0.2">
      <c r="B439" s="202">
        <v>428</v>
      </c>
      <c r="C439" s="45"/>
      <c r="D439" s="114"/>
      <c r="E439" s="114"/>
      <c r="F439" s="114"/>
      <c r="G439" s="44"/>
      <c r="H439" s="10"/>
      <c r="I439" s="10"/>
      <c r="J439" s="5"/>
      <c r="K439" s="36"/>
      <c r="L439" s="37"/>
      <c r="M439" s="8"/>
      <c r="N439" s="8"/>
      <c r="O439" s="8"/>
      <c r="P439" s="8"/>
      <c r="Q439" s="51"/>
      <c r="R439" s="217" t="str">
        <f t="shared" si="88"/>
        <v/>
      </c>
      <c r="S439" s="39" t="str">
        <f>IF(I439="","",IF(I439="委託輸送",IF(H439="ガソリン",VLOOKUP(L439,参考データ!$D$4:$F$6,3,TRUE),VLOOKUP(L439,参考データ!$D$7:$F$15,3,TRUE)),IF(H439="ガソリン",VLOOKUP(L439,参考データ!$D$16:$F$18,3,TRUE),VLOOKUP(L439,参考データ!$D$19:$F$27,3,TRUE))))</f>
        <v/>
      </c>
      <c r="T439" s="204" t="str">
        <f>IF(C439="","",IF(Q439="有",IF(H439="ガソリン",VLOOKUP(M439,参考データ!$B$36:$F$38,3,FALSE)/R439^VLOOKUP(M439,参考データ!$B$36:$F$38,4,FALSE)/L439^VLOOKUP(M439,参考データ!$B$36:$F$38,5,FALSE),VLOOKUP(M439,参考データ!$B$39:$F$42,3,FALSE)/R439^VLOOKUP(M439,参考データ!$B$39:$F$42,4,FALSE)/L439^VLOOKUP(M439,参考データ!$B$39:$F$42,5,FALSE))*U439,J439/(IF(I439="委託輸送",IF(H439="ガソリン",INDEX(参考データ!$F$48:$I$50,MATCH(L439,参考データ!$D$48:$D$50,1),MATCH(M439,参考データ!$F$47:$I$47,0)),INDEX(参考データ!$F$51:$I$59,MATCH(L439,参考データ!$D$51:$D$59,1),MATCH(M439,参考データ!$F$47:$I$47,0))),IF(H439="ガソリン",INDEX(参考データ!$F$60:$I$62,MATCH(L439,参考データ!$D$60:$D$62,1),MATCH(M439,参考データ!$F$47:$I$47,0)),INDEX(参考データ!$F$63:$I$71,MATCH(L439,参考データ!$D$63:$D$71,1),MATCH(M439,参考データ!$F$47:$I$47,0)))))))</f>
        <v/>
      </c>
      <c r="U439" s="218" t="str">
        <f t="shared" si="85"/>
        <v/>
      </c>
      <c r="V439" s="206" t="str">
        <f t="shared" si="86"/>
        <v/>
      </c>
      <c r="AN439" s="216">
        <f t="shared" si="89"/>
        <v>0</v>
      </c>
      <c r="AO439" s="156">
        <f t="shared" si="91"/>
        <v>0</v>
      </c>
      <c r="AP439" s="140">
        <f t="shared" si="90"/>
        <v>0</v>
      </c>
      <c r="AQ439" s="159" t="str">
        <f t="shared" si="87"/>
        <v/>
      </c>
    </row>
    <row r="440" spans="2:43" x14ac:dyDescent="0.2">
      <c r="B440" s="202">
        <v>429</v>
      </c>
      <c r="C440" s="45"/>
      <c r="D440" s="114"/>
      <c r="E440" s="114"/>
      <c r="F440" s="114"/>
      <c r="G440" s="44"/>
      <c r="H440" s="10"/>
      <c r="I440" s="10"/>
      <c r="J440" s="5"/>
      <c r="K440" s="36"/>
      <c r="L440" s="37"/>
      <c r="M440" s="8"/>
      <c r="N440" s="8"/>
      <c r="O440" s="8"/>
      <c r="P440" s="8"/>
      <c r="Q440" s="51"/>
      <c r="R440" s="217" t="str">
        <f t="shared" si="88"/>
        <v/>
      </c>
      <c r="S440" s="39" t="str">
        <f>IF(I440="","",IF(I440="委託輸送",IF(H440="ガソリン",VLOOKUP(L440,参考データ!$D$4:$F$6,3,TRUE),VLOOKUP(L440,参考データ!$D$7:$F$15,3,TRUE)),IF(H440="ガソリン",VLOOKUP(L440,参考データ!$D$16:$F$18,3,TRUE),VLOOKUP(L440,参考データ!$D$19:$F$27,3,TRUE))))</f>
        <v/>
      </c>
      <c r="T440" s="204" t="str">
        <f>IF(C440="","",IF(Q440="有",IF(H440="ガソリン",VLOOKUP(M440,参考データ!$B$36:$F$38,3,FALSE)/R440^VLOOKUP(M440,参考データ!$B$36:$F$38,4,FALSE)/L440^VLOOKUP(M440,参考データ!$B$36:$F$38,5,FALSE),VLOOKUP(M440,参考データ!$B$39:$F$42,3,FALSE)/R440^VLOOKUP(M440,参考データ!$B$39:$F$42,4,FALSE)/L440^VLOOKUP(M440,参考データ!$B$39:$F$42,5,FALSE))*U440,J440/(IF(I440="委託輸送",IF(H440="ガソリン",INDEX(参考データ!$F$48:$I$50,MATCH(L440,参考データ!$D$48:$D$50,1),MATCH(M440,参考データ!$F$47:$I$47,0)),INDEX(参考データ!$F$51:$I$59,MATCH(L440,参考データ!$D$51:$D$59,1),MATCH(M440,参考データ!$F$47:$I$47,0))),IF(H440="ガソリン",INDEX(参考データ!$F$60:$I$62,MATCH(L440,参考データ!$D$60:$D$62,1),MATCH(M440,参考データ!$F$47:$I$47,0)),INDEX(参考データ!$F$63:$I$71,MATCH(L440,参考データ!$D$63:$D$71,1),MATCH(M440,参考データ!$F$47:$I$47,0)))))))</f>
        <v/>
      </c>
      <c r="U440" s="218" t="str">
        <f t="shared" si="85"/>
        <v/>
      </c>
      <c r="V440" s="206" t="str">
        <f t="shared" si="86"/>
        <v/>
      </c>
      <c r="AN440" s="216">
        <f t="shared" si="89"/>
        <v>0</v>
      </c>
      <c r="AO440" s="156">
        <f t="shared" si="91"/>
        <v>0</v>
      </c>
      <c r="AP440" s="140">
        <f t="shared" si="90"/>
        <v>0</v>
      </c>
      <c r="AQ440" s="159" t="str">
        <f t="shared" si="87"/>
        <v/>
      </c>
    </row>
    <row r="441" spans="2:43" x14ac:dyDescent="0.2">
      <c r="B441" s="202">
        <v>430</v>
      </c>
      <c r="C441" s="45"/>
      <c r="D441" s="114"/>
      <c r="E441" s="114"/>
      <c r="F441" s="114"/>
      <c r="G441" s="44"/>
      <c r="H441" s="10"/>
      <c r="I441" s="10"/>
      <c r="J441" s="5"/>
      <c r="K441" s="36"/>
      <c r="L441" s="37"/>
      <c r="M441" s="8"/>
      <c r="N441" s="8"/>
      <c r="O441" s="8"/>
      <c r="P441" s="8"/>
      <c r="Q441" s="51"/>
      <c r="R441" s="217" t="str">
        <f t="shared" si="88"/>
        <v/>
      </c>
      <c r="S441" s="39" t="str">
        <f>IF(I441="","",IF(I441="委託輸送",IF(H441="ガソリン",VLOOKUP(L441,参考データ!$D$4:$F$6,3,TRUE),VLOOKUP(L441,参考データ!$D$7:$F$15,3,TRUE)),IF(H441="ガソリン",VLOOKUP(L441,参考データ!$D$16:$F$18,3,TRUE),VLOOKUP(L441,参考データ!$D$19:$F$27,3,TRUE))))</f>
        <v/>
      </c>
      <c r="T441" s="204" t="str">
        <f>IF(C441="","",IF(Q441="有",IF(H441="ガソリン",VLOOKUP(M441,参考データ!$B$36:$F$38,3,FALSE)/R441^VLOOKUP(M441,参考データ!$B$36:$F$38,4,FALSE)/L441^VLOOKUP(M441,参考データ!$B$36:$F$38,5,FALSE),VLOOKUP(M441,参考データ!$B$39:$F$42,3,FALSE)/R441^VLOOKUP(M441,参考データ!$B$39:$F$42,4,FALSE)/L441^VLOOKUP(M441,参考データ!$B$39:$F$42,5,FALSE))*U441,J441/(IF(I441="委託輸送",IF(H441="ガソリン",INDEX(参考データ!$F$48:$I$50,MATCH(L441,参考データ!$D$48:$D$50,1),MATCH(M441,参考データ!$F$47:$I$47,0)),INDEX(参考データ!$F$51:$I$59,MATCH(L441,参考データ!$D$51:$D$59,1),MATCH(M441,参考データ!$F$47:$I$47,0))),IF(H441="ガソリン",INDEX(参考データ!$F$60:$I$62,MATCH(L441,参考データ!$D$60:$D$62,1),MATCH(M441,参考データ!$F$47:$I$47,0)),INDEX(参考データ!$F$63:$I$71,MATCH(L441,参考データ!$D$63:$D$71,1),MATCH(M441,参考データ!$F$47:$I$47,0)))))))</f>
        <v/>
      </c>
      <c r="U441" s="218" t="str">
        <f t="shared" si="85"/>
        <v/>
      </c>
      <c r="V441" s="206" t="str">
        <f t="shared" si="86"/>
        <v/>
      </c>
      <c r="AN441" s="216">
        <f t="shared" si="89"/>
        <v>0</v>
      </c>
      <c r="AO441" s="156">
        <f t="shared" si="91"/>
        <v>0</v>
      </c>
      <c r="AP441" s="140">
        <f t="shared" si="90"/>
        <v>0</v>
      </c>
      <c r="AQ441" s="159" t="str">
        <f t="shared" si="87"/>
        <v/>
      </c>
    </row>
    <row r="442" spans="2:43" x14ac:dyDescent="0.2">
      <c r="B442" s="202">
        <v>431</v>
      </c>
      <c r="C442" s="45"/>
      <c r="D442" s="114"/>
      <c r="E442" s="114"/>
      <c r="F442" s="114"/>
      <c r="G442" s="44"/>
      <c r="H442" s="10"/>
      <c r="I442" s="10"/>
      <c r="J442" s="5"/>
      <c r="K442" s="36"/>
      <c r="L442" s="37"/>
      <c r="M442" s="8"/>
      <c r="N442" s="8"/>
      <c r="O442" s="8"/>
      <c r="P442" s="8"/>
      <c r="Q442" s="51"/>
      <c r="R442" s="217" t="str">
        <f t="shared" si="88"/>
        <v/>
      </c>
      <c r="S442" s="39" t="str">
        <f>IF(I442="","",IF(I442="委託輸送",IF(H442="ガソリン",VLOOKUP(L442,参考データ!$D$4:$F$6,3,TRUE),VLOOKUP(L442,参考データ!$D$7:$F$15,3,TRUE)),IF(H442="ガソリン",VLOOKUP(L442,参考データ!$D$16:$F$18,3,TRUE),VLOOKUP(L442,参考データ!$D$19:$F$27,3,TRUE))))</f>
        <v/>
      </c>
      <c r="T442" s="204" t="str">
        <f>IF(C442="","",IF(Q442="有",IF(H442="ガソリン",VLOOKUP(M442,参考データ!$B$36:$F$38,3,FALSE)/R442^VLOOKUP(M442,参考データ!$B$36:$F$38,4,FALSE)/L442^VLOOKUP(M442,参考データ!$B$36:$F$38,5,FALSE),VLOOKUP(M442,参考データ!$B$39:$F$42,3,FALSE)/R442^VLOOKUP(M442,参考データ!$B$39:$F$42,4,FALSE)/L442^VLOOKUP(M442,参考データ!$B$39:$F$42,5,FALSE))*U442,J442/(IF(I442="委託輸送",IF(H442="ガソリン",INDEX(参考データ!$F$48:$I$50,MATCH(L442,参考データ!$D$48:$D$50,1),MATCH(M442,参考データ!$F$47:$I$47,0)),INDEX(参考データ!$F$51:$I$59,MATCH(L442,参考データ!$D$51:$D$59,1),MATCH(M442,参考データ!$F$47:$I$47,0))),IF(H442="ガソリン",INDEX(参考データ!$F$60:$I$62,MATCH(L442,参考データ!$D$60:$D$62,1),MATCH(M442,参考データ!$F$47:$I$47,0)),INDEX(参考データ!$F$63:$I$71,MATCH(L442,参考データ!$D$63:$D$71,1),MATCH(M442,参考データ!$F$47:$I$47,0)))))))</f>
        <v/>
      </c>
      <c r="U442" s="218" t="str">
        <f t="shared" si="85"/>
        <v/>
      </c>
      <c r="V442" s="206" t="str">
        <f t="shared" si="86"/>
        <v/>
      </c>
      <c r="AN442" s="216">
        <f t="shared" si="89"/>
        <v>0</v>
      </c>
      <c r="AO442" s="156">
        <f t="shared" si="91"/>
        <v>0</v>
      </c>
      <c r="AP442" s="140">
        <f t="shared" si="90"/>
        <v>0</v>
      </c>
      <c r="AQ442" s="159" t="str">
        <f t="shared" si="87"/>
        <v/>
      </c>
    </row>
    <row r="443" spans="2:43" x14ac:dyDescent="0.2">
      <c r="B443" s="202">
        <v>432</v>
      </c>
      <c r="C443" s="45"/>
      <c r="D443" s="114"/>
      <c r="E443" s="114"/>
      <c r="F443" s="114"/>
      <c r="G443" s="44"/>
      <c r="H443" s="10"/>
      <c r="I443" s="10"/>
      <c r="J443" s="5"/>
      <c r="K443" s="36"/>
      <c r="L443" s="37"/>
      <c r="M443" s="8"/>
      <c r="N443" s="8"/>
      <c r="O443" s="8"/>
      <c r="P443" s="8"/>
      <c r="Q443" s="51"/>
      <c r="R443" s="217" t="str">
        <f t="shared" si="88"/>
        <v/>
      </c>
      <c r="S443" s="39" t="str">
        <f>IF(I443="","",IF(I443="委託輸送",IF(H443="ガソリン",VLOOKUP(L443,参考データ!$D$4:$F$6,3,TRUE),VLOOKUP(L443,参考データ!$D$7:$F$15,3,TRUE)),IF(H443="ガソリン",VLOOKUP(L443,参考データ!$D$16:$F$18,3,TRUE),VLOOKUP(L443,参考データ!$D$19:$F$27,3,TRUE))))</f>
        <v/>
      </c>
      <c r="T443" s="204" t="str">
        <f>IF(C443="","",IF(Q443="有",IF(H443="ガソリン",VLOOKUP(M443,参考データ!$B$36:$F$38,3,FALSE)/R443^VLOOKUP(M443,参考データ!$B$36:$F$38,4,FALSE)/L443^VLOOKUP(M443,参考データ!$B$36:$F$38,5,FALSE),VLOOKUP(M443,参考データ!$B$39:$F$42,3,FALSE)/R443^VLOOKUP(M443,参考データ!$B$39:$F$42,4,FALSE)/L443^VLOOKUP(M443,参考データ!$B$39:$F$42,5,FALSE))*U443,J443/(IF(I443="委託輸送",IF(H443="ガソリン",INDEX(参考データ!$F$48:$I$50,MATCH(L443,参考データ!$D$48:$D$50,1),MATCH(M443,参考データ!$F$47:$I$47,0)),INDEX(参考データ!$F$51:$I$59,MATCH(L443,参考データ!$D$51:$D$59,1),MATCH(M443,参考データ!$F$47:$I$47,0))),IF(H443="ガソリン",INDEX(参考データ!$F$60:$I$62,MATCH(L443,参考データ!$D$60:$D$62,1),MATCH(M443,参考データ!$F$47:$I$47,0)),INDEX(参考データ!$F$63:$I$71,MATCH(L443,参考データ!$D$63:$D$71,1),MATCH(M443,参考データ!$F$47:$I$47,0)))))))</f>
        <v/>
      </c>
      <c r="U443" s="218" t="str">
        <f t="shared" si="85"/>
        <v/>
      </c>
      <c r="V443" s="206" t="str">
        <f t="shared" si="86"/>
        <v/>
      </c>
      <c r="AN443" s="216">
        <f t="shared" si="89"/>
        <v>0</v>
      </c>
      <c r="AO443" s="156">
        <f t="shared" si="91"/>
        <v>0</v>
      </c>
      <c r="AP443" s="140">
        <f t="shared" si="90"/>
        <v>0</v>
      </c>
      <c r="AQ443" s="159" t="str">
        <f t="shared" si="87"/>
        <v/>
      </c>
    </row>
    <row r="444" spans="2:43" x14ac:dyDescent="0.2">
      <c r="B444" s="202">
        <v>433</v>
      </c>
      <c r="C444" s="45"/>
      <c r="D444" s="114"/>
      <c r="E444" s="114"/>
      <c r="F444" s="114"/>
      <c r="G444" s="44"/>
      <c r="H444" s="10"/>
      <c r="I444" s="10"/>
      <c r="J444" s="5"/>
      <c r="K444" s="36"/>
      <c r="L444" s="37"/>
      <c r="M444" s="8"/>
      <c r="N444" s="8"/>
      <c r="O444" s="8"/>
      <c r="P444" s="8"/>
      <c r="Q444" s="51"/>
      <c r="R444" s="217" t="str">
        <f t="shared" si="88"/>
        <v/>
      </c>
      <c r="S444" s="39" t="str">
        <f>IF(I444="","",IF(I444="委託輸送",IF(H444="ガソリン",VLOOKUP(L444,参考データ!$D$4:$F$6,3,TRUE),VLOOKUP(L444,参考データ!$D$7:$F$15,3,TRUE)),IF(H444="ガソリン",VLOOKUP(L444,参考データ!$D$16:$F$18,3,TRUE),VLOOKUP(L444,参考データ!$D$19:$F$27,3,TRUE))))</f>
        <v/>
      </c>
      <c r="T444" s="204" t="str">
        <f>IF(C444="","",IF(Q444="有",IF(H444="ガソリン",VLOOKUP(M444,参考データ!$B$36:$F$38,3,FALSE)/R444^VLOOKUP(M444,参考データ!$B$36:$F$38,4,FALSE)/L444^VLOOKUP(M444,参考データ!$B$36:$F$38,5,FALSE),VLOOKUP(M444,参考データ!$B$39:$F$42,3,FALSE)/R444^VLOOKUP(M444,参考データ!$B$39:$F$42,4,FALSE)/L444^VLOOKUP(M444,参考データ!$B$39:$F$42,5,FALSE))*U444,J444/(IF(I444="委託輸送",IF(H444="ガソリン",INDEX(参考データ!$F$48:$I$50,MATCH(L444,参考データ!$D$48:$D$50,1),MATCH(M444,参考データ!$F$47:$I$47,0)),INDEX(参考データ!$F$51:$I$59,MATCH(L444,参考データ!$D$51:$D$59,1),MATCH(M444,参考データ!$F$47:$I$47,0))),IF(H444="ガソリン",INDEX(参考データ!$F$60:$I$62,MATCH(L444,参考データ!$D$60:$D$62,1),MATCH(M444,参考データ!$F$47:$I$47,0)),INDEX(参考データ!$F$63:$I$71,MATCH(L444,参考データ!$D$63:$D$71,1),MATCH(M444,参考データ!$F$47:$I$47,0)))))))</f>
        <v/>
      </c>
      <c r="U444" s="218" t="str">
        <f t="shared" si="85"/>
        <v/>
      </c>
      <c r="V444" s="206" t="str">
        <f t="shared" si="86"/>
        <v/>
      </c>
      <c r="AN444" s="216">
        <f t="shared" si="89"/>
        <v>0</v>
      </c>
      <c r="AO444" s="156">
        <f t="shared" si="91"/>
        <v>0</v>
      </c>
      <c r="AP444" s="140">
        <f t="shared" si="90"/>
        <v>0</v>
      </c>
      <c r="AQ444" s="159" t="str">
        <f t="shared" si="87"/>
        <v/>
      </c>
    </row>
    <row r="445" spans="2:43" x14ac:dyDescent="0.2">
      <c r="B445" s="202">
        <v>434</v>
      </c>
      <c r="C445" s="45"/>
      <c r="D445" s="114"/>
      <c r="E445" s="114"/>
      <c r="F445" s="114"/>
      <c r="G445" s="44"/>
      <c r="H445" s="10"/>
      <c r="I445" s="10"/>
      <c r="J445" s="5"/>
      <c r="K445" s="36"/>
      <c r="L445" s="37"/>
      <c r="M445" s="8"/>
      <c r="N445" s="8"/>
      <c r="O445" s="8"/>
      <c r="P445" s="8"/>
      <c r="Q445" s="51"/>
      <c r="R445" s="217" t="str">
        <f t="shared" si="88"/>
        <v/>
      </c>
      <c r="S445" s="39" t="str">
        <f>IF(I445="","",IF(I445="委託輸送",IF(H445="ガソリン",VLOOKUP(L445,参考データ!$D$4:$F$6,3,TRUE),VLOOKUP(L445,参考データ!$D$7:$F$15,3,TRUE)),IF(H445="ガソリン",VLOOKUP(L445,参考データ!$D$16:$F$18,3,TRUE),VLOOKUP(L445,参考データ!$D$19:$F$27,3,TRUE))))</f>
        <v/>
      </c>
      <c r="T445" s="204" t="str">
        <f>IF(C445="","",IF(Q445="有",IF(H445="ガソリン",VLOOKUP(M445,参考データ!$B$36:$F$38,3,FALSE)/R445^VLOOKUP(M445,参考データ!$B$36:$F$38,4,FALSE)/L445^VLOOKUP(M445,参考データ!$B$36:$F$38,5,FALSE),VLOOKUP(M445,参考データ!$B$39:$F$42,3,FALSE)/R445^VLOOKUP(M445,参考データ!$B$39:$F$42,4,FALSE)/L445^VLOOKUP(M445,参考データ!$B$39:$F$42,5,FALSE))*U445,J445/(IF(I445="委託輸送",IF(H445="ガソリン",INDEX(参考データ!$F$48:$I$50,MATCH(L445,参考データ!$D$48:$D$50,1),MATCH(M445,参考データ!$F$47:$I$47,0)),INDEX(参考データ!$F$51:$I$59,MATCH(L445,参考データ!$D$51:$D$59,1),MATCH(M445,参考データ!$F$47:$I$47,0))),IF(H445="ガソリン",INDEX(参考データ!$F$60:$I$62,MATCH(L445,参考データ!$D$60:$D$62,1),MATCH(M445,参考データ!$F$47:$I$47,0)),INDEX(参考データ!$F$63:$I$71,MATCH(L445,参考データ!$D$63:$D$71,1),MATCH(M445,参考データ!$F$47:$I$47,0)))))))</f>
        <v/>
      </c>
      <c r="U445" s="218" t="str">
        <f t="shared" si="85"/>
        <v/>
      </c>
      <c r="V445" s="206" t="str">
        <f t="shared" si="86"/>
        <v/>
      </c>
      <c r="AN445" s="216">
        <f t="shared" si="89"/>
        <v>0</v>
      </c>
      <c r="AO445" s="156">
        <f t="shared" si="91"/>
        <v>0</v>
      </c>
      <c r="AP445" s="140">
        <f t="shared" si="90"/>
        <v>0</v>
      </c>
      <c r="AQ445" s="159" t="str">
        <f t="shared" si="87"/>
        <v/>
      </c>
    </row>
    <row r="446" spans="2:43" x14ac:dyDescent="0.2">
      <c r="B446" s="202">
        <v>435</v>
      </c>
      <c r="C446" s="45"/>
      <c r="D446" s="114"/>
      <c r="E446" s="114"/>
      <c r="F446" s="114"/>
      <c r="G446" s="44"/>
      <c r="H446" s="10"/>
      <c r="I446" s="10"/>
      <c r="J446" s="5"/>
      <c r="K446" s="36"/>
      <c r="L446" s="37"/>
      <c r="M446" s="8"/>
      <c r="N446" s="8"/>
      <c r="O446" s="8"/>
      <c r="P446" s="8"/>
      <c r="Q446" s="51"/>
      <c r="R446" s="217" t="str">
        <f t="shared" si="88"/>
        <v/>
      </c>
      <c r="S446" s="39" t="str">
        <f>IF(I446="","",IF(I446="委託輸送",IF(H446="ガソリン",VLOOKUP(L446,参考データ!$D$4:$F$6,3,TRUE),VLOOKUP(L446,参考データ!$D$7:$F$15,3,TRUE)),IF(H446="ガソリン",VLOOKUP(L446,参考データ!$D$16:$F$18,3,TRUE),VLOOKUP(L446,参考データ!$D$19:$F$27,3,TRUE))))</f>
        <v/>
      </c>
      <c r="T446" s="204" t="str">
        <f>IF(C446="","",IF(Q446="有",IF(H446="ガソリン",VLOOKUP(M446,参考データ!$B$36:$F$38,3,FALSE)/R446^VLOOKUP(M446,参考データ!$B$36:$F$38,4,FALSE)/L446^VLOOKUP(M446,参考データ!$B$36:$F$38,5,FALSE),VLOOKUP(M446,参考データ!$B$39:$F$42,3,FALSE)/R446^VLOOKUP(M446,参考データ!$B$39:$F$42,4,FALSE)/L446^VLOOKUP(M446,参考データ!$B$39:$F$42,5,FALSE))*U446,J446/(IF(I446="委託輸送",IF(H446="ガソリン",INDEX(参考データ!$F$48:$I$50,MATCH(L446,参考データ!$D$48:$D$50,1),MATCH(M446,参考データ!$F$47:$I$47,0)),INDEX(参考データ!$F$51:$I$59,MATCH(L446,参考データ!$D$51:$D$59,1),MATCH(M446,参考データ!$F$47:$I$47,0))),IF(H446="ガソリン",INDEX(参考データ!$F$60:$I$62,MATCH(L446,参考データ!$D$60:$D$62,1),MATCH(M446,参考データ!$F$47:$I$47,0)),INDEX(参考データ!$F$63:$I$71,MATCH(L446,参考データ!$D$63:$D$71,1),MATCH(M446,参考データ!$F$47:$I$47,0)))))))</f>
        <v/>
      </c>
      <c r="U446" s="218" t="str">
        <f t="shared" si="85"/>
        <v/>
      </c>
      <c r="V446" s="206" t="str">
        <f t="shared" si="86"/>
        <v/>
      </c>
      <c r="AN446" s="216">
        <f t="shared" si="89"/>
        <v>0</v>
      </c>
      <c r="AO446" s="156">
        <f t="shared" si="91"/>
        <v>0</v>
      </c>
      <c r="AP446" s="140">
        <f t="shared" si="90"/>
        <v>0</v>
      </c>
      <c r="AQ446" s="159" t="str">
        <f t="shared" si="87"/>
        <v/>
      </c>
    </row>
    <row r="447" spans="2:43" x14ac:dyDescent="0.2">
      <c r="B447" s="202">
        <v>436</v>
      </c>
      <c r="C447" s="45"/>
      <c r="D447" s="114"/>
      <c r="E447" s="114"/>
      <c r="F447" s="114"/>
      <c r="G447" s="44"/>
      <c r="H447" s="10"/>
      <c r="I447" s="10"/>
      <c r="J447" s="5"/>
      <c r="K447" s="36"/>
      <c r="L447" s="37"/>
      <c r="M447" s="8"/>
      <c r="N447" s="8"/>
      <c r="O447" s="8"/>
      <c r="P447" s="8"/>
      <c r="Q447" s="51"/>
      <c r="R447" s="217" t="str">
        <f t="shared" si="88"/>
        <v/>
      </c>
      <c r="S447" s="39" t="str">
        <f>IF(I447="","",IF(I447="委託輸送",IF(H447="ガソリン",VLOOKUP(L447,参考データ!$D$4:$F$6,3,TRUE),VLOOKUP(L447,参考データ!$D$7:$F$15,3,TRUE)),IF(H447="ガソリン",VLOOKUP(L447,参考データ!$D$16:$F$18,3,TRUE),VLOOKUP(L447,参考データ!$D$19:$F$27,3,TRUE))))</f>
        <v/>
      </c>
      <c r="T447" s="204" t="str">
        <f>IF(C447="","",IF(Q447="有",IF(H447="ガソリン",VLOOKUP(M447,参考データ!$B$36:$F$38,3,FALSE)/R447^VLOOKUP(M447,参考データ!$B$36:$F$38,4,FALSE)/L447^VLOOKUP(M447,参考データ!$B$36:$F$38,5,FALSE),VLOOKUP(M447,参考データ!$B$39:$F$42,3,FALSE)/R447^VLOOKUP(M447,参考データ!$B$39:$F$42,4,FALSE)/L447^VLOOKUP(M447,参考データ!$B$39:$F$42,5,FALSE))*U447,J447/(IF(I447="委託輸送",IF(H447="ガソリン",INDEX(参考データ!$F$48:$I$50,MATCH(L447,参考データ!$D$48:$D$50,1),MATCH(M447,参考データ!$F$47:$I$47,0)),INDEX(参考データ!$F$51:$I$59,MATCH(L447,参考データ!$D$51:$D$59,1),MATCH(M447,参考データ!$F$47:$I$47,0))),IF(H447="ガソリン",INDEX(参考データ!$F$60:$I$62,MATCH(L447,参考データ!$D$60:$D$62,1),MATCH(M447,参考データ!$F$47:$I$47,0)),INDEX(参考データ!$F$63:$I$71,MATCH(L447,参考データ!$D$63:$D$71,1),MATCH(M447,参考データ!$F$47:$I$47,0)))))))</f>
        <v/>
      </c>
      <c r="U447" s="218" t="str">
        <f t="shared" si="85"/>
        <v/>
      </c>
      <c r="V447" s="206" t="str">
        <f t="shared" si="86"/>
        <v/>
      </c>
      <c r="AN447" s="216">
        <f t="shared" si="89"/>
        <v>0</v>
      </c>
      <c r="AO447" s="156">
        <f t="shared" si="91"/>
        <v>0</v>
      </c>
      <c r="AP447" s="140">
        <f t="shared" si="90"/>
        <v>0</v>
      </c>
      <c r="AQ447" s="159" t="str">
        <f t="shared" si="87"/>
        <v/>
      </c>
    </row>
    <row r="448" spans="2:43" x14ac:dyDescent="0.2">
      <c r="B448" s="202">
        <v>437</v>
      </c>
      <c r="C448" s="45"/>
      <c r="D448" s="114"/>
      <c r="E448" s="114"/>
      <c r="F448" s="114"/>
      <c r="G448" s="44"/>
      <c r="H448" s="10"/>
      <c r="I448" s="10"/>
      <c r="J448" s="5"/>
      <c r="K448" s="36"/>
      <c r="L448" s="37"/>
      <c r="M448" s="8"/>
      <c r="N448" s="8"/>
      <c r="O448" s="8"/>
      <c r="P448" s="8"/>
      <c r="Q448" s="51"/>
      <c r="R448" s="217" t="str">
        <f t="shared" si="88"/>
        <v/>
      </c>
      <c r="S448" s="39" t="str">
        <f>IF(I448="","",IF(I448="委託輸送",IF(H448="ガソリン",VLOOKUP(L448,参考データ!$D$4:$F$6,3,TRUE),VLOOKUP(L448,参考データ!$D$7:$F$15,3,TRUE)),IF(H448="ガソリン",VLOOKUP(L448,参考データ!$D$16:$F$18,3,TRUE),VLOOKUP(L448,参考データ!$D$19:$F$27,3,TRUE))))</f>
        <v/>
      </c>
      <c r="T448" s="204" t="str">
        <f>IF(C448="","",IF(Q448="有",IF(H448="ガソリン",VLOOKUP(M448,参考データ!$B$36:$F$38,3,FALSE)/R448^VLOOKUP(M448,参考データ!$B$36:$F$38,4,FALSE)/L448^VLOOKUP(M448,参考データ!$B$36:$F$38,5,FALSE),VLOOKUP(M448,参考データ!$B$39:$F$42,3,FALSE)/R448^VLOOKUP(M448,参考データ!$B$39:$F$42,4,FALSE)/L448^VLOOKUP(M448,参考データ!$B$39:$F$42,5,FALSE))*U448,J448/(IF(I448="委託輸送",IF(H448="ガソリン",INDEX(参考データ!$F$48:$I$50,MATCH(L448,参考データ!$D$48:$D$50,1),MATCH(M448,参考データ!$F$47:$I$47,0)),INDEX(参考データ!$F$51:$I$59,MATCH(L448,参考データ!$D$51:$D$59,1),MATCH(M448,参考データ!$F$47:$I$47,0))),IF(H448="ガソリン",INDEX(参考データ!$F$60:$I$62,MATCH(L448,参考データ!$D$60:$D$62,1),MATCH(M448,参考データ!$F$47:$I$47,0)),INDEX(参考データ!$F$63:$I$71,MATCH(L448,参考データ!$D$63:$D$71,1),MATCH(M448,参考データ!$F$47:$I$47,0)))))))</f>
        <v/>
      </c>
      <c r="U448" s="218" t="str">
        <f t="shared" si="85"/>
        <v/>
      </c>
      <c r="V448" s="206" t="str">
        <f t="shared" si="86"/>
        <v/>
      </c>
      <c r="AN448" s="216">
        <f t="shared" si="89"/>
        <v>0</v>
      </c>
      <c r="AO448" s="156">
        <f t="shared" si="91"/>
        <v>0</v>
      </c>
      <c r="AP448" s="140">
        <f t="shared" si="90"/>
        <v>0</v>
      </c>
      <c r="AQ448" s="159" t="str">
        <f t="shared" si="87"/>
        <v/>
      </c>
    </row>
    <row r="449" spans="2:43" x14ac:dyDescent="0.2">
      <c r="B449" s="202">
        <v>438</v>
      </c>
      <c r="C449" s="45"/>
      <c r="D449" s="114"/>
      <c r="E449" s="114"/>
      <c r="F449" s="114"/>
      <c r="G449" s="44"/>
      <c r="H449" s="10"/>
      <c r="I449" s="10"/>
      <c r="J449" s="5"/>
      <c r="K449" s="36"/>
      <c r="L449" s="37"/>
      <c r="M449" s="8"/>
      <c r="N449" s="8"/>
      <c r="O449" s="8"/>
      <c r="P449" s="8"/>
      <c r="Q449" s="51"/>
      <c r="R449" s="217" t="str">
        <f t="shared" si="88"/>
        <v/>
      </c>
      <c r="S449" s="39" t="str">
        <f>IF(I449="","",IF(I449="委託輸送",IF(H449="ガソリン",VLOOKUP(L449,参考データ!$D$4:$F$6,3,TRUE),VLOOKUP(L449,参考データ!$D$7:$F$15,3,TRUE)),IF(H449="ガソリン",VLOOKUP(L449,参考データ!$D$16:$F$18,3,TRUE),VLOOKUP(L449,参考データ!$D$19:$F$27,3,TRUE))))</f>
        <v/>
      </c>
      <c r="T449" s="204" t="str">
        <f>IF(C449="","",IF(Q449="有",IF(H449="ガソリン",VLOOKUP(M449,参考データ!$B$36:$F$38,3,FALSE)/R449^VLOOKUP(M449,参考データ!$B$36:$F$38,4,FALSE)/L449^VLOOKUP(M449,参考データ!$B$36:$F$38,5,FALSE),VLOOKUP(M449,参考データ!$B$39:$F$42,3,FALSE)/R449^VLOOKUP(M449,参考データ!$B$39:$F$42,4,FALSE)/L449^VLOOKUP(M449,参考データ!$B$39:$F$42,5,FALSE))*U449,J449/(IF(I449="委託輸送",IF(H449="ガソリン",INDEX(参考データ!$F$48:$I$50,MATCH(L449,参考データ!$D$48:$D$50,1),MATCH(M449,参考データ!$F$47:$I$47,0)),INDEX(参考データ!$F$51:$I$59,MATCH(L449,参考データ!$D$51:$D$59,1),MATCH(M449,参考データ!$F$47:$I$47,0))),IF(H449="ガソリン",INDEX(参考データ!$F$60:$I$62,MATCH(L449,参考データ!$D$60:$D$62,1),MATCH(M449,参考データ!$F$47:$I$47,0)),INDEX(参考データ!$F$63:$I$71,MATCH(L449,参考データ!$D$63:$D$71,1),MATCH(M449,参考データ!$F$47:$I$47,0)))))))</f>
        <v/>
      </c>
      <c r="U449" s="218" t="str">
        <f t="shared" si="85"/>
        <v/>
      </c>
      <c r="V449" s="206" t="str">
        <f t="shared" si="86"/>
        <v/>
      </c>
      <c r="AN449" s="216">
        <f t="shared" si="89"/>
        <v>0</v>
      </c>
      <c r="AO449" s="156">
        <f t="shared" si="91"/>
        <v>0</v>
      </c>
      <c r="AP449" s="140">
        <f t="shared" si="90"/>
        <v>0</v>
      </c>
      <c r="AQ449" s="159" t="str">
        <f t="shared" si="87"/>
        <v/>
      </c>
    </row>
    <row r="450" spans="2:43" x14ac:dyDescent="0.2">
      <c r="B450" s="202">
        <v>439</v>
      </c>
      <c r="C450" s="45"/>
      <c r="D450" s="114"/>
      <c r="E450" s="114"/>
      <c r="F450" s="114"/>
      <c r="G450" s="44"/>
      <c r="H450" s="10"/>
      <c r="I450" s="10"/>
      <c r="J450" s="5"/>
      <c r="K450" s="36"/>
      <c r="L450" s="37"/>
      <c r="M450" s="8"/>
      <c r="N450" s="8"/>
      <c r="O450" s="8"/>
      <c r="P450" s="8"/>
      <c r="Q450" s="51"/>
      <c r="R450" s="217" t="str">
        <f t="shared" si="88"/>
        <v/>
      </c>
      <c r="S450" s="39" t="str">
        <f>IF(I450="","",IF(I450="委託輸送",IF(H450="ガソリン",VLOOKUP(L450,参考データ!$D$4:$F$6,3,TRUE),VLOOKUP(L450,参考データ!$D$7:$F$15,3,TRUE)),IF(H450="ガソリン",VLOOKUP(L450,参考データ!$D$16:$F$18,3,TRUE),VLOOKUP(L450,参考データ!$D$19:$F$27,3,TRUE))))</f>
        <v/>
      </c>
      <c r="T450" s="204" t="str">
        <f>IF(C450="","",IF(Q450="有",IF(H450="ガソリン",VLOOKUP(M450,参考データ!$B$36:$F$38,3,FALSE)/R450^VLOOKUP(M450,参考データ!$B$36:$F$38,4,FALSE)/L450^VLOOKUP(M450,参考データ!$B$36:$F$38,5,FALSE),VLOOKUP(M450,参考データ!$B$39:$F$42,3,FALSE)/R450^VLOOKUP(M450,参考データ!$B$39:$F$42,4,FALSE)/L450^VLOOKUP(M450,参考データ!$B$39:$F$42,5,FALSE))*U450,J450/(IF(I450="委託輸送",IF(H450="ガソリン",INDEX(参考データ!$F$48:$I$50,MATCH(L450,参考データ!$D$48:$D$50,1),MATCH(M450,参考データ!$F$47:$I$47,0)),INDEX(参考データ!$F$51:$I$59,MATCH(L450,参考データ!$D$51:$D$59,1),MATCH(M450,参考データ!$F$47:$I$47,0))),IF(H450="ガソリン",INDEX(参考データ!$F$60:$I$62,MATCH(L450,参考データ!$D$60:$D$62,1),MATCH(M450,参考データ!$F$47:$I$47,0)),INDEX(参考データ!$F$63:$I$71,MATCH(L450,参考データ!$D$63:$D$71,1),MATCH(M450,参考データ!$F$47:$I$47,0)))))))</f>
        <v/>
      </c>
      <c r="U450" s="218" t="str">
        <f t="shared" si="85"/>
        <v/>
      </c>
      <c r="V450" s="206" t="str">
        <f t="shared" si="86"/>
        <v/>
      </c>
      <c r="AN450" s="216">
        <f t="shared" si="89"/>
        <v>0</v>
      </c>
      <c r="AO450" s="156">
        <f t="shared" si="91"/>
        <v>0</v>
      </c>
      <c r="AP450" s="140">
        <f t="shared" si="90"/>
        <v>0</v>
      </c>
      <c r="AQ450" s="159" t="str">
        <f t="shared" si="87"/>
        <v/>
      </c>
    </row>
    <row r="451" spans="2:43" x14ac:dyDescent="0.2">
      <c r="B451" s="202">
        <v>440</v>
      </c>
      <c r="C451" s="45"/>
      <c r="D451" s="114"/>
      <c r="E451" s="114"/>
      <c r="F451" s="114"/>
      <c r="G451" s="44"/>
      <c r="H451" s="10"/>
      <c r="I451" s="10"/>
      <c r="J451" s="5"/>
      <c r="K451" s="36"/>
      <c r="L451" s="37"/>
      <c r="M451" s="8"/>
      <c r="N451" s="8"/>
      <c r="O451" s="8"/>
      <c r="P451" s="8"/>
      <c r="Q451" s="51"/>
      <c r="R451" s="217" t="str">
        <f t="shared" si="88"/>
        <v/>
      </c>
      <c r="S451" s="39" t="str">
        <f>IF(I451="","",IF(I451="委託輸送",IF(H451="ガソリン",VLOOKUP(L451,参考データ!$D$4:$F$6,3,TRUE),VLOOKUP(L451,参考データ!$D$7:$F$15,3,TRUE)),IF(H451="ガソリン",VLOOKUP(L451,参考データ!$D$16:$F$18,3,TRUE),VLOOKUP(L451,参考データ!$D$19:$F$27,3,TRUE))))</f>
        <v/>
      </c>
      <c r="T451" s="204" t="str">
        <f>IF(C451="","",IF(Q451="有",IF(H451="ガソリン",VLOOKUP(M451,参考データ!$B$36:$F$38,3,FALSE)/R451^VLOOKUP(M451,参考データ!$B$36:$F$38,4,FALSE)/L451^VLOOKUP(M451,参考データ!$B$36:$F$38,5,FALSE),VLOOKUP(M451,参考データ!$B$39:$F$42,3,FALSE)/R451^VLOOKUP(M451,参考データ!$B$39:$F$42,4,FALSE)/L451^VLOOKUP(M451,参考データ!$B$39:$F$42,5,FALSE))*U451,J451/(IF(I451="委託輸送",IF(H451="ガソリン",INDEX(参考データ!$F$48:$I$50,MATCH(L451,参考データ!$D$48:$D$50,1),MATCH(M451,参考データ!$F$47:$I$47,0)),INDEX(参考データ!$F$51:$I$59,MATCH(L451,参考データ!$D$51:$D$59,1),MATCH(M451,参考データ!$F$47:$I$47,0))),IF(H451="ガソリン",INDEX(参考データ!$F$60:$I$62,MATCH(L451,参考データ!$D$60:$D$62,1),MATCH(M451,参考データ!$F$47:$I$47,0)),INDEX(参考データ!$F$63:$I$71,MATCH(L451,参考データ!$D$63:$D$71,1),MATCH(M451,参考データ!$F$47:$I$47,0)))))))</f>
        <v/>
      </c>
      <c r="U451" s="218" t="str">
        <f t="shared" si="85"/>
        <v/>
      </c>
      <c r="V451" s="206" t="str">
        <f t="shared" si="86"/>
        <v/>
      </c>
      <c r="AN451" s="216">
        <f t="shared" si="89"/>
        <v>0</v>
      </c>
      <c r="AO451" s="156">
        <f t="shared" si="91"/>
        <v>0</v>
      </c>
      <c r="AP451" s="140">
        <f t="shared" si="90"/>
        <v>0</v>
      </c>
      <c r="AQ451" s="159" t="str">
        <f t="shared" si="87"/>
        <v/>
      </c>
    </row>
    <row r="452" spans="2:43" x14ac:dyDescent="0.2">
      <c r="B452" s="202">
        <v>441</v>
      </c>
      <c r="C452" s="45"/>
      <c r="D452" s="114"/>
      <c r="E452" s="114"/>
      <c r="F452" s="114"/>
      <c r="G452" s="44"/>
      <c r="H452" s="10"/>
      <c r="I452" s="10"/>
      <c r="J452" s="5"/>
      <c r="K452" s="36"/>
      <c r="L452" s="37"/>
      <c r="M452" s="8"/>
      <c r="N452" s="8"/>
      <c r="O452" s="8"/>
      <c r="P452" s="8"/>
      <c r="Q452" s="51"/>
      <c r="R452" s="217" t="str">
        <f t="shared" si="88"/>
        <v/>
      </c>
      <c r="S452" s="39" t="str">
        <f>IF(I452="","",IF(I452="委託輸送",IF(H452="ガソリン",VLOOKUP(L452,参考データ!$D$4:$F$6,3,TRUE),VLOOKUP(L452,参考データ!$D$7:$F$15,3,TRUE)),IF(H452="ガソリン",VLOOKUP(L452,参考データ!$D$16:$F$18,3,TRUE),VLOOKUP(L452,参考データ!$D$19:$F$27,3,TRUE))))</f>
        <v/>
      </c>
      <c r="T452" s="204" t="str">
        <f>IF(C452="","",IF(Q452="有",IF(H452="ガソリン",VLOOKUP(M452,参考データ!$B$36:$F$38,3,FALSE)/R452^VLOOKUP(M452,参考データ!$B$36:$F$38,4,FALSE)/L452^VLOOKUP(M452,参考データ!$B$36:$F$38,5,FALSE),VLOOKUP(M452,参考データ!$B$39:$F$42,3,FALSE)/R452^VLOOKUP(M452,参考データ!$B$39:$F$42,4,FALSE)/L452^VLOOKUP(M452,参考データ!$B$39:$F$42,5,FALSE))*U452,J452/(IF(I452="委託輸送",IF(H452="ガソリン",INDEX(参考データ!$F$48:$I$50,MATCH(L452,参考データ!$D$48:$D$50,1),MATCH(M452,参考データ!$F$47:$I$47,0)),INDEX(参考データ!$F$51:$I$59,MATCH(L452,参考データ!$D$51:$D$59,1),MATCH(M452,参考データ!$F$47:$I$47,0))),IF(H452="ガソリン",INDEX(参考データ!$F$60:$I$62,MATCH(L452,参考データ!$D$60:$D$62,1),MATCH(M452,参考データ!$F$47:$I$47,0)),INDEX(参考データ!$F$63:$I$71,MATCH(L452,参考データ!$D$63:$D$71,1),MATCH(M452,参考データ!$F$47:$I$47,0)))))))</f>
        <v/>
      </c>
      <c r="U452" s="218" t="str">
        <f t="shared" si="85"/>
        <v/>
      </c>
      <c r="V452" s="206" t="str">
        <f t="shared" si="86"/>
        <v/>
      </c>
      <c r="AN452" s="216">
        <f t="shared" si="89"/>
        <v>0</v>
      </c>
      <c r="AO452" s="156">
        <f t="shared" si="91"/>
        <v>0</v>
      </c>
      <c r="AP452" s="140">
        <f t="shared" si="90"/>
        <v>0</v>
      </c>
      <c r="AQ452" s="159" t="str">
        <f t="shared" si="87"/>
        <v/>
      </c>
    </row>
    <row r="453" spans="2:43" x14ac:dyDescent="0.2">
      <c r="B453" s="202">
        <v>442</v>
      </c>
      <c r="C453" s="45"/>
      <c r="D453" s="114"/>
      <c r="E453" s="114"/>
      <c r="F453" s="114"/>
      <c r="G453" s="44"/>
      <c r="H453" s="10"/>
      <c r="I453" s="10"/>
      <c r="J453" s="5"/>
      <c r="K453" s="36"/>
      <c r="L453" s="37"/>
      <c r="M453" s="8"/>
      <c r="N453" s="8"/>
      <c r="O453" s="8"/>
      <c r="P453" s="8"/>
      <c r="Q453" s="51"/>
      <c r="R453" s="217" t="str">
        <f t="shared" si="88"/>
        <v/>
      </c>
      <c r="S453" s="39" t="str">
        <f>IF(I453="","",IF(I453="委託輸送",IF(H453="ガソリン",VLOOKUP(L453,参考データ!$D$4:$F$6,3,TRUE),VLOOKUP(L453,参考データ!$D$7:$F$15,3,TRUE)),IF(H453="ガソリン",VLOOKUP(L453,参考データ!$D$16:$F$18,3,TRUE),VLOOKUP(L453,参考データ!$D$19:$F$27,3,TRUE))))</f>
        <v/>
      </c>
      <c r="T453" s="204" t="str">
        <f>IF(C453="","",IF(Q453="有",IF(H453="ガソリン",VLOOKUP(M453,参考データ!$B$36:$F$38,3,FALSE)/R453^VLOOKUP(M453,参考データ!$B$36:$F$38,4,FALSE)/L453^VLOOKUP(M453,参考データ!$B$36:$F$38,5,FALSE),VLOOKUP(M453,参考データ!$B$39:$F$42,3,FALSE)/R453^VLOOKUP(M453,参考データ!$B$39:$F$42,4,FALSE)/L453^VLOOKUP(M453,参考データ!$B$39:$F$42,5,FALSE))*U453,J453/(IF(I453="委託輸送",IF(H453="ガソリン",INDEX(参考データ!$F$48:$I$50,MATCH(L453,参考データ!$D$48:$D$50,1),MATCH(M453,参考データ!$F$47:$I$47,0)),INDEX(参考データ!$F$51:$I$59,MATCH(L453,参考データ!$D$51:$D$59,1),MATCH(M453,参考データ!$F$47:$I$47,0))),IF(H453="ガソリン",INDEX(参考データ!$F$60:$I$62,MATCH(L453,参考データ!$D$60:$D$62,1),MATCH(M453,参考データ!$F$47:$I$47,0)),INDEX(参考データ!$F$63:$I$71,MATCH(L453,参考データ!$D$63:$D$71,1),MATCH(M453,参考データ!$F$47:$I$47,0)))))))</f>
        <v/>
      </c>
      <c r="U453" s="218" t="str">
        <f t="shared" si="85"/>
        <v/>
      </c>
      <c r="V453" s="206" t="str">
        <f t="shared" si="86"/>
        <v/>
      </c>
      <c r="AN453" s="216">
        <f t="shared" si="89"/>
        <v>0</v>
      </c>
      <c r="AO453" s="156">
        <f t="shared" si="91"/>
        <v>0</v>
      </c>
      <c r="AP453" s="140">
        <f t="shared" si="90"/>
        <v>0</v>
      </c>
      <c r="AQ453" s="159" t="str">
        <f t="shared" si="87"/>
        <v/>
      </c>
    </row>
    <row r="454" spans="2:43" x14ac:dyDescent="0.2">
      <c r="B454" s="202">
        <v>443</v>
      </c>
      <c r="C454" s="45"/>
      <c r="D454" s="114"/>
      <c r="E454" s="114"/>
      <c r="F454" s="114"/>
      <c r="G454" s="44"/>
      <c r="H454" s="10"/>
      <c r="I454" s="10"/>
      <c r="J454" s="5"/>
      <c r="K454" s="36"/>
      <c r="L454" s="37"/>
      <c r="M454" s="8"/>
      <c r="N454" s="8"/>
      <c r="O454" s="8"/>
      <c r="P454" s="8"/>
      <c r="Q454" s="51"/>
      <c r="R454" s="217" t="str">
        <f t="shared" si="88"/>
        <v/>
      </c>
      <c r="S454" s="39" t="str">
        <f>IF(I454="","",IF(I454="委託輸送",IF(H454="ガソリン",VLOOKUP(L454,参考データ!$D$4:$F$6,3,TRUE),VLOOKUP(L454,参考データ!$D$7:$F$15,3,TRUE)),IF(H454="ガソリン",VLOOKUP(L454,参考データ!$D$16:$F$18,3,TRUE),VLOOKUP(L454,参考データ!$D$19:$F$27,3,TRUE))))</f>
        <v/>
      </c>
      <c r="T454" s="204" t="str">
        <f>IF(C454="","",IF(Q454="有",IF(H454="ガソリン",VLOOKUP(M454,参考データ!$B$36:$F$38,3,FALSE)/R454^VLOOKUP(M454,参考データ!$B$36:$F$38,4,FALSE)/L454^VLOOKUP(M454,参考データ!$B$36:$F$38,5,FALSE),VLOOKUP(M454,参考データ!$B$39:$F$42,3,FALSE)/R454^VLOOKUP(M454,参考データ!$B$39:$F$42,4,FALSE)/L454^VLOOKUP(M454,参考データ!$B$39:$F$42,5,FALSE))*U454,J454/(IF(I454="委託輸送",IF(H454="ガソリン",INDEX(参考データ!$F$48:$I$50,MATCH(L454,参考データ!$D$48:$D$50,1),MATCH(M454,参考データ!$F$47:$I$47,0)),INDEX(参考データ!$F$51:$I$59,MATCH(L454,参考データ!$D$51:$D$59,1),MATCH(M454,参考データ!$F$47:$I$47,0))),IF(H454="ガソリン",INDEX(参考データ!$F$60:$I$62,MATCH(L454,参考データ!$D$60:$D$62,1),MATCH(M454,参考データ!$F$47:$I$47,0)),INDEX(参考データ!$F$63:$I$71,MATCH(L454,参考データ!$D$63:$D$71,1),MATCH(M454,参考データ!$F$47:$I$47,0)))))))</f>
        <v/>
      </c>
      <c r="U454" s="218" t="str">
        <f t="shared" si="85"/>
        <v/>
      </c>
      <c r="V454" s="206" t="str">
        <f t="shared" si="86"/>
        <v/>
      </c>
      <c r="AN454" s="216">
        <f t="shared" si="89"/>
        <v>0</v>
      </c>
      <c r="AO454" s="156">
        <f t="shared" si="91"/>
        <v>0</v>
      </c>
      <c r="AP454" s="140">
        <f t="shared" si="90"/>
        <v>0</v>
      </c>
      <c r="AQ454" s="159" t="str">
        <f t="shared" si="87"/>
        <v/>
      </c>
    </row>
    <row r="455" spans="2:43" x14ac:dyDescent="0.2">
      <c r="B455" s="202">
        <v>444</v>
      </c>
      <c r="C455" s="45"/>
      <c r="D455" s="114"/>
      <c r="E455" s="114"/>
      <c r="F455" s="114"/>
      <c r="G455" s="44"/>
      <c r="H455" s="10"/>
      <c r="I455" s="10"/>
      <c r="J455" s="5"/>
      <c r="K455" s="36"/>
      <c r="L455" s="37"/>
      <c r="M455" s="8"/>
      <c r="N455" s="8"/>
      <c r="O455" s="8"/>
      <c r="P455" s="8"/>
      <c r="Q455" s="51"/>
      <c r="R455" s="217" t="str">
        <f t="shared" si="88"/>
        <v/>
      </c>
      <c r="S455" s="39" t="str">
        <f>IF(I455="","",IF(I455="委託輸送",IF(H455="ガソリン",VLOOKUP(L455,参考データ!$D$4:$F$6,3,TRUE),VLOOKUP(L455,参考データ!$D$7:$F$15,3,TRUE)),IF(H455="ガソリン",VLOOKUP(L455,参考データ!$D$16:$F$18,3,TRUE),VLOOKUP(L455,参考データ!$D$19:$F$27,3,TRUE))))</f>
        <v/>
      </c>
      <c r="T455" s="204" t="str">
        <f>IF(C455="","",IF(Q455="有",IF(H455="ガソリン",VLOOKUP(M455,参考データ!$B$36:$F$38,3,FALSE)/R455^VLOOKUP(M455,参考データ!$B$36:$F$38,4,FALSE)/L455^VLOOKUP(M455,参考データ!$B$36:$F$38,5,FALSE),VLOOKUP(M455,参考データ!$B$39:$F$42,3,FALSE)/R455^VLOOKUP(M455,参考データ!$B$39:$F$42,4,FALSE)/L455^VLOOKUP(M455,参考データ!$B$39:$F$42,5,FALSE))*U455,J455/(IF(I455="委託輸送",IF(H455="ガソリン",INDEX(参考データ!$F$48:$I$50,MATCH(L455,参考データ!$D$48:$D$50,1),MATCH(M455,参考データ!$F$47:$I$47,0)),INDEX(参考データ!$F$51:$I$59,MATCH(L455,参考データ!$D$51:$D$59,1),MATCH(M455,参考データ!$F$47:$I$47,0))),IF(H455="ガソリン",INDEX(参考データ!$F$60:$I$62,MATCH(L455,参考データ!$D$60:$D$62,1),MATCH(M455,参考データ!$F$47:$I$47,0)),INDEX(参考データ!$F$63:$I$71,MATCH(L455,参考データ!$D$63:$D$71,1),MATCH(M455,参考データ!$F$47:$I$47,0)))))))</f>
        <v/>
      </c>
      <c r="U455" s="218" t="str">
        <f t="shared" si="85"/>
        <v/>
      </c>
      <c r="V455" s="206" t="str">
        <f t="shared" si="86"/>
        <v/>
      </c>
      <c r="AN455" s="216">
        <f t="shared" si="89"/>
        <v>0</v>
      </c>
      <c r="AO455" s="156">
        <f t="shared" si="91"/>
        <v>0</v>
      </c>
      <c r="AP455" s="140">
        <f t="shared" si="90"/>
        <v>0</v>
      </c>
      <c r="AQ455" s="159" t="str">
        <f t="shared" si="87"/>
        <v/>
      </c>
    </row>
    <row r="456" spans="2:43" x14ac:dyDescent="0.2">
      <c r="B456" s="202">
        <v>445</v>
      </c>
      <c r="C456" s="45"/>
      <c r="D456" s="114"/>
      <c r="E456" s="114"/>
      <c r="F456" s="114"/>
      <c r="G456" s="44"/>
      <c r="H456" s="10"/>
      <c r="I456" s="10"/>
      <c r="J456" s="5"/>
      <c r="K456" s="36"/>
      <c r="L456" s="37"/>
      <c r="M456" s="8"/>
      <c r="N456" s="8"/>
      <c r="O456" s="8"/>
      <c r="P456" s="8"/>
      <c r="Q456" s="51"/>
      <c r="R456" s="217" t="str">
        <f t="shared" si="88"/>
        <v/>
      </c>
      <c r="S456" s="39" t="str">
        <f>IF(I456="","",IF(I456="委託輸送",IF(H456="ガソリン",VLOOKUP(L456,参考データ!$D$4:$F$6,3,TRUE),VLOOKUP(L456,参考データ!$D$7:$F$15,3,TRUE)),IF(H456="ガソリン",VLOOKUP(L456,参考データ!$D$16:$F$18,3,TRUE),VLOOKUP(L456,参考データ!$D$19:$F$27,3,TRUE))))</f>
        <v/>
      </c>
      <c r="T456" s="204" t="str">
        <f>IF(C456="","",IF(Q456="有",IF(H456="ガソリン",VLOOKUP(M456,参考データ!$B$36:$F$38,3,FALSE)/R456^VLOOKUP(M456,参考データ!$B$36:$F$38,4,FALSE)/L456^VLOOKUP(M456,参考データ!$B$36:$F$38,5,FALSE),VLOOKUP(M456,参考データ!$B$39:$F$42,3,FALSE)/R456^VLOOKUP(M456,参考データ!$B$39:$F$42,4,FALSE)/L456^VLOOKUP(M456,参考データ!$B$39:$F$42,5,FALSE))*U456,J456/(IF(I456="委託輸送",IF(H456="ガソリン",INDEX(参考データ!$F$48:$I$50,MATCH(L456,参考データ!$D$48:$D$50,1),MATCH(M456,参考データ!$F$47:$I$47,0)),INDEX(参考データ!$F$51:$I$59,MATCH(L456,参考データ!$D$51:$D$59,1),MATCH(M456,参考データ!$F$47:$I$47,0))),IF(H456="ガソリン",INDEX(参考データ!$F$60:$I$62,MATCH(L456,参考データ!$D$60:$D$62,1),MATCH(M456,参考データ!$F$47:$I$47,0)),INDEX(参考データ!$F$63:$I$71,MATCH(L456,参考データ!$D$63:$D$71,1),MATCH(M456,参考データ!$F$47:$I$47,0)))))))</f>
        <v/>
      </c>
      <c r="U456" s="218" t="str">
        <f t="shared" si="85"/>
        <v/>
      </c>
      <c r="V456" s="206" t="str">
        <f t="shared" si="86"/>
        <v/>
      </c>
      <c r="AN456" s="216">
        <f t="shared" si="89"/>
        <v>0</v>
      </c>
      <c r="AO456" s="156">
        <f t="shared" si="91"/>
        <v>0</v>
      </c>
      <c r="AP456" s="140">
        <f t="shared" si="90"/>
        <v>0</v>
      </c>
      <c r="AQ456" s="159" t="str">
        <f t="shared" si="87"/>
        <v/>
      </c>
    </row>
    <row r="457" spans="2:43" x14ac:dyDescent="0.2">
      <c r="B457" s="202">
        <v>446</v>
      </c>
      <c r="C457" s="45"/>
      <c r="D457" s="114"/>
      <c r="E457" s="114"/>
      <c r="F457" s="114"/>
      <c r="G457" s="44"/>
      <c r="H457" s="10"/>
      <c r="I457" s="10"/>
      <c r="J457" s="5"/>
      <c r="K457" s="36"/>
      <c r="L457" s="37"/>
      <c r="M457" s="8"/>
      <c r="N457" s="8"/>
      <c r="O457" s="8"/>
      <c r="P457" s="8"/>
      <c r="Q457" s="51"/>
      <c r="R457" s="217" t="str">
        <f t="shared" si="88"/>
        <v/>
      </c>
      <c r="S457" s="39" t="str">
        <f>IF(I457="","",IF(I457="委託輸送",IF(H457="ガソリン",VLOOKUP(L457,参考データ!$D$4:$F$6,3,TRUE),VLOOKUP(L457,参考データ!$D$7:$F$15,3,TRUE)),IF(H457="ガソリン",VLOOKUP(L457,参考データ!$D$16:$F$18,3,TRUE),VLOOKUP(L457,参考データ!$D$19:$F$27,3,TRUE))))</f>
        <v/>
      </c>
      <c r="T457" s="204" t="str">
        <f>IF(C457="","",IF(Q457="有",IF(H457="ガソリン",VLOOKUP(M457,参考データ!$B$36:$F$38,3,FALSE)/R457^VLOOKUP(M457,参考データ!$B$36:$F$38,4,FALSE)/L457^VLOOKUP(M457,参考データ!$B$36:$F$38,5,FALSE),VLOOKUP(M457,参考データ!$B$39:$F$42,3,FALSE)/R457^VLOOKUP(M457,参考データ!$B$39:$F$42,4,FALSE)/L457^VLOOKUP(M457,参考データ!$B$39:$F$42,5,FALSE))*U457,J457/(IF(I457="委託輸送",IF(H457="ガソリン",INDEX(参考データ!$F$48:$I$50,MATCH(L457,参考データ!$D$48:$D$50,1),MATCH(M457,参考データ!$F$47:$I$47,0)),INDEX(参考データ!$F$51:$I$59,MATCH(L457,参考データ!$D$51:$D$59,1),MATCH(M457,参考データ!$F$47:$I$47,0))),IF(H457="ガソリン",INDEX(参考データ!$F$60:$I$62,MATCH(L457,参考データ!$D$60:$D$62,1),MATCH(M457,参考データ!$F$47:$I$47,0)),INDEX(参考データ!$F$63:$I$71,MATCH(L457,参考データ!$D$63:$D$71,1),MATCH(M457,参考データ!$F$47:$I$47,0)))))))</f>
        <v/>
      </c>
      <c r="U457" s="218" t="str">
        <f t="shared" si="85"/>
        <v/>
      </c>
      <c r="V457" s="206" t="str">
        <f t="shared" si="86"/>
        <v/>
      </c>
      <c r="AN457" s="216">
        <f t="shared" si="89"/>
        <v>0</v>
      </c>
      <c r="AO457" s="156">
        <f t="shared" si="91"/>
        <v>0</v>
      </c>
      <c r="AP457" s="140">
        <f t="shared" si="90"/>
        <v>0</v>
      </c>
      <c r="AQ457" s="159" t="str">
        <f t="shared" si="87"/>
        <v/>
      </c>
    </row>
    <row r="458" spans="2:43" x14ac:dyDescent="0.2">
      <c r="B458" s="202">
        <v>447</v>
      </c>
      <c r="C458" s="45"/>
      <c r="D458" s="114"/>
      <c r="E458" s="114"/>
      <c r="F458" s="114"/>
      <c r="G458" s="44"/>
      <c r="H458" s="10"/>
      <c r="I458" s="10"/>
      <c r="J458" s="5"/>
      <c r="K458" s="36"/>
      <c r="L458" s="37"/>
      <c r="M458" s="8"/>
      <c r="N458" s="8"/>
      <c r="O458" s="8"/>
      <c r="P458" s="8"/>
      <c r="Q458" s="51"/>
      <c r="R458" s="217" t="str">
        <f t="shared" si="88"/>
        <v/>
      </c>
      <c r="S458" s="39" t="str">
        <f>IF(I458="","",IF(I458="委託輸送",IF(H458="ガソリン",VLOOKUP(L458,参考データ!$D$4:$F$6,3,TRUE),VLOOKUP(L458,参考データ!$D$7:$F$15,3,TRUE)),IF(H458="ガソリン",VLOOKUP(L458,参考データ!$D$16:$F$18,3,TRUE),VLOOKUP(L458,参考データ!$D$19:$F$27,3,TRUE))))</f>
        <v/>
      </c>
      <c r="T458" s="204" t="str">
        <f>IF(C458="","",IF(Q458="有",IF(H458="ガソリン",VLOOKUP(M458,参考データ!$B$36:$F$38,3,FALSE)/R458^VLOOKUP(M458,参考データ!$B$36:$F$38,4,FALSE)/L458^VLOOKUP(M458,参考データ!$B$36:$F$38,5,FALSE),VLOOKUP(M458,参考データ!$B$39:$F$42,3,FALSE)/R458^VLOOKUP(M458,参考データ!$B$39:$F$42,4,FALSE)/L458^VLOOKUP(M458,参考データ!$B$39:$F$42,5,FALSE))*U458,J458/(IF(I458="委託輸送",IF(H458="ガソリン",INDEX(参考データ!$F$48:$I$50,MATCH(L458,参考データ!$D$48:$D$50,1),MATCH(M458,参考データ!$F$47:$I$47,0)),INDEX(参考データ!$F$51:$I$59,MATCH(L458,参考データ!$D$51:$D$59,1),MATCH(M458,参考データ!$F$47:$I$47,0))),IF(H458="ガソリン",INDEX(参考データ!$F$60:$I$62,MATCH(L458,参考データ!$D$60:$D$62,1),MATCH(M458,参考データ!$F$47:$I$47,0)),INDEX(参考データ!$F$63:$I$71,MATCH(L458,参考データ!$D$63:$D$71,1),MATCH(M458,参考データ!$F$47:$I$47,0)))))))</f>
        <v/>
      </c>
      <c r="U458" s="218" t="str">
        <f t="shared" si="85"/>
        <v/>
      </c>
      <c r="V458" s="206" t="str">
        <f t="shared" si="86"/>
        <v/>
      </c>
      <c r="AN458" s="216">
        <f t="shared" si="89"/>
        <v>0</v>
      </c>
      <c r="AO458" s="156">
        <f t="shared" si="91"/>
        <v>0</v>
      </c>
      <c r="AP458" s="140">
        <f t="shared" si="90"/>
        <v>0</v>
      </c>
      <c r="AQ458" s="159" t="str">
        <f t="shared" si="87"/>
        <v/>
      </c>
    </row>
    <row r="459" spans="2:43" x14ac:dyDescent="0.2">
      <c r="B459" s="202">
        <v>448</v>
      </c>
      <c r="C459" s="45"/>
      <c r="D459" s="114"/>
      <c r="E459" s="114"/>
      <c r="F459" s="114"/>
      <c r="G459" s="44"/>
      <c r="H459" s="10"/>
      <c r="I459" s="10"/>
      <c r="J459" s="5"/>
      <c r="K459" s="36"/>
      <c r="L459" s="37"/>
      <c r="M459" s="8"/>
      <c r="N459" s="8"/>
      <c r="O459" s="8"/>
      <c r="P459" s="8"/>
      <c r="Q459" s="51"/>
      <c r="R459" s="217" t="str">
        <f t="shared" si="88"/>
        <v/>
      </c>
      <c r="S459" s="39" t="str">
        <f>IF(I459="","",IF(I459="委託輸送",IF(H459="ガソリン",VLOOKUP(L459,参考データ!$D$4:$F$6,3,TRUE),VLOOKUP(L459,参考データ!$D$7:$F$15,3,TRUE)),IF(H459="ガソリン",VLOOKUP(L459,参考データ!$D$16:$F$18,3,TRUE),VLOOKUP(L459,参考データ!$D$19:$F$27,3,TRUE))))</f>
        <v/>
      </c>
      <c r="T459" s="204" t="str">
        <f>IF(C459="","",IF(Q459="有",IF(H459="ガソリン",VLOOKUP(M459,参考データ!$B$36:$F$38,3,FALSE)/R459^VLOOKUP(M459,参考データ!$B$36:$F$38,4,FALSE)/L459^VLOOKUP(M459,参考データ!$B$36:$F$38,5,FALSE),VLOOKUP(M459,参考データ!$B$39:$F$42,3,FALSE)/R459^VLOOKUP(M459,参考データ!$B$39:$F$42,4,FALSE)/L459^VLOOKUP(M459,参考データ!$B$39:$F$42,5,FALSE))*U459,J459/(IF(I459="委託輸送",IF(H459="ガソリン",INDEX(参考データ!$F$48:$I$50,MATCH(L459,参考データ!$D$48:$D$50,1),MATCH(M459,参考データ!$F$47:$I$47,0)),INDEX(参考データ!$F$51:$I$59,MATCH(L459,参考データ!$D$51:$D$59,1),MATCH(M459,参考データ!$F$47:$I$47,0))),IF(H459="ガソリン",INDEX(参考データ!$F$60:$I$62,MATCH(L459,参考データ!$D$60:$D$62,1),MATCH(M459,参考データ!$F$47:$I$47,0)),INDEX(参考データ!$F$63:$I$71,MATCH(L459,参考データ!$D$63:$D$71,1),MATCH(M459,参考データ!$F$47:$I$47,0)))))))</f>
        <v/>
      </c>
      <c r="U459" s="218" t="str">
        <f t="shared" si="85"/>
        <v/>
      </c>
      <c r="V459" s="206" t="str">
        <f t="shared" si="86"/>
        <v/>
      </c>
      <c r="AN459" s="216">
        <f t="shared" si="89"/>
        <v>0</v>
      </c>
      <c r="AO459" s="156">
        <f t="shared" si="91"/>
        <v>0</v>
      </c>
      <c r="AP459" s="140">
        <f t="shared" si="90"/>
        <v>0</v>
      </c>
      <c r="AQ459" s="159" t="str">
        <f t="shared" si="87"/>
        <v/>
      </c>
    </row>
    <row r="460" spans="2:43" x14ac:dyDescent="0.2">
      <c r="B460" s="202">
        <v>449</v>
      </c>
      <c r="C460" s="45"/>
      <c r="D460" s="114"/>
      <c r="E460" s="114"/>
      <c r="F460" s="114"/>
      <c r="G460" s="44"/>
      <c r="H460" s="10"/>
      <c r="I460" s="10"/>
      <c r="J460" s="5"/>
      <c r="K460" s="36"/>
      <c r="L460" s="37"/>
      <c r="M460" s="8"/>
      <c r="N460" s="8"/>
      <c r="O460" s="8"/>
      <c r="P460" s="8"/>
      <c r="Q460" s="51"/>
      <c r="R460" s="217" t="str">
        <f t="shared" si="88"/>
        <v/>
      </c>
      <c r="S460" s="39" t="str">
        <f>IF(I460="","",IF(I460="委託輸送",IF(H460="ガソリン",VLOOKUP(L460,参考データ!$D$4:$F$6,3,TRUE),VLOOKUP(L460,参考データ!$D$7:$F$15,3,TRUE)),IF(H460="ガソリン",VLOOKUP(L460,参考データ!$D$16:$F$18,3,TRUE),VLOOKUP(L460,参考データ!$D$19:$F$27,3,TRUE))))</f>
        <v/>
      </c>
      <c r="T460" s="204" t="str">
        <f>IF(C460="","",IF(Q460="有",IF(H460="ガソリン",VLOOKUP(M460,参考データ!$B$36:$F$38,3,FALSE)/R460^VLOOKUP(M460,参考データ!$B$36:$F$38,4,FALSE)/L460^VLOOKUP(M460,参考データ!$B$36:$F$38,5,FALSE),VLOOKUP(M460,参考データ!$B$39:$F$42,3,FALSE)/R460^VLOOKUP(M460,参考データ!$B$39:$F$42,4,FALSE)/L460^VLOOKUP(M460,参考データ!$B$39:$F$42,5,FALSE))*U460,J460/(IF(I460="委託輸送",IF(H460="ガソリン",INDEX(参考データ!$F$48:$I$50,MATCH(L460,参考データ!$D$48:$D$50,1),MATCH(M460,参考データ!$F$47:$I$47,0)),INDEX(参考データ!$F$51:$I$59,MATCH(L460,参考データ!$D$51:$D$59,1),MATCH(M460,参考データ!$F$47:$I$47,0))),IF(H460="ガソリン",INDEX(参考データ!$F$60:$I$62,MATCH(L460,参考データ!$D$60:$D$62,1),MATCH(M460,参考データ!$F$47:$I$47,0)),INDEX(参考データ!$F$63:$I$71,MATCH(L460,参考データ!$D$63:$D$71,1),MATCH(M460,参考データ!$F$47:$I$47,0)))))))</f>
        <v/>
      </c>
      <c r="U460" s="218" t="str">
        <f t="shared" ref="U460:U523" si="92">IF(C460="","",K460*J460/1000)</f>
        <v/>
      </c>
      <c r="V460" s="206" t="str">
        <f t="shared" ref="V460:V523" si="93">IF(C460="","",IF(Q460="有",IF(OR(N460&gt;T460*1.2,N460&lt;T460*0.5,S460&gt;R460),"エラー","OK"),IF(OR(N460&gt;T460*1.2,N460&lt;T460*0.5),"エラー","OK")))</f>
        <v/>
      </c>
      <c r="AN460" s="216">
        <f t="shared" si="89"/>
        <v>0</v>
      </c>
      <c r="AO460" s="156">
        <f t="shared" si="91"/>
        <v>0</v>
      </c>
      <c r="AP460" s="140">
        <f t="shared" si="90"/>
        <v>0</v>
      </c>
      <c r="AQ460" s="159" t="str">
        <f t="shared" ref="AQ460:AQ523" si="94">C460&amp;D460&amp;E460&amp;F460</f>
        <v/>
      </c>
    </row>
    <row r="461" spans="2:43" x14ac:dyDescent="0.2">
      <c r="B461" s="202">
        <v>450</v>
      </c>
      <c r="C461" s="45"/>
      <c r="D461" s="114"/>
      <c r="E461" s="114"/>
      <c r="F461" s="114"/>
      <c r="G461" s="44"/>
      <c r="H461" s="10"/>
      <c r="I461" s="10"/>
      <c r="J461" s="5"/>
      <c r="K461" s="36"/>
      <c r="L461" s="37"/>
      <c r="M461" s="8"/>
      <c r="N461" s="8"/>
      <c r="O461" s="8"/>
      <c r="P461" s="8"/>
      <c r="Q461" s="51"/>
      <c r="R461" s="217" t="str">
        <f t="shared" ref="R461:R524" si="95">IFERROR(K461/L461,"")</f>
        <v/>
      </c>
      <c r="S461" s="39" t="str">
        <f>IF(I461="","",IF(I461="委託輸送",IF(H461="ガソリン",VLOOKUP(L461,参考データ!$D$4:$F$6,3,TRUE),VLOOKUP(L461,参考データ!$D$7:$F$15,3,TRUE)),IF(H461="ガソリン",VLOOKUP(L461,参考データ!$D$16:$F$18,3,TRUE),VLOOKUP(L461,参考データ!$D$19:$F$27,3,TRUE))))</f>
        <v/>
      </c>
      <c r="T461" s="204" t="str">
        <f>IF(C461="","",IF(Q461="有",IF(H461="ガソリン",VLOOKUP(M461,参考データ!$B$36:$F$38,3,FALSE)/R461^VLOOKUP(M461,参考データ!$B$36:$F$38,4,FALSE)/L461^VLOOKUP(M461,参考データ!$B$36:$F$38,5,FALSE),VLOOKUP(M461,参考データ!$B$39:$F$42,3,FALSE)/R461^VLOOKUP(M461,参考データ!$B$39:$F$42,4,FALSE)/L461^VLOOKUP(M461,参考データ!$B$39:$F$42,5,FALSE))*U461,J461/(IF(I461="委託輸送",IF(H461="ガソリン",INDEX(参考データ!$F$48:$I$50,MATCH(L461,参考データ!$D$48:$D$50,1),MATCH(M461,参考データ!$F$47:$I$47,0)),INDEX(参考データ!$F$51:$I$59,MATCH(L461,参考データ!$D$51:$D$59,1),MATCH(M461,参考データ!$F$47:$I$47,0))),IF(H461="ガソリン",INDEX(参考データ!$F$60:$I$62,MATCH(L461,参考データ!$D$60:$D$62,1),MATCH(M461,参考データ!$F$47:$I$47,0)),INDEX(参考データ!$F$63:$I$71,MATCH(L461,参考データ!$D$63:$D$71,1),MATCH(M461,参考データ!$F$47:$I$47,0)))))))</f>
        <v/>
      </c>
      <c r="U461" s="218" t="str">
        <f t="shared" si="92"/>
        <v/>
      </c>
      <c r="V461" s="206" t="str">
        <f t="shared" si="93"/>
        <v/>
      </c>
      <c r="AN461" s="216">
        <f t="shared" ref="AN461:AN524" si="96">IFERROR(R461*N461,0)</f>
        <v>0</v>
      </c>
      <c r="AO461" s="156">
        <f t="shared" si="91"/>
        <v>0</v>
      </c>
      <c r="AP461" s="140">
        <f t="shared" ref="AP461:AP524" si="97">IFERROR(J461/N461,0)</f>
        <v>0</v>
      </c>
      <c r="AQ461" s="159" t="str">
        <f t="shared" si="94"/>
        <v/>
      </c>
    </row>
    <row r="462" spans="2:43" x14ac:dyDescent="0.2">
      <c r="B462" s="202">
        <v>451</v>
      </c>
      <c r="C462" s="45"/>
      <c r="D462" s="114"/>
      <c r="E462" s="114"/>
      <c r="F462" s="114"/>
      <c r="G462" s="44"/>
      <c r="H462" s="10"/>
      <c r="I462" s="10"/>
      <c r="J462" s="5"/>
      <c r="K462" s="36"/>
      <c r="L462" s="37"/>
      <c r="M462" s="8"/>
      <c r="N462" s="8"/>
      <c r="O462" s="8"/>
      <c r="P462" s="8"/>
      <c r="Q462" s="51"/>
      <c r="R462" s="217" t="str">
        <f t="shared" si="95"/>
        <v/>
      </c>
      <c r="S462" s="39" t="str">
        <f>IF(I462="","",IF(I462="委託輸送",IF(H462="ガソリン",VLOOKUP(L462,参考データ!$D$4:$F$6,3,TRUE),VLOOKUP(L462,参考データ!$D$7:$F$15,3,TRUE)),IF(H462="ガソリン",VLOOKUP(L462,参考データ!$D$16:$F$18,3,TRUE),VLOOKUP(L462,参考データ!$D$19:$F$27,3,TRUE))))</f>
        <v/>
      </c>
      <c r="T462" s="204" t="str">
        <f>IF(C462="","",IF(Q462="有",IF(H462="ガソリン",VLOOKUP(M462,参考データ!$B$36:$F$38,3,FALSE)/R462^VLOOKUP(M462,参考データ!$B$36:$F$38,4,FALSE)/L462^VLOOKUP(M462,参考データ!$B$36:$F$38,5,FALSE),VLOOKUP(M462,参考データ!$B$39:$F$42,3,FALSE)/R462^VLOOKUP(M462,参考データ!$B$39:$F$42,4,FALSE)/L462^VLOOKUP(M462,参考データ!$B$39:$F$42,5,FALSE))*U462,J462/(IF(I462="委託輸送",IF(H462="ガソリン",INDEX(参考データ!$F$48:$I$50,MATCH(L462,参考データ!$D$48:$D$50,1),MATCH(M462,参考データ!$F$47:$I$47,0)),INDEX(参考データ!$F$51:$I$59,MATCH(L462,参考データ!$D$51:$D$59,1),MATCH(M462,参考データ!$F$47:$I$47,0))),IF(H462="ガソリン",INDEX(参考データ!$F$60:$I$62,MATCH(L462,参考データ!$D$60:$D$62,1),MATCH(M462,参考データ!$F$47:$I$47,0)),INDEX(参考データ!$F$63:$I$71,MATCH(L462,参考データ!$D$63:$D$71,1),MATCH(M462,参考データ!$F$47:$I$47,0)))))))</f>
        <v/>
      </c>
      <c r="U462" s="218" t="str">
        <f t="shared" si="92"/>
        <v/>
      </c>
      <c r="V462" s="206" t="str">
        <f t="shared" si="93"/>
        <v/>
      </c>
      <c r="AN462" s="216">
        <f t="shared" si="96"/>
        <v>0</v>
      </c>
      <c r="AO462" s="156">
        <f t="shared" si="91"/>
        <v>0</v>
      </c>
      <c r="AP462" s="140">
        <f t="shared" si="97"/>
        <v>0</v>
      </c>
      <c r="AQ462" s="159" t="str">
        <f t="shared" si="94"/>
        <v/>
      </c>
    </row>
    <row r="463" spans="2:43" x14ac:dyDescent="0.2">
      <c r="B463" s="202">
        <v>452</v>
      </c>
      <c r="C463" s="45"/>
      <c r="D463" s="114"/>
      <c r="E463" s="114"/>
      <c r="F463" s="114"/>
      <c r="G463" s="44"/>
      <c r="H463" s="10"/>
      <c r="I463" s="10"/>
      <c r="J463" s="5"/>
      <c r="K463" s="36"/>
      <c r="L463" s="37"/>
      <c r="M463" s="8"/>
      <c r="N463" s="8"/>
      <c r="O463" s="8"/>
      <c r="P463" s="8"/>
      <c r="Q463" s="51"/>
      <c r="R463" s="217" t="str">
        <f t="shared" si="95"/>
        <v/>
      </c>
      <c r="S463" s="39" t="str">
        <f>IF(I463="","",IF(I463="委託輸送",IF(H463="ガソリン",VLOOKUP(L463,参考データ!$D$4:$F$6,3,TRUE),VLOOKUP(L463,参考データ!$D$7:$F$15,3,TRUE)),IF(H463="ガソリン",VLOOKUP(L463,参考データ!$D$16:$F$18,3,TRUE),VLOOKUP(L463,参考データ!$D$19:$F$27,3,TRUE))))</f>
        <v/>
      </c>
      <c r="T463" s="204" t="str">
        <f>IF(C463="","",IF(Q463="有",IF(H463="ガソリン",VLOOKUP(M463,参考データ!$B$36:$F$38,3,FALSE)/R463^VLOOKUP(M463,参考データ!$B$36:$F$38,4,FALSE)/L463^VLOOKUP(M463,参考データ!$B$36:$F$38,5,FALSE),VLOOKUP(M463,参考データ!$B$39:$F$42,3,FALSE)/R463^VLOOKUP(M463,参考データ!$B$39:$F$42,4,FALSE)/L463^VLOOKUP(M463,参考データ!$B$39:$F$42,5,FALSE))*U463,J463/(IF(I463="委託輸送",IF(H463="ガソリン",INDEX(参考データ!$F$48:$I$50,MATCH(L463,参考データ!$D$48:$D$50,1),MATCH(M463,参考データ!$F$47:$I$47,0)),INDEX(参考データ!$F$51:$I$59,MATCH(L463,参考データ!$D$51:$D$59,1),MATCH(M463,参考データ!$F$47:$I$47,0))),IF(H463="ガソリン",INDEX(参考データ!$F$60:$I$62,MATCH(L463,参考データ!$D$60:$D$62,1),MATCH(M463,参考データ!$F$47:$I$47,0)),INDEX(参考データ!$F$63:$I$71,MATCH(L463,参考データ!$D$63:$D$71,1),MATCH(M463,参考データ!$F$47:$I$47,0)))))))</f>
        <v/>
      </c>
      <c r="U463" s="218" t="str">
        <f t="shared" si="92"/>
        <v/>
      </c>
      <c r="V463" s="206" t="str">
        <f t="shared" si="93"/>
        <v/>
      </c>
      <c r="AN463" s="216">
        <f t="shared" si="96"/>
        <v>0</v>
      </c>
      <c r="AO463" s="156">
        <f t="shared" si="91"/>
        <v>0</v>
      </c>
      <c r="AP463" s="140">
        <f t="shared" si="97"/>
        <v>0</v>
      </c>
      <c r="AQ463" s="159" t="str">
        <f t="shared" si="94"/>
        <v/>
      </c>
    </row>
    <row r="464" spans="2:43" x14ac:dyDescent="0.2">
      <c r="B464" s="202">
        <v>453</v>
      </c>
      <c r="C464" s="45"/>
      <c r="D464" s="114"/>
      <c r="E464" s="114"/>
      <c r="F464" s="114"/>
      <c r="G464" s="44"/>
      <c r="H464" s="10"/>
      <c r="I464" s="10"/>
      <c r="J464" s="5"/>
      <c r="K464" s="36"/>
      <c r="L464" s="37"/>
      <c r="M464" s="8"/>
      <c r="N464" s="8"/>
      <c r="O464" s="8"/>
      <c r="P464" s="8"/>
      <c r="Q464" s="51"/>
      <c r="R464" s="217" t="str">
        <f t="shared" si="95"/>
        <v/>
      </c>
      <c r="S464" s="39" t="str">
        <f>IF(I464="","",IF(I464="委託輸送",IF(H464="ガソリン",VLOOKUP(L464,参考データ!$D$4:$F$6,3,TRUE),VLOOKUP(L464,参考データ!$D$7:$F$15,3,TRUE)),IF(H464="ガソリン",VLOOKUP(L464,参考データ!$D$16:$F$18,3,TRUE),VLOOKUP(L464,参考データ!$D$19:$F$27,3,TRUE))))</f>
        <v/>
      </c>
      <c r="T464" s="204" t="str">
        <f>IF(C464="","",IF(Q464="有",IF(H464="ガソリン",VLOOKUP(M464,参考データ!$B$36:$F$38,3,FALSE)/R464^VLOOKUP(M464,参考データ!$B$36:$F$38,4,FALSE)/L464^VLOOKUP(M464,参考データ!$B$36:$F$38,5,FALSE),VLOOKUP(M464,参考データ!$B$39:$F$42,3,FALSE)/R464^VLOOKUP(M464,参考データ!$B$39:$F$42,4,FALSE)/L464^VLOOKUP(M464,参考データ!$B$39:$F$42,5,FALSE))*U464,J464/(IF(I464="委託輸送",IF(H464="ガソリン",INDEX(参考データ!$F$48:$I$50,MATCH(L464,参考データ!$D$48:$D$50,1),MATCH(M464,参考データ!$F$47:$I$47,0)),INDEX(参考データ!$F$51:$I$59,MATCH(L464,参考データ!$D$51:$D$59,1),MATCH(M464,参考データ!$F$47:$I$47,0))),IF(H464="ガソリン",INDEX(参考データ!$F$60:$I$62,MATCH(L464,参考データ!$D$60:$D$62,1),MATCH(M464,参考データ!$F$47:$I$47,0)),INDEX(参考データ!$F$63:$I$71,MATCH(L464,参考データ!$D$63:$D$71,1),MATCH(M464,参考データ!$F$47:$I$47,0)))))))</f>
        <v/>
      </c>
      <c r="U464" s="218" t="str">
        <f t="shared" si="92"/>
        <v/>
      </c>
      <c r="V464" s="206" t="str">
        <f t="shared" si="93"/>
        <v/>
      </c>
      <c r="AN464" s="216">
        <f t="shared" si="96"/>
        <v>0</v>
      </c>
      <c r="AO464" s="156">
        <f t="shared" si="91"/>
        <v>0</v>
      </c>
      <c r="AP464" s="140">
        <f t="shared" si="97"/>
        <v>0</v>
      </c>
      <c r="AQ464" s="159" t="str">
        <f t="shared" si="94"/>
        <v/>
      </c>
    </row>
    <row r="465" spans="2:43" x14ac:dyDescent="0.2">
      <c r="B465" s="202">
        <v>454</v>
      </c>
      <c r="C465" s="45"/>
      <c r="D465" s="114"/>
      <c r="E465" s="114"/>
      <c r="F465" s="114"/>
      <c r="G465" s="44"/>
      <c r="H465" s="10"/>
      <c r="I465" s="10"/>
      <c r="J465" s="5"/>
      <c r="K465" s="36"/>
      <c r="L465" s="37"/>
      <c r="M465" s="8"/>
      <c r="N465" s="8"/>
      <c r="O465" s="8"/>
      <c r="P465" s="8"/>
      <c r="Q465" s="51"/>
      <c r="R465" s="217" t="str">
        <f t="shared" si="95"/>
        <v/>
      </c>
      <c r="S465" s="39" t="str">
        <f>IF(I465="","",IF(I465="委託輸送",IF(H465="ガソリン",VLOOKUP(L465,参考データ!$D$4:$F$6,3,TRUE),VLOOKUP(L465,参考データ!$D$7:$F$15,3,TRUE)),IF(H465="ガソリン",VLOOKUP(L465,参考データ!$D$16:$F$18,3,TRUE),VLOOKUP(L465,参考データ!$D$19:$F$27,3,TRUE))))</f>
        <v/>
      </c>
      <c r="T465" s="204" t="str">
        <f>IF(C465="","",IF(Q465="有",IF(H465="ガソリン",VLOOKUP(M465,参考データ!$B$36:$F$38,3,FALSE)/R465^VLOOKUP(M465,参考データ!$B$36:$F$38,4,FALSE)/L465^VLOOKUP(M465,参考データ!$B$36:$F$38,5,FALSE),VLOOKUP(M465,参考データ!$B$39:$F$42,3,FALSE)/R465^VLOOKUP(M465,参考データ!$B$39:$F$42,4,FALSE)/L465^VLOOKUP(M465,参考データ!$B$39:$F$42,5,FALSE))*U465,J465/(IF(I465="委託輸送",IF(H465="ガソリン",INDEX(参考データ!$F$48:$I$50,MATCH(L465,参考データ!$D$48:$D$50,1),MATCH(M465,参考データ!$F$47:$I$47,0)),INDEX(参考データ!$F$51:$I$59,MATCH(L465,参考データ!$D$51:$D$59,1),MATCH(M465,参考データ!$F$47:$I$47,0))),IF(H465="ガソリン",INDEX(参考データ!$F$60:$I$62,MATCH(L465,参考データ!$D$60:$D$62,1),MATCH(M465,参考データ!$F$47:$I$47,0)),INDEX(参考データ!$F$63:$I$71,MATCH(L465,参考データ!$D$63:$D$71,1),MATCH(M465,参考データ!$F$47:$I$47,0)))))))</f>
        <v/>
      </c>
      <c r="U465" s="218" t="str">
        <f t="shared" si="92"/>
        <v/>
      </c>
      <c r="V465" s="206" t="str">
        <f t="shared" si="93"/>
        <v/>
      </c>
      <c r="AN465" s="216">
        <f t="shared" si="96"/>
        <v>0</v>
      </c>
      <c r="AO465" s="156">
        <f t="shared" si="91"/>
        <v>0</v>
      </c>
      <c r="AP465" s="140">
        <f t="shared" si="97"/>
        <v>0</v>
      </c>
      <c r="AQ465" s="159" t="str">
        <f t="shared" si="94"/>
        <v/>
      </c>
    </row>
    <row r="466" spans="2:43" x14ac:dyDescent="0.2">
      <c r="B466" s="202">
        <v>455</v>
      </c>
      <c r="C466" s="45"/>
      <c r="D466" s="114"/>
      <c r="E466" s="114"/>
      <c r="F466" s="114"/>
      <c r="G466" s="44"/>
      <c r="H466" s="10"/>
      <c r="I466" s="10"/>
      <c r="J466" s="5"/>
      <c r="K466" s="36"/>
      <c r="L466" s="37"/>
      <c r="M466" s="8"/>
      <c r="N466" s="8"/>
      <c r="O466" s="8"/>
      <c r="P466" s="8"/>
      <c r="Q466" s="51"/>
      <c r="R466" s="217" t="str">
        <f t="shared" si="95"/>
        <v/>
      </c>
      <c r="S466" s="39" t="str">
        <f>IF(I466="","",IF(I466="委託輸送",IF(H466="ガソリン",VLOOKUP(L466,参考データ!$D$4:$F$6,3,TRUE),VLOOKUP(L466,参考データ!$D$7:$F$15,3,TRUE)),IF(H466="ガソリン",VLOOKUP(L466,参考データ!$D$16:$F$18,3,TRUE),VLOOKUP(L466,参考データ!$D$19:$F$27,3,TRUE))))</f>
        <v/>
      </c>
      <c r="T466" s="204" t="str">
        <f>IF(C466="","",IF(Q466="有",IF(H466="ガソリン",VLOOKUP(M466,参考データ!$B$36:$F$38,3,FALSE)/R466^VLOOKUP(M466,参考データ!$B$36:$F$38,4,FALSE)/L466^VLOOKUP(M466,参考データ!$B$36:$F$38,5,FALSE),VLOOKUP(M466,参考データ!$B$39:$F$42,3,FALSE)/R466^VLOOKUP(M466,参考データ!$B$39:$F$42,4,FALSE)/L466^VLOOKUP(M466,参考データ!$B$39:$F$42,5,FALSE))*U466,J466/(IF(I466="委託輸送",IF(H466="ガソリン",INDEX(参考データ!$F$48:$I$50,MATCH(L466,参考データ!$D$48:$D$50,1),MATCH(M466,参考データ!$F$47:$I$47,0)),INDEX(参考データ!$F$51:$I$59,MATCH(L466,参考データ!$D$51:$D$59,1),MATCH(M466,参考データ!$F$47:$I$47,0))),IF(H466="ガソリン",INDEX(参考データ!$F$60:$I$62,MATCH(L466,参考データ!$D$60:$D$62,1),MATCH(M466,参考データ!$F$47:$I$47,0)),INDEX(参考データ!$F$63:$I$71,MATCH(L466,参考データ!$D$63:$D$71,1),MATCH(M466,参考データ!$F$47:$I$47,0)))))))</f>
        <v/>
      </c>
      <c r="U466" s="218" t="str">
        <f t="shared" si="92"/>
        <v/>
      </c>
      <c r="V466" s="206" t="str">
        <f t="shared" si="93"/>
        <v/>
      </c>
      <c r="AN466" s="216">
        <f t="shared" si="96"/>
        <v>0</v>
      </c>
      <c r="AO466" s="156">
        <f t="shared" si="91"/>
        <v>0</v>
      </c>
      <c r="AP466" s="140">
        <f t="shared" si="97"/>
        <v>0</v>
      </c>
      <c r="AQ466" s="159" t="str">
        <f t="shared" si="94"/>
        <v/>
      </c>
    </row>
    <row r="467" spans="2:43" x14ac:dyDescent="0.2">
      <c r="B467" s="202">
        <v>456</v>
      </c>
      <c r="C467" s="45"/>
      <c r="D467" s="114"/>
      <c r="E467" s="114"/>
      <c r="F467" s="114"/>
      <c r="G467" s="44"/>
      <c r="H467" s="10"/>
      <c r="I467" s="10"/>
      <c r="J467" s="5"/>
      <c r="K467" s="36"/>
      <c r="L467" s="37"/>
      <c r="M467" s="8"/>
      <c r="N467" s="8"/>
      <c r="O467" s="8"/>
      <c r="P467" s="8"/>
      <c r="Q467" s="51"/>
      <c r="R467" s="217" t="str">
        <f t="shared" si="95"/>
        <v/>
      </c>
      <c r="S467" s="39" t="str">
        <f>IF(I467="","",IF(I467="委託輸送",IF(H467="ガソリン",VLOOKUP(L467,参考データ!$D$4:$F$6,3,TRUE),VLOOKUP(L467,参考データ!$D$7:$F$15,3,TRUE)),IF(H467="ガソリン",VLOOKUP(L467,参考データ!$D$16:$F$18,3,TRUE),VLOOKUP(L467,参考データ!$D$19:$F$27,3,TRUE))))</f>
        <v/>
      </c>
      <c r="T467" s="204" t="str">
        <f>IF(C467="","",IF(Q467="有",IF(H467="ガソリン",VLOOKUP(M467,参考データ!$B$36:$F$38,3,FALSE)/R467^VLOOKUP(M467,参考データ!$B$36:$F$38,4,FALSE)/L467^VLOOKUP(M467,参考データ!$B$36:$F$38,5,FALSE),VLOOKUP(M467,参考データ!$B$39:$F$42,3,FALSE)/R467^VLOOKUP(M467,参考データ!$B$39:$F$42,4,FALSE)/L467^VLOOKUP(M467,参考データ!$B$39:$F$42,5,FALSE))*U467,J467/(IF(I467="委託輸送",IF(H467="ガソリン",INDEX(参考データ!$F$48:$I$50,MATCH(L467,参考データ!$D$48:$D$50,1),MATCH(M467,参考データ!$F$47:$I$47,0)),INDEX(参考データ!$F$51:$I$59,MATCH(L467,参考データ!$D$51:$D$59,1),MATCH(M467,参考データ!$F$47:$I$47,0))),IF(H467="ガソリン",INDEX(参考データ!$F$60:$I$62,MATCH(L467,参考データ!$D$60:$D$62,1),MATCH(M467,参考データ!$F$47:$I$47,0)),INDEX(参考データ!$F$63:$I$71,MATCH(L467,参考データ!$D$63:$D$71,1),MATCH(M467,参考データ!$F$47:$I$47,0)))))))</f>
        <v/>
      </c>
      <c r="U467" s="218" t="str">
        <f t="shared" si="92"/>
        <v/>
      </c>
      <c r="V467" s="206" t="str">
        <f t="shared" si="93"/>
        <v/>
      </c>
      <c r="AN467" s="216">
        <f t="shared" si="96"/>
        <v>0</v>
      </c>
      <c r="AO467" s="156">
        <f t="shared" si="91"/>
        <v>0</v>
      </c>
      <c r="AP467" s="140">
        <f t="shared" si="97"/>
        <v>0</v>
      </c>
      <c r="AQ467" s="159" t="str">
        <f t="shared" si="94"/>
        <v/>
      </c>
    </row>
    <row r="468" spans="2:43" x14ac:dyDescent="0.2">
      <c r="B468" s="202">
        <v>457</v>
      </c>
      <c r="C468" s="45"/>
      <c r="D468" s="114"/>
      <c r="E468" s="114"/>
      <c r="F468" s="114"/>
      <c r="G468" s="44"/>
      <c r="H468" s="10"/>
      <c r="I468" s="10"/>
      <c r="J468" s="5"/>
      <c r="K468" s="36"/>
      <c r="L468" s="37"/>
      <c r="M468" s="8"/>
      <c r="N468" s="8"/>
      <c r="O468" s="8"/>
      <c r="P468" s="8"/>
      <c r="Q468" s="51"/>
      <c r="R468" s="217" t="str">
        <f t="shared" si="95"/>
        <v/>
      </c>
      <c r="S468" s="39" t="str">
        <f>IF(I468="","",IF(I468="委託輸送",IF(H468="ガソリン",VLOOKUP(L468,参考データ!$D$4:$F$6,3,TRUE),VLOOKUP(L468,参考データ!$D$7:$F$15,3,TRUE)),IF(H468="ガソリン",VLOOKUP(L468,参考データ!$D$16:$F$18,3,TRUE),VLOOKUP(L468,参考データ!$D$19:$F$27,3,TRUE))))</f>
        <v/>
      </c>
      <c r="T468" s="204" t="str">
        <f>IF(C468="","",IF(Q468="有",IF(H468="ガソリン",VLOOKUP(M468,参考データ!$B$36:$F$38,3,FALSE)/R468^VLOOKUP(M468,参考データ!$B$36:$F$38,4,FALSE)/L468^VLOOKUP(M468,参考データ!$B$36:$F$38,5,FALSE),VLOOKUP(M468,参考データ!$B$39:$F$42,3,FALSE)/R468^VLOOKUP(M468,参考データ!$B$39:$F$42,4,FALSE)/L468^VLOOKUP(M468,参考データ!$B$39:$F$42,5,FALSE))*U468,J468/(IF(I468="委託輸送",IF(H468="ガソリン",INDEX(参考データ!$F$48:$I$50,MATCH(L468,参考データ!$D$48:$D$50,1),MATCH(M468,参考データ!$F$47:$I$47,0)),INDEX(参考データ!$F$51:$I$59,MATCH(L468,参考データ!$D$51:$D$59,1),MATCH(M468,参考データ!$F$47:$I$47,0))),IF(H468="ガソリン",INDEX(参考データ!$F$60:$I$62,MATCH(L468,参考データ!$D$60:$D$62,1),MATCH(M468,参考データ!$F$47:$I$47,0)),INDEX(参考データ!$F$63:$I$71,MATCH(L468,参考データ!$D$63:$D$71,1),MATCH(M468,参考データ!$F$47:$I$47,0)))))))</f>
        <v/>
      </c>
      <c r="U468" s="218" t="str">
        <f t="shared" si="92"/>
        <v/>
      </c>
      <c r="V468" s="206" t="str">
        <f t="shared" si="93"/>
        <v/>
      </c>
      <c r="AN468" s="216">
        <f t="shared" si="96"/>
        <v>0</v>
      </c>
      <c r="AO468" s="156">
        <f t="shared" si="91"/>
        <v>0</v>
      </c>
      <c r="AP468" s="140">
        <f t="shared" si="97"/>
        <v>0</v>
      </c>
      <c r="AQ468" s="159" t="str">
        <f t="shared" si="94"/>
        <v/>
      </c>
    </row>
    <row r="469" spans="2:43" x14ac:dyDescent="0.2">
      <c r="B469" s="202">
        <v>458</v>
      </c>
      <c r="C469" s="45"/>
      <c r="D469" s="114"/>
      <c r="E469" s="114"/>
      <c r="F469" s="114"/>
      <c r="G469" s="44"/>
      <c r="H469" s="10"/>
      <c r="I469" s="10"/>
      <c r="J469" s="5"/>
      <c r="K469" s="36"/>
      <c r="L469" s="37"/>
      <c r="M469" s="8"/>
      <c r="N469" s="8"/>
      <c r="O469" s="8"/>
      <c r="P469" s="8"/>
      <c r="Q469" s="51"/>
      <c r="R469" s="217" t="str">
        <f t="shared" si="95"/>
        <v/>
      </c>
      <c r="S469" s="39" t="str">
        <f>IF(I469="","",IF(I469="委託輸送",IF(H469="ガソリン",VLOOKUP(L469,参考データ!$D$4:$F$6,3,TRUE),VLOOKUP(L469,参考データ!$D$7:$F$15,3,TRUE)),IF(H469="ガソリン",VLOOKUP(L469,参考データ!$D$16:$F$18,3,TRUE),VLOOKUP(L469,参考データ!$D$19:$F$27,3,TRUE))))</f>
        <v/>
      </c>
      <c r="T469" s="204" t="str">
        <f>IF(C469="","",IF(Q469="有",IF(H469="ガソリン",VLOOKUP(M469,参考データ!$B$36:$F$38,3,FALSE)/R469^VLOOKUP(M469,参考データ!$B$36:$F$38,4,FALSE)/L469^VLOOKUP(M469,参考データ!$B$36:$F$38,5,FALSE),VLOOKUP(M469,参考データ!$B$39:$F$42,3,FALSE)/R469^VLOOKUP(M469,参考データ!$B$39:$F$42,4,FALSE)/L469^VLOOKUP(M469,参考データ!$B$39:$F$42,5,FALSE))*U469,J469/(IF(I469="委託輸送",IF(H469="ガソリン",INDEX(参考データ!$F$48:$I$50,MATCH(L469,参考データ!$D$48:$D$50,1),MATCH(M469,参考データ!$F$47:$I$47,0)),INDEX(参考データ!$F$51:$I$59,MATCH(L469,参考データ!$D$51:$D$59,1),MATCH(M469,参考データ!$F$47:$I$47,0))),IF(H469="ガソリン",INDEX(参考データ!$F$60:$I$62,MATCH(L469,参考データ!$D$60:$D$62,1),MATCH(M469,参考データ!$F$47:$I$47,0)),INDEX(参考データ!$F$63:$I$71,MATCH(L469,参考データ!$D$63:$D$71,1),MATCH(M469,参考データ!$F$47:$I$47,0)))))))</f>
        <v/>
      </c>
      <c r="U469" s="218" t="str">
        <f t="shared" si="92"/>
        <v/>
      </c>
      <c r="V469" s="206" t="str">
        <f t="shared" si="93"/>
        <v/>
      </c>
      <c r="AN469" s="216">
        <f t="shared" si="96"/>
        <v>0</v>
      </c>
      <c r="AO469" s="156">
        <f t="shared" si="91"/>
        <v>0</v>
      </c>
      <c r="AP469" s="140">
        <f t="shared" si="97"/>
        <v>0</v>
      </c>
      <c r="AQ469" s="159" t="str">
        <f t="shared" si="94"/>
        <v/>
      </c>
    </row>
    <row r="470" spans="2:43" x14ac:dyDescent="0.2">
      <c r="B470" s="202">
        <v>459</v>
      </c>
      <c r="C470" s="45"/>
      <c r="D470" s="114"/>
      <c r="E470" s="114"/>
      <c r="F470" s="114"/>
      <c r="G470" s="44"/>
      <c r="H470" s="10"/>
      <c r="I470" s="10"/>
      <c r="J470" s="5"/>
      <c r="K470" s="36"/>
      <c r="L470" s="37"/>
      <c r="M470" s="8"/>
      <c r="N470" s="8"/>
      <c r="O470" s="8"/>
      <c r="P470" s="8"/>
      <c r="Q470" s="51"/>
      <c r="R470" s="217" t="str">
        <f t="shared" si="95"/>
        <v/>
      </c>
      <c r="S470" s="39" t="str">
        <f>IF(I470="","",IF(I470="委託輸送",IF(H470="ガソリン",VLOOKUP(L470,参考データ!$D$4:$F$6,3,TRUE),VLOOKUP(L470,参考データ!$D$7:$F$15,3,TRUE)),IF(H470="ガソリン",VLOOKUP(L470,参考データ!$D$16:$F$18,3,TRUE),VLOOKUP(L470,参考データ!$D$19:$F$27,3,TRUE))))</f>
        <v/>
      </c>
      <c r="T470" s="204" t="str">
        <f>IF(C470="","",IF(Q470="有",IF(H470="ガソリン",VLOOKUP(M470,参考データ!$B$36:$F$38,3,FALSE)/R470^VLOOKUP(M470,参考データ!$B$36:$F$38,4,FALSE)/L470^VLOOKUP(M470,参考データ!$B$36:$F$38,5,FALSE),VLOOKUP(M470,参考データ!$B$39:$F$42,3,FALSE)/R470^VLOOKUP(M470,参考データ!$B$39:$F$42,4,FALSE)/L470^VLOOKUP(M470,参考データ!$B$39:$F$42,5,FALSE))*U470,J470/(IF(I470="委託輸送",IF(H470="ガソリン",INDEX(参考データ!$F$48:$I$50,MATCH(L470,参考データ!$D$48:$D$50,1),MATCH(M470,参考データ!$F$47:$I$47,0)),INDEX(参考データ!$F$51:$I$59,MATCH(L470,参考データ!$D$51:$D$59,1),MATCH(M470,参考データ!$F$47:$I$47,0))),IF(H470="ガソリン",INDEX(参考データ!$F$60:$I$62,MATCH(L470,参考データ!$D$60:$D$62,1),MATCH(M470,参考データ!$F$47:$I$47,0)),INDEX(参考データ!$F$63:$I$71,MATCH(L470,参考データ!$D$63:$D$71,1),MATCH(M470,参考データ!$F$47:$I$47,0)))))))</f>
        <v/>
      </c>
      <c r="U470" s="218" t="str">
        <f t="shared" si="92"/>
        <v/>
      </c>
      <c r="V470" s="206" t="str">
        <f t="shared" si="93"/>
        <v/>
      </c>
      <c r="AN470" s="216">
        <f t="shared" si="96"/>
        <v>0</v>
      </c>
      <c r="AO470" s="156">
        <f t="shared" si="91"/>
        <v>0</v>
      </c>
      <c r="AP470" s="140">
        <f t="shared" si="97"/>
        <v>0</v>
      </c>
      <c r="AQ470" s="159" t="str">
        <f t="shared" si="94"/>
        <v/>
      </c>
    </row>
    <row r="471" spans="2:43" x14ac:dyDescent="0.2">
      <c r="B471" s="202">
        <v>460</v>
      </c>
      <c r="C471" s="45"/>
      <c r="D471" s="114"/>
      <c r="E471" s="114"/>
      <c r="F471" s="114"/>
      <c r="G471" s="44"/>
      <c r="H471" s="10"/>
      <c r="I471" s="10"/>
      <c r="J471" s="5"/>
      <c r="K471" s="36"/>
      <c r="L471" s="37"/>
      <c r="M471" s="8"/>
      <c r="N471" s="8"/>
      <c r="O471" s="8"/>
      <c r="P471" s="8"/>
      <c r="Q471" s="51"/>
      <c r="R471" s="217" t="str">
        <f t="shared" si="95"/>
        <v/>
      </c>
      <c r="S471" s="39" t="str">
        <f>IF(I471="","",IF(I471="委託輸送",IF(H471="ガソリン",VLOOKUP(L471,参考データ!$D$4:$F$6,3,TRUE),VLOOKUP(L471,参考データ!$D$7:$F$15,3,TRUE)),IF(H471="ガソリン",VLOOKUP(L471,参考データ!$D$16:$F$18,3,TRUE),VLOOKUP(L471,参考データ!$D$19:$F$27,3,TRUE))))</f>
        <v/>
      </c>
      <c r="T471" s="204" t="str">
        <f>IF(C471="","",IF(Q471="有",IF(H471="ガソリン",VLOOKUP(M471,参考データ!$B$36:$F$38,3,FALSE)/R471^VLOOKUP(M471,参考データ!$B$36:$F$38,4,FALSE)/L471^VLOOKUP(M471,参考データ!$B$36:$F$38,5,FALSE),VLOOKUP(M471,参考データ!$B$39:$F$42,3,FALSE)/R471^VLOOKUP(M471,参考データ!$B$39:$F$42,4,FALSE)/L471^VLOOKUP(M471,参考データ!$B$39:$F$42,5,FALSE))*U471,J471/(IF(I471="委託輸送",IF(H471="ガソリン",INDEX(参考データ!$F$48:$I$50,MATCH(L471,参考データ!$D$48:$D$50,1),MATCH(M471,参考データ!$F$47:$I$47,0)),INDEX(参考データ!$F$51:$I$59,MATCH(L471,参考データ!$D$51:$D$59,1),MATCH(M471,参考データ!$F$47:$I$47,0))),IF(H471="ガソリン",INDEX(参考データ!$F$60:$I$62,MATCH(L471,参考データ!$D$60:$D$62,1),MATCH(M471,参考データ!$F$47:$I$47,0)),INDEX(参考データ!$F$63:$I$71,MATCH(L471,参考データ!$D$63:$D$71,1),MATCH(M471,参考データ!$F$47:$I$47,0)))))))</f>
        <v/>
      </c>
      <c r="U471" s="218" t="str">
        <f t="shared" si="92"/>
        <v/>
      </c>
      <c r="V471" s="206" t="str">
        <f t="shared" si="93"/>
        <v/>
      </c>
      <c r="AN471" s="216">
        <f t="shared" si="96"/>
        <v>0</v>
      </c>
      <c r="AO471" s="156">
        <f t="shared" si="91"/>
        <v>0</v>
      </c>
      <c r="AP471" s="140">
        <f t="shared" si="97"/>
        <v>0</v>
      </c>
      <c r="AQ471" s="159" t="str">
        <f t="shared" si="94"/>
        <v/>
      </c>
    </row>
    <row r="472" spans="2:43" x14ac:dyDescent="0.2">
      <c r="B472" s="202">
        <v>461</v>
      </c>
      <c r="C472" s="45"/>
      <c r="D472" s="114"/>
      <c r="E472" s="114"/>
      <c r="F472" s="114"/>
      <c r="G472" s="44"/>
      <c r="H472" s="10"/>
      <c r="I472" s="10"/>
      <c r="J472" s="5"/>
      <c r="K472" s="36"/>
      <c r="L472" s="37"/>
      <c r="M472" s="8"/>
      <c r="N472" s="8"/>
      <c r="O472" s="8"/>
      <c r="P472" s="8"/>
      <c r="Q472" s="51"/>
      <c r="R472" s="217" t="str">
        <f t="shared" si="95"/>
        <v/>
      </c>
      <c r="S472" s="39" t="str">
        <f>IF(I472="","",IF(I472="委託輸送",IF(H472="ガソリン",VLOOKUP(L472,参考データ!$D$4:$F$6,3,TRUE),VLOOKUP(L472,参考データ!$D$7:$F$15,3,TRUE)),IF(H472="ガソリン",VLOOKUP(L472,参考データ!$D$16:$F$18,3,TRUE),VLOOKUP(L472,参考データ!$D$19:$F$27,3,TRUE))))</f>
        <v/>
      </c>
      <c r="T472" s="204" t="str">
        <f>IF(C472="","",IF(Q472="有",IF(H472="ガソリン",VLOOKUP(M472,参考データ!$B$36:$F$38,3,FALSE)/R472^VLOOKUP(M472,参考データ!$B$36:$F$38,4,FALSE)/L472^VLOOKUP(M472,参考データ!$B$36:$F$38,5,FALSE),VLOOKUP(M472,参考データ!$B$39:$F$42,3,FALSE)/R472^VLOOKUP(M472,参考データ!$B$39:$F$42,4,FALSE)/L472^VLOOKUP(M472,参考データ!$B$39:$F$42,5,FALSE))*U472,J472/(IF(I472="委託輸送",IF(H472="ガソリン",INDEX(参考データ!$F$48:$I$50,MATCH(L472,参考データ!$D$48:$D$50,1),MATCH(M472,参考データ!$F$47:$I$47,0)),INDEX(参考データ!$F$51:$I$59,MATCH(L472,参考データ!$D$51:$D$59,1),MATCH(M472,参考データ!$F$47:$I$47,0))),IF(H472="ガソリン",INDEX(参考データ!$F$60:$I$62,MATCH(L472,参考データ!$D$60:$D$62,1),MATCH(M472,参考データ!$F$47:$I$47,0)),INDEX(参考データ!$F$63:$I$71,MATCH(L472,参考データ!$D$63:$D$71,1),MATCH(M472,参考データ!$F$47:$I$47,0)))))))</f>
        <v/>
      </c>
      <c r="U472" s="218" t="str">
        <f t="shared" si="92"/>
        <v/>
      </c>
      <c r="V472" s="206" t="str">
        <f t="shared" si="93"/>
        <v/>
      </c>
      <c r="AN472" s="216">
        <f t="shared" si="96"/>
        <v>0</v>
      </c>
      <c r="AO472" s="156">
        <f t="shared" si="91"/>
        <v>0</v>
      </c>
      <c r="AP472" s="140">
        <f t="shared" si="97"/>
        <v>0</v>
      </c>
      <c r="AQ472" s="159" t="str">
        <f t="shared" si="94"/>
        <v/>
      </c>
    </row>
    <row r="473" spans="2:43" x14ac:dyDescent="0.2">
      <c r="B473" s="202">
        <v>462</v>
      </c>
      <c r="C473" s="45"/>
      <c r="D473" s="114"/>
      <c r="E473" s="114"/>
      <c r="F473" s="114"/>
      <c r="G473" s="44"/>
      <c r="H473" s="10"/>
      <c r="I473" s="10"/>
      <c r="J473" s="5"/>
      <c r="K473" s="36"/>
      <c r="L473" s="37"/>
      <c r="M473" s="8"/>
      <c r="N473" s="8"/>
      <c r="O473" s="8"/>
      <c r="P473" s="8"/>
      <c r="Q473" s="51"/>
      <c r="R473" s="217" t="str">
        <f t="shared" si="95"/>
        <v/>
      </c>
      <c r="S473" s="39" t="str">
        <f>IF(I473="","",IF(I473="委託輸送",IF(H473="ガソリン",VLOOKUP(L473,参考データ!$D$4:$F$6,3,TRUE),VLOOKUP(L473,参考データ!$D$7:$F$15,3,TRUE)),IF(H473="ガソリン",VLOOKUP(L473,参考データ!$D$16:$F$18,3,TRUE),VLOOKUP(L473,参考データ!$D$19:$F$27,3,TRUE))))</f>
        <v/>
      </c>
      <c r="T473" s="204" t="str">
        <f>IF(C473="","",IF(Q473="有",IF(H473="ガソリン",VLOOKUP(M473,参考データ!$B$36:$F$38,3,FALSE)/R473^VLOOKUP(M473,参考データ!$B$36:$F$38,4,FALSE)/L473^VLOOKUP(M473,参考データ!$B$36:$F$38,5,FALSE),VLOOKUP(M473,参考データ!$B$39:$F$42,3,FALSE)/R473^VLOOKUP(M473,参考データ!$B$39:$F$42,4,FALSE)/L473^VLOOKUP(M473,参考データ!$B$39:$F$42,5,FALSE))*U473,J473/(IF(I473="委託輸送",IF(H473="ガソリン",INDEX(参考データ!$F$48:$I$50,MATCH(L473,参考データ!$D$48:$D$50,1),MATCH(M473,参考データ!$F$47:$I$47,0)),INDEX(参考データ!$F$51:$I$59,MATCH(L473,参考データ!$D$51:$D$59,1),MATCH(M473,参考データ!$F$47:$I$47,0))),IF(H473="ガソリン",INDEX(参考データ!$F$60:$I$62,MATCH(L473,参考データ!$D$60:$D$62,1),MATCH(M473,参考データ!$F$47:$I$47,0)),INDEX(参考データ!$F$63:$I$71,MATCH(L473,参考データ!$D$63:$D$71,1),MATCH(M473,参考データ!$F$47:$I$47,0)))))))</f>
        <v/>
      </c>
      <c r="U473" s="218" t="str">
        <f t="shared" si="92"/>
        <v/>
      </c>
      <c r="V473" s="206" t="str">
        <f t="shared" si="93"/>
        <v/>
      </c>
      <c r="AN473" s="216">
        <f t="shared" si="96"/>
        <v>0</v>
      </c>
      <c r="AO473" s="156">
        <f t="shared" si="91"/>
        <v>0</v>
      </c>
      <c r="AP473" s="140">
        <f t="shared" si="97"/>
        <v>0</v>
      </c>
      <c r="AQ473" s="159" t="str">
        <f t="shared" si="94"/>
        <v/>
      </c>
    </row>
    <row r="474" spans="2:43" x14ac:dyDescent="0.2">
      <c r="B474" s="202">
        <v>463</v>
      </c>
      <c r="C474" s="45"/>
      <c r="D474" s="114"/>
      <c r="E474" s="114"/>
      <c r="F474" s="114"/>
      <c r="G474" s="44"/>
      <c r="H474" s="10"/>
      <c r="I474" s="10"/>
      <c r="J474" s="5"/>
      <c r="K474" s="36"/>
      <c r="L474" s="37"/>
      <c r="M474" s="8"/>
      <c r="N474" s="8"/>
      <c r="O474" s="8"/>
      <c r="P474" s="8"/>
      <c r="Q474" s="51"/>
      <c r="R474" s="217" t="str">
        <f t="shared" si="95"/>
        <v/>
      </c>
      <c r="S474" s="39" t="str">
        <f>IF(I474="","",IF(I474="委託輸送",IF(H474="ガソリン",VLOOKUP(L474,参考データ!$D$4:$F$6,3,TRUE),VLOOKUP(L474,参考データ!$D$7:$F$15,3,TRUE)),IF(H474="ガソリン",VLOOKUP(L474,参考データ!$D$16:$F$18,3,TRUE),VLOOKUP(L474,参考データ!$D$19:$F$27,3,TRUE))))</f>
        <v/>
      </c>
      <c r="T474" s="204" t="str">
        <f>IF(C474="","",IF(Q474="有",IF(H474="ガソリン",VLOOKUP(M474,参考データ!$B$36:$F$38,3,FALSE)/R474^VLOOKUP(M474,参考データ!$B$36:$F$38,4,FALSE)/L474^VLOOKUP(M474,参考データ!$B$36:$F$38,5,FALSE),VLOOKUP(M474,参考データ!$B$39:$F$42,3,FALSE)/R474^VLOOKUP(M474,参考データ!$B$39:$F$42,4,FALSE)/L474^VLOOKUP(M474,参考データ!$B$39:$F$42,5,FALSE))*U474,J474/(IF(I474="委託輸送",IF(H474="ガソリン",INDEX(参考データ!$F$48:$I$50,MATCH(L474,参考データ!$D$48:$D$50,1),MATCH(M474,参考データ!$F$47:$I$47,0)),INDEX(参考データ!$F$51:$I$59,MATCH(L474,参考データ!$D$51:$D$59,1),MATCH(M474,参考データ!$F$47:$I$47,0))),IF(H474="ガソリン",INDEX(参考データ!$F$60:$I$62,MATCH(L474,参考データ!$D$60:$D$62,1),MATCH(M474,参考データ!$F$47:$I$47,0)),INDEX(参考データ!$F$63:$I$71,MATCH(L474,参考データ!$D$63:$D$71,1),MATCH(M474,参考データ!$F$47:$I$47,0)))))))</f>
        <v/>
      </c>
      <c r="U474" s="218" t="str">
        <f t="shared" si="92"/>
        <v/>
      </c>
      <c r="V474" s="206" t="str">
        <f t="shared" si="93"/>
        <v/>
      </c>
      <c r="AN474" s="216">
        <f t="shared" si="96"/>
        <v>0</v>
      </c>
      <c r="AO474" s="156">
        <f t="shared" si="91"/>
        <v>0</v>
      </c>
      <c r="AP474" s="140">
        <f t="shared" si="97"/>
        <v>0</v>
      </c>
      <c r="AQ474" s="159" t="str">
        <f t="shared" si="94"/>
        <v/>
      </c>
    </row>
    <row r="475" spans="2:43" x14ac:dyDescent="0.2">
      <c r="B475" s="202">
        <v>464</v>
      </c>
      <c r="C475" s="45"/>
      <c r="D475" s="114"/>
      <c r="E475" s="114"/>
      <c r="F475" s="114"/>
      <c r="G475" s="44"/>
      <c r="H475" s="10"/>
      <c r="I475" s="10"/>
      <c r="J475" s="5"/>
      <c r="K475" s="36"/>
      <c r="L475" s="37"/>
      <c r="M475" s="8"/>
      <c r="N475" s="8"/>
      <c r="O475" s="8"/>
      <c r="P475" s="8"/>
      <c r="Q475" s="51"/>
      <c r="R475" s="217" t="str">
        <f t="shared" si="95"/>
        <v/>
      </c>
      <c r="S475" s="39" t="str">
        <f>IF(I475="","",IF(I475="委託輸送",IF(H475="ガソリン",VLOOKUP(L475,参考データ!$D$4:$F$6,3,TRUE),VLOOKUP(L475,参考データ!$D$7:$F$15,3,TRUE)),IF(H475="ガソリン",VLOOKUP(L475,参考データ!$D$16:$F$18,3,TRUE),VLOOKUP(L475,参考データ!$D$19:$F$27,3,TRUE))))</f>
        <v/>
      </c>
      <c r="T475" s="204" t="str">
        <f>IF(C475="","",IF(Q475="有",IF(H475="ガソリン",VLOOKUP(M475,参考データ!$B$36:$F$38,3,FALSE)/R475^VLOOKUP(M475,参考データ!$B$36:$F$38,4,FALSE)/L475^VLOOKUP(M475,参考データ!$B$36:$F$38,5,FALSE),VLOOKUP(M475,参考データ!$B$39:$F$42,3,FALSE)/R475^VLOOKUP(M475,参考データ!$B$39:$F$42,4,FALSE)/L475^VLOOKUP(M475,参考データ!$B$39:$F$42,5,FALSE))*U475,J475/(IF(I475="委託輸送",IF(H475="ガソリン",INDEX(参考データ!$F$48:$I$50,MATCH(L475,参考データ!$D$48:$D$50,1),MATCH(M475,参考データ!$F$47:$I$47,0)),INDEX(参考データ!$F$51:$I$59,MATCH(L475,参考データ!$D$51:$D$59,1),MATCH(M475,参考データ!$F$47:$I$47,0))),IF(H475="ガソリン",INDEX(参考データ!$F$60:$I$62,MATCH(L475,参考データ!$D$60:$D$62,1),MATCH(M475,参考データ!$F$47:$I$47,0)),INDEX(参考データ!$F$63:$I$71,MATCH(L475,参考データ!$D$63:$D$71,1),MATCH(M475,参考データ!$F$47:$I$47,0)))))))</f>
        <v/>
      </c>
      <c r="U475" s="218" t="str">
        <f t="shared" si="92"/>
        <v/>
      </c>
      <c r="V475" s="206" t="str">
        <f t="shared" si="93"/>
        <v/>
      </c>
      <c r="AN475" s="216">
        <f t="shared" si="96"/>
        <v>0</v>
      </c>
      <c r="AO475" s="156">
        <f t="shared" si="91"/>
        <v>0</v>
      </c>
      <c r="AP475" s="140">
        <f t="shared" si="97"/>
        <v>0</v>
      </c>
      <c r="AQ475" s="159" t="str">
        <f t="shared" si="94"/>
        <v/>
      </c>
    </row>
    <row r="476" spans="2:43" x14ac:dyDescent="0.2">
      <c r="B476" s="202">
        <v>465</v>
      </c>
      <c r="C476" s="45"/>
      <c r="D476" s="114"/>
      <c r="E476" s="114"/>
      <c r="F476" s="114"/>
      <c r="G476" s="44"/>
      <c r="H476" s="10"/>
      <c r="I476" s="10"/>
      <c r="J476" s="5"/>
      <c r="K476" s="36"/>
      <c r="L476" s="37"/>
      <c r="M476" s="8"/>
      <c r="N476" s="8"/>
      <c r="O476" s="8"/>
      <c r="P476" s="8"/>
      <c r="Q476" s="51"/>
      <c r="R476" s="217" t="str">
        <f t="shared" si="95"/>
        <v/>
      </c>
      <c r="S476" s="39" t="str">
        <f>IF(I476="","",IF(I476="委託輸送",IF(H476="ガソリン",VLOOKUP(L476,参考データ!$D$4:$F$6,3,TRUE),VLOOKUP(L476,参考データ!$D$7:$F$15,3,TRUE)),IF(H476="ガソリン",VLOOKUP(L476,参考データ!$D$16:$F$18,3,TRUE),VLOOKUP(L476,参考データ!$D$19:$F$27,3,TRUE))))</f>
        <v/>
      </c>
      <c r="T476" s="204" t="str">
        <f>IF(C476="","",IF(Q476="有",IF(H476="ガソリン",VLOOKUP(M476,参考データ!$B$36:$F$38,3,FALSE)/R476^VLOOKUP(M476,参考データ!$B$36:$F$38,4,FALSE)/L476^VLOOKUP(M476,参考データ!$B$36:$F$38,5,FALSE),VLOOKUP(M476,参考データ!$B$39:$F$42,3,FALSE)/R476^VLOOKUP(M476,参考データ!$B$39:$F$42,4,FALSE)/L476^VLOOKUP(M476,参考データ!$B$39:$F$42,5,FALSE))*U476,J476/(IF(I476="委託輸送",IF(H476="ガソリン",INDEX(参考データ!$F$48:$I$50,MATCH(L476,参考データ!$D$48:$D$50,1),MATCH(M476,参考データ!$F$47:$I$47,0)),INDEX(参考データ!$F$51:$I$59,MATCH(L476,参考データ!$D$51:$D$59,1),MATCH(M476,参考データ!$F$47:$I$47,0))),IF(H476="ガソリン",INDEX(参考データ!$F$60:$I$62,MATCH(L476,参考データ!$D$60:$D$62,1),MATCH(M476,参考データ!$F$47:$I$47,0)),INDEX(参考データ!$F$63:$I$71,MATCH(L476,参考データ!$D$63:$D$71,1),MATCH(M476,参考データ!$F$47:$I$47,0)))))))</f>
        <v/>
      </c>
      <c r="U476" s="218" t="str">
        <f t="shared" si="92"/>
        <v/>
      </c>
      <c r="V476" s="206" t="str">
        <f t="shared" si="93"/>
        <v/>
      </c>
      <c r="AN476" s="216">
        <f t="shared" si="96"/>
        <v>0</v>
      </c>
      <c r="AO476" s="156">
        <f t="shared" si="91"/>
        <v>0</v>
      </c>
      <c r="AP476" s="140">
        <f t="shared" si="97"/>
        <v>0</v>
      </c>
      <c r="AQ476" s="159" t="str">
        <f t="shared" si="94"/>
        <v/>
      </c>
    </row>
    <row r="477" spans="2:43" x14ac:dyDescent="0.2">
      <c r="B477" s="202">
        <v>466</v>
      </c>
      <c r="C477" s="45"/>
      <c r="D477" s="114"/>
      <c r="E477" s="114"/>
      <c r="F477" s="114"/>
      <c r="G477" s="44"/>
      <c r="H477" s="10"/>
      <c r="I477" s="10"/>
      <c r="J477" s="5"/>
      <c r="K477" s="36"/>
      <c r="L477" s="37"/>
      <c r="M477" s="8"/>
      <c r="N477" s="8"/>
      <c r="O477" s="8"/>
      <c r="P477" s="8"/>
      <c r="Q477" s="51"/>
      <c r="R477" s="217" t="str">
        <f t="shared" si="95"/>
        <v/>
      </c>
      <c r="S477" s="39" t="str">
        <f>IF(I477="","",IF(I477="委託輸送",IF(H477="ガソリン",VLOOKUP(L477,参考データ!$D$4:$F$6,3,TRUE),VLOOKUP(L477,参考データ!$D$7:$F$15,3,TRUE)),IF(H477="ガソリン",VLOOKUP(L477,参考データ!$D$16:$F$18,3,TRUE),VLOOKUP(L477,参考データ!$D$19:$F$27,3,TRUE))))</f>
        <v/>
      </c>
      <c r="T477" s="204" t="str">
        <f>IF(C477="","",IF(Q477="有",IF(H477="ガソリン",VLOOKUP(M477,参考データ!$B$36:$F$38,3,FALSE)/R477^VLOOKUP(M477,参考データ!$B$36:$F$38,4,FALSE)/L477^VLOOKUP(M477,参考データ!$B$36:$F$38,5,FALSE),VLOOKUP(M477,参考データ!$B$39:$F$42,3,FALSE)/R477^VLOOKUP(M477,参考データ!$B$39:$F$42,4,FALSE)/L477^VLOOKUP(M477,参考データ!$B$39:$F$42,5,FALSE))*U477,J477/(IF(I477="委託輸送",IF(H477="ガソリン",INDEX(参考データ!$F$48:$I$50,MATCH(L477,参考データ!$D$48:$D$50,1),MATCH(M477,参考データ!$F$47:$I$47,0)),INDEX(参考データ!$F$51:$I$59,MATCH(L477,参考データ!$D$51:$D$59,1),MATCH(M477,参考データ!$F$47:$I$47,0))),IF(H477="ガソリン",INDEX(参考データ!$F$60:$I$62,MATCH(L477,参考データ!$D$60:$D$62,1),MATCH(M477,参考データ!$F$47:$I$47,0)),INDEX(参考データ!$F$63:$I$71,MATCH(L477,参考データ!$D$63:$D$71,1),MATCH(M477,参考データ!$F$47:$I$47,0)))))))</f>
        <v/>
      </c>
      <c r="U477" s="218" t="str">
        <f t="shared" si="92"/>
        <v/>
      </c>
      <c r="V477" s="206" t="str">
        <f t="shared" si="93"/>
        <v/>
      </c>
      <c r="AN477" s="216">
        <f t="shared" si="96"/>
        <v>0</v>
      </c>
      <c r="AO477" s="156">
        <f t="shared" si="91"/>
        <v>0</v>
      </c>
      <c r="AP477" s="140">
        <f t="shared" si="97"/>
        <v>0</v>
      </c>
      <c r="AQ477" s="159" t="str">
        <f t="shared" si="94"/>
        <v/>
      </c>
    </row>
    <row r="478" spans="2:43" x14ac:dyDescent="0.2">
      <c r="B478" s="202">
        <v>467</v>
      </c>
      <c r="C478" s="45"/>
      <c r="D478" s="114"/>
      <c r="E478" s="114"/>
      <c r="F478" s="114"/>
      <c r="G478" s="44"/>
      <c r="H478" s="10"/>
      <c r="I478" s="10"/>
      <c r="J478" s="5"/>
      <c r="K478" s="36"/>
      <c r="L478" s="37"/>
      <c r="M478" s="8"/>
      <c r="N478" s="8"/>
      <c r="O478" s="8"/>
      <c r="P478" s="8"/>
      <c r="Q478" s="51"/>
      <c r="R478" s="217" t="str">
        <f t="shared" si="95"/>
        <v/>
      </c>
      <c r="S478" s="39" t="str">
        <f>IF(I478="","",IF(I478="委託輸送",IF(H478="ガソリン",VLOOKUP(L478,参考データ!$D$4:$F$6,3,TRUE),VLOOKUP(L478,参考データ!$D$7:$F$15,3,TRUE)),IF(H478="ガソリン",VLOOKUP(L478,参考データ!$D$16:$F$18,3,TRUE),VLOOKUP(L478,参考データ!$D$19:$F$27,3,TRUE))))</f>
        <v/>
      </c>
      <c r="T478" s="204" t="str">
        <f>IF(C478="","",IF(Q478="有",IF(H478="ガソリン",VLOOKUP(M478,参考データ!$B$36:$F$38,3,FALSE)/R478^VLOOKUP(M478,参考データ!$B$36:$F$38,4,FALSE)/L478^VLOOKUP(M478,参考データ!$B$36:$F$38,5,FALSE),VLOOKUP(M478,参考データ!$B$39:$F$42,3,FALSE)/R478^VLOOKUP(M478,参考データ!$B$39:$F$42,4,FALSE)/L478^VLOOKUP(M478,参考データ!$B$39:$F$42,5,FALSE))*U478,J478/(IF(I478="委託輸送",IF(H478="ガソリン",INDEX(参考データ!$F$48:$I$50,MATCH(L478,参考データ!$D$48:$D$50,1),MATCH(M478,参考データ!$F$47:$I$47,0)),INDEX(参考データ!$F$51:$I$59,MATCH(L478,参考データ!$D$51:$D$59,1),MATCH(M478,参考データ!$F$47:$I$47,0))),IF(H478="ガソリン",INDEX(参考データ!$F$60:$I$62,MATCH(L478,参考データ!$D$60:$D$62,1),MATCH(M478,参考データ!$F$47:$I$47,0)),INDEX(参考データ!$F$63:$I$71,MATCH(L478,参考データ!$D$63:$D$71,1),MATCH(M478,参考データ!$F$47:$I$47,0)))))))</f>
        <v/>
      </c>
      <c r="U478" s="218" t="str">
        <f t="shared" si="92"/>
        <v/>
      </c>
      <c r="V478" s="206" t="str">
        <f t="shared" si="93"/>
        <v/>
      </c>
      <c r="AN478" s="216">
        <f t="shared" si="96"/>
        <v>0</v>
      </c>
      <c r="AO478" s="156">
        <f t="shared" si="91"/>
        <v>0</v>
      </c>
      <c r="AP478" s="140">
        <f t="shared" si="97"/>
        <v>0</v>
      </c>
      <c r="AQ478" s="159" t="str">
        <f t="shared" si="94"/>
        <v/>
      </c>
    </row>
    <row r="479" spans="2:43" x14ac:dyDescent="0.2">
      <c r="B479" s="202">
        <v>468</v>
      </c>
      <c r="C479" s="45"/>
      <c r="D479" s="114"/>
      <c r="E479" s="114"/>
      <c r="F479" s="114"/>
      <c r="G479" s="44"/>
      <c r="H479" s="10"/>
      <c r="I479" s="10"/>
      <c r="J479" s="5"/>
      <c r="K479" s="36"/>
      <c r="L479" s="37"/>
      <c r="M479" s="8"/>
      <c r="N479" s="8"/>
      <c r="O479" s="8"/>
      <c r="P479" s="8"/>
      <c r="Q479" s="51"/>
      <c r="R479" s="217" t="str">
        <f t="shared" si="95"/>
        <v/>
      </c>
      <c r="S479" s="39" t="str">
        <f>IF(I479="","",IF(I479="委託輸送",IF(H479="ガソリン",VLOOKUP(L479,参考データ!$D$4:$F$6,3,TRUE),VLOOKUP(L479,参考データ!$D$7:$F$15,3,TRUE)),IF(H479="ガソリン",VLOOKUP(L479,参考データ!$D$16:$F$18,3,TRUE),VLOOKUP(L479,参考データ!$D$19:$F$27,3,TRUE))))</f>
        <v/>
      </c>
      <c r="T479" s="204" t="str">
        <f>IF(C479="","",IF(Q479="有",IF(H479="ガソリン",VLOOKUP(M479,参考データ!$B$36:$F$38,3,FALSE)/R479^VLOOKUP(M479,参考データ!$B$36:$F$38,4,FALSE)/L479^VLOOKUP(M479,参考データ!$B$36:$F$38,5,FALSE),VLOOKUP(M479,参考データ!$B$39:$F$42,3,FALSE)/R479^VLOOKUP(M479,参考データ!$B$39:$F$42,4,FALSE)/L479^VLOOKUP(M479,参考データ!$B$39:$F$42,5,FALSE))*U479,J479/(IF(I479="委託輸送",IF(H479="ガソリン",INDEX(参考データ!$F$48:$I$50,MATCH(L479,参考データ!$D$48:$D$50,1),MATCH(M479,参考データ!$F$47:$I$47,0)),INDEX(参考データ!$F$51:$I$59,MATCH(L479,参考データ!$D$51:$D$59,1),MATCH(M479,参考データ!$F$47:$I$47,0))),IF(H479="ガソリン",INDEX(参考データ!$F$60:$I$62,MATCH(L479,参考データ!$D$60:$D$62,1),MATCH(M479,参考データ!$F$47:$I$47,0)),INDEX(参考データ!$F$63:$I$71,MATCH(L479,参考データ!$D$63:$D$71,1),MATCH(M479,参考データ!$F$47:$I$47,0)))))))</f>
        <v/>
      </c>
      <c r="U479" s="218" t="str">
        <f t="shared" si="92"/>
        <v/>
      </c>
      <c r="V479" s="206" t="str">
        <f t="shared" si="93"/>
        <v/>
      </c>
      <c r="AN479" s="216">
        <f t="shared" si="96"/>
        <v>0</v>
      </c>
      <c r="AO479" s="156">
        <f t="shared" si="91"/>
        <v>0</v>
      </c>
      <c r="AP479" s="140">
        <f t="shared" si="97"/>
        <v>0</v>
      </c>
      <c r="AQ479" s="159" t="str">
        <f t="shared" si="94"/>
        <v/>
      </c>
    </row>
    <row r="480" spans="2:43" x14ac:dyDescent="0.2">
      <c r="B480" s="202">
        <v>469</v>
      </c>
      <c r="C480" s="45"/>
      <c r="D480" s="114"/>
      <c r="E480" s="114"/>
      <c r="F480" s="114"/>
      <c r="G480" s="44"/>
      <c r="H480" s="10"/>
      <c r="I480" s="10"/>
      <c r="J480" s="5"/>
      <c r="K480" s="36"/>
      <c r="L480" s="37"/>
      <c r="M480" s="8"/>
      <c r="N480" s="8"/>
      <c r="O480" s="8"/>
      <c r="P480" s="8"/>
      <c r="Q480" s="51"/>
      <c r="R480" s="217" t="str">
        <f t="shared" si="95"/>
        <v/>
      </c>
      <c r="S480" s="39" t="str">
        <f>IF(I480="","",IF(I480="委託輸送",IF(H480="ガソリン",VLOOKUP(L480,参考データ!$D$4:$F$6,3,TRUE),VLOOKUP(L480,参考データ!$D$7:$F$15,3,TRUE)),IF(H480="ガソリン",VLOOKUP(L480,参考データ!$D$16:$F$18,3,TRUE),VLOOKUP(L480,参考データ!$D$19:$F$27,3,TRUE))))</f>
        <v/>
      </c>
      <c r="T480" s="204" t="str">
        <f>IF(C480="","",IF(Q480="有",IF(H480="ガソリン",VLOOKUP(M480,参考データ!$B$36:$F$38,3,FALSE)/R480^VLOOKUP(M480,参考データ!$B$36:$F$38,4,FALSE)/L480^VLOOKUP(M480,参考データ!$B$36:$F$38,5,FALSE),VLOOKUP(M480,参考データ!$B$39:$F$42,3,FALSE)/R480^VLOOKUP(M480,参考データ!$B$39:$F$42,4,FALSE)/L480^VLOOKUP(M480,参考データ!$B$39:$F$42,5,FALSE))*U480,J480/(IF(I480="委託輸送",IF(H480="ガソリン",INDEX(参考データ!$F$48:$I$50,MATCH(L480,参考データ!$D$48:$D$50,1),MATCH(M480,参考データ!$F$47:$I$47,0)),INDEX(参考データ!$F$51:$I$59,MATCH(L480,参考データ!$D$51:$D$59,1),MATCH(M480,参考データ!$F$47:$I$47,0))),IF(H480="ガソリン",INDEX(参考データ!$F$60:$I$62,MATCH(L480,参考データ!$D$60:$D$62,1),MATCH(M480,参考データ!$F$47:$I$47,0)),INDEX(参考データ!$F$63:$I$71,MATCH(L480,参考データ!$D$63:$D$71,1),MATCH(M480,参考データ!$F$47:$I$47,0)))))))</f>
        <v/>
      </c>
      <c r="U480" s="218" t="str">
        <f t="shared" si="92"/>
        <v/>
      </c>
      <c r="V480" s="206" t="str">
        <f t="shared" si="93"/>
        <v/>
      </c>
      <c r="AN480" s="216">
        <f t="shared" si="96"/>
        <v>0</v>
      </c>
      <c r="AO480" s="156">
        <f t="shared" si="91"/>
        <v>0</v>
      </c>
      <c r="AP480" s="140">
        <f t="shared" si="97"/>
        <v>0</v>
      </c>
      <c r="AQ480" s="159" t="str">
        <f t="shared" si="94"/>
        <v/>
      </c>
    </row>
    <row r="481" spans="2:43" x14ac:dyDescent="0.2">
      <c r="B481" s="202">
        <v>470</v>
      </c>
      <c r="C481" s="45"/>
      <c r="D481" s="114"/>
      <c r="E481" s="114"/>
      <c r="F481" s="114"/>
      <c r="G481" s="44"/>
      <c r="H481" s="10"/>
      <c r="I481" s="10"/>
      <c r="J481" s="5"/>
      <c r="K481" s="36"/>
      <c r="L481" s="37"/>
      <c r="M481" s="8"/>
      <c r="N481" s="8"/>
      <c r="O481" s="8"/>
      <c r="P481" s="8"/>
      <c r="Q481" s="51"/>
      <c r="R481" s="217" t="str">
        <f t="shared" si="95"/>
        <v/>
      </c>
      <c r="S481" s="39" t="str">
        <f>IF(I481="","",IF(I481="委託輸送",IF(H481="ガソリン",VLOOKUP(L481,参考データ!$D$4:$F$6,3,TRUE),VLOOKUP(L481,参考データ!$D$7:$F$15,3,TRUE)),IF(H481="ガソリン",VLOOKUP(L481,参考データ!$D$16:$F$18,3,TRUE),VLOOKUP(L481,参考データ!$D$19:$F$27,3,TRUE))))</f>
        <v/>
      </c>
      <c r="T481" s="204" t="str">
        <f>IF(C481="","",IF(Q481="有",IF(H481="ガソリン",VLOOKUP(M481,参考データ!$B$36:$F$38,3,FALSE)/R481^VLOOKUP(M481,参考データ!$B$36:$F$38,4,FALSE)/L481^VLOOKUP(M481,参考データ!$B$36:$F$38,5,FALSE),VLOOKUP(M481,参考データ!$B$39:$F$42,3,FALSE)/R481^VLOOKUP(M481,参考データ!$B$39:$F$42,4,FALSE)/L481^VLOOKUP(M481,参考データ!$B$39:$F$42,5,FALSE))*U481,J481/(IF(I481="委託輸送",IF(H481="ガソリン",INDEX(参考データ!$F$48:$I$50,MATCH(L481,参考データ!$D$48:$D$50,1),MATCH(M481,参考データ!$F$47:$I$47,0)),INDEX(参考データ!$F$51:$I$59,MATCH(L481,参考データ!$D$51:$D$59,1),MATCH(M481,参考データ!$F$47:$I$47,0))),IF(H481="ガソリン",INDEX(参考データ!$F$60:$I$62,MATCH(L481,参考データ!$D$60:$D$62,1),MATCH(M481,参考データ!$F$47:$I$47,0)),INDEX(参考データ!$F$63:$I$71,MATCH(L481,参考データ!$D$63:$D$71,1),MATCH(M481,参考データ!$F$47:$I$47,0)))))))</f>
        <v/>
      </c>
      <c r="U481" s="218" t="str">
        <f t="shared" si="92"/>
        <v/>
      </c>
      <c r="V481" s="206" t="str">
        <f t="shared" si="93"/>
        <v/>
      </c>
      <c r="AN481" s="216">
        <f t="shared" si="96"/>
        <v>0</v>
      </c>
      <c r="AO481" s="156">
        <f t="shared" si="91"/>
        <v>0</v>
      </c>
      <c r="AP481" s="140">
        <f t="shared" si="97"/>
        <v>0</v>
      </c>
      <c r="AQ481" s="159" t="str">
        <f t="shared" si="94"/>
        <v/>
      </c>
    </row>
    <row r="482" spans="2:43" x14ac:dyDescent="0.2">
      <c r="B482" s="202">
        <v>471</v>
      </c>
      <c r="C482" s="45"/>
      <c r="D482" s="114"/>
      <c r="E482" s="114"/>
      <c r="F482" s="114"/>
      <c r="G482" s="44"/>
      <c r="H482" s="10"/>
      <c r="I482" s="10"/>
      <c r="J482" s="5"/>
      <c r="K482" s="36"/>
      <c r="L482" s="37"/>
      <c r="M482" s="8"/>
      <c r="N482" s="8"/>
      <c r="O482" s="8"/>
      <c r="P482" s="8"/>
      <c r="Q482" s="51"/>
      <c r="R482" s="217" t="str">
        <f t="shared" si="95"/>
        <v/>
      </c>
      <c r="S482" s="39" t="str">
        <f>IF(I482="","",IF(I482="委託輸送",IF(H482="ガソリン",VLOOKUP(L482,参考データ!$D$4:$F$6,3,TRUE),VLOOKUP(L482,参考データ!$D$7:$F$15,3,TRUE)),IF(H482="ガソリン",VLOOKUP(L482,参考データ!$D$16:$F$18,3,TRUE),VLOOKUP(L482,参考データ!$D$19:$F$27,3,TRUE))))</f>
        <v/>
      </c>
      <c r="T482" s="204" t="str">
        <f>IF(C482="","",IF(Q482="有",IF(H482="ガソリン",VLOOKUP(M482,参考データ!$B$36:$F$38,3,FALSE)/R482^VLOOKUP(M482,参考データ!$B$36:$F$38,4,FALSE)/L482^VLOOKUP(M482,参考データ!$B$36:$F$38,5,FALSE),VLOOKUP(M482,参考データ!$B$39:$F$42,3,FALSE)/R482^VLOOKUP(M482,参考データ!$B$39:$F$42,4,FALSE)/L482^VLOOKUP(M482,参考データ!$B$39:$F$42,5,FALSE))*U482,J482/(IF(I482="委託輸送",IF(H482="ガソリン",INDEX(参考データ!$F$48:$I$50,MATCH(L482,参考データ!$D$48:$D$50,1),MATCH(M482,参考データ!$F$47:$I$47,0)),INDEX(参考データ!$F$51:$I$59,MATCH(L482,参考データ!$D$51:$D$59,1),MATCH(M482,参考データ!$F$47:$I$47,0))),IF(H482="ガソリン",INDEX(参考データ!$F$60:$I$62,MATCH(L482,参考データ!$D$60:$D$62,1),MATCH(M482,参考データ!$F$47:$I$47,0)),INDEX(参考データ!$F$63:$I$71,MATCH(L482,参考データ!$D$63:$D$71,1),MATCH(M482,参考データ!$F$47:$I$47,0)))))))</f>
        <v/>
      </c>
      <c r="U482" s="218" t="str">
        <f t="shared" si="92"/>
        <v/>
      </c>
      <c r="V482" s="206" t="str">
        <f t="shared" si="93"/>
        <v/>
      </c>
      <c r="AN482" s="216">
        <f t="shared" si="96"/>
        <v>0</v>
      </c>
      <c r="AO482" s="156">
        <f t="shared" si="91"/>
        <v>0</v>
      </c>
      <c r="AP482" s="140">
        <f t="shared" si="97"/>
        <v>0</v>
      </c>
      <c r="AQ482" s="159" t="str">
        <f t="shared" si="94"/>
        <v/>
      </c>
    </row>
    <row r="483" spans="2:43" x14ac:dyDescent="0.2">
      <c r="B483" s="202">
        <v>472</v>
      </c>
      <c r="C483" s="45"/>
      <c r="D483" s="114"/>
      <c r="E483" s="114"/>
      <c r="F483" s="114"/>
      <c r="G483" s="44"/>
      <c r="H483" s="10"/>
      <c r="I483" s="10"/>
      <c r="J483" s="5"/>
      <c r="K483" s="36"/>
      <c r="L483" s="37"/>
      <c r="M483" s="8"/>
      <c r="N483" s="8"/>
      <c r="O483" s="8"/>
      <c r="P483" s="8"/>
      <c r="Q483" s="51"/>
      <c r="R483" s="217" t="str">
        <f t="shared" si="95"/>
        <v/>
      </c>
      <c r="S483" s="39" t="str">
        <f>IF(I483="","",IF(I483="委託輸送",IF(H483="ガソリン",VLOOKUP(L483,参考データ!$D$4:$F$6,3,TRUE),VLOOKUP(L483,参考データ!$D$7:$F$15,3,TRUE)),IF(H483="ガソリン",VLOOKUP(L483,参考データ!$D$16:$F$18,3,TRUE),VLOOKUP(L483,参考データ!$D$19:$F$27,3,TRUE))))</f>
        <v/>
      </c>
      <c r="T483" s="204" t="str">
        <f>IF(C483="","",IF(Q483="有",IF(H483="ガソリン",VLOOKUP(M483,参考データ!$B$36:$F$38,3,FALSE)/R483^VLOOKUP(M483,参考データ!$B$36:$F$38,4,FALSE)/L483^VLOOKUP(M483,参考データ!$B$36:$F$38,5,FALSE),VLOOKUP(M483,参考データ!$B$39:$F$42,3,FALSE)/R483^VLOOKUP(M483,参考データ!$B$39:$F$42,4,FALSE)/L483^VLOOKUP(M483,参考データ!$B$39:$F$42,5,FALSE))*U483,J483/(IF(I483="委託輸送",IF(H483="ガソリン",INDEX(参考データ!$F$48:$I$50,MATCH(L483,参考データ!$D$48:$D$50,1),MATCH(M483,参考データ!$F$47:$I$47,0)),INDEX(参考データ!$F$51:$I$59,MATCH(L483,参考データ!$D$51:$D$59,1),MATCH(M483,参考データ!$F$47:$I$47,0))),IF(H483="ガソリン",INDEX(参考データ!$F$60:$I$62,MATCH(L483,参考データ!$D$60:$D$62,1),MATCH(M483,参考データ!$F$47:$I$47,0)),INDEX(参考データ!$F$63:$I$71,MATCH(L483,参考データ!$D$63:$D$71,1),MATCH(M483,参考データ!$F$47:$I$47,0)))))))</f>
        <v/>
      </c>
      <c r="U483" s="218" t="str">
        <f t="shared" si="92"/>
        <v/>
      </c>
      <c r="V483" s="206" t="str">
        <f t="shared" si="93"/>
        <v/>
      </c>
      <c r="AN483" s="216">
        <f t="shared" si="96"/>
        <v>0</v>
      </c>
      <c r="AO483" s="156">
        <f t="shared" si="91"/>
        <v>0</v>
      </c>
      <c r="AP483" s="140">
        <f t="shared" si="97"/>
        <v>0</v>
      </c>
      <c r="AQ483" s="159" t="str">
        <f t="shared" si="94"/>
        <v/>
      </c>
    </row>
    <row r="484" spans="2:43" x14ac:dyDescent="0.2">
      <c r="B484" s="202">
        <v>473</v>
      </c>
      <c r="C484" s="45"/>
      <c r="D484" s="114"/>
      <c r="E484" s="114"/>
      <c r="F484" s="114"/>
      <c r="G484" s="44"/>
      <c r="H484" s="10"/>
      <c r="I484" s="10"/>
      <c r="J484" s="5"/>
      <c r="K484" s="36"/>
      <c r="L484" s="37"/>
      <c r="M484" s="8"/>
      <c r="N484" s="8"/>
      <c r="O484" s="8"/>
      <c r="P484" s="8"/>
      <c r="Q484" s="51"/>
      <c r="R484" s="217" t="str">
        <f t="shared" si="95"/>
        <v/>
      </c>
      <c r="S484" s="39" t="str">
        <f>IF(I484="","",IF(I484="委託輸送",IF(H484="ガソリン",VLOOKUP(L484,参考データ!$D$4:$F$6,3,TRUE),VLOOKUP(L484,参考データ!$D$7:$F$15,3,TRUE)),IF(H484="ガソリン",VLOOKUP(L484,参考データ!$D$16:$F$18,3,TRUE),VLOOKUP(L484,参考データ!$D$19:$F$27,3,TRUE))))</f>
        <v/>
      </c>
      <c r="T484" s="204" t="str">
        <f>IF(C484="","",IF(Q484="有",IF(H484="ガソリン",VLOOKUP(M484,参考データ!$B$36:$F$38,3,FALSE)/R484^VLOOKUP(M484,参考データ!$B$36:$F$38,4,FALSE)/L484^VLOOKUP(M484,参考データ!$B$36:$F$38,5,FALSE),VLOOKUP(M484,参考データ!$B$39:$F$42,3,FALSE)/R484^VLOOKUP(M484,参考データ!$B$39:$F$42,4,FALSE)/L484^VLOOKUP(M484,参考データ!$B$39:$F$42,5,FALSE))*U484,J484/(IF(I484="委託輸送",IF(H484="ガソリン",INDEX(参考データ!$F$48:$I$50,MATCH(L484,参考データ!$D$48:$D$50,1),MATCH(M484,参考データ!$F$47:$I$47,0)),INDEX(参考データ!$F$51:$I$59,MATCH(L484,参考データ!$D$51:$D$59,1),MATCH(M484,参考データ!$F$47:$I$47,0))),IF(H484="ガソリン",INDEX(参考データ!$F$60:$I$62,MATCH(L484,参考データ!$D$60:$D$62,1),MATCH(M484,参考データ!$F$47:$I$47,0)),INDEX(参考データ!$F$63:$I$71,MATCH(L484,参考データ!$D$63:$D$71,1),MATCH(M484,参考データ!$F$47:$I$47,0)))))))</f>
        <v/>
      </c>
      <c r="U484" s="218" t="str">
        <f t="shared" si="92"/>
        <v/>
      </c>
      <c r="V484" s="206" t="str">
        <f t="shared" si="93"/>
        <v/>
      </c>
      <c r="AN484" s="216">
        <f t="shared" si="96"/>
        <v>0</v>
      </c>
      <c r="AO484" s="156">
        <f t="shared" si="91"/>
        <v>0</v>
      </c>
      <c r="AP484" s="140">
        <f t="shared" si="97"/>
        <v>0</v>
      </c>
      <c r="AQ484" s="159" t="str">
        <f t="shared" si="94"/>
        <v/>
      </c>
    </row>
    <row r="485" spans="2:43" x14ac:dyDescent="0.2">
      <c r="B485" s="202">
        <v>474</v>
      </c>
      <c r="C485" s="45"/>
      <c r="D485" s="114"/>
      <c r="E485" s="114"/>
      <c r="F485" s="114"/>
      <c r="G485" s="44"/>
      <c r="H485" s="10"/>
      <c r="I485" s="10"/>
      <c r="J485" s="5"/>
      <c r="K485" s="36"/>
      <c r="L485" s="37"/>
      <c r="M485" s="8"/>
      <c r="N485" s="8"/>
      <c r="O485" s="8"/>
      <c r="P485" s="8"/>
      <c r="Q485" s="51"/>
      <c r="R485" s="217" t="str">
        <f t="shared" si="95"/>
        <v/>
      </c>
      <c r="S485" s="39" t="str">
        <f>IF(I485="","",IF(I485="委託輸送",IF(H485="ガソリン",VLOOKUP(L485,参考データ!$D$4:$F$6,3,TRUE),VLOOKUP(L485,参考データ!$D$7:$F$15,3,TRUE)),IF(H485="ガソリン",VLOOKUP(L485,参考データ!$D$16:$F$18,3,TRUE),VLOOKUP(L485,参考データ!$D$19:$F$27,3,TRUE))))</f>
        <v/>
      </c>
      <c r="T485" s="204" t="str">
        <f>IF(C485="","",IF(Q485="有",IF(H485="ガソリン",VLOOKUP(M485,参考データ!$B$36:$F$38,3,FALSE)/R485^VLOOKUP(M485,参考データ!$B$36:$F$38,4,FALSE)/L485^VLOOKUP(M485,参考データ!$B$36:$F$38,5,FALSE),VLOOKUP(M485,参考データ!$B$39:$F$42,3,FALSE)/R485^VLOOKUP(M485,参考データ!$B$39:$F$42,4,FALSE)/L485^VLOOKUP(M485,参考データ!$B$39:$F$42,5,FALSE))*U485,J485/(IF(I485="委託輸送",IF(H485="ガソリン",INDEX(参考データ!$F$48:$I$50,MATCH(L485,参考データ!$D$48:$D$50,1),MATCH(M485,参考データ!$F$47:$I$47,0)),INDEX(参考データ!$F$51:$I$59,MATCH(L485,参考データ!$D$51:$D$59,1),MATCH(M485,参考データ!$F$47:$I$47,0))),IF(H485="ガソリン",INDEX(参考データ!$F$60:$I$62,MATCH(L485,参考データ!$D$60:$D$62,1),MATCH(M485,参考データ!$F$47:$I$47,0)),INDEX(参考データ!$F$63:$I$71,MATCH(L485,参考データ!$D$63:$D$71,1),MATCH(M485,参考データ!$F$47:$I$47,0)))))))</f>
        <v/>
      </c>
      <c r="U485" s="218" t="str">
        <f t="shared" si="92"/>
        <v/>
      </c>
      <c r="V485" s="206" t="str">
        <f t="shared" si="93"/>
        <v/>
      </c>
      <c r="AN485" s="216">
        <f t="shared" si="96"/>
        <v>0</v>
      </c>
      <c r="AO485" s="156">
        <f t="shared" si="91"/>
        <v>0</v>
      </c>
      <c r="AP485" s="140">
        <f t="shared" si="97"/>
        <v>0</v>
      </c>
      <c r="AQ485" s="159" t="str">
        <f t="shared" si="94"/>
        <v/>
      </c>
    </row>
    <row r="486" spans="2:43" x14ac:dyDescent="0.2">
      <c r="B486" s="202">
        <v>475</v>
      </c>
      <c r="C486" s="45"/>
      <c r="D486" s="114"/>
      <c r="E486" s="114"/>
      <c r="F486" s="114"/>
      <c r="G486" s="44"/>
      <c r="H486" s="10"/>
      <c r="I486" s="10"/>
      <c r="J486" s="5"/>
      <c r="K486" s="36"/>
      <c r="L486" s="37"/>
      <c r="M486" s="8"/>
      <c r="N486" s="8"/>
      <c r="O486" s="8"/>
      <c r="P486" s="8"/>
      <c r="Q486" s="51"/>
      <c r="R486" s="217" t="str">
        <f t="shared" si="95"/>
        <v/>
      </c>
      <c r="S486" s="39" t="str">
        <f>IF(I486="","",IF(I486="委託輸送",IF(H486="ガソリン",VLOOKUP(L486,参考データ!$D$4:$F$6,3,TRUE),VLOOKUP(L486,参考データ!$D$7:$F$15,3,TRUE)),IF(H486="ガソリン",VLOOKUP(L486,参考データ!$D$16:$F$18,3,TRUE),VLOOKUP(L486,参考データ!$D$19:$F$27,3,TRUE))))</f>
        <v/>
      </c>
      <c r="T486" s="204" t="str">
        <f>IF(C486="","",IF(Q486="有",IF(H486="ガソリン",VLOOKUP(M486,参考データ!$B$36:$F$38,3,FALSE)/R486^VLOOKUP(M486,参考データ!$B$36:$F$38,4,FALSE)/L486^VLOOKUP(M486,参考データ!$B$36:$F$38,5,FALSE),VLOOKUP(M486,参考データ!$B$39:$F$42,3,FALSE)/R486^VLOOKUP(M486,参考データ!$B$39:$F$42,4,FALSE)/L486^VLOOKUP(M486,参考データ!$B$39:$F$42,5,FALSE))*U486,J486/(IF(I486="委託輸送",IF(H486="ガソリン",INDEX(参考データ!$F$48:$I$50,MATCH(L486,参考データ!$D$48:$D$50,1),MATCH(M486,参考データ!$F$47:$I$47,0)),INDEX(参考データ!$F$51:$I$59,MATCH(L486,参考データ!$D$51:$D$59,1),MATCH(M486,参考データ!$F$47:$I$47,0))),IF(H486="ガソリン",INDEX(参考データ!$F$60:$I$62,MATCH(L486,参考データ!$D$60:$D$62,1),MATCH(M486,参考データ!$F$47:$I$47,0)),INDEX(参考データ!$F$63:$I$71,MATCH(L486,参考データ!$D$63:$D$71,1),MATCH(M486,参考データ!$F$47:$I$47,0)))))))</f>
        <v/>
      </c>
      <c r="U486" s="218" t="str">
        <f t="shared" si="92"/>
        <v/>
      </c>
      <c r="V486" s="206" t="str">
        <f t="shared" si="93"/>
        <v/>
      </c>
      <c r="AN486" s="216">
        <f t="shared" si="96"/>
        <v>0</v>
      </c>
      <c r="AO486" s="156">
        <f t="shared" si="91"/>
        <v>0</v>
      </c>
      <c r="AP486" s="140">
        <f t="shared" si="97"/>
        <v>0</v>
      </c>
      <c r="AQ486" s="159" t="str">
        <f t="shared" si="94"/>
        <v/>
      </c>
    </row>
    <row r="487" spans="2:43" x14ac:dyDescent="0.2">
      <c r="B487" s="202">
        <v>476</v>
      </c>
      <c r="C487" s="45"/>
      <c r="D487" s="114"/>
      <c r="E487" s="114"/>
      <c r="F487" s="114"/>
      <c r="G487" s="44"/>
      <c r="H487" s="10"/>
      <c r="I487" s="10"/>
      <c r="J487" s="5"/>
      <c r="K487" s="36"/>
      <c r="L487" s="37"/>
      <c r="M487" s="8"/>
      <c r="N487" s="8"/>
      <c r="O487" s="8"/>
      <c r="P487" s="8"/>
      <c r="Q487" s="51"/>
      <c r="R487" s="217" t="str">
        <f t="shared" si="95"/>
        <v/>
      </c>
      <c r="S487" s="39" t="str">
        <f>IF(I487="","",IF(I487="委託輸送",IF(H487="ガソリン",VLOOKUP(L487,参考データ!$D$4:$F$6,3,TRUE),VLOOKUP(L487,参考データ!$D$7:$F$15,3,TRUE)),IF(H487="ガソリン",VLOOKUP(L487,参考データ!$D$16:$F$18,3,TRUE),VLOOKUP(L487,参考データ!$D$19:$F$27,3,TRUE))))</f>
        <v/>
      </c>
      <c r="T487" s="204" t="str">
        <f>IF(C487="","",IF(Q487="有",IF(H487="ガソリン",VLOOKUP(M487,参考データ!$B$36:$F$38,3,FALSE)/R487^VLOOKUP(M487,参考データ!$B$36:$F$38,4,FALSE)/L487^VLOOKUP(M487,参考データ!$B$36:$F$38,5,FALSE),VLOOKUP(M487,参考データ!$B$39:$F$42,3,FALSE)/R487^VLOOKUP(M487,参考データ!$B$39:$F$42,4,FALSE)/L487^VLOOKUP(M487,参考データ!$B$39:$F$42,5,FALSE))*U487,J487/(IF(I487="委託輸送",IF(H487="ガソリン",INDEX(参考データ!$F$48:$I$50,MATCH(L487,参考データ!$D$48:$D$50,1),MATCH(M487,参考データ!$F$47:$I$47,0)),INDEX(参考データ!$F$51:$I$59,MATCH(L487,参考データ!$D$51:$D$59,1),MATCH(M487,参考データ!$F$47:$I$47,0))),IF(H487="ガソリン",INDEX(参考データ!$F$60:$I$62,MATCH(L487,参考データ!$D$60:$D$62,1),MATCH(M487,参考データ!$F$47:$I$47,0)),INDEX(参考データ!$F$63:$I$71,MATCH(L487,参考データ!$D$63:$D$71,1),MATCH(M487,参考データ!$F$47:$I$47,0)))))))</f>
        <v/>
      </c>
      <c r="U487" s="218" t="str">
        <f t="shared" si="92"/>
        <v/>
      </c>
      <c r="V487" s="206" t="str">
        <f t="shared" si="93"/>
        <v/>
      </c>
      <c r="AN487" s="216">
        <f t="shared" si="96"/>
        <v>0</v>
      </c>
      <c r="AO487" s="156">
        <f t="shared" si="91"/>
        <v>0</v>
      </c>
      <c r="AP487" s="140">
        <f t="shared" si="97"/>
        <v>0</v>
      </c>
      <c r="AQ487" s="159" t="str">
        <f t="shared" si="94"/>
        <v/>
      </c>
    </row>
    <row r="488" spans="2:43" x14ac:dyDescent="0.2">
      <c r="B488" s="202">
        <v>477</v>
      </c>
      <c r="C488" s="45"/>
      <c r="D488" s="114"/>
      <c r="E488" s="114"/>
      <c r="F488" s="114"/>
      <c r="G488" s="44"/>
      <c r="H488" s="10"/>
      <c r="I488" s="10"/>
      <c r="J488" s="5"/>
      <c r="K488" s="36"/>
      <c r="L488" s="37"/>
      <c r="M488" s="8"/>
      <c r="N488" s="8"/>
      <c r="O488" s="8"/>
      <c r="P488" s="8"/>
      <c r="Q488" s="51"/>
      <c r="R488" s="217" t="str">
        <f t="shared" si="95"/>
        <v/>
      </c>
      <c r="S488" s="39" t="str">
        <f>IF(I488="","",IF(I488="委託輸送",IF(H488="ガソリン",VLOOKUP(L488,参考データ!$D$4:$F$6,3,TRUE),VLOOKUP(L488,参考データ!$D$7:$F$15,3,TRUE)),IF(H488="ガソリン",VLOOKUP(L488,参考データ!$D$16:$F$18,3,TRUE),VLOOKUP(L488,参考データ!$D$19:$F$27,3,TRUE))))</f>
        <v/>
      </c>
      <c r="T488" s="204" t="str">
        <f>IF(C488="","",IF(Q488="有",IF(H488="ガソリン",VLOOKUP(M488,参考データ!$B$36:$F$38,3,FALSE)/R488^VLOOKUP(M488,参考データ!$B$36:$F$38,4,FALSE)/L488^VLOOKUP(M488,参考データ!$B$36:$F$38,5,FALSE),VLOOKUP(M488,参考データ!$B$39:$F$42,3,FALSE)/R488^VLOOKUP(M488,参考データ!$B$39:$F$42,4,FALSE)/L488^VLOOKUP(M488,参考データ!$B$39:$F$42,5,FALSE))*U488,J488/(IF(I488="委託輸送",IF(H488="ガソリン",INDEX(参考データ!$F$48:$I$50,MATCH(L488,参考データ!$D$48:$D$50,1),MATCH(M488,参考データ!$F$47:$I$47,0)),INDEX(参考データ!$F$51:$I$59,MATCH(L488,参考データ!$D$51:$D$59,1),MATCH(M488,参考データ!$F$47:$I$47,0))),IF(H488="ガソリン",INDEX(参考データ!$F$60:$I$62,MATCH(L488,参考データ!$D$60:$D$62,1),MATCH(M488,参考データ!$F$47:$I$47,0)),INDEX(参考データ!$F$63:$I$71,MATCH(L488,参考データ!$D$63:$D$71,1),MATCH(M488,参考データ!$F$47:$I$47,0)))))))</f>
        <v/>
      </c>
      <c r="U488" s="218" t="str">
        <f t="shared" si="92"/>
        <v/>
      </c>
      <c r="V488" s="206" t="str">
        <f t="shared" si="93"/>
        <v/>
      </c>
      <c r="AN488" s="216">
        <f t="shared" si="96"/>
        <v>0</v>
      </c>
      <c r="AO488" s="156">
        <f t="shared" si="91"/>
        <v>0</v>
      </c>
      <c r="AP488" s="140">
        <f t="shared" si="97"/>
        <v>0</v>
      </c>
      <c r="AQ488" s="159" t="str">
        <f t="shared" si="94"/>
        <v/>
      </c>
    </row>
    <row r="489" spans="2:43" x14ac:dyDescent="0.2">
      <c r="B489" s="202">
        <v>478</v>
      </c>
      <c r="C489" s="45"/>
      <c r="D489" s="114"/>
      <c r="E489" s="114"/>
      <c r="F489" s="114"/>
      <c r="G489" s="44"/>
      <c r="H489" s="10"/>
      <c r="I489" s="10"/>
      <c r="J489" s="5"/>
      <c r="K489" s="36"/>
      <c r="L489" s="37"/>
      <c r="M489" s="8"/>
      <c r="N489" s="8"/>
      <c r="O489" s="8"/>
      <c r="P489" s="8"/>
      <c r="Q489" s="51"/>
      <c r="R489" s="217" t="str">
        <f t="shared" si="95"/>
        <v/>
      </c>
      <c r="S489" s="39" t="str">
        <f>IF(I489="","",IF(I489="委託輸送",IF(H489="ガソリン",VLOOKUP(L489,参考データ!$D$4:$F$6,3,TRUE),VLOOKUP(L489,参考データ!$D$7:$F$15,3,TRUE)),IF(H489="ガソリン",VLOOKUP(L489,参考データ!$D$16:$F$18,3,TRUE),VLOOKUP(L489,参考データ!$D$19:$F$27,3,TRUE))))</f>
        <v/>
      </c>
      <c r="T489" s="204" t="str">
        <f>IF(C489="","",IF(Q489="有",IF(H489="ガソリン",VLOOKUP(M489,参考データ!$B$36:$F$38,3,FALSE)/R489^VLOOKUP(M489,参考データ!$B$36:$F$38,4,FALSE)/L489^VLOOKUP(M489,参考データ!$B$36:$F$38,5,FALSE),VLOOKUP(M489,参考データ!$B$39:$F$42,3,FALSE)/R489^VLOOKUP(M489,参考データ!$B$39:$F$42,4,FALSE)/L489^VLOOKUP(M489,参考データ!$B$39:$F$42,5,FALSE))*U489,J489/(IF(I489="委託輸送",IF(H489="ガソリン",INDEX(参考データ!$F$48:$I$50,MATCH(L489,参考データ!$D$48:$D$50,1),MATCH(M489,参考データ!$F$47:$I$47,0)),INDEX(参考データ!$F$51:$I$59,MATCH(L489,参考データ!$D$51:$D$59,1),MATCH(M489,参考データ!$F$47:$I$47,0))),IF(H489="ガソリン",INDEX(参考データ!$F$60:$I$62,MATCH(L489,参考データ!$D$60:$D$62,1),MATCH(M489,参考データ!$F$47:$I$47,0)),INDEX(参考データ!$F$63:$I$71,MATCH(L489,参考データ!$D$63:$D$71,1),MATCH(M489,参考データ!$F$47:$I$47,0)))))))</f>
        <v/>
      </c>
      <c r="U489" s="218" t="str">
        <f t="shared" si="92"/>
        <v/>
      </c>
      <c r="V489" s="206" t="str">
        <f t="shared" si="93"/>
        <v/>
      </c>
      <c r="AN489" s="216">
        <f t="shared" si="96"/>
        <v>0</v>
      </c>
      <c r="AO489" s="156">
        <f t="shared" ref="AO489:AO552" si="98">+J489*L489/1000</f>
        <v>0</v>
      </c>
      <c r="AP489" s="140">
        <f t="shared" si="97"/>
        <v>0</v>
      </c>
      <c r="AQ489" s="159" t="str">
        <f t="shared" si="94"/>
        <v/>
      </c>
    </row>
    <row r="490" spans="2:43" x14ac:dyDescent="0.2">
      <c r="B490" s="202">
        <v>479</v>
      </c>
      <c r="C490" s="45"/>
      <c r="D490" s="114"/>
      <c r="E490" s="114"/>
      <c r="F490" s="114"/>
      <c r="G490" s="44"/>
      <c r="H490" s="10"/>
      <c r="I490" s="10"/>
      <c r="J490" s="5"/>
      <c r="K490" s="36"/>
      <c r="L490" s="37"/>
      <c r="M490" s="8"/>
      <c r="N490" s="8"/>
      <c r="O490" s="8"/>
      <c r="P490" s="8"/>
      <c r="Q490" s="51"/>
      <c r="R490" s="217" t="str">
        <f t="shared" si="95"/>
        <v/>
      </c>
      <c r="S490" s="39" t="str">
        <f>IF(I490="","",IF(I490="委託輸送",IF(H490="ガソリン",VLOOKUP(L490,参考データ!$D$4:$F$6,3,TRUE),VLOOKUP(L490,参考データ!$D$7:$F$15,3,TRUE)),IF(H490="ガソリン",VLOOKUP(L490,参考データ!$D$16:$F$18,3,TRUE),VLOOKUP(L490,参考データ!$D$19:$F$27,3,TRUE))))</f>
        <v/>
      </c>
      <c r="T490" s="204" t="str">
        <f>IF(C490="","",IF(Q490="有",IF(H490="ガソリン",VLOOKUP(M490,参考データ!$B$36:$F$38,3,FALSE)/R490^VLOOKUP(M490,参考データ!$B$36:$F$38,4,FALSE)/L490^VLOOKUP(M490,参考データ!$B$36:$F$38,5,FALSE),VLOOKUP(M490,参考データ!$B$39:$F$42,3,FALSE)/R490^VLOOKUP(M490,参考データ!$B$39:$F$42,4,FALSE)/L490^VLOOKUP(M490,参考データ!$B$39:$F$42,5,FALSE))*U490,J490/(IF(I490="委託輸送",IF(H490="ガソリン",INDEX(参考データ!$F$48:$I$50,MATCH(L490,参考データ!$D$48:$D$50,1),MATCH(M490,参考データ!$F$47:$I$47,0)),INDEX(参考データ!$F$51:$I$59,MATCH(L490,参考データ!$D$51:$D$59,1),MATCH(M490,参考データ!$F$47:$I$47,0))),IF(H490="ガソリン",INDEX(参考データ!$F$60:$I$62,MATCH(L490,参考データ!$D$60:$D$62,1),MATCH(M490,参考データ!$F$47:$I$47,0)),INDEX(参考データ!$F$63:$I$71,MATCH(L490,参考データ!$D$63:$D$71,1),MATCH(M490,参考データ!$F$47:$I$47,0)))))))</f>
        <v/>
      </c>
      <c r="U490" s="218" t="str">
        <f t="shared" si="92"/>
        <v/>
      </c>
      <c r="V490" s="206" t="str">
        <f t="shared" si="93"/>
        <v/>
      </c>
      <c r="AN490" s="216">
        <f t="shared" si="96"/>
        <v>0</v>
      </c>
      <c r="AO490" s="156">
        <f t="shared" si="98"/>
        <v>0</v>
      </c>
      <c r="AP490" s="140">
        <f t="shared" si="97"/>
        <v>0</v>
      </c>
      <c r="AQ490" s="159" t="str">
        <f t="shared" si="94"/>
        <v/>
      </c>
    </row>
    <row r="491" spans="2:43" x14ac:dyDescent="0.2">
      <c r="B491" s="202">
        <v>480</v>
      </c>
      <c r="C491" s="45"/>
      <c r="D491" s="114"/>
      <c r="E491" s="114"/>
      <c r="F491" s="114"/>
      <c r="G491" s="44"/>
      <c r="H491" s="10"/>
      <c r="I491" s="10"/>
      <c r="J491" s="5"/>
      <c r="K491" s="36"/>
      <c r="L491" s="37"/>
      <c r="M491" s="8"/>
      <c r="N491" s="8"/>
      <c r="O491" s="8"/>
      <c r="P491" s="8"/>
      <c r="Q491" s="51"/>
      <c r="R491" s="217" t="str">
        <f t="shared" si="95"/>
        <v/>
      </c>
      <c r="S491" s="39" t="str">
        <f>IF(I491="","",IF(I491="委託輸送",IF(H491="ガソリン",VLOOKUP(L491,参考データ!$D$4:$F$6,3,TRUE),VLOOKUP(L491,参考データ!$D$7:$F$15,3,TRUE)),IF(H491="ガソリン",VLOOKUP(L491,参考データ!$D$16:$F$18,3,TRUE),VLOOKUP(L491,参考データ!$D$19:$F$27,3,TRUE))))</f>
        <v/>
      </c>
      <c r="T491" s="204" t="str">
        <f>IF(C491="","",IF(Q491="有",IF(H491="ガソリン",VLOOKUP(M491,参考データ!$B$36:$F$38,3,FALSE)/R491^VLOOKUP(M491,参考データ!$B$36:$F$38,4,FALSE)/L491^VLOOKUP(M491,参考データ!$B$36:$F$38,5,FALSE),VLOOKUP(M491,参考データ!$B$39:$F$42,3,FALSE)/R491^VLOOKUP(M491,参考データ!$B$39:$F$42,4,FALSE)/L491^VLOOKUP(M491,参考データ!$B$39:$F$42,5,FALSE))*U491,J491/(IF(I491="委託輸送",IF(H491="ガソリン",INDEX(参考データ!$F$48:$I$50,MATCH(L491,参考データ!$D$48:$D$50,1),MATCH(M491,参考データ!$F$47:$I$47,0)),INDEX(参考データ!$F$51:$I$59,MATCH(L491,参考データ!$D$51:$D$59,1),MATCH(M491,参考データ!$F$47:$I$47,0))),IF(H491="ガソリン",INDEX(参考データ!$F$60:$I$62,MATCH(L491,参考データ!$D$60:$D$62,1),MATCH(M491,参考データ!$F$47:$I$47,0)),INDEX(参考データ!$F$63:$I$71,MATCH(L491,参考データ!$D$63:$D$71,1),MATCH(M491,参考データ!$F$47:$I$47,0)))))))</f>
        <v/>
      </c>
      <c r="U491" s="218" t="str">
        <f t="shared" si="92"/>
        <v/>
      </c>
      <c r="V491" s="206" t="str">
        <f t="shared" si="93"/>
        <v/>
      </c>
      <c r="AN491" s="216">
        <f t="shared" si="96"/>
        <v>0</v>
      </c>
      <c r="AO491" s="156">
        <f t="shared" si="98"/>
        <v>0</v>
      </c>
      <c r="AP491" s="140">
        <f t="shared" si="97"/>
        <v>0</v>
      </c>
      <c r="AQ491" s="159" t="str">
        <f t="shared" si="94"/>
        <v/>
      </c>
    </row>
    <row r="492" spans="2:43" x14ac:dyDescent="0.2">
      <c r="B492" s="202">
        <v>481</v>
      </c>
      <c r="C492" s="45"/>
      <c r="D492" s="114"/>
      <c r="E492" s="114"/>
      <c r="F492" s="114"/>
      <c r="G492" s="44"/>
      <c r="H492" s="10"/>
      <c r="I492" s="10"/>
      <c r="J492" s="5"/>
      <c r="K492" s="36"/>
      <c r="L492" s="37"/>
      <c r="M492" s="8"/>
      <c r="N492" s="8"/>
      <c r="O492" s="8"/>
      <c r="P492" s="8"/>
      <c r="Q492" s="51"/>
      <c r="R492" s="217" t="str">
        <f t="shared" si="95"/>
        <v/>
      </c>
      <c r="S492" s="39" t="str">
        <f>IF(I492="","",IF(I492="委託輸送",IF(H492="ガソリン",VLOOKUP(L492,参考データ!$D$4:$F$6,3,TRUE),VLOOKUP(L492,参考データ!$D$7:$F$15,3,TRUE)),IF(H492="ガソリン",VLOOKUP(L492,参考データ!$D$16:$F$18,3,TRUE),VLOOKUP(L492,参考データ!$D$19:$F$27,3,TRUE))))</f>
        <v/>
      </c>
      <c r="T492" s="204" t="str">
        <f>IF(C492="","",IF(Q492="有",IF(H492="ガソリン",VLOOKUP(M492,参考データ!$B$36:$F$38,3,FALSE)/R492^VLOOKUP(M492,参考データ!$B$36:$F$38,4,FALSE)/L492^VLOOKUP(M492,参考データ!$B$36:$F$38,5,FALSE),VLOOKUP(M492,参考データ!$B$39:$F$42,3,FALSE)/R492^VLOOKUP(M492,参考データ!$B$39:$F$42,4,FALSE)/L492^VLOOKUP(M492,参考データ!$B$39:$F$42,5,FALSE))*U492,J492/(IF(I492="委託輸送",IF(H492="ガソリン",INDEX(参考データ!$F$48:$I$50,MATCH(L492,参考データ!$D$48:$D$50,1),MATCH(M492,参考データ!$F$47:$I$47,0)),INDEX(参考データ!$F$51:$I$59,MATCH(L492,参考データ!$D$51:$D$59,1),MATCH(M492,参考データ!$F$47:$I$47,0))),IF(H492="ガソリン",INDEX(参考データ!$F$60:$I$62,MATCH(L492,参考データ!$D$60:$D$62,1),MATCH(M492,参考データ!$F$47:$I$47,0)),INDEX(参考データ!$F$63:$I$71,MATCH(L492,参考データ!$D$63:$D$71,1),MATCH(M492,参考データ!$F$47:$I$47,0)))))))</f>
        <v/>
      </c>
      <c r="U492" s="218" t="str">
        <f t="shared" si="92"/>
        <v/>
      </c>
      <c r="V492" s="206" t="str">
        <f t="shared" si="93"/>
        <v/>
      </c>
      <c r="AN492" s="216">
        <f t="shared" si="96"/>
        <v>0</v>
      </c>
      <c r="AO492" s="156">
        <f t="shared" si="98"/>
        <v>0</v>
      </c>
      <c r="AP492" s="140">
        <f t="shared" si="97"/>
        <v>0</v>
      </c>
      <c r="AQ492" s="159" t="str">
        <f t="shared" si="94"/>
        <v/>
      </c>
    </row>
    <row r="493" spans="2:43" x14ac:dyDescent="0.2">
      <c r="B493" s="202">
        <v>482</v>
      </c>
      <c r="C493" s="45"/>
      <c r="D493" s="114"/>
      <c r="E493" s="114"/>
      <c r="F493" s="114"/>
      <c r="G493" s="44"/>
      <c r="H493" s="10"/>
      <c r="I493" s="10"/>
      <c r="J493" s="5"/>
      <c r="K493" s="36"/>
      <c r="L493" s="37"/>
      <c r="M493" s="8"/>
      <c r="N493" s="8"/>
      <c r="O493" s="8"/>
      <c r="P493" s="8"/>
      <c r="Q493" s="51"/>
      <c r="R493" s="217" t="str">
        <f t="shared" si="95"/>
        <v/>
      </c>
      <c r="S493" s="39" t="str">
        <f>IF(I493="","",IF(I493="委託輸送",IF(H493="ガソリン",VLOOKUP(L493,参考データ!$D$4:$F$6,3,TRUE),VLOOKUP(L493,参考データ!$D$7:$F$15,3,TRUE)),IF(H493="ガソリン",VLOOKUP(L493,参考データ!$D$16:$F$18,3,TRUE),VLOOKUP(L493,参考データ!$D$19:$F$27,3,TRUE))))</f>
        <v/>
      </c>
      <c r="T493" s="204" t="str">
        <f>IF(C493="","",IF(Q493="有",IF(H493="ガソリン",VLOOKUP(M493,参考データ!$B$36:$F$38,3,FALSE)/R493^VLOOKUP(M493,参考データ!$B$36:$F$38,4,FALSE)/L493^VLOOKUP(M493,参考データ!$B$36:$F$38,5,FALSE),VLOOKUP(M493,参考データ!$B$39:$F$42,3,FALSE)/R493^VLOOKUP(M493,参考データ!$B$39:$F$42,4,FALSE)/L493^VLOOKUP(M493,参考データ!$B$39:$F$42,5,FALSE))*U493,J493/(IF(I493="委託輸送",IF(H493="ガソリン",INDEX(参考データ!$F$48:$I$50,MATCH(L493,参考データ!$D$48:$D$50,1),MATCH(M493,参考データ!$F$47:$I$47,0)),INDEX(参考データ!$F$51:$I$59,MATCH(L493,参考データ!$D$51:$D$59,1),MATCH(M493,参考データ!$F$47:$I$47,0))),IF(H493="ガソリン",INDEX(参考データ!$F$60:$I$62,MATCH(L493,参考データ!$D$60:$D$62,1),MATCH(M493,参考データ!$F$47:$I$47,0)),INDEX(参考データ!$F$63:$I$71,MATCH(L493,参考データ!$D$63:$D$71,1),MATCH(M493,参考データ!$F$47:$I$47,0)))))))</f>
        <v/>
      </c>
      <c r="U493" s="218" t="str">
        <f t="shared" si="92"/>
        <v/>
      </c>
      <c r="V493" s="206" t="str">
        <f t="shared" si="93"/>
        <v/>
      </c>
      <c r="AN493" s="216">
        <f t="shared" si="96"/>
        <v>0</v>
      </c>
      <c r="AO493" s="156">
        <f t="shared" si="98"/>
        <v>0</v>
      </c>
      <c r="AP493" s="140">
        <f t="shared" si="97"/>
        <v>0</v>
      </c>
      <c r="AQ493" s="159" t="str">
        <f t="shared" si="94"/>
        <v/>
      </c>
    </row>
    <row r="494" spans="2:43" x14ac:dyDescent="0.2">
      <c r="B494" s="202">
        <v>483</v>
      </c>
      <c r="C494" s="45"/>
      <c r="D494" s="114"/>
      <c r="E494" s="114"/>
      <c r="F494" s="114"/>
      <c r="G494" s="44"/>
      <c r="H494" s="10"/>
      <c r="I494" s="10"/>
      <c r="J494" s="5"/>
      <c r="K494" s="36"/>
      <c r="L494" s="37"/>
      <c r="M494" s="8"/>
      <c r="N494" s="8"/>
      <c r="O494" s="8"/>
      <c r="P494" s="8"/>
      <c r="Q494" s="51"/>
      <c r="R494" s="217" t="str">
        <f t="shared" si="95"/>
        <v/>
      </c>
      <c r="S494" s="39" t="str">
        <f>IF(I494="","",IF(I494="委託輸送",IF(H494="ガソリン",VLOOKUP(L494,参考データ!$D$4:$F$6,3,TRUE),VLOOKUP(L494,参考データ!$D$7:$F$15,3,TRUE)),IF(H494="ガソリン",VLOOKUP(L494,参考データ!$D$16:$F$18,3,TRUE),VLOOKUP(L494,参考データ!$D$19:$F$27,3,TRUE))))</f>
        <v/>
      </c>
      <c r="T494" s="204" t="str">
        <f>IF(C494="","",IF(Q494="有",IF(H494="ガソリン",VLOOKUP(M494,参考データ!$B$36:$F$38,3,FALSE)/R494^VLOOKUP(M494,参考データ!$B$36:$F$38,4,FALSE)/L494^VLOOKUP(M494,参考データ!$B$36:$F$38,5,FALSE),VLOOKUP(M494,参考データ!$B$39:$F$42,3,FALSE)/R494^VLOOKUP(M494,参考データ!$B$39:$F$42,4,FALSE)/L494^VLOOKUP(M494,参考データ!$B$39:$F$42,5,FALSE))*U494,J494/(IF(I494="委託輸送",IF(H494="ガソリン",INDEX(参考データ!$F$48:$I$50,MATCH(L494,参考データ!$D$48:$D$50,1),MATCH(M494,参考データ!$F$47:$I$47,0)),INDEX(参考データ!$F$51:$I$59,MATCH(L494,参考データ!$D$51:$D$59,1),MATCH(M494,参考データ!$F$47:$I$47,0))),IF(H494="ガソリン",INDEX(参考データ!$F$60:$I$62,MATCH(L494,参考データ!$D$60:$D$62,1),MATCH(M494,参考データ!$F$47:$I$47,0)),INDEX(参考データ!$F$63:$I$71,MATCH(L494,参考データ!$D$63:$D$71,1),MATCH(M494,参考データ!$F$47:$I$47,0)))))))</f>
        <v/>
      </c>
      <c r="U494" s="218" t="str">
        <f t="shared" si="92"/>
        <v/>
      </c>
      <c r="V494" s="206" t="str">
        <f t="shared" si="93"/>
        <v/>
      </c>
      <c r="AN494" s="216">
        <f t="shared" si="96"/>
        <v>0</v>
      </c>
      <c r="AO494" s="156">
        <f t="shared" si="98"/>
        <v>0</v>
      </c>
      <c r="AP494" s="140">
        <f t="shared" si="97"/>
        <v>0</v>
      </c>
      <c r="AQ494" s="159" t="str">
        <f t="shared" si="94"/>
        <v/>
      </c>
    </row>
    <row r="495" spans="2:43" x14ac:dyDescent="0.2">
      <c r="B495" s="202">
        <v>484</v>
      </c>
      <c r="C495" s="45"/>
      <c r="D495" s="114"/>
      <c r="E495" s="114"/>
      <c r="F495" s="114"/>
      <c r="G495" s="44"/>
      <c r="H495" s="10"/>
      <c r="I495" s="10"/>
      <c r="J495" s="5"/>
      <c r="K495" s="36"/>
      <c r="L495" s="37"/>
      <c r="M495" s="8"/>
      <c r="N495" s="8"/>
      <c r="O495" s="8"/>
      <c r="P495" s="8"/>
      <c r="Q495" s="51"/>
      <c r="R495" s="217" t="str">
        <f t="shared" si="95"/>
        <v/>
      </c>
      <c r="S495" s="39" t="str">
        <f>IF(I495="","",IF(I495="委託輸送",IF(H495="ガソリン",VLOOKUP(L495,参考データ!$D$4:$F$6,3,TRUE),VLOOKUP(L495,参考データ!$D$7:$F$15,3,TRUE)),IF(H495="ガソリン",VLOOKUP(L495,参考データ!$D$16:$F$18,3,TRUE),VLOOKUP(L495,参考データ!$D$19:$F$27,3,TRUE))))</f>
        <v/>
      </c>
      <c r="T495" s="204" t="str">
        <f>IF(C495="","",IF(Q495="有",IF(H495="ガソリン",VLOOKUP(M495,参考データ!$B$36:$F$38,3,FALSE)/R495^VLOOKUP(M495,参考データ!$B$36:$F$38,4,FALSE)/L495^VLOOKUP(M495,参考データ!$B$36:$F$38,5,FALSE),VLOOKUP(M495,参考データ!$B$39:$F$42,3,FALSE)/R495^VLOOKUP(M495,参考データ!$B$39:$F$42,4,FALSE)/L495^VLOOKUP(M495,参考データ!$B$39:$F$42,5,FALSE))*U495,J495/(IF(I495="委託輸送",IF(H495="ガソリン",INDEX(参考データ!$F$48:$I$50,MATCH(L495,参考データ!$D$48:$D$50,1),MATCH(M495,参考データ!$F$47:$I$47,0)),INDEX(参考データ!$F$51:$I$59,MATCH(L495,参考データ!$D$51:$D$59,1),MATCH(M495,参考データ!$F$47:$I$47,0))),IF(H495="ガソリン",INDEX(参考データ!$F$60:$I$62,MATCH(L495,参考データ!$D$60:$D$62,1),MATCH(M495,参考データ!$F$47:$I$47,0)),INDEX(参考データ!$F$63:$I$71,MATCH(L495,参考データ!$D$63:$D$71,1),MATCH(M495,参考データ!$F$47:$I$47,0)))))))</f>
        <v/>
      </c>
      <c r="U495" s="218" t="str">
        <f t="shared" si="92"/>
        <v/>
      </c>
      <c r="V495" s="206" t="str">
        <f t="shared" si="93"/>
        <v/>
      </c>
      <c r="AN495" s="216">
        <f t="shared" si="96"/>
        <v>0</v>
      </c>
      <c r="AO495" s="156">
        <f t="shared" si="98"/>
        <v>0</v>
      </c>
      <c r="AP495" s="140">
        <f t="shared" si="97"/>
        <v>0</v>
      </c>
      <c r="AQ495" s="159" t="str">
        <f t="shared" si="94"/>
        <v/>
      </c>
    </row>
    <row r="496" spans="2:43" x14ac:dyDescent="0.2">
      <c r="B496" s="202">
        <v>485</v>
      </c>
      <c r="C496" s="45"/>
      <c r="D496" s="114"/>
      <c r="E496" s="114"/>
      <c r="F496" s="114"/>
      <c r="G496" s="44"/>
      <c r="H496" s="10"/>
      <c r="I496" s="10"/>
      <c r="J496" s="5"/>
      <c r="K496" s="36"/>
      <c r="L496" s="37"/>
      <c r="M496" s="8"/>
      <c r="N496" s="8"/>
      <c r="O496" s="8"/>
      <c r="P496" s="8"/>
      <c r="Q496" s="51"/>
      <c r="R496" s="217" t="str">
        <f t="shared" si="95"/>
        <v/>
      </c>
      <c r="S496" s="39" t="str">
        <f>IF(I496="","",IF(I496="委託輸送",IF(H496="ガソリン",VLOOKUP(L496,参考データ!$D$4:$F$6,3,TRUE),VLOOKUP(L496,参考データ!$D$7:$F$15,3,TRUE)),IF(H496="ガソリン",VLOOKUP(L496,参考データ!$D$16:$F$18,3,TRUE),VLOOKUP(L496,参考データ!$D$19:$F$27,3,TRUE))))</f>
        <v/>
      </c>
      <c r="T496" s="204" t="str">
        <f>IF(C496="","",IF(Q496="有",IF(H496="ガソリン",VLOOKUP(M496,参考データ!$B$36:$F$38,3,FALSE)/R496^VLOOKUP(M496,参考データ!$B$36:$F$38,4,FALSE)/L496^VLOOKUP(M496,参考データ!$B$36:$F$38,5,FALSE),VLOOKUP(M496,参考データ!$B$39:$F$42,3,FALSE)/R496^VLOOKUP(M496,参考データ!$B$39:$F$42,4,FALSE)/L496^VLOOKUP(M496,参考データ!$B$39:$F$42,5,FALSE))*U496,J496/(IF(I496="委託輸送",IF(H496="ガソリン",INDEX(参考データ!$F$48:$I$50,MATCH(L496,参考データ!$D$48:$D$50,1),MATCH(M496,参考データ!$F$47:$I$47,0)),INDEX(参考データ!$F$51:$I$59,MATCH(L496,参考データ!$D$51:$D$59,1),MATCH(M496,参考データ!$F$47:$I$47,0))),IF(H496="ガソリン",INDEX(参考データ!$F$60:$I$62,MATCH(L496,参考データ!$D$60:$D$62,1),MATCH(M496,参考データ!$F$47:$I$47,0)),INDEX(参考データ!$F$63:$I$71,MATCH(L496,参考データ!$D$63:$D$71,1),MATCH(M496,参考データ!$F$47:$I$47,0)))))))</f>
        <v/>
      </c>
      <c r="U496" s="218" t="str">
        <f t="shared" si="92"/>
        <v/>
      </c>
      <c r="V496" s="206" t="str">
        <f t="shared" si="93"/>
        <v/>
      </c>
      <c r="AN496" s="216">
        <f t="shared" si="96"/>
        <v>0</v>
      </c>
      <c r="AO496" s="156">
        <f t="shared" si="98"/>
        <v>0</v>
      </c>
      <c r="AP496" s="140">
        <f t="shared" si="97"/>
        <v>0</v>
      </c>
      <c r="AQ496" s="159" t="str">
        <f t="shared" si="94"/>
        <v/>
      </c>
    </row>
    <row r="497" spans="2:43" x14ac:dyDescent="0.2">
      <c r="B497" s="202">
        <v>486</v>
      </c>
      <c r="C497" s="45"/>
      <c r="D497" s="114"/>
      <c r="E497" s="114"/>
      <c r="F497" s="114"/>
      <c r="G497" s="44"/>
      <c r="H497" s="10"/>
      <c r="I497" s="10"/>
      <c r="J497" s="5"/>
      <c r="K497" s="36"/>
      <c r="L497" s="37"/>
      <c r="M497" s="8"/>
      <c r="N497" s="8"/>
      <c r="O497" s="8"/>
      <c r="P497" s="8"/>
      <c r="Q497" s="51"/>
      <c r="R497" s="217" t="str">
        <f t="shared" si="95"/>
        <v/>
      </c>
      <c r="S497" s="39" t="str">
        <f>IF(I497="","",IF(I497="委託輸送",IF(H497="ガソリン",VLOOKUP(L497,参考データ!$D$4:$F$6,3,TRUE),VLOOKUP(L497,参考データ!$D$7:$F$15,3,TRUE)),IF(H497="ガソリン",VLOOKUP(L497,参考データ!$D$16:$F$18,3,TRUE),VLOOKUP(L497,参考データ!$D$19:$F$27,3,TRUE))))</f>
        <v/>
      </c>
      <c r="T497" s="204" t="str">
        <f>IF(C497="","",IF(Q497="有",IF(H497="ガソリン",VLOOKUP(M497,参考データ!$B$36:$F$38,3,FALSE)/R497^VLOOKUP(M497,参考データ!$B$36:$F$38,4,FALSE)/L497^VLOOKUP(M497,参考データ!$B$36:$F$38,5,FALSE),VLOOKUP(M497,参考データ!$B$39:$F$42,3,FALSE)/R497^VLOOKUP(M497,参考データ!$B$39:$F$42,4,FALSE)/L497^VLOOKUP(M497,参考データ!$B$39:$F$42,5,FALSE))*U497,J497/(IF(I497="委託輸送",IF(H497="ガソリン",INDEX(参考データ!$F$48:$I$50,MATCH(L497,参考データ!$D$48:$D$50,1),MATCH(M497,参考データ!$F$47:$I$47,0)),INDEX(参考データ!$F$51:$I$59,MATCH(L497,参考データ!$D$51:$D$59,1),MATCH(M497,参考データ!$F$47:$I$47,0))),IF(H497="ガソリン",INDEX(参考データ!$F$60:$I$62,MATCH(L497,参考データ!$D$60:$D$62,1),MATCH(M497,参考データ!$F$47:$I$47,0)),INDEX(参考データ!$F$63:$I$71,MATCH(L497,参考データ!$D$63:$D$71,1),MATCH(M497,参考データ!$F$47:$I$47,0)))))))</f>
        <v/>
      </c>
      <c r="U497" s="218" t="str">
        <f t="shared" si="92"/>
        <v/>
      </c>
      <c r="V497" s="206" t="str">
        <f t="shared" si="93"/>
        <v/>
      </c>
      <c r="AN497" s="216">
        <f t="shared" si="96"/>
        <v>0</v>
      </c>
      <c r="AO497" s="156">
        <f t="shared" si="98"/>
        <v>0</v>
      </c>
      <c r="AP497" s="140">
        <f t="shared" si="97"/>
        <v>0</v>
      </c>
      <c r="AQ497" s="159" t="str">
        <f t="shared" si="94"/>
        <v/>
      </c>
    </row>
    <row r="498" spans="2:43" x14ac:dyDescent="0.2">
      <c r="B498" s="202">
        <v>487</v>
      </c>
      <c r="C498" s="45"/>
      <c r="D498" s="114"/>
      <c r="E498" s="114"/>
      <c r="F498" s="114"/>
      <c r="G498" s="44"/>
      <c r="H498" s="10"/>
      <c r="I498" s="10"/>
      <c r="J498" s="5"/>
      <c r="K498" s="36"/>
      <c r="L498" s="37"/>
      <c r="M498" s="8"/>
      <c r="N498" s="8"/>
      <c r="O498" s="8"/>
      <c r="P498" s="8"/>
      <c r="Q498" s="51"/>
      <c r="R498" s="217" t="str">
        <f t="shared" si="95"/>
        <v/>
      </c>
      <c r="S498" s="39" t="str">
        <f>IF(I498="","",IF(I498="委託輸送",IF(H498="ガソリン",VLOOKUP(L498,参考データ!$D$4:$F$6,3,TRUE),VLOOKUP(L498,参考データ!$D$7:$F$15,3,TRUE)),IF(H498="ガソリン",VLOOKUP(L498,参考データ!$D$16:$F$18,3,TRUE),VLOOKUP(L498,参考データ!$D$19:$F$27,3,TRUE))))</f>
        <v/>
      </c>
      <c r="T498" s="204" t="str">
        <f>IF(C498="","",IF(Q498="有",IF(H498="ガソリン",VLOOKUP(M498,参考データ!$B$36:$F$38,3,FALSE)/R498^VLOOKUP(M498,参考データ!$B$36:$F$38,4,FALSE)/L498^VLOOKUP(M498,参考データ!$B$36:$F$38,5,FALSE),VLOOKUP(M498,参考データ!$B$39:$F$42,3,FALSE)/R498^VLOOKUP(M498,参考データ!$B$39:$F$42,4,FALSE)/L498^VLOOKUP(M498,参考データ!$B$39:$F$42,5,FALSE))*U498,J498/(IF(I498="委託輸送",IF(H498="ガソリン",INDEX(参考データ!$F$48:$I$50,MATCH(L498,参考データ!$D$48:$D$50,1),MATCH(M498,参考データ!$F$47:$I$47,0)),INDEX(参考データ!$F$51:$I$59,MATCH(L498,参考データ!$D$51:$D$59,1),MATCH(M498,参考データ!$F$47:$I$47,0))),IF(H498="ガソリン",INDEX(参考データ!$F$60:$I$62,MATCH(L498,参考データ!$D$60:$D$62,1),MATCH(M498,参考データ!$F$47:$I$47,0)),INDEX(参考データ!$F$63:$I$71,MATCH(L498,参考データ!$D$63:$D$71,1),MATCH(M498,参考データ!$F$47:$I$47,0)))))))</f>
        <v/>
      </c>
      <c r="U498" s="218" t="str">
        <f t="shared" si="92"/>
        <v/>
      </c>
      <c r="V498" s="206" t="str">
        <f t="shared" si="93"/>
        <v/>
      </c>
      <c r="AN498" s="216">
        <f t="shared" si="96"/>
        <v>0</v>
      </c>
      <c r="AO498" s="156">
        <f t="shared" si="98"/>
        <v>0</v>
      </c>
      <c r="AP498" s="140">
        <f t="shared" si="97"/>
        <v>0</v>
      </c>
      <c r="AQ498" s="159" t="str">
        <f t="shared" si="94"/>
        <v/>
      </c>
    </row>
    <row r="499" spans="2:43" x14ac:dyDescent="0.2">
      <c r="B499" s="202">
        <v>488</v>
      </c>
      <c r="C499" s="45"/>
      <c r="D499" s="114"/>
      <c r="E499" s="114"/>
      <c r="F499" s="114"/>
      <c r="G499" s="44"/>
      <c r="H499" s="10"/>
      <c r="I499" s="10"/>
      <c r="J499" s="5"/>
      <c r="K499" s="36"/>
      <c r="L499" s="37"/>
      <c r="M499" s="8"/>
      <c r="N499" s="8"/>
      <c r="O499" s="8"/>
      <c r="P499" s="8"/>
      <c r="Q499" s="51"/>
      <c r="R499" s="217" t="str">
        <f t="shared" si="95"/>
        <v/>
      </c>
      <c r="S499" s="39" t="str">
        <f>IF(I499="","",IF(I499="委託輸送",IF(H499="ガソリン",VLOOKUP(L499,参考データ!$D$4:$F$6,3,TRUE),VLOOKUP(L499,参考データ!$D$7:$F$15,3,TRUE)),IF(H499="ガソリン",VLOOKUP(L499,参考データ!$D$16:$F$18,3,TRUE),VLOOKUP(L499,参考データ!$D$19:$F$27,3,TRUE))))</f>
        <v/>
      </c>
      <c r="T499" s="204" t="str">
        <f>IF(C499="","",IF(Q499="有",IF(H499="ガソリン",VLOOKUP(M499,参考データ!$B$36:$F$38,3,FALSE)/R499^VLOOKUP(M499,参考データ!$B$36:$F$38,4,FALSE)/L499^VLOOKUP(M499,参考データ!$B$36:$F$38,5,FALSE),VLOOKUP(M499,参考データ!$B$39:$F$42,3,FALSE)/R499^VLOOKUP(M499,参考データ!$B$39:$F$42,4,FALSE)/L499^VLOOKUP(M499,参考データ!$B$39:$F$42,5,FALSE))*U499,J499/(IF(I499="委託輸送",IF(H499="ガソリン",INDEX(参考データ!$F$48:$I$50,MATCH(L499,参考データ!$D$48:$D$50,1),MATCH(M499,参考データ!$F$47:$I$47,0)),INDEX(参考データ!$F$51:$I$59,MATCH(L499,参考データ!$D$51:$D$59,1),MATCH(M499,参考データ!$F$47:$I$47,0))),IF(H499="ガソリン",INDEX(参考データ!$F$60:$I$62,MATCH(L499,参考データ!$D$60:$D$62,1),MATCH(M499,参考データ!$F$47:$I$47,0)),INDEX(参考データ!$F$63:$I$71,MATCH(L499,参考データ!$D$63:$D$71,1),MATCH(M499,参考データ!$F$47:$I$47,0)))))))</f>
        <v/>
      </c>
      <c r="U499" s="218" t="str">
        <f t="shared" si="92"/>
        <v/>
      </c>
      <c r="V499" s="206" t="str">
        <f t="shared" si="93"/>
        <v/>
      </c>
      <c r="AN499" s="216">
        <f t="shared" si="96"/>
        <v>0</v>
      </c>
      <c r="AO499" s="156">
        <f t="shared" si="98"/>
        <v>0</v>
      </c>
      <c r="AP499" s="140">
        <f t="shared" si="97"/>
        <v>0</v>
      </c>
      <c r="AQ499" s="159" t="str">
        <f t="shared" si="94"/>
        <v/>
      </c>
    </row>
    <row r="500" spans="2:43" x14ac:dyDescent="0.2">
      <c r="B500" s="202">
        <v>489</v>
      </c>
      <c r="C500" s="45"/>
      <c r="D500" s="114"/>
      <c r="E500" s="114"/>
      <c r="F500" s="114"/>
      <c r="G500" s="44"/>
      <c r="H500" s="10"/>
      <c r="I500" s="10"/>
      <c r="J500" s="5"/>
      <c r="K500" s="36"/>
      <c r="L500" s="37"/>
      <c r="M500" s="8"/>
      <c r="N500" s="8"/>
      <c r="O500" s="8"/>
      <c r="P500" s="8"/>
      <c r="Q500" s="51"/>
      <c r="R500" s="217" t="str">
        <f t="shared" si="95"/>
        <v/>
      </c>
      <c r="S500" s="39" t="str">
        <f>IF(I500="","",IF(I500="委託輸送",IF(H500="ガソリン",VLOOKUP(L500,参考データ!$D$4:$F$6,3,TRUE),VLOOKUP(L500,参考データ!$D$7:$F$15,3,TRUE)),IF(H500="ガソリン",VLOOKUP(L500,参考データ!$D$16:$F$18,3,TRUE),VLOOKUP(L500,参考データ!$D$19:$F$27,3,TRUE))))</f>
        <v/>
      </c>
      <c r="T500" s="204" t="str">
        <f>IF(C500="","",IF(Q500="有",IF(H500="ガソリン",VLOOKUP(M500,参考データ!$B$36:$F$38,3,FALSE)/R500^VLOOKUP(M500,参考データ!$B$36:$F$38,4,FALSE)/L500^VLOOKUP(M500,参考データ!$B$36:$F$38,5,FALSE),VLOOKUP(M500,参考データ!$B$39:$F$42,3,FALSE)/R500^VLOOKUP(M500,参考データ!$B$39:$F$42,4,FALSE)/L500^VLOOKUP(M500,参考データ!$B$39:$F$42,5,FALSE))*U500,J500/(IF(I500="委託輸送",IF(H500="ガソリン",INDEX(参考データ!$F$48:$I$50,MATCH(L500,参考データ!$D$48:$D$50,1),MATCH(M500,参考データ!$F$47:$I$47,0)),INDEX(参考データ!$F$51:$I$59,MATCH(L500,参考データ!$D$51:$D$59,1),MATCH(M500,参考データ!$F$47:$I$47,0))),IF(H500="ガソリン",INDEX(参考データ!$F$60:$I$62,MATCH(L500,参考データ!$D$60:$D$62,1),MATCH(M500,参考データ!$F$47:$I$47,0)),INDEX(参考データ!$F$63:$I$71,MATCH(L500,参考データ!$D$63:$D$71,1),MATCH(M500,参考データ!$F$47:$I$47,0)))))))</f>
        <v/>
      </c>
      <c r="U500" s="218" t="str">
        <f t="shared" si="92"/>
        <v/>
      </c>
      <c r="V500" s="206" t="str">
        <f t="shared" si="93"/>
        <v/>
      </c>
      <c r="AN500" s="216">
        <f t="shared" si="96"/>
        <v>0</v>
      </c>
      <c r="AO500" s="156">
        <f t="shared" si="98"/>
        <v>0</v>
      </c>
      <c r="AP500" s="140">
        <f t="shared" si="97"/>
        <v>0</v>
      </c>
      <c r="AQ500" s="159" t="str">
        <f t="shared" si="94"/>
        <v/>
      </c>
    </row>
    <row r="501" spans="2:43" x14ac:dyDescent="0.2">
      <c r="B501" s="202">
        <v>490</v>
      </c>
      <c r="C501" s="45"/>
      <c r="D501" s="114"/>
      <c r="E501" s="114"/>
      <c r="F501" s="114"/>
      <c r="G501" s="44"/>
      <c r="H501" s="10"/>
      <c r="I501" s="10"/>
      <c r="J501" s="5"/>
      <c r="K501" s="36"/>
      <c r="L501" s="37"/>
      <c r="M501" s="8"/>
      <c r="N501" s="8"/>
      <c r="O501" s="8"/>
      <c r="P501" s="8"/>
      <c r="Q501" s="51"/>
      <c r="R501" s="217" t="str">
        <f t="shared" si="95"/>
        <v/>
      </c>
      <c r="S501" s="39" t="str">
        <f>IF(I501="","",IF(I501="委託輸送",IF(H501="ガソリン",VLOOKUP(L501,参考データ!$D$4:$F$6,3,TRUE),VLOOKUP(L501,参考データ!$D$7:$F$15,3,TRUE)),IF(H501="ガソリン",VLOOKUP(L501,参考データ!$D$16:$F$18,3,TRUE),VLOOKUP(L501,参考データ!$D$19:$F$27,3,TRUE))))</f>
        <v/>
      </c>
      <c r="T501" s="204" t="str">
        <f>IF(C501="","",IF(Q501="有",IF(H501="ガソリン",VLOOKUP(M501,参考データ!$B$36:$F$38,3,FALSE)/R501^VLOOKUP(M501,参考データ!$B$36:$F$38,4,FALSE)/L501^VLOOKUP(M501,参考データ!$B$36:$F$38,5,FALSE),VLOOKUP(M501,参考データ!$B$39:$F$42,3,FALSE)/R501^VLOOKUP(M501,参考データ!$B$39:$F$42,4,FALSE)/L501^VLOOKUP(M501,参考データ!$B$39:$F$42,5,FALSE))*U501,J501/(IF(I501="委託輸送",IF(H501="ガソリン",INDEX(参考データ!$F$48:$I$50,MATCH(L501,参考データ!$D$48:$D$50,1),MATCH(M501,参考データ!$F$47:$I$47,0)),INDEX(参考データ!$F$51:$I$59,MATCH(L501,参考データ!$D$51:$D$59,1),MATCH(M501,参考データ!$F$47:$I$47,0))),IF(H501="ガソリン",INDEX(参考データ!$F$60:$I$62,MATCH(L501,参考データ!$D$60:$D$62,1),MATCH(M501,参考データ!$F$47:$I$47,0)),INDEX(参考データ!$F$63:$I$71,MATCH(L501,参考データ!$D$63:$D$71,1),MATCH(M501,参考データ!$F$47:$I$47,0)))))))</f>
        <v/>
      </c>
      <c r="U501" s="218" t="str">
        <f t="shared" si="92"/>
        <v/>
      </c>
      <c r="V501" s="206" t="str">
        <f t="shared" si="93"/>
        <v/>
      </c>
      <c r="AN501" s="216">
        <f t="shared" si="96"/>
        <v>0</v>
      </c>
      <c r="AO501" s="156">
        <f t="shared" si="98"/>
        <v>0</v>
      </c>
      <c r="AP501" s="140">
        <f t="shared" si="97"/>
        <v>0</v>
      </c>
      <c r="AQ501" s="159" t="str">
        <f t="shared" si="94"/>
        <v/>
      </c>
    </row>
    <row r="502" spans="2:43" x14ac:dyDescent="0.2">
      <c r="B502" s="202">
        <v>491</v>
      </c>
      <c r="C502" s="45"/>
      <c r="D502" s="114"/>
      <c r="E502" s="114"/>
      <c r="F502" s="114"/>
      <c r="G502" s="44"/>
      <c r="H502" s="10"/>
      <c r="I502" s="10"/>
      <c r="J502" s="5"/>
      <c r="K502" s="36"/>
      <c r="L502" s="37"/>
      <c r="M502" s="8"/>
      <c r="N502" s="8"/>
      <c r="O502" s="8"/>
      <c r="P502" s="8"/>
      <c r="Q502" s="51"/>
      <c r="R502" s="217" t="str">
        <f t="shared" si="95"/>
        <v/>
      </c>
      <c r="S502" s="39" t="str">
        <f>IF(I502="","",IF(I502="委託輸送",IF(H502="ガソリン",VLOOKUP(L502,参考データ!$D$4:$F$6,3,TRUE),VLOOKUP(L502,参考データ!$D$7:$F$15,3,TRUE)),IF(H502="ガソリン",VLOOKUP(L502,参考データ!$D$16:$F$18,3,TRUE),VLOOKUP(L502,参考データ!$D$19:$F$27,3,TRUE))))</f>
        <v/>
      </c>
      <c r="T502" s="204" t="str">
        <f>IF(C502="","",IF(Q502="有",IF(H502="ガソリン",VLOOKUP(M502,参考データ!$B$36:$F$38,3,FALSE)/R502^VLOOKUP(M502,参考データ!$B$36:$F$38,4,FALSE)/L502^VLOOKUP(M502,参考データ!$B$36:$F$38,5,FALSE),VLOOKUP(M502,参考データ!$B$39:$F$42,3,FALSE)/R502^VLOOKUP(M502,参考データ!$B$39:$F$42,4,FALSE)/L502^VLOOKUP(M502,参考データ!$B$39:$F$42,5,FALSE))*U502,J502/(IF(I502="委託輸送",IF(H502="ガソリン",INDEX(参考データ!$F$48:$I$50,MATCH(L502,参考データ!$D$48:$D$50,1),MATCH(M502,参考データ!$F$47:$I$47,0)),INDEX(参考データ!$F$51:$I$59,MATCH(L502,参考データ!$D$51:$D$59,1),MATCH(M502,参考データ!$F$47:$I$47,0))),IF(H502="ガソリン",INDEX(参考データ!$F$60:$I$62,MATCH(L502,参考データ!$D$60:$D$62,1),MATCH(M502,参考データ!$F$47:$I$47,0)),INDEX(参考データ!$F$63:$I$71,MATCH(L502,参考データ!$D$63:$D$71,1),MATCH(M502,参考データ!$F$47:$I$47,0)))))))</f>
        <v/>
      </c>
      <c r="U502" s="218" t="str">
        <f t="shared" si="92"/>
        <v/>
      </c>
      <c r="V502" s="206" t="str">
        <f t="shared" si="93"/>
        <v/>
      </c>
      <c r="AN502" s="216">
        <f t="shared" si="96"/>
        <v>0</v>
      </c>
      <c r="AO502" s="156">
        <f t="shared" si="98"/>
        <v>0</v>
      </c>
      <c r="AP502" s="140">
        <f t="shared" si="97"/>
        <v>0</v>
      </c>
      <c r="AQ502" s="159" t="str">
        <f t="shared" si="94"/>
        <v/>
      </c>
    </row>
    <row r="503" spans="2:43" x14ac:dyDescent="0.2">
      <c r="B503" s="202">
        <v>492</v>
      </c>
      <c r="C503" s="45"/>
      <c r="D503" s="114"/>
      <c r="E503" s="114"/>
      <c r="F503" s="114"/>
      <c r="G503" s="44"/>
      <c r="H503" s="10"/>
      <c r="I503" s="10"/>
      <c r="J503" s="5"/>
      <c r="K503" s="36"/>
      <c r="L503" s="37"/>
      <c r="M503" s="8"/>
      <c r="N503" s="8"/>
      <c r="O503" s="8"/>
      <c r="P503" s="8"/>
      <c r="Q503" s="51"/>
      <c r="R503" s="217" t="str">
        <f t="shared" si="95"/>
        <v/>
      </c>
      <c r="S503" s="39" t="str">
        <f>IF(I503="","",IF(I503="委託輸送",IF(H503="ガソリン",VLOOKUP(L503,参考データ!$D$4:$F$6,3,TRUE),VLOOKUP(L503,参考データ!$D$7:$F$15,3,TRUE)),IF(H503="ガソリン",VLOOKUP(L503,参考データ!$D$16:$F$18,3,TRUE),VLOOKUP(L503,参考データ!$D$19:$F$27,3,TRUE))))</f>
        <v/>
      </c>
      <c r="T503" s="204" t="str">
        <f>IF(C503="","",IF(Q503="有",IF(H503="ガソリン",VLOOKUP(M503,参考データ!$B$36:$F$38,3,FALSE)/R503^VLOOKUP(M503,参考データ!$B$36:$F$38,4,FALSE)/L503^VLOOKUP(M503,参考データ!$B$36:$F$38,5,FALSE),VLOOKUP(M503,参考データ!$B$39:$F$42,3,FALSE)/R503^VLOOKUP(M503,参考データ!$B$39:$F$42,4,FALSE)/L503^VLOOKUP(M503,参考データ!$B$39:$F$42,5,FALSE))*U503,J503/(IF(I503="委託輸送",IF(H503="ガソリン",INDEX(参考データ!$F$48:$I$50,MATCH(L503,参考データ!$D$48:$D$50,1),MATCH(M503,参考データ!$F$47:$I$47,0)),INDEX(参考データ!$F$51:$I$59,MATCH(L503,参考データ!$D$51:$D$59,1),MATCH(M503,参考データ!$F$47:$I$47,0))),IF(H503="ガソリン",INDEX(参考データ!$F$60:$I$62,MATCH(L503,参考データ!$D$60:$D$62,1),MATCH(M503,参考データ!$F$47:$I$47,0)),INDEX(参考データ!$F$63:$I$71,MATCH(L503,参考データ!$D$63:$D$71,1),MATCH(M503,参考データ!$F$47:$I$47,0)))))))</f>
        <v/>
      </c>
      <c r="U503" s="218" t="str">
        <f t="shared" si="92"/>
        <v/>
      </c>
      <c r="V503" s="206" t="str">
        <f t="shared" si="93"/>
        <v/>
      </c>
      <c r="AN503" s="216">
        <f t="shared" si="96"/>
        <v>0</v>
      </c>
      <c r="AO503" s="156">
        <f t="shared" si="98"/>
        <v>0</v>
      </c>
      <c r="AP503" s="140">
        <f t="shared" si="97"/>
        <v>0</v>
      </c>
      <c r="AQ503" s="159" t="str">
        <f t="shared" si="94"/>
        <v/>
      </c>
    </row>
    <row r="504" spans="2:43" x14ac:dyDescent="0.2">
      <c r="B504" s="202">
        <v>493</v>
      </c>
      <c r="C504" s="45"/>
      <c r="D504" s="114"/>
      <c r="E504" s="114"/>
      <c r="F504" s="114"/>
      <c r="G504" s="44"/>
      <c r="H504" s="10"/>
      <c r="I504" s="10"/>
      <c r="J504" s="5"/>
      <c r="K504" s="36"/>
      <c r="L504" s="37"/>
      <c r="M504" s="8"/>
      <c r="N504" s="8"/>
      <c r="O504" s="8"/>
      <c r="P504" s="8"/>
      <c r="Q504" s="51"/>
      <c r="R504" s="217" t="str">
        <f t="shared" si="95"/>
        <v/>
      </c>
      <c r="S504" s="39" t="str">
        <f>IF(I504="","",IF(I504="委託輸送",IF(H504="ガソリン",VLOOKUP(L504,参考データ!$D$4:$F$6,3,TRUE),VLOOKUP(L504,参考データ!$D$7:$F$15,3,TRUE)),IF(H504="ガソリン",VLOOKUP(L504,参考データ!$D$16:$F$18,3,TRUE),VLOOKUP(L504,参考データ!$D$19:$F$27,3,TRUE))))</f>
        <v/>
      </c>
      <c r="T504" s="204" t="str">
        <f>IF(C504="","",IF(Q504="有",IF(H504="ガソリン",VLOOKUP(M504,参考データ!$B$36:$F$38,3,FALSE)/R504^VLOOKUP(M504,参考データ!$B$36:$F$38,4,FALSE)/L504^VLOOKUP(M504,参考データ!$B$36:$F$38,5,FALSE),VLOOKUP(M504,参考データ!$B$39:$F$42,3,FALSE)/R504^VLOOKUP(M504,参考データ!$B$39:$F$42,4,FALSE)/L504^VLOOKUP(M504,参考データ!$B$39:$F$42,5,FALSE))*U504,J504/(IF(I504="委託輸送",IF(H504="ガソリン",INDEX(参考データ!$F$48:$I$50,MATCH(L504,参考データ!$D$48:$D$50,1),MATCH(M504,参考データ!$F$47:$I$47,0)),INDEX(参考データ!$F$51:$I$59,MATCH(L504,参考データ!$D$51:$D$59,1),MATCH(M504,参考データ!$F$47:$I$47,0))),IF(H504="ガソリン",INDEX(参考データ!$F$60:$I$62,MATCH(L504,参考データ!$D$60:$D$62,1),MATCH(M504,参考データ!$F$47:$I$47,0)),INDEX(参考データ!$F$63:$I$71,MATCH(L504,参考データ!$D$63:$D$71,1),MATCH(M504,参考データ!$F$47:$I$47,0)))))))</f>
        <v/>
      </c>
      <c r="U504" s="218" t="str">
        <f t="shared" si="92"/>
        <v/>
      </c>
      <c r="V504" s="206" t="str">
        <f t="shared" si="93"/>
        <v/>
      </c>
      <c r="AN504" s="216">
        <f t="shared" si="96"/>
        <v>0</v>
      </c>
      <c r="AO504" s="156">
        <f t="shared" si="98"/>
        <v>0</v>
      </c>
      <c r="AP504" s="140">
        <f t="shared" si="97"/>
        <v>0</v>
      </c>
      <c r="AQ504" s="159" t="str">
        <f t="shared" si="94"/>
        <v/>
      </c>
    </row>
    <row r="505" spans="2:43" x14ac:dyDescent="0.2">
      <c r="B505" s="202">
        <v>494</v>
      </c>
      <c r="C505" s="45"/>
      <c r="D505" s="114"/>
      <c r="E505" s="114"/>
      <c r="F505" s="114"/>
      <c r="G505" s="44"/>
      <c r="H505" s="10"/>
      <c r="I505" s="10"/>
      <c r="J505" s="5"/>
      <c r="K505" s="36"/>
      <c r="L505" s="37"/>
      <c r="M505" s="8"/>
      <c r="N505" s="8"/>
      <c r="O505" s="8"/>
      <c r="P505" s="8"/>
      <c r="Q505" s="51"/>
      <c r="R505" s="217" t="str">
        <f t="shared" si="95"/>
        <v/>
      </c>
      <c r="S505" s="39" t="str">
        <f>IF(I505="","",IF(I505="委託輸送",IF(H505="ガソリン",VLOOKUP(L505,参考データ!$D$4:$F$6,3,TRUE),VLOOKUP(L505,参考データ!$D$7:$F$15,3,TRUE)),IF(H505="ガソリン",VLOOKUP(L505,参考データ!$D$16:$F$18,3,TRUE),VLOOKUP(L505,参考データ!$D$19:$F$27,3,TRUE))))</f>
        <v/>
      </c>
      <c r="T505" s="204" t="str">
        <f>IF(C505="","",IF(Q505="有",IF(H505="ガソリン",VLOOKUP(M505,参考データ!$B$36:$F$38,3,FALSE)/R505^VLOOKUP(M505,参考データ!$B$36:$F$38,4,FALSE)/L505^VLOOKUP(M505,参考データ!$B$36:$F$38,5,FALSE),VLOOKUP(M505,参考データ!$B$39:$F$42,3,FALSE)/R505^VLOOKUP(M505,参考データ!$B$39:$F$42,4,FALSE)/L505^VLOOKUP(M505,参考データ!$B$39:$F$42,5,FALSE))*U505,J505/(IF(I505="委託輸送",IF(H505="ガソリン",INDEX(参考データ!$F$48:$I$50,MATCH(L505,参考データ!$D$48:$D$50,1),MATCH(M505,参考データ!$F$47:$I$47,0)),INDEX(参考データ!$F$51:$I$59,MATCH(L505,参考データ!$D$51:$D$59,1),MATCH(M505,参考データ!$F$47:$I$47,0))),IF(H505="ガソリン",INDEX(参考データ!$F$60:$I$62,MATCH(L505,参考データ!$D$60:$D$62,1),MATCH(M505,参考データ!$F$47:$I$47,0)),INDEX(参考データ!$F$63:$I$71,MATCH(L505,参考データ!$D$63:$D$71,1),MATCH(M505,参考データ!$F$47:$I$47,0)))))))</f>
        <v/>
      </c>
      <c r="U505" s="218" t="str">
        <f t="shared" si="92"/>
        <v/>
      </c>
      <c r="V505" s="206" t="str">
        <f t="shared" si="93"/>
        <v/>
      </c>
      <c r="AN505" s="216">
        <f t="shared" si="96"/>
        <v>0</v>
      </c>
      <c r="AO505" s="156">
        <f t="shared" si="98"/>
        <v>0</v>
      </c>
      <c r="AP505" s="140">
        <f t="shared" si="97"/>
        <v>0</v>
      </c>
      <c r="AQ505" s="159" t="str">
        <f t="shared" si="94"/>
        <v/>
      </c>
    </row>
    <row r="506" spans="2:43" x14ac:dyDescent="0.2">
      <c r="B506" s="202">
        <v>495</v>
      </c>
      <c r="C506" s="45"/>
      <c r="D506" s="114"/>
      <c r="E506" s="114"/>
      <c r="F506" s="114"/>
      <c r="G506" s="44"/>
      <c r="H506" s="10"/>
      <c r="I506" s="10"/>
      <c r="J506" s="5"/>
      <c r="K506" s="36"/>
      <c r="L506" s="37"/>
      <c r="M506" s="8"/>
      <c r="N506" s="8"/>
      <c r="O506" s="8"/>
      <c r="P506" s="8"/>
      <c r="Q506" s="51"/>
      <c r="R506" s="217" t="str">
        <f t="shared" si="95"/>
        <v/>
      </c>
      <c r="S506" s="39" t="str">
        <f>IF(I506="","",IF(I506="委託輸送",IF(H506="ガソリン",VLOOKUP(L506,参考データ!$D$4:$F$6,3,TRUE),VLOOKUP(L506,参考データ!$D$7:$F$15,3,TRUE)),IF(H506="ガソリン",VLOOKUP(L506,参考データ!$D$16:$F$18,3,TRUE),VLOOKUP(L506,参考データ!$D$19:$F$27,3,TRUE))))</f>
        <v/>
      </c>
      <c r="T506" s="204" t="str">
        <f>IF(C506="","",IF(Q506="有",IF(H506="ガソリン",VLOOKUP(M506,参考データ!$B$36:$F$38,3,FALSE)/R506^VLOOKUP(M506,参考データ!$B$36:$F$38,4,FALSE)/L506^VLOOKUP(M506,参考データ!$B$36:$F$38,5,FALSE),VLOOKUP(M506,参考データ!$B$39:$F$42,3,FALSE)/R506^VLOOKUP(M506,参考データ!$B$39:$F$42,4,FALSE)/L506^VLOOKUP(M506,参考データ!$B$39:$F$42,5,FALSE))*U506,J506/(IF(I506="委託輸送",IF(H506="ガソリン",INDEX(参考データ!$F$48:$I$50,MATCH(L506,参考データ!$D$48:$D$50,1),MATCH(M506,参考データ!$F$47:$I$47,0)),INDEX(参考データ!$F$51:$I$59,MATCH(L506,参考データ!$D$51:$D$59,1),MATCH(M506,参考データ!$F$47:$I$47,0))),IF(H506="ガソリン",INDEX(参考データ!$F$60:$I$62,MATCH(L506,参考データ!$D$60:$D$62,1),MATCH(M506,参考データ!$F$47:$I$47,0)),INDEX(参考データ!$F$63:$I$71,MATCH(L506,参考データ!$D$63:$D$71,1),MATCH(M506,参考データ!$F$47:$I$47,0)))))))</f>
        <v/>
      </c>
      <c r="U506" s="218" t="str">
        <f t="shared" si="92"/>
        <v/>
      </c>
      <c r="V506" s="206" t="str">
        <f t="shared" si="93"/>
        <v/>
      </c>
      <c r="AN506" s="216">
        <f t="shared" si="96"/>
        <v>0</v>
      </c>
      <c r="AO506" s="156">
        <f t="shared" si="98"/>
        <v>0</v>
      </c>
      <c r="AP506" s="140">
        <f t="shared" si="97"/>
        <v>0</v>
      </c>
      <c r="AQ506" s="159" t="str">
        <f t="shared" si="94"/>
        <v/>
      </c>
    </row>
    <row r="507" spans="2:43" x14ac:dyDescent="0.2">
      <c r="B507" s="202">
        <v>496</v>
      </c>
      <c r="C507" s="45"/>
      <c r="D507" s="114"/>
      <c r="E507" s="114"/>
      <c r="F507" s="114"/>
      <c r="G507" s="44"/>
      <c r="H507" s="10"/>
      <c r="I507" s="10"/>
      <c r="J507" s="5"/>
      <c r="K507" s="36"/>
      <c r="L507" s="37"/>
      <c r="M507" s="8"/>
      <c r="N507" s="8"/>
      <c r="O507" s="8"/>
      <c r="P507" s="8"/>
      <c r="Q507" s="51"/>
      <c r="R507" s="217" t="str">
        <f t="shared" si="95"/>
        <v/>
      </c>
      <c r="S507" s="39" t="str">
        <f>IF(I507="","",IF(I507="委託輸送",IF(H507="ガソリン",VLOOKUP(L507,参考データ!$D$4:$F$6,3,TRUE),VLOOKUP(L507,参考データ!$D$7:$F$15,3,TRUE)),IF(H507="ガソリン",VLOOKUP(L507,参考データ!$D$16:$F$18,3,TRUE),VLOOKUP(L507,参考データ!$D$19:$F$27,3,TRUE))))</f>
        <v/>
      </c>
      <c r="T507" s="204" t="str">
        <f>IF(C507="","",IF(Q507="有",IF(H507="ガソリン",VLOOKUP(M507,参考データ!$B$36:$F$38,3,FALSE)/R507^VLOOKUP(M507,参考データ!$B$36:$F$38,4,FALSE)/L507^VLOOKUP(M507,参考データ!$B$36:$F$38,5,FALSE),VLOOKUP(M507,参考データ!$B$39:$F$42,3,FALSE)/R507^VLOOKUP(M507,参考データ!$B$39:$F$42,4,FALSE)/L507^VLOOKUP(M507,参考データ!$B$39:$F$42,5,FALSE))*U507,J507/(IF(I507="委託輸送",IF(H507="ガソリン",INDEX(参考データ!$F$48:$I$50,MATCH(L507,参考データ!$D$48:$D$50,1),MATCH(M507,参考データ!$F$47:$I$47,0)),INDEX(参考データ!$F$51:$I$59,MATCH(L507,参考データ!$D$51:$D$59,1),MATCH(M507,参考データ!$F$47:$I$47,0))),IF(H507="ガソリン",INDEX(参考データ!$F$60:$I$62,MATCH(L507,参考データ!$D$60:$D$62,1),MATCH(M507,参考データ!$F$47:$I$47,0)),INDEX(参考データ!$F$63:$I$71,MATCH(L507,参考データ!$D$63:$D$71,1),MATCH(M507,参考データ!$F$47:$I$47,0)))))))</f>
        <v/>
      </c>
      <c r="U507" s="218" t="str">
        <f t="shared" si="92"/>
        <v/>
      </c>
      <c r="V507" s="206" t="str">
        <f t="shared" si="93"/>
        <v/>
      </c>
      <c r="AN507" s="216">
        <f t="shared" si="96"/>
        <v>0</v>
      </c>
      <c r="AO507" s="156">
        <f t="shared" si="98"/>
        <v>0</v>
      </c>
      <c r="AP507" s="140">
        <f t="shared" si="97"/>
        <v>0</v>
      </c>
      <c r="AQ507" s="159" t="str">
        <f t="shared" si="94"/>
        <v/>
      </c>
    </row>
    <row r="508" spans="2:43" x14ac:dyDescent="0.2">
      <c r="B508" s="202">
        <v>497</v>
      </c>
      <c r="C508" s="45"/>
      <c r="D508" s="114"/>
      <c r="E508" s="114"/>
      <c r="F508" s="114"/>
      <c r="G508" s="44"/>
      <c r="H508" s="10"/>
      <c r="I508" s="10"/>
      <c r="J508" s="5"/>
      <c r="K508" s="36"/>
      <c r="L508" s="37"/>
      <c r="M508" s="8"/>
      <c r="N508" s="8"/>
      <c r="O508" s="8"/>
      <c r="P508" s="8"/>
      <c r="Q508" s="51"/>
      <c r="R508" s="217" t="str">
        <f t="shared" si="95"/>
        <v/>
      </c>
      <c r="S508" s="39" t="str">
        <f>IF(I508="","",IF(I508="委託輸送",IF(H508="ガソリン",VLOOKUP(L508,参考データ!$D$4:$F$6,3,TRUE),VLOOKUP(L508,参考データ!$D$7:$F$15,3,TRUE)),IF(H508="ガソリン",VLOOKUP(L508,参考データ!$D$16:$F$18,3,TRUE),VLOOKUP(L508,参考データ!$D$19:$F$27,3,TRUE))))</f>
        <v/>
      </c>
      <c r="T508" s="204" t="str">
        <f>IF(C508="","",IF(Q508="有",IF(H508="ガソリン",VLOOKUP(M508,参考データ!$B$36:$F$38,3,FALSE)/R508^VLOOKUP(M508,参考データ!$B$36:$F$38,4,FALSE)/L508^VLOOKUP(M508,参考データ!$B$36:$F$38,5,FALSE),VLOOKUP(M508,参考データ!$B$39:$F$42,3,FALSE)/R508^VLOOKUP(M508,参考データ!$B$39:$F$42,4,FALSE)/L508^VLOOKUP(M508,参考データ!$B$39:$F$42,5,FALSE))*U508,J508/(IF(I508="委託輸送",IF(H508="ガソリン",INDEX(参考データ!$F$48:$I$50,MATCH(L508,参考データ!$D$48:$D$50,1),MATCH(M508,参考データ!$F$47:$I$47,0)),INDEX(参考データ!$F$51:$I$59,MATCH(L508,参考データ!$D$51:$D$59,1),MATCH(M508,参考データ!$F$47:$I$47,0))),IF(H508="ガソリン",INDEX(参考データ!$F$60:$I$62,MATCH(L508,参考データ!$D$60:$D$62,1),MATCH(M508,参考データ!$F$47:$I$47,0)),INDEX(参考データ!$F$63:$I$71,MATCH(L508,参考データ!$D$63:$D$71,1),MATCH(M508,参考データ!$F$47:$I$47,0)))))))</f>
        <v/>
      </c>
      <c r="U508" s="218" t="str">
        <f t="shared" si="92"/>
        <v/>
      </c>
      <c r="V508" s="206" t="str">
        <f t="shared" si="93"/>
        <v/>
      </c>
      <c r="AN508" s="216">
        <f t="shared" si="96"/>
        <v>0</v>
      </c>
      <c r="AO508" s="156">
        <f t="shared" si="98"/>
        <v>0</v>
      </c>
      <c r="AP508" s="140">
        <f t="shared" si="97"/>
        <v>0</v>
      </c>
      <c r="AQ508" s="159" t="str">
        <f t="shared" si="94"/>
        <v/>
      </c>
    </row>
    <row r="509" spans="2:43" x14ac:dyDescent="0.2">
      <c r="B509" s="202">
        <v>498</v>
      </c>
      <c r="C509" s="45"/>
      <c r="D509" s="114"/>
      <c r="E509" s="114"/>
      <c r="F509" s="114"/>
      <c r="G509" s="44"/>
      <c r="H509" s="10"/>
      <c r="I509" s="10"/>
      <c r="J509" s="5"/>
      <c r="K509" s="36"/>
      <c r="L509" s="37"/>
      <c r="M509" s="8"/>
      <c r="N509" s="8"/>
      <c r="O509" s="8"/>
      <c r="P509" s="8"/>
      <c r="Q509" s="51"/>
      <c r="R509" s="217" t="str">
        <f t="shared" si="95"/>
        <v/>
      </c>
      <c r="S509" s="39" t="str">
        <f>IF(I509="","",IF(I509="委託輸送",IF(H509="ガソリン",VLOOKUP(L509,参考データ!$D$4:$F$6,3,TRUE),VLOOKUP(L509,参考データ!$D$7:$F$15,3,TRUE)),IF(H509="ガソリン",VLOOKUP(L509,参考データ!$D$16:$F$18,3,TRUE),VLOOKUP(L509,参考データ!$D$19:$F$27,3,TRUE))))</f>
        <v/>
      </c>
      <c r="T509" s="204" t="str">
        <f>IF(C509="","",IF(Q509="有",IF(H509="ガソリン",VLOOKUP(M509,参考データ!$B$36:$F$38,3,FALSE)/R509^VLOOKUP(M509,参考データ!$B$36:$F$38,4,FALSE)/L509^VLOOKUP(M509,参考データ!$B$36:$F$38,5,FALSE),VLOOKUP(M509,参考データ!$B$39:$F$42,3,FALSE)/R509^VLOOKUP(M509,参考データ!$B$39:$F$42,4,FALSE)/L509^VLOOKUP(M509,参考データ!$B$39:$F$42,5,FALSE))*U509,J509/(IF(I509="委託輸送",IF(H509="ガソリン",INDEX(参考データ!$F$48:$I$50,MATCH(L509,参考データ!$D$48:$D$50,1),MATCH(M509,参考データ!$F$47:$I$47,0)),INDEX(参考データ!$F$51:$I$59,MATCH(L509,参考データ!$D$51:$D$59,1),MATCH(M509,参考データ!$F$47:$I$47,0))),IF(H509="ガソリン",INDEX(参考データ!$F$60:$I$62,MATCH(L509,参考データ!$D$60:$D$62,1),MATCH(M509,参考データ!$F$47:$I$47,0)),INDEX(参考データ!$F$63:$I$71,MATCH(L509,参考データ!$D$63:$D$71,1),MATCH(M509,参考データ!$F$47:$I$47,0)))))))</f>
        <v/>
      </c>
      <c r="U509" s="218" t="str">
        <f t="shared" si="92"/>
        <v/>
      </c>
      <c r="V509" s="206" t="str">
        <f t="shared" si="93"/>
        <v/>
      </c>
      <c r="AN509" s="216">
        <f t="shared" si="96"/>
        <v>0</v>
      </c>
      <c r="AO509" s="156">
        <f t="shared" si="98"/>
        <v>0</v>
      </c>
      <c r="AP509" s="140">
        <f t="shared" si="97"/>
        <v>0</v>
      </c>
      <c r="AQ509" s="159" t="str">
        <f t="shared" si="94"/>
        <v/>
      </c>
    </row>
    <row r="510" spans="2:43" x14ac:dyDescent="0.2">
      <c r="B510" s="202">
        <v>499</v>
      </c>
      <c r="C510" s="45"/>
      <c r="D510" s="114"/>
      <c r="E510" s="114"/>
      <c r="F510" s="114"/>
      <c r="G510" s="44"/>
      <c r="H510" s="10"/>
      <c r="I510" s="10"/>
      <c r="J510" s="5"/>
      <c r="K510" s="36"/>
      <c r="L510" s="37"/>
      <c r="M510" s="8"/>
      <c r="N510" s="8"/>
      <c r="O510" s="8"/>
      <c r="P510" s="8"/>
      <c r="Q510" s="51"/>
      <c r="R510" s="217" t="str">
        <f t="shared" si="95"/>
        <v/>
      </c>
      <c r="S510" s="39" t="str">
        <f>IF(I510="","",IF(I510="委託輸送",IF(H510="ガソリン",VLOOKUP(L510,参考データ!$D$4:$F$6,3,TRUE),VLOOKUP(L510,参考データ!$D$7:$F$15,3,TRUE)),IF(H510="ガソリン",VLOOKUP(L510,参考データ!$D$16:$F$18,3,TRUE),VLOOKUP(L510,参考データ!$D$19:$F$27,3,TRUE))))</f>
        <v/>
      </c>
      <c r="T510" s="204" t="str">
        <f>IF(C510="","",IF(Q510="有",IF(H510="ガソリン",VLOOKUP(M510,参考データ!$B$36:$F$38,3,FALSE)/R510^VLOOKUP(M510,参考データ!$B$36:$F$38,4,FALSE)/L510^VLOOKUP(M510,参考データ!$B$36:$F$38,5,FALSE),VLOOKUP(M510,参考データ!$B$39:$F$42,3,FALSE)/R510^VLOOKUP(M510,参考データ!$B$39:$F$42,4,FALSE)/L510^VLOOKUP(M510,参考データ!$B$39:$F$42,5,FALSE))*U510,J510/(IF(I510="委託輸送",IF(H510="ガソリン",INDEX(参考データ!$F$48:$I$50,MATCH(L510,参考データ!$D$48:$D$50,1),MATCH(M510,参考データ!$F$47:$I$47,0)),INDEX(参考データ!$F$51:$I$59,MATCH(L510,参考データ!$D$51:$D$59,1),MATCH(M510,参考データ!$F$47:$I$47,0))),IF(H510="ガソリン",INDEX(参考データ!$F$60:$I$62,MATCH(L510,参考データ!$D$60:$D$62,1),MATCH(M510,参考データ!$F$47:$I$47,0)),INDEX(参考データ!$F$63:$I$71,MATCH(L510,参考データ!$D$63:$D$71,1),MATCH(M510,参考データ!$F$47:$I$47,0)))))))</f>
        <v/>
      </c>
      <c r="U510" s="218" t="str">
        <f t="shared" si="92"/>
        <v/>
      </c>
      <c r="V510" s="206" t="str">
        <f t="shared" si="93"/>
        <v/>
      </c>
      <c r="AN510" s="216">
        <f t="shared" si="96"/>
        <v>0</v>
      </c>
      <c r="AO510" s="156">
        <f t="shared" si="98"/>
        <v>0</v>
      </c>
      <c r="AP510" s="140">
        <f t="shared" si="97"/>
        <v>0</v>
      </c>
      <c r="AQ510" s="159" t="str">
        <f t="shared" si="94"/>
        <v/>
      </c>
    </row>
    <row r="511" spans="2:43" x14ac:dyDescent="0.2">
      <c r="B511" s="202">
        <v>500</v>
      </c>
      <c r="C511" s="45"/>
      <c r="D511" s="114"/>
      <c r="E511" s="114"/>
      <c r="F511" s="114"/>
      <c r="G511" s="44"/>
      <c r="H511" s="10"/>
      <c r="I511" s="10"/>
      <c r="J511" s="5"/>
      <c r="K511" s="36"/>
      <c r="L511" s="37"/>
      <c r="M511" s="8"/>
      <c r="N511" s="8"/>
      <c r="O511" s="8"/>
      <c r="P511" s="8"/>
      <c r="Q511" s="51"/>
      <c r="R511" s="217" t="str">
        <f t="shared" si="95"/>
        <v/>
      </c>
      <c r="S511" s="39" t="str">
        <f>IF(I511="","",IF(I511="委託輸送",IF(H511="ガソリン",VLOOKUP(L511,参考データ!$D$4:$F$6,3,TRUE),VLOOKUP(L511,参考データ!$D$7:$F$15,3,TRUE)),IF(H511="ガソリン",VLOOKUP(L511,参考データ!$D$16:$F$18,3,TRUE),VLOOKUP(L511,参考データ!$D$19:$F$27,3,TRUE))))</f>
        <v/>
      </c>
      <c r="T511" s="204" t="str">
        <f>IF(C511="","",IF(Q511="有",IF(H511="ガソリン",VLOOKUP(M511,参考データ!$B$36:$F$38,3,FALSE)/R511^VLOOKUP(M511,参考データ!$B$36:$F$38,4,FALSE)/L511^VLOOKUP(M511,参考データ!$B$36:$F$38,5,FALSE),VLOOKUP(M511,参考データ!$B$39:$F$42,3,FALSE)/R511^VLOOKUP(M511,参考データ!$B$39:$F$42,4,FALSE)/L511^VLOOKUP(M511,参考データ!$B$39:$F$42,5,FALSE))*U511,J511/(IF(I511="委託輸送",IF(H511="ガソリン",INDEX(参考データ!$F$48:$I$50,MATCH(L511,参考データ!$D$48:$D$50,1),MATCH(M511,参考データ!$F$47:$I$47,0)),INDEX(参考データ!$F$51:$I$59,MATCH(L511,参考データ!$D$51:$D$59,1),MATCH(M511,参考データ!$F$47:$I$47,0))),IF(H511="ガソリン",INDEX(参考データ!$F$60:$I$62,MATCH(L511,参考データ!$D$60:$D$62,1),MATCH(M511,参考データ!$F$47:$I$47,0)),INDEX(参考データ!$F$63:$I$71,MATCH(L511,参考データ!$D$63:$D$71,1),MATCH(M511,参考データ!$F$47:$I$47,0)))))))</f>
        <v/>
      </c>
      <c r="U511" s="218" t="str">
        <f t="shared" si="92"/>
        <v/>
      </c>
      <c r="V511" s="206" t="str">
        <f t="shared" si="93"/>
        <v/>
      </c>
      <c r="AN511" s="216">
        <f t="shared" si="96"/>
        <v>0</v>
      </c>
      <c r="AO511" s="156">
        <f t="shared" si="98"/>
        <v>0</v>
      </c>
      <c r="AP511" s="140">
        <f t="shared" si="97"/>
        <v>0</v>
      </c>
      <c r="AQ511" s="159" t="str">
        <f t="shared" si="94"/>
        <v/>
      </c>
    </row>
    <row r="512" spans="2:43" x14ac:dyDescent="0.2">
      <c r="B512" s="202">
        <v>501</v>
      </c>
      <c r="C512" s="45"/>
      <c r="D512" s="114"/>
      <c r="E512" s="114"/>
      <c r="F512" s="114"/>
      <c r="G512" s="44"/>
      <c r="H512" s="10"/>
      <c r="I512" s="10"/>
      <c r="J512" s="5"/>
      <c r="K512" s="36"/>
      <c r="L512" s="37"/>
      <c r="M512" s="8"/>
      <c r="N512" s="8"/>
      <c r="O512" s="8"/>
      <c r="P512" s="8"/>
      <c r="Q512" s="51"/>
      <c r="R512" s="217" t="str">
        <f t="shared" si="95"/>
        <v/>
      </c>
      <c r="S512" s="39" t="str">
        <f>IF(I512="","",IF(I512="委託輸送",IF(H512="ガソリン",VLOOKUP(L512,参考データ!$D$4:$F$6,3,TRUE),VLOOKUP(L512,参考データ!$D$7:$F$15,3,TRUE)),IF(H512="ガソリン",VLOOKUP(L512,参考データ!$D$16:$F$18,3,TRUE),VLOOKUP(L512,参考データ!$D$19:$F$27,3,TRUE))))</f>
        <v/>
      </c>
      <c r="T512" s="204" t="str">
        <f>IF(C512="","",IF(Q512="有",IF(H512="ガソリン",VLOOKUP(M512,参考データ!$B$36:$F$38,3,FALSE)/R512^VLOOKUP(M512,参考データ!$B$36:$F$38,4,FALSE)/L512^VLOOKUP(M512,参考データ!$B$36:$F$38,5,FALSE),VLOOKUP(M512,参考データ!$B$39:$F$42,3,FALSE)/R512^VLOOKUP(M512,参考データ!$B$39:$F$42,4,FALSE)/L512^VLOOKUP(M512,参考データ!$B$39:$F$42,5,FALSE))*U512,J512/(IF(I512="委託輸送",IF(H512="ガソリン",INDEX(参考データ!$F$48:$I$50,MATCH(L512,参考データ!$D$48:$D$50,1),MATCH(M512,参考データ!$F$47:$I$47,0)),INDEX(参考データ!$F$51:$I$59,MATCH(L512,参考データ!$D$51:$D$59,1),MATCH(M512,参考データ!$F$47:$I$47,0))),IF(H512="ガソリン",INDEX(参考データ!$F$60:$I$62,MATCH(L512,参考データ!$D$60:$D$62,1),MATCH(M512,参考データ!$F$47:$I$47,0)),INDEX(参考データ!$F$63:$I$71,MATCH(L512,参考データ!$D$63:$D$71,1),MATCH(M512,参考データ!$F$47:$I$47,0)))))))</f>
        <v/>
      </c>
      <c r="U512" s="218" t="str">
        <f t="shared" si="92"/>
        <v/>
      </c>
      <c r="V512" s="206" t="str">
        <f t="shared" si="93"/>
        <v/>
      </c>
      <c r="AN512" s="216">
        <f t="shared" si="96"/>
        <v>0</v>
      </c>
      <c r="AO512" s="156">
        <f t="shared" si="98"/>
        <v>0</v>
      </c>
      <c r="AP512" s="140">
        <f t="shared" si="97"/>
        <v>0</v>
      </c>
      <c r="AQ512" s="159" t="str">
        <f t="shared" si="94"/>
        <v/>
      </c>
    </row>
    <row r="513" spans="2:43" x14ac:dyDescent="0.2">
      <c r="B513" s="202">
        <v>502</v>
      </c>
      <c r="C513" s="45"/>
      <c r="D513" s="114"/>
      <c r="E513" s="114"/>
      <c r="F513" s="114"/>
      <c r="G513" s="44"/>
      <c r="H513" s="10"/>
      <c r="I513" s="10"/>
      <c r="J513" s="5"/>
      <c r="K513" s="36"/>
      <c r="L513" s="37"/>
      <c r="M513" s="8"/>
      <c r="N513" s="8"/>
      <c r="O513" s="8"/>
      <c r="P513" s="8"/>
      <c r="Q513" s="51"/>
      <c r="R513" s="217" t="str">
        <f t="shared" si="95"/>
        <v/>
      </c>
      <c r="S513" s="39" t="str">
        <f>IF(I513="","",IF(I513="委託輸送",IF(H513="ガソリン",VLOOKUP(L513,参考データ!$D$4:$F$6,3,TRUE),VLOOKUP(L513,参考データ!$D$7:$F$15,3,TRUE)),IF(H513="ガソリン",VLOOKUP(L513,参考データ!$D$16:$F$18,3,TRUE),VLOOKUP(L513,参考データ!$D$19:$F$27,3,TRUE))))</f>
        <v/>
      </c>
      <c r="T513" s="204" t="str">
        <f>IF(C513="","",IF(Q513="有",IF(H513="ガソリン",VLOOKUP(M513,参考データ!$B$36:$F$38,3,FALSE)/R513^VLOOKUP(M513,参考データ!$B$36:$F$38,4,FALSE)/L513^VLOOKUP(M513,参考データ!$B$36:$F$38,5,FALSE),VLOOKUP(M513,参考データ!$B$39:$F$42,3,FALSE)/R513^VLOOKUP(M513,参考データ!$B$39:$F$42,4,FALSE)/L513^VLOOKUP(M513,参考データ!$B$39:$F$42,5,FALSE))*U513,J513/(IF(I513="委託輸送",IF(H513="ガソリン",INDEX(参考データ!$F$48:$I$50,MATCH(L513,参考データ!$D$48:$D$50,1),MATCH(M513,参考データ!$F$47:$I$47,0)),INDEX(参考データ!$F$51:$I$59,MATCH(L513,参考データ!$D$51:$D$59,1),MATCH(M513,参考データ!$F$47:$I$47,0))),IF(H513="ガソリン",INDEX(参考データ!$F$60:$I$62,MATCH(L513,参考データ!$D$60:$D$62,1),MATCH(M513,参考データ!$F$47:$I$47,0)),INDEX(参考データ!$F$63:$I$71,MATCH(L513,参考データ!$D$63:$D$71,1),MATCH(M513,参考データ!$F$47:$I$47,0)))))))</f>
        <v/>
      </c>
      <c r="U513" s="218" t="str">
        <f t="shared" si="92"/>
        <v/>
      </c>
      <c r="V513" s="206" t="str">
        <f t="shared" si="93"/>
        <v/>
      </c>
      <c r="AN513" s="216">
        <f t="shared" si="96"/>
        <v>0</v>
      </c>
      <c r="AO513" s="156">
        <f t="shared" si="98"/>
        <v>0</v>
      </c>
      <c r="AP513" s="140">
        <f t="shared" si="97"/>
        <v>0</v>
      </c>
      <c r="AQ513" s="159" t="str">
        <f t="shared" si="94"/>
        <v/>
      </c>
    </row>
    <row r="514" spans="2:43" x14ac:dyDescent="0.2">
      <c r="B514" s="202">
        <v>503</v>
      </c>
      <c r="C514" s="45"/>
      <c r="D514" s="114"/>
      <c r="E514" s="114"/>
      <c r="F514" s="114"/>
      <c r="G514" s="44"/>
      <c r="H514" s="10"/>
      <c r="I514" s="10"/>
      <c r="J514" s="5"/>
      <c r="K514" s="36"/>
      <c r="L514" s="37"/>
      <c r="M514" s="8"/>
      <c r="N514" s="8"/>
      <c r="O514" s="8"/>
      <c r="P514" s="8"/>
      <c r="Q514" s="51"/>
      <c r="R514" s="217" t="str">
        <f t="shared" si="95"/>
        <v/>
      </c>
      <c r="S514" s="39" t="str">
        <f>IF(I514="","",IF(I514="委託輸送",IF(H514="ガソリン",VLOOKUP(L514,参考データ!$D$4:$F$6,3,TRUE),VLOOKUP(L514,参考データ!$D$7:$F$15,3,TRUE)),IF(H514="ガソリン",VLOOKUP(L514,参考データ!$D$16:$F$18,3,TRUE),VLOOKUP(L514,参考データ!$D$19:$F$27,3,TRUE))))</f>
        <v/>
      </c>
      <c r="T514" s="204" t="str">
        <f>IF(C514="","",IF(Q514="有",IF(H514="ガソリン",VLOOKUP(M514,参考データ!$B$36:$F$38,3,FALSE)/R514^VLOOKUP(M514,参考データ!$B$36:$F$38,4,FALSE)/L514^VLOOKUP(M514,参考データ!$B$36:$F$38,5,FALSE),VLOOKUP(M514,参考データ!$B$39:$F$42,3,FALSE)/R514^VLOOKUP(M514,参考データ!$B$39:$F$42,4,FALSE)/L514^VLOOKUP(M514,参考データ!$B$39:$F$42,5,FALSE))*U514,J514/(IF(I514="委託輸送",IF(H514="ガソリン",INDEX(参考データ!$F$48:$I$50,MATCH(L514,参考データ!$D$48:$D$50,1),MATCH(M514,参考データ!$F$47:$I$47,0)),INDEX(参考データ!$F$51:$I$59,MATCH(L514,参考データ!$D$51:$D$59,1),MATCH(M514,参考データ!$F$47:$I$47,0))),IF(H514="ガソリン",INDEX(参考データ!$F$60:$I$62,MATCH(L514,参考データ!$D$60:$D$62,1),MATCH(M514,参考データ!$F$47:$I$47,0)),INDEX(参考データ!$F$63:$I$71,MATCH(L514,参考データ!$D$63:$D$71,1),MATCH(M514,参考データ!$F$47:$I$47,0)))))))</f>
        <v/>
      </c>
      <c r="U514" s="218" t="str">
        <f t="shared" si="92"/>
        <v/>
      </c>
      <c r="V514" s="206" t="str">
        <f t="shared" si="93"/>
        <v/>
      </c>
      <c r="AN514" s="216">
        <f t="shared" si="96"/>
        <v>0</v>
      </c>
      <c r="AO514" s="156">
        <f t="shared" si="98"/>
        <v>0</v>
      </c>
      <c r="AP514" s="140">
        <f t="shared" si="97"/>
        <v>0</v>
      </c>
      <c r="AQ514" s="159" t="str">
        <f t="shared" si="94"/>
        <v/>
      </c>
    </row>
    <row r="515" spans="2:43" x14ac:dyDescent="0.2">
      <c r="B515" s="202">
        <v>504</v>
      </c>
      <c r="C515" s="45"/>
      <c r="D515" s="114"/>
      <c r="E515" s="114"/>
      <c r="F515" s="114"/>
      <c r="G515" s="44"/>
      <c r="H515" s="10"/>
      <c r="I515" s="10"/>
      <c r="J515" s="5"/>
      <c r="K515" s="36"/>
      <c r="L515" s="37"/>
      <c r="M515" s="8"/>
      <c r="N515" s="8"/>
      <c r="O515" s="8"/>
      <c r="P515" s="8"/>
      <c r="Q515" s="51"/>
      <c r="R515" s="217" t="str">
        <f t="shared" si="95"/>
        <v/>
      </c>
      <c r="S515" s="39" t="str">
        <f>IF(I515="","",IF(I515="委託輸送",IF(H515="ガソリン",VLOOKUP(L515,参考データ!$D$4:$F$6,3,TRUE),VLOOKUP(L515,参考データ!$D$7:$F$15,3,TRUE)),IF(H515="ガソリン",VLOOKUP(L515,参考データ!$D$16:$F$18,3,TRUE),VLOOKUP(L515,参考データ!$D$19:$F$27,3,TRUE))))</f>
        <v/>
      </c>
      <c r="T515" s="204" t="str">
        <f>IF(C515="","",IF(Q515="有",IF(H515="ガソリン",VLOOKUP(M515,参考データ!$B$36:$F$38,3,FALSE)/R515^VLOOKUP(M515,参考データ!$B$36:$F$38,4,FALSE)/L515^VLOOKUP(M515,参考データ!$B$36:$F$38,5,FALSE),VLOOKUP(M515,参考データ!$B$39:$F$42,3,FALSE)/R515^VLOOKUP(M515,参考データ!$B$39:$F$42,4,FALSE)/L515^VLOOKUP(M515,参考データ!$B$39:$F$42,5,FALSE))*U515,J515/(IF(I515="委託輸送",IF(H515="ガソリン",INDEX(参考データ!$F$48:$I$50,MATCH(L515,参考データ!$D$48:$D$50,1),MATCH(M515,参考データ!$F$47:$I$47,0)),INDEX(参考データ!$F$51:$I$59,MATCH(L515,参考データ!$D$51:$D$59,1),MATCH(M515,参考データ!$F$47:$I$47,0))),IF(H515="ガソリン",INDEX(参考データ!$F$60:$I$62,MATCH(L515,参考データ!$D$60:$D$62,1),MATCH(M515,参考データ!$F$47:$I$47,0)),INDEX(参考データ!$F$63:$I$71,MATCH(L515,参考データ!$D$63:$D$71,1),MATCH(M515,参考データ!$F$47:$I$47,0)))))))</f>
        <v/>
      </c>
      <c r="U515" s="218" t="str">
        <f t="shared" si="92"/>
        <v/>
      </c>
      <c r="V515" s="206" t="str">
        <f t="shared" si="93"/>
        <v/>
      </c>
      <c r="AN515" s="216">
        <f t="shared" si="96"/>
        <v>0</v>
      </c>
      <c r="AO515" s="156">
        <f t="shared" si="98"/>
        <v>0</v>
      </c>
      <c r="AP515" s="140">
        <f t="shared" si="97"/>
        <v>0</v>
      </c>
      <c r="AQ515" s="159" t="str">
        <f t="shared" si="94"/>
        <v/>
      </c>
    </row>
    <row r="516" spans="2:43" x14ac:dyDescent="0.2">
      <c r="B516" s="202">
        <v>505</v>
      </c>
      <c r="C516" s="45"/>
      <c r="D516" s="114"/>
      <c r="E516" s="114"/>
      <c r="F516" s="114"/>
      <c r="G516" s="44"/>
      <c r="H516" s="10"/>
      <c r="I516" s="10"/>
      <c r="J516" s="5"/>
      <c r="K516" s="36"/>
      <c r="L516" s="37"/>
      <c r="M516" s="8"/>
      <c r="N516" s="8"/>
      <c r="O516" s="8"/>
      <c r="P516" s="8"/>
      <c r="Q516" s="51"/>
      <c r="R516" s="217" t="str">
        <f t="shared" si="95"/>
        <v/>
      </c>
      <c r="S516" s="39" t="str">
        <f>IF(I516="","",IF(I516="委託輸送",IF(H516="ガソリン",VLOOKUP(L516,参考データ!$D$4:$F$6,3,TRUE),VLOOKUP(L516,参考データ!$D$7:$F$15,3,TRUE)),IF(H516="ガソリン",VLOOKUP(L516,参考データ!$D$16:$F$18,3,TRUE),VLOOKUP(L516,参考データ!$D$19:$F$27,3,TRUE))))</f>
        <v/>
      </c>
      <c r="T516" s="204" t="str">
        <f>IF(C516="","",IF(Q516="有",IF(H516="ガソリン",VLOOKUP(M516,参考データ!$B$36:$F$38,3,FALSE)/R516^VLOOKUP(M516,参考データ!$B$36:$F$38,4,FALSE)/L516^VLOOKUP(M516,参考データ!$B$36:$F$38,5,FALSE),VLOOKUP(M516,参考データ!$B$39:$F$42,3,FALSE)/R516^VLOOKUP(M516,参考データ!$B$39:$F$42,4,FALSE)/L516^VLOOKUP(M516,参考データ!$B$39:$F$42,5,FALSE))*U516,J516/(IF(I516="委託輸送",IF(H516="ガソリン",INDEX(参考データ!$F$48:$I$50,MATCH(L516,参考データ!$D$48:$D$50,1),MATCH(M516,参考データ!$F$47:$I$47,0)),INDEX(参考データ!$F$51:$I$59,MATCH(L516,参考データ!$D$51:$D$59,1),MATCH(M516,参考データ!$F$47:$I$47,0))),IF(H516="ガソリン",INDEX(参考データ!$F$60:$I$62,MATCH(L516,参考データ!$D$60:$D$62,1),MATCH(M516,参考データ!$F$47:$I$47,0)),INDEX(参考データ!$F$63:$I$71,MATCH(L516,参考データ!$D$63:$D$71,1),MATCH(M516,参考データ!$F$47:$I$47,0)))))))</f>
        <v/>
      </c>
      <c r="U516" s="218" t="str">
        <f t="shared" si="92"/>
        <v/>
      </c>
      <c r="V516" s="206" t="str">
        <f t="shared" si="93"/>
        <v/>
      </c>
      <c r="AN516" s="216">
        <f t="shared" si="96"/>
        <v>0</v>
      </c>
      <c r="AO516" s="156">
        <f t="shared" si="98"/>
        <v>0</v>
      </c>
      <c r="AP516" s="140">
        <f t="shared" si="97"/>
        <v>0</v>
      </c>
      <c r="AQ516" s="159" t="str">
        <f t="shared" si="94"/>
        <v/>
      </c>
    </row>
    <row r="517" spans="2:43" x14ac:dyDescent="0.2">
      <c r="B517" s="202">
        <v>506</v>
      </c>
      <c r="C517" s="45"/>
      <c r="D517" s="114"/>
      <c r="E517" s="114"/>
      <c r="F517" s="114"/>
      <c r="G517" s="44"/>
      <c r="H517" s="10"/>
      <c r="I517" s="10"/>
      <c r="J517" s="5"/>
      <c r="K517" s="36"/>
      <c r="L517" s="37"/>
      <c r="M517" s="8"/>
      <c r="N517" s="8"/>
      <c r="O517" s="8"/>
      <c r="P517" s="8"/>
      <c r="Q517" s="51"/>
      <c r="R517" s="217" t="str">
        <f t="shared" si="95"/>
        <v/>
      </c>
      <c r="S517" s="39" t="str">
        <f>IF(I517="","",IF(I517="委託輸送",IF(H517="ガソリン",VLOOKUP(L517,参考データ!$D$4:$F$6,3,TRUE),VLOOKUP(L517,参考データ!$D$7:$F$15,3,TRUE)),IF(H517="ガソリン",VLOOKUP(L517,参考データ!$D$16:$F$18,3,TRUE),VLOOKUP(L517,参考データ!$D$19:$F$27,3,TRUE))))</f>
        <v/>
      </c>
      <c r="T517" s="204" t="str">
        <f>IF(C517="","",IF(Q517="有",IF(H517="ガソリン",VLOOKUP(M517,参考データ!$B$36:$F$38,3,FALSE)/R517^VLOOKUP(M517,参考データ!$B$36:$F$38,4,FALSE)/L517^VLOOKUP(M517,参考データ!$B$36:$F$38,5,FALSE),VLOOKUP(M517,参考データ!$B$39:$F$42,3,FALSE)/R517^VLOOKUP(M517,参考データ!$B$39:$F$42,4,FALSE)/L517^VLOOKUP(M517,参考データ!$B$39:$F$42,5,FALSE))*U517,J517/(IF(I517="委託輸送",IF(H517="ガソリン",INDEX(参考データ!$F$48:$I$50,MATCH(L517,参考データ!$D$48:$D$50,1),MATCH(M517,参考データ!$F$47:$I$47,0)),INDEX(参考データ!$F$51:$I$59,MATCH(L517,参考データ!$D$51:$D$59,1),MATCH(M517,参考データ!$F$47:$I$47,0))),IF(H517="ガソリン",INDEX(参考データ!$F$60:$I$62,MATCH(L517,参考データ!$D$60:$D$62,1),MATCH(M517,参考データ!$F$47:$I$47,0)),INDEX(参考データ!$F$63:$I$71,MATCH(L517,参考データ!$D$63:$D$71,1),MATCH(M517,参考データ!$F$47:$I$47,0)))))))</f>
        <v/>
      </c>
      <c r="U517" s="218" t="str">
        <f t="shared" si="92"/>
        <v/>
      </c>
      <c r="V517" s="206" t="str">
        <f t="shared" si="93"/>
        <v/>
      </c>
      <c r="AN517" s="216">
        <f t="shared" si="96"/>
        <v>0</v>
      </c>
      <c r="AO517" s="156">
        <f t="shared" si="98"/>
        <v>0</v>
      </c>
      <c r="AP517" s="140">
        <f t="shared" si="97"/>
        <v>0</v>
      </c>
      <c r="AQ517" s="159" t="str">
        <f t="shared" si="94"/>
        <v/>
      </c>
    </row>
    <row r="518" spans="2:43" x14ac:dyDescent="0.2">
      <c r="B518" s="202">
        <v>507</v>
      </c>
      <c r="C518" s="45"/>
      <c r="D518" s="114"/>
      <c r="E518" s="114"/>
      <c r="F518" s="114"/>
      <c r="G518" s="44"/>
      <c r="H518" s="10"/>
      <c r="I518" s="10"/>
      <c r="J518" s="5"/>
      <c r="K518" s="36"/>
      <c r="L518" s="37"/>
      <c r="M518" s="8"/>
      <c r="N518" s="8"/>
      <c r="O518" s="8"/>
      <c r="P518" s="8"/>
      <c r="Q518" s="51"/>
      <c r="R518" s="217" t="str">
        <f t="shared" si="95"/>
        <v/>
      </c>
      <c r="S518" s="39" t="str">
        <f>IF(I518="","",IF(I518="委託輸送",IF(H518="ガソリン",VLOOKUP(L518,参考データ!$D$4:$F$6,3,TRUE),VLOOKUP(L518,参考データ!$D$7:$F$15,3,TRUE)),IF(H518="ガソリン",VLOOKUP(L518,参考データ!$D$16:$F$18,3,TRUE),VLOOKUP(L518,参考データ!$D$19:$F$27,3,TRUE))))</f>
        <v/>
      </c>
      <c r="T518" s="204" t="str">
        <f>IF(C518="","",IF(Q518="有",IF(H518="ガソリン",VLOOKUP(M518,参考データ!$B$36:$F$38,3,FALSE)/R518^VLOOKUP(M518,参考データ!$B$36:$F$38,4,FALSE)/L518^VLOOKUP(M518,参考データ!$B$36:$F$38,5,FALSE),VLOOKUP(M518,参考データ!$B$39:$F$42,3,FALSE)/R518^VLOOKUP(M518,参考データ!$B$39:$F$42,4,FALSE)/L518^VLOOKUP(M518,参考データ!$B$39:$F$42,5,FALSE))*U518,J518/(IF(I518="委託輸送",IF(H518="ガソリン",INDEX(参考データ!$F$48:$I$50,MATCH(L518,参考データ!$D$48:$D$50,1),MATCH(M518,参考データ!$F$47:$I$47,0)),INDEX(参考データ!$F$51:$I$59,MATCH(L518,参考データ!$D$51:$D$59,1),MATCH(M518,参考データ!$F$47:$I$47,0))),IF(H518="ガソリン",INDEX(参考データ!$F$60:$I$62,MATCH(L518,参考データ!$D$60:$D$62,1),MATCH(M518,参考データ!$F$47:$I$47,0)),INDEX(参考データ!$F$63:$I$71,MATCH(L518,参考データ!$D$63:$D$71,1),MATCH(M518,参考データ!$F$47:$I$47,0)))))))</f>
        <v/>
      </c>
      <c r="U518" s="218" t="str">
        <f t="shared" si="92"/>
        <v/>
      </c>
      <c r="V518" s="206" t="str">
        <f t="shared" si="93"/>
        <v/>
      </c>
      <c r="AN518" s="216">
        <f t="shared" si="96"/>
        <v>0</v>
      </c>
      <c r="AO518" s="156">
        <f t="shared" si="98"/>
        <v>0</v>
      </c>
      <c r="AP518" s="140">
        <f t="shared" si="97"/>
        <v>0</v>
      </c>
      <c r="AQ518" s="159" t="str">
        <f t="shared" si="94"/>
        <v/>
      </c>
    </row>
    <row r="519" spans="2:43" x14ac:dyDescent="0.2">
      <c r="B519" s="202">
        <v>508</v>
      </c>
      <c r="C519" s="45"/>
      <c r="D519" s="114"/>
      <c r="E519" s="114"/>
      <c r="F519" s="114"/>
      <c r="G519" s="44"/>
      <c r="H519" s="10"/>
      <c r="I519" s="10"/>
      <c r="J519" s="5"/>
      <c r="K519" s="36"/>
      <c r="L519" s="37"/>
      <c r="M519" s="8"/>
      <c r="N519" s="8"/>
      <c r="O519" s="8"/>
      <c r="P519" s="8"/>
      <c r="Q519" s="51"/>
      <c r="R519" s="217" t="str">
        <f t="shared" si="95"/>
        <v/>
      </c>
      <c r="S519" s="39" t="str">
        <f>IF(I519="","",IF(I519="委託輸送",IF(H519="ガソリン",VLOOKUP(L519,参考データ!$D$4:$F$6,3,TRUE),VLOOKUP(L519,参考データ!$D$7:$F$15,3,TRUE)),IF(H519="ガソリン",VLOOKUP(L519,参考データ!$D$16:$F$18,3,TRUE),VLOOKUP(L519,参考データ!$D$19:$F$27,3,TRUE))))</f>
        <v/>
      </c>
      <c r="T519" s="204" t="str">
        <f>IF(C519="","",IF(Q519="有",IF(H519="ガソリン",VLOOKUP(M519,参考データ!$B$36:$F$38,3,FALSE)/R519^VLOOKUP(M519,参考データ!$B$36:$F$38,4,FALSE)/L519^VLOOKUP(M519,参考データ!$B$36:$F$38,5,FALSE),VLOOKUP(M519,参考データ!$B$39:$F$42,3,FALSE)/R519^VLOOKUP(M519,参考データ!$B$39:$F$42,4,FALSE)/L519^VLOOKUP(M519,参考データ!$B$39:$F$42,5,FALSE))*U519,J519/(IF(I519="委託輸送",IF(H519="ガソリン",INDEX(参考データ!$F$48:$I$50,MATCH(L519,参考データ!$D$48:$D$50,1),MATCH(M519,参考データ!$F$47:$I$47,0)),INDEX(参考データ!$F$51:$I$59,MATCH(L519,参考データ!$D$51:$D$59,1),MATCH(M519,参考データ!$F$47:$I$47,0))),IF(H519="ガソリン",INDEX(参考データ!$F$60:$I$62,MATCH(L519,参考データ!$D$60:$D$62,1),MATCH(M519,参考データ!$F$47:$I$47,0)),INDEX(参考データ!$F$63:$I$71,MATCH(L519,参考データ!$D$63:$D$71,1),MATCH(M519,参考データ!$F$47:$I$47,0)))))))</f>
        <v/>
      </c>
      <c r="U519" s="218" t="str">
        <f t="shared" si="92"/>
        <v/>
      </c>
      <c r="V519" s="206" t="str">
        <f t="shared" si="93"/>
        <v/>
      </c>
      <c r="AN519" s="216">
        <f t="shared" si="96"/>
        <v>0</v>
      </c>
      <c r="AO519" s="156">
        <f t="shared" si="98"/>
        <v>0</v>
      </c>
      <c r="AP519" s="140">
        <f t="shared" si="97"/>
        <v>0</v>
      </c>
      <c r="AQ519" s="159" t="str">
        <f t="shared" si="94"/>
        <v/>
      </c>
    </row>
    <row r="520" spans="2:43" x14ac:dyDescent="0.2">
      <c r="B520" s="202">
        <v>509</v>
      </c>
      <c r="C520" s="45"/>
      <c r="D520" s="114"/>
      <c r="E520" s="114"/>
      <c r="F520" s="114"/>
      <c r="G520" s="44"/>
      <c r="H520" s="10"/>
      <c r="I520" s="10"/>
      <c r="J520" s="5"/>
      <c r="K520" s="36"/>
      <c r="L520" s="37"/>
      <c r="M520" s="8"/>
      <c r="N520" s="8"/>
      <c r="O520" s="8"/>
      <c r="P520" s="8"/>
      <c r="Q520" s="51"/>
      <c r="R520" s="217" t="str">
        <f t="shared" si="95"/>
        <v/>
      </c>
      <c r="S520" s="39" t="str">
        <f>IF(I520="","",IF(I520="委託輸送",IF(H520="ガソリン",VLOOKUP(L520,参考データ!$D$4:$F$6,3,TRUE),VLOOKUP(L520,参考データ!$D$7:$F$15,3,TRUE)),IF(H520="ガソリン",VLOOKUP(L520,参考データ!$D$16:$F$18,3,TRUE),VLOOKUP(L520,参考データ!$D$19:$F$27,3,TRUE))))</f>
        <v/>
      </c>
      <c r="T520" s="204" t="str">
        <f>IF(C520="","",IF(Q520="有",IF(H520="ガソリン",VLOOKUP(M520,参考データ!$B$36:$F$38,3,FALSE)/R520^VLOOKUP(M520,参考データ!$B$36:$F$38,4,FALSE)/L520^VLOOKUP(M520,参考データ!$B$36:$F$38,5,FALSE),VLOOKUP(M520,参考データ!$B$39:$F$42,3,FALSE)/R520^VLOOKUP(M520,参考データ!$B$39:$F$42,4,FALSE)/L520^VLOOKUP(M520,参考データ!$B$39:$F$42,5,FALSE))*U520,J520/(IF(I520="委託輸送",IF(H520="ガソリン",INDEX(参考データ!$F$48:$I$50,MATCH(L520,参考データ!$D$48:$D$50,1),MATCH(M520,参考データ!$F$47:$I$47,0)),INDEX(参考データ!$F$51:$I$59,MATCH(L520,参考データ!$D$51:$D$59,1),MATCH(M520,参考データ!$F$47:$I$47,0))),IF(H520="ガソリン",INDEX(参考データ!$F$60:$I$62,MATCH(L520,参考データ!$D$60:$D$62,1),MATCH(M520,参考データ!$F$47:$I$47,0)),INDEX(参考データ!$F$63:$I$71,MATCH(L520,参考データ!$D$63:$D$71,1),MATCH(M520,参考データ!$F$47:$I$47,0)))))))</f>
        <v/>
      </c>
      <c r="U520" s="218" t="str">
        <f t="shared" si="92"/>
        <v/>
      </c>
      <c r="V520" s="206" t="str">
        <f t="shared" si="93"/>
        <v/>
      </c>
      <c r="AN520" s="216">
        <f t="shared" si="96"/>
        <v>0</v>
      </c>
      <c r="AO520" s="156">
        <f t="shared" si="98"/>
        <v>0</v>
      </c>
      <c r="AP520" s="140">
        <f t="shared" si="97"/>
        <v>0</v>
      </c>
      <c r="AQ520" s="159" t="str">
        <f t="shared" si="94"/>
        <v/>
      </c>
    </row>
    <row r="521" spans="2:43" x14ac:dyDescent="0.2">
      <c r="B521" s="202">
        <v>510</v>
      </c>
      <c r="C521" s="45"/>
      <c r="D521" s="114"/>
      <c r="E521" s="114"/>
      <c r="F521" s="114"/>
      <c r="G521" s="44"/>
      <c r="H521" s="10"/>
      <c r="I521" s="10"/>
      <c r="J521" s="5"/>
      <c r="K521" s="36"/>
      <c r="L521" s="37"/>
      <c r="M521" s="8"/>
      <c r="N521" s="8"/>
      <c r="O521" s="8"/>
      <c r="P521" s="8"/>
      <c r="Q521" s="51"/>
      <c r="R521" s="217" t="str">
        <f t="shared" si="95"/>
        <v/>
      </c>
      <c r="S521" s="39" t="str">
        <f>IF(I521="","",IF(I521="委託輸送",IF(H521="ガソリン",VLOOKUP(L521,参考データ!$D$4:$F$6,3,TRUE),VLOOKUP(L521,参考データ!$D$7:$F$15,3,TRUE)),IF(H521="ガソリン",VLOOKUP(L521,参考データ!$D$16:$F$18,3,TRUE),VLOOKUP(L521,参考データ!$D$19:$F$27,3,TRUE))))</f>
        <v/>
      </c>
      <c r="T521" s="204" t="str">
        <f>IF(C521="","",IF(Q521="有",IF(H521="ガソリン",VLOOKUP(M521,参考データ!$B$36:$F$38,3,FALSE)/R521^VLOOKUP(M521,参考データ!$B$36:$F$38,4,FALSE)/L521^VLOOKUP(M521,参考データ!$B$36:$F$38,5,FALSE),VLOOKUP(M521,参考データ!$B$39:$F$42,3,FALSE)/R521^VLOOKUP(M521,参考データ!$B$39:$F$42,4,FALSE)/L521^VLOOKUP(M521,参考データ!$B$39:$F$42,5,FALSE))*U521,J521/(IF(I521="委託輸送",IF(H521="ガソリン",INDEX(参考データ!$F$48:$I$50,MATCH(L521,参考データ!$D$48:$D$50,1),MATCH(M521,参考データ!$F$47:$I$47,0)),INDEX(参考データ!$F$51:$I$59,MATCH(L521,参考データ!$D$51:$D$59,1),MATCH(M521,参考データ!$F$47:$I$47,0))),IF(H521="ガソリン",INDEX(参考データ!$F$60:$I$62,MATCH(L521,参考データ!$D$60:$D$62,1),MATCH(M521,参考データ!$F$47:$I$47,0)),INDEX(参考データ!$F$63:$I$71,MATCH(L521,参考データ!$D$63:$D$71,1),MATCH(M521,参考データ!$F$47:$I$47,0)))))))</f>
        <v/>
      </c>
      <c r="U521" s="218" t="str">
        <f t="shared" si="92"/>
        <v/>
      </c>
      <c r="V521" s="206" t="str">
        <f t="shared" si="93"/>
        <v/>
      </c>
      <c r="AN521" s="216">
        <f t="shared" si="96"/>
        <v>0</v>
      </c>
      <c r="AO521" s="156">
        <f t="shared" si="98"/>
        <v>0</v>
      </c>
      <c r="AP521" s="140">
        <f t="shared" si="97"/>
        <v>0</v>
      </c>
      <c r="AQ521" s="159" t="str">
        <f t="shared" si="94"/>
        <v/>
      </c>
    </row>
    <row r="522" spans="2:43" x14ac:dyDescent="0.2">
      <c r="B522" s="202">
        <v>511</v>
      </c>
      <c r="C522" s="45"/>
      <c r="D522" s="114"/>
      <c r="E522" s="114"/>
      <c r="F522" s="114"/>
      <c r="G522" s="44"/>
      <c r="H522" s="10"/>
      <c r="I522" s="10"/>
      <c r="J522" s="5"/>
      <c r="K522" s="36"/>
      <c r="L522" s="37"/>
      <c r="M522" s="8"/>
      <c r="N522" s="8"/>
      <c r="O522" s="8"/>
      <c r="P522" s="8"/>
      <c r="Q522" s="51"/>
      <c r="R522" s="217" t="str">
        <f t="shared" si="95"/>
        <v/>
      </c>
      <c r="S522" s="39" t="str">
        <f>IF(I522="","",IF(I522="委託輸送",IF(H522="ガソリン",VLOOKUP(L522,参考データ!$D$4:$F$6,3,TRUE),VLOOKUP(L522,参考データ!$D$7:$F$15,3,TRUE)),IF(H522="ガソリン",VLOOKUP(L522,参考データ!$D$16:$F$18,3,TRUE),VLOOKUP(L522,参考データ!$D$19:$F$27,3,TRUE))))</f>
        <v/>
      </c>
      <c r="T522" s="204" t="str">
        <f>IF(C522="","",IF(Q522="有",IF(H522="ガソリン",VLOOKUP(M522,参考データ!$B$36:$F$38,3,FALSE)/R522^VLOOKUP(M522,参考データ!$B$36:$F$38,4,FALSE)/L522^VLOOKUP(M522,参考データ!$B$36:$F$38,5,FALSE),VLOOKUP(M522,参考データ!$B$39:$F$42,3,FALSE)/R522^VLOOKUP(M522,参考データ!$B$39:$F$42,4,FALSE)/L522^VLOOKUP(M522,参考データ!$B$39:$F$42,5,FALSE))*U522,J522/(IF(I522="委託輸送",IF(H522="ガソリン",INDEX(参考データ!$F$48:$I$50,MATCH(L522,参考データ!$D$48:$D$50,1),MATCH(M522,参考データ!$F$47:$I$47,0)),INDEX(参考データ!$F$51:$I$59,MATCH(L522,参考データ!$D$51:$D$59,1),MATCH(M522,参考データ!$F$47:$I$47,0))),IF(H522="ガソリン",INDEX(参考データ!$F$60:$I$62,MATCH(L522,参考データ!$D$60:$D$62,1),MATCH(M522,参考データ!$F$47:$I$47,0)),INDEX(参考データ!$F$63:$I$71,MATCH(L522,参考データ!$D$63:$D$71,1),MATCH(M522,参考データ!$F$47:$I$47,0)))))))</f>
        <v/>
      </c>
      <c r="U522" s="218" t="str">
        <f t="shared" si="92"/>
        <v/>
      </c>
      <c r="V522" s="206" t="str">
        <f t="shared" si="93"/>
        <v/>
      </c>
      <c r="AN522" s="216">
        <f t="shared" si="96"/>
        <v>0</v>
      </c>
      <c r="AO522" s="156">
        <f t="shared" si="98"/>
        <v>0</v>
      </c>
      <c r="AP522" s="140">
        <f t="shared" si="97"/>
        <v>0</v>
      </c>
      <c r="AQ522" s="159" t="str">
        <f t="shared" si="94"/>
        <v/>
      </c>
    </row>
    <row r="523" spans="2:43" x14ac:dyDescent="0.2">
      <c r="B523" s="202">
        <v>512</v>
      </c>
      <c r="C523" s="45"/>
      <c r="D523" s="114"/>
      <c r="E523" s="114"/>
      <c r="F523" s="114"/>
      <c r="G523" s="44"/>
      <c r="H523" s="10"/>
      <c r="I523" s="10"/>
      <c r="J523" s="5"/>
      <c r="K523" s="36"/>
      <c r="L523" s="37"/>
      <c r="M523" s="8"/>
      <c r="N523" s="8"/>
      <c r="O523" s="8"/>
      <c r="P523" s="8"/>
      <c r="Q523" s="51"/>
      <c r="R523" s="217" t="str">
        <f t="shared" si="95"/>
        <v/>
      </c>
      <c r="S523" s="39" t="str">
        <f>IF(I523="","",IF(I523="委託輸送",IF(H523="ガソリン",VLOOKUP(L523,参考データ!$D$4:$F$6,3,TRUE),VLOOKUP(L523,参考データ!$D$7:$F$15,3,TRUE)),IF(H523="ガソリン",VLOOKUP(L523,参考データ!$D$16:$F$18,3,TRUE),VLOOKUP(L523,参考データ!$D$19:$F$27,3,TRUE))))</f>
        <v/>
      </c>
      <c r="T523" s="204" t="str">
        <f>IF(C523="","",IF(Q523="有",IF(H523="ガソリン",VLOOKUP(M523,参考データ!$B$36:$F$38,3,FALSE)/R523^VLOOKUP(M523,参考データ!$B$36:$F$38,4,FALSE)/L523^VLOOKUP(M523,参考データ!$B$36:$F$38,5,FALSE),VLOOKUP(M523,参考データ!$B$39:$F$42,3,FALSE)/R523^VLOOKUP(M523,参考データ!$B$39:$F$42,4,FALSE)/L523^VLOOKUP(M523,参考データ!$B$39:$F$42,5,FALSE))*U523,J523/(IF(I523="委託輸送",IF(H523="ガソリン",INDEX(参考データ!$F$48:$I$50,MATCH(L523,参考データ!$D$48:$D$50,1),MATCH(M523,参考データ!$F$47:$I$47,0)),INDEX(参考データ!$F$51:$I$59,MATCH(L523,参考データ!$D$51:$D$59,1),MATCH(M523,参考データ!$F$47:$I$47,0))),IF(H523="ガソリン",INDEX(参考データ!$F$60:$I$62,MATCH(L523,参考データ!$D$60:$D$62,1),MATCH(M523,参考データ!$F$47:$I$47,0)),INDEX(参考データ!$F$63:$I$71,MATCH(L523,参考データ!$D$63:$D$71,1),MATCH(M523,参考データ!$F$47:$I$47,0)))))))</f>
        <v/>
      </c>
      <c r="U523" s="218" t="str">
        <f t="shared" si="92"/>
        <v/>
      </c>
      <c r="V523" s="206" t="str">
        <f t="shared" si="93"/>
        <v/>
      </c>
      <c r="AN523" s="216">
        <f t="shared" si="96"/>
        <v>0</v>
      </c>
      <c r="AO523" s="156">
        <f t="shared" si="98"/>
        <v>0</v>
      </c>
      <c r="AP523" s="140">
        <f t="shared" si="97"/>
        <v>0</v>
      </c>
      <c r="AQ523" s="159" t="str">
        <f t="shared" si="94"/>
        <v/>
      </c>
    </row>
    <row r="524" spans="2:43" x14ac:dyDescent="0.2">
      <c r="B524" s="202">
        <v>513</v>
      </c>
      <c r="C524" s="45"/>
      <c r="D524" s="114"/>
      <c r="E524" s="114"/>
      <c r="F524" s="114"/>
      <c r="G524" s="44"/>
      <c r="H524" s="10"/>
      <c r="I524" s="10"/>
      <c r="J524" s="5"/>
      <c r="K524" s="36"/>
      <c r="L524" s="37"/>
      <c r="M524" s="8"/>
      <c r="N524" s="8"/>
      <c r="O524" s="8"/>
      <c r="P524" s="8"/>
      <c r="Q524" s="51"/>
      <c r="R524" s="217" t="str">
        <f t="shared" si="95"/>
        <v/>
      </c>
      <c r="S524" s="39" t="str">
        <f>IF(I524="","",IF(I524="委託輸送",IF(H524="ガソリン",VLOOKUP(L524,参考データ!$D$4:$F$6,3,TRUE),VLOOKUP(L524,参考データ!$D$7:$F$15,3,TRUE)),IF(H524="ガソリン",VLOOKUP(L524,参考データ!$D$16:$F$18,3,TRUE),VLOOKUP(L524,参考データ!$D$19:$F$27,3,TRUE))))</f>
        <v/>
      </c>
      <c r="T524" s="204" t="str">
        <f>IF(C524="","",IF(Q524="有",IF(H524="ガソリン",VLOOKUP(M524,参考データ!$B$36:$F$38,3,FALSE)/R524^VLOOKUP(M524,参考データ!$B$36:$F$38,4,FALSE)/L524^VLOOKUP(M524,参考データ!$B$36:$F$38,5,FALSE),VLOOKUP(M524,参考データ!$B$39:$F$42,3,FALSE)/R524^VLOOKUP(M524,参考データ!$B$39:$F$42,4,FALSE)/L524^VLOOKUP(M524,参考データ!$B$39:$F$42,5,FALSE))*U524,J524/(IF(I524="委託輸送",IF(H524="ガソリン",INDEX(参考データ!$F$48:$I$50,MATCH(L524,参考データ!$D$48:$D$50,1),MATCH(M524,参考データ!$F$47:$I$47,0)),INDEX(参考データ!$F$51:$I$59,MATCH(L524,参考データ!$D$51:$D$59,1),MATCH(M524,参考データ!$F$47:$I$47,0))),IF(H524="ガソリン",INDEX(参考データ!$F$60:$I$62,MATCH(L524,参考データ!$D$60:$D$62,1),MATCH(M524,参考データ!$F$47:$I$47,0)),INDEX(参考データ!$F$63:$I$71,MATCH(L524,参考データ!$D$63:$D$71,1),MATCH(M524,参考データ!$F$47:$I$47,0)))))))</f>
        <v/>
      </c>
      <c r="U524" s="218" t="str">
        <f t="shared" ref="U524:U587" si="99">IF(C524="","",K524*J524/1000)</f>
        <v/>
      </c>
      <c r="V524" s="206" t="str">
        <f t="shared" ref="V524:V587" si="100">IF(C524="","",IF(Q524="有",IF(OR(N524&gt;T524*1.2,N524&lt;T524*0.5,S524&gt;R524),"エラー","OK"),IF(OR(N524&gt;T524*1.2,N524&lt;T524*0.5),"エラー","OK")))</f>
        <v/>
      </c>
      <c r="AN524" s="216">
        <f t="shared" si="96"/>
        <v>0</v>
      </c>
      <c r="AO524" s="156">
        <f t="shared" si="98"/>
        <v>0</v>
      </c>
      <c r="AP524" s="140">
        <f t="shared" si="97"/>
        <v>0</v>
      </c>
      <c r="AQ524" s="159" t="str">
        <f t="shared" ref="AQ524:AQ587" si="101">C524&amp;D524&amp;E524&amp;F524</f>
        <v/>
      </c>
    </row>
    <row r="525" spans="2:43" x14ac:dyDescent="0.2">
      <c r="B525" s="202">
        <v>514</v>
      </c>
      <c r="C525" s="45"/>
      <c r="D525" s="114"/>
      <c r="E525" s="114"/>
      <c r="F525" s="114"/>
      <c r="G525" s="44"/>
      <c r="H525" s="10"/>
      <c r="I525" s="10"/>
      <c r="J525" s="5"/>
      <c r="K525" s="36"/>
      <c r="L525" s="37"/>
      <c r="M525" s="8"/>
      <c r="N525" s="8"/>
      <c r="O525" s="8"/>
      <c r="P525" s="8"/>
      <c r="Q525" s="51"/>
      <c r="R525" s="217" t="str">
        <f t="shared" ref="R525:R588" si="102">IFERROR(K525/L525,"")</f>
        <v/>
      </c>
      <c r="S525" s="39" t="str">
        <f>IF(I525="","",IF(I525="委託輸送",IF(H525="ガソリン",VLOOKUP(L525,参考データ!$D$4:$F$6,3,TRUE),VLOOKUP(L525,参考データ!$D$7:$F$15,3,TRUE)),IF(H525="ガソリン",VLOOKUP(L525,参考データ!$D$16:$F$18,3,TRUE),VLOOKUP(L525,参考データ!$D$19:$F$27,3,TRUE))))</f>
        <v/>
      </c>
      <c r="T525" s="204" t="str">
        <f>IF(C525="","",IF(Q525="有",IF(H525="ガソリン",VLOOKUP(M525,参考データ!$B$36:$F$38,3,FALSE)/R525^VLOOKUP(M525,参考データ!$B$36:$F$38,4,FALSE)/L525^VLOOKUP(M525,参考データ!$B$36:$F$38,5,FALSE),VLOOKUP(M525,参考データ!$B$39:$F$42,3,FALSE)/R525^VLOOKUP(M525,参考データ!$B$39:$F$42,4,FALSE)/L525^VLOOKUP(M525,参考データ!$B$39:$F$42,5,FALSE))*U525,J525/(IF(I525="委託輸送",IF(H525="ガソリン",INDEX(参考データ!$F$48:$I$50,MATCH(L525,参考データ!$D$48:$D$50,1),MATCH(M525,参考データ!$F$47:$I$47,0)),INDEX(参考データ!$F$51:$I$59,MATCH(L525,参考データ!$D$51:$D$59,1),MATCH(M525,参考データ!$F$47:$I$47,0))),IF(H525="ガソリン",INDEX(参考データ!$F$60:$I$62,MATCH(L525,参考データ!$D$60:$D$62,1),MATCH(M525,参考データ!$F$47:$I$47,0)),INDEX(参考データ!$F$63:$I$71,MATCH(L525,参考データ!$D$63:$D$71,1),MATCH(M525,参考データ!$F$47:$I$47,0)))))))</f>
        <v/>
      </c>
      <c r="U525" s="218" t="str">
        <f t="shared" si="99"/>
        <v/>
      </c>
      <c r="V525" s="206" t="str">
        <f t="shared" si="100"/>
        <v/>
      </c>
      <c r="AN525" s="216">
        <f t="shared" ref="AN525:AN588" si="103">IFERROR(R525*N525,0)</f>
        <v>0</v>
      </c>
      <c r="AO525" s="156">
        <f t="shared" si="98"/>
        <v>0</v>
      </c>
      <c r="AP525" s="140">
        <f t="shared" ref="AP525:AP588" si="104">IFERROR(J525/N525,0)</f>
        <v>0</v>
      </c>
      <c r="AQ525" s="159" t="str">
        <f t="shared" si="101"/>
        <v/>
      </c>
    </row>
    <row r="526" spans="2:43" x14ac:dyDescent="0.2">
      <c r="B526" s="202">
        <v>515</v>
      </c>
      <c r="C526" s="45"/>
      <c r="D526" s="114"/>
      <c r="E526" s="114"/>
      <c r="F526" s="114"/>
      <c r="G526" s="44"/>
      <c r="H526" s="10"/>
      <c r="I526" s="10"/>
      <c r="J526" s="5"/>
      <c r="K526" s="36"/>
      <c r="L526" s="37"/>
      <c r="M526" s="8"/>
      <c r="N526" s="8"/>
      <c r="O526" s="8"/>
      <c r="P526" s="8"/>
      <c r="Q526" s="51"/>
      <c r="R526" s="217" t="str">
        <f t="shared" si="102"/>
        <v/>
      </c>
      <c r="S526" s="39" t="str">
        <f>IF(I526="","",IF(I526="委託輸送",IF(H526="ガソリン",VLOOKUP(L526,参考データ!$D$4:$F$6,3,TRUE),VLOOKUP(L526,参考データ!$D$7:$F$15,3,TRUE)),IF(H526="ガソリン",VLOOKUP(L526,参考データ!$D$16:$F$18,3,TRUE),VLOOKUP(L526,参考データ!$D$19:$F$27,3,TRUE))))</f>
        <v/>
      </c>
      <c r="T526" s="204" t="str">
        <f>IF(C526="","",IF(Q526="有",IF(H526="ガソリン",VLOOKUP(M526,参考データ!$B$36:$F$38,3,FALSE)/R526^VLOOKUP(M526,参考データ!$B$36:$F$38,4,FALSE)/L526^VLOOKUP(M526,参考データ!$B$36:$F$38,5,FALSE),VLOOKUP(M526,参考データ!$B$39:$F$42,3,FALSE)/R526^VLOOKUP(M526,参考データ!$B$39:$F$42,4,FALSE)/L526^VLOOKUP(M526,参考データ!$B$39:$F$42,5,FALSE))*U526,J526/(IF(I526="委託輸送",IF(H526="ガソリン",INDEX(参考データ!$F$48:$I$50,MATCH(L526,参考データ!$D$48:$D$50,1),MATCH(M526,参考データ!$F$47:$I$47,0)),INDEX(参考データ!$F$51:$I$59,MATCH(L526,参考データ!$D$51:$D$59,1),MATCH(M526,参考データ!$F$47:$I$47,0))),IF(H526="ガソリン",INDEX(参考データ!$F$60:$I$62,MATCH(L526,参考データ!$D$60:$D$62,1),MATCH(M526,参考データ!$F$47:$I$47,0)),INDEX(参考データ!$F$63:$I$71,MATCH(L526,参考データ!$D$63:$D$71,1),MATCH(M526,参考データ!$F$47:$I$47,0)))))))</f>
        <v/>
      </c>
      <c r="U526" s="218" t="str">
        <f t="shared" si="99"/>
        <v/>
      </c>
      <c r="V526" s="206" t="str">
        <f t="shared" si="100"/>
        <v/>
      </c>
      <c r="AN526" s="216">
        <f t="shared" si="103"/>
        <v>0</v>
      </c>
      <c r="AO526" s="156">
        <f t="shared" si="98"/>
        <v>0</v>
      </c>
      <c r="AP526" s="140">
        <f t="shared" si="104"/>
        <v>0</v>
      </c>
      <c r="AQ526" s="159" t="str">
        <f t="shared" si="101"/>
        <v/>
      </c>
    </row>
    <row r="527" spans="2:43" x14ac:dyDescent="0.2">
      <c r="B527" s="202">
        <v>516</v>
      </c>
      <c r="C527" s="45"/>
      <c r="D527" s="114"/>
      <c r="E527" s="114"/>
      <c r="F527" s="114"/>
      <c r="G527" s="44"/>
      <c r="H527" s="10"/>
      <c r="I527" s="10"/>
      <c r="J527" s="5"/>
      <c r="K527" s="36"/>
      <c r="L527" s="37"/>
      <c r="M527" s="8"/>
      <c r="N527" s="8"/>
      <c r="O527" s="8"/>
      <c r="P527" s="8"/>
      <c r="Q527" s="51"/>
      <c r="R527" s="217" t="str">
        <f t="shared" si="102"/>
        <v/>
      </c>
      <c r="S527" s="39" t="str">
        <f>IF(I527="","",IF(I527="委託輸送",IF(H527="ガソリン",VLOOKUP(L527,参考データ!$D$4:$F$6,3,TRUE),VLOOKUP(L527,参考データ!$D$7:$F$15,3,TRUE)),IF(H527="ガソリン",VLOOKUP(L527,参考データ!$D$16:$F$18,3,TRUE),VLOOKUP(L527,参考データ!$D$19:$F$27,3,TRUE))))</f>
        <v/>
      </c>
      <c r="T527" s="204" t="str">
        <f>IF(C527="","",IF(Q527="有",IF(H527="ガソリン",VLOOKUP(M527,参考データ!$B$36:$F$38,3,FALSE)/R527^VLOOKUP(M527,参考データ!$B$36:$F$38,4,FALSE)/L527^VLOOKUP(M527,参考データ!$B$36:$F$38,5,FALSE),VLOOKUP(M527,参考データ!$B$39:$F$42,3,FALSE)/R527^VLOOKUP(M527,参考データ!$B$39:$F$42,4,FALSE)/L527^VLOOKUP(M527,参考データ!$B$39:$F$42,5,FALSE))*U527,J527/(IF(I527="委託輸送",IF(H527="ガソリン",INDEX(参考データ!$F$48:$I$50,MATCH(L527,参考データ!$D$48:$D$50,1),MATCH(M527,参考データ!$F$47:$I$47,0)),INDEX(参考データ!$F$51:$I$59,MATCH(L527,参考データ!$D$51:$D$59,1),MATCH(M527,参考データ!$F$47:$I$47,0))),IF(H527="ガソリン",INDEX(参考データ!$F$60:$I$62,MATCH(L527,参考データ!$D$60:$D$62,1),MATCH(M527,参考データ!$F$47:$I$47,0)),INDEX(参考データ!$F$63:$I$71,MATCH(L527,参考データ!$D$63:$D$71,1),MATCH(M527,参考データ!$F$47:$I$47,0)))))))</f>
        <v/>
      </c>
      <c r="U527" s="218" t="str">
        <f t="shared" si="99"/>
        <v/>
      </c>
      <c r="V527" s="206" t="str">
        <f t="shared" si="100"/>
        <v/>
      </c>
      <c r="AN527" s="216">
        <f t="shared" si="103"/>
        <v>0</v>
      </c>
      <c r="AO527" s="156">
        <f t="shared" si="98"/>
        <v>0</v>
      </c>
      <c r="AP527" s="140">
        <f t="shared" si="104"/>
        <v>0</v>
      </c>
      <c r="AQ527" s="159" t="str">
        <f t="shared" si="101"/>
        <v/>
      </c>
    </row>
    <row r="528" spans="2:43" x14ac:dyDescent="0.2">
      <c r="B528" s="202">
        <v>517</v>
      </c>
      <c r="C528" s="45"/>
      <c r="D528" s="114"/>
      <c r="E528" s="114"/>
      <c r="F528" s="114"/>
      <c r="G528" s="44"/>
      <c r="H528" s="10"/>
      <c r="I528" s="10"/>
      <c r="J528" s="5"/>
      <c r="K528" s="36"/>
      <c r="L528" s="37"/>
      <c r="M528" s="8"/>
      <c r="N528" s="8"/>
      <c r="O528" s="8"/>
      <c r="P528" s="8"/>
      <c r="Q528" s="51"/>
      <c r="R528" s="217" t="str">
        <f t="shared" si="102"/>
        <v/>
      </c>
      <c r="S528" s="39" t="str">
        <f>IF(I528="","",IF(I528="委託輸送",IF(H528="ガソリン",VLOOKUP(L528,参考データ!$D$4:$F$6,3,TRUE),VLOOKUP(L528,参考データ!$D$7:$F$15,3,TRUE)),IF(H528="ガソリン",VLOOKUP(L528,参考データ!$D$16:$F$18,3,TRUE),VLOOKUP(L528,参考データ!$D$19:$F$27,3,TRUE))))</f>
        <v/>
      </c>
      <c r="T528" s="204" t="str">
        <f>IF(C528="","",IF(Q528="有",IF(H528="ガソリン",VLOOKUP(M528,参考データ!$B$36:$F$38,3,FALSE)/R528^VLOOKUP(M528,参考データ!$B$36:$F$38,4,FALSE)/L528^VLOOKUP(M528,参考データ!$B$36:$F$38,5,FALSE),VLOOKUP(M528,参考データ!$B$39:$F$42,3,FALSE)/R528^VLOOKUP(M528,参考データ!$B$39:$F$42,4,FALSE)/L528^VLOOKUP(M528,参考データ!$B$39:$F$42,5,FALSE))*U528,J528/(IF(I528="委託輸送",IF(H528="ガソリン",INDEX(参考データ!$F$48:$I$50,MATCH(L528,参考データ!$D$48:$D$50,1),MATCH(M528,参考データ!$F$47:$I$47,0)),INDEX(参考データ!$F$51:$I$59,MATCH(L528,参考データ!$D$51:$D$59,1),MATCH(M528,参考データ!$F$47:$I$47,0))),IF(H528="ガソリン",INDEX(参考データ!$F$60:$I$62,MATCH(L528,参考データ!$D$60:$D$62,1),MATCH(M528,参考データ!$F$47:$I$47,0)),INDEX(参考データ!$F$63:$I$71,MATCH(L528,参考データ!$D$63:$D$71,1),MATCH(M528,参考データ!$F$47:$I$47,0)))))))</f>
        <v/>
      </c>
      <c r="U528" s="218" t="str">
        <f t="shared" si="99"/>
        <v/>
      </c>
      <c r="V528" s="206" t="str">
        <f t="shared" si="100"/>
        <v/>
      </c>
      <c r="AN528" s="216">
        <f t="shared" si="103"/>
        <v>0</v>
      </c>
      <c r="AO528" s="156">
        <f t="shared" si="98"/>
        <v>0</v>
      </c>
      <c r="AP528" s="140">
        <f t="shared" si="104"/>
        <v>0</v>
      </c>
      <c r="AQ528" s="159" t="str">
        <f t="shared" si="101"/>
        <v/>
      </c>
    </row>
    <row r="529" spans="2:43" x14ac:dyDescent="0.2">
      <c r="B529" s="202">
        <v>518</v>
      </c>
      <c r="C529" s="45"/>
      <c r="D529" s="114"/>
      <c r="E529" s="114"/>
      <c r="F529" s="114"/>
      <c r="G529" s="44"/>
      <c r="H529" s="10"/>
      <c r="I529" s="10"/>
      <c r="J529" s="5"/>
      <c r="K529" s="36"/>
      <c r="L529" s="37"/>
      <c r="M529" s="8"/>
      <c r="N529" s="8"/>
      <c r="O529" s="8"/>
      <c r="P529" s="8"/>
      <c r="Q529" s="51"/>
      <c r="R529" s="217" t="str">
        <f t="shared" si="102"/>
        <v/>
      </c>
      <c r="S529" s="39" t="str">
        <f>IF(I529="","",IF(I529="委託輸送",IF(H529="ガソリン",VLOOKUP(L529,参考データ!$D$4:$F$6,3,TRUE),VLOOKUP(L529,参考データ!$D$7:$F$15,3,TRUE)),IF(H529="ガソリン",VLOOKUP(L529,参考データ!$D$16:$F$18,3,TRUE),VLOOKUP(L529,参考データ!$D$19:$F$27,3,TRUE))))</f>
        <v/>
      </c>
      <c r="T529" s="204" t="str">
        <f>IF(C529="","",IF(Q529="有",IF(H529="ガソリン",VLOOKUP(M529,参考データ!$B$36:$F$38,3,FALSE)/R529^VLOOKUP(M529,参考データ!$B$36:$F$38,4,FALSE)/L529^VLOOKUP(M529,参考データ!$B$36:$F$38,5,FALSE),VLOOKUP(M529,参考データ!$B$39:$F$42,3,FALSE)/R529^VLOOKUP(M529,参考データ!$B$39:$F$42,4,FALSE)/L529^VLOOKUP(M529,参考データ!$B$39:$F$42,5,FALSE))*U529,J529/(IF(I529="委託輸送",IF(H529="ガソリン",INDEX(参考データ!$F$48:$I$50,MATCH(L529,参考データ!$D$48:$D$50,1),MATCH(M529,参考データ!$F$47:$I$47,0)),INDEX(参考データ!$F$51:$I$59,MATCH(L529,参考データ!$D$51:$D$59,1),MATCH(M529,参考データ!$F$47:$I$47,0))),IF(H529="ガソリン",INDEX(参考データ!$F$60:$I$62,MATCH(L529,参考データ!$D$60:$D$62,1),MATCH(M529,参考データ!$F$47:$I$47,0)),INDEX(参考データ!$F$63:$I$71,MATCH(L529,参考データ!$D$63:$D$71,1),MATCH(M529,参考データ!$F$47:$I$47,0)))))))</f>
        <v/>
      </c>
      <c r="U529" s="218" t="str">
        <f t="shared" si="99"/>
        <v/>
      </c>
      <c r="V529" s="206" t="str">
        <f t="shared" si="100"/>
        <v/>
      </c>
      <c r="AN529" s="216">
        <f t="shared" si="103"/>
        <v>0</v>
      </c>
      <c r="AO529" s="156">
        <f t="shared" si="98"/>
        <v>0</v>
      </c>
      <c r="AP529" s="140">
        <f t="shared" si="104"/>
        <v>0</v>
      </c>
      <c r="AQ529" s="159" t="str">
        <f t="shared" si="101"/>
        <v/>
      </c>
    </row>
    <row r="530" spans="2:43" x14ac:dyDescent="0.2">
      <c r="B530" s="202">
        <v>519</v>
      </c>
      <c r="C530" s="45"/>
      <c r="D530" s="114"/>
      <c r="E530" s="114"/>
      <c r="F530" s="114"/>
      <c r="G530" s="44"/>
      <c r="H530" s="10"/>
      <c r="I530" s="10"/>
      <c r="J530" s="5"/>
      <c r="K530" s="36"/>
      <c r="L530" s="37"/>
      <c r="M530" s="8"/>
      <c r="N530" s="8"/>
      <c r="O530" s="8"/>
      <c r="P530" s="8"/>
      <c r="Q530" s="51"/>
      <c r="R530" s="217" t="str">
        <f t="shared" si="102"/>
        <v/>
      </c>
      <c r="S530" s="39" t="str">
        <f>IF(I530="","",IF(I530="委託輸送",IF(H530="ガソリン",VLOOKUP(L530,参考データ!$D$4:$F$6,3,TRUE),VLOOKUP(L530,参考データ!$D$7:$F$15,3,TRUE)),IF(H530="ガソリン",VLOOKUP(L530,参考データ!$D$16:$F$18,3,TRUE),VLOOKUP(L530,参考データ!$D$19:$F$27,3,TRUE))))</f>
        <v/>
      </c>
      <c r="T530" s="204" t="str">
        <f>IF(C530="","",IF(Q530="有",IF(H530="ガソリン",VLOOKUP(M530,参考データ!$B$36:$F$38,3,FALSE)/R530^VLOOKUP(M530,参考データ!$B$36:$F$38,4,FALSE)/L530^VLOOKUP(M530,参考データ!$B$36:$F$38,5,FALSE),VLOOKUP(M530,参考データ!$B$39:$F$42,3,FALSE)/R530^VLOOKUP(M530,参考データ!$B$39:$F$42,4,FALSE)/L530^VLOOKUP(M530,参考データ!$B$39:$F$42,5,FALSE))*U530,J530/(IF(I530="委託輸送",IF(H530="ガソリン",INDEX(参考データ!$F$48:$I$50,MATCH(L530,参考データ!$D$48:$D$50,1),MATCH(M530,参考データ!$F$47:$I$47,0)),INDEX(参考データ!$F$51:$I$59,MATCH(L530,参考データ!$D$51:$D$59,1),MATCH(M530,参考データ!$F$47:$I$47,0))),IF(H530="ガソリン",INDEX(参考データ!$F$60:$I$62,MATCH(L530,参考データ!$D$60:$D$62,1),MATCH(M530,参考データ!$F$47:$I$47,0)),INDEX(参考データ!$F$63:$I$71,MATCH(L530,参考データ!$D$63:$D$71,1),MATCH(M530,参考データ!$F$47:$I$47,0)))))))</f>
        <v/>
      </c>
      <c r="U530" s="218" t="str">
        <f t="shared" si="99"/>
        <v/>
      </c>
      <c r="V530" s="206" t="str">
        <f t="shared" si="100"/>
        <v/>
      </c>
      <c r="AN530" s="216">
        <f t="shared" si="103"/>
        <v>0</v>
      </c>
      <c r="AO530" s="156">
        <f t="shared" si="98"/>
        <v>0</v>
      </c>
      <c r="AP530" s="140">
        <f t="shared" si="104"/>
        <v>0</v>
      </c>
      <c r="AQ530" s="159" t="str">
        <f t="shared" si="101"/>
        <v/>
      </c>
    </row>
    <row r="531" spans="2:43" x14ac:dyDescent="0.2">
      <c r="B531" s="202">
        <v>520</v>
      </c>
      <c r="C531" s="45"/>
      <c r="D531" s="114"/>
      <c r="E531" s="114"/>
      <c r="F531" s="114"/>
      <c r="G531" s="44"/>
      <c r="H531" s="10"/>
      <c r="I531" s="10"/>
      <c r="J531" s="5"/>
      <c r="K531" s="36"/>
      <c r="L531" s="37"/>
      <c r="M531" s="8"/>
      <c r="N531" s="8"/>
      <c r="O531" s="8"/>
      <c r="P531" s="8"/>
      <c r="Q531" s="51"/>
      <c r="R531" s="217" t="str">
        <f t="shared" si="102"/>
        <v/>
      </c>
      <c r="S531" s="39" t="str">
        <f>IF(I531="","",IF(I531="委託輸送",IF(H531="ガソリン",VLOOKUP(L531,参考データ!$D$4:$F$6,3,TRUE),VLOOKUP(L531,参考データ!$D$7:$F$15,3,TRUE)),IF(H531="ガソリン",VLOOKUP(L531,参考データ!$D$16:$F$18,3,TRUE),VLOOKUP(L531,参考データ!$D$19:$F$27,3,TRUE))))</f>
        <v/>
      </c>
      <c r="T531" s="204" t="str">
        <f>IF(C531="","",IF(Q531="有",IF(H531="ガソリン",VLOOKUP(M531,参考データ!$B$36:$F$38,3,FALSE)/R531^VLOOKUP(M531,参考データ!$B$36:$F$38,4,FALSE)/L531^VLOOKUP(M531,参考データ!$B$36:$F$38,5,FALSE),VLOOKUP(M531,参考データ!$B$39:$F$42,3,FALSE)/R531^VLOOKUP(M531,参考データ!$B$39:$F$42,4,FALSE)/L531^VLOOKUP(M531,参考データ!$B$39:$F$42,5,FALSE))*U531,J531/(IF(I531="委託輸送",IF(H531="ガソリン",INDEX(参考データ!$F$48:$I$50,MATCH(L531,参考データ!$D$48:$D$50,1),MATCH(M531,参考データ!$F$47:$I$47,0)),INDEX(参考データ!$F$51:$I$59,MATCH(L531,参考データ!$D$51:$D$59,1),MATCH(M531,参考データ!$F$47:$I$47,0))),IF(H531="ガソリン",INDEX(参考データ!$F$60:$I$62,MATCH(L531,参考データ!$D$60:$D$62,1),MATCH(M531,参考データ!$F$47:$I$47,0)),INDEX(参考データ!$F$63:$I$71,MATCH(L531,参考データ!$D$63:$D$71,1),MATCH(M531,参考データ!$F$47:$I$47,0)))))))</f>
        <v/>
      </c>
      <c r="U531" s="218" t="str">
        <f t="shared" si="99"/>
        <v/>
      </c>
      <c r="V531" s="206" t="str">
        <f t="shared" si="100"/>
        <v/>
      </c>
      <c r="AN531" s="216">
        <f t="shared" si="103"/>
        <v>0</v>
      </c>
      <c r="AO531" s="156">
        <f t="shared" si="98"/>
        <v>0</v>
      </c>
      <c r="AP531" s="140">
        <f t="shared" si="104"/>
        <v>0</v>
      </c>
      <c r="AQ531" s="159" t="str">
        <f t="shared" si="101"/>
        <v/>
      </c>
    </row>
    <row r="532" spans="2:43" x14ac:dyDescent="0.2">
      <c r="B532" s="202">
        <v>521</v>
      </c>
      <c r="C532" s="45"/>
      <c r="D532" s="114"/>
      <c r="E532" s="114"/>
      <c r="F532" s="114"/>
      <c r="G532" s="44"/>
      <c r="H532" s="10"/>
      <c r="I532" s="10"/>
      <c r="J532" s="5"/>
      <c r="K532" s="36"/>
      <c r="L532" s="37"/>
      <c r="M532" s="8"/>
      <c r="N532" s="8"/>
      <c r="O532" s="8"/>
      <c r="P532" s="8"/>
      <c r="Q532" s="51"/>
      <c r="R532" s="217" t="str">
        <f t="shared" si="102"/>
        <v/>
      </c>
      <c r="S532" s="39" t="str">
        <f>IF(I532="","",IF(I532="委託輸送",IF(H532="ガソリン",VLOOKUP(L532,参考データ!$D$4:$F$6,3,TRUE),VLOOKUP(L532,参考データ!$D$7:$F$15,3,TRUE)),IF(H532="ガソリン",VLOOKUP(L532,参考データ!$D$16:$F$18,3,TRUE),VLOOKUP(L532,参考データ!$D$19:$F$27,3,TRUE))))</f>
        <v/>
      </c>
      <c r="T532" s="204" t="str">
        <f>IF(C532="","",IF(Q532="有",IF(H532="ガソリン",VLOOKUP(M532,参考データ!$B$36:$F$38,3,FALSE)/R532^VLOOKUP(M532,参考データ!$B$36:$F$38,4,FALSE)/L532^VLOOKUP(M532,参考データ!$B$36:$F$38,5,FALSE),VLOOKUP(M532,参考データ!$B$39:$F$42,3,FALSE)/R532^VLOOKUP(M532,参考データ!$B$39:$F$42,4,FALSE)/L532^VLOOKUP(M532,参考データ!$B$39:$F$42,5,FALSE))*U532,J532/(IF(I532="委託輸送",IF(H532="ガソリン",INDEX(参考データ!$F$48:$I$50,MATCH(L532,参考データ!$D$48:$D$50,1),MATCH(M532,参考データ!$F$47:$I$47,0)),INDEX(参考データ!$F$51:$I$59,MATCH(L532,参考データ!$D$51:$D$59,1),MATCH(M532,参考データ!$F$47:$I$47,0))),IF(H532="ガソリン",INDEX(参考データ!$F$60:$I$62,MATCH(L532,参考データ!$D$60:$D$62,1),MATCH(M532,参考データ!$F$47:$I$47,0)),INDEX(参考データ!$F$63:$I$71,MATCH(L532,参考データ!$D$63:$D$71,1),MATCH(M532,参考データ!$F$47:$I$47,0)))))))</f>
        <v/>
      </c>
      <c r="U532" s="218" t="str">
        <f t="shared" si="99"/>
        <v/>
      </c>
      <c r="V532" s="206" t="str">
        <f t="shared" si="100"/>
        <v/>
      </c>
      <c r="AN532" s="216">
        <f t="shared" si="103"/>
        <v>0</v>
      </c>
      <c r="AO532" s="156">
        <f t="shared" si="98"/>
        <v>0</v>
      </c>
      <c r="AP532" s="140">
        <f t="shared" si="104"/>
        <v>0</v>
      </c>
      <c r="AQ532" s="159" t="str">
        <f t="shared" si="101"/>
        <v/>
      </c>
    </row>
    <row r="533" spans="2:43" x14ac:dyDescent="0.2">
      <c r="B533" s="202">
        <v>522</v>
      </c>
      <c r="C533" s="45"/>
      <c r="D533" s="114"/>
      <c r="E533" s="114"/>
      <c r="F533" s="114"/>
      <c r="G533" s="44"/>
      <c r="H533" s="10"/>
      <c r="I533" s="10"/>
      <c r="J533" s="5"/>
      <c r="K533" s="36"/>
      <c r="L533" s="37"/>
      <c r="M533" s="8"/>
      <c r="N533" s="8"/>
      <c r="O533" s="8"/>
      <c r="P533" s="8"/>
      <c r="Q533" s="51"/>
      <c r="R533" s="217" t="str">
        <f t="shared" si="102"/>
        <v/>
      </c>
      <c r="S533" s="39" t="str">
        <f>IF(I533="","",IF(I533="委託輸送",IF(H533="ガソリン",VLOOKUP(L533,参考データ!$D$4:$F$6,3,TRUE),VLOOKUP(L533,参考データ!$D$7:$F$15,3,TRUE)),IF(H533="ガソリン",VLOOKUP(L533,参考データ!$D$16:$F$18,3,TRUE),VLOOKUP(L533,参考データ!$D$19:$F$27,3,TRUE))))</f>
        <v/>
      </c>
      <c r="T533" s="204" t="str">
        <f>IF(C533="","",IF(Q533="有",IF(H533="ガソリン",VLOOKUP(M533,参考データ!$B$36:$F$38,3,FALSE)/R533^VLOOKUP(M533,参考データ!$B$36:$F$38,4,FALSE)/L533^VLOOKUP(M533,参考データ!$B$36:$F$38,5,FALSE),VLOOKUP(M533,参考データ!$B$39:$F$42,3,FALSE)/R533^VLOOKUP(M533,参考データ!$B$39:$F$42,4,FALSE)/L533^VLOOKUP(M533,参考データ!$B$39:$F$42,5,FALSE))*U533,J533/(IF(I533="委託輸送",IF(H533="ガソリン",INDEX(参考データ!$F$48:$I$50,MATCH(L533,参考データ!$D$48:$D$50,1),MATCH(M533,参考データ!$F$47:$I$47,0)),INDEX(参考データ!$F$51:$I$59,MATCH(L533,参考データ!$D$51:$D$59,1),MATCH(M533,参考データ!$F$47:$I$47,0))),IF(H533="ガソリン",INDEX(参考データ!$F$60:$I$62,MATCH(L533,参考データ!$D$60:$D$62,1),MATCH(M533,参考データ!$F$47:$I$47,0)),INDEX(参考データ!$F$63:$I$71,MATCH(L533,参考データ!$D$63:$D$71,1),MATCH(M533,参考データ!$F$47:$I$47,0)))))))</f>
        <v/>
      </c>
      <c r="U533" s="218" t="str">
        <f t="shared" si="99"/>
        <v/>
      </c>
      <c r="V533" s="206" t="str">
        <f t="shared" si="100"/>
        <v/>
      </c>
      <c r="AN533" s="216">
        <f t="shared" si="103"/>
        <v>0</v>
      </c>
      <c r="AO533" s="156">
        <f t="shared" si="98"/>
        <v>0</v>
      </c>
      <c r="AP533" s="140">
        <f t="shared" si="104"/>
        <v>0</v>
      </c>
      <c r="AQ533" s="159" t="str">
        <f t="shared" si="101"/>
        <v/>
      </c>
    </row>
    <row r="534" spans="2:43" x14ac:dyDescent="0.2">
      <c r="B534" s="202">
        <v>523</v>
      </c>
      <c r="C534" s="45"/>
      <c r="D534" s="114"/>
      <c r="E534" s="114"/>
      <c r="F534" s="114"/>
      <c r="G534" s="44"/>
      <c r="H534" s="10"/>
      <c r="I534" s="10"/>
      <c r="J534" s="5"/>
      <c r="K534" s="36"/>
      <c r="L534" s="37"/>
      <c r="M534" s="8"/>
      <c r="N534" s="8"/>
      <c r="O534" s="8"/>
      <c r="P534" s="8"/>
      <c r="Q534" s="51"/>
      <c r="R534" s="217" t="str">
        <f t="shared" si="102"/>
        <v/>
      </c>
      <c r="S534" s="39" t="str">
        <f>IF(I534="","",IF(I534="委託輸送",IF(H534="ガソリン",VLOOKUP(L534,参考データ!$D$4:$F$6,3,TRUE),VLOOKUP(L534,参考データ!$D$7:$F$15,3,TRUE)),IF(H534="ガソリン",VLOOKUP(L534,参考データ!$D$16:$F$18,3,TRUE),VLOOKUP(L534,参考データ!$D$19:$F$27,3,TRUE))))</f>
        <v/>
      </c>
      <c r="T534" s="204" t="str">
        <f>IF(C534="","",IF(Q534="有",IF(H534="ガソリン",VLOOKUP(M534,参考データ!$B$36:$F$38,3,FALSE)/R534^VLOOKUP(M534,参考データ!$B$36:$F$38,4,FALSE)/L534^VLOOKUP(M534,参考データ!$B$36:$F$38,5,FALSE),VLOOKUP(M534,参考データ!$B$39:$F$42,3,FALSE)/R534^VLOOKUP(M534,参考データ!$B$39:$F$42,4,FALSE)/L534^VLOOKUP(M534,参考データ!$B$39:$F$42,5,FALSE))*U534,J534/(IF(I534="委託輸送",IF(H534="ガソリン",INDEX(参考データ!$F$48:$I$50,MATCH(L534,参考データ!$D$48:$D$50,1),MATCH(M534,参考データ!$F$47:$I$47,0)),INDEX(参考データ!$F$51:$I$59,MATCH(L534,参考データ!$D$51:$D$59,1),MATCH(M534,参考データ!$F$47:$I$47,0))),IF(H534="ガソリン",INDEX(参考データ!$F$60:$I$62,MATCH(L534,参考データ!$D$60:$D$62,1),MATCH(M534,参考データ!$F$47:$I$47,0)),INDEX(参考データ!$F$63:$I$71,MATCH(L534,参考データ!$D$63:$D$71,1),MATCH(M534,参考データ!$F$47:$I$47,0)))))))</f>
        <v/>
      </c>
      <c r="U534" s="218" t="str">
        <f t="shared" si="99"/>
        <v/>
      </c>
      <c r="V534" s="206" t="str">
        <f t="shared" si="100"/>
        <v/>
      </c>
      <c r="AN534" s="216">
        <f t="shared" si="103"/>
        <v>0</v>
      </c>
      <c r="AO534" s="156">
        <f t="shared" si="98"/>
        <v>0</v>
      </c>
      <c r="AP534" s="140">
        <f t="shared" si="104"/>
        <v>0</v>
      </c>
      <c r="AQ534" s="159" t="str">
        <f t="shared" si="101"/>
        <v/>
      </c>
    </row>
    <row r="535" spans="2:43" x14ac:dyDescent="0.2">
      <c r="B535" s="202">
        <v>524</v>
      </c>
      <c r="C535" s="45"/>
      <c r="D535" s="114"/>
      <c r="E535" s="114"/>
      <c r="F535" s="114"/>
      <c r="G535" s="44"/>
      <c r="H535" s="10"/>
      <c r="I535" s="10"/>
      <c r="J535" s="5"/>
      <c r="K535" s="36"/>
      <c r="L535" s="37"/>
      <c r="M535" s="8"/>
      <c r="N535" s="8"/>
      <c r="O535" s="8"/>
      <c r="P535" s="8"/>
      <c r="Q535" s="51"/>
      <c r="R535" s="217" t="str">
        <f t="shared" si="102"/>
        <v/>
      </c>
      <c r="S535" s="39" t="str">
        <f>IF(I535="","",IF(I535="委託輸送",IF(H535="ガソリン",VLOOKUP(L535,参考データ!$D$4:$F$6,3,TRUE),VLOOKUP(L535,参考データ!$D$7:$F$15,3,TRUE)),IF(H535="ガソリン",VLOOKUP(L535,参考データ!$D$16:$F$18,3,TRUE),VLOOKUP(L535,参考データ!$D$19:$F$27,3,TRUE))))</f>
        <v/>
      </c>
      <c r="T535" s="204" t="str">
        <f>IF(C535="","",IF(Q535="有",IF(H535="ガソリン",VLOOKUP(M535,参考データ!$B$36:$F$38,3,FALSE)/R535^VLOOKUP(M535,参考データ!$B$36:$F$38,4,FALSE)/L535^VLOOKUP(M535,参考データ!$B$36:$F$38,5,FALSE),VLOOKUP(M535,参考データ!$B$39:$F$42,3,FALSE)/R535^VLOOKUP(M535,参考データ!$B$39:$F$42,4,FALSE)/L535^VLOOKUP(M535,参考データ!$B$39:$F$42,5,FALSE))*U535,J535/(IF(I535="委託輸送",IF(H535="ガソリン",INDEX(参考データ!$F$48:$I$50,MATCH(L535,参考データ!$D$48:$D$50,1),MATCH(M535,参考データ!$F$47:$I$47,0)),INDEX(参考データ!$F$51:$I$59,MATCH(L535,参考データ!$D$51:$D$59,1),MATCH(M535,参考データ!$F$47:$I$47,0))),IF(H535="ガソリン",INDEX(参考データ!$F$60:$I$62,MATCH(L535,参考データ!$D$60:$D$62,1),MATCH(M535,参考データ!$F$47:$I$47,0)),INDEX(参考データ!$F$63:$I$71,MATCH(L535,参考データ!$D$63:$D$71,1),MATCH(M535,参考データ!$F$47:$I$47,0)))))))</f>
        <v/>
      </c>
      <c r="U535" s="218" t="str">
        <f t="shared" si="99"/>
        <v/>
      </c>
      <c r="V535" s="206" t="str">
        <f t="shared" si="100"/>
        <v/>
      </c>
      <c r="AN535" s="216">
        <f t="shared" si="103"/>
        <v>0</v>
      </c>
      <c r="AO535" s="156">
        <f t="shared" si="98"/>
        <v>0</v>
      </c>
      <c r="AP535" s="140">
        <f t="shared" si="104"/>
        <v>0</v>
      </c>
      <c r="AQ535" s="159" t="str">
        <f t="shared" si="101"/>
        <v/>
      </c>
    </row>
    <row r="536" spans="2:43" x14ac:dyDescent="0.2">
      <c r="B536" s="202">
        <v>525</v>
      </c>
      <c r="C536" s="45"/>
      <c r="D536" s="114"/>
      <c r="E536" s="114"/>
      <c r="F536" s="114"/>
      <c r="G536" s="44"/>
      <c r="H536" s="10"/>
      <c r="I536" s="10"/>
      <c r="J536" s="5"/>
      <c r="K536" s="36"/>
      <c r="L536" s="37"/>
      <c r="M536" s="8"/>
      <c r="N536" s="8"/>
      <c r="O536" s="8"/>
      <c r="P536" s="8"/>
      <c r="Q536" s="51"/>
      <c r="R536" s="217" t="str">
        <f t="shared" si="102"/>
        <v/>
      </c>
      <c r="S536" s="39" t="str">
        <f>IF(I536="","",IF(I536="委託輸送",IF(H536="ガソリン",VLOOKUP(L536,参考データ!$D$4:$F$6,3,TRUE),VLOOKUP(L536,参考データ!$D$7:$F$15,3,TRUE)),IF(H536="ガソリン",VLOOKUP(L536,参考データ!$D$16:$F$18,3,TRUE),VLOOKUP(L536,参考データ!$D$19:$F$27,3,TRUE))))</f>
        <v/>
      </c>
      <c r="T536" s="204" t="str">
        <f>IF(C536="","",IF(Q536="有",IF(H536="ガソリン",VLOOKUP(M536,参考データ!$B$36:$F$38,3,FALSE)/R536^VLOOKUP(M536,参考データ!$B$36:$F$38,4,FALSE)/L536^VLOOKUP(M536,参考データ!$B$36:$F$38,5,FALSE),VLOOKUP(M536,参考データ!$B$39:$F$42,3,FALSE)/R536^VLOOKUP(M536,参考データ!$B$39:$F$42,4,FALSE)/L536^VLOOKUP(M536,参考データ!$B$39:$F$42,5,FALSE))*U536,J536/(IF(I536="委託輸送",IF(H536="ガソリン",INDEX(参考データ!$F$48:$I$50,MATCH(L536,参考データ!$D$48:$D$50,1),MATCH(M536,参考データ!$F$47:$I$47,0)),INDEX(参考データ!$F$51:$I$59,MATCH(L536,参考データ!$D$51:$D$59,1),MATCH(M536,参考データ!$F$47:$I$47,0))),IF(H536="ガソリン",INDEX(参考データ!$F$60:$I$62,MATCH(L536,参考データ!$D$60:$D$62,1),MATCH(M536,参考データ!$F$47:$I$47,0)),INDEX(参考データ!$F$63:$I$71,MATCH(L536,参考データ!$D$63:$D$71,1),MATCH(M536,参考データ!$F$47:$I$47,0)))))))</f>
        <v/>
      </c>
      <c r="U536" s="218" t="str">
        <f t="shared" si="99"/>
        <v/>
      </c>
      <c r="V536" s="206" t="str">
        <f t="shared" si="100"/>
        <v/>
      </c>
      <c r="AN536" s="216">
        <f t="shared" si="103"/>
        <v>0</v>
      </c>
      <c r="AO536" s="156">
        <f t="shared" si="98"/>
        <v>0</v>
      </c>
      <c r="AP536" s="140">
        <f t="shared" si="104"/>
        <v>0</v>
      </c>
      <c r="AQ536" s="159" t="str">
        <f t="shared" si="101"/>
        <v/>
      </c>
    </row>
    <row r="537" spans="2:43" x14ac:dyDescent="0.2">
      <c r="B537" s="202">
        <v>526</v>
      </c>
      <c r="C537" s="45"/>
      <c r="D537" s="114"/>
      <c r="E537" s="114"/>
      <c r="F537" s="114"/>
      <c r="G537" s="44"/>
      <c r="H537" s="10"/>
      <c r="I537" s="10"/>
      <c r="J537" s="5"/>
      <c r="K537" s="36"/>
      <c r="L537" s="37"/>
      <c r="M537" s="8"/>
      <c r="N537" s="8"/>
      <c r="O537" s="8"/>
      <c r="P537" s="8"/>
      <c r="Q537" s="51"/>
      <c r="R537" s="217" t="str">
        <f t="shared" si="102"/>
        <v/>
      </c>
      <c r="S537" s="39" t="str">
        <f>IF(I537="","",IF(I537="委託輸送",IF(H537="ガソリン",VLOOKUP(L537,参考データ!$D$4:$F$6,3,TRUE),VLOOKUP(L537,参考データ!$D$7:$F$15,3,TRUE)),IF(H537="ガソリン",VLOOKUP(L537,参考データ!$D$16:$F$18,3,TRUE),VLOOKUP(L537,参考データ!$D$19:$F$27,3,TRUE))))</f>
        <v/>
      </c>
      <c r="T537" s="204" t="str">
        <f>IF(C537="","",IF(Q537="有",IF(H537="ガソリン",VLOOKUP(M537,参考データ!$B$36:$F$38,3,FALSE)/R537^VLOOKUP(M537,参考データ!$B$36:$F$38,4,FALSE)/L537^VLOOKUP(M537,参考データ!$B$36:$F$38,5,FALSE),VLOOKUP(M537,参考データ!$B$39:$F$42,3,FALSE)/R537^VLOOKUP(M537,参考データ!$B$39:$F$42,4,FALSE)/L537^VLOOKUP(M537,参考データ!$B$39:$F$42,5,FALSE))*U537,J537/(IF(I537="委託輸送",IF(H537="ガソリン",INDEX(参考データ!$F$48:$I$50,MATCH(L537,参考データ!$D$48:$D$50,1),MATCH(M537,参考データ!$F$47:$I$47,0)),INDEX(参考データ!$F$51:$I$59,MATCH(L537,参考データ!$D$51:$D$59,1),MATCH(M537,参考データ!$F$47:$I$47,0))),IF(H537="ガソリン",INDEX(参考データ!$F$60:$I$62,MATCH(L537,参考データ!$D$60:$D$62,1),MATCH(M537,参考データ!$F$47:$I$47,0)),INDEX(参考データ!$F$63:$I$71,MATCH(L537,参考データ!$D$63:$D$71,1),MATCH(M537,参考データ!$F$47:$I$47,0)))))))</f>
        <v/>
      </c>
      <c r="U537" s="218" t="str">
        <f t="shared" si="99"/>
        <v/>
      </c>
      <c r="V537" s="206" t="str">
        <f t="shared" si="100"/>
        <v/>
      </c>
      <c r="AN537" s="216">
        <f t="shared" si="103"/>
        <v>0</v>
      </c>
      <c r="AO537" s="156">
        <f t="shared" si="98"/>
        <v>0</v>
      </c>
      <c r="AP537" s="140">
        <f t="shared" si="104"/>
        <v>0</v>
      </c>
      <c r="AQ537" s="159" t="str">
        <f t="shared" si="101"/>
        <v/>
      </c>
    </row>
    <row r="538" spans="2:43" x14ac:dyDescent="0.2">
      <c r="B538" s="202">
        <v>527</v>
      </c>
      <c r="C538" s="45"/>
      <c r="D538" s="114"/>
      <c r="E538" s="114"/>
      <c r="F538" s="114"/>
      <c r="G538" s="44"/>
      <c r="H538" s="10"/>
      <c r="I538" s="10"/>
      <c r="J538" s="5"/>
      <c r="K538" s="36"/>
      <c r="L538" s="37"/>
      <c r="M538" s="8"/>
      <c r="N538" s="8"/>
      <c r="O538" s="8"/>
      <c r="P538" s="8"/>
      <c r="Q538" s="51"/>
      <c r="R538" s="217" t="str">
        <f t="shared" si="102"/>
        <v/>
      </c>
      <c r="S538" s="39" t="str">
        <f>IF(I538="","",IF(I538="委託輸送",IF(H538="ガソリン",VLOOKUP(L538,参考データ!$D$4:$F$6,3,TRUE),VLOOKUP(L538,参考データ!$D$7:$F$15,3,TRUE)),IF(H538="ガソリン",VLOOKUP(L538,参考データ!$D$16:$F$18,3,TRUE),VLOOKUP(L538,参考データ!$D$19:$F$27,3,TRUE))))</f>
        <v/>
      </c>
      <c r="T538" s="204" t="str">
        <f>IF(C538="","",IF(Q538="有",IF(H538="ガソリン",VLOOKUP(M538,参考データ!$B$36:$F$38,3,FALSE)/R538^VLOOKUP(M538,参考データ!$B$36:$F$38,4,FALSE)/L538^VLOOKUP(M538,参考データ!$B$36:$F$38,5,FALSE),VLOOKUP(M538,参考データ!$B$39:$F$42,3,FALSE)/R538^VLOOKUP(M538,参考データ!$B$39:$F$42,4,FALSE)/L538^VLOOKUP(M538,参考データ!$B$39:$F$42,5,FALSE))*U538,J538/(IF(I538="委託輸送",IF(H538="ガソリン",INDEX(参考データ!$F$48:$I$50,MATCH(L538,参考データ!$D$48:$D$50,1),MATCH(M538,参考データ!$F$47:$I$47,0)),INDEX(参考データ!$F$51:$I$59,MATCH(L538,参考データ!$D$51:$D$59,1),MATCH(M538,参考データ!$F$47:$I$47,0))),IF(H538="ガソリン",INDEX(参考データ!$F$60:$I$62,MATCH(L538,参考データ!$D$60:$D$62,1),MATCH(M538,参考データ!$F$47:$I$47,0)),INDEX(参考データ!$F$63:$I$71,MATCH(L538,参考データ!$D$63:$D$71,1),MATCH(M538,参考データ!$F$47:$I$47,0)))))))</f>
        <v/>
      </c>
      <c r="U538" s="218" t="str">
        <f t="shared" si="99"/>
        <v/>
      </c>
      <c r="V538" s="206" t="str">
        <f t="shared" si="100"/>
        <v/>
      </c>
      <c r="AN538" s="216">
        <f t="shared" si="103"/>
        <v>0</v>
      </c>
      <c r="AO538" s="156">
        <f t="shared" si="98"/>
        <v>0</v>
      </c>
      <c r="AP538" s="140">
        <f t="shared" si="104"/>
        <v>0</v>
      </c>
      <c r="AQ538" s="159" t="str">
        <f t="shared" si="101"/>
        <v/>
      </c>
    </row>
    <row r="539" spans="2:43" x14ac:dyDescent="0.2">
      <c r="B539" s="202">
        <v>528</v>
      </c>
      <c r="C539" s="45"/>
      <c r="D539" s="114"/>
      <c r="E539" s="114"/>
      <c r="F539" s="114"/>
      <c r="G539" s="44"/>
      <c r="H539" s="10"/>
      <c r="I539" s="10"/>
      <c r="J539" s="5"/>
      <c r="K539" s="36"/>
      <c r="L539" s="37"/>
      <c r="M539" s="8"/>
      <c r="N539" s="8"/>
      <c r="O539" s="8"/>
      <c r="P539" s="8"/>
      <c r="Q539" s="51"/>
      <c r="R539" s="217" t="str">
        <f t="shared" si="102"/>
        <v/>
      </c>
      <c r="S539" s="39" t="str">
        <f>IF(I539="","",IF(I539="委託輸送",IF(H539="ガソリン",VLOOKUP(L539,参考データ!$D$4:$F$6,3,TRUE),VLOOKUP(L539,参考データ!$D$7:$F$15,3,TRUE)),IF(H539="ガソリン",VLOOKUP(L539,参考データ!$D$16:$F$18,3,TRUE),VLOOKUP(L539,参考データ!$D$19:$F$27,3,TRUE))))</f>
        <v/>
      </c>
      <c r="T539" s="204" t="str">
        <f>IF(C539="","",IF(Q539="有",IF(H539="ガソリン",VLOOKUP(M539,参考データ!$B$36:$F$38,3,FALSE)/R539^VLOOKUP(M539,参考データ!$B$36:$F$38,4,FALSE)/L539^VLOOKUP(M539,参考データ!$B$36:$F$38,5,FALSE),VLOOKUP(M539,参考データ!$B$39:$F$42,3,FALSE)/R539^VLOOKUP(M539,参考データ!$B$39:$F$42,4,FALSE)/L539^VLOOKUP(M539,参考データ!$B$39:$F$42,5,FALSE))*U539,J539/(IF(I539="委託輸送",IF(H539="ガソリン",INDEX(参考データ!$F$48:$I$50,MATCH(L539,参考データ!$D$48:$D$50,1),MATCH(M539,参考データ!$F$47:$I$47,0)),INDEX(参考データ!$F$51:$I$59,MATCH(L539,参考データ!$D$51:$D$59,1),MATCH(M539,参考データ!$F$47:$I$47,0))),IF(H539="ガソリン",INDEX(参考データ!$F$60:$I$62,MATCH(L539,参考データ!$D$60:$D$62,1),MATCH(M539,参考データ!$F$47:$I$47,0)),INDEX(参考データ!$F$63:$I$71,MATCH(L539,参考データ!$D$63:$D$71,1),MATCH(M539,参考データ!$F$47:$I$47,0)))))))</f>
        <v/>
      </c>
      <c r="U539" s="218" t="str">
        <f t="shared" si="99"/>
        <v/>
      </c>
      <c r="V539" s="206" t="str">
        <f t="shared" si="100"/>
        <v/>
      </c>
      <c r="AN539" s="216">
        <f t="shared" si="103"/>
        <v>0</v>
      </c>
      <c r="AO539" s="156">
        <f t="shared" si="98"/>
        <v>0</v>
      </c>
      <c r="AP539" s="140">
        <f t="shared" si="104"/>
        <v>0</v>
      </c>
      <c r="AQ539" s="159" t="str">
        <f t="shared" si="101"/>
        <v/>
      </c>
    </row>
    <row r="540" spans="2:43" x14ac:dyDescent="0.2">
      <c r="B540" s="202">
        <v>529</v>
      </c>
      <c r="C540" s="45"/>
      <c r="D540" s="114"/>
      <c r="E540" s="114"/>
      <c r="F540" s="114"/>
      <c r="G540" s="44"/>
      <c r="H540" s="10"/>
      <c r="I540" s="10"/>
      <c r="J540" s="5"/>
      <c r="K540" s="36"/>
      <c r="L540" s="37"/>
      <c r="M540" s="8"/>
      <c r="N540" s="8"/>
      <c r="O540" s="8"/>
      <c r="P540" s="8"/>
      <c r="Q540" s="51"/>
      <c r="R540" s="217" t="str">
        <f t="shared" si="102"/>
        <v/>
      </c>
      <c r="S540" s="39" t="str">
        <f>IF(I540="","",IF(I540="委託輸送",IF(H540="ガソリン",VLOOKUP(L540,参考データ!$D$4:$F$6,3,TRUE),VLOOKUP(L540,参考データ!$D$7:$F$15,3,TRUE)),IF(H540="ガソリン",VLOOKUP(L540,参考データ!$D$16:$F$18,3,TRUE),VLOOKUP(L540,参考データ!$D$19:$F$27,3,TRUE))))</f>
        <v/>
      </c>
      <c r="T540" s="204" t="str">
        <f>IF(C540="","",IF(Q540="有",IF(H540="ガソリン",VLOOKUP(M540,参考データ!$B$36:$F$38,3,FALSE)/R540^VLOOKUP(M540,参考データ!$B$36:$F$38,4,FALSE)/L540^VLOOKUP(M540,参考データ!$B$36:$F$38,5,FALSE),VLOOKUP(M540,参考データ!$B$39:$F$42,3,FALSE)/R540^VLOOKUP(M540,参考データ!$B$39:$F$42,4,FALSE)/L540^VLOOKUP(M540,参考データ!$B$39:$F$42,5,FALSE))*U540,J540/(IF(I540="委託輸送",IF(H540="ガソリン",INDEX(参考データ!$F$48:$I$50,MATCH(L540,参考データ!$D$48:$D$50,1),MATCH(M540,参考データ!$F$47:$I$47,0)),INDEX(参考データ!$F$51:$I$59,MATCH(L540,参考データ!$D$51:$D$59,1),MATCH(M540,参考データ!$F$47:$I$47,0))),IF(H540="ガソリン",INDEX(参考データ!$F$60:$I$62,MATCH(L540,参考データ!$D$60:$D$62,1),MATCH(M540,参考データ!$F$47:$I$47,0)),INDEX(参考データ!$F$63:$I$71,MATCH(L540,参考データ!$D$63:$D$71,1),MATCH(M540,参考データ!$F$47:$I$47,0)))))))</f>
        <v/>
      </c>
      <c r="U540" s="218" t="str">
        <f t="shared" si="99"/>
        <v/>
      </c>
      <c r="V540" s="206" t="str">
        <f t="shared" si="100"/>
        <v/>
      </c>
      <c r="AN540" s="216">
        <f t="shared" si="103"/>
        <v>0</v>
      </c>
      <c r="AO540" s="156">
        <f t="shared" si="98"/>
        <v>0</v>
      </c>
      <c r="AP540" s="140">
        <f t="shared" si="104"/>
        <v>0</v>
      </c>
      <c r="AQ540" s="159" t="str">
        <f t="shared" si="101"/>
        <v/>
      </c>
    </row>
    <row r="541" spans="2:43" x14ac:dyDescent="0.2">
      <c r="B541" s="202">
        <v>530</v>
      </c>
      <c r="C541" s="45"/>
      <c r="D541" s="114"/>
      <c r="E541" s="114"/>
      <c r="F541" s="114"/>
      <c r="G541" s="44"/>
      <c r="H541" s="10"/>
      <c r="I541" s="10"/>
      <c r="J541" s="5"/>
      <c r="K541" s="36"/>
      <c r="L541" s="37"/>
      <c r="M541" s="8"/>
      <c r="N541" s="8"/>
      <c r="O541" s="8"/>
      <c r="P541" s="8"/>
      <c r="Q541" s="51"/>
      <c r="R541" s="217" t="str">
        <f t="shared" si="102"/>
        <v/>
      </c>
      <c r="S541" s="39" t="str">
        <f>IF(I541="","",IF(I541="委託輸送",IF(H541="ガソリン",VLOOKUP(L541,参考データ!$D$4:$F$6,3,TRUE),VLOOKUP(L541,参考データ!$D$7:$F$15,3,TRUE)),IF(H541="ガソリン",VLOOKUP(L541,参考データ!$D$16:$F$18,3,TRUE),VLOOKUP(L541,参考データ!$D$19:$F$27,3,TRUE))))</f>
        <v/>
      </c>
      <c r="T541" s="204" t="str">
        <f>IF(C541="","",IF(Q541="有",IF(H541="ガソリン",VLOOKUP(M541,参考データ!$B$36:$F$38,3,FALSE)/R541^VLOOKUP(M541,参考データ!$B$36:$F$38,4,FALSE)/L541^VLOOKUP(M541,参考データ!$B$36:$F$38,5,FALSE),VLOOKUP(M541,参考データ!$B$39:$F$42,3,FALSE)/R541^VLOOKUP(M541,参考データ!$B$39:$F$42,4,FALSE)/L541^VLOOKUP(M541,参考データ!$B$39:$F$42,5,FALSE))*U541,J541/(IF(I541="委託輸送",IF(H541="ガソリン",INDEX(参考データ!$F$48:$I$50,MATCH(L541,参考データ!$D$48:$D$50,1),MATCH(M541,参考データ!$F$47:$I$47,0)),INDEX(参考データ!$F$51:$I$59,MATCH(L541,参考データ!$D$51:$D$59,1),MATCH(M541,参考データ!$F$47:$I$47,0))),IF(H541="ガソリン",INDEX(参考データ!$F$60:$I$62,MATCH(L541,参考データ!$D$60:$D$62,1),MATCH(M541,参考データ!$F$47:$I$47,0)),INDEX(参考データ!$F$63:$I$71,MATCH(L541,参考データ!$D$63:$D$71,1),MATCH(M541,参考データ!$F$47:$I$47,0)))))))</f>
        <v/>
      </c>
      <c r="U541" s="218" t="str">
        <f t="shared" si="99"/>
        <v/>
      </c>
      <c r="V541" s="206" t="str">
        <f t="shared" si="100"/>
        <v/>
      </c>
      <c r="AN541" s="216">
        <f t="shared" si="103"/>
        <v>0</v>
      </c>
      <c r="AO541" s="156">
        <f t="shared" si="98"/>
        <v>0</v>
      </c>
      <c r="AP541" s="140">
        <f t="shared" si="104"/>
        <v>0</v>
      </c>
      <c r="AQ541" s="159" t="str">
        <f t="shared" si="101"/>
        <v/>
      </c>
    </row>
    <row r="542" spans="2:43" x14ac:dyDescent="0.2">
      <c r="B542" s="202">
        <v>531</v>
      </c>
      <c r="C542" s="45"/>
      <c r="D542" s="114"/>
      <c r="E542" s="114"/>
      <c r="F542" s="114"/>
      <c r="G542" s="44"/>
      <c r="H542" s="10"/>
      <c r="I542" s="10"/>
      <c r="J542" s="5"/>
      <c r="K542" s="36"/>
      <c r="L542" s="37"/>
      <c r="M542" s="8"/>
      <c r="N542" s="8"/>
      <c r="O542" s="8"/>
      <c r="P542" s="8"/>
      <c r="Q542" s="51"/>
      <c r="R542" s="217" t="str">
        <f t="shared" si="102"/>
        <v/>
      </c>
      <c r="S542" s="39" t="str">
        <f>IF(I542="","",IF(I542="委託輸送",IF(H542="ガソリン",VLOOKUP(L542,参考データ!$D$4:$F$6,3,TRUE),VLOOKUP(L542,参考データ!$D$7:$F$15,3,TRUE)),IF(H542="ガソリン",VLOOKUP(L542,参考データ!$D$16:$F$18,3,TRUE),VLOOKUP(L542,参考データ!$D$19:$F$27,3,TRUE))))</f>
        <v/>
      </c>
      <c r="T542" s="204" t="str">
        <f>IF(C542="","",IF(Q542="有",IF(H542="ガソリン",VLOOKUP(M542,参考データ!$B$36:$F$38,3,FALSE)/R542^VLOOKUP(M542,参考データ!$B$36:$F$38,4,FALSE)/L542^VLOOKUP(M542,参考データ!$B$36:$F$38,5,FALSE),VLOOKUP(M542,参考データ!$B$39:$F$42,3,FALSE)/R542^VLOOKUP(M542,参考データ!$B$39:$F$42,4,FALSE)/L542^VLOOKUP(M542,参考データ!$B$39:$F$42,5,FALSE))*U542,J542/(IF(I542="委託輸送",IF(H542="ガソリン",INDEX(参考データ!$F$48:$I$50,MATCH(L542,参考データ!$D$48:$D$50,1),MATCH(M542,参考データ!$F$47:$I$47,0)),INDEX(参考データ!$F$51:$I$59,MATCH(L542,参考データ!$D$51:$D$59,1),MATCH(M542,参考データ!$F$47:$I$47,0))),IF(H542="ガソリン",INDEX(参考データ!$F$60:$I$62,MATCH(L542,参考データ!$D$60:$D$62,1),MATCH(M542,参考データ!$F$47:$I$47,0)),INDEX(参考データ!$F$63:$I$71,MATCH(L542,参考データ!$D$63:$D$71,1),MATCH(M542,参考データ!$F$47:$I$47,0)))))))</f>
        <v/>
      </c>
      <c r="U542" s="218" t="str">
        <f t="shared" si="99"/>
        <v/>
      </c>
      <c r="V542" s="206" t="str">
        <f t="shared" si="100"/>
        <v/>
      </c>
      <c r="AN542" s="216">
        <f t="shared" si="103"/>
        <v>0</v>
      </c>
      <c r="AO542" s="156">
        <f t="shared" si="98"/>
        <v>0</v>
      </c>
      <c r="AP542" s="140">
        <f t="shared" si="104"/>
        <v>0</v>
      </c>
      <c r="AQ542" s="159" t="str">
        <f t="shared" si="101"/>
        <v/>
      </c>
    </row>
    <row r="543" spans="2:43" x14ac:dyDescent="0.2">
      <c r="B543" s="202">
        <v>532</v>
      </c>
      <c r="C543" s="45"/>
      <c r="D543" s="114"/>
      <c r="E543" s="114"/>
      <c r="F543" s="114"/>
      <c r="G543" s="44"/>
      <c r="H543" s="10"/>
      <c r="I543" s="10"/>
      <c r="J543" s="5"/>
      <c r="K543" s="36"/>
      <c r="L543" s="37"/>
      <c r="M543" s="8"/>
      <c r="N543" s="8"/>
      <c r="O543" s="8"/>
      <c r="P543" s="8"/>
      <c r="Q543" s="51"/>
      <c r="R543" s="217" t="str">
        <f t="shared" si="102"/>
        <v/>
      </c>
      <c r="S543" s="39" t="str">
        <f>IF(I543="","",IF(I543="委託輸送",IF(H543="ガソリン",VLOOKUP(L543,参考データ!$D$4:$F$6,3,TRUE),VLOOKUP(L543,参考データ!$D$7:$F$15,3,TRUE)),IF(H543="ガソリン",VLOOKUP(L543,参考データ!$D$16:$F$18,3,TRUE),VLOOKUP(L543,参考データ!$D$19:$F$27,3,TRUE))))</f>
        <v/>
      </c>
      <c r="T543" s="204" t="str">
        <f>IF(C543="","",IF(Q543="有",IF(H543="ガソリン",VLOOKUP(M543,参考データ!$B$36:$F$38,3,FALSE)/R543^VLOOKUP(M543,参考データ!$B$36:$F$38,4,FALSE)/L543^VLOOKUP(M543,参考データ!$B$36:$F$38,5,FALSE),VLOOKUP(M543,参考データ!$B$39:$F$42,3,FALSE)/R543^VLOOKUP(M543,参考データ!$B$39:$F$42,4,FALSE)/L543^VLOOKUP(M543,参考データ!$B$39:$F$42,5,FALSE))*U543,J543/(IF(I543="委託輸送",IF(H543="ガソリン",INDEX(参考データ!$F$48:$I$50,MATCH(L543,参考データ!$D$48:$D$50,1),MATCH(M543,参考データ!$F$47:$I$47,0)),INDEX(参考データ!$F$51:$I$59,MATCH(L543,参考データ!$D$51:$D$59,1),MATCH(M543,参考データ!$F$47:$I$47,0))),IF(H543="ガソリン",INDEX(参考データ!$F$60:$I$62,MATCH(L543,参考データ!$D$60:$D$62,1),MATCH(M543,参考データ!$F$47:$I$47,0)),INDEX(参考データ!$F$63:$I$71,MATCH(L543,参考データ!$D$63:$D$71,1),MATCH(M543,参考データ!$F$47:$I$47,0)))))))</f>
        <v/>
      </c>
      <c r="U543" s="218" t="str">
        <f t="shared" si="99"/>
        <v/>
      </c>
      <c r="V543" s="206" t="str">
        <f t="shared" si="100"/>
        <v/>
      </c>
      <c r="AN543" s="216">
        <f t="shared" si="103"/>
        <v>0</v>
      </c>
      <c r="AO543" s="156">
        <f t="shared" si="98"/>
        <v>0</v>
      </c>
      <c r="AP543" s="140">
        <f t="shared" si="104"/>
        <v>0</v>
      </c>
      <c r="AQ543" s="159" t="str">
        <f t="shared" si="101"/>
        <v/>
      </c>
    </row>
    <row r="544" spans="2:43" x14ac:dyDescent="0.2">
      <c r="B544" s="202">
        <v>533</v>
      </c>
      <c r="C544" s="45"/>
      <c r="D544" s="114"/>
      <c r="E544" s="114"/>
      <c r="F544" s="114"/>
      <c r="G544" s="44"/>
      <c r="H544" s="10"/>
      <c r="I544" s="10"/>
      <c r="J544" s="5"/>
      <c r="K544" s="36"/>
      <c r="L544" s="37"/>
      <c r="M544" s="8"/>
      <c r="N544" s="8"/>
      <c r="O544" s="8"/>
      <c r="P544" s="8"/>
      <c r="Q544" s="51"/>
      <c r="R544" s="217" t="str">
        <f t="shared" si="102"/>
        <v/>
      </c>
      <c r="S544" s="39" t="str">
        <f>IF(I544="","",IF(I544="委託輸送",IF(H544="ガソリン",VLOOKUP(L544,参考データ!$D$4:$F$6,3,TRUE),VLOOKUP(L544,参考データ!$D$7:$F$15,3,TRUE)),IF(H544="ガソリン",VLOOKUP(L544,参考データ!$D$16:$F$18,3,TRUE),VLOOKUP(L544,参考データ!$D$19:$F$27,3,TRUE))))</f>
        <v/>
      </c>
      <c r="T544" s="204" t="str">
        <f>IF(C544="","",IF(Q544="有",IF(H544="ガソリン",VLOOKUP(M544,参考データ!$B$36:$F$38,3,FALSE)/R544^VLOOKUP(M544,参考データ!$B$36:$F$38,4,FALSE)/L544^VLOOKUP(M544,参考データ!$B$36:$F$38,5,FALSE),VLOOKUP(M544,参考データ!$B$39:$F$42,3,FALSE)/R544^VLOOKUP(M544,参考データ!$B$39:$F$42,4,FALSE)/L544^VLOOKUP(M544,参考データ!$B$39:$F$42,5,FALSE))*U544,J544/(IF(I544="委託輸送",IF(H544="ガソリン",INDEX(参考データ!$F$48:$I$50,MATCH(L544,参考データ!$D$48:$D$50,1),MATCH(M544,参考データ!$F$47:$I$47,0)),INDEX(参考データ!$F$51:$I$59,MATCH(L544,参考データ!$D$51:$D$59,1),MATCH(M544,参考データ!$F$47:$I$47,0))),IF(H544="ガソリン",INDEX(参考データ!$F$60:$I$62,MATCH(L544,参考データ!$D$60:$D$62,1),MATCH(M544,参考データ!$F$47:$I$47,0)),INDEX(参考データ!$F$63:$I$71,MATCH(L544,参考データ!$D$63:$D$71,1),MATCH(M544,参考データ!$F$47:$I$47,0)))))))</f>
        <v/>
      </c>
      <c r="U544" s="218" t="str">
        <f t="shared" si="99"/>
        <v/>
      </c>
      <c r="V544" s="206" t="str">
        <f t="shared" si="100"/>
        <v/>
      </c>
      <c r="AN544" s="216">
        <f t="shared" si="103"/>
        <v>0</v>
      </c>
      <c r="AO544" s="156">
        <f t="shared" si="98"/>
        <v>0</v>
      </c>
      <c r="AP544" s="140">
        <f t="shared" si="104"/>
        <v>0</v>
      </c>
      <c r="AQ544" s="159" t="str">
        <f t="shared" si="101"/>
        <v/>
      </c>
    </row>
    <row r="545" spans="2:43" x14ac:dyDescent="0.2">
      <c r="B545" s="202">
        <v>534</v>
      </c>
      <c r="C545" s="45"/>
      <c r="D545" s="114"/>
      <c r="E545" s="114"/>
      <c r="F545" s="114"/>
      <c r="G545" s="44"/>
      <c r="H545" s="10"/>
      <c r="I545" s="10"/>
      <c r="J545" s="5"/>
      <c r="K545" s="36"/>
      <c r="L545" s="37"/>
      <c r="M545" s="8"/>
      <c r="N545" s="8"/>
      <c r="O545" s="8"/>
      <c r="P545" s="8"/>
      <c r="Q545" s="51"/>
      <c r="R545" s="217" t="str">
        <f t="shared" si="102"/>
        <v/>
      </c>
      <c r="S545" s="39" t="str">
        <f>IF(I545="","",IF(I545="委託輸送",IF(H545="ガソリン",VLOOKUP(L545,参考データ!$D$4:$F$6,3,TRUE),VLOOKUP(L545,参考データ!$D$7:$F$15,3,TRUE)),IF(H545="ガソリン",VLOOKUP(L545,参考データ!$D$16:$F$18,3,TRUE),VLOOKUP(L545,参考データ!$D$19:$F$27,3,TRUE))))</f>
        <v/>
      </c>
      <c r="T545" s="204" t="str">
        <f>IF(C545="","",IF(Q545="有",IF(H545="ガソリン",VLOOKUP(M545,参考データ!$B$36:$F$38,3,FALSE)/R545^VLOOKUP(M545,参考データ!$B$36:$F$38,4,FALSE)/L545^VLOOKUP(M545,参考データ!$B$36:$F$38,5,FALSE),VLOOKUP(M545,参考データ!$B$39:$F$42,3,FALSE)/R545^VLOOKUP(M545,参考データ!$B$39:$F$42,4,FALSE)/L545^VLOOKUP(M545,参考データ!$B$39:$F$42,5,FALSE))*U545,J545/(IF(I545="委託輸送",IF(H545="ガソリン",INDEX(参考データ!$F$48:$I$50,MATCH(L545,参考データ!$D$48:$D$50,1),MATCH(M545,参考データ!$F$47:$I$47,0)),INDEX(参考データ!$F$51:$I$59,MATCH(L545,参考データ!$D$51:$D$59,1),MATCH(M545,参考データ!$F$47:$I$47,0))),IF(H545="ガソリン",INDEX(参考データ!$F$60:$I$62,MATCH(L545,参考データ!$D$60:$D$62,1),MATCH(M545,参考データ!$F$47:$I$47,0)),INDEX(参考データ!$F$63:$I$71,MATCH(L545,参考データ!$D$63:$D$71,1),MATCH(M545,参考データ!$F$47:$I$47,0)))))))</f>
        <v/>
      </c>
      <c r="U545" s="218" t="str">
        <f t="shared" si="99"/>
        <v/>
      </c>
      <c r="V545" s="206" t="str">
        <f t="shared" si="100"/>
        <v/>
      </c>
      <c r="AN545" s="216">
        <f t="shared" si="103"/>
        <v>0</v>
      </c>
      <c r="AO545" s="156">
        <f t="shared" si="98"/>
        <v>0</v>
      </c>
      <c r="AP545" s="140">
        <f t="shared" si="104"/>
        <v>0</v>
      </c>
      <c r="AQ545" s="159" t="str">
        <f t="shared" si="101"/>
        <v/>
      </c>
    </row>
    <row r="546" spans="2:43" x14ac:dyDescent="0.2">
      <c r="B546" s="202">
        <v>535</v>
      </c>
      <c r="C546" s="45"/>
      <c r="D546" s="114"/>
      <c r="E546" s="114"/>
      <c r="F546" s="114"/>
      <c r="G546" s="44"/>
      <c r="H546" s="10"/>
      <c r="I546" s="10"/>
      <c r="J546" s="5"/>
      <c r="K546" s="36"/>
      <c r="L546" s="37"/>
      <c r="M546" s="8"/>
      <c r="N546" s="8"/>
      <c r="O546" s="8"/>
      <c r="P546" s="8"/>
      <c r="Q546" s="51"/>
      <c r="R546" s="217" t="str">
        <f t="shared" si="102"/>
        <v/>
      </c>
      <c r="S546" s="39" t="str">
        <f>IF(I546="","",IF(I546="委託輸送",IF(H546="ガソリン",VLOOKUP(L546,参考データ!$D$4:$F$6,3,TRUE),VLOOKUP(L546,参考データ!$D$7:$F$15,3,TRUE)),IF(H546="ガソリン",VLOOKUP(L546,参考データ!$D$16:$F$18,3,TRUE),VLOOKUP(L546,参考データ!$D$19:$F$27,3,TRUE))))</f>
        <v/>
      </c>
      <c r="T546" s="204" t="str">
        <f>IF(C546="","",IF(Q546="有",IF(H546="ガソリン",VLOOKUP(M546,参考データ!$B$36:$F$38,3,FALSE)/R546^VLOOKUP(M546,参考データ!$B$36:$F$38,4,FALSE)/L546^VLOOKUP(M546,参考データ!$B$36:$F$38,5,FALSE),VLOOKUP(M546,参考データ!$B$39:$F$42,3,FALSE)/R546^VLOOKUP(M546,参考データ!$B$39:$F$42,4,FALSE)/L546^VLOOKUP(M546,参考データ!$B$39:$F$42,5,FALSE))*U546,J546/(IF(I546="委託輸送",IF(H546="ガソリン",INDEX(参考データ!$F$48:$I$50,MATCH(L546,参考データ!$D$48:$D$50,1),MATCH(M546,参考データ!$F$47:$I$47,0)),INDEX(参考データ!$F$51:$I$59,MATCH(L546,参考データ!$D$51:$D$59,1),MATCH(M546,参考データ!$F$47:$I$47,0))),IF(H546="ガソリン",INDEX(参考データ!$F$60:$I$62,MATCH(L546,参考データ!$D$60:$D$62,1),MATCH(M546,参考データ!$F$47:$I$47,0)),INDEX(参考データ!$F$63:$I$71,MATCH(L546,参考データ!$D$63:$D$71,1),MATCH(M546,参考データ!$F$47:$I$47,0)))))))</f>
        <v/>
      </c>
      <c r="U546" s="218" t="str">
        <f t="shared" si="99"/>
        <v/>
      </c>
      <c r="V546" s="206" t="str">
        <f t="shared" si="100"/>
        <v/>
      </c>
      <c r="AN546" s="216">
        <f t="shared" si="103"/>
        <v>0</v>
      </c>
      <c r="AO546" s="156">
        <f t="shared" si="98"/>
        <v>0</v>
      </c>
      <c r="AP546" s="140">
        <f t="shared" si="104"/>
        <v>0</v>
      </c>
      <c r="AQ546" s="159" t="str">
        <f t="shared" si="101"/>
        <v/>
      </c>
    </row>
    <row r="547" spans="2:43" x14ac:dyDescent="0.2">
      <c r="B547" s="202">
        <v>536</v>
      </c>
      <c r="C547" s="45"/>
      <c r="D547" s="114"/>
      <c r="E547" s="114"/>
      <c r="F547" s="114"/>
      <c r="G547" s="44"/>
      <c r="H547" s="10"/>
      <c r="I547" s="10"/>
      <c r="J547" s="5"/>
      <c r="K547" s="36"/>
      <c r="L547" s="37"/>
      <c r="M547" s="8"/>
      <c r="N547" s="8"/>
      <c r="O547" s="8"/>
      <c r="P547" s="8"/>
      <c r="Q547" s="51"/>
      <c r="R547" s="217" t="str">
        <f t="shared" si="102"/>
        <v/>
      </c>
      <c r="S547" s="39" t="str">
        <f>IF(I547="","",IF(I547="委託輸送",IF(H547="ガソリン",VLOOKUP(L547,参考データ!$D$4:$F$6,3,TRUE),VLOOKUP(L547,参考データ!$D$7:$F$15,3,TRUE)),IF(H547="ガソリン",VLOOKUP(L547,参考データ!$D$16:$F$18,3,TRUE),VLOOKUP(L547,参考データ!$D$19:$F$27,3,TRUE))))</f>
        <v/>
      </c>
      <c r="T547" s="204" t="str">
        <f>IF(C547="","",IF(Q547="有",IF(H547="ガソリン",VLOOKUP(M547,参考データ!$B$36:$F$38,3,FALSE)/R547^VLOOKUP(M547,参考データ!$B$36:$F$38,4,FALSE)/L547^VLOOKUP(M547,参考データ!$B$36:$F$38,5,FALSE),VLOOKUP(M547,参考データ!$B$39:$F$42,3,FALSE)/R547^VLOOKUP(M547,参考データ!$B$39:$F$42,4,FALSE)/L547^VLOOKUP(M547,参考データ!$B$39:$F$42,5,FALSE))*U547,J547/(IF(I547="委託輸送",IF(H547="ガソリン",INDEX(参考データ!$F$48:$I$50,MATCH(L547,参考データ!$D$48:$D$50,1),MATCH(M547,参考データ!$F$47:$I$47,0)),INDEX(参考データ!$F$51:$I$59,MATCH(L547,参考データ!$D$51:$D$59,1),MATCH(M547,参考データ!$F$47:$I$47,0))),IF(H547="ガソリン",INDEX(参考データ!$F$60:$I$62,MATCH(L547,参考データ!$D$60:$D$62,1),MATCH(M547,参考データ!$F$47:$I$47,0)),INDEX(参考データ!$F$63:$I$71,MATCH(L547,参考データ!$D$63:$D$71,1),MATCH(M547,参考データ!$F$47:$I$47,0)))))))</f>
        <v/>
      </c>
      <c r="U547" s="218" t="str">
        <f t="shared" si="99"/>
        <v/>
      </c>
      <c r="V547" s="206" t="str">
        <f t="shared" si="100"/>
        <v/>
      </c>
      <c r="AN547" s="216">
        <f t="shared" si="103"/>
        <v>0</v>
      </c>
      <c r="AO547" s="156">
        <f t="shared" si="98"/>
        <v>0</v>
      </c>
      <c r="AP547" s="140">
        <f t="shared" si="104"/>
        <v>0</v>
      </c>
      <c r="AQ547" s="159" t="str">
        <f t="shared" si="101"/>
        <v/>
      </c>
    </row>
    <row r="548" spans="2:43" x14ac:dyDescent="0.2">
      <c r="B548" s="202">
        <v>537</v>
      </c>
      <c r="C548" s="45"/>
      <c r="D548" s="114"/>
      <c r="E548" s="114"/>
      <c r="F548" s="114"/>
      <c r="G548" s="44"/>
      <c r="H548" s="10"/>
      <c r="I548" s="10"/>
      <c r="J548" s="5"/>
      <c r="K548" s="36"/>
      <c r="L548" s="37"/>
      <c r="M548" s="8"/>
      <c r="N548" s="8"/>
      <c r="O548" s="8"/>
      <c r="P548" s="8"/>
      <c r="Q548" s="51"/>
      <c r="R548" s="217" t="str">
        <f t="shared" si="102"/>
        <v/>
      </c>
      <c r="S548" s="39" t="str">
        <f>IF(I548="","",IF(I548="委託輸送",IF(H548="ガソリン",VLOOKUP(L548,参考データ!$D$4:$F$6,3,TRUE),VLOOKUP(L548,参考データ!$D$7:$F$15,3,TRUE)),IF(H548="ガソリン",VLOOKUP(L548,参考データ!$D$16:$F$18,3,TRUE),VLOOKUP(L548,参考データ!$D$19:$F$27,3,TRUE))))</f>
        <v/>
      </c>
      <c r="T548" s="204" t="str">
        <f>IF(C548="","",IF(Q548="有",IF(H548="ガソリン",VLOOKUP(M548,参考データ!$B$36:$F$38,3,FALSE)/R548^VLOOKUP(M548,参考データ!$B$36:$F$38,4,FALSE)/L548^VLOOKUP(M548,参考データ!$B$36:$F$38,5,FALSE),VLOOKUP(M548,参考データ!$B$39:$F$42,3,FALSE)/R548^VLOOKUP(M548,参考データ!$B$39:$F$42,4,FALSE)/L548^VLOOKUP(M548,参考データ!$B$39:$F$42,5,FALSE))*U548,J548/(IF(I548="委託輸送",IF(H548="ガソリン",INDEX(参考データ!$F$48:$I$50,MATCH(L548,参考データ!$D$48:$D$50,1),MATCH(M548,参考データ!$F$47:$I$47,0)),INDEX(参考データ!$F$51:$I$59,MATCH(L548,参考データ!$D$51:$D$59,1),MATCH(M548,参考データ!$F$47:$I$47,0))),IF(H548="ガソリン",INDEX(参考データ!$F$60:$I$62,MATCH(L548,参考データ!$D$60:$D$62,1),MATCH(M548,参考データ!$F$47:$I$47,0)),INDEX(参考データ!$F$63:$I$71,MATCH(L548,参考データ!$D$63:$D$71,1),MATCH(M548,参考データ!$F$47:$I$47,0)))))))</f>
        <v/>
      </c>
      <c r="U548" s="218" t="str">
        <f t="shared" si="99"/>
        <v/>
      </c>
      <c r="V548" s="206" t="str">
        <f t="shared" si="100"/>
        <v/>
      </c>
      <c r="AN548" s="216">
        <f t="shared" si="103"/>
        <v>0</v>
      </c>
      <c r="AO548" s="156">
        <f t="shared" si="98"/>
        <v>0</v>
      </c>
      <c r="AP548" s="140">
        <f t="shared" si="104"/>
        <v>0</v>
      </c>
      <c r="AQ548" s="159" t="str">
        <f t="shared" si="101"/>
        <v/>
      </c>
    </row>
    <row r="549" spans="2:43" x14ac:dyDescent="0.2">
      <c r="B549" s="202">
        <v>538</v>
      </c>
      <c r="C549" s="45"/>
      <c r="D549" s="114"/>
      <c r="E549" s="114"/>
      <c r="F549" s="114"/>
      <c r="G549" s="44"/>
      <c r="H549" s="10"/>
      <c r="I549" s="10"/>
      <c r="J549" s="5"/>
      <c r="K549" s="36"/>
      <c r="L549" s="37"/>
      <c r="M549" s="8"/>
      <c r="N549" s="8"/>
      <c r="O549" s="8"/>
      <c r="P549" s="8"/>
      <c r="Q549" s="51"/>
      <c r="R549" s="217" t="str">
        <f t="shared" si="102"/>
        <v/>
      </c>
      <c r="S549" s="39" t="str">
        <f>IF(I549="","",IF(I549="委託輸送",IF(H549="ガソリン",VLOOKUP(L549,参考データ!$D$4:$F$6,3,TRUE),VLOOKUP(L549,参考データ!$D$7:$F$15,3,TRUE)),IF(H549="ガソリン",VLOOKUP(L549,参考データ!$D$16:$F$18,3,TRUE),VLOOKUP(L549,参考データ!$D$19:$F$27,3,TRUE))))</f>
        <v/>
      </c>
      <c r="T549" s="204" t="str">
        <f>IF(C549="","",IF(Q549="有",IF(H549="ガソリン",VLOOKUP(M549,参考データ!$B$36:$F$38,3,FALSE)/R549^VLOOKUP(M549,参考データ!$B$36:$F$38,4,FALSE)/L549^VLOOKUP(M549,参考データ!$B$36:$F$38,5,FALSE),VLOOKUP(M549,参考データ!$B$39:$F$42,3,FALSE)/R549^VLOOKUP(M549,参考データ!$B$39:$F$42,4,FALSE)/L549^VLOOKUP(M549,参考データ!$B$39:$F$42,5,FALSE))*U549,J549/(IF(I549="委託輸送",IF(H549="ガソリン",INDEX(参考データ!$F$48:$I$50,MATCH(L549,参考データ!$D$48:$D$50,1),MATCH(M549,参考データ!$F$47:$I$47,0)),INDEX(参考データ!$F$51:$I$59,MATCH(L549,参考データ!$D$51:$D$59,1),MATCH(M549,参考データ!$F$47:$I$47,0))),IF(H549="ガソリン",INDEX(参考データ!$F$60:$I$62,MATCH(L549,参考データ!$D$60:$D$62,1),MATCH(M549,参考データ!$F$47:$I$47,0)),INDEX(参考データ!$F$63:$I$71,MATCH(L549,参考データ!$D$63:$D$71,1),MATCH(M549,参考データ!$F$47:$I$47,0)))))))</f>
        <v/>
      </c>
      <c r="U549" s="218" t="str">
        <f t="shared" si="99"/>
        <v/>
      </c>
      <c r="V549" s="206" t="str">
        <f t="shared" si="100"/>
        <v/>
      </c>
      <c r="AN549" s="216">
        <f t="shared" si="103"/>
        <v>0</v>
      </c>
      <c r="AO549" s="156">
        <f t="shared" si="98"/>
        <v>0</v>
      </c>
      <c r="AP549" s="140">
        <f t="shared" si="104"/>
        <v>0</v>
      </c>
      <c r="AQ549" s="159" t="str">
        <f t="shared" si="101"/>
        <v/>
      </c>
    </row>
    <row r="550" spans="2:43" x14ac:dyDescent="0.2">
      <c r="B550" s="202">
        <v>539</v>
      </c>
      <c r="C550" s="45"/>
      <c r="D550" s="114"/>
      <c r="E550" s="114"/>
      <c r="F550" s="114"/>
      <c r="G550" s="44"/>
      <c r="H550" s="10"/>
      <c r="I550" s="10"/>
      <c r="J550" s="5"/>
      <c r="K550" s="36"/>
      <c r="L550" s="37"/>
      <c r="M550" s="8"/>
      <c r="N550" s="8"/>
      <c r="O550" s="8"/>
      <c r="P550" s="8"/>
      <c r="Q550" s="51"/>
      <c r="R550" s="217" t="str">
        <f t="shared" si="102"/>
        <v/>
      </c>
      <c r="S550" s="39" t="str">
        <f>IF(I550="","",IF(I550="委託輸送",IF(H550="ガソリン",VLOOKUP(L550,参考データ!$D$4:$F$6,3,TRUE),VLOOKUP(L550,参考データ!$D$7:$F$15,3,TRUE)),IF(H550="ガソリン",VLOOKUP(L550,参考データ!$D$16:$F$18,3,TRUE),VLOOKUP(L550,参考データ!$D$19:$F$27,3,TRUE))))</f>
        <v/>
      </c>
      <c r="T550" s="204" t="str">
        <f>IF(C550="","",IF(Q550="有",IF(H550="ガソリン",VLOOKUP(M550,参考データ!$B$36:$F$38,3,FALSE)/R550^VLOOKUP(M550,参考データ!$B$36:$F$38,4,FALSE)/L550^VLOOKUP(M550,参考データ!$B$36:$F$38,5,FALSE),VLOOKUP(M550,参考データ!$B$39:$F$42,3,FALSE)/R550^VLOOKUP(M550,参考データ!$B$39:$F$42,4,FALSE)/L550^VLOOKUP(M550,参考データ!$B$39:$F$42,5,FALSE))*U550,J550/(IF(I550="委託輸送",IF(H550="ガソリン",INDEX(参考データ!$F$48:$I$50,MATCH(L550,参考データ!$D$48:$D$50,1),MATCH(M550,参考データ!$F$47:$I$47,0)),INDEX(参考データ!$F$51:$I$59,MATCH(L550,参考データ!$D$51:$D$59,1),MATCH(M550,参考データ!$F$47:$I$47,0))),IF(H550="ガソリン",INDEX(参考データ!$F$60:$I$62,MATCH(L550,参考データ!$D$60:$D$62,1),MATCH(M550,参考データ!$F$47:$I$47,0)),INDEX(参考データ!$F$63:$I$71,MATCH(L550,参考データ!$D$63:$D$71,1),MATCH(M550,参考データ!$F$47:$I$47,0)))))))</f>
        <v/>
      </c>
      <c r="U550" s="218" t="str">
        <f t="shared" si="99"/>
        <v/>
      </c>
      <c r="V550" s="206" t="str">
        <f t="shared" si="100"/>
        <v/>
      </c>
      <c r="AN550" s="216">
        <f t="shared" si="103"/>
        <v>0</v>
      </c>
      <c r="AO550" s="156">
        <f t="shared" si="98"/>
        <v>0</v>
      </c>
      <c r="AP550" s="140">
        <f t="shared" si="104"/>
        <v>0</v>
      </c>
      <c r="AQ550" s="159" t="str">
        <f t="shared" si="101"/>
        <v/>
      </c>
    </row>
    <row r="551" spans="2:43" x14ac:dyDescent="0.2">
      <c r="B551" s="202">
        <v>540</v>
      </c>
      <c r="C551" s="45"/>
      <c r="D551" s="114"/>
      <c r="E551" s="114"/>
      <c r="F551" s="114"/>
      <c r="G551" s="44"/>
      <c r="H551" s="10"/>
      <c r="I551" s="10"/>
      <c r="J551" s="5"/>
      <c r="K551" s="36"/>
      <c r="L551" s="37"/>
      <c r="M551" s="8"/>
      <c r="N551" s="8"/>
      <c r="O551" s="8"/>
      <c r="P551" s="8"/>
      <c r="Q551" s="51"/>
      <c r="R551" s="217" t="str">
        <f t="shared" si="102"/>
        <v/>
      </c>
      <c r="S551" s="39" t="str">
        <f>IF(I551="","",IF(I551="委託輸送",IF(H551="ガソリン",VLOOKUP(L551,参考データ!$D$4:$F$6,3,TRUE),VLOOKUP(L551,参考データ!$D$7:$F$15,3,TRUE)),IF(H551="ガソリン",VLOOKUP(L551,参考データ!$D$16:$F$18,3,TRUE),VLOOKUP(L551,参考データ!$D$19:$F$27,3,TRUE))))</f>
        <v/>
      </c>
      <c r="T551" s="204" t="str">
        <f>IF(C551="","",IF(Q551="有",IF(H551="ガソリン",VLOOKUP(M551,参考データ!$B$36:$F$38,3,FALSE)/R551^VLOOKUP(M551,参考データ!$B$36:$F$38,4,FALSE)/L551^VLOOKUP(M551,参考データ!$B$36:$F$38,5,FALSE),VLOOKUP(M551,参考データ!$B$39:$F$42,3,FALSE)/R551^VLOOKUP(M551,参考データ!$B$39:$F$42,4,FALSE)/L551^VLOOKUP(M551,参考データ!$B$39:$F$42,5,FALSE))*U551,J551/(IF(I551="委託輸送",IF(H551="ガソリン",INDEX(参考データ!$F$48:$I$50,MATCH(L551,参考データ!$D$48:$D$50,1),MATCH(M551,参考データ!$F$47:$I$47,0)),INDEX(参考データ!$F$51:$I$59,MATCH(L551,参考データ!$D$51:$D$59,1),MATCH(M551,参考データ!$F$47:$I$47,0))),IF(H551="ガソリン",INDEX(参考データ!$F$60:$I$62,MATCH(L551,参考データ!$D$60:$D$62,1),MATCH(M551,参考データ!$F$47:$I$47,0)),INDEX(参考データ!$F$63:$I$71,MATCH(L551,参考データ!$D$63:$D$71,1),MATCH(M551,参考データ!$F$47:$I$47,0)))))))</f>
        <v/>
      </c>
      <c r="U551" s="218" t="str">
        <f t="shared" si="99"/>
        <v/>
      </c>
      <c r="V551" s="206" t="str">
        <f t="shared" si="100"/>
        <v/>
      </c>
      <c r="AN551" s="216">
        <f t="shared" si="103"/>
        <v>0</v>
      </c>
      <c r="AO551" s="156">
        <f t="shared" si="98"/>
        <v>0</v>
      </c>
      <c r="AP551" s="140">
        <f t="shared" si="104"/>
        <v>0</v>
      </c>
      <c r="AQ551" s="159" t="str">
        <f t="shared" si="101"/>
        <v/>
      </c>
    </row>
    <row r="552" spans="2:43" x14ac:dyDescent="0.2">
      <c r="B552" s="202">
        <v>541</v>
      </c>
      <c r="C552" s="45"/>
      <c r="D552" s="114"/>
      <c r="E552" s="114"/>
      <c r="F552" s="114"/>
      <c r="G552" s="44"/>
      <c r="H552" s="10"/>
      <c r="I552" s="10"/>
      <c r="J552" s="5"/>
      <c r="K552" s="36"/>
      <c r="L552" s="37"/>
      <c r="M552" s="8"/>
      <c r="N552" s="8"/>
      <c r="O552" s="8"/>
      <c r="P552" s="8"/>
      <c r="Q552" s="51"/>
      <c r="R552" s="217" t="str">
        <f t="shared" si="102"/>
        <v/>
      </c>
      <c r="S552" s="39" t="str">
        <f>IF(I552="","",IF(I552="委託輸送",IF(H552="ガソリン",VLOOKUP(L552,参考データ!$D$4:$F$6,3,TRUE),VLOOKUP(L552,参考データ!$D$7:$F$15,3,TRUE)),IF(H552="ガソリン",VLOOKUP(L552,参考データ!$D$16:$F$18,3,TRUE),VLOOKUP(L552,参考データ!$D$19:$F$27,3,TRUE))))</f>
        <v/>
      </c>
      <c r="T552" s="204" t="str">
        <f>IF(C552="","",IF(Q552="有",IF(H552="ガソリン",VLOOKUP(M552,参考データ!$B$36:$F$38,3,FALSE)/R552^VLOOKUP(M552,参考データ!$B$36:$F$38,4,FALSE)/L552^VLOOKUP(M552,参考データ!$B$36:$F$38,5,FALSE),VLOOKUP(M552,参考データ!$B$39:$F$42,3,FALSE)/R552^VLOOKUP(M552,参考データ!$B$39:$F$42,4,FALSE)/L552^VLOOKUP(M552,参考データ!$B$39:$F$42,5,FALSE))*U552,J552/(IF(I552="委託輸送",IF(H552="ガソリン",INDEX(参考データ!$F$48:$I$50,MATCH(L552,参考データ!$D$48:$D$50,1),MATCH(M552,参考データ!$F$47:$I$47,0)),INDEX(参考データ!$F$51:$I$59,MATCH(L552,参考データ!$D$51:$D$59,1),MATCH(M552,参考データ!$F$47:$I$47,0))),IF(H552="ガソリン",INDEX(参考データ!$F$60:$I$62,MATCH(L552,参考データ!$D$60:$D$62,1),MATCH(M552,参考データ!$F$47:$I$47,0)),INDEX(参考データ!$F$63:$I$71,MATCH(L552,参考データ!$D$63:$D$71,1),MATCH(M552,参考データ!$F$47:$I$47,0)))))))</f>
        <v/>
      </c>
      <c r="U552" s="218" t="str">
        <f t="shared" si="99"/>
        <v/>
      </c>
      <c r="V552" s="206" t="str">
        <f t="shared" si="100"/>
        <v/>
      </c>
      <c r="AN552" s="216">
        <f t="shared" si="103"/>
        <v>0</v>
      </c>
      <c r="AO552" s="156">
        <f t="shared" si="98"/>
        <v>0</v>
      </c>
      <c r="AP552" s="140">
        <f t="shared" si="104"/>
        <v>0</v>
      </c>
      <c r="AQ552" s="159" t="str">
        <f t="shared" si="101"/>
        <v/>
      </c>
    </row>
    <row r="553" spans="2:43" x14ac:dyDescent="0.2">
      <c r="B553" s="202">
        <v>542</v>
      </c>
      <c r="C553" s="45"/>
      <c r="D553" s="114"/>
      <c r="E553" s="114"/>
      <c r="F553" s="114"/>
      <c r="G553" s="44"/>
      <c r="H553" s="10"/>
      <c r="I553" s="10"/>
      <c r="J553" s="5"/>
      <c r="K553" s="36"/>
      <c r="L553" s="37"/>
      <c r="M553" s="8"/>
      <c r="N553" s="8"/>
      <c r="O553" s="8"/>
      <c r="P553" s="8"/>
      <c r="Q553" s="51"/>
      <c r="R553" s="217" t="str">
        <f t="shared" si="102"/>
        <v/>
      </c>
      <c r="S553" s="39" t="str">
        <f>IF(I553="","",IF(I553="委託輸送",IF(H553="ガソリン",VLOOKUP(L553,参考データ!$D$4:$F$6,3,TRUE),VLOOKUP(L553,参考データ!$D$7:$F$15,3,TRUE)),IF(H553="ガソリン",VLOOKUP(L553,参考データ!$D$16:$F$18,3,TRUE),VLOOKUP(L553,参考データ!$D$19:$F$27,3,TRUE))))</f>
        <v/>
      </c>
      <c r="T553" s="204" t="str">
        <f>IF(C553="","",IF(Q553="有",IF(H553="ガソリン",VLOOKUP(M553,参考データ!$B$36:$F$38,3,FALSE)/R553^VLOOKUP(M553,参考データ!$B$36:$F$38,4,FALSE)/L553^VLOOKUP(M553,参考データ!$B$36:$F$38,5,FALSE),VLOOKUP(M553,参考データ!$B$39:$F$42,3,FALSE)/R553^VLOOKUP(M553,参考データ!$B$39:$F$42,4,FALSE)/L553^VLOOKUP(M553,参考データ!$B$39:$F$42,5,FALSE))*U553,J553/(IF(I553="委託輸送",IF(H553="ガソリン",INDEX(参考データ!$F$48:$I$50,MATCH(L553,参考データ!$D$48:$D$50,1),MATCH(M553,参考データ!$F$47:$I$47,0)),INDEX(参考データ!$F$51:$I$59,MATCH(L553,参考データ!$D$51:$D$59,1),MATCH(M553,参考データ!$F$47:$I$47,0))),IF(H553="ガソリン",INDEX(参考データ!$F$60:$I$62,MATCH(L553,参考データ!$D$60:$D$62,1),MATCH(M553,参考データ!$F$47:$I$47,0)),INDEX(参考データ!$F$63:$I$71,MATCH(L553,参考データ!$D$63:$D$71,1),MATCH(M553,参考データ!$F$47:$I$47,0)))))))</f>
        <v/>
      </c>
      <c r="U553" s="218" t="str">
        <f t="shared" si="99"/>
        <v/>
      </c>
      <c r="V553" s="206" t="str">
        <f t="shared" si="100"/>
        <v/>
      </c>
      <c r="AN553" s="216">
        <f t="shared" si="103"/>
        <v>0</v>
      </c>
      <c r="AO553" s="156">
        <f t="shared" ref="AO553:AO616" si="105">+J553*L553/1000</f>
        <v>0</v>
      </c>
      <c r="AP553" s="140">
        <f t="shared" si="104"/>
        <v>0</v>
      </c>
      <c r="AQ553" s="159" t="str">
        <f t="shared" si="101"/>
        <v/>
      </c>
    </row>
    <row r="554" spans="2:43" x14ac:dyDescent="0.2">
      <c r="B554" s="202">
        <v>543</v>
      </c>
      <c r="C554" s="45"/>
      <c r="D554" s="114"/>
      <c r="E554" s="114"/>
      <c r="F554" s="114"/>
      <c r="G554" s="44"/>
      <c r="H554" s="10"/>
      <c r="I554" s="10"/>
      <c r="J554" s="5"/>
      <c r="K554" s="36"/>
      <c r="L554" s="37"/>
      <c r="M554" s="8"/>
      <c r="N554" s="8"/>
      <c r="O554" s="8"/>
      <c r="P554" s="8"/>
      <c r="Q554" s="51"/>
      <c r="R554" s="217" t="str">
        <f t="shared" si="102"/>
        <v/>
      </c>
      <c r="S554" s="39" t="str">
        <f>IF(I554="","",IF(I554="委託輸送",IF(H554="ガソリン",VLOOKUP(L554,参考データ!$D$4:$F$6,3,TRUE),VLOOKUP(L554,参考データ!$D$7:$F$15,3,TRUE)),IF(H554="ガソリン",VLOOKUP(L554,参考データ!$D$16:$F$18,3,TRUE),VLOOKUP(L554,参考データ!$D$19:$F$27,3,TRUE))))</f>
        <v/>
      </c>
      <c r="T554" s="204" t="str">
        <f>IF(C554="","",IF(Q554="有",IF(H554="ガソリン",VLOOKUP(M554,参考データ!$B$36:$F$38,3,FALSE)/R554^VLOOKUP(M554,参考データ!$B$36:$F$38,4,FALSE)/L554^VLOOKUP(M554,参考データ!$B$36:$F$38,5,FALSE),VLOOKUP(M554,参考データ!$B$39:$F$42,3,FALSE)/R554^VLOOKUP(M554,参考データ!$B$39:$F$42,4,FALSE)/L554^VLOOKUP(M554,参考データ!$B$39:$F$42,5,FALSE))*U554,J554/(IF(I554="委託輸送",IF(H554="ガソリン",INDEX(参考データ!$F$48:$I$50,MATCH(L554,参考データ!$D$48:$D$50,1),MATCH(M554,参考データ!$F$47:$I$47,0)),INDEX(参考データ!$F$51:$I$59,MATCH(L554,参考データ!$D$51:$D$59,1),MATCH(M554,参考データ!$F$47:$I$47,0))),IF(H554="ガソリン",INDEX(参考データ!$F$60:$I$62,MATCH(L554,参考データ!$D$60:$D$62,1),MATCH(M554,参考データ!$F$47:$I$47,0)),INDEX(参考データ!$F$63:$I$71,MATCH(L554,参考データ!$D$63:$D$71,1),MATCH(M554,参考データ!$F$47:$I$47,0)))))))</f>
        <v/>
      </c>
      <c r="U554" s="218" t="str">
        <f t="shared" si="99"/>
        <v/>
      </c>
      <c r="V554" s="206" t="str">
        <f t="shared" si="100"/>
        <v/>
      </c>
      <c r="AN554" s="216">
        <f t="shared" si="103"/>
        <v>0</v>
      </c>
      <c r="AO554" s="156">
        <f t="shared" si="105"/>
        <v>0</v>
      </c>
      <c r="AP554" s="140">
        <f t="shared" si="104"/>
        <v>0</v>
      </c>
      <c r="AQ554" s="159" t="str">
        <f t="shared" si="101"/>
        <v/>
      </c>
    </row>
    <row r="555" spans="2:43" x14ac:dyDescent="0.2">
      <c r="B555" s="202">
        <v>544</v>
      </c>
      <c r="C555" s="45"/>
      <c r="D555" s="114"/>
      <c r="E555" s="114"/>
      <c r="F555" s="114"/>
      <c r="G555" s="44"/>
      <c r="H555" s="10"/>
      <c r="I555" s="10"/>
      <c r="J555" s="5"/>
      <c r="K555" s="36"/>
      <c r="L555" s="37"/>
      <c r="M555" s="8"/>
      <c r="N555" s="8"/>
      <c r="O555" s="8"/>
      <c r="P555" s="8"/>
      <c r="Q555" s="51"/>
      <c r="R555" s="217" t="str">
        <f t="shared" si="102"/>
        <v/>
      </c>
      <c r="S555" s="39" t="str">
        <f>IF(I555="","",IF(I555="委託輸送",IF(H555="ガソリン",VLOOKUP(L555,参考データ!$D$4:$F$6,3,TRUE),VLOOKUP(L555,参考データ!$D$7:$F$15,3,TRUE)),IF(H555="ガソリン",VLOOKUP(L555,参考データ!$D$16:$F$18,3,TRUE),VLOOKUP(L555,参考データ!$D$19:$F$27,3,TRUE))))</f>
        <v/>
      </c>
      <c r="T555" s="204" t="str">
        <f>IF(C555="","",IF(Q555="有",IF(H555="ガソリン",VLOOKUP(M555,参考データ!$B$36:$F$38,3,FALSE)/R555^VLOOKUP(M555,参考データ!$B$36:$F$38,4,FALSE)/L555^VLOOKUP(M555,参考データ!$B$36:$F$38,5,FALSE),VLOOKUP(M555,参考データ!$B$39:$F$42,3,FALSE)/R555^VLOOKUP(M555,参考データ!$B$39:$F$42,4,FALSE)/L555^VLOOKUP(M555,参考データ!$B$39:$F$42,5,FALSE))*U555,J555/(IF(I555="委託輸送",IF(H555="ガソリン",INDEX(参考データ!$F$48:$I$50,MATCH(L555,参考データ!$D$48:$D$50,1),MATCH(M555,参考データ!$F$47:$I$47,0)),INDEX(参考データ!$F$51:$I$59,MATCH(L555,参考データ!$D$51:$D$59,1),MATCH(M555,参考データ!$F$47:$I$47,0))),IF(H555="ガソリン",INDEX(参考データ!$F$60:$I$62,MATCH(L555,参考データ!$D$60:$D$62,1),MATCH(M555,参考データ!$F$47:$I$47,0)),INDEX(参考データ!$F$63:$I$71,MATCH(L555,参考データ!$D$63:$D$71,1),MATCH(M555,参考データ!$F$47:$I$47,0)))))))</f>
        <v/>
      </c>
      <c r="U555" s="218" t="str">
        <f t="shared" si="99"/>
        <v/>
      </c>
      <c r="V555" s="206" t="str">
        <f t="shared" si="100"/>
        <v/>
      </c>
      <c r="AN555" s="216">
        <f t="shared" si="103"/>
        <v>0</v>
      </c>
      <c r="AO555" s="156">
        <f t="shared" si="105"/>
        <v>0</v>
      </c>
      <c r="AP555" s="140">
        <f t="shared" si="104"/>
        <v>0</v>
      </c>
      <c r="AQ555" s="159" t="str">
        <f t="shared" si="101"/>
        <v/>
      </c>
    </row>
    <row r="556" spans="2:43" x14ac:dyDescent="0.2">
      <c r="B556" s="202">
        <v>545</v>
      </c>
      <c r="C556" s="45"/>
      <c r="D556" s="114"/>
      <c r="E556" s="114"/>
      <c r="F556" s="114"/>
      <c r="G556" s="44"/>
      <c r="H556" s="10"/>
      <c r="I556" s="10"/>
      <c r="J556" s="5"/>
      <c r="K556" s="36"/>
      <c r="L556" s="37"/>
      <c r="M556" s="8"/>
      <c r="N556" s="8"/>
      <c r="O556" s="8"/>
      <c r="P556" s="8"/>
      <c r="Q556" s="51"/>
      <c r="R556" s="217" t="str">
        <f t="shared" si="102"/>
        <v/>
      </c>
      <c r="S556" s="39" t="str">
        <f>IF(I556="","",IF(I556="委託輸送",IF(H556="ガソリン",VLOOKUP(L556,参考データ!$D$4:$F$6,3,TRUE),VLOOKUP(L556,参考データ!$D$7:$F$15,3,TRUE)),IF(H556="ガソリン",VLOOKUP(L556,参考データ!$D$16:$F$18,3,TRUE),VLOOKUP(L556,参考データ!$D$19:$F$27,3,TRUE))))</f>
        <v/>
      </c>
      <c r="T556" s="204" t="str">
        <f>IF(C556="","",IF(Q556="有",IF(H556="ガソリン",VLOOKUP(M556,参考データ!$B$36:$F$38,3,FALSE)/R556^VLOOKUP(M556,参考データ!$B$36:$F$38,4,FALSE)/L556^VLOOKUP(M556,参考データ!$B$36:$F$38,5,FALSE),VLOOKUP(M556,参考データ!$B$39:$F$42,3,FALSE)/R556^VLOOKUP(M556,参考データ!$B$39:$F$42,4,FALSE)/L556^VLOOKUP(M556,参考データ!$B$39:$F$42,5,FALSE))*U556,J556/(IF(I556="委託輸送",IF(H556="ガソリン",INDEX(参考データ!$F$48:$I$50,MATCH(L556,参考データ!$D$48:$D$50,1),MATCH(M556,参考データ!$F$47:$I$47,0)),INDEX(参考データ!$F$51:$I$59,MATCH(L556,参考データ!$D$51:$D$59,1),MATCH(M556,参考データ!$F$47:$I$47,0))),IF(H556="ガソリン",INDEX(参考データ!$F$60:$I$62,MATCH(L556,参考データ!$D$60:$D$62,1),MATCH(M556,参考データ!$F$47:$I$47,0)),INDEX(参考データ!$F$63:$I$71,MATCH(L556,参考データ!$D$63:$D$71,1),MATCH(M556,参考データ!$F$47:$I$47,0)))))))</f>
        <v/>
      </c>
      <c r="U556" s="218" t="str">
        <f t="shared" si="99"/>
        <v/>
      </c>
      <c r="V556" s="206" t="str">
        <f t="shared" si="100"/>
        <v/>
      </c>
      <c r="AN556" s="216">
        <f t="shared" si="103"/>
        <v>0</v>
      </c>
      <c r="AO556" s="156">
        <f t="shared" si="105"/>
        <v>0</v>
      </c>
      <c r="AP556" s="140">
        <f t="shared" si="104"/>
        <v>0</v>
      </c>
      <c r="AQ556" s="159" t="str">
        <f t="shared" si="101"/>
        <v/>
      </c>
    </row>
    <row r="557" spans="2:43" x14ac:dyDescent="0.2">
      <c r="B557" s="202">
        <v>546</v>
      </c>
      <c r="C557" s="45"/>
      <c r="D557" s="114"/>
      <c r="E557" s="114"/>
      <c r="F557" s="114"/>
      <c r="G557" s="44"/>
      <c r="H557" s="10"/>
      <c r="I557" s="10"/>
      <c r="J557" s="5"/>
      <c r="K557" s="36"/>
      <c r="L557" s="37"/>
      <c r="M557" s="8"/>
      <c r="N557" s="8"/>
      <c r="O557" s="8"/>
      <c r="P557" s="8"/>
      <c r="Q557" s="51"/>
      <c r="R557" s="217" t="str">
        <f t="shared" si="102"/>
        <v/>
      </c>
      <c r="S557" s="39" t="str">
        <f>IF(I557="","",IF(I557="委託輸送",IF(H557="ガソリン",VLOOKUP(L557,参考データ!$D$4:$F$6,3,TRUE),VLOOKUP(L557,参考データ!$D$7:$F$15,3,TRUE)),IF(H557="ガソリン",VLOOKUP(L557,参考データ!$D$16:$F$18,3,TRUE),VLOOKUP(L557,参考データ!$D$19:$F$27,3,TRUE))))</f>
        <v/>
      </c>
      <c r="T557" s="204" t="str">
        <f>IF(C557="","",IF(Q557="有",IF(H557="ガソリン",VLOOKUP(M557,参考データ!$B$36:$F$38,3,FALSE)/R557^VLOOKUP(M557,参考データ!$B$36:$F$38,4,FALSE)/L557^VLOOKUP(M557,参考データ!$B$36:$F$38,5,FALSE),VLOOKUP(M557,参考データ!$B$39:$F$42,3,FALSE)/R557^VLOOKUP(M557,参考データ!$B$39:$F$42,4,FALSE)/L557^VLOOKUP(M557,参考データ!$B$39:$F$42,5,FALSE))*U557,J557/(IF(I557="委託輸送",IF(H557="ガソリン",INDEX(参考データ!$F$48:$I$50,MATCH(L557,参考データ!$D$48:$D$50,1),MATCH(M557,参考データ!$F$47:$I$47,0)),INDEX(参考データ!$F$51:$I$59,MATCH(L557,参考データ!$D$51:$D$59,1),MATCH(M557,参考データ!$F$47:$I$47,0))),IF(H557="ガソリン",INDEX(参考データ!$F$60:$I$62,MATCH(L557,参考データ!$D$60:$D$62,1),MATCH(M557,参考データ!$F$47:$I$47,0)),INDEX(参考データ!$F$63:$I$71,MATCH(L557,参考データ!$D$63:$D$71,1),MATCH(M557,参考データ!$F$47:$I$47,0)))))))</f>
        <v/>
      </c>
      <c r="U557" s="218" t="str">
        <f t="shared" si="99"/>
        <v/>
      </c>
      <c r="V557" s="206" t="str">
        <f t="shared" si="100"/>
        <v/>
      </c>
      <c r="AN557" s="216">
        <f t="shared" si="103"/>
        <v>0</v>
      </c>
      <c r="AO557" s="156">
        <f t="shared" si="105"/>
        <v>0</v>
      </c>
      <c r="AP557" s="140">
        <f t="shared" si="104"/>
        <v>0</v>
      </c>
      <c r="AQ557" s="159" t="str">
        <f t="shared" si="101"/>
        <v/>
      </c>
    </row>
    <row r="558" spans="2:43" x14ac:dyDescent="0.2">
      <c r="B558" s="202">
        <v>547</v>
      </c>
      <c r="C558" s="45"/>
      <c r="D558" s="114"/>
      <c r="E558" s="114"/>
      <c r="F558" s="114"/>
      <c r="G558" s="44"/>
      <c r="H558" s="10"/>
      <c r="I558" s="10"/>
      <c r="J558" s="5"/>
      <c r="K558" s="36"/>
      <c r="L558" s="37"/>
      <c r="M558" s="8"/>
      <c r="N558" s="8"/>
      <c r="O558" s="8"/>
      <c r="P558" s="8"/>
      <c r="Q558" s="51"/>
      <c r="R558" s="217" t="str">
        <f t="shared" si="102"/>
        <v/>
      </c>
      <c r="S558" s="39" t="str">
        <f>IF(I558="","",IF(I558="委託輸送",IF(H558="ガソリン",VLOOKUP(L558,参考データ!$D$4:$F$6,3,TRUE),VLOOKUP(L558,参考データ!$D$7:$F$15,3,TRUE)),IF(H558="ガソリン",VLOOKUP(L558,参考データ!$D$16:$F$18,3,TRUE),VLOOKUP(L558,参考データ!$D$19:$F$27,3,TRUE))))</f>
        <v/>
      </c>
      <c r="T558" s="204" t="str">
        <f>IF(C558="","",IF(Q558="有",IF(H558="ガソリン",VLOOKUP(M558,参考データ!$B$36:$F$38,3,FALSE)/R558^VLOOKUP(M558,参考データ!$B$36:$F$38,4,FALSE)/L558^VLOOKUP(M558,参考データ!$B$36:$F$38,5,FALSE),VLOOKUP(M558,参考データ!$B$39:$F$42,3,FALSE)/R558^VLOOKUP(M558,参考データ!$B$39:$F$42,4,FALSE)/L558^VLOOKUP(M558,参考データ!$B$39:$F$42,5,FALSE))*U558,J558/(IF(I558="委託輸送",IF(H558="ガソリン",INDEX(参考データ!$F$48:$I$50,MATCH(L558,参考データ!$D$48:$D$50,1),MATCH(M558,参考データ!$F$47:$I$47,0)),INDEX(参考データ!$F$51:$I$59,MATCH(L558,参考データ!$D$51:$D$59,1),MATCH(M558,参考データ!$F$47:$I$47,0))),IF(H558="ガソリン",INDEX(参考データ!$F$60:$I$62,MATCH(L558,参考データ!$D$60:$D$62,1),MATCH(M558,参考データ!$F$47:$I$47,0)),INDEX(参考データ!$F$63:$I$71,MATCH(L558,参考データ!$D$63:$D$71,1),MATCH(M558,参考データ!$F$47:$I$47,0)))))))</f>
        <v/>
      </c>
      <c r="U558" s="218" t="str">
        <f t="shared" si="99"/>
        <v/>
      </c>
      <c r="V558" s="206" t="str">
        <f t="shared" si="100"/>
        <v/>
      </c>
      <c r="AN558" s="216">
        <f t="shared" si="103"/>
        <v>0</v>
      </c>
      <c r="AO558" s="156">
        <f t="shared" si="105"/>
        <v>0</v>
      </c>
      <c r="AP558" s="140">
        <f t="shared" si="104"/>
        <v>0</v>
      </c>
      <c r="AQ558" s="159" t="str">
        <f t="shared" si="101"/>
        <v/>
      </c>
    </row>
    <row r="559" spans="2:43" x14ac:dyDescent="0.2">
      <c r="B559" s="202">
        <v>548</v>
      </c>
      <c r="C559" s="45"/>
      <c r="D559" s="114"/>
      <c r="E559" s="114"/>
      <c r="F559" s="114"/>
      <c r="G559" s="44"/>
      <c r="H559" s="10"/>
      <c r="I559" s="10"/>
      <c r="J559" s="5"/>
      <c r="K559" s="36"/>
      <c r="L559" s="37"/>
      <c r="M559" s="8"/>
      <c r="N559" s="8"/>
      <c r="O559" s="8"/>
      <c r="P559" s="8"/>
      <c r="Q559" s="51"/>
      <c r="R559" s="217" t="str">
        <f t="shared" si="102"/>
        <v/>
      </c>
      <c r="S559" s="39" t="str">
        <f>IF(I559="","",IF(I559="委託輸送",IF(H559="ガソリン",VLOOKUP(L559,参考データ!$D$4:$F$6,3,TRUE),VLOOKUP(L559,参考データ!$D$7:$F$15,3,TRUE)),IF(H559="ガソリン",VLOOKUP(L559,参考データ!$D$16:$F$18,3,TRUE),VLOOKUP(L559,参考データ!$D$19:$F$27,3,TRUE))))</f>
        <v/>
      </c>
      <c r="T559" s="204" t="str">
        <f>IF(C559="","",IF(Q559="有",IF(H559="ガソリン",VLOOKUP(M559,参考データ!$B$36:$F$38,3,FALSE)/R559^VLOOKUP(M559,参考データ!$B$36:$F$38,4,FALSE)/L559^VLOOKUP(M559,参考データ!$B$36:$F$38,5,FALSE),VLOOKUP(M559,参考データ!$B$39:$F$42,3,FALSE)/R559^VLOOKUP(M559,参考データ!$B$39:$F$42,4,FALSE)/L559^VLOOKUP(M559,参考データ!$B$39:$F$42,5,FALSE))*U559,J559/(IF(I559="委託輸送",IF(H559="ガソリン",INDEX(参考データ!$F$48:$I$50,MATCH(L559,参考データ!$D$48:$D$50,1),MATCH(M559,参考データ!$F$47:$I$47,0)),INDEX(参考データ!$F$51:$I$59,MATCH(L559,参考データ!$D$51:$D$59,1),MATCH(M559,参考データ!$F$47:$I$47,0))),IF(H559="ガソリン",INDEX(参考データ!$F$60:$I$62,MATCH(L559,参考データ!$D$60:$D$62,1),MATCH(M559,参考データ!$F$47:$I$47,0)),INDEX(参考データ!$F$63:$I$71,MATCH(L559,参考データ!$D$63:$D$71,1),MATCH(M559,参考データ!$F$47:$I$47,0)))))))</f>
        <v/>
      </c>
      <c r="U559" s="218" t="str">
        <f t="shared" si="99"/>
        <v/>
      </c>
      <c r="V559" s="206" t="str">
        <f t="shared" si="100"/>
        <v/>
      </c>
      <c r="AN559" s="216">
        <f t="shared" si="103"/>
        <v>0</v>
      </c>
      <c r="AO559" s="156">
        <f t="shared" si="105"/>
        <v>0</v>
      </c>
      <c r="AP559" s="140">
        <f t="shared" si="104"/>
        <v>0</v>
      </c>
      <c r="AQ559" s="159" t="str">
        <f t="shared" si="101"/>
        <v/>
      </c>
    </row>
    <row r="560" spans="2:43" x14ac:dyDescent="0.2">
      <c r="B560" s="202">
        <v>549</v>
      </c>
      <c r="C560" s="45"/>
      <c r="D560" s="114"/>
      <c r="E560" s="114"/>
      <c r="F560" s="114"/>
      <c r="G560" s="44"/>
      <c r="H560" s="10"/>
      <c r="I560" s="10"/>
      <c r="J560" s="5"/>
      <c r="K560" s="36"/>
      <c r="L560" s="37"/>
      <c r="M560" s="8"/>
      <c r="N560" s="8"/>
      <c r="O560" s="8"/>
      <c r="P560" s="8"/>
      <c r="Q560" s="51"/>
      <c r="R560" s="217" t="str">
        <f t="shared" si="102"/>
        <v/>
      </c>
      <c r="S560" s="39" t="str">
        <f>IF(I560="","",IF(I560="委託輸送",IF(H560="ガソリン",VLOOKUP(L560,参考データ!$D$4:$F$6,3,TRUE),VLOOKUP(L560,参考データ!$D$7:$F$15,3,TRUE)),IF(H560="ガソリン",VLOOKUP(L560,参考データ!$D$16:$F$18,3,TRUE),VLOOKUP(L560,参考データ!$D$19:$F$27,3,TRUE))))</f>
        <v/>
      </c>
      <c r="T560" s="204" t="str">
        <f>IF(C560="","",IF(Q560="有",IF(H560="ガソリン",VLOOKUP(M560,参考データ!$B$36:$F$38,3,FALSE)/R560^VLOOKUP(M560,参考データ!$B$36:$F$38,4,FALSE)/L560^VLOOKUP(M560,参考データ!$B$36:$F$38,5,FALSE),VLOOKUP(M560,参考データ!$B$39:$F$42,3,FALSE)/R560^VLOOKUP(M560,参考データ!$B$39:$F$42,4,FALSE)/L560^VLOOKUP(M560,参考データ!$B$39:$F$42,5,FALSE))*U560,J560/(IF(I560="委託輸送",IF(H560="ガソリン",INDEX(参考データ!$F$48:$I$50,MATCH(L560,参考データ!$D$48:$D$50,1),MATCH(M560,参考データ!$F$47:$I$47,0)),INDEX(参考データ!$F$51:$I$59,MATCH(L560,参考データ!$D$51:$D$59,1),MATCH(M560,参考データ!$F$47:$I$47,0))),IF(H560="ガソリン",INDEX(参考データ!$F$60:$I$62,MATCH(L560,参考データ!$D$60:$D$62,1),MATCH(M560,参考データ!$F$47:$I$47,0)),INDEX(参考データ!$F$63:$I$71,MATCH(L560,参考データ!$D$63:$D$71,1),MATCH(M560,参考データ!$F$47:$I$47,0)))))))</f>
        <v/>
      </c>
      <c r="U560" s="218" t="str">
        <f t="shared" si="99"/>
        <v/>
      </c>
      <c r="V560" s="206" t="str">
        <f t="shared" si="100"/>
        <v/>
      </c>
      <c r="AN560" s="216">
        <f t="shared" si="103"/>
        <v>0</v>
      </c>
      <c r="AO560" s="156">
        <f t="shared" si="105"/>
        <v>0</v>
      </c>
      <c r="AP560" s="140">
        <f t="shared" si="104"/>
        <v>0</v>
      </c>
      <c r="AQ560" s="159" t="str">
        <f t="shared" si="101"/>
        <v/>
      </c>
    </row>
    <row r="561" spans="2:43" x14ac:dyDescent="0.2">
      <c r="B561" s="202">
        <v>550</v>
      </c>
      <c r="C561" s="45"/>
      <c r="D561" s="114"/>
      <c r="E561" s="114"/>
      <c r="F561" s="114"/>
      <c r="G561" s="44"/>
      <c r="H561" s="10"/>
      <c r="I561" s="10"/>
      <c r="J561" s="5"/>
      <c r="K561" s="36"/>
      <c r="L561" s="37"/>
      <c r="M561" s="8"/>
      <c r="N561" s="8"/>
      <c r="O561" s="8"/>
      <c r="P561" s="8"/>
      <c r="Q561" s="51"/>
      <c r="R561" s="217" t="str">
        <f t="shared" si="102"/>
        <v/>
      </c>
      <c r="S561" s="39" t="str">
        <f>IF(I561="","",IF(I561="委託輸送",IF(H561="ガソリン",VLOOKUP(L561,参考データ!$D$4:$F$6,3,TRUE),VLOOKUP(L561,参考データ!$D$7:$F$15,3,TRUE)),IF(H561="ガソリン",VLOOKUP(L561,参考データ!$D$16:$F$18,3,TRUE),VLOOKUP(L561,参考データ!$D$19:$F$27,3,TRUE))))</f>
        <v/>
      </c>
      <c r="T561" s="204" t="str">
        <f>IF(C561="","",IF(Q561="有",IF(H561="ガソリン",VLOOKUP(M561,参考データ!$B$36:$F$38,3,FALSE)/R561^VLOOKUP(M561,参考データ!$B$36:$F$38,4,FALSE)/L561^VLOOKUP(M561,参考データ!$B$36:$F$38,5,FALSE),VLOOKUP(M561,参考データ!$B$39:$F$42,3,FALSE)/R561^VLOOKUP(M561,参考データ!$B$39:$F$42,4,FALSE)/L561^VLOOKUP(M561,参考データ!$B$39:$F$42,5,FALSE))*U561,J561/(IF(I561="委託輸送",IF(H561="ガソリン",INDEX(参考データ!$F$48:$I$50,MATCH(L561,参考データ!$D$48:$D$50,1),MATCH(M561,参考データ!$F$47:$I$47,0)),INDEX(参考データ!$F$51:$I$59,MATCH(L561,参考データ!$D$51:$D$59,1),MATCH(M561,参考データ!$F$47:$I$47,0))),IF(H561="ガソリン",INDEX(参考データ!$F$60:$I$62,MATCH(L561,参考データ!$D$60:$D$62,1),MATCH(M561,参考データ!$F$47:$I$47,0)),INDEX(参考データ!$F$63:$I$71,MATCH(L561,参考データ!$D$63:$D$71,1),MATCH(M561,参考データ!$F$47:$I$47,0)))))))</f>
        <v/>
      </c>
      <c r="U561" s="218" t="str">
        <f t="shared" si="99"/>
        <v/>
      </c>
      <c r="V561" s="206" t="str">
        <f t="shared" si="100"/>
        <v/>
      </c>
      <c r="AN561" s="216">
        <f t="shared" si="103"/>
        <v>0</v>
      </c>
      <c r="AO561" s="156">
        <f t="shared" si="105"/>
        <v>0</v>
      </c>
      <c r="AP561" s="140">
        <f t="shared" si="104"/>
        <v>0</v>
      </c>
      <c r="AQ561" s="159" t="str">
        <f t="shared" si="101"/>
        <v/>
      </c>
    </row>
    <row r="562" spans="2:43" x14ac:dyDescent="0.2">
      <c r="B562" s="202">
        <v>551</v>
      </c>
      <c r="C562" s="45"/>
      <c r="D562" s="114"/>
      <c r="E562" s="114"/>
      <c r="F562" s="114"/>
      <c r="G562" s="44"/>
      <c r="H562" s="10"/>
      <c r="I562" s="10"/>
      <c r="J562" s="5"/>
      <c r="K562" s="36"/>
      <c r="L562" s="37"/>
      <c r="M562" s="8"/>
      <c r="N562" s="8"/>
      <c r="O562" s="8"/>
      <c r="P562" s="8"/>
      <c r="Q562" s="51"/>
      <c r="R562" s="217" t="str">
        <f t="shared" si="102"/>
        <v/>
      </c>
      <c r="S562" s="39" t="str">
        <f>IF(I562="","",IF(I562="委託輸送",IF(H562="ガソリン",VLOOKUP(L562,参考データ!$D$4:$F$6,3,TRUE),VLOOKUP(L562,参考データ!$D$7:$F$15,3,TRUE)),IF(H562="ガソリン",VLOOKUP(L562,参考データ!$D$16:$F$18,3,TRUE),VLOOKUP(L562,参考データ!$D$19:$F$27,3,TRUE))))</f>
        <v/>
      </c>
      <c r="T562" s="204" t="str">
        <f>IF(C562="","",IF(Q562="有",IF(H562="ガソリン",VLOOKUP(M562,参考データ!$B$36:$F$38,3,FALSE)/R562^VLOOKUP(M562,参考データ!$B$36:$F$38,4,FALSE)/L562^VLOOKUP(M562,参考データ!$B$36:$F$38,5,FALSE),VLOOKUP(M562,参考データ!$B$39:$F$42,3,FALSE)/R562^VLOOKUP(M562,参考データ!$B$39:$F$42,4,FALSE)/L562^VLOOKUP(M562,参考データ!$B$39:$F$42,5,FALSE))*U562,J562/(IF(I562="委託輸送",IF(H562="ガソリン",INDEX(参考データ!$F$48:$I$50,MATCH(L562,参考データ!$D$48:$D$50,1),MATCH(M562,参考データ!$F$47:$I$47,0)),INDEX(参考データ!$F$51:$I$59,MATCH(L562,参考データ!$D$51:$D$59,1),MATCH(M562,参考データ!$F$47:$I$47,0))),IF(H562="ガソリン",INDEX(参考データ!$F$60:$I$62,MATCH(L562,参考データ!$D$60:$D$62,1),MATCH(M562,参考データ!$F$47:$I$47,0)),INDEX(参考データ!$F$63:$I$71,MATCH(L562,参考データ!$D$63:$D$71,1),MATCH(M562,参考データ!$F$47:$I$47,0)))))))</f>
        <v/>
      </c>
      <c r="U562" s="218" t="str">
        <f t="shared" si="99"/>
        <v/>
      </c>
      <c r="V562" s="206" t="str">
        <f t="shared" si="100"/>
        <v/>
      </c>
      <c r="AN562" s="216">
        <f t="shared" si="103"/>
        <v>0</v>
      </c>
      <c r="AO562" s="156">
        <f t="shared" si="105"/>
        <v>0</v>
      </c>
      <c r="AP562" s="140">
        <f t="shared" si="104"/>
        <v>0</v>
      </c>
      <c r="AQ562" s="159" t="str">
        <f t="shared" si="101"/>
        <v/>
      </c>
    </row>
    <row r="563" spans="2:43" x14ac:dyDescent="0.2">
      <c r="B563" s="202">
        <v>552</v>
      </c>
      <c r="C563" s="45"/>
      <c r="D563" s="114"/>
      <c r="E563" s="114"/>
      <c r="F563" s="114"/>
      <c r="G563" s="44"/>
      <c r="H563" s="10"/>
      <c r="I563" s="10"/>
      <c r="J563" s="5"/>
      <c r="K563" s="36"/>
      <c r="L563" s="37"/>
      <c r="M563" s="8"/>
      <c r="N563" s="8"/>
      <c r="O563" s="8"/>
      <c r="P563" s="8"/>
      <c r="Q563" s="51"/>
      <c r="R563" s="217" t="str">
        <f t="shared" si="102"/>
        <v/>
      </c>
      <c r="S563" s="39" t="str">
        <f>IF(I563="","",IF(I563="委託輸送",IF(H563="ガソリン",VLOOKUP(L563,参考データ!$D$4:$F$6,3,TRUE),VLOOKUP(L563,参考データ!$D$7:$F$15,3,TRUE)),IF(H563="ガソリン",VLOOKUP(L563,参考データ!$D$16:$F$18,3,TRUE),VLOOKUP(L563,参考データ!$D$19:$F$27,3,TRUE))))</f>
        <v/>
      </c>
      <c r="T563" s="204" t="str">
        <f>IF(C563="","",IF(Q563="有",IF(H563="ガソリン",VLOOKUP(M563,参考データ!$B$36:$F$38,3,FALSE)/R563^VLOOKUP(M563,参考データ!$B$36:$F$38,4,FALSE)/L563^VLOOKUP(M563,参考データ!$B$36:$F$38,5,FALSE),VLOOKUP(M563,参考データ!$B$39:$F$42,3,FALSE)/R563^VLOOKUP(M563,参考データ!$B$39:$F$42,4,FALSE)/L563^VLOOKUP(M563,参考データ!$B$39:$F$42,5,FALSE))*U563,J563/(IF(I563="委託輸送",IF(H563="ガソリン",INDEX(参考データ!$F$48:$I$50,MATCH(L563,参考データ!$D$48:$D$50,1),MATCH(M563,参考データ!$F$47:$I$47,0)),INDEX(参考データ!$F$51:$I$59,MATCH(L563,参考データ!$D$51:$D$59,1),MATCH(M563,参考データ!$F$47:$I$47,0))),IF(H563="ガソリン",INDEX(参考データ!$F$60:$I$62,MATCH(L563,参考データ!$D$60:$D$62,1),MATCH(M563,参考データ!$F$47:$I$47,0)),INDEX(参考データ!$F$63:$I$71,MATCH(L563,参考データ!$D$63:$D$71,1),MATCH(M563,参考データ!$F$47:$I$47,0)))))))</f>
        <v/>
      </c>
      <c r="U563" s="218" t="str">
        <f t="shared" si="99"/>
        <v/>
      </c>
      <c r="V563" s="206" t="str">
        <f t="shared" si="100"/>
        <v/>
      </c>
      <c r="AN563" s="216">
        <f t="shared" si="103"/>
        <v>0</v>
      </c>
      <c r="AO563" s="156">
        <f t="shared" si="105"/>
        <v>0</v>
      </c>
      <c r="AP563" s="140">
        <f t="shared" si="104"/>
        <v>0</v>
      </c>
      <c r="AQ563" s="159" t="str">
        <f t="shared" si="101"/>
        <v/>
      </c>
    </row>
    <row r="564" spans="2:43" x14ac:dyDescent="0.2">
      <c r="B564" s="202">
        <v>553</v>
      </c>
      <c r="C564" s="45"/>
      <c r="D564" s="114"/>
      <c r="E564" s="114"/>
      <c r="F564" s="114"/>
      <c r="G564" s="44"/>
      <c r="H564" s="10"/>
      <c r="I564" s="10"/>
      <c r="J564" s="5"/>
      <c r="K564" s="36"/>
      <c r="L564" s="37"/>
      <c r="M564" s="8"/>
      <c r="N564" s="8"/>
      <c r="O564" s="8"/>
      <c r="P564" s="8"/>
      <c r="Q564" s="51"/>
      <c r="R564" s="217" t="str">
        <f t="shared" si="102"/>
        <v/>
      </c>
      <c r="S564" s="39" t="str">
        <f>IF(I564="","",IF(I564="委託輸送",IF(H564="ガソリン",VLOOKUP(L564,参考データ!$D$4:$F$6,3,TRUE),VLOOKUP(L564,参考データ!$D$7:$F$15,3,TRUE)),IF(H564="ガソリン",VLOOKUP(L564,参考データ!$D$16:$F$18,3,TRUE),VLOOKUP(L564,参考データ!$D$19:$F$27,3,TRUE))))</f>
        <v/>
      </c>
      <c r="T564" s="204" t="str">
        <f>IF(C564="","",IF(Q564="有",IF(H564="ガソリン",VLOOKUP(M564,参考データ!$B$36:$F$38,3,FALSE)/R564^VLOOKUP(M564,参考データ!$B$36:$F$38,4,FALSE)/L564^VLOOKUP(M564,参考データ!$B$36:$F$38,5,FALSE),VLOOKUP(M564,参考データ!$B$39:$F$42,3,FALSE)/R564^VLOOKUP(M564,参考データ!$B$39:$F$42,4,FALSE)/L564^VLOOKUP(M564,参考データ!$B$39:$F$42,5,FALSE))*U564,J564/(IF(I564="委託輸送",IF(H564="ガソリン",INDEX(参考データ!$F$48:$I$50,MATCH(L564,参考データ!$D$48:$D$50,1),MATCH(M564,参考データ!$F$47:$I$47,0)),INDEX(参考データ!$F$51:$I$59,MATCH(L564,参考データ!$D$51:$D$59,1),MATCH(M564,参考データ!$F$47:$I$47,0))),IF(H564="ガソリン",INDEX(参考データ!$F$60:$I$62,MATCH(L564,参考データ!$D$60:$D$62,1),MATCH(M564,参考データ!$F$47:$I$47,0)),INDEX(参考データ!$F$63:$I$71,MATCH(L564,参考データ!$D$63:$D$71,1),MATCH(M564,参考データ!$F$47:$I$47,0)))))))</f>
        <v/>
      </c>
      <c r="U564" s="218" t="str">
        <f t="shared" si="99"/>
        <v/>
      </c>
      <c r="V564" s="206" t="str">
        <f t="shared" si="100"/>
        <v/>
      </c>
      <c r="AN564" s="216">
        <f t="shared" si="103"/>
        <v>0</v>
      </c>
      <c r="AO564" s="156">
        <f t="shared" si="105"/>
        <v>0</v>
      </c>
      <c r="AP564" s="140">
        <f t="shared" si="104"/>
        <v>0</v>
      </c>
      <c r="AQ564" s="159" t="str">
        <f t="shared" si="101"/>
        <v/>
      </c>
    </row>
    <row r="565" spans="2:43" x14ac:dyDescent="0.2">
      <c r="B565" s="202">
        <v>554</v>
      </c>
      <c r="C565" s="45"/>
      <c r="D565" s="114"/>
      <c r="E565" s="114"/>
      <c r="F565" s="114"/>
      <c r="G565" s="44"/>
      <c r="H565" s="10"/>
      <c r="I565" s="10"/>
      <c r="J565" s="5"/>
      <c r="K565" s="36"/>
      <c r="L565" s="37"/>
      <c r="M565" s="8"/>
      <c r="N565" s="8"/>
      <c r="O565" s="8"/>
      <c r="P565" s="8"/>
      <c r="Q565" s="51"/>
      <c r="R565" s="217" t="str">
        <f t="shared" si="102"/>
        <v/>
      </c>
      <c r="S565" s="39" t="str">
        <f>IF(I565="","",IF(I565="委託輸送",IF(H565="ガソリン",VLOOKUP(L565,参考データ!$D$4:$F$6,3,TRUE),VLOOKUP(L565,参考データ!$D$7:$F$15,3,TRUE)),IF(H565="ガソリン",VLOOKUP(L565,参考データ!$D$16:$F$18,3,TRUE),VLOOKUP(L565,参考データ!$D$19:$F$27,3,TRUE))))</f>
        <v/>
      </c>
      <c r="T565" s="204" t="str">
        <f>IF(C565="","",IF(Q565="有",IF(H565="ガソリン",VLOOKUP(M565,参考データ!$B$36:$F$38,3,FALSE)/R565^VLOOKUP(M565,参考データ!$B$36:$F$38,4,FALSE)/L565^VLOOKUP(M565,参考データ!$B$36:$F$38,5,FALSE),VLOOKUP(M565,参考データ!$B$39:$F$42,3,FALSE)/R565^VLOOKUP(M565,参考データ!$B$39:$F$42,4,FALSE)/L565^VLOOKUP(M565,参考データ!$B$39:$F$42,5,FALSE))*U565,J565/(IF(I565="委託輸送",IF(H565="ガソリン",INDEX(参考データ!$F$48:$I$50,MATCH(L565,参考データ!$D$48:$D$50,1),MATCH(M565,参考データ!$F$47:$I$47,0)),INDEX(参考データ!$F$51:$I$59,MATCH(L565,参考データ!$D$51:$D$59,1),MATCH(M565,参考データ!$F$47:$I$47,0))),IF(H565="ガソリン",INDEX(参考データ!$F$60:$I$62,MATCH(L565,参考データ!$D$60:$D$62,1),MATCH(M565,参考データ!$F$47:$I$47,0)),INDEX(参考データ!$F$63:$I$71,MATCH(L565,参考データ!$D$63:$D$71,1),MATCH(M565,参考データ!$F$47:$I$47,0)))))))</f>
        <v/>
      </c>
      <c r="U565" s="218" t="str">
        <f t="shared" si="99"/>
        <v/>
      </c>
      <c r="V565" s="206" t="str">
        <f t="shared" si="100"/>
        <v/>
      </c>
      <c r="AN565" s="216">
        <f t="shared" si="103"/>
        <v>0</v>
      </c>
      <c r="AO565" s="156">
        <f t="shared" si="105"/>
        <v>0</v>
      </c>
      <c r="AP565" s="140">
        <f t="shared" si="104"/>
        <v>0</v>
      </c>
      <c r="AQ565" s="159" t="str">
        <f t="shared" si="101"/>
        <v/>
      </c>
    </row>
    <row r="566" spans="2:43" x14ac:dyDescent="0.2">
      <c r="B566" s="202">
        <v>555</v>
      </c>
      <c r="C566" s="45"/>
      <c r="D566" s="114"/>
      <c r="E566" s="114"/>
      <c r="F566" s="114"/>
      <c r="G566" s="44"/>
      <c r="H566" s="10"/>
      <c r="I566" s="10"/>
      <c r="J566" s="5"/>
      <c r="K566" s="36"/>
      <c r="L566" s="37"/>
      <c r="M566" s="8"/>
      <c r="N566" s="8"/>
      <c r="O566" s="8"/>
      <c r="P566" s="8"/>
      <c r="Q566" s="51"/>
      <c r="R566" s="217" t="str">
        <f t="shared" si="102"/>
        <v/>
      </c>
      <c r="S566" s="39" t="str">
        <f>IF(I566="","",IF(I566="委託輸送",IF(H566="ガソリン",VLOOKUP(L566,参考データ!$D$4:$F$6,3,TRUE),VLOOKUP(L566,参考データ!$D$7:$F$15,3,TRUE)),IF(H566="ガソリン",VLOOKUP(L566,参考データ!$D$16:$F$18,3,TRUE),VLOOKUP(L566,参考データ!$D$19:$F$27,3,TRUE))))</f>
        <v/>
      </c>
      <c r="T566" s="204" t="str">
        <f>IF(C566="","",IF(Q566="有",IF(H566="ガソリン",VLOOKUP(M566,参考データ!$B$36:$F$38,3,FALSE)/R566^VLOOKUP(M566,参考データ!$B$36:$F$38,4,FALSE)/L566^VLOOKUP(M566,参考データ!$B$36:$F$38,5,FALSE),VLOOKUP(M566,参考データ!$B$39:$F$42,3,FALSE)/R566^VLOOKUP(M566,参考データ!$B$39:$F$42,4,FALSE)/L566^VLOOKUP(M566,参考データ!$B$39:$F$42,5,FALSE))*U566,J566/(IF(I566="委託輸送",IF(H566="ガソリン",INDEX(参考データ!$F$48:$I$50,MATCH(L566,参考データ!$D$48:$D$50,1),MATCH(M566,参考データ!$F$47:$I$47,0)),INDEX(参考データ!$F$51:$I$59,MATCH(L566,参考データ!$D$51:$D$59,1),MATCH(M566,参考データ!$F$47:$I$47,0))),IF(H566="ガソリン",INDEX(参考データ!$F$60:$I$62,MATCH(L566,参考データ!$D$60:$D$62,1),MATCH(M566,参考データ!$F$47:$I$47,0)),INDEX(参考データ!$F$63:$I$71,MATCH(L566,参考データ!$D$63:$D$71,1),MATCH(M566,参考データ!$F$47:$I$47,0)))))))</f>
        <v/>
      </c>
      <c r="U566" s="218" t="str">
        <f t="shared" si="99"/>
        <v/>
      </c>
      <c r="V566" s="206" t="str">
        <f t="shared" si="100"/>
        <v/>
      </c>
      <c r="AN566" s="216">
        <f t="shared" si="103"/>
        <v>0</v>
      </c>
      <c r="AO566" s="156">
        <f t="shared" si="105"/>
        <v>0</v>
      </c>
      <c r="AP566" s="140">
        <f t="shared" si="104"/>
        <v>0</v>
      </c>
      <c r="AQ566" s="159" t="str">
        <f t="shared" si="101"/>
        <v/>
      </c>
    </row>
    <row r="567" spans="2:43" x14ac:dyDescent="0.2">
      <c r="B567" s="202">
        <v>556</v>
      </c>
      <c r="C567" s="45"/>
      <c r="D567" s="114"/>
      <c r="E567" s="114"/>
      <c r="F567" s="114"/>
      <c r="G567" s="44"/>
      <c r="H567" s="10"/>
      <c r="I567" s="10"/>
      <c r="J567" s="5"/>
      <c r="K567" s="36"/>
      <c r="L567" s="37"/>
      <c r="M567" s="8"/>
      <c r="N567" s="8"/>
      <c r="O567" s="8"/>
      <c r="P567" s="8"/>
      <c r="Q567" s="51"/>
      <c r="R567" s="217" t="str">
        <f t="shared" si="102"/>
        <v/>
      </c>
      <c r="S567" s="39" t="str">
        <f>IF(I567="","",IF(I567="委託輸送",IF(H567="ガソリン",VLOOKUP(L567,参考データ!$D$4:$F$6,3,TRUE),VLOOKUP(L567,参考データ!$D$7:$F$15,3,TRUE)),IF(H567="ガソリン",VLOOKUP(L567,参考データ!$D$16:$F$18,3,TRUE),VLOOKUP(L567,参考データ!$D$19:$F$27,3,TRUE))))</f>
        <v/>
      </c>
      <c r="T567" s="204" t="str">
        <f>IF(C567="","",IF(Q567="有",IF(H567="ガソリン",VLOOKUP(M567,参考データ!$B$36:$F$38,3,FALSE)/R567^VLOOKUP(M567,参考データ!$B$36:$F$38,4,FALSE)/L567^VLOOKUP(M567,参考データ!$B$36:$F$38,5,FALSE),VLOOKUP(M567,参考データ!$B$39:$F$42,3,FALSE)/R567^VLOOKUP(M567,参考データ!$B$39:$F$42,4,FALSE)/L567^VLOOKUP(M567,参考データ!$B$39:$F$42,5,FALSE))*U567,J567/(IF(I567="委託輸送",IF(H567="ガソリン",INDEX(参考データ!$F$48:$I$50,MATCH(L567,参考データ!$D$48:$D$50,1),MATCH(M567,参考データ!$F$47:$I$47,0)),INDEX(参考データ!$F$51:$I$59,MATCH(L567,参考データ!$D$51:$D$59,1),MATCH(M567,参考データ!$F$47:$I$47,0))),IF(H567="ガソリン",INDEX(参考データ!$F$60:$I$62,MATCH(L567,参考データ!$D$60:$D$62,1),MATCH(M567,参考データ!$F$47:$I$47,0)),INDEX(参考データ!$F$63:$I$71,MATCH(L567,参考データ!$D$63:$D$71,1),MATCH(M567,参考データ!$F$47:$I$47,0)))))))</f>
        <v/>
      </c>
      <c r="U567" s="218" t="str">
        <f t="shared" si="99"/>
        <v/>
      </c>
      <c r="V567" s="206" t="str">
        <f t="shared" si="100"/>
        <v/>
      </c>
      <c r="AN567" s="216">
        <f t="shared" si="103"/>
        <v>0</v>
      </c>
      <c r="AO567" s="156">
        <f t="shared" si="105"/>
        <v>0</v>
      </c>
      <c r="AP567" s="140">
        <f t="shared" si="104"/>
        <v>0</v>
      </c>
      <c r="AQ567" s="159" t="str">
        <f t="shared" si="101"/>
        <v/>
      </c>
    </row>
    <row r="568" spans="2:43" x14ac:dyDescent="0.2">
      <c r="B568" s="202">
        <v>557</v>
      </c>
      <c r="C568" s="45"/>
      <c r="D568" s="114"/>
      <c r="E568" s="114"/>
      <c r="F568" s="114"/>
      <c r="G568" s="44"/>
      <c r="H568" s="10"/>
      <c r="I568" s="10"/>
      <c r="J568" s="5"/>
      <c r="K568" s="36"/>
      <c r="L568" s="37"/>
      <c r="M568" s="8"/>
      <c r="N568" s="8"/>
      <c r="O568" s="8"/>
      <c r="P568" s="8"/>
      <c r="Q568" s="51"/>
      <c r="R568" s="217" t="str">
        <f t="shared" si="102"/>
        <v/>
      </c>
      <c r="S568" s="39" t="str">
        <f>IF(I568="","",IF(I568="委託輸送",IF(H568="ガソリン",VLOOKUP(L568,参考データ!$D$4:$F$6,3,TRUE),VLOOKUP(L568,参考データ!$D$7:$F$15,3,TRUE)),IF(H568="ガソリン",VLOOKUP(L568,参考データ!$D$16:$F$18,3,TRUE),VLOOKUP(L568,参考データ!$D$19:$F$27,3,TRUE))))</f>
        <v/>
      </c>
      <c r="T568" s="204" t="str">
        <f>IF(C568="","",IF(Q568="有",IF(H568="ガソリン",VLOOKUP(M568,参考データ!$B$36:$F$38,3,FALSE)/R568^VLOOKUP(M568,参考データ!$B$36:$F$38,4,FALSE)/L568^VLOOKUP(M568,参考データ!$B$36:$F$38,5,FALSE),VLOOKUP(M568,参考データ!$B$39:$F$42,3,FALSE)/R568^VLOOKUP(M568,参考データ!$B$39:$F$42,4,FALSE)/L568^VLOOKUP(M568,参考データ!$B$39:$F$42,5,FALSE))*U568,J568/(IF(I568="委託輸送",IF(H568="ガソリン",INDEX(参考データ!$F$48:$I$50,MATCH(L568,参考データ!$D$48:$D$50,1),MATCH(M568,参考データ!$F$47:$I$47,0)),INDEX(参考データ!$F$51:$I$59,MATCH(L568,参考データ!$D$51:$D$59,1),MATCH(M568,参考データ!$F$47:$I$47,0))),IF(H568="ガソリン",INDEX(参考データ!$F$60:$I$62,MATCH(L568,参考データ!$D$60:$D$62,1),MATCH(M568,参考データ!$F$47:$I$47,0)),INDEX(参考データ!$F$63:$I$71,MATCH(L568,参考データ!$D$63:$D$71,1),MATCH(M568,参考データ!$F$47:$I$47,0)))))))</f>
        <v/>
      </c>
      <c r="U568" s="218" t="str">
        <f t="shared" si="99"/>
        <v/>
      </c>
      <c r="V568" s="206" t="str">
        <f t="shared" si="100"/>
        <v/>
      </c>
      <c r="AN568" s="216">
        <f t="shared" si="103"/>
        <v>0</v>
      </c>
      <c r="AO568" s="156">
        <f t="shared" si="105"/>
        <v>0</v>
      </c>
      <c r="AP568" s="140">
        <f t="shared" si="104"/>
        <v>0</v>
      </c>
      <c r="AQ568" s="159" t="str">
        <f t="shared" si="101"/>
        <v/>
      </c>
    </row>
    <row r="569" spans="2:43" x14ac:dyDescent="0.2">
      <c r="B569" s="202">
        <v>558</v>
      </c>
      <c r="C569" s="45"/>
      <c r="D569" s="114"/>
      <c r="E569" s="114"/>
      <c r="F569" s="114"/>
      <c r="G569" s="44"/>
      <c r="H569" s="10"/>
      <c r="I569" s="10"/>
      <c r="J569" s="5"/>
      <c r="K569" s="36"/>
      <c r="L569" s="37"/>
      <c r="M569" s="8"/>
      <c r="N569" s="8"/>
      <c r="O569" s="8"/>
      <c r="P569" s="8"/>
      <c r="Q569" s="51"/>
      <c r="R569" s="217" t="str">
        <f t="shared" si="102"/>
        <v/>
      </c>
      <c r="S569" s="39" t="str">
        <f>IF(I569="","",IF(I569="委託輸送",IF(H569="ガソリン",VLOOKUP(L569,参考データ!$D$4:$F$6,3,TRUE),VLOOKUP(L569,参考データ!$D$7:$F$15,3,TRUE)),IF(H569="ガソリン",VLOOKUP(L569,参考データ!$D$16:$F$18,3,TRUE),VLOOKUP(L569,参考データ!$D$19:$F$27,3,TRUE))))</f>
        <v/>
      </c>
      <c r="T569" s="204" t="str">
        <f>IF(C569="","",IF(Q569="有",IF(H569="ガソリン",VLOOKUP(M569,参考データ!$B$36:$F$38,3,FALSE)/R569^VLOOKUP(M569,参考データ!$B$36:$F$38,4,FALSE)/L569^VLOOKUP(M569,参考データ!$B$36:$F$38,5,FALSE),VLOOKUP(M569,参考データ!$B$39:$F$42,3,FALSE)/R569^VLOOKUP(M569,参考データ!$B$39:$F$42,4,FALSE)/L569^VLOOKUP(M569,参考データ!$B$39:$F$42,5,FALSE))*U569,J569/(IF(I569="委託輸送",IF(H569="ガソリン",INDEX(参考データ!$F$48:$I$50,MATCH(L569,参考データ!$D$48:$D$50,1),MATCH(M569,参考データ!$F$47:$I$47,0)),INDEX(参考データ!$F$51:$I$59,MATCH(L569,参考データ!$D$51:$D$59,1),MATCH(M569,参考データ!$F$47:$I$47,0))),IF(H569="ガソリン",INDEX(参考データ!$F$60:$I$62,MATCH(L569,参考データ!$D$60:$D$62,1),MATCH(M569,参考データ!$F$47:$I$47,0)),INDEX(参考データ!$F$63:$I$71,MATCH(L569,参考データ!$D$63:$D$71,1),MATCH(M569,参考データ!$F$47:$I$47,0)))))))</f>
        <v/>
      </c>
      <c r="U569" s="218" t="str">
        <f t="shared" si="99"/>
        <v/>
      </c>
      <c r="V569" s="206" t="str">
        <f t="shared" si="100"/>
        <v/>
      </c>
      <c r="AN569" s="216">
        <f t="shared" si="103"/>
        <v>0</v>
      </c>
      <c r="AO569" s="156">
        <f t="shared" si="105"/>
        <v>0</v>
      </c>
      <c r="AP569" s="140">
        <f t="shared" si="104"/>
        <v>0</v>
      </c>
      <c r="AQ569" s="159" t="str">
        <f t="shared" si="101"/>
        <v/>
      </c>
    </row>
    <row r="570" spans="2:43" x14ac:dyDescent="0.2">
      <c r="B570" s="202">
        <v>559</v>
      </c>
      <c r="C570" s="45"/>
      <c r="D570" s="114"/>
      <c r="E570" s="114"/>
      <c r="F570" s="114"/>
      <c r="G570" s="44"/>
      <c r="H570" s="10"/>
      <c r="I570" s="10"/>
      <c r="J570" s="5"/>
      <c r="K570" s="36"/>
      <c r="L570" s="37"/>
      <c r="M570" s="8"/>
      <c r="N570" s="8"/>
      <c r="O570" s="8"/>
      <c r="P570" s="8"/>
      <c r="Q570" s="51"/>
      <c r="R570" s="217" t="str">
        <f t="shared" si="102"/>
        <v/>
      </c>
      <c r="S570" s="39" t="str">
        <f>IF(I570="","",IF(I570="委託輸送",IF(H570="ガソリン",VLOOKUP(L570,参考データ!$D$4:$F$6,3,TRUE),VLOOKUP(L570,参考データ!$D$7:$F$15,3,TRUE)),IF(H570="ガソリン",VLOOKUP(L570,参考データ!$D$16:$F$18,3,TRUE),VLOOKUP(L570,参考データ!$D$19:$F$27,3,TRUE))))</f>
        <v/>
      </c>
      <c r="T570" s="204" t="str">
        <f>IF(C570="","",IF(Q570="有",IF(H570="ガソリン",VLOOKUP(M570,参考データ!$B$36:$F$38,3,FALSE)/R570^VLOOKUP(M570,参考データ!$B$36:$F$38,4,FALSE)/L570^VLOOKUP(M570,参考データ!$B$36:$F$38,5,FALSE),VLOOKUP(M570,参考データ!$B$39:$F$42,3,FALSE)/R570^VLOOKUP(M570,参考データ!$B$39:$F$42,4,FALSE)/L570^VLOOKUP(M570,参考データ!$B$39:$F$42,5,FALSE))*U570,J570/(IF(I570="委託輸送",IF(H570="ガソリン",INDEX(参考データ!$F$48:$I$50,MATCH(L570,参考データ!$D$48:$D$50,1),MATCH(M570,参考データ!$F$47:$I$47,0)),INDEX(参考データ!$F$51:$I$59,MATCH(L570,参考データ!$D$51:$D$59,1),MATCH(M570,参考データ!$F$47:$I$47,0))),IF(H570="ガソリン",INDEX(参考データ!$F$60:$I$62,MATCH(L570,参考データ!$D$60:$D$62,1),MATCH(M570,参考データ!$F$47:$I$47,0)),INDEX(参考データ!$F$63:$I$71,MATCH(L570,参考データ!$D$63:$D$71,1),MATCH(M570,参考データ!$F$47:$I$47,0)))))))</f>
        <v/>
      </c>
      <c r="U570" s="218" t="str">
        <f t="shared" si="99"/>
        <v/>
      </c>
      <c r="V570" s="206" t="str">
        <f t="shared" si="100"/>
        <v/>
      </c>
      <c r="AN570" s="216">
        <f t="shared" si="103"/>
        <v>0</v>
      </c>
      <c r="AO570" s="156">
        <f t="shared" si="105"/>
        <v>0</v>
      </c>
      <c r="AP570" s="140">
        <f t="shared" si="104"/>
        <v>0</v>
      </c>
      <c r="AQ570" s="159" t="str">
        <f t="shared" si="101"/>
        <v/>
      </c>
    </row>
    <row r="571" spans="2:43" x14ac:dyDescent="0.2">
      <c r="B571" s="202">
        <v>560</v>
      </c>
      <c r="C571" s="45"/>
      <c r="D571" s="114"/>
      <c r="E571" s="114"/>
      <c r="F571" s="114"/>
      <c r="G571" s="44"/>
      <c r="H571" s="10"/>
      <c r="I571" s="10"/>
      <c r="J571" s="5"/>
      <c r="K571" s="36"/>
      <c r="L571" s="37"/>
      <c r="M571" s="8"/>
      <c r="N571" s="8"/>
      <c r="O571" s="8"/>
      <c r="P571" s="8"/>
      <c r="Q571" s="51"/>
      <c r="R571" s="217" t="str">
        <f t="shared" si="102"/>
        <v/>
      </c>
      <c r="S571" s="39" t="str">
        <f>IF(I571="","",IF(I571="委託輸送",IF(H571="ガソリン",VLOOKUP(L571,参考データ!$D$4:$F$6,3,TRUE),VLOOKUP(L571,参考データ!$D$7:$F$15,3,TRUE)),IF(H571="ガソリン",VLOOKUP(L571,参考データ!$D$16:$F$18,3,TRUE),VLOOKUP(L571,参考データ!$D$19:$F$27,3,TRUE))))</f>
        <v/>
      </c>
      <c r="T571" s="204" t="str">
        <f>IF(C571="","",IF(Q571="有",IF(H571="ガソリン",VLOOKUP(M571,参考データ!$B$36:$F$38,3,FALSE)/R571^VLOOKUP(M571,参考データ!$B$36:$F$38,4,FALSE)/L571^VLOOKUP(M571,参考データ!$B$36:$F$38,5,FALSE),VLOOKUP(M571,参考データ!$B$39:$F$42,3,FALSE)/R571^VLOOKUP(M571,参考データ!$B$39:$F$42,4,FALSE)/L571^VLOOKUP(M571,参考データ!$B$39:$F$42,5,FALSE))*U571,J571/(IF(I571="委託輸送",IF(H571="ガソリン",INDEX(参考データ!$F$48:$I$50,MATCH(L571,参考データ!$D$48:$D$50,1),MATCH(M571,参考データ!$F$47:$I$47,0)),INDEX(参考データ!$F$51:$I$59,MATCH(L571,参考データ!$D$51:$D$59,1),MATCH(M571,参考データ!$F$47:$I$47,0))),IF(H571="ガソリン",INDEX(参考データ!$F$60:$I$62,MATCH(L571,参考データ!$D$60:$D$62,1),MATCH(M571,参考データ!$F$47:$I$47,0)),INDEX(参考データ!$F$63:$I$71,MATCH(L571,参考データ!$D$63:$D$71,1),MATCH(M571,参考データ!$F$47:$I$47,0)))))))</f>
        <v/>
      </c>
      <c r="U571" s="218" t="str">
        <f t="shared" si="99"/>
        <v/>
      </c>
      <c r="V571" s="206" t="str">
        <f t="shared" si="100"/>
        <v/>
      </c>
      <c r="AN571" s="216">
        <f t="shared" si="103"/>
        <v>0</v>
      </c>
      <c r="AO571" s="156">
        <f t="shared" si="105"/>
        <v>0</v>
      </c>
      <c r="AP571" s="140">
        <f t="shared" si="104"/>
        <v>0</v>
      </c>
      <c r="AQ571" s="159" t="str">
        <f t="shared" si="101"/>
        <v/>
      </c>
    </row>
    <row r="572" spans="2:43" x14ac:dyDescent="0.2">
      <c r="B572" s="202">
        <v>561</v>
      </c>
      <c r="C572" s="45"/>
      <c r="D572" s="114"/>
      <c r="E572" s="114"/>
      <c r="F572" s="114"/>
      <c r="G572" s="44"/>
      <c r="H572" s="10"/>
      <c r="I572" s="10"/>
      <c r="J572" s="5"/>
      <c r="K572" s="36"/>
      <c r="L572" s="37"/>
      <c r="M572" s="8"/>
      <c r="N572" s="8"/>
      <c r="O572" s="8"/>
      <c r="P572" s="8"/>
      <c r="Q572" s="51"/>
      <c r="R572" s="217" t="str">
        <f t="shared" si="102"/>
        <v/>
      </c>
      <c r="S572" s="39" t="str">
        <f>IF(I572="","",IF(I572="委託輸送",IF(H572="ガソリン",VLOOKUP(L572,参考データ!$D$4:$F$6,3,TRUE),VLOOKUP(L572,参考データ!$D$7:$F$15,3,TRUE)),IF(H572="ガソリン",VLOOKUP(L572,参考データ!$D$16:$F$18,3,TRUE),VLOOKUP(L572,参考データ!$D$19:$F$27,3,TRUE))))</f>
        <v/>
      </c>
      <c r="T572" s="204" t="str">
        <f>IF(C572="","",IF(Q572="有",IF(H572="ガソリン",VLOOKUP(M572,参考データ!$B$36:$F$38,3,FALSE)/R572^VLOOKUP(M572,参考データ!$B$36:$F$38,4,FALSE)/L572^VLOOKUP(M572,参考データ!$B$36:$F$38,5,FALSE),VLOOKUP(M572,参考データ!$B$39:$F$42,3,FALSE)/R572^VLOOKUP(M572,参考データ!$B$39:$F$42,4,FALSE)/L572^VLOOKUP(M572,参考データ!$B$39:$F$42,5,FALSE))*U572,J572/(IF(I572="委託輸送",IF(H572="ガソリン",INDEX(参考データ!$F$48:$I$50,MATCH(L572,参考データ!$D$48:$D$50,1),MATCH(M572,参考データ!$F$47:$I$47,0)),INDEX(参考データ!$F$51:$I$59,MATCH(L572,参考データ!$D$51:$D$59,1),MATCH(M572,参考データ!$F$47:$I$47,0))),IF(H572="ガソリン",INDEX(参考データ!$F$60:$I$62,MATCH(L572,参考データ!$D$60:$D$62,1),MATCH(M572,参考データ!$F$47:$I$47,0)),INDEX(参考データ!$F$63:$I$71,MATCH(L572,参考データ!$D$63:$D$71,1),MATCH(M572,参考データ!$F$47:$I$47,0)))))))</f>
        <v/>
      </c>
      <c r="U572" s="218" t="str">
        <f t="shared" si="99"/>
        <v/>
      </c>
      <c r="V572" s="206" t="str">
        <f t="shared" si="100"/>
        <v/>
      </c>
      <c r="AN572" s="216">
        <f t="shared" si="103"/>
        <v>0</v>
      </c>
      <c r="AO572" s="156">
        <f t="shared" si="105"/>
        <v>0</v>
      </c>
      <c r="AP572" s="140">
        <f t="shared" si="104"/>
        <v>0</v>
      </c>
      <c r="AQ572" s="159" t="str">
        <f t="shared" si="101"/>
        <v/>
      </c>
    </row>
    <row r="573" spans="2:43" x14ac:dyDescent="0.2">
      <c r="B573" s="202">
        <v>562</v>
      </c>
      <c r="C573" s="45"/>
      <c r="D573" s="114"/>
      <c r="E573" s="114"/>
      <c r="F573" s="114"/>
      <c r="G573" s="44"/>
      <c r="H573" s="10"/>
      <c r="I573" s="10"/>
      <c r="J573" s="5"/>
      <c r="K573" s="36"/>
      <c r="L573" s="37"/>
      <c r="M573" s="8"/>
      <c r="N573" s="8"/>
      <c r="O573" s="8"/>
      <c r="P573" s="8"/>
      <c r="Q573" s="51"/>
      <c r="R573" s="217" t="str">
        <f t="shared" si="102"/>
        <v/>
      </c>
      <c r="S573" s="39" t="str">
        <f>IF(I573="","",IF(I573="委託輸送",IF(H573="ガソリン",VLOOKUP(L573,参考データ!$D$4:$F$6,3,TRUE),VLOOKUP(L573,参考データ!$D$7:$F$15,3,TRUE)),IF(H573="ガソリン",VLOOKUP(L573,参考データ!$D$16:$F$18,3,TRUE),VLOOKUP(L573,参考データ!$D$19:$F$27,3,TRUE))))</f>
        <v/>
      </c>
      <c r="T573" s="204" t="str">
        <f>IF(C573="","",IF(Q573="有",IF(H573="ガソリン",VLOOKUP(M573,参考データ!$B$36:$F$38,3,FALSE)/R573^VLOOKUP(M573,参考データ!$B$36:$F$38,4,FALSE)/L573^VLOOKUP(M573,参考データ!$B$36:$F$38,5,FALSE),VLOOKUP(M573,参考データ!$B$39:$F$42,3,FALSE)/R573^VLOOKUP(M573,参考データ!$B$39:$F$42,4,FALSE)/L573^VLOOKUP(M573,参考データ!$B$39:$F$42,5,FALSE))*U573,J573/(IF(I573="委託輸送",IF(H573="ガソリン",INDEX(参考データ!$F$48:$I$50,MATCH(L573,参考データ!$D$48:$D$50,1),MATCH(M573,参考データ!$F$47:$I$47,0)),INDEX(参考データ!$F$51:$I$59,MATCH(L573,参考データ!$D$51:$D$59,1),MATCH(M573,参考データ!$F$47:$I$47,0))),IF(H573="ガソリン",INDEX(参考データ!$F$60:$I$62,MATCH(L573,参考データ!$D$60:$D$62,1),MATCH(M573,参考データ!$F$47:$I$47,0)),INDEX(参考データ!$F$63:$I$71,MATCH(L573,参考データ!$D$63:$D$71,1),MATCH(M573,参考データ!$F$47:$I$47,0)))))))</f>
        <v/>
      </c>
      <c r="U573" s="218" t="str">
        <f t="shared" si="99"/>
        <v/>
      </c>
      <c r="V573" s="206" t="str">
        <f t="shared" si="100"/>
        <v/>
      </c>
      <c r="AN573" s="216">
        <f t="shared" si="103"/>
        <v>0</v>
      </c>
      <c r="AO573" s="156">
        <f t="shared" si="105"/>
        <v>0</v>
      </c>
      <c r="AP573" s="140">
        <f t="shared" si="104"/>
        <v>0</v>
      </c>
      <c r="AQ573" s="159" t="str">
        <f t="shared" si="101"/>
        <v/>
      </c>
    </row>
    <row r="574" spans="2:43" x14ac:dyDescent="0.2">
      <c r="B574" s="202">
        <v>563</v>
      </c>
      <c r="C574" s="45"/>
      <c r="D574" s="114"/>
      <c r="E574" s="114"/>
      <c r="F574" s="114"/>
      <c r="G574" s="44"/>
      <c r="H574" s="10"/>
      <c r="I574" s="10"/>
      <c r="J574" s="5"/>
      <c r="K574" s="36"/>
      <c r="L574" s="37"/>
      <c r="M574" s="8"/>
      <c r="N574" s="8"/>
      <c r="O574" s="8"/>
      <c r="P574" s="8"/>
      <c r="Q574" s="51"/>
      <c r="R574" s="217" t="str">
        <f t="shared" si="102"/>
        <v/>
      </c>
      <c r="S574" s="39" t="str">
        <f>IF(I574="","",IF(I574="委託輸送",IF(H574="ガソリン",VLOOKUP(L574,参考データ!$D$4:$F$6,3,TRUE),VLOOKUP(L574,参考データ!$D$7:$F$15,3,TRUE)),IF(H574="ガソリン",VLOOKUP(L574,参考データ!$D$16:$F$18,3,TRUE),VLOOKUP(L574,参考データ!$D$19:$F$27,3,TRUE))))</f>
        <v/>
      </c>
      <c r="T574" s="204" t="str">
        <f>IF(C574="","",IF(Q574="有",IF(H574="ガソリン",VLOOKUP(M574,参考データ!$B$36:$F$38,3,FALSE)/R574^VLOOKUP(M574,参考データ!$B$36:$F$38,4,FALSE)/L574^VLOOKUP(M574,参考データ!$B$36:$F$38,5,FALSE),VLOOKUP(M574,参考データ!$B$39:$F$42,3,FALSE)/R574^VLOOKUP(M574,参考データ!$B$39:$F$42,4,FALSE)/L574^VLOOKUP(M574,参考データ!$B$39:$F$42,5,FALSE))*U574,J574/(IF(I574="委託輸送",IF(H574="ガソリン",INDEX(参考データ!$F$48:$I$50,MATCH(L574,参考データ!$D$48:$D$50,1),MATCH(M574,参考データ!$F$47:$I$47,0)),INDEX(参考データ!$F$51:$I$59,MATCH(L574,参考データ!$D$51:$D$59,1),MATCH(M574,参考データ!$F$47:$I$47,0))),IF(H574="ガソリン",INDEX(参考データ!$F$60:$I$62,MATCH(L574,参考データ!$D$60:$D$62,1),MATCH(M574,参考データ!$F$47:$I$47,0)),INDEX(参考データ!$F$63:$I$71,MATCH(L574,参考データ!$D$63:$D$71,1),MATCH(M574,参考データ!$F$47:$I$47,0)))))))</f>
        <v/>
      </c>
      <c r="U574" s="218" t="str">
        <f t="shared" si="99"/>
        <v/>
      </c>
      <c r="V574" s="206" t="str">
        <f t="shared" si="100"/>
        <v/>
      </c>
      <c r="AN574" s="216">
        <f t="shared" si="103"/>
        <v>0</v>
      </c>
      <c r="AO574" s="156">
        <f t="shared" si="105"/>
        <v>0</v>
      </c>
      <c r="AP574" s="140">
        <f t="shared" si="104"/>
        <v>0</v>
      </c>
      <c r="AQ574" s="159" t="str">
        <f t="shared" si="101"/>
        <v/>
      </c>
    </row>
    <row r="575" spans="2:43" x14ac:dyDescent="0.2">
      <c r="B575" s="202">
        <v>564</v>
      </c>
      <c r="C575" s="45"/>
      <c r="D575" s="114"/>
      <c r="E575" s="114"/>
      <c r="F575" s="114"/>
      <c r="G575" s="44"/>
      <c r="H575" s="10"/>
      <c r="I575" s="10"/>
      <c r="J575" s="5"/>
      <c r="K575" s="36"/>
      <c r="L575" s="37"/>
      <c r="M575" s="8"/>
      <c r="N575" s="8"/>
      <c r="O575" s="8"/>
      <c r="P575" s="8"/>
      <c r="Q575" s="51"/>
      <c r="R575" s="217" t="str">
        <f t="shared" si="102"/>
        <v/>
      </c>
      <c r="S575" s="39" t="str">
        <f>IF(I575="","",IF(I575="委託輸送",IF(H575="ガソリン",VLOOKUP(L575,参考データ!$D$4:$F$6,3,TRUE),VLOOKUP(L575,参考データ!$D$7:$F$15,3,TRUE)),IF(H575="ガソリン",VLOOKUP(L575,参考データ!$D$16:$F$18,3,TRUE),VLOOKUP(L575,参考データ!$D$19:$F$27,3,TRUE))))</f>
        <v/>
      </c>
      <c r="T575" s="204" t="str">
        <f>IF(C575="","",IF(Q575="有",IF(H575="ガソリン",VLOOKUP(M575,参考データ!$B$36:$F$38,3,FALSE)/R575^VLOOKUP(M575,参考データ!$B$36:$F$38,4,FALSE)/L575^VLOOKUP(M575,参考データ!$B$36:$F$38,5,FALSE),VLOOKUP(M575,参考データ!$B$39:$F$42,3,FALSE)/R575^VLOOKUP(M575,参考データ!$B$39:$F$42,4,FALSE)/L575^VLOOKUP(M575,参考データ!$B$39:$F$42,5,FALSE))*U575,J575/(IF(I575="委託輸送",IF(H575="ガソリン",INDEX(参考データ!$F$48:$I$50,MATCH(L575,参考データ!$D$48:$D$50,1),MATCH(M575,参考データ!$F$47:$I$47,0)),INDEX(参考データ!$F$51:$I$59,MATCH(L575,参考データ!$D$51:$D$59,1),MATCH(M575,参考データ!$F$47:$I$47,0))),IF(H575="ガソリン",INDEX(参考データ!$F$60:$I$62,MATCH(L575,参考データ!$D$60:$D$62,1),MATCH(M575,参考データ!$F$47:$I$47,0)),INDEX(参考データ!$F$63:$I$71,MATCH(L575,参考データ!$D$63:$D$71,1),MATCH(M575,参考データ!$F$47:$I$47,0)))))))</f>
        <v/>
      </c>
      <c r="U575" s="218" t="str">
        <f t="shared" si="99"/>
        <v/>
      </c>
      <c r="V575" s="206" t="str">
        <f t="shared" si="100"/>
        <v/>
      </c>
      <c r="AN575" s="216">
        <f t="shared" si="103"/>
        <v>0</v>
      </c>
      <c r="AO575" s="156">
        <f t="shared" si="105"/>
        <v>0</v>
      </c>
      <c r="AP575" s="140">
        <f t="shared" si="104"/>
        <v>0</v>
      </c>
      <c r="AQ575" s="159" t="str">
        <f t="shared" si="101"/>
        <v/>
      </c>
    </row>
    <row r="576" spans="2:43" x14ac:dyDescent="0.2">
      <c r="B576" s="202">
        <v>565</v>
      </c>
      <c r="C576" s="45"/>
      <c r="D576" s="114"/>
      <c r="E576" s="114"/>
      <c r="F576" s="114"/>
      <c r="G576" s="44"/>
      <c r="H576" s="10"/>
      <c r="I576" s="10"/>
      <c r="J576" s="5"/>
      <c r="K576" s="36"/>
      <c r="L576" s="37"/>
      <c r="M576" s="8"/>
      <c r="N576" s="8"/>
      <c r="O576" s="8"/>
      <c r="P576" s="8"/>
      <c r="Q576" s="51"/>
      <c r="R576" s="217" t="str">
        <f t="shared" si="102"/>
        <v/>
      </c>
      <c r="S576" s="39" t="str">
        <f>IF(I576="","",IF(I576="委託輸送",IF(H576="ガソリン",VLOOKUP(L576,参考データ!$D$4:$F$6,3,TRUE),VLOOKUP(L576,参考データ!$D$7:$F$15,3,TRUE)),IF(H576="ガソリン",VLOOKUP(L576,参考データ!$D$16:$F$18,3,TRUE),VLOOKUP(L576,参考データ!$D$19:$F$27,3,TRUE))))</f>
        <v/>
      </c>
      <c r="T576" s="204" t="str">
        <f>IF(C576="","",IF(Q576="有",IF(H576="ガソリン",VLOOKUP(M576,参考データ!$B$36:$F$38,3,FALSE)/R576^VLOOKUP(M576,参考データ!$B$36:$F$38,4,FALSE)/L576^VLOOKUP(M576,参考データ!$B$36:$F$38,5,FALSE),VLOOKUP(M576,参考データ!$B$39:$F$42,3,FALSE)/R576^VLOOKUP(M576,参考データ!$B$39:$F$42,4,FALSE)/L576^VLOOKUP(M576,参考データ!$B$39:$F$42,5,FALSE))*U576,J576/(IF(I576="委託輸送",IF(H576="ガソリン",INDEX(参考データ!$F$48:$I$50,MATCH(L576,参考データ!$D$48:$D$50,1),MATCH(M576,参考データ!$F$47:$I$47,0)),INDEX(参考データ!$F$51:$I$59,MATCH(L576,参考データ!$D$51:$D$59,1),MATCH(M576,参考データ!$F$47:$I$47,0))),IF(H576="ガソリン",INDEX(参考データ!$F$60:$I$62,MATCH(L576,参考データ!$D$60:$D$62,1),MATCH(M576,参考データ!$F$47:$I$47,0)),INDEX(参考データ!$F$63:$I$71,MATCH(L576,参考データ!$D$63:$D$71,1),MATCH(M576,参考データ!$F$47:$I$47,0)))))))</f>
        <v/>
      </c>
      <c r="U576" s="218" t="str">
        <f t="shared" si="99"/>
        <v/>
      </c>
      <c r="V576" s="206" t="str">
        <f t="shared" si="100"/>
        <v/>
      </c>
      <c r="AN576" s="216">
        <f t="shared" si="103"/>
        <v>0</v>
      </c>
      <c r="AO576" s="156">
        <f t="shared" si="105"/>
        <v>0</v>
      </c>
      <c r="AP576" s="140">
        <f t="shared" si="104"/>
        <v>0</v>
      </c>
      <c r="AQ576" s="159" t="str">
        <f t="shared" si="101"/>
        <v/>
      </c>
    </row>
    <row r="577" spans="2:43" x14ac:dyDescent="0.2">
      <c r="B577" s="202">
        <v>566</v>
      </c>
      <c r="C577" s="45"/>
      <c r="D577" s="114"/>
      <c r="E577" s="114"/>
      <c r="F577" s="114"/>
      <c r="G577" s="44"/>
      <c r="H577" s="10"/>
      <c r="I577" s="10"/>
      <c r="J577" s="5"/>
      <c r="K577" s="36"/>
      <c r="L577" s="37"/>
      <c r="M577" s="8"/>
      <c r="N577" s="8"/>
      <c r="O577" s="8"/>
      <c r="P577" s="8"/>
      <c r="Q577" s="51"/>
      <c r="R577" s="217" t="str">
        <f t="shared" si="102"/>
        <v/>
      </c>
      <c r="S577" s="39" t="str">
        <f>IF(I577="","",IF(I577="委託輸送",IF(H577="ガソリン",VLOOKUP(L577,参考データ!$D$4:$F$6,3,TRUE),VLOOKUP(L577,参考データ!$D$7:$F$15,3,TRUE)),IF(H577="ガソリン",VLOOKUP(L577,参考データ!$D$16:$F$18,3,TRUE),VLOOKUP(L577,参考データ!$D$19:$F$27,3,TRUE))))</f>
        <v/>
      </c>
      <c r="T577" s="204" t="str">
        <f>IF(C577="","",IF(Q577="有",IF(H577="ガソリン",VLOOKUP(M577,参考データ!$B$36:$F$38,3,FALSE)/R577^VLOOKUP(M577,参考データ!$B$36:$F$38,4,FALSE)/L577^VLOOKUP(M577,参考データ!$B$36:$F$38,5,FALSE),VLOOKUP(M577,参考データ!$B$39:$F$42,3,FALSE)/R577^VLOOKUP(M577,参考データ!$B$39:$F$42,4,FALSE)/L577^VLOOKUP(M577,参考データ!$B$39:$F$42,5,FALSE))*U577,J577/(IF(I577="委託輸送",IF(H577="ガソリン",INDEX(参考データ!$F$48:$I$50,MATCH(L577,参考データ!$D$48:$D$50,1),MATCH(M577,参考データ!$F$47:$I$47,0)),INDEX(参考データ!$F$51:$I$59,MATCH(L577,参考データ!$D$51:$D$59,1),MATCH(M577,参考データ!$F$47:$I$47,0))),IF(H577="ガソリン",INDEX(参考データ!$F$60:$I$62,MATCH(L577,参考データ!$D$60:$D$62,1),MATCH(M577,参考データ!$F$47:$I$47,0)),INDEX(参考データ!$F$63:$I$71,MATCH(L577,参考データ!$D$63:$D$71,1),MATCH(M577,参考データ!$F$47:$I$47,0)))))))</f>
        <v/>
      </c>
      <c r="U577" s="218" t="str">
        <f t="shared" si="99"/>
        <v/>
      </c>
      <c r="V577" s="206" t="str">
        <f t="shared" si="100"/>
        <v/>
      </c>
      <c r="AN577" s="216">
        <f t="shared" si="103"/>
        <v>0</v>
      </c>
      <c r="AO577" s="156">
        <f t="shared" si="105"/>
        <v>0</v>
      </c>
      <c r="AP577" s="140">
        <f t="shared" si="104"/>
        <v>0</v>
      </c>
      <c r="AQ577" s="159" t="str">
        <f t="shared" si="101"/>
        <v/>
      </c>
    </row>
    <row r="578" spans="2:43" x14ac:dyDescent="0.2">
      <c r="B578" s="202">
        <v>567</v>
      </c>
      <c r="C578" s="45"/>
      <c r="D578" s="114"/>
      <c r="E578" s="114"/>
      <c r="F578" s="114"/>
      <c r="G578" s="44"/>
      <c r="H578" s="10"/>
      <c r="I578" s="10"/>
      <c r="J578" s="5"/>
      <c r="K578" s="36"/>
      <c r="L578" s="37"/>
      <c r="M578" s="8"/>
      <c r="N578" s="8"/>
      <c r="O578" s="8"/>
      <c r="P578" s="8"/>
      <c r="Q578" s="51"/>
      <c r="R578" s="217" t="str">
        <f t="shared" si="102"/>
        <v/>
      </c>
      <c r="S578" s="39" t="str">
        <f>IF(I578="","",IF(I578="委託輸送",IF(H578="ガソリン",VLOOKUP(L578,参考データ!$D$4:$F$6,3,TRUE),VLOOKUP(L578,参考データ!$D$7:$F$15,3,TRUE)),IF(H578="ガソリン",VLOOKUP(L578,参考データ!$D$16:$F$18,3,TRUE),VLOOKUP(L578,参考データ!$D$19:$F$27,3,TRUE))))</f>
        <v/>
      </c>
      <c r="T578" s="204" t="str">
        <f>IF(C578="","",IF(Q578="有",IF(H578="ガソリン",VLOOKUP(M578,参考データ!$B$36:$F$38,3,FALSE)/R578^VLOOKUP(M578,参考データ!$B$36:$F$38,4,FALSE)/L578^VLOOKUP(M578,参考データ!$B$36:$F$38,5,FALSE),VLOOKUP(M578,参考データ!$B$39:$F$42,3,FALSE)/R578^VLOOKUP(M578,参考データ!$B$39:$F$42,4,FALSE)/L578^VLOOKUP(M578,参考データ!$B$39:$F$42,5,FALSE))*U578,J578/(IF(I578="委託輸送",IF(H578="ガソリン",INDEX(参考データ!$F$48:$I$50,MATCH(L578,参考データ!$D$48:$D$50,1),MATCH(M578,参考データ!$F$47:$I$47,0)),INDEX(参考データ!$F$51:$I$59,MATCH(L578,参考データ!$D$51:$D$59,1),MATCH(M578,参考データ!$F$47:$I$47,0))),IF(H578="ガソリン",INDEX(参考データ!$F$60:$I$62,MATCH(L578,参考データ!$D$60:$D$62,1),MATCH(M578,参考データ!$F$47:$I$47,0)),INDEX(参考データ!$F$63:$I$71,MATCH(L578,参考データ!$D$63:$D$71,1),MATCH(M578,参考データ!$F$47:$I$47,0)))))))</f>
        <v/>
      </c>
      <c r="U578" s="218" t="str">
        <f t="shared" si="99"/>
        <v/>
      </c>
      <c r="V578" s="206" t="str">
        <f t="shared" si="100"/>
        <v/>
      </c>
      <c r="AN578" s="216">
        <f t="shared" si="103"/>
        <v>0</v>
      </c>
      <c r="AO578" s="156">
        <f t="shared" si="105"/>
        <v>0</v>
      </c>
      <c r="AP578" s="140">
        <f t="shared" si="104"/>
        <v>0</v>
      </c>
      <c r="AQ578" s="159" t="str">
        <f t="shared" si="101"/>
        <v/>
      </c>
    </row>
    <row r="579" spans="2:43" x14ac:dyDescent="0.2">
      <c r="B579" s="202">
        <v>568</v>
      </c>
      <c r="C579" s="45"/>
      <c r="D579" s="114"/>
      <c r="E579" s="114"/>
      <c r="F579" s="114"/>
      <c r="G579" s="44"/>
      <c r="H579" s="10"/>
      <c r="I579" s="10"/>
      <c r="J579" s="5"/>
      <c r="K579" s="36"/>
      <c r="L579" s="37"/>
      <c r="M579" s="8"/>
      <c r="N579" s="8"/>
      <c r="O579" s="8"/>
      <c r="P579" s="8"/>
      <c r="Q579" s="51"/>
      <c r="R579" s="217" t="str">
        <f t="shared" si="102"/>
        <v/>
      </c>
      <c r="S579" s="39" t="str">
        <f>IF(I579="","",IF(I579="委託輸送",IF(H579="ガソリン",VLOOKUP(L579,参考データ!$D$4:$F$6,3,TRUE),VLOOKUP(L579,参考データ!$D$7:$F$15,3,TRUE)),IF(H579="ガソリン",VLOOKUP(L579,参考データ!$D$16:$F$18,3,TRUE),VLOOKUP(L579,参考データ!$D$19:$F$27,3,TRUE))))</f>
        <v/>
      </c>
      <c r="T579" s="204" t="str">
        <f>IF(C579="","",IF(Q579="有",IF(H579="ガソリン",VLOOKUP(M579,参考データ!$B$36:$F$38,3,FALSE)/R579^VLOOKUP(M579,参考データ!$B$36:$F$38,4,FALSE)/L579^VLOOKUP(M579,参考データ!$B$36:$F$38,5,FALSE),VLOOKUP(M579,参考データ!$B$39:$F$42,3,FALSE)/R579^VLOOKUP(M579,参考データ!$B$39:$F$42,4,FALSE)/L579^VLOOKUP(M579,参考データ!$B$39:$F$42,5,FALSE))*U579,J579/(IF(I579="委託輸送",IF(H579="ガソリン",INDEX(参考データ!$F$48:$I$50,MATCH(L579,参考データ!$D$48:$D$50,1),MATCH(M579,参考データ!$F$47:$I$47,0)),INDEX(参考データ!$F$51:$I$59,MATCH(L579,参考データ!$D$51:$D$59,1),MATCH(M579,参考データ!$F$47:$I$47,0))),IF(H579="ガソリン",INDEX(参考データ!$F$60:$I$62,MATCH(L579,参考データ!$D$60:$D$62,1),MATCH(M579,参考データ!$F$47:$I$47,0)),INDEX(参考データ!$F$63:$I$71,MATCH(L579,参考データ!$D$63:$D$71,1),MATCH(M579,参考データ!$F$47:$I$47,0)))))))</f>
        <v/>
      </c>
      <c r="U579" s="218" t="str">
        <f t="shared" si="99"/>
        <v/>
      </c>
      <c r="V579" s="206" t="str">
        <f t="shared" si="100"/>
        <v/>
      </c>
      <c r="AN579" s="216">
        <f t="shared" si="103"/>
        <v>0</v>
      </c>
      <c r="AO579" s="156">
        <f t="shared" si="105"/>
        <v>0</v>
      </c>
      <c r="AP579" s="140">
        <f t="shared" si="104"/>
        <v>0</v>
      </c>
      <c r="AQ579" s="159" t="str">
        <f t="shared" si="101"/>
        <v/>
      </c>
    </row>
    <row r="580" spans="2:43" x14ac:dyDescent="0.2">
      <c r="B580" s="202">
        <v>569</v>
      </c>
      <c r="C580" s="45"/>
      <c r="D580" s="114"/>
      <c r="E580" s="114"/>
      <c r="F580" s="114"/>
      <c r="G580" s="44"/>
      <c r="H580" s="10"/>
      <c r="I580" s="10"/>
      <c r="J580" s="5"/>
      <c r="K580" s="36"/>
      <c r="L580" s="37"/>
      <c r="M580" s="8"/>
      <c r="N580" s="8"/>
      <c r="O580" s="8"/>
      <c r="P580" s="8"/>
      <c r="Q580" s="51"/>
      <c r="R580" s="217" t="str">
        <f t="shared" si="102"/>
        <v/>
      </c>
      <c r="S580" s="39" t="str">
        <f>IF(I580="","",IF(I580="委託輸送",IF(H580="ガソリン",VLOOKUP(L580,参考データ!$D$4:$F$6,3,TRUE),VLOOKUP(L580,参考データ!$D$7:$F$15,3,TRUE)),IF(H580="ガソリン",VLOOKUP(L580,参考データ!$D$16:$F$18,3,TRUE),VLOOKUP(L580,参考データ!$D$19:$F$27,3,TRUE))))</f>
        <v/>
      </c>
      <c r="T580" s="204" t="str">
        <f>IF(C580="","",IF(Q580="有",IF(H580="ガソリン",VLOOKUP(M580,参考データ!$B$36:$F$38,3,FALSE)/R580^VLOOKUP(M580,参考データ!$B$36:$F$38,4,FALSE)/L580^VLOOKUP(M580,参考データ!$B$36:$F$38,5,FALSE),VLOOKUP(M580,参考データ!$B$39:$F$42,3,FALSE)/R580^VLOOKUP(M580,参考データ!$B$39:$F$42,4,FALSE)/L580^VLOOKUP(M580,参考データ!$B$39:$F$42,5,FALSE))*U580,J580/(IF(I580="委託輸送",IF(H580="ガソリン",INDEX(参考データ!$F$48:$I$50,MATCH(L580,参考データ!$D$48:$D$50,1),MATCH(M580,参考データ!$F$47:$I$47,0)),INDEX(参考データ!$F$51:$I$59,MATCH(L580,参考データ!$D$51:$D$59,1),MATCH(M580,参考データ!$F$47:$I$47,0))),IF(H580="ガソリン",INDEX(参考データ!$F$60:$I$62,MATCH(L580,参考データ!$D$60:$D$62,1),MATCH(M580,参考データ!$F$47:$I$47,0)),INDEX(参考データ!$F$63:$I$71,MATCH(L580,参考データ!$D$63:$D$71,1),MATCH(M580,参考データ!$F$47:$I$47,0)))))))</f>
        <v/>
      </c>
      <c r="U580" s="218" t="str">
        <f t="shared" si="99"/>
        <v/>
      </c>
      <c r="V580" s="206" t="str">
        <f t="shared" si="100"/>
        <v/>
      </c>
      <c r="AN580" s="216">
        <f t="shared" si="103"/>
        <v>0</v>
      </c>
      <c r="AO580" s="156">
        <f t="shared" si="105"/>
        <v>0</v>
      </c>
      <c r="AP580" s="140">
        <f t="shared" si="104"/>
        <v>0</v>
      </c>
      <c r="AQ580" s="159" t="str">
        <f t="shared" si="101"/>
        <v/>
      </c>
    </row>
    <row r="581" spans="2:43" x14ac:dyDescent="0.2">
      <c r="B581" s="202">
        <v>570</v>
      </c>
      <c r="C581" s="45"/>
      <c r="D581" s="114"/>
      <c r="E581" s="114"/>
      <c r="F581" s="114"/>
      <c r="G581" s="44"/>
      <c r="H581" s="10"/>
      <c r="I581" s="10"/>
      <c r="J581" s="5"/>
      <c r="K581" s="36"/>
      <c r="L581" s="37"/>
      <c r="M581" s="8"/>
      <c r="N581" s="8"/>
      <c r="O581" s="8"/>
      <c r="P581" s="8"/>
      <c r="Q581" s="51"/>
      <c r="R581" s="217" t="str">
        <f t="shared" si="102"/>
        <v/>
      </c>
      <c r="S581" s="39" t="str">
        <f>IF(I581="","",IF(I581="委託輸送",IF(H581="ガソリン",VLOOKUP(L581,参考データ!$D$4:$F$6,3,TRUE),VLOOKUP(L581,参考データ!$D$7:$F$15,3,TRUE)),IF(H581="ガソリン",VLOOKUP(L581,参考データ!$D$16:$F$18,3,TRUE),VLOOKUP(L581,参考データ!$D$19:$F$27,3,TRUE))))</f>
        <v/>
      </c>
      <c r="T581" s="204" t="str">
        <f>IF(C581="","",IF(Q581="有",IF(H581="ガソリン",VLOOKUP(M581,参考データ!$B$36:$F$38,3,FALSE)/R581^VLOOKUP(M581,参考データ!$B$36:$F$38,4,FALSE)/L581^VLOOKUP(M581,参考データ!$B$36:$F$38,5,FALSE),VLOOKUP(M581,参考データ!$B$39:$F$42,3,FALSE)/R581^VLOOKUP(M581,参考データ!$B$39:$F$42,4,FALSE)/L581^VLOOKUP(M581,参考データ!$B$39:$F$42,5,FALSE))*U581,J581/(IF(I581="委託輸送",IF(H581="ガソリン",INDEX(参考データ!$F$48:$I$50,MATCH(L581,参考データ!$D$48:$D$50,1),MATCH(M581,参考データ!$F$47:$I$47,0)),INDEX(参考データ!$F$51:$I$59,MATCH(L581,参考データ!$D$51:$D$59,1),MATCH(M581,参考データ!$F$47:$I$47,0))),IF(H581="ガソリン",INDEX(参考データ!$F$60:$I$62,MATCH(L581,参考データ!$D$60:$D$62,1),MATCH(M581,参考データ!$F$47:$I$47,0)),INDEX(参考データ!$F$63:$I$71,MATCH(L581,参考データ!$D$63:$D$71,1),MATCH(M581,参考データ!$F$47:$I$47,0)))))))</f>
        <v/>
      </c>
      <c r="U581" s="218" t="str">
        <f t="shared" si="99"/>
        <v/>
      </c>
      <c r="V581" s="206" t="str">
        <f t="shared" si="100"/>
        <v/>
      </c>
      <c r="AN581" s="216">
        <f t="shared" si="103"/>
        <v>0</v>
      </c>
      <c r="AO581" s="156">
        <f t="shared" si="105"/>
        <v>0</v>
      </c>
      <c r="AP581" s="140">
        <f t="shared" si="104"/>
        <v>0</v>
      </c>
      <c r="AQ581" s="159" t="str">
        <f t="shared" si="101"/>
        <v/>
      </c>
    </row>
    <row r="582" spans="2:43" x14ac:dyDescent="0.2">
      <c r="B582" s="202">
        <v>571</v>
      </c>
      <c r="C582" s="45"/>
      <c r="D582" s="114"/>
      <c r="E582" s="114"/>
      <c r="F582" s="114"/>
      <c r="G582" s="44"/>
      <c r="H582" s="10"/>
      <c r="I582" s="10"/>
      <c r="J582" s="5"/>
      <c r="K582" s="36"/>
      <c r="L582" s="37"/>
      <c r="M582" s="8"/>
      <c r="N582" s="8"/>
      <c r="O582" s="8"/>
      <c r="P582" s="8"/>
      <c r="Q582" s="51"/>
      <c r="R582" s="217" t="str">
        <f t="shared" si="102"/>
        <v/>
      </c>
      <c r="S582" s="39" t="str">
        <f>IF(I582="","",IF(I582="委託輸送",IF(H582="ガソリン",VLOOKUP(L582,参考データ!$D$4:$F$6,3,TRUE),VLOOKUP(L582,参考データ!$D$7:$F$15,3,TRUE)),IF(H582="ガソリン",VLOOKUP(L582,参考データ!$D$16:$F$18,3,TRUE),VLOOKUP(L582,参考データ!$D$19:$F$27,3,TRUE))))</f>
        <v/>
      </c>
      <c r="T582" s="204" t="str">
        <f>IF(C582="","",IF(Q582="有",IF(H582="ガソリン",VLOOKUP(M582,参考データ!$B$36:$F$38,3,FALSE)/R582^VLOOKUP(M582,参考データ!$B$36:$F$38,4,FALSE)/L582^VLOOKUP(M582,参考データ!$B$36:$F$38,5,FALSE),VLOOKUP(M582,参考データ!$B$39:$F$42,3,FALSE)/R582^VLOOKUP(M582,参考データ!$B$39:$F$42,4,FALSE)/L582^VLOOKUP(M582,参考データ!$B$39:$F$42,5,FALSE))*U582,J582/(IF(I582="委託輸送",IF(H582="ガソリン",INDEX(参考データ!$F$48:$I$50,MATCH(L582,参考データ!$D$48:$D$50,1),MATCH(M582,参考データ!$F$47:$I$47,0)),INDEX(参考データ!$F$51:$I$59,MATCH(L582,参考データ!$D$51:$D$59,1),MATCH(M582,参考データ!$F$47:$I$47,0))),IF(H582="ガソリン",INDEX(参考データ!$F$60:$I$62,MATCH(L582,参考データ!$D$60:$D$62,1),MATCH(M582,参考データ!$F$47:$I$47,0)),INDEX(参考データ!$F$63:$I$71,MATCH(L582,参考データ!$D$63:$D$71,1),MATCH(M582,参考データ!$F$47:$I$47,0)))))))</f>
        <v/>
      </c>
      <c r="U582" s="218" t="str">
        <f t="shared" si="99"/>
        <v/>
      </c>
      <c r="V582" s="206" t="str">
        <f t="shared" si="100"/>
        <v/>
      </c>
      <c r="AN582" s="216">
        <f t="shared" si="103"/>
        <v>0</v>
      </c>
      <c r="AO582" s="156">
        <f t="shared" si="105"/>
        <v>0</v>
      </c>
      <c r="AP582" s="140">
        <f t="shared" si="104"/>
        <v>0</v>
      </c>
      <c r="AQ582" s="159" t="str">
        <f t="shared" si="101"/>
        <v/>
      </c>
    </row>
    <row r="583" spans="2:43" x14ac:dyDescent="0.2">
      <c r="B583" s="202">
        <v>572</v>
      </c>
      <c r="C583" s="45"/>
      <c r="D583" s="114"/>
      <c r="E583" s="114"/>
      <c r="F583" s="114"/>
      <c r="G583" s="44"/>
      <c r="H583" s="10"/>
      <c r="I583" s="10"/>
      <c r="J583" s="5"/>
      <c r="K583" s="36"/>
      <c r="L583" s="37"/>
      <c r="M583" s="8"/>
      <c r="N583" s="8"/>
      <c r="O583" s="8"/>
      <c r="P583" s="8"/>
      <c r="Q583" s="51"/>
      <c r="R583" s="217" t="str">
        <f t="shared" si="102"/>
        <v/>
      </c>
      <c r="S583" s="39" t="str">
        <f>IF(I583="","",IF(I583="委託輸送",IF(H583="ガソリン",VLOOKUP(L583,参考データ!$D$4:$F$6,3,TRUE),VLOOKUP(L583,参考データ!$D$7:$F$15,3,TRUE)),IF(H583="ガソリン",VLOOKUP(L583,参考データ!$D$16:$F$18,3,TRUE),VLOOKUP(L583,参考データ!$D$19:$F$27,3,TRUE))))</f>
        <v/>
      </c>
      <c r="T583" s="204" t="str">
        <f>IF(C583="","",IF(Q583="有",IF(H583="ガソリン",VLOOKUP(M583,参考データ!$B$36:$F$38,3,FALSE)/R583^VLOOKUP(M583,参考データ!$B$36:$F$38,4,FALSE)/L583^VLOOKUP(M583,参考データ!$B$36:$F$38,5,FALSE),VLOOKUP(M583,参考データ!$B$39:$F$42,3,FALSE)/R583^VLOOKUP(M583,参考データ!$B$39:$F$42,4,FALSE)/L583^VLOOKUP(M583,参考データ!$B$39:$F$42,5,FALSE))*U583,J583/(IF(I583="委託輸送",IF(H583="ガソリン",INDEX(参考データ!$F$48:$I$50,MATCH(L583,参考データ!$D$48:$D$50,1),MATCH(M583,参考データ!$F$47:$I$47,0)),INDEX(参考データ!$F$51:$I$59,MATCH(L583,参考データ!$D$51:$D$59,1),MATCH(M583,参考データ!$F$47:$I$47,0))),IF(H583="ガソリン",INDEX(参考データ!$F$60:$I$62,MATCH(L583,参考データ!$D$60:$D$62,1),MATCH(M583,参考データ!$F$47:$I$47,0)),INDEX(参考データ!$F$63:$I$71,MATCH(L583,参考データ!$D$63:$D$71,1),MATCH(M583,参考データ!$F$47:$I$47,0)))))))</f>
        <v/>
      </c>
      <c r="U583" s="218" t="str">
        <f t="shared" si="99"/>
        <v/>
      </c>
      <c r="V583" s="206" t="str">
        <f t="shared" si="100"/>
        <v/>
      </c>
      <c r="AN583" s="216">
        <f t="shared" si="103"/>
        <v>0</v>
      </c>
      <c r="AO583" s="156">
        <f t="shared" si="105"/>
        <v>0</v>
      </c>
      <c r="AP583" s="140">
        <f t="shared" si="104"/>
        <v>0</v>
      </c>
      <c r="AQ583" s="159" t="str">
        <f t="shared" si="101"/>
        <v/>
      </c>
    </row>
    <row r="584" spans="2:43" x14ac:dyDescent="0.2">
      <c r="B584" s="202">
        <v>573</v>
      </c>
      <c r="C584" s="45"/>
      <c r="D584" s="114"/>
      <c r="E584" s="114"/>
      <c r="F584" s="114"/>
      <c r="G584" s="44"/>
      <c r="H584" s="10"/>
      <c r="I584" s="10"/>
      <c r="J584" s="5"/>
      <c r="K584" s="36"/>
      <c r="L584" s="37"/>
      <c r="M584" s="8"/>
      <c r="N584" s="8"/>
      <c r="O584" s="8"/>
      <c r="P584" s="8"/>
      <c r="Q584" s="51"/>
      <c r="R584" s="217" t="str">
        <f t="shared" si="102"/>
        <v/>
      </c>
      <c r="S584" s="39" t="str">
        <f>IF(I584="","",IF(I584="委託輸送",IF(H584="ガソリン",VLOOKUP(L584,参考データ!$D$4:$F$6,3,TRUE),VLOOKUP(L584,参考データ!$D$7:$F$15,3,TRUE)),IF(H584="ガソリン",VLOOKUP(L584,参考データ!$D$16:$F$18,3,TRUE),VLOOKUP(L584,参考データ!$D$19:$F$27,3,TRUE))))</f>
        <v/>
      </c>
      <c r="T584" s="204" t="str">
        <f>IF(C584="","",IF(Q584="有",IF(H584="ガソリン",VLOOKUP(M584,参考データ!$B$36:$F$38,3,FALSE)/R584^VLOOKUP(M584,参考データ!$B$36:$F$38,4,FALSE)/L584^VLOOKUP(M584,参考データ!$B$36:$F$38,5,FALSE),VLOOKUP(M584,参考データ!$B$39:$F$42,3,FALSE)/R584^VLOOKUP(M584,参考データ!$B$39:$F$42,4,FALSE)/L584^VLOOKUP(M584,参考データ!$B$39:$F$42,5,FALSE))*U584,J584/(IF(I584="委託輸送",IF(H584="ガソリン",INDEX(参考データ!$F$48:$I$50,MATCH(L584,参考データ!$D$48:$D$50,1),MATCH(M584,参考データ!$F$47:$I$47,0)),INDEX(参考データ!$F$51:$I$59,MATCH(L584,参考データ!$D$51:$D$59,1),MATCH(M584,参考データ!$F$47:$I$47,0))),IF(H584="ガソリン",INDEX(参考データ!$F$60:$I$62,MATCH(L584,参考データ!$D$60:$D$62,1),MATCH(M584,参考データ!$F$47:$I$47,0)),INDEX(参考データ!$F$63:$I$71,MATCH(L584,参考データ!$D$63:$D$71,1),MATCH(M584,参考データ!$F$47:$I$47,0)))))))</f>
        <v/>
      </c>
      <c r="U584" s="218" t="str">
        <f t="shared" si="99"/>
        <v/>
      </c>
      <c r="V584" s="206" t="str">
        <f t="shared" si="100"/>
        <v/>
      </c>
      <c r="AN584" s="216">
        <f t="shared" si="103"/>
        <v>0</v>
      </c>
      <c r="AO584" s="156">
        <f t="shared" si="105"/>
        <v>0</v>
      </c>
      <c r="AP584" s="140">
        <f t="shared" si="104"/>
        <v>0</v>
      </c>
      <c r="AQ584" s="159" t="str">
        <f t="shared" si="101"/>
        <v/>
      </c>
    </row>
    <row r="585" spans="2:43" x14ac:dyDescent="0.2">
      <c r="B585" s="202">
        <v>574</v>
      </c>
      <c r="C585" s="45"/>
      <c r="D585" s="114"/>
      <c r="E585" s="114"/>
      <c r="F585" s="114"/>
      <c r="G585" s="44"/>
      <c r="H585" s="10"/>
      <c r="I585" s="10"/>
      <c r="J585" s="5"/>
      <c r="K585" s="36"/>
      <c r="L585" s="37"/>
      <c r="M585" s="8"/>
      <c r="N585" s="8"/>
      <c r="O585" s="8"/>
      <c r="P585" s="8"/>
      <c r="Q585" s="51"/>
      <c r="R585" s="217" t="str">
        <f t="shared" si="102"/>
        <v/>
      </c>
      <c r="S585" s="39" t="str">
        <f>IF(I585="","",IF(I585="委託輸送",IF(H585="ガソリン",VLOOKUP(L585,参考データ!$D$4:$F$6,3,TRUE),VLOOKUP(L585,参考データ!$D$7:$F$15,3,TRUE)),IF(H585="ガソリン",VLOOKUP(L585,参考データ!$D$16:$F$18,3,TRUE),VLOOKUP(L585,参考データ!$D$19:$F$27,3,TRUE))))</f>
        <v/>
      </c>
      <c r="T585" s="204" t="str">
        <f>IF(C585="","",IF(Q585="有",IF(H585="ガソリン",VLOOKUP(M585,参考データ!$B$36:$F$38,3,FALSE)/R585^VLOOKUP(M585,参考データ!$B$36:$F$38,4,FALSE)/L585^VLOOKUP(M585,参考データ!$B$36:$F$38,5,FALSE),VLOOKUP(M585,参考データ!$B$39:$F$42,3,FALSE)/R585^VLOOKUP(M585,参考データ!$B$39:$F$42,4,FALSE)/L585^VLOOKUP(M585,参考データ!$B$39:$F$42,5,FALSE))*U585,J585/(IF(I585="委託輸送",IF(H585="ガソリン",INDEX(参考データ!$F$48:$I$50,MATCH(L585,参考データ!$D$48:$D$50,1),MATCH(M585,参考データ!$F$47:$I$47,0)),INDEX(参考データ!$F$51:$I$59,MATCH(L585,参考データ!$D$51:$D$59,1),MATCH(M585,参考データ!$F$47:$I$47,0))),IF(H585="ガソリン",INDEX(参考データ!$F$60:$I$62,MATCH(L585,参考データ!$D$60:$D$62,1),MATCH(M585,参考データ!$F$47:$I$47,0)),INDEX(参考データ!$F$63:$I$71,MATCH(L585,参考データ!$D$63:$D$71,1),MATCH(M585,参考データ!$F$47:$I$47,0)))))))</f>
        <v/>
      </c>
      <c r="U585" s="218" t="str">
        <f t="shared" si="99"/>
        <v/>
      </c>
      <c r="V585" s="206" t="str">
        <f t="shared" si="100"/>
        <v/>
      </c>
      <c r="AN585" s="216">
        <f t="shared" si="103"/>
        <v>0</v>
      </c>
      <c r="AO585" s="156">
        <f t="shared" si="105"/>
        <v>0</v>
      </c>
      <c r="AP585" s="140">
        <f t="shared" si="104"/>
        <v>0</v>
      </c>
      <c r="AQ585" s="159" t="str">
        <f t="shared" si="101"/>
        <v/>
      </c>
    </row>
    <row r="586" spans="2:43" x14ac:dyDescent="0.2">
      <c r="B586" s="202">
        <v>575</v>
      </c>
      <c r="C586" s="45"/>
      <c r="D586" s="114"/>
      <c r="E586" s="114"/>
      <c r="F586" s="114"/>
      <c r="G586" s="44"/>
      <c r="H586" s="10"/>
      <c r="I586" s="10"/>
      <c r="J586" s="5"/>
      <c r="K586" s="36"/>
      <c r="L586" s="37"/>
      <c r="M586" s="8"/>
      <c r="N586" s="8"/>
      <c r="O586" s="8"/>
      <c r="P586" s="8"/>
      <c r="Q586" s="51"/>
      <c r="R586" s="217" t="str">
        <f t="shared" si="102"/>
        <v/>
      </c>
      <c r="S586" s="39" t="str">
        <f>IF(I586="","",IF(I586="委託輸送",IF(H586="ガソリン",VLOOKUP(L586,参考データ!$D$4:$F$6,3,TRUE),VLOOKUP(L586,参考データ!$D$7:$F$15,3,TRUE)),IF(H586="ガソリン",VLOOKUP(L586,参考データ!$D$16:$F$18,3,TRUE),VLOOKUP(L586,参考データ!$D$19:$F$27,3,TRUE))))</f>
        <v/>
      </c>
      <c r="T586" s="204" t="str">
        <f>IF(C586="","",IF(Q586="有",IF(H586="ガソリン",VLOOKUP(M586,参考データ!$B$36:$F$38,3,FALSE)/R586^VLOOKUP(M586,参考データ!$B$36:$F$38,4,FALSE)/L586^VLOOKUP(M586,参考データ!$B$36:$F$38,5,FALSE),VLOOKUP(M586,参考データ!$B$39:$F$42,3,FALSE)/R586^VLOOKUP(M586,参考データ!$B$39:$F$42,4,FALSE)/L586^VLOOKUP(M586,参考データ!$B$39:$F$42,5,FALSE))*U586,J586/(IF(I586="委託輸送",IF(H586="ガソリン",INDEX(参考データ!$F$48:$I$50,MATCH(L586,参考データ!$D$48:$D$50,1),MATCH(M586,参考データ!$F$47:$I$47,0)),INDEX(参考データ!$F$51:$I$59,MATCH(L586,参考データ!$D$51:$D$59,1),MATCH(M586,参考データ!$F$47:$I$47,0))),IF(H586="ガソリン",INDEX(参考データ!$F$60:$I$62,MATCH(L586,参考データ!$D$60:$D$62,1),MATCH(M586,参考データ!$F$47:$I$47,0)),INDEX(参考データ!$F$63:$I$71,MATCH(L586,参考データ!$D$63:$D$71,1),MATCH(M586,参考データ!$F$47:$I$47,0)))))))</f>
        <v/>
      </c>
      <c r="U586" s="218" t="str">
        <f t="shared" si="99"/>
        <v/>
      </c>
      <c r="V586" s="206" t="str">
        <f t="shared" si="100"/>
        <v/>
      </c>
      <c r="AN586" s="216">
        <f t="shared" si="103"/>
        <v>0</v>
      </c>
      <c r="AO586" s="156">
        <f t="shared" si="105"/>
        <v>0</v>
      </c>
      <c r="AP586" s="140">
        <f t="shared" si="104"/>
        <v>0</v>
      </c>
      <c r="AQ586" s="159" t="str">
        <f t="shared" si="101"/>
        <v/>
      </c>
    </row>
    <row r="587" spans="2:43" x14ac:dyDescent="0.2">
      <c r="B587" s="202">
        <v>576</v>
      </c>
      <c r="C587" s="45"/>
      <c r="D587" s="114"/>
      <c r="E587" s="114"/>
      <c r="F587" s="114"/>
      <c r="G587" s="44"/>
      <c r="H587" s="10"/>
      <c r="I587" s="10"/>
      <c r="J587" s="5"/>
      <c r="K587" s="36"/>
      <c r="L587" s="37"/>
      <c r="M587" s="8"/>
      <c r="N587" s="8"/>
      <c r="O587" s="8"/>
      <c r="P587" s="8"/>
      <c r="Q587" s="51"/>
      <c r="R587" s="217" t="str">
        <f t="shared" si="102"/>
        <v/>
      </c>
      <c r="S587" s="39" t="str">
        <f>IF(I587="","",IF(I587="委託輸送",IF(H587="ガソリン",VLOOKUP(L587,参考データ!$D$4:$F$6,3,TRUE),VLOOKUP(L587,参考データ!$D$7:$F$15,3,TRUE)),IF(H587="ガソリン",VLOOKUP(L587,参考データ!$D$16:$F$18,3,TRUE),VLOOKUP(L587,参考データ!$D$19:$F$27,3,TRUE))))</f>
        <v/>
      </c>
      <c r="T587" s="204" t="str">
        <f>IF(C587="","",IF(Q587="有",IF(H587="ガソリン",VLOOKUP(M587,参考データ!$B$36:$F$38,3,FALSE)/R587^VLOOKUP(M587,参考データ!$B$36:$F$38,4,FALSE)/L587^VLOOKUP(M587,参考データ!$B$36:$F$38,5,FALSE),VLOOKUP(M587,参考データ!$B$39:$F$42,3,FALSE)/R587^VLOOKUP(M587,参考データ!$B$39:$F$42,4,FALSE)/L587^VLOOKUP(M587,参考データ!$B$39:$F$42,5,FALSE))*U587,J587/(IF(I587="委託輸送",IF(H587="ガソリン",INDEX(参考データ!$F$48:$I$50,MATCH(L587,参考データ!$D$48:$D$50,1),MATCH(M587,参考データ!$F$47:$I$47,0)),INDEX(参考データ!$F$51:$I$59,MATCH(L587,参考データ!$D$51:$D$59,1),MATCH(M587,参考データ!$F$47:$I$47,0))),IF(H587="ガソリン",INDEX(参考データ!$F$60:$I$62,MATCH(L587,参考データ!$D$60:$D$62,1),MATCH(M587,参考データ!$F$47:$I$47,0)),INDEX(参考データ!$F$63:$I$71,MATCH(L587,参考データ!$D$63:$D$71,1),MATCH(M587,参考データ!$F$47:$I$47,0)))))))</f>
        <v/>
      </c>
      <c r="U587" s="218" t="str">
        <f t="shared" si="99"/>
        <v/>
      </c>
      <c r="V587" s="206" t="str">
        <f t="shared" si="100"/>
        <v/>
      </c>
      <c r="AN587" s="216">
        <f t="shared" si="103"/>
        <v>0</v>
      </c>
      <c r="AO587" s="156">
        <f t="shared" si="105"/>
        <v>0</v>
      </c>
      <c r="AP587" s="140">
        <f t="shared" si="104"/>
        <v>0</v>
      </c>
      <c r="AQ587" s="159" t="str">
        <f t="shared" si="101"/>
        <v/>
      </c>
    </row>
    <row r="588" spans="2:43" x14ac:dyDescent="0.2">
      <c r="B588" s="202">
        <v>577</v>
      </c>
      <c r="C588" s="45"/>
      <c r="D588" s="114"/>
      <c r="E588" s="114"/>
      <c r="F588" s="114"/>
      <c r="G588" s="44"/>
      <c r="H588" s="10"/>
      <c r="I588" s="10"/>
      <c r="J588" s="5"/>
      <c r="K588" s="36"/>
      <c r="L588" s="37"/>
      <c r="M588" s="8"/>
      <c r="N588" s="8"/>
      <c r="O588" s="8"/>
      <c r="P588" s="8"/>
      <c r="Q588" s="51"/>
      <c r="R588" s="217" t="str">
        <f t="shared" si="102"/>
        <v/>
      </c>
      <c r="S588" s="39" t="str">
        <f>IF(I588="","",IF(I588="委託輸送",IF(H588="ガソリン",VLOOKUP(L588,参考データ!$D$4:$F$6,3,TRUE),VLOOKUP(L588,参考データ!$D$7:$F$15,3,TRUE)),IF(H588="ガソリン",VLOOKUP(L588,参考データ!$D$16:$F$18,3,TRUE),VLOOKUP(L588,参考データ!$D$19:$F$27,3,TRUE))))</f>
        <v/>
      </c>
      <c r="T588" s="204" t="str">
        <f>IF(C588="","",IF(Q588="有",IF(H588="ガソリン",VLOOKUP(M588,参考データ!$B$36:$F$38,3,FALSE)/R588^VLOOKUP(M588,参考データ!$B$36:$F$38,4,FALSE)/L588^VLOOKUP(M588,参考データ!$B$36:$F$38,5,FALSE),VLOOKUP(M588,参考データ!$B$39:$F$42,3,FALSE)/R588^VLOOKUP(M588,参考データ!$B$39:$F$42,4,FALSE)/L588^VLOOKUP(M588,参考データ!$B$39:$F$42,5,FALSE))*U588,J588/(IF(I588="委託輸送",IF(H588="ガソリン",INDEX(参考データ!$F$48:$I$50,MATCH(L588,参考データ!$D$48:$D$50,1),MATCH(M588,参考データ!$F$47:$I$47,0)),INDEX(参考データ!$F$51:$I$59,MATCH(L588,参考データ!$D$51:$D$59,1),MATCH(M588,参考データ!$F$47:$I$47,0))),IF(H588="ガソリン",INDEX(参考データ!$F$60:$I$62,MATCH(L588,参考データ!$D$60:$D$62,1),MATCH(M588,参考データ!$F$47:$I$47,0)),INDEX(参考データ!$F$63:$I$71,MATCH(L588,参考データ!$D$63:$D$71,1),MATCH(M588,参考データ!$F$47:$I$47,0)))))))</f>
        <v/>
      </c>
      <c r="U588" s="218" t="str">
        <f t="shared" ref="U588:U651" si="106">IF(C588="","",K588*J588/1000)</f>
        <v/>
      </c>
      <c r="V588" s="206" t="str">
        <f t="shared" ref="V588:V651" si="107">IF(C588="","",IF(Q588="有",IF(OR(N588&gt;T588*1.2,N588&lt;T588*0.5,S588&gt;R588),"エラー","OK"),IF(OR(N588&gt;T588*1.2,N588&lt;T588*0.5),"エラー","OK")))</f>
        <v/>
      </c>
      <c r="AN588" s="216">
        <f t="shared" si="103"/>
        <v>0</v>
      </c>
      <c r="AO588" s="156">
        <f t="shared" si="105"/>
        <v>0</v>
      </c>
      <c r="AP588" s="140">
        <f t="shared" si="104"/>
        <v>0</v>
      </c>
      <c r="AQ588" s="159" t="str">
        <f t="shared" ref="AQ588:AQ651" si="108">C588&amp;D588&amp;E588&amp;F588</f>
        <v/>
      </c>
    </row>
    <row r="589" spans="2:43" x14ac:dyDescent="0.2">
      <c r="B589" s="202">
        <v>578</v>
      </c>
      <c r="C589" s="45"/>
      <c r="D589" s="114"/>
      <c r="E589" s="114"/>
      <c r="F589" s="114"/>
      <c r="G589" s="44"/>
      <c r="H589" s="10"/>
      <c r="I589" s="10"/>
      <c r="J589" s="5"/>
      <c r="K589" s="36"/>
      <c r="L589" s="37"/>
      <c r="M589" s="8"/>
      <c r="N589" s="8"/>
      <c r="O589" s="8"/>
      <c r="P589" s="8"/>
      <c r="Q589" s="51"/>
      <c r="R589" s="217" t="str">
        <f t="shared" ref="R589:R652" si="109">IFERROR(K589/L589,"")</f>
        <v/>
      </c>
      <c r="S589" s="39" t="str">
        <f>IF(I589="","",IF(I589="委託輸送",IF(H589="ガソリン",VLOOKUP(L589,参考データ!$D$4:$F$6,3,TRUE),VLOOKUP(L589,参考データ!$D$7:$F$15,3,TRUE)),IF(H589="ガソリン",VLOOKUP(L589,参考データ!$D$16:$F$18,3,TRUE),VLOOKUP(L589,参考データ!$D$19:$F$27,3,TRUE))))</f>
        <v/>
      </c>
      <c r="T589" s="204" t="str">
        <f>IF(C589="","",IF(Q589="有",IF(H589="ガソリン",VLOOKUP(M589,参考データ!$B$36:$F$38,3,FALSE)/R589^VLOOKUP(M589,参考データ!$B$36:$F$38,4,FALSE)/L589^VLOOKUP(M589,参考データ!$B$36:$F$38,5,FALSE),VLOOKUP(M589,参考データ!$B$39:$F$42,3,FALSE)/R589^VLOOKUP(M589,参考データ!$B$39:$F$42,4,FALSE)/L589^VLOOKUP(M589,参考データ!$B$39:$F$42,5,FALSE))*U589,J589/(IF(I589="委託輸送",IF(H589="ガソリン",INDEX(参考データ!$F$48:$I$50,MATCH(L589,参考データ!$D$48:$D$50,1),MATCH(M589,参考データ!$F$47:$I$47,0)),INDEX(参考データ!$F$51:$I$59,MATCH(L589,参考データ!$D$51:$D$59,1),MATCH(M589,参考データ!$F$47:$I$47,0))),IF(H589="ガソリン",INDEX(参考データ!$F$60:$I$62,MATCH(L589,参考データ!$D$60:$D$62,1),MATCH(M589,参考データ!$F$47:$I$47,0)),INDEX(参考データ!$F$63:$I$71,MATCH(L589,参考データ!$D$63:$D$71,1),MATCH(M589,参考データ!$F$47:$I$47,0)))))))</f>
        <v/>
      </c>
      <c r="U589" s="218" t="str">
        <f t="shared" si="106"/>
        <v/>
      </c>
      <c r="V589" s="206" t="str">
        <f t="shared" si="107"/>
        <v/>
      </c>
      <c r="AN589" s="216">
        <f t="shared" ref="AN589:AN652" si="110">IFERROR(R589*N589,0)</f>
        <v>0</v>
      </c>
      <c r="AO589" s="156">
        <f t="shared" si="105"/>
        <v>0</v>
      </c>
      <c r="AP589" s="140">
        <f t="shared" ref="AP589:AP652" si="111">IFERROR(J589/N589,0)</f>
        <v>0</v>
      </c>
      <c r="AQ589" s="159" t="str">
        <f t="shared" si="108"/>
        <v/>
      </c>
    </row>
    <row r="590" spans="2:43" x14ac:dyDescent="0.2">
      <c r="B590" s="202">
        <v>579</v>
      </c>
      <c r="C590" s="45"/>
      <c r="D590" s="114"/>
      <c r="E590" s="114"/>
      <c r="F590" s="114"/>
      <c r="G590" s="44"/>
      <c r="H590" s="10"/>
      <c r="I590" s="10"/>
      <c r="J590" s="5"/>
      <c r="K590" s="36"/>
      <c r="L590" s="37"/>
      <c r="M590" s="8"/>
      <c r="N590" s="8"/>
      <c r="O590" s="8"/>
      <c r="P590" s="8"/>
      <c r="Q590" s="51"/>
      <c r="R590" s="217" t="str">
        <f t="shared" si="109"/>
        <v/>
      </c>
      <c r="S590" s="39" t="str">
        <f>IF(I590="","",IF(I590="委託輸送",IF(H590="ガソリン",VLOOKUP(L590,参考データ!$D$4:$F$6,3,TRUE),VLOOKUP(L590,参考データ!$D$7:$F$15,3,TRUE)),IF(H590="ガソリン",VLOOKUP(L590,参考データ!$D$16:$F$18,3,TRUE),VLOOKUP(L590,参考データ!$D$19:$F$27,3,TRUE))))</f>
        <v/>
      </c>
      <c r="T590" s="204" t="str">
        <f>IF(C590="","",IF(Q590="有",IF(H590="ガソリン",VLOOKUP(M590,参考データ!$B$36:$F$38,3,FALSE)/R590^VLOOKUP(M590,参考データ!$B$36:$F$38,4,FALSE)/L590^VLOOKUP(M590,参考データ!$B$36:$F$38,5,FALSE),VLOOKUP(M590,参考データ!$B$39:$F$42,3,FALSE)/R590^VLOOKUP(M590,参考データ!$B$39:$F$42,4,FALSE)/L590^VLOOKUP(M590,参考データ!$B$39:$F$42,5,FALSE))*U590,J590/(IF(I590="委託輸送",IF(H590="ガソリン",INDEX(参考データ!$F$48:$I$50,MATCH(L590,参考データ!$D$48:$D$50,1),MATCH(M590,参考データ!$F$47:$I$47,0)),INDEX(参考データ!$F$51:$I$59,MATCH(L590,参考データ!$D$51:$D$59,1),MATCH(M590,参考データ!$F$47:$I$47,0))),IF(H590="ガソリン",INDEX(参考データ!$F$60:$I$62,MATCH(L590,参考データ!$D$60:$D$62,1),MATCH(M590,参考データ!$F$47:$I$47,0)),INDEX(参考データ!$F$63:$I$71,MATCH(L590,参考データ!$D$63:$D$71,1),MATCH(M590,参考データ!$F$47:$I$47,0)))))))</f>
        <v/>
      </c>
      <c r="U590" s="218" t="str">
        <f t="shared" si="106"/>
        <v/>
      </c>
      <c r="V590" s="206" t="str">
        <f t="shared" si="107"/>
        <v/>
      </c>
      <c r="AN590" s="216">
        <f t="shared" si="110"/>
        <v>0</v>
      </c>
      <c r="AO590" s="156">
        <f t="shared" si="105"/>
        <v>0</v>
      </c>
      <c r="AP590" s="140">
        <f t="shared" si="111"/>
        <v>0</v>
      </c>
      <c r="AQ590" s="159" t="str">
        <f t="shared" si="108"/>
        <v/>
      </c>
    </row>
    <row r="591" spans="2:43" x14ac:dyDescent="0.2">
      <c r="B591" s="202">
        <v>580</v>
      </c>
      <c r="C591" s="45"/>
      <c r="D591" s="114"/>
      <c r="E591" s="114"/>
      <c r="F591" s="114"/>
      <c r="G591" s="44"/>
      <c r="H591" s="10"/>
      <c r="I591" s="10"/>
      <c r="J591" s="5"/>
      <c r="K591" s="36"/>
      <c r="L591" s="37"/>
      <c r="M591" s="8"/>
      <c r="N591" s="8"/>
      <c r="O591" s="8"/>
      <c r="P591" s="8"/>
      <c r="Q591" s="51"/>
      <c r="R591" s="217" t="str">
        <f t="shared" si="109"/>
        <v/>
      </c>
      <c r="S591" s="39" t="str">
        <f>IF(I591="","",IF(I591="委託輸送",IF(H591="ガソリン",VLOOKUP(L591,参考データ!$D$4:$F$6,3,TRUE),VLOOKUP(L591,参考データ!$D$7:$F$15,3,TRUE)),IF(H591="ガソリン",VLOOKUP(L591,参考データ!$D$16:$F$18,3,TRUE),VLOOKUP(L591,参考データ!$D$19:$F$27,3,TRUE))))</f>
        <v/>
      </c>
      <c r="T591" s="204" t="str">
        <f>IF(C591="","",IF(Q591="有",IF(H591="ガソリン",VLOOKUP(M591,参考データ!$B$36:$F$38,3,FALSE)/R591^VLOOKUP(M591,参考データ!$B$36:$F$38,4,FALSE)/L591^VLOOKUP(M591,参考データ!$B$36:$F$38,5,FALSE),VLOOKUP(M591,参考データ!$B$39:$F$42,3,FALSE)/R591^VLOOKUP(M591,参考データ!$B$39:$F$42,4,FALSE)/L591^VLOOKUP(M591,参考データ!$B$39:$F$42,5,FALSE))*U591,J591/(IF(I591="委託輸送",IF(H591="ガソリン",INDEX(参考データ!$F$48:$I$50,MATCH(L591,参考データ!$D$48:$D$50,1),MATCH(M591,参考データ!$F$47:$I$47,0)),INDEX(参考データ!$F$51:$I$59,MATCH(L591,参考データ!$D$51:$D$59,1),MATCH(M591,参考データ!$F$47:$I$47,0))),IF(H591="ガソリン",INDEX(参考データ!$F$60:$I$62,MATCH(L591,参考データ!$D$60:$D$62,1),MATCH(M591,参考データ!$F$47:$I$47,0)),INDEX(参考データ!$F$63:$I$71,MATCH(L591,参考データ!$D$63:$D$71,1),MATCH(M591,参考データ!$F$47:$I$47,0)))))))</f>
        <v/>
      </c>
      <c r="U591" s="218" t="str">
        <f t="shared" si="106"/>
        <v/>
      </c>
      <c r="V591" s="206" t="str">
        <f t="shared" si="107"/>
        <v/>
      </c>
      <c r="AN591" s="216">
        <f t="shared" si="110"/>
        <v>0</v>
      </c>
      <c r="AO591" s="156">
        <f t="shared" si="105"/>
        <v>0</v>
      </c>
      <c r="AP591" s="140">
        <f t="shared" si="111"/>
        <v>0</v>
      </c>
      <c r="AQ591" s="159" t="str">
        <f t="shared" si="108"/>
        <v/>
      </c>
    </row>
    <row r="592" spans="2:43" x14ac:dyDescent="0.2">
      <c r="B592" s="202">
        <v>581</v>
      </c>
      <c r="C592" s="45"/>
      <c r="D592" s="114"/>
      <c r="E592" s="114"/>
      <c r="F592" s="114"/>
      <c r="G592" s="44"/>
      <c r="H592" s="10"/>
      <c r="I592" s="10"/>
      <c r="J592" s="5"/>
      <c r="K592" s="36"/>
      <c r="L592" s="37"/>
      <c r="M592" s="8"/>
      <c r="N592" s="8"/>
      <c r="O592" s="8"/>
      <c r="P592" s="8"/>
      <c r="Q592" s="51"/>
      <c r="R592" s="217" t="str">
        <f t="shared" si="109"/>
        <v/>
      </c>
      <c r="S592" s="39" t="str">
        <f>IF(I592="","",IF(I592="委託輸送",IF(H592="ガソリン",VLOOKUP(L592,参考データ!$D$4:$F$6,3,TRUE),VLOOKUP(L592,参考データ!$D$7:$F$15,3,TRUE)),IF(H592="ガソリン",VLOOKUP(L592,参考データ!$D$16:$F$18,3,TRUE),VLOOKUP(L592,参考データ!$D$19:$F$27,3,TRUE))))</f>
        <v/>
      </c>
      <c r="T592" s="204" t="str">
        <f>IF(C592="","",IF(Q592="有",IF(H592="ガソリン",VLOOKUP(M592,参考データ!$B$36:$F$38,3,FALSE)/R592^VLOOKUP(M592,参考データ!$B$36:$F$38,4,FALSE)/L592^VLOOKUP(M592,参考データ!$B$36:$F$38,5,FALSE),VLOOKUP(M592,参考データ!$B$39:$F$42,3,FALSE)/R592^VLOOKUP(M592,参考データ!$B$39:$F$42,4,FALSE)/L592^VLOOKUP(M592,参考データ!$B$39:$F$42,5,FALSE))*U592,J592/(IF(I592="委託輸送",IF(H592="ガソリン",INDEX(参考データ!$F$48:$I$50,MATCH(L592,参考データ!$D$48:$D$50,1),MATCH(M592,参考データ!$F$47:$I$47,0)),INDEX(参考データ!$F$51:$I$59,MATCH(L592,参考データ!$D$51:$D$59,1),MATCH(M592,参考データ!$F$47:$I$47,0))),IF(H592="ガソリン",INDEX(参考データ!$F$60:$I$62,MATCH(L592,参考データ!$D$60:$D$62,1),MATCH(M592,参考データ!$F$47:$I$47,0)),INDEX(参考データ!$F$63:$I$71,MATCH(L592,参考データ!$D$63:$D$71,1),MATCH(M592,参考データ!$F$47:$I$47,0)))))))</f>
        <v/>
      </c>
      <c r="U592" s="218" t="str">
        <f t="shared" si="106"/>
        <v/>
      </c>
      <c r="V592" s="206" t="str">
        <f t="shared" si="107"/>
        <v/>
      </c>
      <c r="AN592" s="216">
        <f t="shared" si="110"/>
        <v>0</v>
      </c>
      <c r="AO592" s="156">
        <f t="shared" si="105"/>
        <v>0</v>
      </c>
      <c r="AP592" s="140">
        <f t="shared" si="111"/>
        <v>0</v>
      </c>
      <c r="AQ592" s="159" t="str">
        <f t="shared" si="108"/>
        <v/>
      </c>
    </row>
    <row r="593" spans="2:43" x14ac:dyDescent="0.2">
      <c r="B593" s="202">
        <v>582</v>
      </c>
      <c r="C593" s="45"/>
      <c r="D593" s="114"/>
      <c r="E593" s="114"/>
      <c r="F593" s="114"/>
      <c r="G593" s="44"/>
      <c r="H593" s="10"/>
      <c r="I593" s="10"/>
      <c r="J593" s="5"/>
      <c r="K593" s="36"/>
      <c r="L593" s="37"/>
      <c r="M593" s="8"/>
      <c r="N593" s="8"/>
      <c r="O593" s="8"/>
      <c r="P593" s="8"/>
      <c r="Q593" s="51"/>
      <c r="R593" s="217" t="str">
        <f t="shared" si="109"/>
        <v/>
      </c>
      <c r="S593" s="39" t="str">
        <f>IF(I593="","",IF(I593="委託輸送",IF(H593="ガソリン",VLOOKUP(L593,参考データ!$D$4:$F$6,3,TRUE),VLOOKUP(L593,参考データ!$D$7:$F$15,3,TRUE)),IF(H593="ガソリン",VLOOKUP(L593,参考データ!$D$16:$F$18,3,TRUE),VLOOKUP(L593,参考データ!$D$19:$F$27,3,TRUE))))</f>
        <v/>
      </c>
      <c r="T593" s="204" t="str">
        <f>IF(C593="","",IF(Q593="有",IF(H593="ガソリン",VLOOKUP(M593,参考データ!$B$36:$F$38,3,FALSE)/R593^VLOOKUP(M593,参考データ!$B$36:$F$38,4,FALSE)/L593^VLOOKUP(M593,参考データ!$B$36:$F$38,5,FALSE),VLOOKUP(M593,参考データ!$B$39:$F$42,3,FALSE)/R593^VLOOKUP(M593,参考データ!$B$39:$F$42,4,FALSE)/L593^VLOOKUP(M593,参考データ!$B$39:$F$42,5,FALSE))*U593,J593/(IF(I593="委託輸送",IF(H593="ガソリン",INDEX(参考データ!$F$48:$I$50,MATCH(L593,参考データ!$D$48:$D$50,1),MATCH(M593,参考データ!$F$47:$I$47,0)),INDEX(参考データ!$F$51:$I$59,MATCH(L593,参考データ!$D$51:$D$59,1),MATCH(M593,参考データ!$F$47:$I$47,0))),IF(H593="ガソリン",INDEX(参考データ!$F$60:$I$62,MATCH(L593,参考データ!$D$60:$D$62,1),MATCH(M593,参考データ!$F$47:$I$47,0)),INDEX(参考データ!$F$63:$I$71,MATCH(L593,参考データ!$D$63:$D$71,1),MATCH(M593,参考データ!$F$47:$I$47,0)))))))</f>
        <v/>
      </c>
      <c r="U593" s="218" t="str">
        <f t="shared" si="106"/>
        <v/>
      </c>
      <c r="V593" s="206" t="str">
        <f t="shared" si="107"/>
        <v/>
      </c>
      <c r="AN593" s="216">
        <f t="shared" si="110"/>
        <v>0</v>
      </c>
      <c r="AO593" s="156">
        <f t="shared" si="105"/>
        <v>0</v>
      </c>
      <c r="AP593" s="140">
        <f t="shared" si="111"/>
        <v>0</v>
      </c>
      <c r="AQ593" s="159" t="str">
        <f t="shared" si="108"/>
        <v/>
      </c>
    </row>
    <row r="594" spans="2:43" x14ac:dyDescent="0.2">
      <c r="B594" s="202">
        <v>583</v>
      </c>
      <c r="C594" s="45"/>
      <c r="D594" s="114"/>
      <c r="E594" s="114"/>
      <c r="F594" s="114"/>
      <c r="G594" s="44"/>
      <c r="H594" s="10"/>
      <c r="I594" s="10"/>
      <c r="J594" s="5"/>
      <c r="K594" s="36"/>
      <c r="L594" s="37"/>
      <c r="M594" s="8"/>
      <c r="N594" s="8"/>
      <c r="O594" s="8"/>
      <c r="P594" s="8"/>
      <c r="Q594" s="51"/>
      <c r="R594" s="217" t="str">
        <f t="shared" si="109"/>
        <v/>
      </c>
      <c r="S594" s="39" t="str">
        <f>IF(I594="","",IF(I594="委託輸送",IF(H594="ガソリン",VLOOKUP(L594,参考データ!$D$4:$F$6,3,TRUE),VLOOKUP(L594,参考データ!$D$7:$F$15,3,TRUE)),IF(H594="ガソリン",VLOOKUP(L594,参考データ!$D$16:$F$18,3,TRUE),VLOOKUP(L594,参考データ!$D$19:$F$27,3,TRUE))))</f>
        <v/>
      </c>
      <c r="T594" s="204" t="str">
        <f>IF(C594="","",IF(Q594="有",IF(H594="ガソリン",VLOOKUP(M594,参考データ!$B$36:$F$38,3,FALSE)/R594^VLOOKUP(M594,参考データ!$B$36:$F$38,4,FALSE)/L594^VLOOKUP(M594,参考データ!$B$36:$F$38,5,FALSE),VLOOKUP(M594,参考データ!$B$39:$F$42,3,FALSE)/R594^VLOOKUP(M594,参考データ!$B$39:$F$42,4,FALSE)/L594^VLOOKUP(M594,参考データ!$B$39:$F$42,5,FALSE))*U594,J594/(IF(I594="委託輸送",IF(H594="ガソリン",INDEX(参考データ!$F$48:$I$50,MATCH(L594,参考データ!$D$48:$D$50,1),MATCH(M594,参考データ!$F$47:$I$47,0)),INDEX(参考データ!$F$51:$I$59,MATCH(L594,参考データ!$D$51:$D$59,1),MATCH(M594,参考データ!$F$47:$I$47,0))),IF(H594="ガソリン",INDEX(参考データ!$F$60:$I$62,MATCH(L594,参考データ!$D$60:$D$62,1),MATCH(M594,参考データ!$F$47:$I$47,0)),INDEX(参考データ!$F$63:$I$71,MATCH(L594,参考データ!$D$63:$D$71,1),MATCH(M594,参考データ!$F$47:$I$47,0)))))))</f>
        <v/>
      </c>
      <c r="U594" s="218" t="str">
        <f t="shared" si="106"/>
        <v/>
      </c>
      <c r="V594" s="206" t="str">
        <f t="shared" si="107"/>
        <v/>
      </c>
      <c r="AN594" s="216">
        <f t="shared" si="110"/>
        <v>0</v>
      </c>
      <c r="AO594" s="156">
        <f t="shared" si="105"/>
        <v>0</v>
      </c>
      <c r="AP594" s="140">
        <f t="shared" si="111"/>
        <v>0</v>
      </c>
      <c r="AQ594" s="159" t="str">
        <f t="shared" si="108"/>
        <v/>
      </c>
    </row>
    <row r="595" spans="2:43" x14ac:dyDescent="0.2">
      <c r="B595" s="202">
        <v>584</v>
      </c>
      <c r="C595" s="45"/>
      <c r="D595" s="114"/>
      <c r="E595" s="114"/>
      <c r="F595" s="114"/>
      <c r="G595" s="44"/>
      <c r="H595" s="10"/>
      <c r="I595" s="10"/>
      <c r="J595" s="5"/>
      <c r="K595" s="36"/>
      <c r="L595" s="37"/>
      <c r="M595" s="8"/>
      <c r="N595" s="8"/>
      <c r="O595" s="8"/>
      <c r="P595" s="8"/>
      <c r="Q595" s="51"/>
      <c r="R595" s="217" t="str">
        <f t="shared" si="109"/>
        <v/>
      </c>
      <c r="S595" s="39" t="str">
        <f>IF(I595="","",IF(I595="委託輸送",IF(H595="ガソリン",VLOOKUP(L595,参考データ!$D$4:$F$6,3,TRUE),VLOOKUP(L595,参考データ!$D$7:$F$15,3,TRUE)),IF(H595="ガソリン",VLOOKUP(L595,参考データ!$D$16:$F$18,3,TRUE),VLOOKUP(L595,参考データ!$D$19:$F$27,3,TRUE))))</f>
        <v/>
      </c>
      <c r="T595" s="204" t="str">
        <f>IF(C595="","",IF(Q595="有",IF(H595="ガソリン",VLOOKUP(M595,参考データ!$B$36:$F$38,3,FALSE)/R595^VLOOKUP(M595,参考データ!$B$36:$F$38,4,FALSE)/L595^VLOOKUP(M595,参考データ!$B$36:$F$38,5,FALSE),VLOOKUP(M595,参考データ!$B$39:$F$42,3,FALSE)/R595^VLOOKUP(M595,参考データ!$B$39:$F$42,4,FALSE)/L595^VLOOKUP(M595,参考データ!$B$39:$F$42,5,FALSE))*U595,J595/(IF(I595="委託輸送",IF(H595="ガソリン",INDEX(参考データ!$F$48:$I$50,MATCH(L595,参考データ!$D$48:$D$50,1),MATCH(M595,参考データ!$F$47:$I$47,0)),INDEX(参考データ!$F$51:$I$59,MATCH(L595,参考データ!$D$51:$D$59,1),MATCH(M595,参考データ!$F$47:$I$47,0))),IF(H595="ガソリン",INDEX(参考データ!$F$60:$I$62,MATCH(L595,参考データ!$D$60:$D$62,1),MATCH(M595,参考データ!$F$47:$I$47,0)),INDEX(参考データ!$F$63:$I$71,MATCH(L595,参考データ!$D$63:$D$71,1),MATCH(M595,参考データ!$F$47:$I$47,0)))))))</f>
        <v/>
      </c>
      <c r="U595" s="218" t="str">
        <f t="shared" si="106"/>
        <v/>
      </c>
      <c r="V595" s="206" t="str">
        <f t="shared" si="107"/>
        <v/>
      </c>
      <c r="AN595" s="216">
        <f t="shared" si="110"/>
        <v>0</v>
      </c>
      <c r="AO595" s="156">
        <f t="shared" si="105"/>
        <v>0</v>
      </c>
      <c r="AP595" s="140">
        <f t="shared" si="111"/>
        <v>0</v>
      </c>
      <c r="AQ595" s="159" t="str">
        <f t="shared" si="108"/>
        <v/>
      </c>
    </row>
    <row r="596" spans="2:43" x14ac:dyDescent="0.2">
      <c r="B596" s="202">
        <v>585</v>
      </c>
      <c r="C596" s="45"/>
      <c r="D596" s="114"/>
      <c r="E596" s="114"/>
      <c r="F596" s="114"/>
      <c r="G596" s="44"/>
      <c r="H596" s="10"/>
      <c r="I596" s="10"/>
      <c r="J596" s="5"/>
      <c r="K596" s="36"/>
      <c r="L596" s="37"/>
      <c r="M596" s="8"/>
      <c r="N596" s="8"/>
      <c r="O596" s="8"/>
      <c r="P596" s="8"/>
      <c r="Q596" s="51"/>
      <c r="R596" s="217" t="str">
        <f t="shared" si="109"/>
        <v/>
      </c>
      <c r="S596" s="39" t="str">
        <f>IF(I596="","",IF(I596="委託輸送",IF(H596="ガソリン",VLOOKUP(L596,参考データ!$D$4:$F$6,3,TRUE),VLOOKUP(L596,参考データ!$D$7:$F$15,3,TRUE)),IF(H596="ガソリン",VLOOKUP(L596,参考データ!$D$16:$F$18,3,TRUE),VLOOKUP(L596,参考データ!$D$19:$F$27,3,TRUE))))</f>
        <v/>
      </c>
      <c r="T596" s="204" t="str">
        <f>IF(C596="","",IF(Q596="有",IF(H596="ガソリン",VLOOKUP(M596,参考データ!$B$36:$F$38,3,FALSE)/R596^VLOOKUP(M596,参考データ!$B$36:$F$38,4,FALSE)/L596^VLOOKUP(M596,参考データ!$B$36:$F$38,5,FALSE),VLOOKUP(M596,参考データ!$B$39:$F$42,3,FALSE)/R596^VLOOKUP(M596,参考データ!$B$39:$F$42,4,FALSE)/L596^VLOOKUP(M596,参考データ!$B$39:$F$42,5,FALSE))*U596,J596/(IF(I596="委託輸送",IF(H596="ガソリン",INDEX(参考データ!$F$48:$I$50,MATCH(L596,参考データ!$D$48:$D$50,1),MATCH(M596,参考データ!$F$47:$I$47,0)),INDEX(参考データ!$F$51:$I$59,MATCH(L596,参考データ!$D$51:$D$59,1),MATCH(M596,参考データ!$F$47:$I$47,0))),IF(H596="ガソリン",INDEX(参考データ!$F$60:$I$62,MATCH(L596,参考データ!$D$60:$D$62,1),MATCH(M596,参考データ!$F$47:$I$47,0)),INDEX(参考データ!$F$63:$I$71,MATCH(L596,参考データ!$D$63:$D$71,1),MATCH(M596,参考データ!$F$47:$I$47,0)))))))</f>
        <v/>
      </c>
      <c r="U596" s="218" t="str">
        <f t="shared" si="106"/>
        <v/>
      </c>
      <c r="V596" s="206" t="str">
        <f t="shared" si="107"/>
        <v/>
      </c>
      <c r="AN596" s="216">
        <f t="shared" si="110"/>
        <v>0</v>
      </c>
      <c r="AO596" s="156">
        <f t="shared" si="105"/>
        <v>0</v>
      </c>
      <c r="AP596" s="140">
        <f t="shared" si="111"/>
        <v>0</v>
      </c>
      <c r="AQ596" s="159" t="str">
        <f t="shared" si="108"/>
        <v/>
      </c>
    </row>
    <row r="597" spans="2:43" x14ac:dyDescent="0.2">
      <c r="B597" s="202">
        <v>586</v>
      </c>
      <c r="C597" s="45"/>
      <c r="D597" s="114"/>
      <c r="E597" s="114"/>
      <c r="F597" s="114"/>
      <c r="G597" s="44"/>
      <c r="H597" s="10"/>
      <c r="I597" s="10"/>
      <c r="J597" s="5"/>
      <c r="K597" s="36"/>
      <c r="L597" s="37"/>
      <c r="M597" s="8"/>
      <c r="N597" s="8"/>
      <c r="O597" s="8"/>
      <c r="P597" s="8"/>
      <c r="Q597" s="51"/>
      <c r="R597" s="217" t="str">
        <f t="shared" si="109"/>
        <v/>
      </c>
      <c r="S597" s="39" t="str">
        <f>IF(I597="","",IF(I597="委託輸送",IF(H597="ガソリン",VLOOKUP(L597,参考データ!$D$4:$F$6,3,TRUE),VLOOKUP(L597,参考データ!$D$7:$F$15,3,TRUE)),IF(H597="ガソリン",VLOOKUP(L597,参考データ!$D$16:$F$18,3,TRUE),VLOOKUP(L597,参考データ!$D$19:$F$27,3,TRUE))))</f>
        <v/>
      </c>
      <c r="T597" s="204" t="str">
        <f>IF(C597="","",IF(Q597="有",IF(H597="ガソリン",VLOOKUP(M597,参考データ!$B$36:$F$38,3,FALSE)/R597^VLOOKUP(M597,参考データ!$B$36:$F$38,4,FALSE)/L597^VLOOKUP(M597,参考データ!$B$36:$F$38,5,FALSE),VLOOKUP(M597,参考データ!$B$39:$F$42,3,FALSE)/R597^VLOOKUP(M597,参考データ!$B$39:$F$42,4,FALSE)/L597^VLOOKUP(M597,参考データ!$B$39:$F$42,5,FALSE))*U597,J597/(IF(I597="委託輸送",IF(H597="ガソリン",INDEX(参考データ!$F$48:$I$50,MATCH(L597,参考データ!$D$48:$D$50,1),MATCH(M597,参考データ!$F$47:$I$47,0)),INDEX(参考データ!$F$51:$I$59,MATCH(L597,参考データ!$D$51:$D$59,1),MATCH(M597,参考データ!$F$47:$I$47,0))),IF(H597="ガソリン",INDEX(参考データ!$F$60:$I$62,MATCH(L597,参考データ!$D$60:$D$62,1),MATCH(M597,参考データ!$F$47:$I$47,0)),INDEX(参考データ!$F$63:$I$71,MATCH(L597,参考データ!$D$63:$D$71,1),MATCH(M597,参考データ!$F$47:$I$47,0)))))))</f>
        <v/>
      </c>
      <c r="U597" s="218" t="str">
        <f t="shared" si="106"/>
        <v/>
      </c>
      <c r="V597" s="206" t="str">
        <f t="shared" si="107"/>
        <v/>
      </c>
      <c r="AN597" s="216">
        <f t="shared" si="110"/>
        <v>0</v>
      </c>
      <c r="AO597" s="156">
        <f t="shared" si="105"/>
        <v>0</v>
      </c>
      <c r="AP597" s="140">
        <f t="shared" si="111"/>
        <v>0</v>
      </c>
      <c r="AQ597" s="159" t="str">
        <f t="shared" si="108"/>
        <v/>
      </c>
    </row>
    <row r="598" spans="2:43" x14ac:dyDescent="0.2">
      <c r="B598" s="202">
        <v>587</v>
      </c>
      <c r="C598" s="45"/>
      <c r="D598" s="114"/>
      <c r="E598" s="114"/>
      <c r="F598" s="114"/>
      <c r="G598" s="44"/>
      <c r="H598" s="10"/>
      <c r="I598" s="10"/>
      <c r="J598" s="5"/>
      <c r="K598" s="36"/>
      <c r="L598" s="37"/>
      <c r="M598" s="8"/>
      <c r="N598" s="8"/>
      <c r="O598" s="8"/>
      <c r="P598" s="8"/>
      <c r="Q598" s="51"/>
      <c r="R598" s="217" t="str">
        <f t="shared" si="109"/>
        <v/>
      </c>
      <c r="S598" s="39" t="str">
        <f>IF(I598="","",IF(I598="委託輸送",IF(H598="ガソリン",VLOOKUP(L598,参考データ!$D$4:$F$6,3,TRUE),VLOOKUP(L598,参考データ!$D$7:$F$15,3,TRUE)),IF(H598="ガソリン",VLOOKUP(L598,参考データ!$D$16:$F$18,3,TRUE),VLOOKUP(L598,参考データ!$D$19:$F$27,3,TRUE))))</f>
        <v/>
      </c>
      <c r="T598" s="204" t="str">
        <f>IF(C598="","",IF(Q598="有",IF(H598="ガソリン",VLOOKUP(M598,参考データ!$B$36:$F$38,3,FALSE)/R598^VLOOKUP(M598,参考データ!$B$36:$F$38,4,FALSE)/L598^VLOOKUP(M598,参考データ!$B$36:$F$38,5,FALSE),VLOOKUP(M598,参考データ!$B$39:$F$42,3,FALSE)/R598^VLOOKUP(M598,参考データ!$B$39:$F$42,4,FALSE)/L598^VLOOKUP(M598,参考データ!$B$39:$F$42,5,FALSE))*U598,J598/(IF(I598="委託輸送",IF(H598="ガソリン",INDEX(参考データ!$F$48:$I$50,MATCH(L598,参考データ!$D$48:$D$50,1),MATCH(M598,参考データ!$F$47:$I$47,0)),INDEX(参考データ!$F$51:$I$59,MATCH(L598,参考データ!$D$51:$D$59,1),MATCH(M598,参考データ!$F$47:$I$47,0))),IF(H598="ガソリン",INDEX(参考データ!$F$60:$I$62,MATCH(L598,参考データ!$D$60:$D$62,1),MATCH(M598,参考データ!$F$47:$I$47,0)),INDEX(参考データ!$F$63:$I$71,MATCH(L598,参考データ!$D$63:$D$71,1),MATCH(M598,参考データ!$F$47:$I$47,0)))))))</f>
        <v/>
      </c>
      <c r="U598" s="218" t="str">
        <f t="shared" si="106"/>
        <v/>
      </c>
      <c r="V598" s="206" t="str">
        <f t="shared" si="107"/>
        <v/>
      </c>
      <c r="AN598" s="216">
        <f t="shared" si="110"/>
        <v>0</v>
      </c>
      <c r="AO598" s="156">
        <f t="shared" si="105"/>
        <v>0</v>
      </c>
      <c r="AP598" s="140">
        <f t="shared" si="111"/>
        <v>0</v>
      </c>
      <c r="AQ598" s="159" t="str">
        <f t="shared" si="108"/>
        <v/>
      </c>
    </row>
    <row r="599" spans="2:43" x14ac:dyDescent="0.2">
      <c r="B599" s="202">
        <v>588</v>
      </c>
      <c r="C599" s="45"/>
      <c r="D599" s="114"/>
      <c r="E599" s="114"/>
      <c r="F599" s="114"/>
      <c r="G599" s="44"/>
      <c r="H599" s="10"/>
      <c r="I599" s="10"/>
      <c r="J599" s="5"/>
      <c r="K599" s="36"/>
      <c r="L599" s="37"/>
      <c r="M599" s="8"/>
      <c r="N599" s="8"/>
      <c r="O599" s="8"/>
      <c r="P599" s="8"/>
      <c r="Q599" s="51"/>
      <c r="R599" s="217" t="str">
        <f t="shared" si="109"/>
        <v/>
      </c>
      <c r="S599" s="39" t="str">
        <f>IF(I599="","",IF(I599="委託輸送",IF(H599="ガソリン",VLOOKUP(L599,参考データ!$D$4:$F$6,3,TRUE),VLOOKUP(L599,参考データ!$D$7:$F$15,3,TRUE)),IF(H599="ガソリン",VLOOKUP(L599,参考データ!$D$16:$F$18,3,TRUE),VLOOKUP(L599,参考データ!$D$19:$F$27,3,TRUE))))</f>
        <v/>
      </c>
      <c r="T599" s="204" t="str">
        <f>IF(C599="","",IF(Q599="有",IF(H599="ガソリン",VLOOKUP(M599,参考データ!$B$36:$F$38,3,FALSE)/R599^VLOOKUP(M599,参考データ!$B$36:$F$38,4,FALSE)/L599^VLOOKUP(M599,参考データ!$B$36:$F$38,5,FALSE),VLOOKUP(M599,参考データ!$B$39:$F$42,3,FALSE)/R599^VLOOKUP(M599,参考データ!$B$39:$F$42,4,FALSE)/L599^VLOOKUP(M599,参考データ!$B$39:$F$42,5,FALSE))*U599,J599/(IF(I599="委託輸送",IF(H599="ガソリン",INDEX(参考データ!$F$48:$I$50,MATCH(L599,参考データ!$D$48:$D$50,1),MATCH(M599,参考データ!$F$47:$I$47,0)),INDEX(参考データ!$F$51:$I$59,MATCH(L599,参考データ!$D$51:$D$59,1),MATCH(M599,参考データ!$F$47:$I$47,0))),IF(H599="ガソリン",INDEX(参考データ!$F$60:$I$62,MATCH(L599,参考データ!$D$60:$D$62,1),MATCH(M599,参考データ!$F$47:$I$47,0)),INDEX(参考データ!$F$63:$I$71,MATCH(L599,参考データ!$D$63:$D$71,1),MATCH(M599,参考データ!$F$47:$I$47,0)))))))</f>
        <v/>
      </c>
      <c r="U599" s="218" t="str">
        <f t="shared" si="106"/>
        <v/>
      </c>
      <c r="V599" s="206" t="str">
        <f t="shared" si="107"/>
        <v/>
      </c>
      <c r="AN599" s="216">
        <f t="shared" si="110"/>
        <v>0</v>
      </c>
      <c r="AO599" s="156">
        <f t="shared" si="105"/>
        <v>0</v>
      </c>
      <c r="AP599" s="140">
        <f t="shared" si="111"/>
        <v>0</v>
      </c>
      <c r="AQ599" s="159" t="str">
        <f t="shared" si="108"/>
        <v/>
      </c>
    </row>
    <row r="600" spans="2:43" x14ac:dyDescent="0.2">
      <c r="B600" s="202">
        <v>589</v>
      </c>
      <c r="C600" s="45"/>
      <c r="D600" s="114"/>
      <c r="E600" s="114"/>
      <c r="F600" s="114"/>
      <c r="G600" s="44"/>
      <c r="H600" s="10"/>
      <c r="I600" s="10"/>
      <c r="J600" s="5"/>
      <c r="K600" s="36"/>
      <c r="L600" s="37"/>
      <c r="M600" s="8"/>
      <c r="N600" s="8"/>
      <c r="O600" s="8"/>
      <c r="P600" s="8"/>
      <c r="Q600" s="51"/>
      <c r="R600" s="217" t="str">
        <f t="shared" si="109"/>
        <v/>
      </c>
      <c r="S600" s="39" t="str">
        <f>IF(I600="","",IF(I600="委託輸送",IF(H600="ガソリン",VLOOKUP(L600,参考データ!$D$4:$F$6,3,TRUE),VLOOKUP(L600,参考データ!$D$7:$F$15,3,TRUE)),IF(H600="ガソリン",VLOOKUP(L600,参考データ!$D$16:$F$18,3,TRUE),VLOOKUP(L600,参考データ!$D$19:$F$27,3,TRUE))))</f>
        <v/>
      </c>
      <c r="T600" s="204" t="str">
        <f>IF(C600="","",IF(Q600="有",IF(H600="ガソリン",VLOOKUP(M600,参考データ!$B$36:$F$38,3,FALSE)/R600^VLOOKUP(M600,参考データ!$B$36:$F$38,4,FALSE)/L600^VLOOKUP(M600,参考データ!$B$36:$F$38,5,FALSE),VLOOKUP(M600,参考データ!$B$39:$F$42,3,FALSE)/R600^VLOOKUP(M600,参考データ!$B$39:$F$42,4,FALSE)/L600^VLOOKUP(M600,参考データ!$B$39:$F$42,5,FALSE))*U600,J600/(IF(I600="委託輸送",IF(H600="ガソリン",INDEX(参考データ!$F$48:$I$50,MATCH(L600,参考データ!$D$48:$D$50,1),MATCH(M600,参考データ!$F$47:$I$47,0)),INDEX(参考データ!$F$51:$I$59,MATCH(L600,参考データ!$D$51:$D$59,1),MATCH(M600,参考データ!$F$47:$I$47,0))),IF(H600="ガソリン",INDEX(参考データ!$F$60:$I$62,MATCH(L600,参考データ!$D$60:$D$62,1),MATCH(M600,参考データ!$F$47:$I$47,0)),INDEX(参考データ!$F$63:$I$71,MATCH(L600,参考データ!$D$63:$D$71,1),MATCH(M600,参考データ!$F$47:$I$47,0)))))))</f>
        <v/>
      </c>
      <c r="U600" s="218" t="str">
        <f t="shared" si="106"/>
        <v/>
      </c>
      <c r="V600" s="206" t="str">
        <f t="shared" si="107"/>
        <v/>
      </c>
      <c r="AN600" s="216">
        <f t="shared" si="110"/>
        <v>0</v>
      </c>
      <c r="AO600" s="156">
        <f t="shared" si="105"/>
        <v>0</v>
      </c>
      <c r="AP600" s="140">
        <f t="shared" si="111"/>
        <v>0</v>
      </c>
      <c r="AQ600" s="159" t="str">
        <f t="shared" si="108"/>
        <v/>
      </c>
    </row>
    <row r="601" spans="2:43" x14ac:dyDescent="0.2">
      <c r="B601" s="202">
        <v>590</v>
      </c>
      <c r="C601" s="45"/>
      <c r="D601" s="114"/>
      <c r="E601" s="114"/>
      <c r="F601" s="114"/>
      <c r="G601" s="44"/>
      <c r="H601" s="10"/>
      <c r="I601" s="10"/>
      <c r="J601" s="5"/>
      <c r="K601" s="36"/>
      <c r="L601" s="37"/>
      <c r="M601" s="8"/>
      <c r="N601" s="8"/>
      <c r="O601" s="8"/>
      <c r="P601" s="8"/>
      <c r="Q601" s="51"/>
      <c r="R601" s="217" t="str">
        <f t="shared" si="109"/>
        <v/>
      </c>
      <c r="S601" s="39" t="str">
        <f>IF(I601="","",IF(I601="委託輸送",IF(H601="ガソリン",VLOOKUP(L601,参考データ!$D$4:$F$6,3,TRUE),VLOOKUP(L601,参考データ!$D$7:$F$15,3,TRUE)),IF(H601="ガソリン",VLOOKUP(L601,参考データ!$D$16:$F$18,3,TRUE),VLOOKUP(L601,参考データ!$D$19:$F$27,3,TRUE))))</f>
        <v/>
      </c>
      <c r="T601" s="204" t="str">
        <f>IF(C601="","",IF(Q601="有",IF(H601="ガソリン",VLOOKUP(M601,参考データ!$B$36:$F$38,3,FALSE)/R601^VLOOKUP(M601,参考データ!$B$36:$F$38,4,FALSE)/L601^VLOOKUP(M601,参考データ!$B$36:$F$38,5,FALSE),VLOOKUP(M601,参考データ!$B$39:$F$42,3,FALSE)/R601^VLOOKUP(M601,参考データ!$B$39:$F$42,4,FALSE)/L601^VLOOKUP(M601,参考データ!$B$39:$F$42,5,FALSE))*U601,J601/(IF(I601="委託輸送",IF(H601="ガソリン",INDEX(参考データ!$F$48:$I$50,MATCH(L601,参考データ!$D$48:$D$50,1),MATCH(M601,参考データ!$F$47:$I$47,0)),INDEX(参考データ!$F$51:$I$59,MATCH(L601,参考データ!$D$51:$D$59,1),MATCH(M601,参考データ!$F$47:$I$47,0))),IF(H601="ガソリン",INDEX(参考データ!$F$60:$I$62,MATCH(L601,参考データ!$D$60:$D$62,1),MATCH(M601,参考データ!$F$47:$I$47,0)),INDEX(参考データ!$F$63:$I$71,MATCH(L601,参考データ!$D$63:$D$71,1),MATCH(M601,参考データ!$F$47:$I$47,0)))))))</f>
        <v/>
      </c>
      <c r="U601" s="218" t="str">
        <f t="shared" si="106"/>
        <v/>
      </c>
      <c r="V601" s="206" t="str">
        <f t="shared" si="107"/>
        <v/>
      </c>
      <c r="AN601" s="216">
        <f t="shared" si="110"/>
        <v>0</v>
      </c>
      <c r="AO601" s="156">
        <f t="shared" si="105"/>
        <v>0</v>
      </c>
      <c r="AP601" s="140">
        <f t="shared" si="111"/>
        <v>0</v>
      </c>
      <c r="AQ601" s="159" t="str">
        <f t="shared" si="108"/>
        <v/>
      </c>
    </row>
    <row r="602" spans="2:43" x14ac:dyDescent="0.2">
      <c r="B602" s="202">
        <v>591</v>
      </c>
      <c r="C602" s="45"/>
      <c r="D602" s="114"/>
      <c r="E602" s="114"/>
      <c r="F602" s="114"/>
      <c r="G602" s="44"/>
      <c r="H602" s="10"/>
      <c r="I602" s="10"/>
      <c r="J602" s="5"/>
      <c r="K602" s="36"/>
      <c r="L602" s="37"/>
      <c r="M602" s="8"/>
      <c r="N602" s="8"/>
      <c r="O602" s="8"/>
      <c r="P602" s="8"/>
      <c r="Q602" s="51"/>
      <c r="R602" s="217" t="str">
        <f t="shared" si="109"/>
        <v/>
      </c>
      <c r="S602" s="39" t="str">
        <f>IF(I602="","",IF(I602="委託輸送",IF(H602="ガソリン",VLOOKUP(L602,参考データ!$D$4:$F$6,3,TRUE),VLOOKUP(L602,参考データ!$D$7:$F$15,3,TRUE)),IF(H602="ガソリン",VLOOKUP(L602,参考データ!$D$16:$F$18,3,TRUE),VLOOKUP(L602,参考データ!$D$19:$F$27,3,TRUE))))</f>
        <v/>
      </c>
      <c r="T602" s="204" t="str">
        <f>IF(C602="","",IF(Q602="有",IF(H602="ガソリン",VLOOKUP(M602,参考データ!$B$36:$F$38,3,FALSE)/R602^VLOOKUP(M602,参考データ!$B$36:$F$38,4,FALSE)/L602^VLOOKUP(M602,参考データ!$B$36:$F$38,5,FALSE),VLOOKUP(M602,参考データ!$B$39:$F$42,3,FALSE)/R602^VLOOKUP(M602,参考データ!$B$39:$F$42,4,FALSE)/L602^VLOOKUP(M602,参考データ!$B$39:$F$42,5,FALSE))*U602,J602/(IF(I602="委託輸送",IF(H602="ガソリン",INDEX(参考データ!$F$48:$I$50,MATCH(L602,参考データ!$D$48:$D$50,1),MATCH(M602,参考データ!$F$47:$I$47,0)),INDEX(参考データ!$F$51:$I$59,MATCH(L602,参考データ!$D$51:$D$59,1),MATCH(M602,参考データ!$F$47:$I$47,0))),IF(H602="ガソリン",INDEX(参考データ!$F$60:$I$62,MATCH(L602,参考データ!$D$60:$D$62,1),MATCH(M602,参考データ!$F$47:$I$47,0)),INDEX(参考データ!$F$63:$I$71,MATCH(L602,参考データ!$D$63:$D$71,1),MATCH(M602,参考データ!$F$47:$I$47,0)))))))</f>
        <v/>
      </c>
      <c r="U602" s="218" t="str">
        <f t="shared" si="106"/>
        <v/>
      </c>
      <c r="V602" s="206" t="str">
        <f t="shared" si="107"/>
        <v/>
      </c>
      <c r="AN602" s="216">
        <f t="shared" si="110"/>
        <v>0</v>
      </c>
      <c r="AO602" s="156">
        <f t="shared" si="105"/>
        <v>0</v>
      </c>
      <c r="AP602" s="140">
        <f t="shared" si="111"/>
        <v>0</v>
      </c>
      <c r="AQ602" s="159" t="str">
        <f t="shared" si="108"/>
        <v/>
      </c>
    </row>
    <row r="603" spans="2:43" x14ac:dyDescent="0.2">
      <c r="B603" s="202">
        <v>592</v>
      </c>
      <c r="C603" s="45"/>
      <c r="D603" s="114"/>
      <c r="E603" s="114"/>
      <c r="F603" s="114"/>
      <c r="G603" s="44"/>
      <c r="H603" s="10"/>
      <c r="I603" s="10"/>
      <c r="J603" s="5"/>
      <c r="K603" s="36"/>
      <c r="L603" s="37"/>
      <c r="M603" s="8"/>
      <c r="N603" s="8"/>
      <c r="O603" s="8"/>
      <c r="P603" s="8"/>
      <c r="Q603" s="51"/>
      <c r="R603" s="217" t="str">
        <f t="shared" si="109"/>
        <v/>
      </c>
      <c r="S603" s="39" t="str">
        <f>IF(I603="","",IF(I603="委託輸送",IF(H603="ガソリン",VLOOKUP(L603,参考データ!$D$4:$F$6,3,TRUE),VLOOKUP(L603,参考データ!$D$7:$F$15,3,TRUE)),IF(H603="ガソリン",VLOOKUP(L603,参考データ!$D$16:$F$18,3,TRUE),VLOOKUP(L603,参考データ!$D$19:$F$27,3,TRUE))))</f>
        <v/>
      </c>
      <c r="T603" s="204" t="str">
        <f>IF(C603="","",IF(Q603="有",IF(H603="ガソリン",VLOOKUP(M603,参考データ!$B$36:$F$38,3,FALSE)/R603^VLOOKUP(M603,参考データ!$B$36:$F$38,4,FALSE)/L603^VLOOKUP(M603,参考データ!$B$36:$F$38,5,FALSE),VLOOKUP(M603,参考データ!$B$39:$F$42,3,FALSE)/R603^VLOOKUP(M603,参考データ!$B$39:$F$42,4,FALSE)/L603^VLOOKUP(M603,参考データ!$B$39:$F$42,5,FALSE))*U603,J603/(IF(I603="委託輸送",IF(H603="ガソリン",INDEX(参考データ!$F$48:$I$50,MATCH(L603,参考データ!$D$48:$D$50,1),MATCH(M603,参考データ!$F$47:$I$47,0)),INDEX(参考データ!$F$51:$I$59,MATCH(L603,参考データ!$D$51:$D$59,1),MATCH(M603,参考データ!$F$47:$I$47,0))),IF(H603="ガソリン",INDEX(参考データ!$F$60:$I$62,MATCH(L603,参考データ!$D$60:$D$62,1),MATCH(M603,参考データ!$F$47:$I$47,0)),INDEX(参考データ!$F$63:$I$71,MATCH(L603,参考データ!$D$63:$D$71,1),MATCH(M603,参考データ!$F$47:$I$47,0)))))))</f>
        <v/>
      </c>
      <c r="U603" s="218" t="str">
        <f t="shared" si="106"/>
        <v/>
      </c>
      <c r="V603" s="206" t="str">
        <f t="shared" si="107"/>
        <v/>
      </c>
      <c r="AN603" s="216">
        <f t="shared" si="110"/>
        <v>0</v>
      </c>
      <c r="AO603" s="156">
        <f t="shared" si="105"/>
        <v>0</v>
      </c>
      <c r="AP603" s="140">
        <f t="shared" si="111"/>
        <v>0</v>
      </c>
      <c r="AQ603" s="159" t="str">
        <f t="shared" si="108"/>
        <v/>
      </c>
    </row>
    <row r="604" spans="2:43" x14ac:dyDescent="0.2">
      <c r="B604" s="202">
        <v>593</v>
      </c>
      <c r="C604" s="45"/>
      <c r="D604" s="114"/>
      <c r="E604" s="114"/>
      <c r="F604" s="114"/>
      <c r="G604" s="44"/>
      <c r="H604" s="10"/>
      <c r="I604" s="10"/>
      <c r="J604" s="5"/>
      <c r="K604" s="36"/>
      <c r="L604" s="37"/>
      <c r="M604" s="8"/>
      <c r="N604" s="8"/>
      <c r="O604" s="8"/>
      <c r="P604" s="8"/>
      <c r="Q604" s="51"/>
      <c r="R604" s="217" t="str">
        <f t="shared" si="109"/>
        <v/>
      </c>
      <c r="S604" s="39" t="str">
        <f>IF(I604="","",IF(I604="委託輸送",IF(H604="ガソリン",VLOOKUP(L604,参考データ!$D$4:$F$6,3,TRUE),VLOOKUP(L604,参考データ!$D$7:$F$15,3,TRUE)),IF(H604="ガソリン",VLOOKUP(L604,参考データ!$D$16:$F$18,3,TRUE),VLOOKUP(L604,参考データ!$D$19:$F$27,3,TRUE))))</f>
        <v/>
      </c>
      <c r="T604" s="204" t="str">
        <f>IF(C604="","",IF(Q604="有",IF(H604="ガソリン",VLOOKUP(M604,参考データ!$B$36:$F$38,3,FALSE)/R604^VLOOKUP(M604,参考データ!$B$36:$F$38,4,FALSE)/L604^VLOOKUP(M604,参考データ!$B$36:$F$38,5,FALSE),VLOOKUP(M604,参考データ!$B$39:$F$42,3,FALSE)/R604^VLOOKUP(M604,参考データ!$B$39:$F$42,4,FALSE)/L604^VLOOKUP(M604,参考データ!$B$39:$F$42,5,FALSE))*U604,J604/(IF(I604="委託輸送",IF(H604="ガソリン",INDEX(参考データ!$F$48:$I$50,MATCH(L604,参考データ!$D$48:$D$50,1),MATCH(M604,参考データ!$F$47:$I$47,0)),INDEX(参考データ!$F$51:$I$59,MATCH(L604,参考データ!$D$51:$D$59,1),MATCH(M604,参考データ!$F$47:$I$47,0))),IF(H604="ガソリン",INDEX(参考データ!$F$60:$I$62,MATCH(L604,参考データ!$D$60:$D$62,1),MATCH(M604,参考データ!$F$47:$I$47,0)),INDEX(参考データ!$F$63:$I$71,MATCH(L604,参考データ!$D$63:$D$71,1),MATCH(M604,参考データ!$F$47:$I$47,0)))))))</f>
        <v/>
      </c>
      <c r="U604" s="218" t="str">
        <f t="shared" si="106"/>
        <v/>
      </c>
      <c r="V604" s="206" t="str">
        <f t="shared" si="107"/>
        <v/>
      </c>
      <c r="AN604" s="216">
        <f t="shared" si="110"/>
        <v>0</v>
      </c>
      <c r="AO604" s="156">
        <f t="shared" si="105"/>
        <v>0</v>
      </c>
      <c r="AP604" s="140">
        <f t="shared" si="111"/>
        <v>0</v>
      </c>
      <c r="AQ604" s="159" t="str">
        <f t="shared" si="108"/>
        <v/>
      </c>
    </row>
    <row r="605" spans="2:43" x14ac:dyDescent="0.2">
      <c r="B605" s="202">
        <v>594</v>
      </c>
      <c r="C605" s="45"/>
      <c r="D605" s="114"/>
      <c r="E605" s="114"/>
      <c r="F605" s="114"/>
      <c r="G605" s="44"/>
      <c r="H605" s="10"/>
      <c r="I605" s="10"/>
      <c r="J605" s="5"/>
      <c r="K605" s="36"/>
      <c r="L605" s="37"/>
      <c r="M605" s="8"/>
      <c r="N605" s="8"/>
      <c r="O605" s="8"/>
      <c r="P605" s="8"/>
      <c r="Q605" s="51"/>
      <c r="R605" s="217" t="str">
        <f t="shared" si="109"/>
        <v/>
      </c>
      <c r="S605" s="39" t="str">
        <f>IF(I605="","",IF(I605="委託輸送",IF(H605="ガソリン",VLOOKUP(L605,参考データ!$D$4:$F$6,3,TRUE),VLOOKUP(L605,参考データ!$D$7:$F$15,3,TRUE)),IF(H605="ガソリン",VLOOKUP(L605,参考データ!$D$16:$F$18,3,TRUE),VLOOKUP(L605,参考データ!$D$19:$F$27,3,TRUE))))</f>
        <v/>
      </c>
      <c r="T605" s="204" t="str">
        <f>IF(C605="","",IF(Q605="有",IF(H605="ガソリン",VLOOKUP(M605,参考データ!$B$36:$F$38,3,FALSE)/R605^VLOOKUP(M605,参考データ!$B$36:$F$38,4,FALSE)/L605^VLOOKUP(M605,参考データ!$B$36:$F$38,5,FALSE),VLOOKUP(M605,参考データ!$B$39:$F$42,3,FALSE)/R605^VLOOKUP(M605,参考データ!$B$39:$F$42,4,FALSE)/L605^VLOOKUP(M605,参考データ!$B$39:$F$42,5,FALSE))*U605,J605/(IF(I605="委託輸送",IF(H605="ガソリン",INDEX(参考データ!$F$48:$I$50,MATCH(L605,参考データ!$D$48:$D$50,1),MATCH(M605,参考データ!$F$47:$I$47,0)),INDEX(参考データ!$F$51:$I$59,MATCH(L605,参考データ!$D$51:$D$59,1),MATCH(M605,参考データ!$F$47:$I$47,0))),IF(H605="ガソリン",INDEX(参考データ!$F$60:$I$62,MATCH(L605,参考データ!$D$60:$D$62,1),MATCH(M605,参考データ!$F$47:$I$47,0)),INDEX(参考データ!$F$63:$I$71,MATCH(L605,参考データ!$D$63:$D$71,1),MATCH(M605,参考データ!$F$47:$I$47,0)))))))</f>
        <v/>
      </c>
      <c r="U605" s="218" t="str">
        <f t="shared" si="106"/>
        <v/>
      </c>
      <c r="V605" s="206" t="str">
        <f t="shared" si="107"/>
        <v/>
      </c>
      <c r="AN605" s="216">
        <f t="shared" si="110"/>
        <v>0</v>
      </c>
      <c r="AO605" s="156">
        <f t="shared" si="105"/>
        <v>0</v>
      </c>
      <c r="AP605" s="140">
        <f t="shared" si="111"/>
        <v>0</v>
      </c>
      <c r="AQ605" s="159" t="str">
        <f t="shared" si="108"/>
        <v/>
      </c>
    </row>
    <row r="606" spans="2:43" x14ac:dyDescent="0.2">
      <c r="B606" s="202">
        <v>595</v>
      </c>
      <c r="C606" s="45"/>
      <c r="D606" s="114"/>
      <c r="E606" s="114"/>
      <c r="F606" s="114"/>
      <c r="G606" s="44"/>
      <c r="H606" s="10"/>
      <c r="I606" s="10"/>
      <c r="J606" s="5"/>
      <c r="K606" s="36"/>
      <c r="L606" s="37"/>
      <c r="M606" s="8"/>
      <c r="N606" s="8"/>
      <c r="O606" s="8"/>
      <c r="P606" s="8"/>
      <c r="Q606" s="51"/>
      <c r="R606" s="217" t="str">
        <f t="shared" si="109"/>
        <v/>
      </c>
      <c r="S606" s="39" t="str">
        <f>IF(I606="","",IF(I606="委託輸送",IF(H606="ガソリン",VLOOKUP(L606,参考データ!$D$4:$F$6,3,TRUE),VLOOKUP(L606,参考データ!$D$7:$F$15,3,TRUE)),IF(H606="ガソリン",VLOOKUP(L606,参考データ!$D$16:$F$18,3,TRUE),VLOOKUP(L606,参考データ!$D$19:$F$27,3,TRUE))))</f>
        <v/>
      </c>
      <c r="T606" s="204" t="str">
        <f>IF(C606="","",IF(Q606="有",IF(H606="ガソリン",VLOOKUP(M606,参考データ!$B$36:$F$38,3,FALSE)/R606^VLOOKUP(M606,参考データ!$B$36:$F$38,4,FALSE)/L606^VLOOKUP(M606,参考データ!$B$36:$F$38,5,FALSE),VLOOKUP(M606,参考データ!$B$39:$F$42,3,FALSE)/R606^VLOOKUP(M606,参考データ!$B$39:$F$42,4,FALSE)/L606^VLOOKUP(M606,参考データ!$B$39:$F$42,5,FALSE))*U606,J606/(IF(I606="委託輸送",IF(H606="ガソリン",INDEX(参考データ!$F$48:$I$50,MATCH(L606,参考データ!$D$48:$D$50,1),MATCH(M606,参考データ!$F$47:$I$47,0)),INDEX(参考データ!$F$51:$I$59,MATCH(L606,参考データ!$D$51:$D$59,1),MATCH(M606,参考データ!$F$47:$I$47,0))),IF(H606="ガソリン",INDEX(参考データ!$F$60:$I$62,MATCH(L606,参考データ!$D$60:$D$62,1),MATCH(M606,参考データ!$F$47:$I$47,0)),INDEX(参考データ!$F$63:$I$71,MATCH(L606,参考データ!$D$63:$D$71,1),MATCH(M606,参考データ!$F$47:$I$47,0)))))))</f>
        <v/>
      </c>
      <c r="U606" s="218" t="str">
        <f t="shared" si="106"/>
        <v/>
      </c>
      <c r="V606" s="206" t="str">
        <f t="shared" si="107"/>
        <v/>
      </c>
      <c r="AN606" s="216">
        <f t="shared" si="110"/>
        <v>0</v>
      </c>
      <c r="AO606" s="156">
        <f t="shared" si="105"/>
        <v>0</v>
      </c>
      <c r="AP606" s="140">
        <f t="shared" si="111"/>
        <v>0</v>
      </c>
      <c r="AQ606" s="159" t="str">
        <f t="shared" si="108"/>
        <v/>
      </c>
    </row>
    <row r="607" spans="2:43" x14ac:dyDescent="0.2">
      <c r="B607" s="202">
        <v>596</v>
      </c>
      <c r="C607" s="45"/>
      <c r="D607" s="114"/>
      <c r="E607" s="114"/>
      <c r="F607" s="114"/>
      <c r="G607" s="44"/>
      <c r="H607" s="10"/>
      <c r="I607" s="10"/>
      <c r="J607" s="5"/>
      <c r="K607" s="36"/>
      <c r="L607" s="37"/>
      <c r="M607" s="8"/>
      <c r="N607" s="8"/>
      <c r="O607" s="8"/>
      <c r="P607" s="8"/>
      <c r="Q607" s="51"/>
      <c r="R607" s="217" t="str">
        <f t="shared" si="109"/>
        <v/>
      </c>
      <c r="S607" s="39" t="str">
        <f>IF(I607="","",IF(I607="委託輸送",IF(H607="ガソリン",VLOOKUP(L607,参考データ!$D$4:$F$6,3,TRUE),VLOOKUP(L607,参考データ!$D$7:$F$15,3,TRUE)),IF(H607="ガソリン",VLOOKUP(L607,参考データ!$D$16:$F$18,3,TRUE),VLOOKUP(L607,参考データ!$D$19:$F$27,3,TRUE))))</f>
        <v/>
      </c>
      <c r="T607" s="204" t="str">
        <f>IF(C607="","",IF(Q607="有",IF(H607="ガソリン",VLOOKUP(M607,参考データ!$B$36:$F$38,3,FALSE)/R607^VLOOKUP(M607,参考データ!$B$36:$F$38,4,FALSE)/L607^VLOOKUP(M607,参考データ!$B$36:$F$38,5,FALSE),VLOOKUP(M607,参考データ!$B$39:$F$42,3,FALSE)/R607^VLOOKUP(M607,参考データ!$B$39:$F$42,4,FALSE)/L607^VLOOKUP(M607,参考データ!$B$39:$F$42,5,FALSE))*U607,J607/(IF(I607="委託輸送",IF(H607="ガソリン",INDEX(参考データ!$F$48:$I$50,MATCH(L607,参考データ!$D$48:$D$50,1),MATCH(M607,参考データ!$F$47:$I$47,0)),INDEX(参考データ!$F$51:$I$59,MATCH(L607,参考データ!$D$51:$D$59,1),MATCH(M607,参考データ!$F$47:$I$47,0))),IF(H607="ガソリン",INDEX(参考データ!$F$60:$I$62,MATCH(L607,参考データ!$D$60:$D$62,1),MATCH(M607,参考データ!$F$47:$I$47,0)),INDEX(参考データ!$F$63:$I$71,MATCH(L607,参考データ!$D$63:$D$71,1),MATCH(M607,参考データ!$F$47:$I$47,0)))))))</f>
        <v/>
      </c>
      <c r="U607" s="218" t="str">
        <f t="shared" si="106"/>
        <v/>
      </c>
      <c r="V607" s="206" t="str">
        <f t="shared" si="107"/>
        <v/>
      </c>
      <c r="AN607" s="216">
        <f t="shared" si="110"/>
        <v>0</v>
      </c>
      <c r="AO607" s="156">
        <f t="shared" si="105"/>
        <v>0</v>
      </c>
      <c r="AP607" s="140">
        <f t="shared" si="111"/>
        <v>0</v>
      </c>
      <c r="AQ607" s="159" t="str">
        <f t="shared" si="108"/>
        <v/>
      </c>
    </row>
    <row r="608" spans="2:43" x14ac:dyDescent="0.2">
      <c r="B608" s="202">
        <v>597</v>
      </c>
      <c r="C608" s="45"/>
      <c r="D608" s="114"/>
      <c r="E608" s="114"/>
      <c r="F608" s="114"/>
      <c r="G608" s="44"/>
      <c r="H608" s="10"/>
      <c r="I608" s="10"/>
      <c r="J608" s="5"/>
      <c r="K608" s="36"/>
      <c r="L608" s="37"/>
      <c r="M608" s="8"/>
      <c r="N608" s="8"/>
      <c r="O608" s="8"/>
      <c r="P608" s="8"/>
      <c r="Q608" s="51"/>
      <c r="R608" s="217" t="str">
        <f t="shared" si="109"/>
        <v/>
      </c>
      <c r="S608" s="39" t="str">
        <f>IF(I608="","",IF(I608="委託輸送",IF(H608="ガソリン",VLOOKUP(L608,参考データ!$D$4:$F$6,3,TRUE),VLOOKUP(L608,参考データ!$D$7:$F$15,3,TRUE)),IF(H608="ガソリン",VLOOKUP(L608,参考データ!$D$16:$F$18,3,TRUE),VLOOKUP(L608,参考データ!$D$19:$F$27,3,TRUE))))</f>
        <v/>
      </c>
      <c r="T608" s="204" t="str">
        <f>IF(C608="","",IF(Q608="有",IF(H608="ガソリン",VLOOKUP(M608,参考データ!$B$36:$F$38,3,FALSE)/R608^VLOOKUP(M608,参考データ!$B$36:$F$38,4,FALSE)/L608^VLOOKUP(M608,参考データ!$B$36:$F$38,5,FALSE),VLOOKUP(M608,参考データ!$B$39:$F$42,3,FALSE)/R608^VLOOKUP(M608,参考データ!$B$39:$F$42,4,FALSE)/L608^VLOOKUP(M608,参考データ!$B$39:$F$42,5,FALSE))*U608,J608/(IF(I608="委託輸送",IF(H608="ガソリン",INDEX(参考データ!$F$48:$I$50,MATCH(L608,参考データ!$D$48:$D$50,1),MATCH(M608,参考データ!$F$47:$I$47,0)),INDEX(参考データ!$F$51:$I$59,MATCH(L608,参考データ!$D$51:$D$59,1),MATCH(M608,参考データ!$F$47:$I$47,0))),IF(H608="ガソリン",INDEX(参考データ!$F$60:$I$62,MATCH(L608,参考データ!$D$60:$D$62,1),MATCH(M608,参考データ!$F$47:$I$47,0)),INDEX(参考データ!$F$63:$I$71,MATCH(L608,参考データ!$D$63:$D$71,1),MATCH(M608,参考データ!$F$47:$I$47,0)))))))</f>
        <v/>
      </c>
      <c r="U608" s="218" t="str">
        <f t="shared" si="106"/>
        <v/>
      </c>
      <c r="V608" s="206" t="str">
        <f t="shared" si="107"/>
        <v/>
      </c>
      <c r="AN608" s="216">
        <f t="shared" si="110"/>
        <v>0</v>
      </c>
      <c r="AO608" s="156">
        <f t="shared" si="105"/>
        <v>0</v>
      </c>
      <c r="AP608" s="140">
        <f t="shared" si="111"/>
        <v>0</v>
      </c>
      <c r="AQ608" s="159" t="str">
        <f t="shared" si="108"/>
        <v/>
      </c>
    </row>
    <row r="609" spans="2:43" x14ac:dyDescent="0.2">
      <c r="B609" s="202">
        <v>598</v>
      </c>
      <c r="C609" s="45"/>
      <c r="D609" s="114"/>
      <c r="E609" s="114"/>
      <c r="F609" s="114"/>
      <c r="G609" s="44"/>
      <c r="H609" s="10"/>
      <c r="I609" s="10"/>
      <c r="J609" s="5"/>
      <c r="K609" s="36"/>
      <c r="L609" s="37"/>
      <c r="M609" s="8"/>
      <c r="N609" s="8"/>
      <c r="O609" s="8"/>
      <c r="P609" s="8"/>
      <c r="Q609" s="51"/>
      <c r="R609" s="217" t="str">
        <f t="shared" si="109"/>
        <v/>
      </c>
      <c r="S609" s="39" t="str">
        <f>IF(I609="","",IF(I609="委託輸送",IF(H609="ガソリン",VLOOKUP(L609,参考データ!$D$4:$F$6,3,TRUE),VLOOKUP(L609,参考データ!$D$7:$F$15,3,TRUE)),IF(H609="ガソリン",VLOOKUP(L609,参考データ!$D$16:$F$18,3,TRUE),VLOOKUP(L609,参考データ!$D$19:$F$27,3,TRUE))))</f>
        <v/>
      </c>
      <c r="T609" s="204" t="str">
        <f>IF(C609="","",IF(Q609="有",IF(H609="ガソリン",VLOOKUP(M609,参考データ!$B$36:$F$38,3,FALSE)/R609^VLOOKUP(M609,参考データ!$B$36:$F$38,4,FALSE)/L609^VLOOKUP(M609,参考データ!$B$36:$F$38,5,FALSE),VLOOKUP(M609,参考データ!$B$39:$F$42,3,FALSE)/R609^VLOOKUP(M609,参考データ!$B$39:$F$42,4,FALSE)/L609^VLOOKUP(M609,参考データ!$B$39:$F$42,5,FALSE))*U609,J609/(IF(I609="委託輸送",IF(H609="ガソリン",INDEX(参考データ!$F$48:$I$50,MATCH(L609,参考データ!$D$48:$D$50,1),MATCH(M609,参考データ!$F$47:$I$47,0)),INDEX(参考データ!$F$51:$I$59,MATCH(L609,参考データ!$D$51:$D$59,1),MATCH(M609,参考データ!$F$47:$I$47,0))),IF(H609="ガソリン",INDEX(参考データ!$F$60:$I$62,MATCH(L609,参考データ!$D$60:$D$62,1),MATCH(M609,参考データ!$F$47:$I$47,0)),INDEX(参考データ!$F$63:$I$71,MATCH(L609,参考データ!$D$63:$D$71,1),MATCH(M609,参考データ!$F$47:$I$47,0)))))))</f>
        <v/>
      </c>
      <c r="U609" s="218" t="str">
        <f t="shared" si="106"/>
        <v/>
      </c>
      <c r="V609" s="206" t="str">
        <f t="shared" si="107"/>
        <v/>
      </c>
      <c r="AN609" s="216">
        <f t="shared" si="110"/>
        <v>0</v>
      </c>
      <c r="AO609" s="156">
        <f t="shared" si="105"/>
        <v>0</v>
      </c>
      <c r="AP609" s="140">
        <f t="shared" si="111"/>
        <v>0</v>
      </c>
      <c r="AQ609" s="159" t="str">
        <f t="shared" si="108"/>
        <v/>
      </c>
    </row>
    <row r="610" spans="2:43" x14ac:dyDescent="0.2">
      <c r="B610" s="202">
        <v>599</v>
      </c>
      <c r="C610" s="45"/>
      <c r="D610" s="114"/>
      <c r="E610" s="114"/>
      <c r="F610" s="114"/>
      <c r="G610" s="44"/>
      <c r="H610" s="10"/>
      <c r="I610" s="10"/>
      <c r="J610" s="5"/>
      <c r="K610" s="36"/>
      <c r="L610" s="37"/>
      <c r="M610" s="8"/>
      <c r="N610" s="8"/>
      <c r="O610" s="8"/>
      <c r="P610" s="8"/>
      <c r="Q610" s="51"/>
      <c r="R610" s="217" t="str">
        <f t="shared" si="109"/>
        <v/>
      </c>
      <c r="S610" s="39" t="str">
        <f>IF(I610="","",IF(I610="委託輸送",IF(H610="ガソリン",VLOOKUP(L610,参考データ!$D$4:$F$6,3,TRUE),VLOOKUP(L610,参考データ!$D$7:$F$15,3,TRUE)),IF(H610="ガソリン",VLOOKUP(L610,参考データ!$D$16:$F$18,3,TRUE),VLOOKUP(L610,参考データ!$D$19:$F$27,3,TRUE))))</f>
        <v/>
      </c>
      <c r="T610" s="204" t="str">
        <f>IF(C610="","",IF(Q610="有",IF(H610="ガソリン",VLOOKUP(M610,参考データ!$B$36:$F$38,3,FALSE)/R610^VLOOKUP(M610,参考データ!$B$36:$F$38,4,FALSE)/L610^VLOOKUP(M610,参考データ!$B$36:$F$38,5,FALSE),VLOOKUP(M610,参考データ!$B$39:$F$42,3,FALSE)/R610^VLOOKUP(M610,参考データ!$B$39:$F$42,4,FALSE)/L610^VLOOKUP(M610,参考データ!$B$39:$F$42,5,FALSE))*U610,J610/(IF(I610="委託輸送",IF(H610="ガソリン",INDEX(参考データ!$F$48:$I$50,MATCH(L610,参考データ!$D$48:$D$50,1),MATCH(M610,参考データ!$F$47:$I$47,0)),INDEX(参考データ!$F$51:$I$59,MATCH(L610,参考データ!$D$51:$D$59,1),MATCH(M610,参考データ!$F$47:$I$47,0))),IF(H610="ガソリン",INDEX(参考データ!$F$60:$I$62,MATCH(L610,参考データ!$D$60:$D$62,1),MATCH(M610,参考データ!$F$47:$I$47,0)),INDEX(参考データ!$F$63:$I$71,MATCH(L610,参考データ!$D$63:$D$71,1),MATCH(M610,参考データ!$F$47:$I$47,0)))))))</f>
        <v/>
      </c>
      <c r="U610" s="218" t="str">
        <f t="shared" si="106"/>
        <v/>
      </c>
      <c r="V610" s="206" t="str">
        <f t="shared" si="107"/>
        <v/>
      </c>
      <c r="AN610" s="216">
        <f t="shared" si="110"/>
        <v>0</v>
      </c>
      <c r="AO610" s="156">
        <f t="shared" si="105"/>
        <v>0</v>
      </c>
      <c r="AP610" s="140">
        <f t="shared" si="111"/>
        <v>0</v>
      </c>
      <c r="AQ610" s="159" t="str">
        <f t="shared" si="108"/>
        <v/>
      </c>
    </row>
    <row r="611" spans="2:43" x14ac:dyDescent="0.2">
      <c r="B611" s="202">
        <v>600</v>
      </c>
      <c r="C611" s="45"/>
      <c r="D611" s="114"/>
      <c r="E611" s="114"/>
      <c r="F611" s="114"/>
      <c r="G611" s="44"/>
      <c r="H611" s="10"/>
      <c r="I611" s="10"/>
      <c r="J611" s="5"/>
      <c r="K611" s="36"/>
      <c r="L611" s="37"/>
      <c r="M611" s="8"/>
      <c r="N611" s="8"/>
      <c r="O611" s="8"/>
      <c r="P611" s="8"/>
      <c r="Q611" s="51"/>
      <c r="R611" s="217" t="str">
        <f t="shared" si="109"/>
        <v/>
      </c>
      <c r="S611" s="39" t="str">
        <f>IF(I611="","",IF(I611="委託輸送",IF(H611="ガソリン",VLOOKUP(L611,参考データ!$D$4:$F$6,3,TRUE),VLOOKUP(L611,参考データ!$D$7:$F$15,3,TRUE)),IF(H611="ガソリン",VLOOKUP(L611,参考データ!$D$16:$F$18,3,TRUE),VLOOKUP(L611,参考データ!$D$19:$F$27,3,TRUE))))</f>
        <v/>
      </c>
      <c r="T611" s="204" t="str">
        <f>IF(C611="","",IF(Q611="有",IF(H611="ガソリン",VLOOKUP(M611,参考データ!$B$36:$F$38,3,FALSE)/R611^VLOOKUP(M611,参考データ!$B$36:$F$38,4,FALSE)/L611^VLOOKUP(M611,参考データ!$B$36:$F$38,5,FALSE),VLOOKUP(M611,参考データ!$B$39:$F$42,3,FALSE)/R611^VLOOKUP(M611,参考データ!$B$39:$F$42,4,FALSE)/L611^VLOOKUP(M611,参考データ!$B$39:$F$42,5,FALSE))*U611,J611/(IF(I611="委託輸送",IF(H611="ガソリン",INDEX(参考データ!$F$48:$I$50,MATCH(L611,参考データ!$D$48:$D$50,1),MATCH(M611,参考データ!$F$47:$I$47,0)),INDEX(参考データ!$F$51:$I$59,MATCH(L611,参考データ!$D$51:$D$59,1),MATCH(M611,参考データ!$F$47:$I$47,0))),IF(H611="ガソリン",INDEX(参考データ!$F$60:$I$62,MATCH(L611,参考データ!$D$60:$D$62,1),MATCH(M611,参考データ!$F$47:$I$47,0)),INDEX(参考データ!$F$63:$I$71,MATCH(L611,参考データ!$D$63:$D$71,1),MATCH(M611,参考データ!$F$47:$I$47,0)))))))</f>
        <v/>
      </c>
      <c r="U611" s="218" t="str">
        <f t="shared" si="106"/>
        <v/>
      </c>
      <c r="V611" s="206" t="str">
        <f t="shared" si="107"/>
        <v/>
      </c>
      <c r="AN611" s="216">
        <f t="shared" si="110"/>
        <v>0</v>
      </c>
      <c r="AO611" s="156">
        <f t="shared" si="105"/>
        <v>0</v>
      </c>
      <c r="AP611" s="140">
        <f t="shared" si="111"/>
        <v>0</v>
      </c>
      <c r="AQ611" s="159" t="str">
        <f t="shared" si="108"/>
        <v/>
      </c>
    </row>
    <row r="612" spans="2:43" x14ac:dyDescent="0.2">
      <c r="B612" s="202">
        <v>601</v>
      </c>
      <c r="C612" s="45"/>
      <c r="D612" s="114"/>
      <c r="E612" s="114"/>
      <c r="F612" s="114"/>
      <c r="G612" s="44"/>
      <c r="H612" s="10"/>
      <c r="I612" s="10"/>
      <c r="J612" s="5"/>
      <c r="K612" s="36"/>
      <c r="L612" s="37"/>
      <c r="M612" s="8"/>
      <c r="N612" s="8"/>
      <c r="O612" s="8"/>
      <c r="P612" s="8"/>
      <c r="Q612" s="51"/>
      <c r="R612" s="217" t="str">
        <f t="shared" si="109"/>
        <v/>
      </c>
      <c r="S612" s="39" t="str">
        <f>IF(I612="","",IF(I612="委託輸送",IF(H612="ガソリン",VLOOKUP(L612,参考データ!$D$4:$F$6,3,TRUE),VLOOKUP(L612,参考データ!$D$7:$F$15,3,TRUE)),IF(H612="ガソリン",VLOOKUP(L612,参考データ!$D$16:$F$18,3,TRUE),VLOOKUP(L612,参考データ!$D$19:$F$27,3,TRUE))))</f>
        <v/>
      </c>
      <c r="T612" s="204" t="str">
        <f>IF(C612="","",IF(Q612="有",IF(H612="ガソリン",VLOOKUP(M612,参考データ!$B$36:$F$38,3,FALSE)/R612^VLOOKUP(M612,参考データ!$B$36:$F$38,4,FALSE)/L612^VLOOKUP(M612,参考データ!$B$36:$F$38,5,FALSE),VLOOKUP(M612,参考データ!$B$39:$F$42,3,FALSE)/R612^VLOOKUP(M612,参考データ!$B$39:$F$42,4,FALSE)/L612^VLOOKUP(M612,参考データ!$B$39:$F$42,5,FALSE))*U612,J612/(IF(I612="委託輸送",IF(H612="ガソリン",INDEX(参考データ!$F$48:$I$50,MATCH(L612,参考データ!$D$48:$D$50,1),MATCH(M612,参考データ!$F$47:$I$47,0)),INDEX(参考データ!$F$51:$I$59,MATCH(L612,参考データ!$D$51:$D$59,1),MATCH(M612,参考データ!$F$47:$I$47,0))),IF(H612="ガソリン",INDEX(参考データ!$F$60:$I$62,MATCH(L612,参考データ!$D$60:$D$62,1),MATCH(M612,参考データ!$F$47:$I$47,0)),INDEX(参考データ!$F$63:$I$71,MATCH(L612,参考データ!$D$63:$D$71,1),MATCH(M612,参考データ!$F$47:$I$47,0)))))))</f>
        <v/>
      </c>
      <c r="U612" s="218" t="str">
        <f t="shared" si="106"/>
        <v/>
      </c>
      <c r="V612" s="206" t="str">
        <f t="shared" si="107"/>
        <v/>
      </c>
      <c r="AN612" s="216">
        <f t="shared" si="110"/>
        <v>0</v>
      </c>
      <c r="AO612" s="156">
        <f t="shared" si="105"/>
        <v>0</v>
      </c>
      <c r="AP612" s="140">
        <f t="shared" si="111"/>
        <v>0</v>
      </c>
      <c r="AQ612" s="159" t="str">
        <f t="shared" si="108"/>
        <v/>
      </c>
    </row>
    <row r="613" spans="2:43" x14ac:dyDescent="0.2">
      <c r="B613" s="202">
        <v>602</v>
      </c>
      <c r="C613" s="45"/>
      <c r="D613" s="114"/>
      <c r="E613" s="114"/>
      <c r="F613" s="114"/>
      <c r="G613" s="44"/>
      <c r="H613" s="10"/>
      <c r="I613" s="10"/>
      <c r="J613" s="5"/>
      <c r="K613" s="36"/>
      <c r="L613" s="37"/>
      <c r="M613" s="8"/>
      <c r="N613" s="8"/>
      <c r="O613" s="8"/>
      <c r="P613" s="8"/>
      <c r="Q613" s="51"/>
      <c r="R613" s="217" t="str">
        <f t="shared" si="109"/>
        <v/>
      </c>
      <c r="S613" s="39" t="str">
        <f>IF(I613="","",IF(I613="委託輸送",IF(H613="ガソリン",VLOOKUP(L613,参考データ!$D$4:$F$6,3,TRUE),VLOOKUP(L613,参考データ!$D$7:$F$15,3,TRUE)),IF(H613="ガソリン",VLOOKUP(L613,参考データ!$D$16:$F$18,3,TRUE),VLOOKUP(L613,参考データ!$D$19:$F$27,3,TRUE))))</f>
        <v/>
      </c>
      <c r="T613" s="204" t="str">
        <f>IF(C613="","",IF(Q613="有",IF(H613="ガソリン",VLOOKUP(M613,参考データ!$B$36:$F$38,3,FALSE)/R613^VLOOKUP(M613,参考データ!$B$36:$F$38,4,FALSE)/L613^VLOOKUP(M613,参考データ!$B$36:$F$38,5,FALSE),VLOOKUP(M613,参考データ!$B$39:$F$42,3,FALSE)/R613^VLOOKUP(M613,参考データ!$B$39:$F$42,4,FALSE)/L613^VLOOKUP(M613,参考データ!$B$39:$F$42,5,FALSE))*U613,J613/(IF(I613="委託輸送",IF(H613="ガソリン",INDEX(参考データ!$F$48:$I$50,MATCH(L613,参考データ!$D$48:$D$50,1),MATCH(M613,参考データ!$F$47:$I$47,0)),INDEX(参考データ!$F$51:$I$59,MATCH(L613,参考データ!$D$51:$D$59,1),MATCH(M613,参考データ!$F$47:$I$47,0))),IF(H613="ガソリン",INDEX(参考データ!$F$60:$I$62,MATCH(L613,参考データ!$D$60:$D$62,1),MATCH(M613,参考データ!$F$47:$I$47,0)),INDEX(参考データ!$F$63:$I$71,MATCH(L613,参考データ!$D$63:$D$71,1),MATCH(M613,参考データ!$F$47:$I$47,0)))))))</f>
        <v/>
      </c>
      <c r="U613" s="218" t="str">
        <f t="shared" si="106"/>
        <v/>
      </c>
      <c r="V613" s="206" t="str">
        <f t="shared" si="107"/>
        <v/>
      </c>
      <c r="AN613" s="216">
        <f t="shared" si="110"/>
        <v>0</v>
      </c>
      <c r="AO613" s="156">
        <f t="shared" si="105"/>
        <v>0</v>
      </c>
      <c r="AP613" s="140">
        <f t="shared" si="111"/>
        <v>0</v>
      </c>
      <c r="AQ613" s="159" t="str">
        <f t="shared" si="108"/>
        <v/>
      </c>
    </row>
    <row r="614" spans="2:43" x14ac:dyDescent="0.2">
      <c r="B614" s="202">
        <v>603</v>
      </c>
      <c r="C614" s="45"/>
      <c r="D614" s="114"/>
      <c r="E614" s="114"/>
      <c r="F614" s="114"/>
      <c r="G614" s="44"/>
      <c r="H614" s="10"/>
      <c r="I614" s="10"/>
      <c r="J614" s="5"/>
      <c r="K614" s="36"/>
      <c r="L614" s="37"/>
      <c r="M614" s="8"/>
      <c r="N614" s="8"/>
      <c r="O614" s="8"/>
      <c r="P614" s="8"/>
      <c r="Q614" s="51"/>
      <c r="R614" s="217" t="str">
        <f t="shared" si="109"/>
        <v/>
      </c>
      <c r="S614" s="39" t="str">
        <f>IF(I614="","",IF(I614="委託輸送",IF(H614="ガソリン",VLOOKUP(L614,参考データ!$D$4:$F$6,3,TRUE),VLOOKUP(L614,参考データ!$D$7:$F$15,3,TRUE)),IF(H614="ガソリン",VLOOKUP(L614,参考データ!$D$16:$F$18,3,TRUE),VLOOKUP(L614,参考データ!$D$19:$F$27,3,TRUE))))</f>
        <v/>
      </c>
      <c r="T614" s="204" t="str">
        <f>IF(C614="","",IF(Q614="有",IF(H614="ガソリン",VLOOKUP(M614,参考データ!$B$36:$F$38,3,FALSE)/R614^VLOOKUP(M614,参考データ!$B$36:$F$38,4,FALSE)/L614^VLOOKUP(M614,参考データ!$B$36:$F$38,5,FALSE),VLOOKUP(M614,参考データ!$B$39:$F$42,3,FALSE)/R614^VLOOKUP(M614,参考データ!$B$39:$F$42,4,FALSE)/L614^VLOOKUP(M614,参考データ!$B$39:$F$42,5,FALSE))*U614,J614/(IF(I614="委託輸送",IF(H614="ガソリン",INDEX(参考データ!$F$48:$I$50,MATCH(L614,参考データ!$D$48:$D$50,1),MATCH(M614,参考データ!$F$47:$I$47,0)),INDEX(参考データ!$F$51:$I$59,MATCH(L614,参考データ!$D$51:$D$59,1),MATCH(M614,参考データ!$F$47:$I$47,0))),IF(H614="ガソリン",INDEX(参考データ!$F$60:$I$62,MATCH(L614,参考データ!$D$60:$D$62,1),MATCH(M614,参考データ!$F$47:$I$47,0)),INDEX(参考データ!$F$63:$I$71,MATCH(L614,参考データ!$D$63:$D$71,1),MATCH(M614,参考データ!$F$47:$I$47,0)))))))</f>
        <v/>
      </c>
      <c r="U614" s="218" t="str">
        <f t="shared" si="106"/>
        <v/>
      </c>
      <c r="V614" s="206" t="str">
        <f t="shared" si="107"/>
        <v/>
      </c>
      <c r="AN614" s="216">
        <f t="shared" si="110"/>
        <v>0</v>
      </c>
      <c r="AO614" s="156">
        <f t="shared" si="105"/>
        <v>0</v>
      </c>
      <c r="AP614" s="140">
        <f t="shared" si="111"/>
        <v>0</v>
      </c>
      <c r="AQ614" s="159" t="str">
        <f t="shared" si="108"/>
        <v/>
      </c>
    </row>
    <row r="615" spans="2:43" x14ac:dyDescent="0.2">
      <c r="B615" s="202">
        <v>604</v>
      </c>
      <c r="C615" s="45"/>
      <c r="D615" s="114"/>
      <c r="E615" s="114"/>
      <c r="F615" s="114"/>
      <c r="G615" s="44"/>
      <c r="H615" s="10"/>
      <c r="I615" s="10"/>
      <c r="J615" s="5"/>
      <c r="K615" s="36"/>
      <c r="L615" s="37"/>
      <c r="M615" s="8"/>
      <c r="N615" s="8"/>
      <c r="O615" s="8"/>
      <c r="P615" s="8"/>
      <c r="Q615" s="51"/>
      <c r="R615" s="217" t="str">
        <f t="shared" si="109"/>
        <v/>
      </c>
      <c r="S615" s="39" t="str">
        <f>IF(I615="","",IF(I615="委託輸送",IF(H615="ガソリン",VLOOKUP(L615,参考データ!$D$4:$F$6,3,TRUE),VLOOKUP(L615,参考データ!$D$7:$F$15,3,TRUE)),IF(H615="ガソリン",VLOOKUP(L615,参考データ!$D$16:$F$18,3,TRUE),VLOOKUP(L615,参考データ!$D$19:$F$27,3,TRUE))))</f>
        <v/>
      </c>
      <c r="T615" s="204" t="str">
        <f>IF(C615="","",IF(Q615="有",IF(H615="ガソリン",VLOOKUP(M615,参考データ!$B$36:$F$38,3,FALSE)/R615^VLOOKUP(M615,参考データ!$B$36:$F$38,4,FALSE)/L615^VLOOKUP(M615,参考データ!$B$36:$F$38,5,FALSE),VLOOKUP(M615,参考データ!$B$39:$F$42,3,FALSE)/R615^VLOOKUP(M615,参考データ!$B$39:$F$42,4,FALSE)/L615^VLOOKUP(M615,参考データ!$B$39:$F$42,5,FALSE))*U615,J615/(IF(I615="委託輸送",IF(H615="ガソリン",INDEX(参考データ!$F$48:$I$50,MATCH(L615,参考データ!$D$48:$D$50,1),MATCH(M615,参考データ!$F$47:$I$47,0)),INDEX(参考データ!$F$51:$I$59,MATCH(L615,参考データ!$D$51:$D$59,1),MATCH(M615,参考データ!$F$47:$I$47,0))),IF(H615="ガソリン",INDEX(参考データ!$F$60:$I$62,MATCH(L615,参考データ!$D$60:$D$62,1),MATCH(M615,参考データ!$F$47:$I$47,0)),INDEX(参考データ!$F$63:$I$71,MATCH(L615,参考データ!$D$63:$D$71,1),MATCH(M615,参考データ!$F$47:$I$47,0)))))))</f>
        <v/>
      </c>
      <c r="U615" s="218" t="str">
        <f t="shared" si="106"/>
        <v/>
      </c>
      <c r="V615" s="206" t="str">
        <f t="shared" si="107"/>
        <v/>
      </c>
      <c r="AN615" s="216">
        <f t="shared" si="110"/>
        <v>0</v>
      </c>
      <c r="AO615" s="156">
        <f t="shared" si="105"/>
        <v>0</v>
      </c>
      <c r="AP615" s="140">
        <f t="shared" si="111"/>
        <v>0</v>
      </c>
      <c r="AQ615" s="159" t="str">
        <f t="shared" si="108"/>
        <v/>
      </c>
    </row>
    <row r="616" spans="2:43" x14ac:dyDescent="0.2">
      <c r="B616" s="202">
        <v>605</v>
      </c>
      <c r="C616" s="45"/>
      <c r="D616" s="114"/>
      <c r="E616" s="114"/>
      <c r="F616" s="114"/>
      <c r="G616" s="44"/>
      <c r="H616" s="10"/>
      <c r="I616" s="10"/>
      <c r="J616" s="5"/>
      <c r="K616" s="36"/>
      <c r="L616" s="37"/>
      <c r="M616" s="8"/>
      <c r="N616" s="8"/>
      <c r="O616" s="8"/>
      <c r="P616" s="8"/>
      <c r="Q616" s="51"/>
      <c r="R616" s="217" t="str">
        <f t="shared" si="109"/>
        <v/>
      </c>
      <c r="S616" s="39" t="str">
        <f>IF(I616="","",IF(I616="委託輸送",IF(H616="ガソリン",VLOOKUP(L616,参考データ!$D$4:$F$6,3,TRUE),VLOOKUP(L616,参考データ!$D$7:$F$15,3,TRUE)),IF(H616="ガソリン",VLOOKUP(L616,参考データ!$D$16:$F$18,3,TRUE),VLOOKUP(L616,参考データ!$D$19:$F$27,3,TRUE))))</f>
        <v/>
      </c>
      <c r="T616" s="204" t="str">
        <f>IF(C616="","",IF(Q616="有",IF(H616="ガソリン",VLOOKUP(M616,参考データ!$B$36:$F$38,3,FALSE)/R616^VLOOKUP(M616,参考データ!$B$36:$F$38,4,FALSE)/L616^VLOOKUP(M616,参考データ!$B$36:$F$38,5,FALSE),VLOOKUP(M616,参考データ!$B$39:$F$42,3,FALSE)/R616^VLOOKUP(M616,参考データ!$B$39:$F$42,4,FALSE)/L616^VLOOKUP(M616,参考データ!$B$39:$F$42,5,FALSE))*U616,J616/(IF(I616="委託輸送",IF(H616="ガソリン",INDEX(参考データ!$F$48:$I$50,MATCH(L616,参考データ!$D$48:$D$50,1),MATCH(M616,参考データ!$F$47:$I$47,0)),INDEX(参考データ!$F$51:$I$59,MATCH(L616,参考データ!$D$51:$D$59,1),MATCH(M616,参考データ!$F$47:$I$47,0))),IF(H616="ガソリン",INDEX(参考データ!$F$60:$I$62,MATCH(L616,参考データ!$D$60:$D$62,1),MATCH(M616,参考データ!$F$47:$I$47,0)),INDEX(参考データ!$F$63:$I$71,MATCH(L616,参考データ!$D$63:$D$71,1),MATCH(M616,参考データ!$F$47:$I$47,0)))))))</f>
        <v/>
      </c>
      <c r="U616" s="218" t="str">
        <f t="shared" si="106"/>
        <v/>
      </c>
      <c r="V616" s="206" t="str">
        <f t="shared" si="107"/>
        <v/>
      </c>
      <c r="AN616" s="216">
        <f t="shared" si="110"/>
        <v>0</v>
      </c>
      <c r="AO616" s="156">
        <f t="shared" si="105"/>
        <v>0</v>
      </c>
      <c r="AP616" s="140">
        <f t="shared" si="111"/>
        <v>0</v>
      </c>
      <c r="AQ616" s="159" t="str">
        <f t="shared" si="108"/>
        <v/>
      </c>
    </row>
    <row r="617" spans="2:43" x14ac:dyDescent="0.2">
      <c r="B617" s="202">
        <v>606</v>
      </c>
      <c r="C617" s="45"/>
      <c r="D617" s="114"/>
      <c r="E617" s="114"/>
      <c r="F617" s="114"/>
      <c r="G617" s="44"/>
      <c r="H617" s="10"/>
      <c r="I617" s="10"/>
      <c r="J617" s="5"/>
      <c r="K617" s="36"/>
      <c r="L617" s="37"/>
      <c r="M617" s="8"/>
      <c r="N617" s="8"/>
      <c r="O617" s="8"/>
      <c r="P617" s="8"/>
      <c r="Q617" s="51"/>
      <c r="R617" s="217" t="str">
        <f t="shared" si="109"/>
        <v/>
      </c>
      <c r="S617" s="39" t="str">
        <f>IF(I617="","",IF(I617="委託輸送",IF(H617="ガソリン",VLOOKUP(L617,参考データ!$D$4:$F$6,3,TRUE),VLOOKUP(L617,参考データ!$D$7:$F$15,3,TRUE)),IF(H617="ガソリン",VLOOKUP(L617,参考データ!$D$16:$F$18,3,TRUE),VLOOKUP(L617,参考データ!$D$19:$F$27,3,TRUE))))</f>
        <v/>
      </c>
      <c r="T617" s="204" t="str">
        <f>IF(C617="","",IF(Q617="有",IF(H617="ガソリン",VLOOKUP(M617,参考データ!$B$36:$F$38,3,FALSE)/R617^VLOOKUP(M617,参考データ!$B$36:$F$38,4,FALSE)/L617^VLOOKUP(M617,参考データ!$B$36:$F$38,5,FALSE),VLOOKUP(M617,参考データ!$B$39:$F$42,3,FALSE)/R617^VLOOKUP(M617,参考データ!$B$39:$F$42,4,FALSE)/L617^VLOOKUP(M617,参考データ!$B$39:$F$42,5,FALSE))*U617,J617/(IF(I617="委託輸送",IF(H617="ガソリン",INDEX(参考データ!$F$48:$I$50,MATCH(L617,参考データ!$D$48:$D$50,1),MATCH(M617,参考データ!$F$47:$I$47,0)),INDEX(参考データ!$F$51:$I$59,MATCH(L617,参考データ!$D$51:$D$59,1),MATCH(M617,参考データ!$F$47:$I$47,0))),IF(H617="ガソリン",INDEX(参考データ!$F$60:$I$62,MATCH(L617,参考データ!$D$60:$D$62,1),MATCH(M617,参考データ!$F$47:$I$47,0)),INDEX(参考データ!$F$63:$I$71,MATCH(L617,参考データ!$D$63:$D$71,1),MATCH(M617,参考データ!$F$47:$I$47,0)))))))</f>
        <v/>
      </c>
      <c r="U617" s="218" t="str">
        <f t="shared" si="106"/>
        <v/>
      </c>
      <c r="V617" s="206" t="str">
        <f t="shared" si="107"/>
        <v/>
      </c>
      <c r="AN617" s="216">
        <f t="shared" si="110"/>
        <v>0</v>
      </c>
      <c r="AO617" s="156">
        <f t="shared" ref="AO617:AO680" si="112">+J617*L617/1000</f>
        <v>0</v>
      </c>
      <c r="AP617" s="140">
        <f t="shared" si="111"/>
        <v>0</v>
      </c>
      <c r="AQ617" s="159" t="str">
        <f t="shared" si="108"/>
        <v/>
      </c>
    </row>
    <row r="618" spans="2:43" x14ac:dyDescent="0.2">
      <c r="B618" s="202">
        <v>607</v>
      </c>
      <c r="C618" s="45"/>
      <c r="D618" s="114"/>
      <c r="E618" s="114"/>
      <c r="F618" s="114"/>
      <c r="G618" s="44"/>
      <c r="H618" s="10"/>
      <c r="I618" s="10"/>
      <c r="J618" s="5"/>
      <c r="K618" s="36"/>
      <c r="L618" s="37"/>
      <c r="M618" s="8"/>
      <c r="N618" s="8"/>
      <c r="O618" s="8"/>
      <c r="P618" s="8"/>
      <c r="Q618" s="51"/>
      <c r="R618" s="217" t="str">
        <f t="shared" si="109"/>
        <v/>
      </c>
      <c r="S618" s="39" t="str">
        <f>IF(I618="","",IF(I618="委託輸送",IF(H618="ガソリン",VLOOKUP(L618,参考データ!$D$4:$F$6,3,TRUE),VLOOKUP(L618,参考データ!$D$7:$F$15,3,TRUE)),IF(H618="ガソリン",VLOOKUP(L618,参考データ!$D$16:$F$18,3,TRUE),VLOOKUP(L618,参考データ!$D$19:$F$27,3,TRUE))))</f>
        <v/>
      </c>
      <c r="T618" s="204" t="str">
        <f>IF(C618="","",IF(Q618="有",IF(H618="ガソリン",VLOOKUP(M618,参考データ!$B$36:$F$38,3,FALSE)/R618^VLOOKUP(M618,参考データ!$B$36:$F$38,4,FALSE)/L618^VLOOKUP(M618,参考データ!$B$36:$F$38,5,FALSE),VLOOKUP(M618,参考データ!$B$39:$F$42,3,FALSE)/R618^VLOOKUP(M618,参考データ!$B$39:$F$42,4,FALSE)/L618^VLOOKUP(M618,参考データ!$B$39:$F$42,5,FALSE))*U618,J618/(IF(I618="委託輸送",IF(H618="ガソリン",INDEX(参考データ!$F$48:$I$50,MATCH(L618,参考データ!$D$48:$D$50,1),MATCH(M618,参考データ!$F$47:$I$47,0)),INDEX(参考データ!$F$51:$I$59,MATCH(L618,参考データ!$D$51:$D$59,1),MATCH(M618,参考データ!$F$47:$I$47,0))),IF(H618="ガソリン",INDEX(参考データ!$F$60:$I$62,MATCH(L618,参考データ!$D$60:$D$62,1),MATCH(M618,参考データ!$F$47:$I$47,0)),INDEX(参考データ!$F$63:$I$71,MATCH(L618,参考データ!$D$63:$D$71,1),MATCH(M618,参考データ!$F$47:$I$47,0)))))))</f>
        <v/>
      </c>
      <c r="U618" s="218" t="str">
        <f t="shared" si="106"/>
        <v/>
      </c>
      <c r="V618" s="206" t="str">
        <f t="shared" si="107"/>
        <v/>
      </c>
      <c r="AN618" s="216">
        <f t="shared" si="110"/>
        <v>0</v>
      </c>
      <c r="AO618" s="156">
        <f t="shared" si="112"/>
        <v>0</v>
      </c>
      <c r="AP618" s="140">
        <f t="shared" si="111"/>
        <v>0</v>
      </c>
      <c r="AQ618" s="159" t="str">
        <f t="shared" si="108"/>
        <v/>
      </c>
    </row>
    <row r="619" spans="2:43" x14ac:dyDescent="0.2">
      <c r="B619" s="202">
        <v>608</v>
      </c>
      <c r="C619" s="45"/>
      <c r="D619" s="114"/>
      <c r="E619" s="114"/>
      <c r="F619" s="114"/>
      <c r="G619" s="44"/>
      <c r="H619" s="10"/>
      <c r="I619" s="10"/>
      <c r="J619" s="5"/>
      <c r="K619" s="36"/>
      <c r="L619" s="37"/>
      <c r="M619" s="8"/>
      <c r="N619" s="8"/>
      <c r="O619" s="8"/>
      <c r="P619" s="8"/>
      <c r="Q619" s="51"/>
      <c r="R619" s="217" t="str">
        <f t="shared" si="109"/>
        <v/>
      </c>
      <c r="S619" s="39" t="str">
        <f>IF(I619="","",IF(I619="委託輸送",IF(H619="ガソリン",VLOOKUP(L619,参考データ!$D$4:$F$6,3,TRUE),VLOOKUP(L619,参考データ!$D$7:$F$15,3,TRUE)),IF(H619="ガソリン",VLOOKUP(L619,参考データ!$D$16:$F$18,3,TRUE),VLOOKUP(L619,参考データ!$D$19:$F$27,3,TRUE))))</f>
        <v/>
      </c>
      <c r="T619" s="204" t="str">
        <f>IF(C619="","",IF(Q619="有",IF(H619="ガソリン",VLOOKUP(M619,参考データ!$B$36:$F$38,3,FALSE)/R619^VLOOKUP(M619,参考データ!$B$36:$F$38,4,FALSE)/L619^VLOOKUP(M619,参考データ!$B$36:$F$38,5,FALSE),VLOOKUP(M619,参考データ!$B$39:$F$42,3,FALSE)/R619^VLOOKUP(M619,参考データ!$B$39:$F$42,4,FALSE)/L619^VLOOKUP(M619,参考データ!$B$39:$F$42,5,FALSE))*U619,J619/(IF(I619="委託輸送",IF(H619="ガソリン",INDEX(参考データ!$F$48:$I$50,MATCH(L619,参考データ!$D$48:$D$50,1),MATCH(M619,参考データ!$F$47:$I$47,0)),INDEX(参考データ!$F$51:$I$59,MATCH(L619,参考データ!$D$51:$D$59,1),MATCH(M619,参考データ!$F$47:$I$47,0))),IF(H619="ガソリン",INDEX(参考データ!$F$60:$I$62,MATCH(L619,参考データ!$D$60:$D$62,1),MATCH(M619,参考データ!$F$47:$I$47,0)),INDEX(参考データ!$F$63:$I$71,MATCH(L619,参考データ!$D$63:$D$71,1),MATCH(M619,参考データ!$F$47:$I$47,0)))))))</f>
        <v/>
      </c>
      <c r="U619" s="218" t="str">
        <f t="shared" si="106"/>
        <v/>
      </c>
      <c r="V619" s="206" t="str">
        <f t="shared" si="107"/>
        <v/>
      </c>
      <c r="AN619" s="216">
        <f t="shared" si="110"/>
        <v>0</v>
      </c>
      <c r="AO619" s="156">
        <f t="shared" si="112"/>
        <v>0</v>
      </c>
      <c r="AP619" s="140">
        <f t="shared" si="111"/>
        <v>0</v>
      </c>
      <c r="AQ619" s="159" t="str">
        <f t="shared" si="108"/>
        <v/>
      </c>
    </row>
    <row r="620" spans="2:43" x14ac:dyDescent="0.2">
      <c r="B620" s="202">
        <v>609</v>
      </c>
      <c r="C620" s="45"/>
      <c r="D620" s="114"/>
      <c r="E620" s="114"/>
      <c r="F620" s="114"/>
      <c r="G620" s="44"/>
      <c r="H620" s="10"/>
      <c r="I620" s="10"/>
      <c r="J620" s="5"/>
      <c r="K620" s="36"/>
      <c r="L620" s="37"/>
      <c r="M620" s="8"/>
      <c r="N620" s="8"/>
      <c r="O620" s="8"/>
      <c r="P620" s="8"/>
      <c r="Q620" s="51"/>
      <c r="R620" s="217" t="str">
        <f t="shared" si="109"/>
        <v/>
      </c>
      <c r="S620" s="39" t="str">
        <f>IF(I620="","",IF(I620="委託輸送",IF(H620="ガソリン",VLOOKUP(L620,参考データ!$D$4:$F$6,3,TRUE),VLOOKUP(L620,参考データ!$D$7:$F$15,3,TRUE)),IF(H620="ガソリン",VLOOKUP(L620,参考データ!$D$16:$F$18,3,TRUE),VLOOKUP(L620,参考データ!$D$19:$F$27,3,TRUE))))</f>
        <v/>
      </c>
      <c r="T620" s="204" t="str">
        <f>IF(C620="","",IF(Q620="有",IF(H620="ガソリン",VLOOKUP(M620,参考データ!$B$36:$F$38,3,FALSE)/R620^VLOOKUP(M620,参考データ!$B$36:$F$38,4,FALSE)/L620^VLOOKUP(M620,参考データ!$B$36:$F$38,5,FALSE),VLOOKUP(M620,参考データ!$B$39:$F$42,3,FALSE)/R620^VLOOKUP(M620,参考データ!$B$39:$F$42,4,FALSE)/L620^VLOOKUP(M620,参考データ!$B$39:$F$42,5,FALSE))*U620,J620/(IF(I620="委託輸送",IF(H620="ガソリン",INDEX(参考データ!$F$48:$I$50,MATCH(L620,参考データ!$D$48:$D$50,1),MATCH(M620,参考データ!$F$47:$I$47,0)),INDEX(参考データ!$F$51:$I$59,MATCH(L620,参考データ!$D$51:$D$59,1),MATCH(M620,参考データ!$F$47:$I$47,0))),IF(H620="ガソリン",INDEX(参考データ!$F$60:$I$62,MATCH(L620,参考データ!$D$60:$D$62,1),MATCH(M620,参考データ!$F$47:$I$47,0)),INDEX(参考データ!$F$63:$I$71,MATCH(L620,参考データ!$D$63:$D$71,1),MATCH(M620,参考データ!$F$47:$I$47,0)))))))</f>
        <v/>
      </c>
      <c r="U620" s="218" t="str">
        <f t="shared" si="106"/>
        <v/>
      </c>
      <c r="V620" s="206" t="str">
        <f t="shared" si="107"/>
        <v/>
      </c>
      <c r="AN620" s="216">
        <f t="shared" si="110"/>
        <v>0</v>
      </c>
      <c r="AO620" s="156">
        <f t="shared" si="112"/>
        <v>0</v>
      </c>
      <c r="AP620" s="140">
        <f t="shared" si="111"/>
        <v>0</v>
      </c>
      <c r="AQ620" s="159" t="str">
        <f t="shared" si="108"/>
        <v/>
      </c>
    </row>
    <row r="621" spans="2:43" x14ac:dyDescent="0.2">
      <c r="B621" s="202">
        <v>610</v>
      </c>
      <c r="C621" s="45"/>
      <c r="D621" s="114"/>
      <c r="E621" s="114"/>
      <c r="F621" s="114"/>
      <c r="G621" s="44"/>
      <c r="H621" s="10"/>
      <c r="I621" s="10"/>
      <c r="J621" s="5"/>
      <c r="K621" s="36"/>
      <c r="L621" s="37"/>
      <c r="M621" s="8"/>
      <c r="N621" s="8"/>
      <c r="O621" s="8"/>
      <c r="P621" s="8"/>
      <c r="Q621" s="51"/>
      <c r="R621" s="217" t="str">
        <f t="shared" si="109"/>
        <v/>
      </c>
      <c r="S621" s="39" t="str">
        <f>IF(I621="","",IF(I621="委託輸送",IF(H621="ガソリン",VLOOKUP(L621,参考データ!$D$4:$F$6,3,TRUE),VLOOKUP(L621,参考データ!$D$7:$F$15,3,TRUE)),IF(H621="ガソリン",VLOOKUP(L621,参考データ!$D$16:$F$18,3,TRUE),VLOOKUP(L621,参考データ!$D$19:$F$27,3,TRUE))))</f>
        <v/>
      </c>
      <c r="T621" s="204" t="str">
        <f>IF(C621="","",IF(Q621="有",IF(H621="ガソリン",VLOOKUP(M621,参考データ!$B$36:$F$38,3,FALSE)/R621^VLOOKUP(M621,参考データ!$B$36:$F$38,4,FALSE)/L621^VLOOKUP(M621,参考データ!$B$36:$F$38,5,FALSE),VLOOKUP(M621,参考データ!$B$39:$F$42,3,FALSE)/R621^VLOOKUP(M621,参考データ!$B$39:$F$42,4,FALSE)/L621^VLOOKUP(M621,参考データ!$B$39:$F$42,5,FALSE))*U621,J621/(IF(I621="委託輸送",IF(H621="ガソリン",INDEX(参考データ!$F$48:$I$50,MATCH(L621,参考データ!$D$48:$D$50,1),MATCH(M621,参考データ!$F$47:$I$47,0)),INDEX(参考データ!$F$51:$I$59,MATCH(L621,参考データ!$D$51:$D$59,1),MATCH(M621,参考データ!$F$47:$I$47,0))),IF(H621="ガソリン",INDEX(参考データ!$F$60:$I$62,MATCH(L621,参考データ!$D$60:$D$62,1),MATCH(M621,参考データ!$F$47:$I$47,0)),INDEX(参考データ!$F$63:$I$71,MATCH(L621,参考データ!$D$63:$D$71,1),MATCH(M621,参考データ!$F$47:$I$47,0)))))))</f>
        <v/>
      </c>
      <c r="U621" s="218" t="str">
        <f t="shared" si="106"/>
        <v/>
      </c>
      <c r="V621" s="206" t="str">
        <f t="shared" si="107"/>
        <v/>
      </c>
      <c r="AN621" s="216">
        <f t="shared" si="110"/>
        <v>0</v>
      </c>
      <c r="AO621" s="156">
        <f t="shared" si="112"/>
        <v>0</v>
      </c>
      <c r="AP621" s="140">
        <f t="shared" si="111"/>
        <v>0</v>
      </c>
      <c r="AQ621" s="159" t="str">
        <f t="shared" si="108"/>
        <v/>
      </c>
    </row>
    <row r="622" spans="2:43" x14ac:dyDescent="0.2">
      <c r="B622" s="202">
        <v>611</v>
      </c>
      <c r="C622" s="45"/>
      <c r="D622" s="114"/>
      <c r="E622" s="114"/>
      <c r="F622" s="114"/>
      <c r="G622" s="44"/>
      <c r="H622" s="10"/>
      <c r="I622" s="10"/>
      <c r="J622" s="5"/>
      <c r="K622" s="36"/>
      <c r="L622" s="37"/>
      <c r="M622" s="8"/>
      <c r="N622" s="8"/>
      <c r="O622" s="8"/>
      <c r="P622" s="8"/>
      <c r="Q622" s="51"/>
      <c r="R622" s="217" t="str">
        <f t="shared" si="109"/>
        <v/>
      </c>
      <c r="S622" s="39" t="str">
        <f>IF(I622="","",IF(I622="委託輸送",IF(H622="ガソリン",VLOOKUP(L622,参考データ!$D$4:$F$6,3,TRUE),VLOOKUP(L622,参考データ!$D$7:$F$15,3,TRUE)),IF(H622="ガソリン",VLOOKUP(L622,参考データ!$D$16:$F$18,3,TRUE),VLOOKUP(L622,参考データ!$D$19:$F$27,3,TRUE))))</f>
        <v/>
      </c>
      <c r="T622" s="204" t="str">
        <f>IF(C622="","",IF(Q622="有",IF(H622="ガソリン",VLOOKUP(M622,参考データ!$B$36:$F$38,3,FALSE)/R622^VLOOKUP(M622,参考データ!$B$36:$F$38,4,FALSE)/L622^VLOOKUP(M622,参考データ!$B$36:$F$38,5,FALSE),VLOOKUP(M622,参考データ!$B$39:$F$42,3,FALSE)/R622^VLOOKUP(M622,参考データ!$B$39:$F$42,4,FALSE)/L622^VLOOKUP(M622,参考データ!$B$39:$F$42,5,FALSE))*U622,J622/(IF(I622="委託輸送",IF(H622="ガソリン",INDEX(参考データ!$F$48:$I$50,MATCH(L622,参考データ!$D$48:$D$50,1),MATCH(M622,参考データ!$F$47:$I$47,0)),INDEX(参考データ!$F$51:$I$59,MATCH(L622,参考データ!$D$51:$D$59,1),MATCH(M622,参考データ!$F$47:$I$47,0))),IF(H622="ガソリン",INDEX(参考データ!$F$60:$I$62,MATCH(L622,参考データ!$D$60:$D$62,1),MATCH(M622,参考データ!$F$47:$I$47,0)),INDEX(参考データ!$F$63:$I$71,MATCH(L622,参考データ!$D$63:$D$71,1),MATCH(M622,参考データ!$F$47:$I$47,0)))))))</f>
        <v/>
      </c>
      <c r="U622" s="218" t="str">
        <f t="shared" si="106"/>
        <v/>
      </c>
      <c r="V622" s="206" t="str">
        <f t="shared" si="107"/>
        <v/>
      </c>
      <c r="AN622" s="216">
        <f t="shared" si="110"/>
        <v>0</v>
      </c>
      <c r="AO622" s="156">
        <f t="shared" si="112"/>
        <v>0</v>
      </c>
      <c r="AP622" s="140">
        <f t="shared" si="111"/>
        <v>0</v>
      </c>
      <c r="AQ622" s="159" t="str">
        <f t="shared" si="108"/>
        <v/>
      </c>
    </row>
    <row r="623" spans="2:43" x14ac:dyDescent="0.2">
      <c r="B623" s="202">
        <v>612</v>
      </c>
      <c r="C623" s="45"/>
      <c r="D623" s="114"/>
      <c r="E623" s="114"/>
      <c r="F623" s="114"/>
      <c r="G623" s="44"/>
      <c r="H623" s="10"/>
      <c r="I623" s="10"/>
      <c r="J623" s="5"/>
      <c r="K623" s="36"/>
      <c r="L623" s="37"/>
      <c r="M623" s="8"/>
      <c r="N623" s="8"/>
      <c r="O623" s="8"/>
      <c r="P623" s="8"/>
      <c r="Q623" s="51"/>
      <c r="R623" s="217" t="str">
        <f t="shared" si="109"/>
        <v/>
      </c>
      <c r="S623" s="39" t="str">
        <f>IF(I623="","",IF(I623="委託輸送",IF(H623="ガソリン",VLOOKUP(L623,参考データ!$D$4:$F$6,3,TRUE),VLOOKUP(L623,参考データ!$D$7:$F$15,3,TRUE)),IF(H623="ガソリン",VLOOKUP(L623,参考データ!$D$16:$F$18,3,TRUE),VLOOKUP(L623,参考データ!$D$19:$F$27,3,TRUE))))</f>
        <v/>
      </c>
      <c r="T623" s="204" t="str">
        <f>IF(C623="","",IF(Q623="有",IF(H623="ガソリン",VLOOKUP(M623,参考データ!$B$36:$F$38,3,FALSE)/R623^VLOOKUP(M623,参考データ!$B$36:$F$38,4,FALSE)/L623^VLOOKUP(M623,参考データ!$B$36:$F$38,5,FALSE),VLOOKUP(M623,参考データ!$B$39:$F$42,3,FALSE)/R623^VLOOKUP(M623,参考データ!$B$39:$F$42,4,FALSE)/L623^VLOOKUP(M623,参考データ!$B$39:$F$42,5,FALSE))*U623,J623/(IF(I623="委託輸送",IF(H623="ガソリン",INDEX(参考データ!$F$48:$I$50,MATCH(L623,参考データ!$D$48:$D$50,1),MATCH(M623,参考データ!$F$47:$I$47,0)),INDEX(参考データ!$F$51:$I$59,MATCH(L623,参考データ!$D$51:$D$59,1),MATCH(M623,参考データ!$F$47:$I$47,0))),IF(H623="ガソリン",INDEX(参考データ!$F$60:$I$62,MATCH(L623,参考データ!$D$60:$D$62,1),MATCH(M623,参考データ!$F$47:$I$47,0)),INDEX(参考データ!$F$63:$I$71,MATCH(L623,参考データ!$D$63:$D$71,1),MATCH(M623,参考データ!$F$47:$I$47,0)))))))</f>
        <v/>
      </c>
      <c r="U623" s="218" t="str">
        <f t="shared" si="106"/>
        <v/>
      </c>
      <c r="V623" s="206" t="str">
        <f t="shared" si="107"/>
        <v/>
      </c>
      <c r="AN623" s="216">
        <f t="shared" si="110"/>
        <v>0</v>
      </c>
      <c r="AO623" s="156">
        <f t="shared" si="112"/>
        <v>0</v>
      </c>
      <c r="AP623" s="140">
        <f t="shared" si="111"/>
        <v>0</v>
      </c>
      <c r="AQ623" s="159" t="str">
        <f t="shared" si="108"/>
        <v/>
      </c>
    </row>
    <row r="624" spans="2:43" x14ac:dyDescent="0.2">
      <c r="B624" s="202">
        <v>613</v>
      </c>
      <c r="C624" s="45"/>
      <c r="D624" s="114"/>
      <c r="E624" s="114"/>
      <c r="F624" s="114"/>
      <c r="G624" s="44"/>
      <c r="H624" s="10"/>
      <c r="I624" s="10"/>
      <c r="J624" s="5"/>
      <c r="K624" s="36"/>
      <c r="L624" s="37"/>
      <c r="M624" s="8"/>
      <c r="N624" s="8"/>
      <c r="O624" s="8"/>
      <c r="P624" s="8"/>
      <c r="Q624" s="51"/>
      <c r="R624" s="217" t="str">
        <f t="shared" si="109"/>
        <v/>
      </c>
      <c r="S624" s="39" t="str">
        <f>IF(I624="","",IF(I624="委託輸送",IF(H624="ガソリン",VLOOKUP(L624,参考データ!$D$4:$F$6,3,TRUE),VLOOKUP(L624,参考データ!$D$7:$F$15,3,TRUE)),IF(H624="ガソリン",VLOOKUP(L624,参考データ!$D$16:$F$18,3,TRUE),VLOOKUP(L624,参考データ!$D$19:$F$27,3,TRUE))))</f>
        <v/>
      </c>
      <c r="T624" s="204" t="str">
        <f>IF(C624="","",IF(Q624="有",IF(H624="ガソリン",VLOOKUP(M624,参考データ!$B$36:$F$38,3,FALSE)/R624^VLOOKUP(M624,参考データ!$B$36:$F$38,4,FALSE)/L624^VLOOKUP(M624,参考データ!$B$36:$F$38,5,FALSE),VLOOKUP(M624,参考データ!$B$39:$F$42,3,FALSE)/R624^VLOOKUP(M624,参考データ!$B$39:$F$42,4,FALSE)/L624^VLOOKUP(M624,参考データ!$B$39:$F$42,5,FALSE))*U624,J624/(IF(I624="委託輸送",IF(H624="ガソリン",INDEX(参考データ!$F$48:$I$50,MATCH(L624,参考データ!$D$48:$D$50,1),MATCH(M624,参考データ!$F$47:$I$47,0)),INDEX(参考データ!$F$51:$I$59,MATCH(L624,参考データ!$D$51:$D$59,1),MATCH(M624,参考データ!$F$47:$I$47,0))),IF(H624="ガソリン",INDEX(参考データ!$F$60:$I$62,MATCH(L624,参考データ!$D$60:$D$62,1),MATCH(M624,参考データ!$F$47:$I$47,0)),INDEX(参考データ!$F$63:$I$71,MATCH(L624,参考データ!$D$63:$D$71,1),MATCH(M624,参考データ!$F$47:$I$47,0)))))))</f>
        <v/>
      </c>
      <c r="U624" s="218" t="str">
        <f t="shared" si="106"/>
        <v/>
      </c>
      <c r="V624" s="206" t="str">
        <f t="shared" si="107"/>
        <v/>
      </c>
      <c r="AN624" s="216">
        <f t="shared" si="110"/>
        <v>0</v>
      </c>
      <c r="AO624" s="156">
        <f t="shared" si="112"/>
        <v>0</v>
      </c>
      <c r="AP624" s="140">
        <f t="shared" si="111"/>
        <v>0</v>
      </c>
      <c r="AQ624" s="159" t="str">
        <f t="shared" si="108"/>
        <v/>
      </c>
    </row>
    <row r="625" spans="2:43" x14ac:dyDescent="0.2">
      <c r="B625" s="202">
        <v>614</v>
      </c>
      <c r="C625" s="45"/>
      <c r="D625" s="114"/>
      <c r="E625" s="114"/>
      <c r="F625" s="114"/>
      <c r="G625" s="44"/>
      <c r="H625" s="10"/>
      <c r="I625" s="10"/>
      <c r="J625" s="5"/>
      <c r="K625" s="36"/>
      <c r="L625" s="37"/>
      <c r="M625" s="8"/>
      <c r="N625" s="8"/>
      <c r="O625" s="8"/>
      <c r="P625" s="8"/>
      <c r="Q625" s="51"/>
      <c r="R625" s="217" t="str">
        <f t="shared" si="109"/>
        <v/>
      </c>
      <c r="S625" s="39" t="str">
        <f>IF(I625="","",IF(I625="委託輸送",IF(H625="ガソリン",VLOOKUP(L625,参考データ!$D$4:$F$6,3,TRUE),VLOOKUP(L625,参考データ!$D$7:$F$15,3,TRUE)),IF(H625="ガソリン",VLOOKUP(L625,参考データ!$D$16:$F$18,3,TRUE),VLOOKUP(L625,参考データ!$D$19:$F$27,3,TRUE))))</f>
        <v/>
      </c>
      <c r="T625" s="204" t="str">
        <f>IF(C625="","",IF(Q625="有",IF(H625="ガソリン",VLOOKUP(M625,参考データ!$B$36:$F$38,3,FALSE)/R625^VLOOKUP(M625,参考データ!$B$36:$F$38,4,FALSE)/L625^VLOOKUP(M625,参考データ!$B$36:$F$38,5,FALSE),VLOOKUP(M625,参考データ!$B$39:$F$42,3,FALSE)/R625^VLOOKUP(M625,参考データ!$B$39:$F$42,4,FALSE)/L625^VLOOKUP(M625,参考データ!$B$39:$F$42,5,FALSE))*U625,J625/(IF(I625="委託輸送",IF(H625="ガソリン",INDEX(参考データ!$F$48:$I$50,MATCH(L625,参考データ!$D$48:$D$50,1),MATCH(M625,参考データ!$F$47:$I$47,0)),INDEX(参考データ!$F$51:$I$59,MATCH(L625,参考データ!$D$51:$D$59,1),MATCH(M625,参考データ!$F$47:$I$47,0))),IF(H625="ガソリン",INDEX(参考データ!$F$60:$I$62,MATCH(L625,参考データ!$D$60:$D$62,1),MATCH(M625,参考データ!$F$47:$I$47,0)),INDEX(参考データ!$F$63:$I$71,MATCH(L625,参考データ!$D$63:$D$71,1),MATCH(M625,参考データ!$F$47:$I$47,0)))))))</f>
        <v/>
      </c>
      <c r="U625" s="218" t="str">
        <f t="shared" si="106"/>
        <v/>
      </c>
      <c r="V625" s="206" t="str">
        <f t="shared" si="107"/>
        <v/>
      </c>
      <c r="AN625" s="216">
        <f t="shared" si="110"/>
        <v>0</v>
      </c>
      <c r="AO625" s="156">
        <f t="shared" si="112"/>
        <v>0</v>
      </c>
      <c r="AP625" s="140">
        <f t="shared" si="111"/>
        <v>0</v>
      </c>
      <c r="AQ625" s="159" t="str">
        <f t="shared" si="108"/>
        <v/>
      </c>
    </row>
    <row r="626" spans="2:43" x14ac:dyDescent="0.2">
      <c r="B626" s="202">
        <v>615</v>
      </c>
      <c r="C626" s="45"/>
      <c r="D626" s="114"/>
      <c r="E626" s="114"/>
      <c r="F626" s="114"/>
      <c r="G626" s="44"/>
      <c r="H626" s="10"/>
      <c r="I626" s="10"/>
      <c r="J626" s="5"/>
      <c r="K626" s="36"/>
      <c r="L626" s="37"/>
      <c r="M626" s="8"/>
      <c r="N626" s="8"/>
      <c r="O626" s="8"/>
      <c r="P626" s="8"/>
      <c r="Q626" s="51"/>
      <c r="R626" s="217" t="str">
        <f t="shared" si="109"/>
        <v/>
      </c>
      <c r="S626" s="39" t="str">
        <f>IF(I626="","",IF(I626="委託輸送",IF(H626="ガソリン",VLOOKUP(L626,参考データ!$D$4:$F$6,3,TRUE),VLOOKUP(L626,参考データ!$D$7:$F$15,3,TRUE)),IF(H626="ガソリン",VLOOKUP(L626,参考データ!$D$16:$F$18,3,TRUE),VLOOKUP(L626,参考データ!$D$19:$F$27,3,TRUE))))</f>
        <v/>
      </c>
      <c r="T626" s="204" t="str">
        <f>IF(C626="","",IF(Q626="有",IF(H626="ガソリン",VLOOKUP(M626,参考データ!$B$36:$F$38,3,FALSE)/R626^VLOOKUP(M626,参考データ!$B$36:$F$38,4,FALSE)/L626^VLOOKUP(M626,参考データ!$B$36:$F$38,5,FALSE),VLOOKUP(M626,参考データ!$B$39:$F$42,3,FALSE)/R626^VLOOKUP(M626,参考データ!$B$39:$F$42,4,FALSE)/L626^VLOOKUP(M626,参考データ!$B$39:$F$42,5,FALSE))*U626,J626/(IF(I626="委託輸送",IF(H626="ガソリン",INDEX(参考データ!$F$48:$I$50,MATCH(L626,参考データ!$D$48:$D$50,1),MATCH(M626,参考データ!$F$47:$I$47,0)),INDEX(参考データ!$F$51:$I$59,MATCH(L626,参考データ!$D$51:$D$59,1),MATCH(M626,参考データ!$F$47:$I$47,0))),IF(H626="ガソリン",INDEX(参考データ!$F$60:$I$62,MATCH(L626,参考データ!$D$60:$D$62,1),MATCH(M626,参考データ!$F$47:$I$47,0)),INDEX(参考データ!$F$63:$I$71,MATCH(L626,参考データ!$D$63:$D$71,1),MATCH(M626,参考データ!$F$47:$I$47,0)))))))</f>
        <v/>
      </c>
      <c r="U626" s="218" t="str">
        <f t="shared" si="106"/>
        <v/>
      </c>
      <c r="V626" s="206" t="str">
        <f t="shared" si="107"/>
        <v/>
      </c>
      <c r="AN626" s="216">
        <f t="shared" si="110"/>
        <v>0</v>
      </c>
      <c r="AO626" s="156">
        <f t="shared" si="112"/>
        <v>0</v>
      </c>
      <c r="AP626" s="140">
        <f t="shared" si="111"/>
        <v>0</v>
      </c>
      <c r="AQ626" s="159" t="str">
        <f t="shared" si="108"/>
        <v/>
      </c>
    </row>
    <row r="627" spans="2:43" x14ac:dyDescent="0.2">
      <c r="B627" s="202">
        <v>616</v>
      </c>
      <c r="C627" s="45"/>
      <c r="D627" s="114"/>
      <c r="E627" s="114"/>
      <c r="F627" s="114"/>
      <c r="G627" s="44"/>
      <c r="H627" s="10"/>
      <c r="I627" s="10"/>
      <c r="J627" s="5"/>
      <c r="K627" s="36"/>
      <c r="L627" s="37"/>
      <c r="M627" s="8"/>
      <c r="N627" s="8"/>
      <c r="O627" s="8"/>
      <c r="P627" s="8"/>
      <c r="Q627" s="51"/>
      <c r="R627" s="217" t="str">
        <f t="shared" si="109"/>
        <v/>
      </c>
      <c r="S627" s="39" t="str">
        <f>IF(I627="","",IF(I627="委託輸送",IF(H627="ガソリン",VLOOKUP(L627,参考データ!$D$4:$F$6,3,TRUE),VLOOKUP(L627,参考データ!$D$7:$F$15,3,TRUE)),IF(H627="ガソリン",VLOOKUP(L627,参考データ!$D$16:$F$18,3,TRUE),VLOOKUP(L627,参考データ!$D$19:$F$27,3,TRUE))))</f>
        <v/>
      </c>
      <c r="T627" s="204" t="str">
        <f>IF(C627="","",IF(Q627="有",IF(H627="ガソリン",VLOOKUP(M627,参考データ!$B$36:$F$38,3,FALSE)/R627^VLOOKUP(M627,参考データ!$B$36:$F$38,4,FALSE)/L627^VLOOKUP(M627,参考データ!$B$36:$F$38,5,FALSE),VLOOKUP(M627,参考データ!$B$39:$F$42,3,FALSE)/R627^VLOOKUP(M627,参考データ!$B$39:$F$42,4,FALSE)/L627^VLOOKUP(M627,参考データ!$B$39:$F$42,5,FALSE))*U627,J627/(IF(I627="委託輸送",IF(H627="ガソリン",INDEX(参考データ!$F$48:$I$50,MATCH(L627,参考データ!$D$48:$D$50,1),MATCH(M627,参考データ!$F$47:$I$47,0)),INDEX(参考データ!$F$51:$I$59,MATCH(L627,参考データ!$D$51:$D$59,1),MATCH(M627,参考データ!$F$47:$I$47,0))),IF(H627="ガソリン",INDEX(参考データ!$F$60:$I$62,MATCH(L627,参考データ!$D$60:$D$62,1),MATCH(M627,参考データ!$F$47:$I$47,0)),INDEX(参考データ!$F$63:$I$71,MATCH(L627,参考データ!$D$63:$D$71,1),MATCH(M627,参考データ!$F$47:$I$47,0)))))))</f>
        <v/>
      </c>
      <c r="U627" s="218" t="str">
        <f t="shared" si="106"/>
        <v/>
      </c>
      <c r="V627" s="206" t="str">
        <f t="shared" si="107"/>
        <v/>
      </c>
      <c r="AN627" s="216">
        <f t="shared" si="110"/>
        <v>0</v>
      </c>
      <c r="AO627" s="156">
        <f t="shared" si="112"/>
        <v>0</v>
      </c>
      <c r="AP627" s="140">
        <f t="shared" si="111"/>
        <v>0</v>
      </c>
      <c r="AQ627" s="159" t="str">
        <f t="shared" si="108"/>
        <v/>
      </c>
    </row>
    <row r="628" spans="2:43" x14ac:dyDescent="0.2">
      <c r="B628" s="202">
        <v>617</v>
      </c>
      <c r="C628" s="45"/>
      <c r="D628" s="114"/>
      <c r="E628" s="114"/>
      <c r="F628" s="114"/>
      <c r="G628" s="44"/>
      <c r="H628" s="10"/>
      <c r="I628" s="10"/>
      <c r="J628" s="5"/>
      <c r="K628" s="36"/>
      <c r="L628" s="37"/>
      <c r="M628" s="8"/>
      <c r="N628" s="8"/>
      <c r="O628" s="8"/>
      <c r="P628" s="8"/>
      <c r="Q628" s="51"/>
      <c r="R628" s="217" t="str">
        <f t="shared" si="109"/>
        <v/>
      </c>
      <c r="S628" s="39" t="str">
        <f>IF(I628="","",IF(I628="委託輸送",IF(H628="ガソリン",VLOOKUP(L628,参考データ!$D$4:$F$6,3,TRUE),VLOOKUP(L628,参考データ!$D$7:$F$15,3,TRUE)),IF(H628="ガソリン",VLOOKUP(L628,参考データ!$D$16:$F$18,3,TRUE),VLOOKUP(L628,参考データ!$D$19:$F$27,3,TRUE))))</f>
        <v/>
      </c>
      <c r="T628" s="204" t="str">
        <f>IF(C628="","",IF(Q628="有",IF(H628="ガソリン",VLOOKUP(M628,参考データ!$B$36:$F$38,3,FALSE)/R628^VLOOKUP(M628,参考データ!$B$36:$F$38,4,FALSE)/L628^VLOOKUP(M628,参考データ!$B$36:$F$38,5,FALSE),VLOOKUP(M628,参考データ!$B$39:$F$42,3,FALSE)/R628^VLOOKUP(M628,参考データ!$B$39:$F$42,4,FALSE)/L628^VLOOKUP(M628,参考データ!$B$39:$F$42,5,FALSE))*U628,J628/(IF(I628="委託輸送",IF(H628="ガソリン",INDEX(参考データ!$F$48:$I$50,MATCH(L628,参考データ!$D$48:$D$50,1),MATCH(M628,参考データ!$F$47:$I$47,0)),INDEX(参考データ!$F$51:$I$59,MATCH(L628,参考データ!$D$51:$D$59,1),MATCH(M628,参考データ!$F$47:$I$47,0))),IF(H628="ガソリン",INDEX(参考データ!$F$60:$I$62,MATCH(L628,参考データ!$D$60:$D$62,1),MATCH(M628,参考データ!$F$47:$I$47,0)),INDEX(参考データ!$F$63:$I$71,MATCH(L628,参考データ!$D$63:$D$71,1),MATCH(M628,参考データ!$F$47:$I$47,0)))))))</f>
        <v/>
      </c>
      <c r="U628" s="218" t="str">
        <f t="shared" si="106"/>
        <v/>
      </c>
      <c r="V628" s="206" t="str">
        <f t="shared" si="107"/>
        <v/>
      </c>
      <c r="AN628" s="216">
        <f t="shared" si="110"/>
        <v>0</v>
      </c>
      <c r="AO628" s="156">
        <f t="shared" si="112"/>
        <v>0</v>
      </c>
      <c r="AP628" s="140">
        <f t="shared" si="111"/>
        <v>0</v>
      </c>
      <c r="AQ628" s="159" t="str">
        <f t="shared" si="108"/>
        <v/>
      </c>
    </row>
    <row r="629" spans="2:43" x14ac:dyDescent="0.2">
      <c r="B629" s="202">
        <v>618</v>
      </c>
      <c r="C629" s="45"/>
      <c r="D629" s="114"/>
      <c r="E629" s="114"/>
      <c r="F629" s="114"/>
      <c r="G629" s="44"/>
      <c r="H629" s="10"/>
      <c r="I629" s="10"/>
      <c r="J629" s="5"/>
      <c r="K629" s="36"/>
      <c r="L629" s="37"/>
      <c r="M629" s="8"/>
      <c r="N629" s="8"/>
      <c r="O629" s="8"/>
      <c r="P629" s="8"/>
      <c r="Q629" s="51"/>
      <c r="R629" s="217" t="str">
        <f t="shared" si="109"/>
        <v/>
      </c>
      <c r="S629" s="39" t="str">
        <f>IF(I629="","",IF(I629="委託輸送",IF(H629="ガソリン",VLOOKUP(L629,参考データ!$D$4:$F$6,3,TRUE),VLOOKUP(L629,参考データ!$D$7:$F$15,3,TRUE)),IF(H629="ガソリン",VLOOKUP(L629,参考データ!$D$16:$F$18,3,TRUE),VLOOKUP(L629,参考データ!$D$19:$F$27,3,TRUE))))</f>
        <v/>
      </c>
      <c r="T629" s="204" t="str">
        <f>IF(C629="","",IF(Q629="有",IF(H629="ガソリン",VLOOKUP(M629,参考データ!$B$36:$F$38,3,FALSE)/R629^VLOOKUP(M629,参考データ!$B$36:$F$38,4,FALSE)/L629^VLOOKUP(M629,参考データ!$B$36:$F$38,5,FALSE),VLOOKUP(M629,参考データ!$B$39:$F$42,3,FALSE)/R629^VLOOKUP(M629,参考データ!$B$39:$F$42,4,FALSE)/L629^VLOOKUP(M629,参考データ!$B$39:$F$42,5,FALSE))*U629,J629/(IF(I629="委託輸送",IF(H629="ガソリン",INDEX(参考データ!$F$48:$I$50,MATCH(L629,参考データ!$D$48:$D$50,1),MATCH(M629,参考データ!$F$47:$I$47,0)),INDEX(参考データ!$F$51:$I$59,MATCH(L629,参考データ!$D$51:$D$59,1),MATCH(M629,参考データ!$F$47:$I$47,0))),IF(H629="ガソリン",INDEX(参考データ!$F$60:$I$62,MATCH(L629,参考データ!$D$60:$D$62,1),MATCH(M629,参考データ!$F$47:$I$47,0)),INDEX(参考データ!$F$63:$I$71,MATCH(L629,参考データ!$D$63:$D$71,1),MATCH(M629,参考データ!$F$47:$I$47,0)))))))</f>
        <v/>
      </c>
      <c r="U629" s="218" t="str">
        <f t="shared" si="106"/>
        <v/>
      </c>
      <c r="V629" s="206" t="str">
        <f t="shared" si="107"/>
        <v/>
      </c>
      <c r="AN629" s="216">
        <f t="shared" si="110"/>
        <v>0</v>
      </c>
      <c r="AO629" s="156">
        <f t="shared" si="112"/>
        <v>0</v>
      </c>
      <c r="AP629" s="140">
        <f t="shared" si="111"/>
        <v>0</v>
      </c>
      <c r="AQ629" s="159" t="str">
        <f t="shared" si="108"/>
        <v/>
      </c>
    </row>
    <row r="630" spans="2:43" x14ac:dyDescent="0.2">
      <c r="B630" s="202">
        <v>619</v>
      </c>
      <c r="C630" s="45"/>
      <c r="D630" s="114"/>
      <c r="E630" s="114"/>
      <c r="F630" s="114"/>
      <c r="G630" s="44"/>
      <c r="H630" s="10"/>
      <c r="I630" s="10"/>
      <c r="J630" s="5"/>
      <c r="K630" s="36"/>
      <c r="L630" s="37"/>
      <c r="M630" s="8"/>
      <c r="N630" s="8"/>
      <c r="O630" s="8"/>
      <c r="P630" s="8"/>
      <c r="Q630" s="51"/>
      <c r="R630" s="217" t="str">
        <f t="shared" si="109"/>
        <v/>
      </c>
      <c r="S630" s="39" t="str">
        <f>IF(I630="","",IF(I630="委託輸送",IF(H630="ガソリン",VLOOKUP(L630,参考データ!$D$4:$F$6,3,TRUE),VLOOKUP(L630,参考データ!$D$7:$F$15,3,TRUE)),IF(H630="ガソリン",VLOOKUP(L630,参考データ!$D$16:$F$18,3,TRUE),VLOOKUP(L630,参考データ!$D$19:$F$27,3,TRUE))))</f>
        <v/>
      </c>
      <c r="T630" s="204" t="str">
        <f>IF(C630="","",IF(Q630="有",IF(H630="ガソリン",VLOOKUP(M630,参考データ!$B$36:$F$38,3,FALSE)/R630^VLOOKUP(M630,参考データ!$B$36:$F$38,4,FALSE)/L630^VLOOKUP(M630,参考データ!$B$36:$F$38,5,FALSE),VLOOKUP(M630,参考データ!$B$39:$F$42,3,FALSE)/R630^VLOOKUP(M630,参考データ!$B$39:$F$42,4,FALSE)/L630^VLOOKUP(M630,参考データ!$B$39:$F$42,5,FALSE))*U630,J630/(IF(I630="委託輸送",IF(H630="ガソリン",INDEX(参考データ!$F$48:$I$50,MATCH(L630,参考データ!$D$48:$D$50,1),MATCH(M630,参考データ!$F$47:$I$47,0)),INDEX(参考データ!$F$51:$I$59,MATCH(L630,参考データ!$D$51:$D$59,1),MATCH(M630,参考データ!$F$47:$I$47,0))),IF(H630="ガソリン",INDEX(参考データ!$F$60:$I$62,MATCH(L630,参考データ!$D$60:$D$62,1),MATCH(M630,参考データ!$F$47:$I$47,0)),INDEX(参考データ!$F$63:$I$71,MATCH(L630,参考データ!$D$63:$D$71,1),MATCH(M630,参考データ!$F$47:$I$47,0)))))))</f>
        <v/>
      </c>
      <c r="U630" s="218" t="str">
        <f t="shared" si="106"/>
        <v/>
      </c>
      <c r="V630" s="206" t="str">
        <f t="shared" si="107"/>
        <v/>
      </c>
      <c r="AN630" s="216">
        <f t="shared" si="110"/>
        <v>0</v>
      </c>
      <c r="AO630" s="156">
        <f t="shared" si="112"/>
        <v>0</v>
      </c>
      <c r="AP630" s="140">
        <f t="shared" si="111"/>
        <v>0</v>
      </c>
      <c r="AQ630" s="159" t="str">
        <f t="shared" si="108"/>
        <v/>
      </c>
    </row>
    <row r="631" spans="2:43" x14ac:dyDescent="0.2">
      <c r="B631" s="202">
        <v>620</v>
      </c>
      <c r="C631" s="45"/>
      <c r="D631" s="114"/>
      <c r="E631" s="114"/>
      <c r="F631" s="114"/>
      <c r="G631" s="44"/>
      <c r="H631" s="10"/>
      <c r="I631" s="10"/>
      <c r="J631" s="5"/>
      <c r="K631" s="36"/>
      <c r="L631" s="37"/>
      <c r="M631" s="8"/>
      <c r="N631" s="8"/>
      <c r="O631" s="8"/>
      <c r="P631" s="8"/>
      <c r="Q631" s="51"/>
      <c r="R631" s="217" t="str">
        <f t="shared" si="109"/>
        <v/>
      </c>
      <c r="S631" s="39" t="str">
        <f>IF(I631="","",IF(I631="委託輸送",IF(H631="ガソリン",VLOOKUP(L631,参考データ!$D$4:$F$6,3,TRUE),VLOOKUP(L631,参考データ!$D$7:$F$15,3,TRUE)),IF(H631="ガソリン",VLOOKUP(L631,参考データ!$D$16:$F$18,3,TRUE),VLOOKUP(L631,参考データ!$D$19:$F$27,3,TRUE))))</f>
        <v/>
      </c>
      <c r="T631" s="204" t="str">
        <f>IF(C631="","",IF(Q631="有",IF(H631="ガソリン",VLOOKUP(M631,参考データ!$B$36:$F$38,3,FALSE)/R631^VLOOKUP(M631,参考データ!$B$36:$F$38,4,FALSE)/L631^VLOOKUP(M631,参考データ!$B$36:$F$38,5,FALSE),VLOOKUP(M631,参考データ!$B$39:$F$42,3,FALSE)/R631^VLOOKUP(M631,参考データ!$B$39:$F$42,4,FALSE)/L631^VLOOKUP(M631,参考データ!$B$39:$F$42,5,FALSE))*U631,J631/(IF(I631="委託輸送",IF(H631="ガソリン",INDEX(参考データ!$F$48:$I$50,MATCH(L631,参考データ!$D$48:$D$50,1),MATCH(M631,参考データ!$F$47:$I$47,0)),INDEX(参考データ!$F$51:$I$59,MATCH(L631,参考データ!$D$51:$D$59,1),MATCH(M631,参考データ!$F$47:$I$47,0))),IF(H631="ガソリン",INDEX(参考データ!$F$60:$I$62,MATCH(L631,参考データ!$D$60:$D$62,1),MATCH(M631,参考データ!$F$47:$I$47,0)),INDEX(参考データ!$F$63:$I$71,MATCH(L631,参考データ!$D$63:$D$71,1),MATCH(M631,参考データ!$F$47:$I$47,0)))))))</f>
        <v/>
      </c>
      <c r="U631" s="218" t="str">
        <f t="shared" si="106"/>
        <v/>
      </c>
      <c r="V631" s="206" t="str">
        <f t="shared" si="107"/>
        <v/>
      </c>
      <c r="AN631" s="216">
        <f t="shared" si="110"/>
        <v>0</v>
      </c>
      <c r="AO631" s="156">
        <f t="shared" si="112"/>
        <v>0</v>
      </c>
      <c r="AP631" s="140">
        <f t="shared" si="111"/>
        <v>0</v>
      </c>
      <c r="AQ631" s="159" t="str">
        <f t="shared" si="108"/>
        <v/>
      </c>
    </row>
    <row r="632" spans="2:43" x14ac:dyDescent="0.2">
      <c r="B632" s="202">
        <v>621</v>
      </c>
      <c r="C632" s="45"/>
      <c r="D632" s="114"/>
      <c r="E632" s="114"/>
      <c r="F632" s="114"/>
      <c r="G632" s="44"/>
      <c r="H632" s="10"/>
      <c r="I632" s="10"/>
      <c r="J632" s="5"/>
      <c r="K632" s="36"/>
      <c r="L632" s="37"/>
      <c r="M632" s="8"/>
      <c r="N632" s="8"/>
      <c r="O632" s="8"/>
      <c r="P632" s="8"/>
      <c r="Q632" s="51"/>
      <c r="R632" s="217" t="str">
        <f t="shared" si="109"/>
        <v/>
      </c>
      <c r="S632" s="39" t="str">
        <f>IF(I632="","",IF(I632="委託輸送",IF(H632="ガソリン",VLOOKUP(L632,参考データ!$D$4:$F$6,3,TRUE),VLOOKUP(L632,参考データ!$D$7:$F$15,3,TRUE)),IF(H632="ガソリン",VLOOKUP(L632,参考データ!$D$16:$F$18,3,TRUE),VLOOKUP(L632,参考データ!$D$19:$F$27,3,TRUE))))</f>
        <v/>
      </c>
      <c r="T632" s="204" t="str">
        <f>IF(C632="","",IF(Q632="有",IF(H632="ガソリン",VLOOKUP(M632,参考データ!$B$36:$F$38,3,FALSE)/R632^VLOOKUP(M632,参考データ!$B$36:$F$38,4,FALSE)/L632^VLOOKUP(M632,参考データ!$B$36:$F$38,5,FALSE),VLOOKUP(M632,参考データ!$B$39:$F$42,3,FALSE)/R632^VLOOKUP(M632,参考データ!$B$39:$F$42,4,FALSE)/L632^VLOOKUP(M632,参考データ!$B$39:$F$42,5,FALSE))*U632,J632/(IF(I632="委託輸送",IF(H632="ガソリン",INDEX(参考データ!$F$48:$I$50,MATCH(L632,参考データ!$D$48:$D$50,1),MATCH(M632,参考データ!$F$47:$I$47,0)),INDEX(参考データ!$F$51:$I$59,MATCH(L632,参考データ!$D$51:$D$59,1),MATCH(M632,参考データ!$F$47:$I$47,0))),IF(H632="ガソリン",INDEX(参考データ!$F$60:$I$62,MATCH(L632,参考データ!$D$60:$D$62,1),MATCH(M632,参考データ!$F$47:$I$47,0)),INDEX(参考データ!$F$63:$I$71,MATCH(L632,参考データ!$D$63:$D$71,1),MATCH(M632,参考データ!$F$47:$I$47,0)))))))</f>
        <v/>
      </c>
      <c r="U632" s="218" t="str">
        <f t="shared" si="106"/>
        <v/>
      </c>
      <c r="V632" s="206" t="str">
        <f t="shared" si="107"/>
        <v/>
      </c>
      <c r="AN632" s="216">
        <f t="shared" si="110"/>
        <v>0</v>
      </c>
      <c r="AO632" s="156">
        <f t="shared" si="112"/>
        <v>0</v>
      </c>
      <c r="AP632" s="140">
        <f t="shared" si="111"/>
        <v>0</v>
      </c>
      <c r="AQ632" s="159" t="str">
        <f t="shared" si="108"/>
        <v/>
      </c>
    </row>
    <row r="633" spans="2:43" x14ac:dyDescent="0.2">
      <c r="B633" s="202">
        <v>622</v>
      </c>
      <c r="C633" s="45"/>
      <c r="D633" s="114"/>
      <c r="E633" s="114"/>
      <c r="F633" s="114"/>
      <c r="G633" s="44"/>
      <c r="H633" s="10"/>
      <c r="I633" s="10"/>
      <c r="J633" s="5"/>
      <c r="K633" s="36"/>
      <c r="L633" s="37"/>
      <c r="M633" s="8"/>
      <c r="N633" s="8"/>
      <c r="O633" s="8"/>
      <c r="P633" s="8"/>
      <c r="Q633" s="51"/>
      <c r="R633" s="217" t="str">
        <f t="shared" si="109"/>
        <v/>
      </c>
      <c r="S633" s="39" t="str">
        <f>IF(I633="","",IF(I633="委託輸送",IF(H633="ガソリン",VLOOKUP(L633,参考データ!$D$4:$F$6,3,TRUE),VLOOKUP(L633,参考データ!$D$7:$F$15,3,TRUE)),IF(H633="ガソリン",VLOOKUP(L633,参考データ!$D$16:$F$18,3,TRUE),VLOOKUP(L633,参考データ!$D$19:$F$27,3,TRUE))))</f>
        <v/>
      </c>
      <c r="T633" s="204" t="str">
        <f>IF(C633="","",IF(Q633="有",IF(H633="ガソリン",VLOOKUP(M633,参考データ!$B$36:$F$38,3,FALSE)/R633^VLOOKUP(M633,参考データ!$B$36:$F$38,4,FALSE)/L633^VLOOKUP(M633,参考データ!$B$36:$F$38,5,FALSE),VLOOKUP(M633,参考データ!$B$39:$F$42,3,FALSE)/R633^VLOOKUP(M633,参考データ!$B$39:$F$42,4,FALSE)/L633^VLOOKUP(M633,参考データ!$B$39:$F$42,5,FALSE))*U633,J633/(IF(I633="委託輸送",IF(H633="ガソリン",INDEX(参考データ!$F$48:$I$50,MATCH(L633,参考データ!$D$48:$D$50,1),MATCH(M633,参考データ!$F$47:$I$47,0)),INDEX(参考データ!$F$51:$I$59,MATCH(L633,参考データ!$D$51:$D$59,1),MATCH(M633,参考データ!$F$47:$I$47,0))),IF(H633="ガソリン",INDEX(参考データ!$F$60:$I$62,MATCH(L633,参考データ!$D$60:$D$62,1),MATCH(M633,参考データ!$F$47:$I$47,0)),INDEX(参考データ!$F$63:$I$71,MATCH(L633,参考データ!$D$63:$D$71,1),MATCH(M633,参考データ!$F$47:$I$47,0)))))))</f>
        <v/>
      </c>
      <c r="U633" s="218" t="str">
        <f t="shared" si="106"/>
        <v/>
      </c>
      <c r="V633" s="206" t="str">
        <f t="shared" si="107"/>
        <v/>
      </c>
      <c r="AN633" s="216">
        <f t="shared" si="110"/>
        <v>0</v>
      </c>
      <c r="AO633" s="156">
        <f t="shared" si="112"/>
        <v>0</v>
      </c>
      <c r="AP633" s="140">
        <f t="shared" si="111"/>
        <v>0</v>
      </c>
      <c r="AQ633" s="159" t="str">
        <f t="shared" si="108"/>
        <v/>
      </c>
    </row>
    <row r="634" spans="2:43" x14ac:dyDescent="0.2">
      <c r="B634" s="202">
        <v>623</v>
      </c>
      <c r="C634" s="45"/>
      <c r="D634" s="114"/>
      <c r="E634" s="114"/>
      <c r="F634" s="114"/>
      <c r="G634" s="44"/>
      <c r="H634" s="10"/>
      <c r="I634" s="10"/>
      <c r="J634" s="5"/>
      <c r="K634" s="36"/>
      <c r="L634" s="37"/>
      <c r="M634" s="8"/>
      <c r="N634" s="8"/>
      <c r="O634" s="8"/>
      <c r="P634" s="8"/>
      <c r="Q634" s="51"/>
      <c r="R634" s="217" t="str">
        <f t="shared" si="109"/>
        <v/>
      </c>
      <c r="S634" s="39" t="str">
        <f>IF(I634="","",IF(I634="委託輸送",IF(H634="ガソリン",VLOOKUP(L634,参考データ!$D$4:$F$6,3,TRUE),VLOOKUP(L634,参考データ!$D$7:$F$15,3,TRUE)),IF(H634="ガソリン",VLOOKUP(L634,参考データ!$D$16:$F$18,3,TRUE),VLOOKUP(L634,参考データ!$D$19:$F$27,3,TRUE))))</f>
        <v/>
      </c>
      <c r="T634" s="204" t="str">
        <f>IF(C634="","",IF(Q634="有",IF(H634="ガソリン",VLOOKUP(M634,参考データ!$B$36:$F$38,3,FALSE)/R634^VLOOKUP(M634,参考データ!$B$36:$F$38,4,FALSE)/L634^VLOOKUP(M634,参考データ!$B$36:$F$38,5,FALSE),VLOOKUP(M634,参考データ!$B$39:$F$42,3,FALSE)/R634^VLOOKUP(M634,参考データ!$B$39:$F$42,4,FALSE)/L634^VLOOKUP(M634,参考データ!$B$39:$F$42,5,FALSE))*U634,J634/(IF(I634="委託輸送",IF(H634="ガソリン",INDEX(参考データ!$F$48:$I$50,MATCH(L634,参考データ!$D$48:$D$50,1),MATCH(M634,参考データ!$F$47:$I$47,0)),INDEX(参考データ!$F$51:$I$59,MATCH(L634,参考データ!$D$51:$D$59,1),MATCH(M634,参考データ!$F$47:$I$47,0))),IF(H634="ガソリン",INDEX(参考データ!$F$60:$I$62,MATCH(L634,参考データ!$D$60:$D$62,1),MATCH(M634,参考データ!$F$47:$I$47,0)),INDEX(参考データ!$F$63:$I$71,MATCH(L634,参考データ!$D$63:$D$71,1),MATCH(M634,参考データ!$F$47:$I$47,0)))))))</f>
        <v/>
      </c>
      <c r="U634" s="218" t="str">
        <f t="shared" si="106"/>
        <v/>
      </c>
      <c r="V634" s="206" t="str">
        <f t="shared" si="107"/>
        <v/>
      </c>
      <c r="AN634" s="216">
        <f t="shared" si="110"/>
        <v>0</v>
      </c>
      <c r="AO634" s="156">
        <f t="shared" si="112"/>
        <v>0</v>
      </c>
      <c r="AP634" s="140">
        <f t="shared" si="111"/>
        <v>0</v>
      </c>
      <c r="AQ634" s="159" t="str">
        <f t="shared" si="108"/>
        <v/>
      </c>
    </row>
    <row r="635" spans="2:43" x14ac:dyDescent="0.2">
      <c r="B635" s="202">
        <v>624</v>
      </c>
      <c r="C635" s="45"/>
      <c r="D635" s="114"/>
      <c r="E635" s="114"/>
      <c r="F635" s="114"/>
      <c r="G635" s="44"/>
      <c r="H635" s="10"/>
      <c r="I635" s="10"/>
      <c r="J635" s="5"/>
      <c r="K635" s="36"/>
      <c r="L635" s="37"/>
      <c r="M635" s="8"/>
      <c r="N635" s="8"/>
      <c r="O635" s="8"/>
      <c r="P635" s="8"/>
      <c r="Q635" s="51"/>
      <c r="R635" s="217" t="str">
        <f t="shared" si="109"/>
        <v/>
      </c>
      <c r="S635" s="39" t="str">
        <f>IF(I635="","",IF(I635="委託輸送",IF(H635="ガソリン",VLOOKUP(L635,参考データ!$D$4:$F$6,3,TRUE),VLOOKUP(L635,参考データ!$D$7:$F$15,3,TRUE)),IF(H635="ガソリン",VLOOKUP(L635,参考データ!$D$16:$F$18,3,TRUE),VLOOKUP(L635,参考データ!$D$19:$F$27,3,TRUE))))</f>
        <v/>
      </c>
      <c r="T635" s="204" t="str">
        <f>IF(C635="","",IF(Q635="有",IF(H635="ガソリン",VLOOKUP(M635,参考データ!$B$36:$F$38,3,FALSE)/R635^VLOOKUP(M635,参考データ!$B$36:$F$38,4,FALSE)/L635^VLOOKUP(M635,参考データ!$B$36:$F$38,5,FALSE),VLOOKUP(M635,参考データ!$B$39:$F$42,3,FALSE)/R635^VLOOKUP(M635,参考データ!$B$39:$F$42,4,FALSE)/L635^VLOOKUP(M635,参考データ!$B$39:$F$42,5,FALSE))*U635,J635/(IF(I635="委託輸送",IF(H635="ガソリン",INDEX(参考データ!$F$48:$I$50,MATCH(L635,参考データ!$D$48:$D$50,1),MATCH(M635,参考データ!$F$47:$I$47,0)),INDEX(参考データ!$F$51:$I$59,MATCH(L635,参考データ!$D$51:$D$59,1),MATCH(M635,参考データ!$F$47:$I$47,0))),IF(H635="ガソリン",INDEX(参考データ!$F$60:$I$62,MATCH(L635,参考データ!$D$60:$D$62,1),MATCH(M635,参考データ!$F$47:$I$47,0)),INDEX(参考データ!$F$63:$I$71,MATCH(L635,参考データ!$D$63:$D$71,1),MATCH(M635,参考データ!$F$47:$I$47,0)))))))</f>
        <v/>
      </c>
      <c r="U635" s="218" t="str">
        <f t="shared" si="106"/>
        <v/>
      </c>
      <c r="V635" s="206" t="str">
        <f t="shared" si="107"/>
        <v/>
      </c>
      <c r="AN635" s="216">
        <f t="shared" si="110"/>
        <v>0</v>
      </c>
      <c r="AO635" s="156">
        <f t="shared" si="112"/>
        <v>0</v>
      </c>
      <c r="AP635" s="140">
        <f t="shared" si="111"/>
        <v>0</v>
      </c>
      <c r="AQ635" s="159" t="str">
        <f t="shared" si="108"/>
        <v/>
      </c>
    </row>
    <row r="636" spans="2:43" x14ac:dyDescent="0.2">
      <c r="B636" s="202">
        <v>625</v>
      </c>
      <c r="C636" s="45"/>
      <c r="D636" s="114"/>
      <c r="E636" s="114"/>
      <c r="F636" s="114"/>
      <c r="G636" s="44"/>
      <c r="H636" s="10"/>
      <c r="I636" s="10"/>
      <c r="J636" s="5"/>
      <c r="K636" s="36"/>
      <c r="L636" s="37"/>
      <c r="M636" s="8"/>
      <c r="N636" s="8"/>
      <c r="O636" s="8"/>
      <c r="P636" s="8"/>
      <c r="Q636" s="51"/>
      <c r="R636" s="217" t="str">
        <f t="shared" si="109"/>
        <v/>
      </c>
      <c r="S636" s="39" t="str">
        <f>IF(I636="","",IF(I636="委託輸送",IF(H636="ガソリン",VLOOKUP(L636,参考データ!$D$4:$F$6,3,TRUE),VLOOKUP(L636,参考データ!$D$7:$F$15,3,TRUE)),IF(H636="ガソリン",VLOOKUP(L636,参考データ!$D$16:$F$18,3,TRUE),VLOOKUP(L636,参考データ!$D$19:$F$27,3,TRUE))))</f>
        <v/>
      </c>
      <c r="T636" s="204" t="str">
        <f>IF(C636="","",IF(Q636="有",IF(H636="ガソリン",VLOOKUP(M636,参考データ!$B$36:$F$38,3,FALSE)/R636^VLOOKUP(M636,参考データ!$B$36:$F$38,4,FALSE)/L636^VLOOKUP(M636,参考データ!$B$36:$F$38,5,FALSE),VLOOKUP(M636,参考データ!$B$39:$F$42,3,FALSE)/R636^VLOOKUP(M636,参考データ!$B$39:$F$42,4,FALSE)/L636^VLOOKUP(M636,参考データ!$B$39:$F$42,5,FALSE))*U636,J636/(IF(I636="委託輸送",IF(H636="ガソリン",INDEX(参考データ!$F$48:$I$50,MATCH(L636,参考データ!$D$48:$D$50,1),MATCH(M636,参考データ!$F$47:$I$47,0)),INDEX(参考データ!$F$51:$I$59,MATCH(L636,参考データ!$D$51:$D$59,1),MATCH(M636,参考データ!$F$47:$I$47,0))),IF(H636="ガソリン",INDEX(参考データ!$F$60:$I$62,MATCH(L636,参考データ!$D$60:$D$62,1),MATCH(M636,参考データ!$F$47:$I$47,0)),INDEX(参考データ!$F$63:$I$71,MATCH(L636,参考データ!$D$63:$D$71,1),MATCH(M636,参考データ!$F$47:$I$47,0)))))))</f>
        <v/>
      </c>
      <c r="U636" s="218" t="str">
        <f t="shared" si="106"/>
        <v/>
      </c>
      <c r="V636" s="206" t="str">
        <f t="shared" si="107"/>
        <v/>
      </c>
      <c r="AN636" s="216">
        <f t="shared" si="110"/>
        <v>0</v>
      </c>
      <c r="AO636" s="156">
        <f t="shared" si="112"/>
        <v>0</v>
      </c>
      <c r="AP636" s="140">
        <f t="shared" si="111"/>
        <v>0</v>
      </c>
      <c r="AQ636" s="159" t="str">
        <f t="shared" si="108"/>
        <v/>
      </c>
    </row>
    <row r="637" spans="2:43" x14ac:dyDescent="0.2">
      <c r="B637" s="202">
        <v>626</v>
      </c>
      <c r="C637" s="45"/>
      <c r="D637" s="114"/>
      <c r="E637" s="114"/>
      <c r="F637" s="114"/>
      <c r="G637" s="44"/>
      <c r="H637" s="10"/>
      <c r="I637" s="10"/>
      <c r="J637" s="5"/>
      <c r="K637" s="36"/>
      <c r="L637" s="37"/>
      <c r="M637" s="8"/>
      <c r="N637" s="8"/>
      <c r="O637" s="8"/>
      <c r="P637" s="8"/>
      <c r="Q637" s="51"/>
      <c r="R637" s="217" t="str">
        <f t="shared" si="109"/>
        <v/>
      </c>
      <c r="S637" s="39" t="str">
        <f>IF(I637="","",IF(I637="委託輸送",IF(H637="ガソリン",VLOOKUP(L637,参考データ!$D$4:$F$6,3,TRUE),VLOOKUP(L637,参考データ!$D$7:$F$15,3,TRUE)),IF(H637="ガソリン",VLOOKUP(L637,参考データ!$D$16:$F$18,3,TRUE),VLOOKUP(L637,参考データ!$D$19:$F$27,3,TRUE))))</f>
        <v/>
      </c>
      <c r="T637" s="204" t="str">
        <f>IF(C637="","",IF(Q637="有",IF(H637="ガソリン",VLOOKUP(M637,参考データ!$B$36:$F$38,3,FALSE)/R637^VLOOKUP(M637,参考データ!$B$36:$F$38,4,FALSE)/L637^VLOOKUP(M637,参考データ!$B$36:$F$38,5,FALSE),VLOOKUP(M637,参考データ!$B$39:$F$42,3,FALSE)/R637^VLOOKUP(M637,参考データ!$B$39:$F$42,4,FALSE)/L637^VLOOKUP(M637,参考データ!$B$39:$F$42,5,FALSE))*U637,J637/(IF(I637="委託輸送",IF(H637="ガソリン",INDEX(参考データ!$F$48:$I$50,MATCH(L637,参考データ!$D$48:$D$50,1),MATCH(M637,参考データ!$F$47:$I$47,0)),INDEX(参考データ!$F$51:$I$59,MATCH(L637,参考データ!$D$51:$D$59,1),MATCH(M637,参考データ!$F$47:$I$47,0))),IF(H637="ガソリン",INDEX(参考データ!$F$60:$I$62,MATCH(L637,参考データ!$D$60:$D$62,1),MATCH(M637,参考データ!$F$47:$I$47,0)),INDEX(参考データ!$F$63:$I$71,MATCH(L637,参考データ!$D$63:$D$71,1),MATCH(M637,参考データ!$F$47:$I$47,0)))))))</f>
        <v/>
      </c>
      <c r="U637" s="218" t="str">
        <f t="shared" si="106"/>
        <v/>
      </c>
      <c r="V637" s="206" t="str">
        <f t="shared" si="107"/>
        <v/>
      </c>
      <c r="AN637" s="216">
        <f t="shared" si="110"/>
        <v>0</v>
      </c>
      <c r="AO637" s="156">
        <f t="shared" si="112"/>
        <v>0</v>
      </c>
      <c r="AP637" s="140">
        <f t="shared" si="111"/>
        <v>0</v>
      </c>
      <c r="AQ637" s="159" t="str">
        <f t="shared" si="108"/>
        <v/>
      </c>
    </row>
    <row r="638" spans="2:43" x14ac:dyDescent="0.2">
      <c r="B638" s="202">
        <v>627</v>
      </c>
      <c r="C638" s="45"/>
      <c r="D638" s="114"/>
      <c r="E638" s="114"/>
      <c r="F638" s="114"/>
      <c r="G638" s="44"/>
      <c r="H638" s="10"/>
      <c r="I638" s="10"/>
      <c r="J638" s="5"/>
      <c r="K638" s="36"/>
      <c r="L638" s="37"/>
      <c r="M638" s="8"/>
      <c r="N638" s="8"/>
      <c r="O638" s="8"/>
      <c r="P638" s="8"/>
      <c r="Q638" s="51"/>
      <c r="R638" s="217" t="str">
        <f t="shared" si="109"/>
        <v/>
      </c>
      <c r="S638" s="39" t="str">
        <f>IF(I638="","",IF(I638="委託輸送",IF(H638="ガソリン",VLOOKUP(L638,参考データ!$D$4:$F$6,3,TRUE),VLOOKUP(L638,参考データ!$D$7:$F$15,3,TRUE)),IF(H638="ガソリン",VLOOKUP(L638,参考データ!$D$16:$F$18,3,TRUE),VLOOKUP(L638,参考データ!$D$19:$F$27,3,TRUE))))</f>
        <v/>
      </c>
      <c r="T638" s="204" t="str">
        <f>IF(C638="","",IF(Q638="有",IF(H638="ガソリン",VLOOKUP(M638,参考データ!$B$36:$F$38,3,FALSE)/R638^VLOOKUP(M638,参考データ!$B$36:$F$38,4,FALSE)/L638^VLOOKUP(M638,参考データ!$B$36:$F$38,5,FALSE),VLOOKUP(M638,参考データ!$B$39:$F$42,3,FALSE)/R638^VLOOKUP(M638,参考データ!$B$39:$F$42,4,FALSE)/L638^VLOOKUP(M638,参考データ!$B$39:$F$42,5,FALSE))*U638,J638/(IF(I638="委託輸送",IF(H638="ガソリン",INDEX(参考データ!$F$48:$I$50,MATCH(L638,参考データ!$D$48:$D$50,1),MATCH(M638,参考データ!$F$47:$I$47,0)),INDEX(参考データ!$F$51:$I$59,MATCH(L638,参考データ!$D$51:$D$59,1),MATCH(M638,参考データ!$F$47:$I$47,0))),IF(H638="ガソリン",INDEX(参考データ!$F$60:$I$62,MATCH(L638,参考データ!$D$60:$D$62,1),MATCH(M638,参考データ!$F$47:$I$47,0)),INDEX(参考データ!$F$63:$I$71,MATCH(L638,参考データ!$D$63:$D$71,1),MATCH(M638,参考データ!$F$47:$I$47,0)))))))</f>
        <v/>
      </c>
      <c r="U638" s="218" t="str">
        <f t="shared" si="106"/>
        <v/>
      </c>
      <c r="V638" s="206" t="str">
        <f t="shared" si="107"/>
        <v/>
      </c>
      <c r="AN638" s="216">
        <f t="shared" si="110"/>
        <v>0</v>
      </c>
      <c r="AO638" s="156">
        <f t="shared" si="112"/>
        <v>0</v>
      </c>
      <c r="AP638" s="140">
        <f t="shared" si="111"/>
        <v>0</v>
      </c>
      <c r="AQ638" s="159" t="str">
        <f t="shared" si="108"/>
        <v/>
      </c>
    </row>
    <row r="639" spans="2:43" x14ac:dyDescent="0.2">
      <c r="B639" s="202">
        <v>628</v>
      </c>
      <c r="C639" s="45"/>
      <c r="D639" s="114"/>
      <c r="E639" s="114"/>
      <c r="F639" s="114"/>
      <c r="G639" s="44"/>
      <c r="H639" s="10"/>
      <c r="I639" s="10"/>
      <c r="J639" s="5"/>
      <c r="K639" s="36"/>
      <c r="L639" s="37"/>
      <c r="M639" s="8"/>
      <c r="N639" s="8"/>
      <c r="O639" s="8"/>
      <c r="P639" s="8"/>
      <c r="Q639" s="51"/>
      <c r="R639" s="217" t="str">
        <f t="shared" si="109"/>
        <v/>
      </c>
      <c r="S639" s="39" t="str">
        <f>IF(I639="","",IF(I639="委託輸送",IF(H639="ガソリン",VLOOKUP(L639,参考データ!$D$4:$F$6,3,TRUE),VLOOKUP(L639,参考データ!$D$7:$F$15,3,TRUE)),IF(H639="ガソリン",VLOOKUP(L639,参考データ!$D$16:$F$18,3,TRUE),VLOOKUP(L639,参考データ!$D$19:$F$27,3,TRUE))))</f>
        <v/>
      </c>
      <c r="T639" s="204" t="str">
        <f>IF(C639="","",IF(Q639="有",IF(H639="ガソリン",VLOOKUP(M639,参考データ!$B$36:$F$38,3,FALSE)/R639^VLOOKUP(M639,参考データ!$B$36:$F$38,4,FALSE)/L639^VLOOKUP(M639,参考データ!$B$36:$F$38,5,FALSE),VLOOKUP(M639,参考データ!$B$39:$F$42,3,FALSE)/R639^VLOOKUP(M639,参考データ!$B$39:$F$42,4,FALSE)/L639^VLOOKUP(M639,参考データ!$B$39:$F$42,5,FALSE))*U639,J639/(IF(I639="委託輸送",IF(H639="ガソリン",INDEX(参考データ!$F$48:$I$50,MATCH(L639,参考データ!$D$48:$D$50,1),MATCH(M639,参考データ!$F$47:$I$47,0)),INDEX(参考データ!$F$51:$I$59,MATCH(L639,参考データ!$D$51:$D$59,1),MATCH(M639,参考データ!$F$47:$I$47,0))),IF(H639="ガソリン",INDEX(参考データ!$F$60:$I$62,MATCH(L639,参考データ!$D$60:$D$62,1),MATCH(M639,参考データ!$F$47:$I$47,0)),INDEX(参考データ!$F$63:$I$71,MATCH(L639,参考データ!$D$63:$D$71,1),MATCH(M639,参考データ!$F$47:$I$47,0)))))))</f>
        <v/>
      </c>
      <c r="U639" s="218" t="str">
        <f t="shared" si="106"/>
        <v/>
      </c>
      <c r="V639" s="206" t="str">
        <f t="shared" si="107"/>
        <v/>
      </c>
      <c r="AN639" s="216">
        <f t="shared" si="110"/>
        <v>0</v>
      </c>
      <c r="AO639" s="156">
        <f t="shared" si="112"/>
        <v>0</v>
      </c>
      <c r="AP639" s="140">
        <f t="shared" si="111"/>
        <v>0</v>
      </c>
      <c r="AQ639" s="159" t="str">
        <f t="shared" si="108"/>
        <v/>
      </c>
    </row>
    <row r="640" spans="2:43" x14ac:dyDescent="0.2">
      <c r="B640" s="202">
        <v>629</v>
      </c>
      <c r="C640" s="45"/>
      <c r="D640" s="114"/>
      <c r="E640" s="114"/>
      <c r="F640" s="114"/>
      <c r="G640" s="44"/>
      <c r="H640" s="10"/>
      <c r="I640" s="10"/>
      <c r="J640" s="5"/>
      <c r="K640" s="36"/>
      <c r="L640" s="37"/>
      <c r="M640" s="8"/>
      <c r="N640" s="8"/>
      <c r="O640" s="8"/>
      <c r="P640" s="8"/>
      <c r="Q640" s="51"/>
      <c r="R640" s="217" t="str">
        <f t="shared" si="109"/>
        <v/>
      </c>
      <c r="S640" s="39" t="str">
        <f>IF(I640="","",IF(I640="委託輸送",IF(H640="ガソリン",VLOOKUP(L640,参考データ!$D$4:$F$6,3,TRUE),VLOOKUP(L640,参考データ!$D$7:$F$15,3,TRUE)),IF(H640="ガソリン",VLOOKUP(L640,参考データ!$D$16:$F$18,3,TRUE),VLOOKUP(L640,参考データ!$D$19:$F$27,3,TRUE))))</f>
        <v/>
      </c>
      <c r="T640" s="204" t="str">
        <f>IF(C640="","",IF(Q640="有",IF(H640="ガソリン",VLOOKUP(M640,参考データ!$B$36:$F$38,3,FALSE)/R640^VLOOKUP(M640,参考データ!$B$36:$F$38,4,FALSE)/L640^VLOOKUP(M640,参考データ!$B$36:$F$38,5,FALSE),VLOOKUP(M640,参考データ!$B$39:$F$42,3,FALSE)/R640^VLOOKUP(M640,参考データ!$B$39:$F$42,4,FALSE)/L640^VLOOKUP(M640,参考データ!$B$39:$F$42,5,FALSE))*U640,J640/(IF(I640="委託輸送",IF(H640="ガソリン",INDEX(参考データ!$F$48:$I$50,MATCH(L640,参考データ!$D$48:$D$50,1),MATCH(M640,参考データ!$F$47:$I$47,0)),INDEX(参考データ!$F$51:$I$59,MATCH(L640,参考データ!$D$51:$D$59,1),MATCH(M640,参考データ!$F$47:$I$47,0))),IF(H640="ガソリン",INDEX(参考データ!$F$60:$I$62,MATCH(L640,参考データ!$D$60:$D$62,1),MATCH(M640,参考データ!$F$47:$I$47,0)),INDEX(参考データ!$F$63:$I$71,MATCH(L640,参考データ!$D$63:$D$71,1),MATCH(M640,参考データ!$F$47:$I$47,0)))))))</f>
        <v/>
      </c>
      <c r="U640" s="218" t="str">
        <f t="shared" si="106"/>
        <v/>
      </c>
      <c r="V640" s="206" t="str">
        <f t="shared" si="107"/>
        <v/>
      </c>
      <c r="AN640" s="216">
        <f t="shared" si="110"/>
        <v>0</v>
      </c>
      <c r="AO640" s="156">
        <f t="shared" si="112"/>
        <v>0</v>
      </c>
      <c r="AP640" s="140">
        <f t="shared" si="111"/>
        <v>0</v>
      </c>
      <c r="AQ640" s="159" t="str">
        <f t="shared" si="108"/>
        <v/>
      </c>
    </row>
    <row r="641" spans="2:43" x14ac:dyDescent="0.2">
      <c r="B641" s="202">
        <v>630</v>
      </c>
      <c r="C641" s="45"/>
      <c r="D641" s="114"/>
      <c r="E641" s="114"/>
      <c r="F641" s="114"/>
      <c r="G641" s="44"/>
      <c r="H641" s="10"/>
      <c r="I641" s="10"/>
      <c r="J641" s="5"/>
      <c r="K641" s="36"/>
      <c r="L641" s="37"/>
      <c r="M641" s="8"/>
      <c r="N641" s="8"/>
      <c r="O641" s="8"/>
      <c r="P641" s="8"/>
      <c r="Q641" s="51"/>
      <c r="R641" s="217" t="str">
        <f t="shared" si="109"/>
        <v/>
      </c>
      <c r="S641" s="39" t="str">
        <f>IF(I641="","",IF(I641="委託輸送",IF(H641="ガソリン",VLOOKUP(L641,参考データ!$D$4:$F$6,3,TRUE),VLOOKUP(L641,参考データ!$D$7:$F$15,3,TRUE)),IF(H641="ガソリン",VLOOKUP(L641,参考データ!$D$16:$F$18,3,TRUE),VLOOKUP(L641,参考データ!$D$19:$F$27,3,TRUE))))</f>
        <v/>
      </c>
      <c r="T641" s="204" t="str">
        <f>IF(C641="","",IF(Q641="有",IF(H641="ガソリン",VLOOKUP(M641,参考データ!$B$36:$F$38,3,FALSE)/R641^VLOOKUP(M641,参考データ!$B$36:$F$38,4,FALSE)/L641^VLOOKUP(M641,参考データ!$B$36:$F$38,5,FALSE),VLOOKUP(M641,参考データ!$B$39:$F$42,3,FALSE)/R641^VLOOKUP(M641,参考データ!$B$39:$F$42,4,FALSE)/L641^VLOOKUP(M641,参考データ!$B$39:$F$42,5,FALSE))*U641,J641/(IF(I641="委託輸送",IF(H641="ガソリン",INDEX(参考データ!$F$48:$I$50,MATCH(L641,参考データ!$D$48:$D$50,1),MATCH(M641,参考データ!$F$47:$I$47,0)),INDEX(参考データ!$F$51:$I$59,MATCH(L641,参考データ!$D$51:$D$59,1),MATCH(M641,参考データ!$F$47:$I$47,0))),IF(H641="ガソリン",INDEX(参考データ!$F$60:$I$62,MATCH(L641,参考データ!$D$60:$D$62,1),MATCH(M641,参考データ!$F$47:$I$47,0)),INDEX(参考データ!$F$63:$I$71,MATCH(L641,参考データ!$D$63:$D$71,1),MATCH(M641,参考データ!$F$47:$I$47,0)))))))</f>
        <v/>
      </c>
      <c r="U641" s="218" t="str">
        <f t="shared" si="106"/>
        <v/>
      </c>
      <c r="V641" s="206" t="str">
        <f t="shared" si="107"/>
        <v/>
      </c>
      <c r="AN641" s="216">
        <f t="shared" si="110"/>
        <v>0</v>
      </c>
      <c r="AO641" s="156">
        <f t="shared" si="112"/>
        <v>0</v>
      </c>
      <c r="AP641" s="140">
        <f t="shared" si="111"/>
        <v>0</v>
      </c>
      <c r="AQ641" s="159" t="str">
        <f t="shared" si="108"/>
        <v/>
      </c>
    </row>
    <row r="642" spans="2:43" x14ac:dyDescent="0.2">
      <c r="B642" s="202">
        <v>631</v>
      </c>
      <c r="C642" s="45"/>
      <c r="D642" s="114"/>
      <c r="E642" s="114"/>
      <c r="F642" s="114"/>
      <c r="G642" s="44"/>
      <c r="H642" s="10"/>
      <c r="I642" s="10"/>
      <c r="J642" s="5"/>
      <c r="K642" s="36"/>
      <c r="L642" s="37"/>
      <c r="M642" s="8"/>
      <c r="N642" s="8"/>
      <c r="O642" s="8"/>
      <c r="P642" s="8"/>
      <c r="Q642" s="51"/>
      <c r="R642" s="217" t="str">
        <f t="shared" si="109"/>
        <v/>
      </c>
      <c r="S642" s="39" t="str">
        <f>IF(I642="","",IF(I642="委託輸送",IF(H642="ガソリン",VLOOKUP(L642,参考データ!$D$4:$F$6,3,TRUE),VLOOKUP(L642,参考データ!$D$7:$F$15,3,TRUE)),IF(H642="ガソリン",VLOOKUP(L642,参考データ!$D$16:$F$18,3,TRUE),VLOOKUP(L642,参考データ!$D$19:$F$27,3,TRUE))))</f>
        <v/>
      </c>
      <c r="T642" s="204" t="str">
        <f>IF(C642="","",IF(Q642="有",IF(H642="ガソリン",VLOOKUP(M642,参考データ!$B$36:$F$38,3,FALSE)/R642^VLOOKUP(M642,参考データ!$B$36:$F$38,4,FALSE)/L642^VLOOKUP(M642,参考データ!$B$36:$F$38,5,FALSE),VLOOKUP(M642,参考データ!$B$39:$F$42,3,FALSE)/R642^VLOOKUP(M642,参考データ!$B$39:$F$42,4,FALSE)/L642^VLOOKUP(M642,参考データ!$B$39:$F$42,5,FALSE))*U642,J642/(IF(I642="委託輸送",IF(H642="ガソリン",INDEX(参考データ!$F$48:$I$50,MATCH(L642,参考データ!$D$48:$D$50,1),MATCH(M642,参考データ!$F$47:$I$47,0)),INDEX(参考データ!$F$51:$I$59,MATCH(L642,参考データ!$D$51:$D$59,1),MATCH(M642,参考データ!$F$47:$I$47,0))),IF(H642="ガソリン",INDEX(参考データ!$F$60:$I$62,MATCH(L642,参考データ!$D$60:$D$62,1),MATCH(M642,参考データ!$F$47:$I$47,0)),INDEX(参考データ!$F$63:$I$71,MATCH(L642,参考データ!$D$63:$D$71,1),MATCH(M642,参考データ!$F$47:$I$47,0)))))))</f>
        <v/>
      </c>
      <c r="U642" s="218" t="str">
        <f t="shared" si="106"/>
        <v/>
      </c>
      <c r="V642" s="206" t="str">
        <f t="shared" si="107"/>
        <v/>
      </c>
      <c r="AN642" s="216">
        <f t="shared" si="110"/>
        <v>0</v>
      </c>
      <c r="AO642" s="156">
        <f t="shared" si="112"/>
        <v>0</v>
      </c>
      <c r="AP642" s="140">
        <f t="shared" si="111"/>
        <v>0</v>
      </c>
      <c r="AQ642" s="159" t="str">
        <f t="shared" si="108"/>
        <v/>
      </c>
    </row>
    <row r="643" spans="2:43" x14ac:dyDescent="0.2">
      <c r="B643" s="202">
        <v>632</v>
      </c>
      <c r="C643" s="45"/>
      <c r="D643" s="114"/>
      <c r="E643" s="114"/>
      <c r="F643" s="114"/>
      <c r="G643" s="44"/>
      <c r="H643" s="10"/>
      <c r="I643" s="10"/>
      <c r="J643" s="5"/>
      <c r="K643" s="36"/>
      <c r="L643" s="37"/>
      <c r="M643" s="8"/>
      <c r="N643" s="8"/>
      <c r="O643" s="8"/>
      <c r="P643" s="8"/>
      <c r="Q643" s="51"/>
      <c r="R643" s="217" t="str">
        <f t="shared" si="109"/>
        <v/>
      </c>
      <c r="S643" s="39" t="str">
        <f>IF(I643="","",IF(I643="委託輸送",IF(H643="ガソリン",VLOOKUP(L643,参考データ!$D$4:$F$6,3,TRUE),VLOOKUP(L643,参考データ!$D$7:$F$15,3,TRUE)),IF(H643="ガソリン",VLOOKUP(L643,参考データ!$D$16:$F$18,3,TRUE),VLOOKUP(L643,参考データ!$D$19:$F$27,3,TRUE))))</f>
        <v/>
      </c>
      <c r="T643" s="204" t="str">
        <f>IF(C643="","",IF(Q643="有",IF(H643="ガソリン",VLOOKUP(M643,参考データ!$B$36:$F$38,3,FALSE)/R643^VLOOKUP(M643,参考データ!$B$36:$F$38,4,FALSE)/L643^VLOOKUP(M643,参考データ!$B$36:$F$38,5,FALSE),VLOOKUP(M643,参考データ!$B$39:$F$42,3,FALSE)/R643^VLOOKUP(M643,参考データ!$B$39:$F$42,4,FALSE)/L643^VLOOKUP(M643,参考データ!$B$39:$F$42,5,FALSE))*U643,J643/(IF(I643="委託輸送",IF(H643="ガソリン",INDEX(参考データ!$F$48:$I$50,MATCH(L643,参考データ!$D$48:$D$50,1),MATCH(M643,参考データ!$F$47:$I$47,0)),INDEX(参考データ!$F$51:$I$59,MATCH(L643,参考データ!$D$51:$D$59,1),MATCH(M643,参考データ!$F$47:$I$47,0))),IF(H643="ガソリン",INDEX(参考データ!$F$60:$I$62,MATCH(L643,参考データ!$D$60:$D$62,1),MATCH(M643,参考データ!$F$47:$I$47,0)),INDEX(参考データ!$F$63:$I$71,MATCH(L643,参考データ!$D$63:$D$71,1),MATCH(M643,参考データ!$F$47:$I$47,0)))))))</f>
        <v/>
      </c>
      <c r="U643" s="218" t="str">
        <f t="shared" si="106"/>
        <v/>
      </c>
      <c r="V643" s="206" t="str">
        <f t="shared" si="107"/>
        <v/>
      </c>
      <c r="AN643" s="216">
        <f t="shared" si="110"/>
        <v>0</v>
      </c>
      <c r="AO643" s="156">
        <f t="shared" si="112"/>
        <v>0</v>
      </c>
      <c r="AP643" s="140">
        <f t="shared" si="111"/>
        <v>0</v>
      </c>
      <c r="AQ643" s="159" t="str">
        <f t="shared" si="108"/>
        <v/>
      </c>
    </row>
    <row r="644" spans="2:43" x14ac:dyDescent="0.2">
      <c r="B644" s="202">
        <v>633</v>
      </c>
      <c r="C644" s="45"/>
      <c r="D644" s="114"/>
      <c r="E644" s="114"/>
      <c r="F644" s="114"/>
      <c r="G644" s="44"/>
      <c r="H644" s="10"/>
      <c r="I644" s="10"/>
      <c r="J644" s="5"/>
      <c r="K644" s="36"/>
      <c r="L644" s="37"/>
      <c r="M644" s="8"/>
      <c r="N644" s="8"/>
      <c r="O644" s="8"/>
      <c r="P644" s="8"/>
      <c r="Q644" s="51"/>
      <c r="R644" s="217" t="str">
        <f t="shared" si="109"/>
        <v/>
      </c>
      <c r="S644" s="39" t="str">
        <f>IF(I644="","",IF(I644="委託輸送",IF(H644="ガソリン",VLOOKUP(L644,参考データ!$D$4:$F$6,3,TRUE),VLOOKUP(L644,参考データ!$D$7:$F$15,3,TRUE)),IF(H644="ガソリン",VLOOKUP(L644,参考データ!$D$16:$F$18,3,TRUE),VLOOKUP(L644,参考データ!$D$19:$F$27,3,TRUE))))</f>
        <v/>
      </c>
      <c r="T644" s="204" t="str">
        <f>IF(C644="","",IF(Q644="有",IF(H644="ガソリン",VLOOKUP(M644,参考データ!$B$36:$F$38,3,FALSE)/R644^VLOOKUP(M644,参考データ!$B$36:$F$38,4,FALSE)/L644^VLOOKUP(M644,参考データ!$B$36:$F$38,5,FALSE),VLOOKUP(M644,参考データ!$B$39:$F$42,3,FALSE)/R644^VLOOKUP(M644,参考データ!$B$39:$F$42,4,FALSE)/L644^VLOOKUP(M644,参考データ!$B$39:$F$42,5,FALSE))*U644,J644/(IF(I644="委託輸送",IF(H644="ガソリン",INDEX(参考データ!$F$48:$I$50,MATCH(L644,参考データ!$D$48:$D$50,1),MATCH(M644,参考データ!$F$47:$I$47,0)),INDEX(参考データ!$F$51:$I$59,MATCH(L644,参考データ!$D$51:$D$59,1),MATCH(M644,参考データ!$F$47:$I$47,0))),IF(H644="ガソリン",INDEX(参考データ!$F$60:$I$62,MATCH(L644,参考データ!$D$60:$D$62,1),MATCH(M644,参考データ!$F$47:$I$47,0)),INDEX(参考データ!$F$63:$I$71,MATCH(L644,参考データ!$D$63:$D$71,1),MATCH(M644,参考データ!$F$47:$I$47,0)))))))</f>
        <v/>
      </c>
      <c r="U644" s="218" t="str">
        <f t="shared" si="106"/>
        <v/>
      </c>
      <c r="V644" s="206" t="str">
        <f t="shared" si="107"/>
        <v/>
      </c>
      <c r="AN644" s="216">
        <f t="shared" si="110"/>
        <v>0</v>
      </c>
      <c r="AO644" s="156">
        <f t="shared" si="112"/>
        <v>0</v>
      </c>
      <c r="AP644" s="140">
        <f t="shared" si="111"/>
        <v>0</v>
      </c>
      <c r="AQ644" s="159" t="str">
        <f t="shared" si="108"/>
        <v/>
      </c>
    </row>
    <row r="645" spans="2:43" x14ac:dyDescent="0.2">
      <c r="B645" s="202">
        <v>634</v>
      </c>
      <c r="C645" s="45"/>
      <c r="D645" s="114"/>
      <c r="E645" s="114"/>
      <c r="F645" s="114"/>
      <c r="G645" s="44"/>
      <c r="H645" s="10"/>
      <c r="I645" s="10"/>
      <c r="J645" s="5"/>
      <c r="K645" s="36"/>
      <c r="L645" s="37"/>
      <c r="M645" s="8"/>
      <c r="N645" s="8"/>
      <c r="O645" s="8"/>
      <c r="P645" s="8"/>
      <c r="Q645" s="51"/>
      <c r="R645" s="217" t="str">
        <f t="shared" si="109"/>
        <v/>
      </c>
      <c r="S645" s="39" t="str">
        <f>IF(I645="","",IF(I645="委託輸送",IF(H645="ガソリン",VLOOKUP(L645,参考データ!$D$4:$F$6,3,TRUE),VLOOKUP(L645,参考データ!$D$7:$F$15,3,TRUE)),IF(H645="ガソリン",VLOOKUP(L645,参考データ!$D$16:$F$18,3,TRUE),VLOOKUP(L645,参考データ!$D$19:$F$27,3,TRUE))))</f>
        <v/>
      </c>
      <c r="T645" s="204" t="str">
        <f>IF(C645="","",IF(Q645="有",IF(H645="ガソリン",VLOOKUP(M645,参考データ!$B$36:$F$38,3,FALSE)/R645^VLOOKUP(M645,参考データ!$B$36:$F$38,4,FALSE)/L645^VLOOKUP(M645,参考データ!$B$36:$F$38,5,FALSE),VLOOKUP(M645,参考データ!$B$39:$F$42,3,FALSE)/R645^VLOOKUP(M645,参考データ!$B$39:$F$42,4,FALSE)/L645^VLOOKUP(M645,参考データ!$B$39:$F$42,5,FALSE))*U645,J645/(IF(I645="委託輸送",IF(H645="ガソリン",INDEX(参考データ!$F$48:$I$50,MATCH(L645,参考データ!$D$48:$D$50,1),MATCH(M645,参考データ!$F$47:$I$47,0)),INDEX(参考データ!$F$51:$I$59,MATCH(L645,参考データ!$D$51:$D$59,1),MATCH(M645,参考データ!$F$47:$I$47,0))),IF(H645="ガソリン",INDEX(参考データ!$F$60:$I$62,MATCH(L645,参考データ!$D$60:$D$62,1),MATCH(M645,参考データ!$F$47:$I$47,0)),INDEX(参考データ!$F$63:$I$71,MATCH(L645,参考データ!$D$63:$D$71,1),MATCH(M645,参考データ!$F$47:$I$47,0)))))))</f>
        <v/>
      </c>
      <c r="U645" s="218" t="str">
        <f t="shared" si="106"/>
        <v/>
      </c>
      <c r="V645" s="206" t="str">
        <f t="shared" si="107"/>
        <v/>
      </c>
      <c r="AN645" s="216">
        <f t="shared" si="110"/>
        <v>0</v>
      </c>
      <c r="AO645" s="156">
        <f t="shared" si="112"/>
        <v>0</v>
      </c>
      <c r="AP645" s="140">
        <f t="shared" si="111"/>
        <v>0</v>
      </c>
      <c r="AQ645" s="159" t="str">
        <f t="shared" si="108"/>
        <v/>
      </c>
    </row>
    <row r="646" spans="2:43" x14ac:dyDescent="0.2">
      <c r="B646" s="202">
        <v>635</v>
      </c>
      <c r="C646" s="45"/>
      <c r="D646" s="114"/>
      <c r="E646" s="114"/>
      <c r="F646" s="114"/>
      <c r="G646" s="44"/>
      <c r="H646" s="10"/>
      <c r="I646" s="10"/>
      <c r="J646" s="5"/>
      <c r="K646" s="36"/>
      <c r="L646" s="37"/>
      <c r="M646" s="8"/>
      <c r="N646" s="8"/>
      <c r="O646" s="8"/>
      <c r="P646" s="8"/>
      <c r="Q646" s="51"/>
      <c r="R646" s="217" t="str">
        <f t="shared" si="109"/>
        <v/>
      </c>
      <c r="S646" s="39" t="str">
        <f>IF(I646="","",IF(I646="委託輸送",IF(H646="ガソリン",VLOOKUP(L646,参考データ!$D$4:$F$6,3,TRUE),VLOOKUP(L646,参考データ!$D$7:$F$15,3,TRUE)),IF(H646="ガソリン",VLOOKUP(L646,参考データ!$D$16:$F$18,3,TRUE),VLOOKUP(L646,参考データ!$D$19:$F$27,3,TRUE))))</f>
        <v/>
      </c>
      <c r="T646" s="204" t="str">
        <f>IF(C646="","",IF(Q646="有",IF(H646="ガソリン",VLOOKUP(M646,参考データ!$B$36:$F$38,3,FALSE)/R646^VLOOKUP(M646,参考データ!$B$36:$F$38,4,FALSE)/L646^VLOOKUP(M646,参考データ!$B$36:$F$38,5,FALSE),VLOOKUP(M646,参考データ!$B$39:$F$42,3,FALSE)/R646^VLOOKUP(M646,参考データ!$B$39:$F$42,4,FALSE)/L646^VLOOKUP(M646,参考データ!$B$39:$F$42,5,FALSE))*U646,J646/(IF(I646="委託輸送",IF(H646="ガソリン",INDEX(参考データ!$F$48:$I$50,MATCH(L646,参考データ!$D$48:$D$50,1),MATCH(M646,参考データ!$F$47:$I$47,0)),INDEX(参考データ!$F$51:$I$59,MATCH(L646,参考データ!$D$51:$D$59,1),MATCH(M646,参考データ!$F$47:$I$47,0))),IF(H646="ガソリン",INDEX(参考データ!$F$60:$I$62,MATCH(L646,参考データ!$D$60:$D$62,1),MATCH(M646,参考データ!$F$47:$I$47,0)),INDEX(参考データ!$F$63:$I$71,MATCH(L646,参考データ!$D$63:$D$71,1),MATCH(M646,参考データ!$F$47:$I$47,0)))))))</f>
        <v/>
      </c>
      <c r="U646" s="218" t="str">
        <f t="shared" si="106"/>
        <v/>
      </c>
      <c r="V646" s="206" t="str">
        <f t="shared" si="107"/>
        <v/>
      </c>
      <c r="AN646" s="216">
        <f t="shared" si="110"/>
        <v>0</v>
      </c>
      <c r="AO646" s="156">
        <f t="shared" si="112"/>
        <v>0</v>
      </c>
      <c r="AP646" s="140">
        <f t="shared" si="111"/>
        <v>0</v>
      </c>
      <c r="AQ646" s="159" t="str">
        <f t="shared" si="108"/>
        <v/>
      </c>
    </row>
    <row r="647" spans="2:43" x14ac:dyDescent="0.2">
      <c r="B647" s="202">
        <v>636</v>
      </c>
      <c r="C647" s="45"/>
      <c r="D647" s="114"/>
      <c r="E647" s="114"/>
      <c r="F647" s="114"/>
      <c r="G647" s="44"/>
      <c r="H647" s="10"/>
      <c r="I647" s="10"/>
      <c r="J647" s="5"/>
      <c r="K647" s="36"/>
      <c r="L647" s="37"/>
      <c r="M647" s="8"/>
      <c r="N647" s="8"/>
      <c r="O647" s="8"/>
      <c r="P647" s="8"/>
      <c r="Q647" s="51"/>
      <c r="R647" s="217" t="str">
        <f t="shared" si="109"/>
        <v/>
      </c>
      <c r="S647" s="39" t="str">
        <f>IF(I647="","",IF(I647="委託輸送",IF(H647="ガソリン",VLOOKUP(L647,参考データ!$D$4:$F$6,3,TRUE),VLOOKUP(L647,参考データ!$D$7:$F$15,3,TRUE)),IF(H647="ガソリン",VLOOKUP(L647,参考データ!$D$16:$F$18,3,TRUE),VLOOKUP(L647,参考データ!$D$19:$F$27,3,TRUE))))</f>
        <v/>
      </c>
      <c r="T647" s="204" t="str">
        <f>IF(C647="","",IF(Q647="有",IF(H647="ガソリン",VLOOKUP(M647,参考データ!$B$36:$F$38,3,FALSE)/R647^VLOOKUP(M647,参考データ!$B$36:$F$38,4,FALSE)/L647^VLOOKUP(M647,参考データ!$B$36:$F$38,5,FALSE),VLOOKUP(M647,参考データ!$B$39:$F$42,3,FALSE)/R647^VLOOKUP(M647,参考データ!$B$39:$F$42,4,FALSE)/L647^VLOOKUP(M647,参考データ!$B$39:$F$42,5,FALSE))*U647,J647/(IF(I647="委託輸送",IF(H647="ガソリン",INDEX(参考データ!$F$48:$I$50,MATCH(L647,参考データ!$D$48:$D$50,1),MATCH(M647,参考データ!$F$47:$I$47,0)),INDEX(参考データ!$F$51:$I$59,MATCH(L647,参考データ!$D$51:$D$59,1),MATCH(M647,参考データ!$F$47:$I$47,0))),IF(H647="ガソリン",INDEX(参考データ!$F$60:$I$62,MATCH(L647,参考データ!$D$60:$D$62,1),MATCH(M647,参考データ!$F$47:$I$47,0)),INDEX(参考データ!$F$63:$I$71,MATCH(L647,参考データ!$D$63:$D$71,1),MATCH(M647,参考データ!$F$47:$I$47,0)))))))</f>
        <v/>
      </c>
      <c r="U647" s="218" t="str">
        <f t="shared" si="106"/>
        <v/>
      </c>
      <c r="V647" s="206" t="str">
        <f t="shared" si="107"/>
        <v/>
      </c>
      <c r="AN647" s="216">
        <f t="shared" si="110"/>
        <v>0</v>
      </c>
      <c r="AO647" s="156">
        <f t="shared" si="112"/>
        <v>0</v>
      </c>
      <c r="AP647" s="140">
        <f t="shared" si="111"/>
        <v>0</v>
      </c>
      <c r="AQ647" s="159" t="str">
        <f t="shared" si="108"/>
        <v/>
      </c>
    </row>
    <row r="648" spans="2:43" x14ac:dyDescent="0.2">
      <c r="B648" s="202">
        <v>637</v>
      </c>
      <c r="C648" s="45"/>
      <c r="D648" s="114"/>
      <c r="E648" s="114"/>
      <c r="F648" s="114"/>
      <c r="G648" s="44"/>
      <c r="H648" s="10"/>
      <c r="I648" s="10"/>
      <c r="J648" s="5"/>
      <c r="K648" s="36"/>
      <c r="L648" s="37"/>
      <c r="M648" s="8"/>
      <c r="N648" s="8"/>
      <c r="O648" s="8"/>
      <c r="P648" s="8"/>
      <c r="Q648" s="51"/>
      <c r="R648" s="217" t="str">
        <f t="shared" si="109"/>
        <v/>
      </c>
      <c r="S648" s="39" t="str">
        <f>IF(I648="","",IF(I648="委託輸送",IF(H648="ガソリン",VLOOKUP(L648,参考データ!$D$4:$F$6,3,TRUE),VLOOKUP(L648,参考データ!$D$7:$F$15,3,TRUE)),IF(H648="ガソリン",VLOOKUP(L648,参考データ!$D$16:$F$18,3,TRUE),VLOOKUP(L648,参考データ!$D$19:$F$27,3,TRUE))))</f>
        <v/>
      </c>
      <c r="T648" s="204" t="str">
        <f>IF(C648="","",IF(Q648="有",IF(H648="ガソリン",VLOOKUP(M648,参考データ!$B$36:$F$38,3,FALSE)/R648^VLOOKUP(M648,参考データ!$B$36:$F$38,4,FALSE)/L648^VLOOKUP(M648,参考データ!$B$36:$F$38,5,FALSE),VLOOKUP(M648,参考データ!$B$39:$F$42,3,FALSE)/R648^VLOOKUP(M648,参考データ!$B$39:$F$42,4,FALSE)/L648^VLOOKUP(M648,参考データ!$B$39:$F$42,5,FALSE))*U648,J648/(IF(I648="委託輸送",IF(H648="ガソリン",INDEX(参考データ!$F$48:$I$50,MATCH(L648,参考データ!$D$48:$D$50,1),MATCH(M648,参考データ!$F$47:$I$47,0)),INDEX(参考データ!$F$51:$I$59,MATCH(L648,参考データ!$D$51:$D$59,1),MATCH(M648,参考データ!$F$47:$I$47,0))),IF(H648="ガソリン",INDEX(参考データ!$F$60:$I$62,MATCH(L648,参考データ!$D$60:$D$62,1),MATCH(M648,参考データ!$F$47:$I$47,0)),INDEX(参考データ!$F$63:$I$71,MATCH(L648,参考データ!$D$63:$D$71,1),MATCH(M648,参考データ!$F$47:$I$47,0)))))))</f>
        <v/>
      </c>
      <c r="U648" s="218" t="str">
        <f t="shared" si="106"/>
        <v/>
      </c>
      <c r="V648" s="206" t="str">
        <f t="shared" si="107"/>
        <v/>
      </c>
      <c r="AN648" s="216">
        <f t="shared" si="110"/>
        <v>0</v>
      </c>
      <c r="AO648" s="156">
        <f t="shared" si="112"/>
        <v>0</v>
      </c>
      <c r="AP648" s="140">
        <f t="shared" si="111"/>
        <v>0</v>
      </c>
      <c r="AQ648" s="159" t="str">
        <f t="shared" si="108"/>
        <v/>
      </c>
    </row>
    <row r="649" spans="2:43" x14ac:dyDescent="0.2">
      <c r="B649" s="202">
        <v>638</v>
      </c>
      <c r="C649" s="45"/>
      <c r="D649" s="114"/>
      <c r="E649" s="114"/>
      <c r="F649" s="114"/>
      <c r="G649" s="44"/>
      <c r="H649" s="10"/>
      <c r="I649" s="10"/>
      <c r="J649" s="5"/>
      <c r="K649" s="36"/>
      <c r="L649" s="37"/>
      <c r="M649" s="8"/>
      <c r="N649" s="8"/>
      <c r="O649" s="8"/>
      <c r="P649" s="8"/>
      <c r="Q649" s="51"/>
      <c r="R649" s="217" t="str">
        <f t="shared" si="109"/>
        <v/>
      </c>
      <c r="S649" s="39" t="str">
        <f>IF(I649="","",IF(I649="委託輸送",IF(H649="ガソリン",VLOOKUP(L649,参考データ!$D$4:$F$6,3,TRUE),VLOOKUP(L649,参考データ!$D$7:$F$15,3,TRUE)),IF(H649="ガソリン",VLOOKUP(L649,参考データ!$D$16:$F$18,3,TRUE),VLOOKUP(L649,参考データ!$D$19:$F$27,3,TRUE))))</f>
        <v/>
      </c>
      <c r="T649" s="204" t="str">
        <f>IF(C649="","",IF(Q649="有",IF(H649="ガソリン",VLOOKUP(M649,参考データ!$B$36:$F$38,3,FALSE)/R649^VLOOKUP(M649,参考データ!$B$36:$F$38,4,FALSE)/L649^VLOOKUP(M649,参考データ!$B$36:$F$38,5,FALSE),VLOOKUP(M649,参考データ!$B$39:$F$42,3,FALSE)/R649^VLOOKUP(M649,参考データ!$B$39:$F$42,4,FALSE)/L649^VLOOKUP(M649,参考データ!$B$39:$F$42,5,FALSE))*U649,J649/(IF(I649="委託輸送",IF(H649="ガソリン",INDEX(参考データ!$F$48:$I$50,MATCH(L649,参考データ!$D$48:$D$50,1),MATCH(M649,参考データ!$F$47:$I$47,0)),INDEX(参考データ!$F$51:$I$59,MATCH(L649,参考データ!$D$51:$D$59,1),MATCH(M649,参考データ!$F$47:$I$47,0))),IF(H649="ガソリン",INDEX(参考データ!$F$60:$I$62,MATCH(L649,参考データ!$D$60:$D$62,1),MATCH(M649,参考データ!$F$47:$I$47,0)),INDEX(参考データ!$F$63:$I$71,MATCH(L649,参考データ!$D$63:$D$71,1),MATCH(M649,参考データ!$F$47:$I$47,0)))))))</f>
        <v/>
      </c>
      <c r="U649" s="218" t="str">
        <f t="shared" si="106"/>
        <v/>
      </c>
      <c r="V649" s="206" t="str">
        <f t="shared" si="107"/>
        <v/>
      </c>
      <c r="AN649" s="216">
        <f t="shared" si="110"/>
        <v>0</v>
      </c>
      <c r="AO649" s="156">
        <f t="shared" si="112"/>
        <v>0</v>
      </c>
      <c r="AP649" s="140">
        <f t="shared" si="111"/>
        <v>0</v>
      </c>
      <c r="AQ649" s="159" t="str">
        <f t="shared" si="108"/>
        <v/>
      </c>
    </row>
    <row r="650" spans="2:43" x14ac:dyDescent="0.2">
      <c r="B650" s="202">
        <v>639</v>
      </c>
      <c r="C650" s="45"/>
      <c r="D650" s="114"/>
      <c r="E650" s="114"/>
      <c r="F650" s="114"/>
      <c r="G650" s="44"/>
      <c r="H650" s="10"/>
      <c r="I650" s="10"/>
      <c r="J650" s="5"/>
      <c r="K650" s="36"/>
      <c r="L650" s="37"/>
      <c r="M650" s="8"/>
      <c r="N650" s="8"/>
      <c r="O650" s="8"/>
      <c r="P650" s="8"/>
      <c r="Q650" s="51"/>
      <c r="R650" s="217" t="str">
        <f t="shared" si="109"/>
        <v/>
      </c>
      <c r="S650" s="39" t="str">
        <f>IF(I650="","",IF(I650="委託輸送",IF(H650="ガソリン",VLOOKUP(L650,参考データ!$D$4:$F$6,3,TRUE),VLOOKUP(L650,参考データ!$D$7:$F$15,3,TRUE)),IF(H650="ガソリン",VLOOKUP(L650,参考データ!$D$16:$F$18,3,TRUE),VLOOKUP(L650,参考データ!$D$19:$F$27,3,TRUE))))</f>
        <v/>
      </c>
      <c r="T650" s="204" t="str">
        <f>IF(C650="","",IF(Q650="有",IF(H650="ガソリン",VLOOKUP(M650,参考データ!$B$36:$F$38,3,FALSE)/R650^VLOOKUP(M650,参考データ!$B$36:$F$38,4,FALSE)/L650^VLOOKUP(M650,参考データ!$B$36:$F$38,5,FALSE),VLOOKUP(M650,参考データ!$B$39:$F$42,3,FALSE)/R650^VLOOKUP(M650,参考データ!$B$39:$F$42,4,FALSE)/L650^VLOOKUP(M650,参考データ!$B$39:$F$42,5,FALSE))*U650,J650/(IF(I650="委託輸送",IF(H650="ガソリン",INDEX(参考データ!$F$48:$I$50,MATCH(L650,参考データ!$D$48:$D$50,1),MATCH(M650,参考データ!$F$47:$I$47,0)),INDEX(参考データ!$F$51:$I$59,MATCH(L650,参考データ!$D$51:$D$59,1),MATCH(M650,参考データ!$F$47:$I$47,0))),IF(H650="ガソリン",INDEX(参考データ!$F$60:$I$62,MATCH(L650,参考データ!$D$60:$D$62,1),MATCH(M650,参考データ!$F$47:$I$47,0)),INDEX(参考データ!$F$63:$I$71,MATCH(L650,参考データ!$D$63:$D$71,1),MATCH(M650,参考データ!$F$47:$I$47,0)))))))</f>
        <v/>
      </c>
      <c r="U650" s="218" t="str">
        <f t="shared" si="106"/>
        <v/>
      </c>
      <c r="V650" s="206" t="str">
        <f t="shared" si="107"/>
        <v/>
      </c>
      <c r="AN650" s="216">
        <f t="shared" si="110"/>
        <v>0</v>
      </c>
      <c r="AO650" s="156">
        <f t="shared" si="112"/>
        <v>0</v>
      </c>
      <c r="AP650" s="140">
        <f t="shared" si="111"/>
        <v>0</v>
      </c>
      <c r="AQ650" s="159" t="str">
        <f t="shared" si="108"/>
        <v/>
      </c>
    </row>
    <row r="651" spans="2:43" x14ac:dyDescent="0.2">
      <c r="B651" s="202">
        <v>640</v>
      </c>
      <c r="C651" s="45"/>
      <c r="D651" s="114"/>
      <c r="E651" s="114"/>
      <c r="F651" s="114"/>
      <c r="G651" s="44"/>
      <c r="H651" s="10"/>
      <c r="I651" s="10"/>
      <c r="J651" s="5"/>
      <c r="K651" s="36"/>
      <c r="L651" s="37"/>
      <c r="M651" s="8"/>
      <c r="N651" s="8"/>
      <c r="O651" s="8"/>
      <c r="P651" s="8"/>
      <c r="Q651" s="51"/>
      <c r="R651" s="217" t="str">
        <f t="shared" si="109"/>
        <v/>
      </c>
      <c r="S651" s="39" t="str">
        <f>IF(I651="","",IF(I651="委託輸送",IF(H651="ガソリン",VLOOKUP(L651,参考データ!$D$4:$F$6,3,TRUE),VLOOKUP(L651,参考データ!$D$7:$F$15,3,TRUE)),IF(H651="ガソリン",VLOOKUP(L651,参考データ!$D$16:$F$18,3,TRUE),VLOOKUP(L651,参考データ!$D$19:$F$27,3,TRUE))))</f>
        <v/>
      </c>
      <c r="T651" s="204" t="str">
        <f>IF(C651="","",IF(Q651="有",IF(H651="ガソリン",VLOOKUP(M651,参考データ!$B$36:$F$38,3,FALSE)/R651^VLOOKUP(M651,参考データ!$B$36:$F$38,4,FALSE)/L651^VLOOKUP(M651,参考データ!$B$36:$F$38,5,FALSE),VLOOKUP(M651,参考データ!$B$39:$F$42,3,FALSE)/R651^VLOOKUP(M651,参考データ!$B$39:$F$42,4,FALSE)/L651^VLOOKUP(M651,参考データ!$B$39:$F$42,5,FALSE))*U651,J651/(IF(I651="委託輸送",IF(H651="ガソリン",INDEX(参考データ!$F$48:$I$50,MATCH(L651,参考データ!$D$48:$D$50,1),MATCH(M651,参考データ!$F$47:$I$47,0)),INDEX(参考データ!$F$51:$I$59,MATCH(L651,参考データ!$D$51:$D$59,1),MATCH(M651,参考データ!$F$47:$I$47,0))),IF(H651="ガソリン",INDEX(参考データ!$F$60:$I$62,MATCH(L651,参考データ!$D$60:$D$62,1),MATCH(M651,参考データ!$F$47:$I$47,0)),INDEX(参考データ!$F$63:$I$71,MATCH(L651,参考データ!$D$63:$D$71,1),MATCH(M651,参考データ!$F$47:$I$47,0)))))))</f>
        <v/>
      </c>
      <c r="U651" s="218" t="str">
        <f t="shared" si="106"/>
        <v/>
      </c>
      <c r="V651" s="206" t="str">
        <f t="shared" si="107"/>
        <v/>
      </c>
      <c r="AN651" s="216">
        <f t="shared" si="110"/>
        <v>0</v>
      </c>
      <c r="AO651" s="156">
        <f t="shared" si="112"/>
        <v>0</v>
      </c>
      <c r="AP651" s="140">
        <f t="shared" si="111"/>
        <v>0</v>
      </c>
      <c r="AQ651" s="159" t="str">
        <f t="shared" si="108"/>
        <v/>
      </c>
    </row>
    <row r="652" spans="2:43" x14ac:dyDescent="0.2">
      <c r="B652" s="202">
        <v>641</v>
      </c>
      <c r="C652" s="45"/>
      <c r="D652" s="114"/>
      <c r="E652" s="114"/>
      <c r="F652" s="114"/>
      <c r="G652" s="44"/>
      <c r="H652" s="10"/>
      <c r="I652" s="10"/>
      <c r="J652" s="5"/>
      <c r="K652" s="36"/>
      <c r="L652" s="37"/>
      <c r="M652" s="8"/>
      <c r="N652" s="8"/>
      <c r="O652" s="8"/>
      <c r="P652" s="8"/>
      <c r="Q652" s="51"/>
      <c r="R652" s="217" t="str">
        <f t="shared" si="109"/>
        <v/>
      </c>
      <c r="S652" s="39" t="str">
        <f>IF(I652="","",IF(I652="委託輸送",IF(H652="ガソリン",VLOOKUP(L652,参考データ!$D$4:$F$6,3,TRUE),VLOOKUP(L652,参考データ!$D$7:$F$15,3,TRUE)),IF(H652="ガソリン",VLOOKUP(L652,参考データ!$D$16:$F$18,3,TRUE),VLOOKUP(L652,参考データ!$D$19:$F$27,3,TRUE))))</f>
        <v/>
      </c>
      <c r="T652" s="204" t="str">
        <f>IF(C652="","",IF(Q652="有",IF(H652="ガソリン",VLOOKUP(M652,参考データ!$B$36:$F$38,3,FALSE)/R652^VLOOKUP(M652,参考データ!$B$36:$F$38,4,FALSE)/L652^VLOOKUP(M652,参考データ!$B$36:$F$38,5,FALSE),VLOOKUP(M652,参考データ!$B$39:$F$42,3,FALSE)/R652^VLOOKUP(M652,参考データ!$B$39:$F$42,4,FALSE)/L652^VLOOKUP(M652,参考データ!$B$39:$F$42,5,FALSE))*U652,J652/(IF(I652="委託輸送",IF(H652="ガソリン",INDEX(参考データ!$F$48:$I$50,MATCH(L652,参考データ!$D$48:$D$50,1),MATCH(M652,参考データ!$F$47:$I$47,0)),INDEX(参考データ!$F$51:$I$59,MATCH(L652,参考データ!$D$51:$D$59,1),MATCH(M652,参考データ!$F$47:$I$47,0))),IF(H652="ガソリン",INDEX(参考データ!$F$60:$I$62,MATCH(L652,参考データ!$D$60:$D$62,1),MATCH(M652,参考データ!$F$47:$I$47,0)),INDEX(参考データ!$F$63:$I$71,MATCH(L652,参考データ!$D$63:$D$71,1),MATCH(M652,参考データ!$F$47:$I$47,0)))))))</f>
        <v/>
      </c>
      <c r="U652" s="218" t="str">
        <f t="shared" ref="U652:U715" si="113">IF(C652="","",K652*J652/1000)</f>
        <v/>
      </c>
      <c r="V652" s="206" t="str">
        <f t="shared" ref="V652:V715" si="114">IF(C652="","",IF(Q652="有",IF(OR(N652&gt;T652*1.2,N652&lt;T652*0.5,S652&gt;R652),"エラー","OK"),IF(OR(N652&gt;T652*1.2,N652&lt;T652*0.5),"エラー","OK")))</f>
        <v/>
      </c>
      <c r="AN652" s="216">
        <f t="shared" si="110"/>
        <v>0</v>
      </c>
      <c r="AO652" s="156">
        <f t="shared" si="112"/>
        <v>0</v>
      </c>
      <c r="AP652" s="140">
        <f t="shared" si="111"/>
        <v>0</v>
      </c>
      <c r="AQ652" s="159" t="str">
        <f t="shared" ref="AQ652:AQ715" si="115">C652&amp;D652&amp;E652&amp;F652</f>
        <v/>
      </c>
    </row>
    <row r="653" spans="2:43" x14ac:dyDescent="0.2">
      <c r="B653" s="202">
        <v>642</v>
      </c>
      <c r="C653" s="45"/>
      <c r="D653" s="114"/>
      <c r="E653" s="114"/>
      <c r="F653" s="114"/>
      <c r="G653" s="44"/>
      <c r="H653" s="10"/>
      <c r="I653" s="10"/>
      <c r="J653" s="5"/>
      <c r="K653" s="36"/>
      <c r="L653" s="37"/>
      <c r="M653" s="8"/>
      <c r="N653" s="8"/>
      <c r="O653" s="8"/>
      <c r="P653" s="8"/>
      <c r="Q653" s="51"/>
      <c r="R653" s="217" t="str">
        <f t="shared" ref="R653:R716" si="116">IFERROR(K653/L653,"")</f>
        <v/>
      </c>
      <c r="S653" s="39" t="str">
        <f>IF(I653="","",IF(I653="委託輸送",IF(H653="ガソリン",VLOOKUP(L653,参考データ!$D$4:$F$6,3,TRUE),VLOOKUP(L653,参考データ!$D$7:$F$15,3,TRUE)),IF(H653="ガソリン",VLOOKUP(L653,参考データ!$D$16:$F$18,3,TRUE),VLOOKUP(L653,参考データ!$D$19:$F$27,3,TRUE))))</f>
        <v/>
      </c>
      <c r="T653" s="204" t="str">
        <f>IF(C653="","",IF(Q653="有",IF(H653="ガソリン",VLOOKUP(M653,参考データ!$B$36:$F$38,3,FALSE)/R653^VLOOKUP(M653,参考データ!$B$36:$F$38,4,FALSE)/L653^VLOOKUP(M653,参考データ!$B$36:$F$38,5,FALSE),VLOOKUP(M653,参考データ!$B$39:$F$42,3,FALSE)/R653^VLOOKUP(M653,参考データ!$B$39:$F$42,4,FALSE)/L653^VLOOKUP(M653,参考データ!$B$39:$F$42,5,FALSE))*U653,J653/(IF(I653="委託輸送",IF(H653="ガソリン",INDEX(参考データ!$F$48:$I$50,MATCH(L653,参考データ!$D$48:$D$50,1),MATCH(M653,参考データ!$F$47:$I$47,0)),INDEX(参考データ!$F$51:$I$59,MATCH(L653,参考データ!$D$51:$D$59,1),MATCH(M653,参考データ!$F$47:$I$47,0))),IF(H653="ガソリン",INDEX(参考データ!$F$60:$I$62,MATCH(L653,参考データ!$D$60:$D$62,1),MATCH(M653,参考データ!$F$47:$I$47,0)),INDEX(参考データ!$F$63:$I$71,MATCH(L653,参考データ!$D$63:$D$71,1),MATCH(M653,参考データ!$F$47:$I$47,0)))))))</f>
        <v/>
      </c>
      <c r="U653" s="218" t="str">
        <f t="shared" si="113"/>
        <v/>
      </c>
      <c r="V653" s="206" t="str">
        <f t="shared" si="114"/>
        <v/>
      </c>
      <c r="AN653" s="216">
        <f t="shared" ref="AN653:AN716" si="117">IFERROR(R653*N653,0)</f>
        <v>0</v>
      </c>
      <c r="AO653" s="156">
        <f t="shared" si="112"/>
        <v>0</v>
      </c>
      <c r="AP653" s="140">
        <f t="shared" ref="AP653:AP716" si="118">IFERROR(J653/N653,0)</f>
        <v>0</v>
      </c>
      <c r="AQ653" s="159" t="str">
        <f t="shared" si="115"/>
        <v/>
      </c>
    </row>
    <row r="654" spans="2:43" x14ac:dyDescent="0.2">
      <c r="B654" s="202">
        <v>643</v>
      </c>
      <c r="C654" s="45"/>
      <c r="D654" s="114"/>
      <c r="E654" s="114"/>
      <c r="F654" s="114"/>
      <c r="G654" s="44"/>
      <c r="H654" s="10"/>
      <c r="I654" s="10"/>
      <c r="J654" s="5"/>
      <c r="K654" s="36"/>
      <c r="L654" s="37"/>
      <c r="M654" s="8"/>
      <c r="N654" s="8"/>
      <c r="O654" s="8"/>
      <c r="P654" s="8"/>
      <c r="Q654" s="51"/>
      <c r="R654" s="217" t="str">
        <f t="shared" si="116"/>
        <v/>
      </c>
      <c r="S654" s="39" t="str">
        <f>IF(I654="","",IF(I654="委託輸送",IF(H654="ガソリン",VLOOKUP(L654,参考データ!$D$4:$F$6,3,TRUE),VLOOKUP(L654,参考データ!$D$7:$F$15,3,TRUE)),IF(H654="ガソリン",VLOOKUP(L654,参考データ!$D$16:$F$18,3,TRUE),VLOOKUP(L654,参考データ!$D$19:$F$27,3,TRUE))))</f>
        <v/>
      </c>
      <c r="T654" s="204" t="str">
        <f>IF(C654="","",IF(Q654="有",IF(H654="ガソリン",VLOOKUP(M654,参考データ!$B$36:$F$38,3,FALSE)/R654^VLOOKUP(M654,参考データ!$B$36:$F$38,4,FALSE)/L654^VLOOKUP(M654,参考データ!$B$36:$F$38,5,FALSE),VLOOKUP(M654,参考データ!$B$39:$F$42,3,FALSE)/R654^VLOOKUP(M654,参考データ!$B$39:$F$42,4,FALSE)/L654^VLOOKUP(M654,参考データ!$B$39:$F$42,5,FALSE))*U654,J654/(IF(I654="委託輸送",IF(H654="ガソリン",INDEX(参考データ!$F$48:$I$50,MATCH(L654,参考データ!$D$48:$D$50,1),MATCH(M654,参考データ!$F$47:$I$47,0)),INDEX(参考データ!$F$51:$I$59,MATCH(L654,参考データ!$D$51:$D$59,1),MATCH(M654,参考データ!$F$47:$I$47,0))),IF(H654="ガソリン",INDEX(参考データ!$F$60:$I$62,MATCH(L654,参考データ!$D$60:$D$62,1),MATCH(M654,参考データ!$F$47:$I$47,0)),INDEX(参考データ!$F$63:$I$71,MATCH(L654,参考データ!$D$63:$D$71,1),MATCH(M654,参考データ!$F$47:$I$47,0)))))))</f>
        <v/>
      </c>
      <c r="U654" s="218" t="str">
        <f t="shared" si="113"/>
        <v/>
      </c>
      <c r="V654" s="206" t="str">
        <f t="shared" si="114"/>
        <v/>
      </c>
      <c r="AN654" s="216">
        <f t="shared" si="117"/>
        <v>0</v>
      </c>
      <c r="AO654" s="156">
        <f t="shared" si="112"/>
        <v>0</v>
      </c>
      <c r="AP654" s="140">
        <f t="shared" si="118"/>
        <v>0</v>
      </c>
      <c r="AQ654" s="159" t="str">
        <f t="shared" si="115"/>
        <v/>
      </c>
    </row>
    <row r="655" spans="2:43" x14ac:dyDescent="0.2">
      <c r="B655" s="202">
        <v>644</v>
      </c>
      <c r="C655" s="45"/>
      <c r="D655" s="114"/>
      <c r="E655" s="114"/>
      <c r="F655" s="114"/>
      <c r="G655" s="44"/>
      <c r="H655" s="10"/>
      <c r="I655" s="10"/>
      <c r="J655" s="5"/>
      <c r="K655" s="36"/>
      <c r="L655" s="37"/>
      <c r="M655" s="8"/>
      <c r="N655" s="8"/>
      <c r="O655" s="8"/>
      <c r="P655" s="8"/>
      <c r="Q655" s="51"/>
      <c r="R655" s="217" t="str">
        <f t="shared" si="116"/>
        <v/>
      </c>
      <c r="S655" s="39" t="str">
        <f>IF(I655="","",IF(I655="委託輸送",IF(H655="ガソリン",VLOOKUP(L655,参考データ!$D$4:$F$6,3,TRUE),VLOOKUP(L655,参考データ!$D$7:$F$15,3,TRUE)),IF(H655="ガソリン",VLOOKUP(L655,参考データ!$D$16:$F$18,3,TRUE),VLOOKUP(L655,参考データ!$D$19:$F$27,3,TRUE))))</f>
        <v/>
      </c>
      <c r="T655" s="204" t="str">
        <f>IF(C655="","",IF(Q655="有",IF(H655="ガソリン",VLOOKUP(M655,参考データ!$B$36:$F$38,3,FALSE)/R655^VLOOKUP(M655,参考データ!$B$36:$F$38,4,FALSE)/L655^VLOOKUP(M655,参考データ!$B$36:$F$38,5,FALSE),VLOOKUP(M655,参考データ!$B$39:$F$42,3,FALSE)/R655^VLOOKUP(M655,参考データ!$B$39:$F$42,4,FALSE)/L655^VLOOKUP(M655,参考データ!$B$39:$F$42,5,FALSE))*U655,J655/(IF(I655="委託輸送",IF(H655="ガソリン",INDEX(参考データ!$F$48:$I$50,MATCH(L655,参考データ!$D$48:$D$50,1),MATCH(M655,参考データ!$F$47:$I$47,0)),INDEX(参考データ!$F$51:$I$59,MATCH(L655,参考データ!$D$51:$D$59,1),MATCH(M655,参考データ!$F$47:$I$47,0))),IF(H655="ガソリン",INDEX(参考データ!$F$60:$I$62,MATCH(L655,参考データ!$D$60:$D$62,1),MATCH(M655,参考データ!$F$47:$I$47,0)),INDEX(参考データ!$F$63:$I$71,MATCH(L655,参考データ!$D$63:$D$71,1),MATCH(M655,参考データ!$F$47:$I$47,0)))))))</f>
        <v/>
      </c>
      <c r="U655" s="218" t="str">
        <f t="shared" si="113"/>
        <v/>
      </c>
      <c r="V655" s="206" t="str">
        <f t="shared" si="114"/>
        <v/>
      </c>
      <c r="AN655" s="216">
        <f t="shared" si="117"/>
        <v>0</v>
      </c>
      <c r="AO655" s="156">
        <f t="shared" si="112"/>
        <v>0</v>
      </c>
      <c r="AP655" s="140">
        <f t="shared" si="118"/>
        <v>0</v>
      </c>
      <c r="AQ655" s="159" t="str">
        <f t="shared" si="115"/>
        <v/>
      </c>
    </row>
    <row r="656" spans="2:43" x14ac:dyDescent="0.2">
      <c r="B656" s="202">
        <v>645</v>
      </c>
      <c r="C656" s="45"/>
      <c r="D656" s="114"/>
      <c r="E656" s="114"/>
      <c r="F656" s="114"/>
      <c r="G656" s="44"/>
      <c r="H656" s="10"/>
      <c r="I656" s="10"/>
      <c r="J656" s="5"/>
      <c r="K656" s="36"/>
      <c r="L656" s="37"/>
      <c r="M656" s="8"/>
      <c r="N656" s="8"/>
      <c r="O656" s="8"/>
      <c r="P656" s="8"/>
      <c r="Q656" s="51"/>
      <c r="R656" s="217" t="str">
        <f t="shared" si="116"/>
        <v/>
      </c>
      <c r="S656" s="39" t="str">
        <f>IF(I656="","",IF(I656="委託輸送",IF(H656="ガソリン",VLOOKUP(L656,参考データ!$D$4:$F$6,3,TRUE),VLOOKUP(L656,参考データ!$D$7:$F$15,3,TRUE)),IF(H656="ガソリン",VLOOKUP(L656,参考データ!$D$16:$F$18,3,TRUE),VLOOKUP(L656,参考データ!$D$19:$F$27,3,TRUE))))</f>
        <v/>
      </c>
      <c r="T656" s="204" t="str">
        <f>IF(C656="","",IF(Q656="有",IF(H656="ガソリン",VLOOKUP(M656,参考データ!$B$36:$F$38,3,FALSE)/R656^VLOOKUP(M656,参考データ!$B$36:$F$38,4,FALSE)/L656^VLOOKUP(M656,参考データ!$B$36:$F$38,5,FALSE),VLOOKUP(M656,参考データ!$B$39:$F$42,3,FALSE)/R656^VLOOKUP(M656,参考データ!$B$39:$F$42,4,FALSE)/L656^VLOOKUP(M656,参考データ!$B$39:$F$42,5,FALSE))*U656,J656/(IF(I656="委託輸送",IF(H656="ガソリン",INDEX(参考データ!$F$48:$I$50,MATCH(L656,参考データ!$D$48:$D$50,1),MATCH(M656,参考データ!$F$47:$I$47,0)),INDEX(参考データ!$F$51:$I$59,MATCH(L656,参考データ!$D$51:$D$59,1),MATCH(M656,参考データ!$F$47:$I$47,0))),IF(H656="ガソリン",INDEX(参考データ!$F$60:$I$62,MATCH(L656,参考データ!$D$60:$D$62,1),MATCH(M656,参考データ!$F$47:$I$47,0)),INDEX(参考データ!$F$63:$I$71,MATCH(L656,参考データ!$D$63:$D$71,1),MATCH(M656,参考データ!$F$47:$I$47,0)))))))</f>
        <v/>
      </c>
      <c r="U656" s="218" t="str">
        <f t="shared" si="113"/>
        <v/>
      </c>
      <c r="V656" s="206" t="str">
        <f t="shared" si="114"/>
        <v/>
      </c>
      <c r="AN656" s="216">
        <f t="shared" si="117"/>
        <v>0</v>
      </c>
      <c r="AO656" s="156">
        <f t="shared" si="112"/>
        <v>0</v>
      </c>
      <c r="AP656" s="140">
        <f t="shared" si="118"/>
        <v>0</v>
      </c>
      <c r="AQ656" s="159" t="str">
        <f t="shared" si="115"/>
        <v/>
      </c>
    </row>
    <row r="657" spans="2:43" x14ac:dyDescent="0.2">
      <c r="B657" s="202">
        <v>646</v>
      </c>
      <c r="C657" s="45"/>
      <c r="D657" s="114"/>
      <c r="E657" s="114"/>
      <c r="F657" s="114"/>
      <c r="G657" s="44"/>
      <c r="H657" s="10"/>
      <c r="I657" s="10"/>
      <c r="J657" s="5"/>
      <c r="K657" s="36"/>
      <c r="L657" s="37"/>
      <c r="M657" s="8"/>
      <c r="N657" s="8"/>
      <c r="O657" s="8"/>
      <c r="P657" s="8"/>
      <c r="Q657" s="51"/>
      <c r="R657" s="217" t="str">
        <f t="shared" si="116"/>
        <v/>
      </c>
      <c r="S657" s="39" t="str">
        <f>IF(I657="","",IF(I657="委託輸送",IF(H657="ガソリン",VLOOKUP(L657,参考データ!$D$4:$F$6,3,TRUE),VLOOKUP(L657,参考データ!$D$7:$F$15,3,TRUE)),IF(H657="ガソリン",VLOOKUP(L657,参考データ!$D$16:$F$18,3,TRUE),VLOOKUP(L657,参考データ!$D$19:$F$27,3,TRUE))))</f>
        <v/>
      </c>
      <c r="T657" s="204" t="str">
        <f>IF(C657="","",IF(Q657="有",IF(H657="ガソリン",VLOOKUP(M657,参考データ!$B$36:$F$38,3,FALSE)/R657^VLOOKUP(M657,参考データ!$B$36:$F$38,4,FALSE)/L657^VLOOKUP(M657,参考データ!$B$36:$F$38,5,FALSE),VLOOKUP(M657,参考データ!$B$39:$F$42,3,FALSE)/R657^VLOOKUP(M657,参考データ!$B$39:$F$42,4,FALSE)/L657^VLOOKUP(M657,参考データ!$B$39:$F$42,5,FALSE))*U657,J657/(IF(I657="委託輸送",IF(H657="ガソリン",INDEX(参考データ!$F$48:$I$50,MATCH(L657,参考データ!$D$48:$D$50,1),MATCH(M657,参考データ!$F$47:$I$47,0)),INDEX(参考データ!$F$51:$I$59,MATCH(L657,参考データ!$D$51:$D$59,1),MATCH(M657,参考データ!$F$47:$I$47,0))),IF(H657="ガソリン",INDEX(参考データ!$F$60:$I$62,MATCH(L657,参考データ!$D$60:$D$62,1),MATCH(M657,参考データ!$F$47:$I$47,0)),INDEX(参考データ!$F$63:$I$71,MATCH(L657,参考データ!$D$63:$D$71,1),MATCH(M657,参考データ!$F$47:$I$47,0)))))))</f>
        <v/>
      </c>
      <c r="U657" s="218" t="str">
        <f t="shared" si="113"/>
        <v/>
      </c>
      <c r="V657" s="206" t="str">
        <f t="shared" si="114"/>
        <v/>
      </c>
      <c r="AN657" s="216">
        <f t="shared" si="117"/>
        <v>0</v>
      </c>
      <c r="AO657" s="156">
        <f t="shared" si="112"/>
        <v>0</v>
      </c>
      <c r="AP657" s="140">
        <f t="shared" si="118"/>
        <v>0</v>
      </c>
      <c r="AQ657" s="159" t="str">
        <f t="shared" si="115"/>
        <v/>
      </c>
    </row>
    <row r="658" spans="2:43" x14ac:dyDescent="0.2">
      <c r="B658" s="202">
        <v>647</v>
      </c>
      <c r="C658" s="45"/>
      <c r="D658" s="114"/>
      <c r="E658" s="114"/>
      <c r="F658" s="114"/>
      <c r="G658" s="44"/>
      <c r="H658" s="10"/>
      <c r="I658" s="10"/>
      <c r="J658" s="5"/>
      <c r="K658" s="36"/>
      <c r="L658" s="37"/>
      <c r="M658" s="8"/>
      <c r="N658" s="8"/>
      <c r="O658" s="8"/>
      <c r="P658" s="8"/>
      <c r="Q658" s="51"/>
      <c r="R658" s="217" t="str">
        <f t="shared" si="116"/>
        <v/>
      </c>
      <c r="S658" s="39" t="str">
        <f>IF(I658="","",IF(I658="委託輸送",IF(H658="ガソリン",VLOOKUP(L658,参考データ!$D$4:$F$6,3,TRUE),VLOOKUP(L658,参考データ!$D$7:$F$15,3,TRUE)),IF(H658="ガソリン",VLOOKUP(L658,参考データ!$D$16:$F$18,3,TRUE),VLOOKUP(L658,参考データ!$D$19:$F$27,3,TRUE))))</f>
        <v/>
      </c>
      <c r="T658" s="204" t="str">
        <f>IF(C658="","",IF(Q658="有",IF(H658="ガソリン",VLOOKUP(M658,参考データ!$B$36:$F$38,3,FALSE)/R658^VLOOKUP(M658,参考データ!$B$36:$F$38,4,FALSE)/L658^VLOOKUP(M658,参考データ!$B$36:$F$38,5,FALSE),VLOOKUP(M658,参考データ!$B$39:$F$42,3,FALSE)/R658^VLOOKUP(M658,参考データ!$B$39:$F$42,4,FALSE)/L658^VLOOKUP(M658,参考データ!$B$39:$F$42,5,FALSE))*U658,J658/(IF(I658="委託輸送",IF(H658="ガソリン",INDEX(参考データ!$F$48:$I$50,MATCH(L658,参考データ!$D$48:$D$50,1),MATCH(M658,参考データ!$F$47:$I$47,0)),INDEX(参考データ!$F$51:$I$59,MATCH(L658,参考データ!$D$51:$D$59,1),MATCH(M658,参考データ!$F$47:$I$47,0))),IF(H658="ガソリン",INDEX(参考データ!$F$60:$I$62,MATCH(L658,参考データ!$D$60:$D$62,1),MATCH(M658,参考データ!$F$47:$I$47,0)),INDEX(参考データ!$F$63:$I$71,MATCH(L658,参考データ!$D$63:$D$71,1),MATCH(M658,参考データ!$F$47:$I$47,0)))))))</f>
        <v/>
      </c>
      <c r="U658" s="218" t="str">
        <f t="shared" si="113"/>
        <v/>
      </c>
      <c r="V658" s="206" t="str">
        <f t="shared" si="114"/>
        <v/>
      </c>
      <c r="AN658" s="216">
        <f t="shared" si="117"/>
        <v>0</v>
      </c>
      <c r="AO658" s="156">
        <f t="shared" si="112"/>
        <v>0</v>
      </c>
      <c r="AP658" s="140">
        <f t="shared" si="118"/>
        <v>0</v>
      </c>
      <c r="AQ658" s="159" t="str">
        <f t="shared" si="115"/>
        <v/>
      </c>
    </row>
    <row r="659" spans="2:43" x14ac:dyDescent="0.2">
      <c r="B659" s="202">
        <v>648</v>
      </c>
      <c r="C659" s="45"/>
      <c r="D659" s="114"/>
      <c r="E659" s="114"/>
      <c r="F659" s="114"/>
      <c r="G659" s="44"/>
      <c r="H659" s="10"/>
      <c r="I659" s="10"/>
      <c r="J659" s="5"/>
      <c r="K659" s="36"/>
      <c r="L659" s="37"/>
      <c r="M659" s="8"/>
      <c r="N659" s="8"/>
      <c r="O659" s="8"/>
      <c r="P659" s="8"/>
      <c r="Q659" s="51"/>
      <c r="R659" s="217" t="str">
        <f t="shared" si="116"/>
        <v/>
      </c>
      <c r="S659" s="39" t="str">
        <f>IF(I659="","",IF(I659="委託輸送",IF(H659="ガソリン",VLOOKUP(L659,参考データ!$D$4:$F$6,3,TRUE),VLOOKUP(L659,参考データ!$D$7:$F$15,3,TRUE)),IF(H659="ガソリン",VLOOKUP(L659,参考データ!$D$16:$F$18,3,TRUE),VLOOKUP(L659,参考データ!$D$19:$F$27,3,TRUE))))</f>
        <v/>
      </c>
      <c r="T659" s="204" t="str">
        <f>IF(C659="","",IF(Q659="有",IF(H659="ガソリン",VLOOKUP(M659,参考データ!$B$36:$F$38,3,FALSE)/R659^VLOOKUP(M659,参考データ!$B$36:$F$38,4,FALSE)/L659^VLOOKUP(M659,参考データ!$B$36:$F$38,5,FALSE),VLOOKUP(M659,参考データ!$B$39:$F$42,3,FALSE)/R659^VLOOKUP(M659,参考データ!$B$39:$F$42,4,FALSE)/L659^VLOOKUP(M659,参考データ!$B$39:$F$42,5,FALSE))*U659,J659/(IF(I659="委託輸送",IF(H659="ガソリン",INDEX(参考データ!$F$48:$I$50,MATCH(L659,参考データ!$D$48:$D$50,1),MATCH(M659,参考データ!$F$47:$I$47,0)),INDEX(参考データ!$F$51:$I$59,MATCH(L659,参考データ!$D$51:$D$59,1),MATCH(M659,参考データ!$F$47:$I$47,0))),IF(H659="ガソリン",INDEX(参考データ!$F$60:$I$62,MATCH(L659,参考データ!$D$60:$D$62,1),MATCH(M659,参考データ!$F$47:$I$47,0)),INDEX(参考データ!$F$63:$I$71,MATCH(L659,参考データ!$D$63:$D$71,1),MATCH(M659,参考データ!$F$47:$I$47,0)))))))</f>
        <v/>
      </c>
      <c r="U659" s="218" t="str">
        <f t="shared" si="113"/>
        <v/>
      </c>
      <c r="V659" s="206" t="str">
        <f t="shared" si="114"/>
        <v/>
      </c>
      <c r="AN659" s="216">
        <f t="shared" si="117"/>
        <v>0</v>
      </c>
      <c r="AO659" s="156">
        <f t="shared" si="112"/>
        <v>0</v>
      </c>
      <c r="AP659" s="140">
        <f t="shared" si="118"/>
        <v>0</v>
      </c>
      <c r="AQ659" s="159" t="str">
        <f t="shared" si="115"/>
        <v/>
      </c>
    </row>
    <row r="660" spans="2:43" x14ac:dyDescent="0.2">
      <c r="B660" s="202">
        <v>649</v>
      </c>
      <c r="C660" s="45"/>
      <c r="D660" s="114"/>
      <c r="E660" s="114"/>
      <c r="F660" s="114"/>
      <c r="G660" s="44"/>
      <c r="H660" s="10"/>
      <c r="I660" s="10"/>
      <c r="J660" s="5"/>
      <c r="K660" s="36"/>
      <c r="L660" s="37"/>
      <c r="M660" s="8"/>
      <c r="N660" s="8"/>
      <c r="O660" s="8"/>
      <c r="P660" s="8"/>
      <c r="Q660" s="51"/>
      <c r="R660" s="217" t="str">
        <f t="shared" si="116"/>
        <v/>
      </c>
      <c r="S660" s="39" t="str">
        <f>IF(I660="","",IF(I660="委託輸送",IF(H660="ガソリン",VLOOKUP(L660,参考データ!$D$4:$F$6,3,TRUE),VLOOKUP(L660,参考データ!$D$7:$F$15,3,TRUE)),IF(H660="ガソリン",VLOOKUP(L660,参考データ!$D$16:$F$18,3,TRUE),VLOOKUP(L660,参考データ!$D$19:$F$27,3,TRUE))))</f>
        <v/>
      </c>
      <c r="T660" s="204" t="str">
        <f>IF(C660="","",IF(Q660="有",IF(H660="ガソリン",VLOOKUP(M660,参考データ!$B$36:$F$38,3,FALSE)/R660^VLOOKUP(M660,参考データ!$B$36:$F$38,4,FALSE)/L660^VLOOKUP(M660,参考データ!$B$36:$F$38,5,FALSE),VLOOKUP(M660,参考データ!$B$39:$F$42,3,FALSE)/R660^VLOOKUP(M660,参考データ!$B$39:$F$42,4,FALSE)/L660^VLOOKUP(M660,参考データ!$B$39:$F$42,5,FALSE))*U660,J660/(IF(I660="委託輸送",IF(H660="ガソリン",INDEX(参考データ!$F$48:$I$50,MATCH(L660,参考データ!$D$48:$D$50,1),MATCH(M660,参考データ!$F$47:$I$47,0)),INDEX(参考データ!$F$51:$I$59,MATCH(L660,参考データ!$D$51:$D$59,1),MATCH(M660,参考データ!$F$47:$I$47,0))),IF(H660="ガソリン",INDEX(参考データ!$F$60:$I$62,MATCH(L660,参考データ!$D$60:$D$62,1),MATCH(M660,参考データ!$F$47:$I$47,0)),INDEX(参考データ!$F$63:$I$71,MATCH(L660,参考データ!$D$63:$D$71,1),MATCH(M660,参考データ!$F$47:$I$47,0)))))))</f>
        <v/>
      </c>
      <c r="U660" s="218" t="str">
        <f t="shared" si="113"/>
        <v/>
      </c>
      <c r="V660" s="206" t="str">
        <f t="shared" si="114"/>
        <v/>
      </c>
      <c r="AN660" s="216">
        <f t="shared" si="117"/>
        <v>0</v>
      </c>
      <c r="AO660" s="156">
        <f t="shared" si="112"/>
        <v>0</v>
      </c>
      <c r="AP660" s="140">
        <f t="shared" si="118"/>
        <v>0</v>
      </c>
      <c r="AQ660" s="159" t="str">
        <f t="shared" si="115"/>
        <v/>
      </c>
    </row>
    <row r="661" spans="2:43" x14ac:dyDescent="0.2">
      <c r="B661" s="202">
        <v>650</v>
      </c>
      <c r="C661" s="45"/>
      <c r="D661" s="114"/>
      <c r="E661" s="114"/>
      <c r="F661" s="114"/>
      <c r="G661" s="44"/>
      <c r="H661" s="10"/>
      <c r="I661" s="10"/>
      <c r="J661" s="5"/>
      <c r="K661" s="36"/>
      <c r="L661" s="37"/>
      <c r="M661" s="8"/>
      <c r="N661" s="8"/>
      <c r="O661" s="8"/>
      <c r="P661" s="8"/>
      <c r="Q661" s="51"/>
      <c r="R661" s="217" t="str">
        <f t="shared" si="116"/>
        <v/>
      </c>
      <c r="S661" s="39" t="str">
        <f>IF(I661="","",IF(I661="委託輸送",IF(H661="ガソリン",VLOOKUP(L661,参考データ!$D$4:$F$6,3,TRUE),VLOOKUP(L661,参考データ!$D$7:$F$15,3,TRUE)),IF(H661="ガソリン",VLOOKUP(L661,参考データ!$D$16:$F$18,3,TRUE),VLOOKUP(L661,参考データ!$D$19:$F$27,3,TRUE))))</f>
        <v/>
      </c>
      <c r="T661" s="204" t="str">
        <f>IF(C661="","",IF(Q661="有",IF(H661="ガソリン",VLOOKUP(M661,参考データ!$B$36:$F$38,3,FALSE)/R661^VLOOKUP(M661,参考データ!$B$36:$F$38,4,FALSE)/L661^VLOOKUP(M661,参考データ!$B$36:$F$38,5,FALSE),VLOOKUP(M661,参考データ!$B$39:$F$42,3,FALSE)/R661^VLOOKUP(M661,参考データ!$B$39:$F$42,4,FALSE)/L661^VLOOKUP(M661,参考データ!$B$39:$F$42,5,FALSE))*U661,J661/(IF(I661="委託輸送",IF(H661="ガソリン",INDEX(参考データ!$F$48:$I$50,MATCH(L661,参考データ!$D$48:$D$50,1),MATCH(M661,参考データ!$F$47:$I$47,0)),INDEX(参考データ!$F$51:$I$59,MATCH(L661,参考データ!$D$51:$D$59,1),MATCH(M661,参考データ!$F$47:$I$47,0))),IF(H661="ガソリン",INDEX(参考データ!$F$60:$I$62,MATCH(L661,参考データ!$D$60:$D$62,1),MATCH(M661,参考データ!$F$47:$I$47,0)),INDEX(参考データ!$F$63:$I$71,MATCH(L661,参考データ!$D$63:$D$71,1),MATCH(M661,参考データ!$F$47:$I$47,0)))))))</f>
        <v/>
      </c>
      <c r="U661" s="218" t="str">
        <f t="shared" si="113"/>
        <v/>
      </c>
      <c r="V661" s="206" t="str">
        <f t="shared" si="114"/>
        <v/>
      </c>
      <c r="AN661" s="216">
        <f t="shared" si="117"/>
        <v>0</v>
      </c>
      <c r="AO661" s="156">
        <f t="shared" si="112"/>
        <v>0</v>
      </c>
      <c r="AP661" s="140">
        <f t="shared" si="118"/>
        <v>0</v>
      </c>
      <c r="AQ661" s="159" t="str">
        <f t="shared" si="115"/>
        <v/>
      </c>
    </row>
    <row r="662" spans="2:43" x14ac:dyDescent="0.2">
      <c r="B662" s="202">
        <v>651</v>
      </c>
      <c r="C662" s="45"/>
      <c r="D662" s="114"/>
      <c r="E662" s="114"/>
      <c r="F662" s="114"/>
      <c r="G662" s="44"/>
      <c r="H662" s="10"/>
      <c r="I662" s="10"/>
      <c r="J662" s="5"/>
      <c r="K662" s="36"/>
      <c r="L662" s="37"/>
      <c r="M662" s="8"/>
      <c r="N662" s="8"/>
      <c r="O662" s="8"/>
      <c r="P662" s="8"/>
      <c r="Q662" s="51"/>
      <c r="R662" s="217" t="str">
        <f t="shared" si="116"/>
        <v/>
      </c>
      <c r="S662" s="39" t="str">
        <f>IF(I662="","",IF(I662="委託輸送",IF(H662="ガソリン",VLOOKUP(L662,参考データ!$D$4:$F$6,3,TRUE),VLOOKUP(L662,参考データ!$D$7:$F$15,3,TRUE)),IF(H662="ガソリン",VLOOKUP(L662,参考データ!$D$16:$F$18,3,TRUE),VLOOKUP(L662,参考データ!$D$19:$F$27,3,TRUE))))</f>
        <v/>
      </c>
      <c r="T662" s="204" t="str">
        <f>IF(C662="","",IF(Q662="有",IF(H662="ガソリン",VLOOKUP(M662,参考データ!$B$36:$F$38,3,FALSE)/R662^VLOOKUP(M662,参考データ!$B$36:$F$38,4,FALSE)/L662^VLOOKUP(M662,参考データ!$B$36:$F$38,5,FALSE),VLOOKUP(M662,参考データ!$B$39:$F$42,3,FALSE)/R662^VLOOKUP(M662,参考データ!$B$39:$F$42,4,FALSE)/L662^VLOOKUP(M662,参考データ!$B$39:$F$42,5,FALSE))*U662,J662/(IF(I662="委託輸送",IF(H662="ガソリン",INDEX(参考データ!$F$48:$I$50,MATCH(L662,参考データ!$D$48:$D$50,1),MATCH(M662,参考データ!$F$47:$I$47,0)),INDEX(参考データ!$F$51:$I$59,MATCH(L662,参考データ!$D$51:$D$59,1),MATCH(M662,参考データ!$F$47:$I$47,0))),IF(H662="ガソリン",INDEX(参考データ!$F$60:$I$62,MATCH(L662,参考データ!$D$60:$D$62,1),MATCH(M662,参考データ!$F$47:$I$47,0)),INDEX(参考データ!$F$63:$I$71,MATCH(L662,参考データ!$D$63:$D$71,1),MATCH(M662,参考データ!$F$47:$I$47,0)))))))</f>
        <v/>
      </c>
      <c r="U662" s="218" t="str">
        <f t="shared" si="113"/>
        <v/>
      </c>
      <c r="V662" s="206" t="str">
        <f t="shared" si="114"/>
        <v/>
      </c>
      <c r="AN662" s="216">
        <f t="shared" si="117"/>
        <v>0</v>
      </c>
      <c r="AO662" s="156">
        <f t="shared" si="112"/>
        <v>0</v>
      </c>
      <c r="AP662" s="140">
        <f t="shared" si="118"/>
        <v>0</v>
      </c>
      <c r="AQ662" s="159" t="str">
        <f t="shared" si="115"/>
        <v/>
      </c>
    </row>
    <row r="663" spans="2:43" x14ac:dyDescent="0.2">
      <c r="B663" s="202">
        <v>652</v>
      </c>
      <c r="C663" s="45"/>
      <c r="D663" s="114"/>
      <c r="E663" s="114"/>
      <c r="F663" s="114"/>
      <c r="G663" s="44"/>
      <c r="H663" s="10"/>
      <c r="I663" s="10"/>
      <c r="J663" s="5"/>
      <c r="K663" s="36"/>
      <c r="L663" s="37"/>
      <c r="M663" s="8"/>
      <c r="N663" s="8"/>
      <c r="O663" s="8"/>
      <c r="P663" s="8"/>
      <c r="Q663" s="51"/>
      <c r="R663" s="217" t="str">
        <f t="shared" si="116"/>
        <v/>
      </c>
      <c r="S663" s="39" t="str">
        <f>IF(I663="","",IF(I663="委託輸送",IF(H663="ガソリン",VLOOKUP(L663,参考データ!$D$4:$F$6,3,TRUE),VLOOKUP(L663,参考データ!$D$7:$F$15,3,TRUE)),IF(H663="ガソリン",VLOOKUP(L663,参考データ!$D$16:$F$18,3,TRUE),VLOOKUP(L663,参考データ!$D$19:$F$27,3,TRUE))))</f>
        <v/>
      </c>
      <c r="T663" s="204" t="str">
        <f>IF(C663="","",IF(Q663="有",IF(H663="ガソリン",VLOOKUP(M663,参考データ!$B$36:$F$38,3,FALSE)/R663^VLOOKUP(M663,参考データ!$B$36:$F$38,4,FALSE)/L663^VLOOKUP(M663,参考データ!$B$36:$F$38,5,FALSE),VLOOKUP(M663,参考データ!$B$39:$F$42,3,FALSE)/R663^VLOOKUP(M663,参考データ!$B$39:$F$42,4,FALSE)/L663^VLOOKUP(M663,参考データ!$B$39:$F$42,5,FALSE))*U663,J663/(IF(I663="委託輸送",IF(H663="ガソリン",INDEX(参考データ!$F$48:$I$50,MATCH(L663,参考データ!$D$48:$D$50,1),MATCH(M663,参考データ!$F$47:$I$47,0)),INDEX(参考データ!$F$51:$I$59,MATCH(L663,参考データ!$D$51:$D$59,1),MATCH(M663,参考データ!$F$47:$I$47,0))),IF(H663="ガソリン",INDEX(参考データ!$F$60:$I$62,MATCH(L663,参考データ!$D$60:$D$62,1),MATCH(M663,参考データ!$F$47:$I$47,0)),INDEX(参考データ!$F$63:$I$71,MATCH(L663,参考データ!$D$63:$D$71,1),MATCH(M663,参考データ!$F$47:$I$47,0)))))))</f>
        <v/>
      </c>
      <c r="U663" s="218" t="str">
        <f t="shared" si="113"/>
        <v/>
      </c>
      <c r="V663" s="206" t="str">
        <f t="shared" si="114"/>
        <v/>
      </c>
      <c r="AN663" s="216">
        <f t="shared" si="117"/>
        <v>0</v>
      </c>
      <c r="AO663" s="156">
        <f t="shared" si="112"/>
        <v>0</v>
      </c>
      <c r="AP663" s="140">
        <f t="shared" si="118"/>
        <v>0</v>
      </c>
      <c r="AQ663" s="159" t="str">
        <f t="shared" si="115"/>
        <v/>
      </c>
    </row>
    <row r="664" spans="2:43" x14ac:dyDescent="0.2">
      <c r="B664" s="202">
        <v>653</v>
      </c>
      <c r="C664" s="45"/>
      <c r="D664" s="114"/>
      <c r="E664" s="114"/>
      <c r="F664" s="114"/>
      <c r="G664" s="44"/>
      <c r="H664" s="10"/>
      <c r="I664" s="10"/>
      <c r="J664" s="5"/>
      <c r="K664" s="36"/>
      <c r="L664" s="37"/>
      <c r="M664" s="8"/>
      <c r="N664" s="8"/>
      <c r="O664" s="8"/>
      <c r="P664" s="8"/>
      <c r="Q664" s="51"/>
      <c r="R664" s="217" t="str">
        <f t="shared" si="116"/>
        <v/>
      </c>
      <c r="S664" s="39" t="str">
        <f>IF(I664="","",IF(I664="委託輸送",IF(H664="ガソリン",VLOOKUP(L664,参考データ!$D$4:$F$6,3,TRUE),VLOOKUP(L664,参考データ!$D$7:$F$15,3,TRUE)),IF(H664="ガソリン",VLOOKUP(L664,参考データ!$D$16:$F$18,3,TRUE),VLOOKUP(L664,参考データ!$D$19:$F$27,3,TRUE))))</f>
        <v/>
      </c>
      <c r="T664" s="204" t="str">
        <f>IF(C664="","",IF(Q664="有",IF(H664="ガソリン",VLOOKUP(M664,参考データ!$B$36:$F$38,3,FALSE)/R664^VLOOKUP(M664,参考データ!$B$36:$F$38,4,FALSE)/L664^VLOOKUP(M664,参考データ!$B$36:$F$38,5,FALSE),VLOOKUP(M664,参考データ!$B$39:$F$42,3,FALSE)/R664^VLOOKUP(M664,参考データ!$B$39:$F$42,4,FALSE)/L664^VLOOKUP(M664,参考データ!$B$39:$F$42,5,FALSE))*U664,J664/(IF(I664="委託輸送",IF(H664="ガソリン",INDEX(参考データ!$F$48:$I$50,MATCH(L664,参考データ!$D$48:$D$50,1),MATCH(M664,参考データ!$F$47:$I$47,0)),INDEX(参考データ!$F$51:$I$59,MATCH(L664,参考データ!$D$51:$D$59,1),MATCH(M664,参考データ!$F$47:$I$47,0))),IF(H664="ガソリン",INDEX(参考データ!$F$60:$I$62,MATCH(L664,参考データ!$D$60:$D$62,1),MATCH(M664,参考データ!$F$47:$I$47,0)),INDEX(参考データ!$F$63:$I$71,MATCH(L664,参考データ!$D$63:$D$71,1),MATCH(M664,参考データ!$F$47:$I$47,0)))))))</f>
        <v/>
      </c>
      <c r="U664" s="218" t="str">
        <f t="shared" si="113"/>
        <v/>
      </c>
      <c r="V664" s="206" t="str">
        <f t="shared" si="114"/>
        <v/>
      </c>
      <c r="AN664" s="216">
        <f t="shared" si="117"/>
        <v>0</v>
      </c>
      <c r="AO664" s="156">
        <f t="shared" si="112"/>
        <v>0</v>
      </c>
      <c r="AP664" s="140">
        <f t="shared" si="118"/>
        <v>0</v>
      </c>
      <c r="AQ664" s="159" t="str">
        <f t="shared" si="115"/>
        <v/>
      </c>
    </row>
    <row r="665" spans="2:43" x14ac:dyDescent="0.2">
      <c r="B665" s="202">
        <v>654</v>
      </c>
      <c r="C665" s="45"/>
      <c r="D665" s="114"/>
      <c r="E665" s="114"/>
      <c r="F665" s="114"/>
      <c r="G665" s="44"/>
      <c r="H665" s="10"/>
      <c r="I665" s="10"/>
      <c r="J665" s="5"/>
      <c r="K665" s="36"/>
      <c r="L665" s="37"/>
      <c r="M665" s="8"/>
      <c r="N665" s="8"/>
      <c r="O665" s="8"/>
      <c r="P665" s="8"/>
      <c r="Q665" s="51"/>
      <c r="R665" s="217" t="str">
        <f t="shared" si="116"/>
        <v/>
      </c>
      <c r="S665" s="39" t="str">
        <f>IF(I665="","",IF(I665="委託輸送",IF(H665="ガソリン",VLOOKUP(L665,参考データ!$D$4:$F$6,3,TRUE),VLOOKUP(L665,参考データ!$D$7:$F$15,3,TRUE)),IF(H665="ガソリン",VLOOKUP(L665,参考データ!$D$16:$F$18,3,TRUE),VLOOKUP(L665,参考データ!$D$19:$F$27,3,TRUE))))</f>
        <v/>
      </c>
      <c r="T665" s="204" t="str">
        <f>IF(C665="","",IF(Q665="有",IF(H665="ガソリン",VLOOKUP(M665,参考データ!$B$36:$F$38,3,FALSE)/R665^VLOOKUP(M665,参考データ!$B$36:$F$38,4,FALSE)/L665^VLOOKUP(M665,参考データ!$B$36:$F$38,5,FALSE),VLOOKUP(M665,参考データ!$B$39:$F$42,3,FALSE)/R665^VLOOKUP(M665,参考データ!$B$39:$F$42,4,FALSE)/L665^VLOOKUP(M665,参考データ!$B$39:$F$42,5,FALSE))*U665,J665/(IF(I665="委託輸送",IF(H665="ガソリン",INDEX(参考データ!$F$48:$I$50,MATCH(L665,参考データ!$D$48:$D$50,1),MATCH(M665,参考データ!$F$47:$I$47,0)),INDEX(参考データ!$F$51:$I$59,MATCH(L665,参考データ!$D$51:$D$59,1),MATCH(M665,参考データ!$F$47:$I$47,0))),IF(H665="ガソリン",INDEX(参考データ!$F$60:$I$62,MATCH(L665,参考データ!$D$60:$D$62,1),MATCH(M665,参考データ!$F$47:$I$47,0)),INDEX(参考データ!$F$63:$I$71,MATCH(L665,参考データ!$D$63:$D$71,1),MATCH(M665,参考データ!$F$47:$I$47,0)))))))</f>
        <v/>
      </c>
      <c r="U665" s="218" t="str">
        <f t="shared" si="113"/>
        <v/>
      </c>
      <c r="V665" s="206" t="str">
        <f t="shared" si="114"/>
        <v/>
      </c>
      <c r="AN665" s="216">
        <f t="shared" si="117"/>
        <v>0</v>
      </c>
      <c r="AO665" s="156">
        <f t="shared" si="112"/>
        <v>0</v>
      </c>
      <c r="AP665" s="140">
        <f t="shared" si="118"/>
        <v>0</v>
      </c>
      <c r="AQ665" s="159" t="str">
        <f t="shared" si="115"/>
        <v/>
      </c>
    </row>
    <row r="666" spans="2:43" x14ac:dyDescent="0.2">
      <c r="B666" s="202">
        <v>655</v>
      </c>
      <c r="C666" s="45"/>
      <c r="D666" s="114"/>
      <c r="E666" s="114"/>
      <c r="F666" s="114"/>
      <c r="G666" s="44"/>
      <c r="H666" s="10"/>
      <c r="I666" s="10"/>
      <c r="J666" s="5"/>
      <c r="K666" s="36"/>
      <c r="L666" s="37"/>
      <c r="M666" s="8"/>
      <c r="N666" s="8"/>
      <c r="O666" s="8"/>
      <c r="P666" s="8"/>
      <c r="Q666" s="51"/>
      <c r="R666" s="217" t="str">
        <f t="shared" si="116"/>
        <v/>
      </c>
      <c r="S666" s="39" t="str">
        <f>IF(I666="","",IF(I666="委託輸送",IF(H666="ガソリン",VLOOKUP(L666,参考データ!$D$4:$F$6,3,TRUE),VLOOKUP(L666,参考データ!$D$7:$F$15,3,TRUE)),IF(H666="ガソリン",VLOOKUP(L666,参考データ!$D$16:$F$18,3,TRUE),VLOOKUP(L666,参考データ!$D$19:$F$27,3,TRUE))))</f>
        <v/>
      </c>
      <c r="T666" s="204" t="str">
        <f>IF(C666="","",IF(Q666="有",IF(H666="ガソリン",VLOOKUP(M666,参考データ!$B$36:$F$38,3,FALSE)/R666^VLOOKUP(M666,参考データ!$B$36:$F$38,4,FALSE)/L666^VLOOKUP(M666,参考データ!$B$36:$F$38,5,FALSE),VLOOKUP(M666,参考データ!$B$39:$F$42,3,FALSE)/R666^VLOOKUP(M666,参考データ!$B$39:$F$42,4,FALSE)/L666^VLOOKUP(M666,参考データ!$B$39:$F$42,5,FALSE))*U666,J666/(IF(I666="委託輸送",IF(H666="ガソリン",INDEX(参考データ!$F$48:$I$50,MATCH(L666,参考データ!$D$48:$D$50,1),MATCH(M666,参考データ!$F$47:$I$47,0)),INDEX(参考データ!$F$51:$I$59,MATCH(L666,参考データ!$D$51:$D$59,1),MATCH(M666,参考データ!$F$47:$I$47,0))),IF(H666="ガソリン",INDEX(参考データ!$F$60:$I$62,MATCH(L666,参考データ!$D$60:$D$62,1),MATCH(M666,参考データ!$F$47:$I$47,0)),INDEX(参考データ!$F$63:$I$71,MATCH(L666,参考データ!$D$63:$D$71,1),MATCH(M666,参考データ!$F$47:$I$47,0)))))))</f>
        <v/>
      </c>
      <c r="U666" s="218" t="str">
        <f t="shared" si="113"/>
        <v/>
      </c>
      <c r="V666" s="206" t="str">
        <f t="shared" si="114"/>
        <v/>
      </c>
      <c r="AN666" s="216">
        <f t="shared" si="117"/>
        <v>0</v>
      </c>
      <c r="AO666" s="156">
        <f t="shared" si="112"/>
        <v>0</v>
      </c>
      <c r="AP666" s="140">
        <f t="shared" si="118"/>
        <v>0</v>
      </c>
      <c r="AQ666" s="159" t="str">
        <f t="shared" si="115"/>
        <v/>
      </c>
    </row>
    <row r="667" spans="2:43" x14ac:dyDescent="0.2">
      <c r="B667" s="202">
        <v>656</v>
      </c>
      <c r="C667" s="45"/>
      <c r="D667" s="114"/>
      <c r="E667" s="114"/>
      <c r="F667" s="114"/>
      <c r="G667" s="44"/>
      <c r="H667" s="10"/>
      <c r="I667" s="10"/>
      <c r="J667" s="5"/>
      <c r="K667" s="36"/>
      <c r="L667" s="37"/>
      <c r="M667" s="8"/>
      <c r="N667" s="8"/>
      <c r="O667" s="8"/>
      <c r="P667" s="8"/>
      <c r="Q667" s="51"/>
      <c r="R667" s="217" t="str">
        <f t="shared" si="116"/>
        <v/>
      </c>
      <c r="S667" s="39" t="str">
        <f>IF(I667="","",IF(I667="委託輸送",IF(H667="ガソリン",VLOOKUP(L667,参考データ!$D$4:$F$6,3,TRUE),VLOOKUP(L667,参考データ!$D$7:$F$15,3,TRUE)),IF(H667="ガソリン",VLOOKUP(L667,参考データ!$D$16:$F$18,3,TRUE),VLOOKUP(L667,参考データ!$D$19:$F$27,3,TRUE))))</f>
        <v/>
      </c>
      <c r="T667" s="204" t="str">
        <f>IF(C667="","",IF(Q667="有",IF(H667="ガソリン",VLOOKUP(M667,参考データ!$B$36:$F$38,3,FALSE)/R667^VLOOKUP(M667,参考データ!$B$36:$F$38,4,FALSE)/L667^VLOOKUP(M667,参考データ!$B$36:$F$38,5,FALSE),VLOOKUP(M667,参考データ!$B$39:$F$42,3,FALSE)/R667^VLOOKUP(M667,参考データ!$B$39:$F$42,4,FALSE)/L667^VLOOKUP(M667,参考データ!$B$39:$F$42,5,FALSE))*U667,J667/(IF(I667="委託輸送",IF(H667="ガソリン",INDEX(参考データ!$F$48:$I$50,MATCH(L667,参考データ!$D$48:$D$50,1),MATCH(M667,参考データ!$F$47:$I$47,0)),INDEX(参考データ!$F$51:$I$59,MATCH(L667,参考データ!$D$51:$D$59,1),MATCH(M667,参考データ!$F$47:$I$47,0))),IF(H667="ガソリン",INDEX(参考データ!$F$60:$I$62,MATCH(L667,参考データ!$D$60:$D$62,1),MATCH(M667,参考データ!$F$47:$I$47,0)),INDEX(参考データ!$F$63:$I$71,MATCH(L667,参考データ!$D$63:$D$71,1),MATCH(M667,参考データ!$F$47:$I$47,0)))))))</f>
        <v/>
      </c>
      <c r="U667" s="218" t="str">
        <f t="shared" si="113"/>
        <v/>
      </c>
      <c r="V667" s="206" t="str">
        <f t="shared" si="114"/>
        <v/>
      </c>
      <c r="AN667" s="216">
        <f t="shared" si="117"/>
        <v>0</v>
      </c>
      <c r="AO667" s="156">
        <f t="shared" si="112"/>
        <v>0</v>
      </c>
      <c r="AP667" s="140">
        <f t="shared" si="118"/>
        <v>0</v>
      </c>
      <c r="AQ667" s="159" t="str">
        <f t="shared" si="115"/>
        <v/>
      </c>
    </row>
    <row r="668" spans="2:43" x14ac:dyDescent="0.2">
      <c r="B668" s="202">
        <v>657</v>
      </c>
      <c r="C668" s="45"/>
      <c r="D668" s="114"/>
      <c r="E668" s="114"/>
      <c r="F668" s="114"/>
      <c r="G668" s="44"/>
      <c r="H668" s="10"/>
      <c r="I668" s="10"/>
      <c r="J668" s="5"/>
      <c r="K668" s="36"/>
      <c r="L668" s="37"/>
      <c r="M668" s="8"/>
      <c r="N668" s="8"/>
      <c r="O668" s="8"/>
      <c r="P668" s="8"/>
      <c r="Q668" s="51"/>
      <c r="R668" s="217" t="str">
        <f t="shared" si="116"/>
        <v/>
      </c>
      <c r="S668" s="39" t="str">
        <f>IF(I668="","",IF(I668="委託輸送",IF(H668="ガソリン",VLOOKUP(L668,参考データ!$D$4:$F$6,3,TRUE),VLOOKUP(L668,参考データ!$D$7:$F$15,3,TRUE)),IF(H668="ガソリン",VLOOKUP(L668,参考データ!$D$16:$F$18,3,TRUE),VLOOKUP(L668,参考データ!$D$19:$F$27,3,TRUE))))</f>
        <v/>
      </c>
      <c r="T668" s="204" t="str">
        <f>IF(C668="","",IF(Q668="有",IF(H668="ガソリン",VLOOKUP(M668,参考データ!$B$36:$F$38,3,FALSE)/R668^VLOOKUP(M668,参考データ!$B$36:$F$38,4,FALSE)/L668^VLOOKUP(M668,参考データ!$B$36:$F$38,5,FALSE),VLOOKUP(M668,参考データ!$B$39:$F$42,3,FALSE)/R668^VLOOKUP(M668,参考データ!$B$39:$F$42,4,FALSE)/L668^VLOOKUP(M668,参考データ!$B$39:$F$42,5,FALSE))*U668,J668/(IF(I668="委託輸送",IF(H668="ガソリン",INDEX(参考データ!$F$48:$I$50,MATCH(L668,参考データ!$D$48:$D$50,1),MATCH(M668,参考データ!$F$47:$I$47,0)),INDEX(参考データ!$F$51:$I$59,MATCH(L668,参考データ!$D$51:$D$59,1),MATCH(M668,参考データ!$F$47:$I$47,0))),IF(H668="ガソリン",INDEX(参考データ!$F$60:$I$62,MATCH(L668,参考データ!$D$60:$D$62,1),MATCH(M668,参考データ!$F$47:$I$47,0)),INDEX(参考データ!$F$63:$I$71,MATCH(L668,参考データ!$D$63:$D$71,1),MATCH(M668,参考データ!$F$47:$I$47,0)))))))</f>
        <v/>
      </c>
      <c r="U668" s="218" t="str">
        <f t="shared" si="113"/>
        <v/>
      </c>
      <c r="V668" s="206" t="str">
        <f t="shared" si="114"/>
        <v/>
      </c>
      <c r="AN668" s="216">
        <f t="shared" si="117"/>
        <v>0</v>
      </c>
      <c r="AO668" s="156">
        <f t="shared" si="112"/>
        <v>0</v>
      </c>
      <c r="AP668" s="140">
        <f t="shared" si="118"/>
        <v>0</v>
      </c>
      <c r="AQ668" s="159" t="str">
        <f t="shared" si="115"/>
        <v/>
      </c>
    </row>
    <row r="669" spans="2:43" x14ac:dyDescent="0.2">
      <c r="B669" s="202">
        <v>658</v>
      </c>
      <c r="C669" s="45"/>
      <c r="D669" s="114"/>
      <c r="E669" s="114"/>
      <c r="F669" s="114"/>
      <c r="G669" s="44"/>
      <c r="H669" s="10"/>
      <c r="I669" s="10"/>
      <c r="J669" s="5"/>
      <c r="K669" s="36"/>
      <c r="L669" s="37"/>
      <c r="M669" s="8"/>
      <c r="N669" s="8"/>
      <c r="O669" s="8"/>
      <c r="P669" s="8"/>
      <c r="Q669" s="51"/>
      <c r="R669" s="217" t="str">
        <f t="shared" si="116"/>
        <v/>
      </c>
      <c r="S669" s="39" t="str">
        <f>IF(I669="","",IF(I669="委託輸送",IF(H669="ガソリン",VLOOKUP(L669,参考データ!$D$4:$F$6,3,TRUE),VLOOKUP(L669,参考データ!$D$7:$F$15,3,TRUE)),IF(H669="ガソリン",VLOOKUP(L669,参考データ!$D$16:$F$18,3,TRUE),VLOOKUP(L669,参考データ!$D$19:$F$27,3,TRUE))))</f>
        <v/>
      </c>
      <c r="T669" s="204" t="str">
        <f>IF(C669="","",IF(Q669="有",IF(H669="ガソリン",VLOOKUP(M669,参考データ!$B$36:$F$38,3,FALSE)/R669^VLOOKUP(M669,参考データ!$B$36:$F$38,4,FALSE)/L669^VLOOKUP(M669,参考データ!$B$36:$F$38,5,FALSE),VLOOKUP(M669,参考データ!$B$39:$F$42,3,FALSE)/R669^VLOOKUP(M669,参考データ!$B$39:$F$42,4,FALSE)/L669^VLOOKUP(M669,参考データ!$B$39:$F$42,5,FALSE))*U669,J669/(IF(I669="委託輸送",IF(H669="ガソリン",INDEX(参考データ!$F$48:$I$50,MATCH(L669,参考データ!$D$48:$D$50,1),MATCH(M669,参考データ!$F$47:$I$47,0)),INDEX(参考データ!$F$51:$I$59,MATCH(L669,参考データ!$D$51:$D$59,1),MATCH(M669,参考データ!$F$47:$I$47,0))),IF(H669="ガソリン",INDEX(参考データ!$F$60:$I$62,MATCH(L669,参考データ!$D$60:$D$62,1),MATCH(M669,参考データ!$F$47:$I$47,0)),INDEX(参考データ!$F$63:$I$71,MATCH(L669,参考データ!$D$63:$D$71,1),MATCH(M669,参考データ!$F$47:$I$47,0)))))))</f>
        <v/>
      </c>
      <c r="U669" s="218" t="str">
        <f t="shared" si="113"/>
        <v/>
      </c>
      <c r="V669" s="206" t="str">
        <f t="shared" si="114"/>
        <v/>
      </c>
      <c r="AN669" s="216">
        <f t="shared" si="117"/>
        <v>0</v>
      </c>
      <c r="AO669" s="156">
        <f t="shared" si="112"/>
        <v>0</v>
      </c>
      <c r="AP669" s="140">
        <f t="shared" si="118"/>
        <v>0</v>
      </c>
      <c r="AQ669" s="159" t="str">
        <f t="shared" si="115"/>
        <v/>
      </c>
    </row>
    <row r="670" spans="2:43" x14ac:dyDescent="0.2">
      <c r="B670" s="202">
        <v>659</v>
      </c>
      <c r="C670" s="45"/>
      <c r="D670" s="114"/>
      <c r="E670" s="114"/>
      <c r="F670" s="114"/>
      <c r="G670" s="44"/>
      <c r="H670" s="10"/>
      <c r="I670" s="10"/>
      <c r="J670" s="5"/>
      <c r="K670" s="36"/>
      <c r="L670" s="37"/>
      <c r="M670" s="8"/>
      <c r="N670" s="8"/>
      <c r="O670" s="8"/>
      <c r="P670" s="8"/>
      <c r="Q670" s="51"/>
      <c r="R670" s="217" t="str">
        <f t="shared" si="116"/>
        <v/>
      </c>
      <c r="S670" s="39" t="str">
        <f>IF(I670="","",IF(I670="委託輸送",IF(H670="ガソリン",VLOOKUP(L670,参考データ!$D$4:$F$6,3,TRUE),VLOOKUP(L670,参考データ!$D$7:$F$15,3,TRUE)),IF(H670="ガソリン",VLOOKUP(L670,参考データ!$D$16:$F$18,3,TRUE),VLOOKUP(L670,参考データ!$D$19:$F$27,3,TRUE))))</f>
        <v/>
      </c>
      <c r="T670" s="204" t="str">
        <f>IF(C670="","",IF(Q670="有",IF(H670="ガソリン",VLOOKUP(M670,参考データ!$B$36:$F$38,3,FALSE)/R670^VLOOKUP(M670,参考データ!$B$36:$F$38,4,FALSE)/L670^VLOOKUP(M670,参考データ!$B$36:$F$38,5,FALSE),VLOOKUP(M670,参考データ!$B$39:$F$42,3,FALSE)/R670^VLOOKUP(M670,参考データ!$B$39:$F$42,4,FALSE)/L670^VLOOKUP(M670,参考データ!$B$39:$F$42,5,FALSE))*U670,J670/(IF(I670="委託輸送",IF(H670="ガソリン",INDEX(参考データ!$F$48:$I$50,MATCH(L670,参考データ!$D$48:$D$50,1),MATCH(M670,参考データ!$F$47:$I$47,0)),INDEX(参考データ!$F$51:$I$59,MATCH(L670,参考データ!$D$51:$D$59,1),MATCH(M670,参考データ!$F$47:$I$47,0))),IF(H670="ガソリン",INDEX(参考データ!$F$60:$I$62,MATCH(L670,参考データ!$D$60:$D$62,1),MATCH(M670,参考データ!$F$47:$I$47,0)),INDEX(参考データ!$F$63:$I$71,MATCH(L670,参考データ!$D$63:$D$71,1),MATCH(M670,参考データ!$F$47:$I$47,0)))))))</f>
        <v/>
      </c>
      <c r="U670" s="218" t="str">
        <f t="shared" si="113"/>
        <v/>
      </c>
      <c r="V670" s="206" t="str">
        <f t="shared" si="114"/>
        <v/>
      </c>
      <c r="AN670" s="216">
        <f t="shared" si="117"/>
        <v>0</v>
      </c>
      <c r="AO670" s="156">
        <f t="shared" si="112"/>
        <v>0</v>
      </c>
      <c r="AP670" s="140">
        <f t="shared" si="118"/>
        <v>0</v>
      </c>
      <c r="AQ670" s="159" t="str">
        <f t="shared" si="115"/>
        <v/>
      </c>
    </row>
    <row r="671" spans="2:43" x14ac:dyDescent="0.2">
      <c r="B671" s="202">
        <v>660</v>
      </c>
      <c r="C671" s="45"/>
      <c r="D671" s="114"/>
      <c r="E671" s="114"/>
      <c r="F671" s="114"/>
      <c r="G671" s="44"/>
      <c r="H671" s="10"/>
      <c r="I671" s="10"/>
      <c r="J671" s="5"/>
      <c r="K671" s="36"/>
      <c r="L671" s="37"/>
      <c r="M671" s="8"/>
      <c r="N671" s="8"/>
      <c r="O671" s="8"/>
      <c r="P671" s="8"/>
      <c r="Q671" s="51"/>
      <c r="R671" s="217" t="str">
        <f t="shared" si="116"/>
        <v/>
      </c>
      <c r="S671" s="39" t="str">
        <f>IF(I671="","",IF(I671="委託輸送",IF(H671="ガソリン",VLOOKUP(L671,参考データ!$D$4:$F$6,3,TRUE),VLOOKUP(L671,参考データ!$D$7:$F$15,3,TRUE)),IF(H671="ガソリン",VLOOKUP(L671,参考データ!$D$16:$F$18,3,TRUE),VLOOKUP(L671,参考データ!$D$19:$F$27,3,TRUE))))</f>
        <v/>
      </c>
      <c r="T671" s="204" t="str">
        <f>IF(C671="","",IF(Q671="有",IF(H671="ガソリン",VLOOKUP(M671,参考データ!$B$36:$F$38,3,FALSE)/R671^VLOOKUP(M671,参考データ!$B$36:$F$38,4,FALSE)/L671^VLOOKUP(M671,参考データ!$B$36:$F$38,5,FALSE),VLOOKUP(M671,参考データ!$B$39:$F$42,3,FALSE)/R671^VLOOKUP(M671,参考データ!$B$39:$F$42,4,FALSE)/L671^VLOOKUP(M671,参考データ!$B$39:$F$42,5,FALSE))*U671,J671/(IF(I671="委託輸送",IF(H671="ガソリン",INDEX(参考データ!$F$48:$I$50,MATCH(L671,参考データ!$D$48:$D$50,1),MATCH(M671,参考データ!$F$47:$I$47,0)),INDEX(参考データ!$F$51:$I$59,MATCH(L671,参考データ!$D$51:$D$59,1),MATCH(M671,参考データ!$F$47:$I$47,0))),IF(H671="ガソリン",INDEX(参考データ!$F$60:$I$62,MATCH(L671,参考データ!$D$60:$D$62,1),MATCH(M671,参考データ!$F$47:$I$47,0)),INDEX(参考データ!$F$63:$I$71,MATCH(L671,参考データ!$D$63:$D$71,1),MATCH(M671,参考データ!$F$47:$I$47,0)))))))</f>
        <v/>
      </c>
      <c r="U671" s="218" t="str">
        <f t="shared" si="113"/>
        <v/>
      </c>
      <c r="V671" s="206" t="str">
        <f t="shared" si="114"/>
        <v/>
      </c>
      <c r="AN671" s="216">
        <f t="shared" si="117"/>
        <v>0</v>
      </c>
      <c r="AO671" s="156">
        <f t="shared" si="112"/>
        <v>0</v>
      </c>
      <c r="AP671" s="140">
        <f t="shared" si="118"/>
        <v>0</v>
      </c>
      <c r="AQ671" s="159" t="str">
        <f t="shared" si="115"/>
        <v/>
      </c>
    </row>
    <row r="672" spans="2:43" x14ac:dyDescent="0.2">
      <c r="B672" s="202">
        <v>661</v>
      </c>
      <c r="C672" s="45"/>
      <c r="D672" s="114"/>
      <c r="E672" s="114"/>
      <c r="F672" s="114"/>
      <c r="G672" s="44"/>
      <c r="H672" s="10"/>
      <c r="I672" s="10"/>
      <c r="J672" s="5"/>
      <c r="K672" s="36"/>
      <c r="L672" s="37"/>
      <c r="M672" s="8"/>
      <c r="N672" s="8"/>
      <c r="O672" s="8"/>
      <c r="P672" s="8"/>
      <c r="Q672" s="51"/>
      <c r="R672" s="217" t="str">
        <f t="shared" si="116"/>
        <v/>
      </c>
      <c r="S672" s="39" t="str">
        <f>IF(I672="","",IF(I672="委託輸送",IF(H672="ガソリン",VLOOKUP(L672,参考データ!$D$4:$F$6,3,TRUE),VLOOKUP(L672,参考データ!$D$7:$F$15,3,TRUE)),IF(H672="ガソリン",VLOOKUP(L672,参考データ!$D$16:$F$18,3,TRUE),VLOOKUP(L672,参考データ!$D$19:$F$27,3,TRUE))))</f>
        <v/>
      </c>
      <c r="T672" s="204" t="str">
        <f>IF(C672="","",IF(Q672="有",IF(H672="ガソリン",VLOOKUP(M672,参考データ!$B$36:$F$38,3,FALSE)/R672^VLOOKUP(M672,参考データ!$B$36:$F$38,4,FALSE)/L672^VLOOKUP(M672,参考データ!$B$36:$F$38,5,FALSE),VLOOKUP(M672,参考データ!$B$39:$F$42,3,FALSE)/R672^VLOOKUP(M672,参考データ!$B$39:$F$42,4,FALSE)/L672^VLOOKUP(M672,参考データ!$B$39:$F$42,5,FALSE))*U672,J672/(IF(I672="委託輸送",IF(H672="ガソリン",INDEX(参考データ!$F$48:$I$50,MATCH(L672,参考データ!$D$48:$D$50,1),MATCH(M672,参考データ!$F$47:$I$47,0)),INDEX(参考データ!$F$51:$I$59,MATCH(L672,参考データ!$D$51:$D$59,1),MATCH(M672,参考データ!$F$47:$I$47,0))),IF(H672="ガソリン",INDEX(参考データ!$F$60:$I$62,MATCH(L672,参考データ!$D$60:$D$62,1),MATCH(M672,参考データ!$F$47:$I$47,0)),INDEX(参考データ!$F$63:$I$71,MATCH(L672,参考データ!$D$63:$D$71,1),MATCH(M672,参考データ!$F$47:$I$47,0)))))))</f>
        <v/>
      </c>
      <c r="U672" s="218" t="str">
        <f t="shared" si="113"/>
        <v/>
      </c>
      <c r="V672" s="206" t="str">
        <f t="shared" si="114"/>
        <v/>
      </c>
      <c r="AN672" s="216">
        <f t="shared" si="117"/>
        <v>0</v>
      </c>
      <c r="AO672" s="156">
        <f t="shared" si="112"/>
        <v>0</v>
      </c>
      <c r="AP672" s="140">
        <f t="shared" si="118"/>
        <v>0</v>
      </c>
      <c r="AQ672" s="159" t="str">
        <f t="shared" si="115"/>
        <v/>
      </c>
    </row>
    <row r="673" spans="2:43" x14ac:dyDescent="0.2">
      <c r="B673" s="202">
        <v>662</v>
      </c>
      <c r="C673" s="45"/>
      <c r="D673" s="114"/>
      <c r="E673" s="114"/>
      <c r="F673" s="114"/>
      <c r="G673" s="44"/>
      <c r="H673" s="10"/>
      <c r="I673" s="10"/>
      <c r="J673" s="5"/>
      <c r="K673" s="36"/>
      <c r="L673" s="37"/>
      <c r="M673" s="8"/>
      <c r="N673" s="8"/>
      <c r="O673" s="8"/>
      <c r="P673" s="8"/>
      <c r="Q673" s="51"/>
      <c r="R673" s="217" t="str">
        <f t="shared" si="116"/>
        <v/>
      </c>
      <c r="S673" s="39" t="str">
        <f>IF(I673="","",IF(I673="委託輸送",IF(H673="ガソリン",VLOOKUP(L673,参考データ!$D$4:$F$6,3,TRUE),VLOOKUP(L673,参考データ!$D$7:$F$15,3,TRUE)),IF(H673="ガソリン",VLOOKUP(L673,参考データ!$D$16:$F$18,3,TRUE),VLOOKUP(L673,参考データ!$D$19:$F$27,3,TRUE))))</f>
        <v/>
      </c>
      <c r="T673" s="204" t="str">
        <f>IF(C673="","",IF(Q673="有",IF(H673="ガソリン",VLOOKUP(M673,参考データ!$B$36:$F$38,3,FALSE)/R673^VLOOKUP(M673,参考データ!$B$36:$F$38,4,FALSE)/L673^VLOOKUP(M673,参考データ!$B$36:$F$38,5,FALSE),VLOOKUP(M673,参考データ!$B$39:$F$42,3,FALSE)/R673^VLOOKUP(M673,参考データ!$B$39:$F$42,4,FALSE)/L673^VLOOKUP(M673,参考データ!$B$39:$F$42,5,FALSE))*U673,J673/(IF(I673="委託輸送",IF(H673="ガソリン",INDEX(参考データ!$F$48:$I$50,MATCH(L673,参考データ!$D$48:$D$50,1),MATCH(M673,参考データ!$F$47:$I$47,0)),INDEX(参考データ!$F$51:$I$59,MATCH(L673,参考データ!$D$51:$D$59,1),MATCH(M673,参考データ!$F$47:$I$47,0))),IF(H673="ガソリン",INDEX(参考データ!$F$60:$I$62,MATCH(L673,参考データ!$D$60:$D$62,1),MATCH(M673,参考データ!$F$47:$I$47,0)),INDEX(参考データ!$F$63:$I$71,MATCH(L673,参考データ!$D$63:$D$71,1),MATCH(M673,参考データ!$F$47:$I$47,0)))))))</f>
        <v/>
      </c>
      <c r="U673" s="218" t="str">
        <f t="shared" si="113"/>
        <v/>
      </c>
      <c r="V673" s="206" t="str">
        <f t="shared" si="114"/>
        <v/>
      </c>
      <c r="AN673" s="216">
        <f t="shared" si="117"/>
        <v>0</v>
      </c>
      <c r="AO673" s="156">
        <f t="shared" si="112"/>
        <v>0</v>
      </c>
      <c r="AP673" s="140">
        <f t="shared" si="118"/>
        <v>0</v>
      </c>
      <c r="AQ673" s="159" t="str">
        <f t="shared" si="115"/>
        <v/>
      </c>
    </row>
    <row r="674" spans="2:43" x14ac:dyDescent="0.2">
      <c r="B674" s="202">
        <v>663</v>
      </c>
      <c r="C674" s="45"/>
      <c r="D674" s="114"/>
      <c r="E674" s="114"/>
      <c r="F674" s="114"/>
      <c r="G674" s="44"/>
      <c r="H674" s="10"/>
      <c r="I674" s="10"/>
      <c r="J674" s="5"/>
      <c r="K674" s="36"/>
      <c r="L674" s="37"/>
      <c r="M674" s="8"/>
      <c r="N674" s="8"/>
      <c r="O674" s="8"/>
      <c r="P674" s="8"/>
      <c r="Q674" s="51"/>
      <c r="R674" s="217" t="str">
        <f t="shared" si="116"/>
        <v/>
      </c>
      <c r="S674" s="39" t="str">
        <f>IF(I674="","",IF(I674="委託輸送",IF(H674="ガソリン",VLOOKUP(L674,参考データ!$D$4:$F$6,3,TRUE),VLOOKUP(L674,参考データ!$D$7:$F$15,3,TRUE)),IF(H674="ガソリン",VLOOKUP(L674,参考データ!$D$16:$F$18,3,TRUE),VLOOKUP(L674,参考データ!$D$19:$F$27,3,TRUE))))</f>
        <v/>
      </c>
      <c r="T674" s="204" t="str">
        <f>IF(C674="","",IF(Q674="有",IF(H674="ガソリン",VLOOKUP(M674,参考データ!$B$36:$F$38,3,FALSE)/R674^VLOOKUP(M674,参考データ!$B$36:$F$38,4,FALSE)/L674^VLOOKUP(M674,参考データ!$B$36:$F$38,5,FALSE),VLOOKUP(M674,参考データ!$B$39:$F$42,3,FALSE)/R674^VLOOKUP(M674,参考データ!$B$39:$F$42,4,FALSE)/L674^VLOOKUP(M674,参考データ!$B$39:$F$42,5,FALSE))*U674,J674/(IF(I674="委託輸送",IF(H674="ガソリン",INDEX(参考データ!$F$48:$I$50,MATCH(L674,参考データ!$D$48:$D$50,1),MATCH(M674,参考データ!$F$47:$I$47,0)),INDEX(参考データ!$F$51:$I$59,MATCH(L674,参考データ!$D$51:$D$59,1),MATCH(M674,参考データ!$F$47:$I$47,0))),IF(H674="ガソリン",INDEX(参考データ!$F$60:$I$62,MATCH(L674,参考データ!$D$60:$D$62,1),MATCH(M674,参考データ!$F$47:$I$47,0)),INDEX(参考データ!$F$63:$I$71,MATCH(L674,参考データ!$D$63:$D$71,1),MATCH(M674,参考データ!$F$47:$I$47,0)))))))</f>
        <v/>
      </c>
      <c r="U674" s="218" t="str">
        <f t="shared" si="113"/>
        <v/>
      </c>
      <c r="V674" s="206" t="str">
        <f t="shared" si="114"/>
        <v/>
      </c>
      <c r="AN674" s="216">
        <f t="shared" si="117"/>
        <v>0</v>
      </c>
      <c r="AO674" s="156">
        <f t="shared" si="112"/>
        <v>0</v>
      </c>
      <c r="AP674" s="140">
        <f t="shared" si="118"/>
        <v>0</v>
      </c>
      <c r="AQ674" s="159" t="str">
        <f t="shared" si="115"/>
        <v/>
      </c>
    </row>
    <row r="675" spans="2:43" x14ac:dyDescent="0.2">
      <c r="B675" s="202">
        <v>664</v>
      </c>
      <c r="C675" s="45"/>
      <c r="D675" s="114"/>
      <c r="E675" s="114"/>
      <c r="F675" s="114"/>
      <c r="G675" s="44"/>
      <c r="H675" s="10"/>
      <c r="I675" s="10"/>
      <c r="J675" s="5"/>
      <c r="K675" s="36"/>
      <c r="L675" s="37"/>
      <c r="M675" s="8"/>
      <c r="N675" s="8"/>
      <c r="O675" s="8"/>
      <c r="P675" s="8"/>
      <c r="Q675" s="51"/>
      <c r="R675" s="217" t="str">
        <f t="shared" si="116"/>
        <v/>
      </c>
      <c r="S675" s="39" t="str">
        <f>IF(I675="","",IF(I675="委託輸送",IF(H675="ガソリン",VLOOKUP(L675,参考データ!$D$4:$F$6,3,TRUE),VLOOKUP(L675,参考データ!$D$7:$F$15,3,TRUE)),IF(H675="ガソリン",VLOOKUP(L675,参考データ!$D$16:$F$18,3,TRUE),VLOOKUP(L675,参考データ!$D$19:$F$27,3,TRUE))))</f>
        <v/>
      </c>
      <c r="T675" s="204" t="str">
        <f>IF(C675="","",IF(Q675="有",IF(H675="ガソリン",VLOOKUP(M675,参考データ!$B$36:$F$38,3,FALSE)/R675^VLOOKUP(M675,参考データ!$B$36:$F$38,4,FALSE)/L675^VLOOKUP(M675,参考データ!$B$36:$F$38,5,FALSE),VLOOKUP(M675,参考データ!$B$39:$F$42,3,FALSE)/R675^VLOOKUP(M675,参考データ!$B$39:$F$42,4,FALSE)/L675^VLOOKUP(M675,参考データ!$B$39:$F$42,5,FALSE))*U675,J675/(IF(I675="委託輸送",IF(H675="ガソリン",INDEX(参考データ!$F$48:$I$50,MATCH(L675,参考データ!$D$48:$D$50,1),MATCH(M675,参考データ!$F$47:$I$47,0)),INDEX(参考データ!$F$51:$I$59,MATCH(L675,参考データ!$D$51:$D$59,1),MATCH(M675,参考データ!$F$47:$I$47,0))),IF(H675="ガソリン",INDEX(参考データ!$F$60:$I$62,MATCH(L675,参考データ!$D$60:$D$62,1),MATCH(M675,参考データ!$F$47:$I$47,0)),INDEX(参考データ!$F$63:$I$71,MATCH(L675,参考データ!$D$63:$D$71,1),MATCH(M675,参考データ!$F$47:$I$47,0)))))))</f>
        <v/>
      </c>
      <c r="U675" s="218" t="str">
        <f t="shared" si="113"/>
        <v/>
      </c>
      <c r="V675" s="206" t="str">
        <f t="shared" si="114"/>
        <v/>
      </c>
      <c r="AN675" s="216">
        <f t="shared" si="117"/>
        <v>0</v>
      </c>
      <c r="AO675" s="156">
        <f t="shared" si="112"/>
        <v>0</v>
      </c>
      <c r="AP675" s="140">
        <f t="shared" si="118"/>
        <v>0</v>
      </c>
      <c r="AQ675" s="159" t="str">
        <f t="shared" si="115"/>
        <v/>
      </c>
    </row>
    <row r="676" spans="2:43" x14ac:dyDescent="0.2">
      <c r="B676" s="202">
        <v>665</v>
      </c>
      <c r="C676" s="45"/>
      <c r="D676" s="114"/>
      <c r="E676" s="114"/>
      <c r="F676" s="114"/>
      <c r="G676" s="44"/>
      <c r="H676" s="10"/>
      <c r="I676" s="10"/>
      <c r="J676" s="5"/>
      <c r="K676" s="36"/>
      <c r="L676" s="37"/>
      <c r="M676" s="8"/>
      <c r="N676" s="8"/>
      <c r="O676" s="8"/>
      <c r="P676" s="8"/>
      <c r="Q676" s="51"/>
      <c r="R676" s="217" t="str">
        <f t="shared" si="116"/>
        <v/>
      </c>
      <c r="S676" s="39" t="str">
        <f>IF(I676="","",IF(I676="委託輸送",IF(H676="ガソリン",VLOOKUP(L676,参考データ!$D$4:$F$6,3,TRUE),VLOOKUP(L676,参考データ!$D$7:$F$15,3,TRUE)),IF(H676="ガソリン",VLOOKUP(L676,参考データ!$D$16:$F$18,3,TRUE),VLOOKUP(L676,参考データ!$D$19:$F$27,3,TRUE))))</f>
        <v/>
      </c>
      <c r="T676" s="204" t="str">
        <f>IF(C676="","",IF(Q676="有",IF(H676="ガソリン",VLOOKUP(M676,参考データ!$B$36:$F$38,3,FALSE)/R676^VLOOKUP(M676,参考データ!$B$36:$F$38,4,FALSE)/L676^VLOOKUP(M676,参考データ!$B$36:$F$38,5,FALSE),VLOOKUP(M676,参考データ!$B$39:$F$42,3,FALSE)/R676^VLOOKUP(M676,参考データ!$B$39:$F$42,4,FALSE)/L676^VLOOKUP(M676,参考データ!$B$39:$F$42,5,FALSE))*U676,J676/(IF(I676="委託輸送",IF(H676="ガソリン",INDEX(参考データ!$F$48:$I$50,MATCH(L676,参考データ!$D$48:$D$50,1),MATCH(M676,参考データ!$F$47:$I$47,0)),INDEX(参考データ!$F$51:$I$59,MATCH(L676,参考データ!$D$51:$D$59,1),MATCH(M676,参考データ!$F$47:$I$47,0))),IF(H676="ガソリン",INDEX(参考データ!$F$60:$I$62,MATCH(L676,参考データ!$D$60:$D$62,1),MATCH(M676,参考データ!$F$47:$I$47,0)),INDEX(参考データ!$F$63:$I$71,MATCH(L676,参考データ!$D$63:$D$71,1),MATCH(M676,参考データ!$F$47:$I$47,0)))))))</f>
        <v/>
      </c>
      <c r="U676" s="218" t="str">
        <f t="shared" si="113"/>
        <v/>
      </c>
      <c r="V676" s="206" t="str">
        <f t="shared" si="114"/>
        <v/>
      </c>
      <c r="AN676" s="216">
        <f t="shared" si="117"/>
        <v>0</v>
      </c>
      <c r="AO676" s="156">
        <f t="shared" si="112"/>
        <v>0</v>
      </c>
      <c r="AP676" s="140">
        <f t="shared" si="118"/>
        <v>0</v>
      </c>
      <c r="AQ676" s="159" t="str">
        <f t="shared" si="115"/>
        <v/>
      </c>
    </row>
    <row r="677" spans="2:43" x14ac:dyDescent="0.2">
      <c r="B677" s="202">
        <v>666</v>
      </c>
      <c r="C677" s="45"/>
      <c r="D677" s="114"/>
      <c r="E677" s="114"/>
      <c r="F677" s="114"/>
      <c r="G677" s="44"/>
      <c r="H677" s="10"/>
      <c r="I677" s="10"/>
      <c r="J677" s="5"/>
      <c r="K677" s="36"/>
      <c r="L677" s="37"/>
      <c r="M677" s="8"/>
      <c r="N677" s="8"/>
      <c r="O677" s="8"/>
      <c r="P677" s="8"/>
      <c r="Q677" s="51"/>
      <c r="R677" s="217" t="str">
        <f t="shared" si="116"/>
        <v/>
      </c>
      <c r="S677" s="39" t="str">
        <f>IF(I677="","",IF(I677="委託輸送",IF(H677="ガソリン",VLOOKUP(L677,参考データ!$D$4:$F$6,3,TRUE),VLOOKUP(L677,参考データ!$D$7:$F$15,3,TRUE)),IF(H677="ガソリン",VLOOKUP(L677,参考データ!$D$16:$F$18,3,TRUE),VLOOKUP(L677,参考データ!$D$19:$F$27,3,TRUE))))</f>
        <v/>
      </c>
      <c r="T677" s="204" t="str">
        <f>IF(C677="","",IF(Q677="有",IF(H677="ガソリン",VLOOKUP(M677,参考データ!$B$36:$F$38,3,FALSE)/R677^VLOOKUP(M677,参考データ!$B$36:$F$38,4,FALSE)/L677^VLOOKUP(M677,参考データ!$B$36:$F$38,5,FALSE),VLOOKUP(M677,参考データ!$B$39:$F$42,3,FALSE)/R677^VLOOKUP(M677,参考データ!$B$39:$F$42,4,FALSE)/L677^VLOOKUP(M677,参考データ!$B$39:$F$42,5,FALSE))*U677,J677/(IF(I677="委託輸送",IF(H677="ガソリン",INDEX(参考データ!$F$48:$I$50,MATCH(L677,参考データ!$D$48:$D$50,1),MATCH(M677,参考データ!$F$47:$I$47,0)),INDEX(参考データ!$F$51:$I$59,MATCH(L677,参考データ!$D$51:$D$59,1),MATCH(M677,参考データ!$F$47:$I$47,0))),IF(H677="ガソリン",INDEX(参考データ!$F$60:$I$62,MATCH(L677,参考データ!$D$60:$D$62,1),MATCH(M677,参考データ!$F$47:$I$47,0)),INDEX(参考データ!$F$63:$I$71,MATCH(L677,参考データ!$D$63:$D$71,1),MATCH(M677,参考データ!$F$47:$I$47,0)))))))</f>
        <v/>
      </c>
      <c r="U677" s="218" t="str">
        <f t="shared" si="113"/>
        <v/>
      </c>
      <c r="V677" s="206" t="str">
        <f t="shared" si="114"/>
        <v/>
      </c>
      <c r="AN677" s="216">
        <f t="shared" si="117"/>
        <v>0</v>
      </c>
      <c r="AO677" s="156">
        <f t="shared" si="112"/>
        <v>0</v>
      </c>
      <c r="AP677" s="140">
        <f t="shared" si="118"/>
        <v>0</v>
      </c>
      <c r="AQ677" s="159" t="str">
        <f t="shared" si="115"/>
        <v/>
      </c>
    </row>
    <row r="678" spans="2:43" x14ac:dyDescent="0.2">
      <c r="B678" s="202">
        <v>667</v>
      </c>
      <c r="C678" s="45"/>
      <c r="D678" s="114"/>
      <c r="E678" s="114"/>
      <c r="F678" s="114"/>
      <c r="G678" s="44"/>
      <c r="H678" s="10"/>
      <c r="I678" s="10"/>
      <c r="J678" s="5"/>
      <c r="K678" s="36"/>
      <c r="L678" s="37"/>
      <c r="M678" s="8"/>
      <c r="N678" s="8"/>
      <c r="O678" s="8"/>
      <c r="P678" s="8"/>
      <c r="Q678" s="51"/>
      <c r="R678" s="217" t="str">
        <f t="shared" si="116"/>
        <v/>
      </c>
      <c r="S678" s="39" t="str">
        <f>IF(I678="","",IF(I678="委託輸送",IF(H678="ガソリン",VLOOKUP(L678,参考データ!$D$4:$F$6,3,TRUE),VLOOKUP(L678,参考データ!$D$7:$F$15,3,TRUE)),IF(H678="ガソリン",VLOOKUP(L678,参考データ!$D$16:$F$18,3,TRUE),VLOOKUP(L678,参考データ!$D$19:$F$27,3,TRUE))))</f>
        <v/>
      </c>
      <c r="T678" s="204" t="str">
        <f>IF(C678="","",IF(Q678="有",IF(H678="ガソリン",VLOOKUP(M678,参考データ!$B$36:$F$38,3,FALSE)/R678^VLOOKUP(M678,参考データ!$B$36:$F$38,4,FALSE)/L678^VLOOKUP(M678,参考データ!$B$36:$F$38,5,FALSE),VLOOKUP(M678,参考データ!$B$39:$F$42,3,FALSE)/R678^VLOOKUP(M678,参考データ!$B$39:$F$42,4,FALSE)/L678^VLOOKUP(M678,参考データ!$B$39:$F$42,5,FALSE))*U678,J678/(IF(I678="委託輸送",IF(H678="ガソリン",INDEX(参考データ!$F$48:$I$50,MATCH(L678,参考データ!$D$48:$D$50,1),MATCH(M678,参考データ!$F$47:$I$47,0)),INDEX(参考データ!$F$51:$I$59,MATCH(L678,参考データ!$D$51:$D$59,1),MATCH(M678,参考データ!$F$47:$I$47,0))),IF(H678="ガソリン",INDEX(参考データ!$F$60:$I$62,MATCH(L678,参考データ!$D$60:$D$62,1),MATCH(M678,参考データ!$F$47:$I$47,0)),INDEX(参考データ!$F$63:$I$71,MATCH(L678,参考データ!$D$63:$D$71,1),MATCH(M678,参考データ!$F$47:$I$47,0)))))))</f>
        <v/>
      </c>
      <c r="U678" s="218" t="str">
        <f t="shared" si="113"/>
        <v/>
      </c>
      <c r="V678" s="206" t="str">
        <f t="shared" si="114"/>
        <v/>
      </c>
      <c r="AN678" s="216">
        <f t="shared" si="117"/>
        <v>0</v>
      </c>
      <c r="AO678" s="156">
        <f t="shared" si="112"/>
        <v>0</v>
      </c>
      <c r="AP678" s="140">
        <f t="shared" si="118"/>
        <v>0</v>
      </c>
      <c r="AQ678" s="159" t="str">
        <f t="shared" si="115"/>
        <v/>
      </c>
    </row>
    <row r="679" spans="2:43" x14ac:dyDescent="0.2">
      <c r="B679" s="202">
        <v>668</v>
      </c>
      <c r="C679" s="45"/>
      <c r="D679" s="114"/>
      <c r="E679" s="114"/>
      <c r="F679" s="114"/>
      <c r="G679" s="44"/>
      <c r="H679" s="10"/>
      <c r="I679" s="10"/>
      <c r="J679" s="5"/>
      <c r="K679" s="36"/>
      <c r="L679" s="37"/>
      <c r="M679" s="8"/>
      <c r="N679" s="8"/>
      <c r="O679" s="8"/>
      <c r="P679" s="8"/>
      <c r="Q679" s="51"/>
      <c r="R679" s="217" t="str">
        <f t="shared" si="116"/>
        <v/>
      </c>
      <c r="S679" s="39" t="str">
        <f>IF(I679="","",IF(I679="委託輸送",IF(H679="ガソリン",VLOOKUP(L679,参考データ!$D$4:$F$6,3,TRUE),VLOOKUP(L679,参考データ!$D$7:$F$15,3,TRUE)),IF(H679="ガソリン",VLOOKUP(L679,参考データ!$D$16:$F$18,3,TRUE),VLOOKUP(L679,参考データ!$D$19:$F$27,3,TRUE))))</f>
        <v/>
      </c>
      <c r="T679" s="204" t="str">
        <f>IF(C679="","",IF(Q679="有",IF(H679="ガソリン",VLOOKUP(M679,参考データ!$B$36:$F$38,3,FALSE)/R679^VLOOKUP(M679,参考データ!$B$36:$F$38,4,FALSE)/L679^VLOOKUP(M679,参考データ!$B$36:$F$38,5,FALSE),VLOOKUP(M679,参考データ!$B$39:$F$42,3,FALSE)/R679^VLOOKUP(M679,参考データ!$B$39:$F$42,4,FALSE)/L679^VLOOKUP(M679,参考データ!$B$39:$F$42,5,FALSE))*U679,J679/(IF(I679="委託輸送",IF(H679="ガソリン",INDEX(参考データ!$F$48:$I$50,MATCH(L679,参考データ!$D$48:$D$50,1),MATCH(M679,参考データ!$F$47:$I$47,0)),INDEX(参考データ!$F$51:$I$59,MATCH(L679,参考データ!$D$51:$D$59,1),MATCH(M679,参考データ!$F$47:$I$47,0))),IF(H679="ガソリン",INDEX(参考データ!$F$60:$I$62,MATCH(L679,参考データ!$D$60:$D$62,1),MATCH(M679,参考データ!$F$47:$I$47,0)),INDEX(参考データ!$F$63:$I$71,MATCH(L679,参考データ!$D$63:$D$71,1),MATCH(M679,参考データ!$F$47:$I$47,0)))))))</f>
        <v/>
      </c>
      <c r="U679" s="218" t="str">
        <f t="shared" si="113"/>
        <v/>
      </c>
      <c r="V679" s="206" t="str">
        <f t="shared" si="114"/>
        <v/>
      </c>
      <c r="AN679" s="216">
        <f t="shared" si="117"/>
        <v>0</v>
      </c>
      <c r="AO679" s="156">
        <f t="shared" si="112"/>
        <v>0</v>
      </c>
      <c r="AP679" s="140">
        <f t="shared" si="118"/>
        <v>0</v>
      </c>
      <c r="AQ679" s="159" t="str">
        <f t="shared" si="115"/>
        <v/>
      </c>
    </row>
    <row r="680" spans="2:43" x14ac:dyDescent="0.2">
      <c r="B680" s="202">
        <v>669</v>
      </c>
      <c r="C680" s="45"/>
      <c r="D680" s="114"/>
      <c r="E680" s="114"/>
      <c r="F680" s="114"/>
      <c r="G680" s="44"/>
      <c r="H680" s="10"/>
      <c r="I680" s="10"/>
      <c r="J680" s="5"/>
      <c r="K680" s="36"/>
      <c r="L680" s="37"/>
      <c r="M680" s="8"/>
      <c r="N680" s="8"/>
      <c r="O680" s="8"/>
      <c r="P680" s="8"/>
      <c r="Q680" s="51"/>
      <c r="R680" s="217" t="str">
        <f t="shared" si="116"/>
        <v/>
      </c>
      <c r="S680" s="39" t="str">
        <f>IF(I680="","",IF(I680="委託輸送",IF(H680="ガソリン",VLOOKUP(L680,参考データ!$D$4:$F$6,3,TRUE),VLOOKUP(L680,参考データ!$D$7:$F$15,3,TRUE)),IF(H680="ガソリン",VLOOKUP(L680,参考データ!$D$16:$F$18,3,TRUE),VLOOKUP(L680,参考データ!$D$19:$F$27,3,TRUE))))</f>
        <v/>
      </c>
      <c r="T680" s="204" t="str">
        <f>IF(C680="","",IF(Q680="有",IF(H680="ガソリン",VLOOKUP(M680,参考データ!$B$36:$F$38,3,FALSE)/R680^VLOOKUP(M680,参考データ!$B$36:$F$38,4,FALSE)/L680^VLOOKUP(M680,参考データ!$B$36:$F$38,5,FALSE),VLOOKUP(M680,参考データ!$B$39:$F$42,3,FALSE)/R680^VLOOKUP(M680,参考データ!$B$39:$F$42,4,FALSE)/L680^VLOOKUP(M680,参考データ!$B$39:$F$42,5,FALSE))*U680,J680/(IF(I680="委託輸送",IF(H680="ガソリン",INDEX(参考データ!$F$48:$I$50,MATCH(L680,参考データ!$D$48:$D$50,1),MATCH(M680,参考データ!$F$47:$I$47,0)),INDEX(参考データ!$F$51:$I$59,MATCH(L680,参考データ!$D$51:$D$59,1),MATCH(M680,参考データ!$F$47:$I$47,0))),IF(H680="ガソリン",INDEX(参考データ!$F$60:$I$62,MATCH(L680,参考データ!$D$60:$D$62,1),MATCH(M680,参考データ!$F$47:$I$47,0)),INDEX(参考データ!$F$63:$I$71,MATCH(L680,参考データ!$D$63:$D$71,1),MATCH(M680,参考データ!$F$47:$I$47,0)))))))</f>
        <v/>
      </c>
      <c r="U680" s="218" t="str">
        <f t="shared" si="113"/>
        <v/>
      </c>
      <c r="V680" s="206" t="str">
        <f t="shared" si="114"/>
        <v/>
      </c>
      <c r="AN680" s="216">
        <f t="shared" si="117"/>
        <v>0</v>
      </c>
      <c r="AO680" s="156">
        <f t="shared" si="112"/>
        <v>0</v>
      </c>
      <c r="AP680" s="140">
        <f t="shared" si="118"/>
        <v>0</v>
      </c>
      <c r="AQ680" s="159" t="str">
        <f t="shared" si="115"/>
        <v/>
      </c>
    </row>
    <row r="681" spans="2:43" x14ac:dyDescent="0.2">
      <c r="B681" s="202">
        <v>670</v>
      </c>
      <c r="C681" s="45"/>
      <c r="D681" s="114"/>
      <c r="E681" s="114"/>
      <c r="F681" s="114"/>
      <c r="G681" s="44"/>
      <c r="H681" s="10"/>
      <c r="I681" s="10"/>
      <c r="J681" s="5"/>
      <c r="K681" s="36"/>
      <c r="L681" s="37"/>
      <c r="M681" s="8"/>
      <c r="N681" s="8"/>
      <c r="O681" s="8"/>
      <c r="P681" s="8"/>
      <c r="Q681" s="51"/>
      <c r="R681" s="217" t="str">
        <f t="shared" si="116"/>
        <v/>
      </c>
      <c r="S681" s="39" t="str">
        <f>IF(I681="","",IF(I681="委託輸送",IF(H681="ガソリン",VLOOKUP(L681,参考データ!$D$4:$F$6,3,TRUE),VLOOKUP(L681,参考データ!$D$7:$F$15,3,TRUE)),IF(H681="ガソリン",VLOOKUP(L681,参考データ!$D$16:$F$18,3,TRUE),VLOOKUP(L681,参考データ!$D$19:$F$27,3,TRUE))))</f>
        <v/>
      </c>
      <c r="T681" s="204" t="str">
        <f>IF(C681="","",IF(Q681="有",IF(H681="ガソリン",VLOOKUP(M681,参考データ!$B$36:$F$38,3,FALSE)/R681^VLOOKUP(M681,参考データ!$B$36:$F$38,4,FALSE)/L681^VLOOKUP(M681,参考データ!$B$36:$F$38,5,FALSE),VLOOKUP(M681,参考データ!$B$39:$F$42,3,FALSE)/R681^VLOOKUP(M681,参考データ!$B$39:$F$42,4,FALSE)/L681^VLOOKUP(M681,参考データ!$B$39:$F$42,5,FALSE))*U681,J681/(IF(I681="委託輸送",IF(H681="ガソリン",INDEX(参考データ!$F$48:$I$50,MATCH(L681,参考データ!$D$48:$D$50,1),MATCH(M681,参考データ!$F$47:$I$47,0)),INDEX(参考データ!$F$51:$I$59,MATCH(L681,参考データ!$D$51:$D$59,1),MATCH(M681,参考データ!$F$47:$I$47,0))),IF(H681="ガソリン",INDEX(参考データ!$F$60:$I$62,MATCH(L681,参考データ!$D$60:$D$62,1),MATCH(M681,参考データ!$F$47:$I$47,0)),INDEX(参考データ!$F$63:$I$71,MATCH(L681,参考データ!$D$63:$D$71,1),MATCH(M681,参考データ!$F$47:$I$47,0)))))))</f>
        <v/>
      </c>
      <c r="U681" s="218" t="str">
        <f t="shared" si="113"/>
        <v/>
      </c>
      <c r="V681" s="206" t="str">
        <f t="shared" si="114"/>
        <v/>
      </c>
      <c r="AN681" s="216">
        <f t="shared" si="117"/>
        <v>0</v>
      </c>
      <c r="AO681" s="156">
        <f t="shared" ref="AO681:AO744" si="119">+J681*L681/1000</f>
        <v>0</v>
      </c>
      <c r="AP681" s="140">
        <f t="shared" si="118"/>
        <v>0</v>
      </c>
      <c r="AQ681" s="159" t="str">
        <f t="shared" si="115"/>
        <v/>
      </c>
    </row>
    <row r="682" spans="2:43" x14ac:dyDescent="0.2">
      <c r="B682" s="202">
        <v>671</v>
      </c>
      <c r="C682" s="45"/>
      <c r="D682" s="114"/>
      <c r="E682" s="114"/>
      <c r="F682" s="114"/>
      <c r="G682" s="44"/>
      <c r="H682" s="10"/>
      <c r="I682" s="10"/>
      <c r="J682" s="5"/>
      <c r="K682" s="36"/>
      <c r="L682" s="37"/>
      <c r="M682" s="8"/>
      <c r="N682" s="8"/>
      <c r="O682" s="8"/>
      <c r="P682" s="8"/>
      <c r="Q682" s="51"/>
      <c r="R682" s="217" t="str">
        <f t="shared" si="116"/>
        <v/>
      </c>
      <c r="S682" s="39" t="str">
        <f>IF(I682="","",IF(I682="委託輸送",IF(H682="ガソリン",VLOOKUP(L682,参考データ!$D$4:$F$6,3,TRUE),VLOOKUP(L682,参考データ!$D$7:$F$15,3,TRUE)),IF(H682="ガソリン",VLOOKUP(L682,参考データ!$D$16:$F$18,3,TRUE),VLOOKUP(L682,参考データ!$D$19:$F$27,3,TRUE))))</f>
        <v/>
      </c>
      <c r="T682" s="204" t="str">
        <f>IF(C682="","",IF(Q682="有",IF(H682="ガソリン",VLOOKUP(M682,参考データ!$B$36:$F$38,3,FALSE)/R682^VLOOKUP(M682,参考データ!$B$36:$F$38,4,FALSE)/L682^VLOOKUP(M682,参考データ!$B$36:$F$38,5,FALSE),VLOOKUP(M682,参考データ!$B$39:$F$42,3,FALSE)/R682^VLOOKUP(M682,参考データ!$B$39:$F$42,4,FALSE)/L682^VLOOKUP(M682,参考データ!$B$39:$F$42,5,FALSE))*U682,J682/(IF(I682="委託輸送",IF(H682="ガソリン",INDEX(参考データ!$F$48:$I$50,MATCH(L682,参考データ!$D$48:$D$50,1),MATCH(M682,参考データ!$F$47:$I$47,0)),INDEX(参考データ!$F$51:$I$59,MATCH(L682,参考データ!$D$51:$D$59,1),MATCH(M682,参考データ!$F$47:$I$47,0))),IF(H682="ガソリン",INDEX(参考データ!$F$60:$I$62,MATCH(L682,参考データ!$D$60:$D$62,1),MATCH(M682,参考データ!$F$47:$I$47,0)),INDEX(参考データ!$F$63:$I$71,MATCH(L682,参考データ!$D$63:$D$71,1),MATCH(M682,参考データ!$F$47:$I$47,0)))))))</f>
        <v/>
      </c>
      <c r="U682" s="218" t="str">
        <f t="shared" si="113"/>
        <v/>
      </c>
      <c r="V682" s="206" t="str">
        <f t="shared" si="114"/>
        <v/>
      </c>
      <c r="AN682" s="216">
        <f t="shared" si="117"/>
        <v>0</v>
      </c>
      <c r="AO682" s="156">
        <f t="shared" si="119"/>
        <v>0</v>
      </c>
      <c r="AP682" s="140">
        <f t="shared" si="118"/>
        <v>0</v>
      </c>
      <c r="AQ682" s="159" t="str">
        <f t="shared" si="115"/>
        <v/>
      </c>
    </row>
    <row r="683" spans="2:43" x14ac:dyDescent="0.2">
      <c r="B683" s="202">
        <v>672</v>
      </c>
      <c r="C683" s="45"/>
      <c r="D683" s="114"/>
      <c r="E683" s="114"/>
      <c r="F683" s="114"/>
      <c r="G683" s="44"/>
      <c r="H683" s="10"/>
      <c r="I683" s="10"/>
      <c r="J683" s="5"/>
      <c r="K683" s="36"/>
      <c r="L683" s="37"/>
      <c r="M683" s="8"/>
      <c r="N683" s="8"/>
      <c r="O683" s="8"/>
      <c r="P683" s="8"/>
      <c r="Q683" s="51"/>
      <c r="R683" s="217" t="str">
        <f t="shared" si="116"/>
        <v/>
      </c>
      <c r="S683" s="39" t="str">
        <f>IF(I683="","",IF(I683="委託輸送",IF(H683="ガソリン",VLOOKUP(L683,参考データ!$D$4:$F$6,3,TRUE),VLOOKUP(L683,参考データ!$D$7:$F$15,3,TRUE)),IF(H683="ガソリン",VLOOKUP(L683,参考データ!$D$16:$F$18,3,TRUE),VLOOKUP(L683,参考データ!$D$19:$F$27,3,TRUE))))</f>
        <v/>
      </c>
      <c r="T683" s="204" t="str">
        <f>IF(C683="","",IF(Q683="有",IF(H683="ガソリン",VLOOKUP(M683,参考データ!$B$36:$F$38,3,FALSE)/R683^VLOOKUP(M683,参考データ!$B$36:$F$38,4,FALSE)/L683^VLOOKUP(M683,参考データ!$B$36:$F$38,5,FALSE),VLOOKUP(M683,参考データ!$B$39:$F$42,3,FALSE)/R683^VLOOKUP(M683,参考データ!$B$39:$F$42,4,FALSE)/L683^VLOOKUP(M683,参考データ!$B$39:$F$42,5,FALSE))*U683,J683/(IF(I683="委託輸送",IF(H683="ガソリン",INDEX(参考データ!$F$48:$I$50,MATCH(L683,参考データ!$D$48:$D$50,1),MATCH(M683,参考データ!$F$47:$I$47,0)),INDEX(参考データ!$F$51:$I$59,MATCH(L683,参考データ!$D$51:$D$59,1),MATCH(M683,参考データ!$F$47:$I$47,0))),IF(H683="ガソリン",INDEX(参考データ!$F$60:$I$62,MATCH(L683,参考データ!$D$60:$D$62,1),MATCH(M683,参考データ!$F$47:$I$47,0)),INDEX(参考データ!$F$63:$I$71,MATCH(L683,参考データ!$D$63:$D$71,1),MATCH(M683,参考データ!$F$47:$I$47,0)))))))</f>
        <v/>
      </c>
      <c r="U683" s="218" t="str">
        <f t="shared" si="113"/>
        <v/>
      </c>
      <c r="V683" s="206" t="str">
        <f t="shared" si="114"/>
        <v/>
      </c>
      <c r="AN683" s="216">
        <f t="shared" si="117"/>
        <v>0</v>
      </c>
      <c r="AO683" s="156">
        <f t="shared" si="119"/>
        <v>0</v>
      </c>
      <c r="AP683" s="140">
        <f t="shared" si="118"/>
        <v>0</v>
      </c>
      <c r="AQ683" s="159" t="str">
        <f t="shared" si="115"/>
        <v/>
      </c>
    </row>
    <row r="684" spans="2:43" x14ac:dyDescent="0.2">
      <c r="B684" s="202">
        <v>673</v>
      </c>
      <c r="C684" s="45"/>
      <c r="D684" s="114"/>
      <c r="E684" s="114"/>
      <c r="F684" s="114"/>
      <c r="G684" s="44"/>
      <c r="H684" s="10"/>
      <c r="I684" s="10"/>
      <c r="J684" s="5"/>
      <c r="K684" s="36"/>
      <c r="L684" s="37"/>
      <c r="M684" s="8"/>
      <c r="N684" s="8"/>
      <c r="O684" s="8"/>
      <c r="P684" s="8"/>
      <c r="Q684" s="51"/>
      <c r="R684" s="217" t="str">
        <f t="shared" si="116"/>
        <v/>
      </c>
      <c r="S684" s="39" t="str">
        <f>IF(I684="","",IF(I684="委託輸送",IF(H684="ガソリン",VLOOKUP(L684,参考データ!$D$4:$F$6,3,TRUE),VLOOKUP(L684,参考データ!$D$7:$F$15,3,TRUE)),IF(H684="ガソリン",VLOOKUP(L684,参考データ!$D$16:$F$18,3,TRUE),VLOOKUP(L684,参考データ!$D$19:$F$27,3,TRUE))))</f>
        <v/>
      </c>
      <c r="T684" s="204" t="str">
        <f>IF(C684="","",IF(Q684="有",IF(H684="ガソリン",VLOOKUP(M684,参考データ!$B$36:$F$38,3,FALSE)/R684^VLOOKUP(M684,参考データ!$B$36:$F$38,4,FALSE)/L684^VLOOKUP(M684,参考データ!$B$36:$F$38,5,FALSE),VLOOKUP(M684,参考データ!$B$39:$F$42,3,FALSE)/R684^VLOOKUP(M684,参考データ!$B$39:$F$42,4,FALSE)/L684^VLOOKUP(M684,参考データ!$B$39:$F$42,5,FALSE))*U684,J684/(IF(I684="委託輸送",IF(H684="ガソリン",INDEX(参考データ!$F$48:$I$50,MATCH(L684,参考データ!$D$48:$D$50,1),MATCH(M684,参考データ!$F$47:$I$47,0)),INDEX(参考データ!$F$51:$I$59,MATCH(L684,参考データ!$D$51:$D$59,1),MATCH(M684,参考データ!$F$47:$I$47,0))),IF(H684="ガソリン",INDEX(参考データ!$F$60:$I$62,MATCH(L684,参考データ!$D$60:$D$62,1),MATCH(M684,参考データ!$F$47:$I$47,0)),INDEX(参考データ!$F$63:$I$71,MATCH(L684,参考データ!$D$63:$D$71,1),MATCH(M684,参考データ!$F$47:$I$47,0)))))))</f>
        <v/>
      </c>
      <c r="U684" s="218" t="str">
        <f t="shared" si="113"/>
        <v/>
      </c>
      <c r="V684" s="206" t="str">
        <f t="shared" si="114"/>
        <v/>
      </c>
      <c r="AN684" s="216">
        <f t="shared" si="117"/>
        <v>0</v>
      </c>
      <c r="AO684" s="156">
        <f t="shared" si="119"/>
        <v>0</v>
      </c>
      <c r="AP684" s="140">
        <f t="shared" si="118"/>
        <v>0</v>
      </c>
      <c r="AQ684" s="159" t="str">
        <f t="shared" si="115"/>
        <v/>
      </c>
    </row>
    <row r="685" spans="2:43" x14ac:dyDescent="0.2">
      <c r="B685" s="202">
        <v>674</v>
      </c>
      <c r="C685" s="45"/>
      <c r="D685" s="114"/>
      <c r="E685" s="114"/>
      <c r="F685" s="114"/>
      <c r="G685" s="44"/>
      <c r="H685" s="10"/>
      <c r="I685" s="10"/>
      <c r="J685" s="5"/>
      <c r="K685" s="36"/>
      <c r="L685" s="37"/>
      <c r="M685" s="8"/>
      <c r="N685" s="8"/>
      <c r="O685" s="8"/>
      <c r="P685" s="8"/>
      <c r="Q685" s="51"/>
      <c r="R685" s="217" t="str">
        <f t="shared" si="116"/>
        <v/>
      </c>
      <c r="S685" s="39" t="str">
        <f>IF(I685="","",IF(I685="委託輸送",IF(H685="ガソリン",VLOOKUP(L685,参考データ!$D$4:$F$6,3,TRUE),VLOOKUP(L685,参考データ!$D$7:$F$15,3,TRUE)),IF(H685="ガソリン",VLOOKUP(L685,参考データ!$D$16:$F$18,3,TRUE),VLOOKUP(L685,参考データ!$D$19:$F$27,3,TRUE))))</f>
        <v/>
      </c>
      <c r="T685" s="204" t="str">
        <f>IF(C685="","",IF(Q685="有",IF(H685="ガソリン",VLOOKUP(M685,参考データ!$B$36:$F$38,3,FALSE)/R685^VLOOKUP(M685,参考データ!$B$36:$F$38,4,FALSE)/L685^VLOOKUP(M685,参考データ!$B$36:$F$38,5,FALSE),VLOOKUP(M685,参考データ!$B$39:$F$42,3,FALSE)/R685^VLOOKUP(M685,参考データ!$B$39:$F$42,4,FALSE)/L685^VLOOKUP(M685,参考データ!$B$39:$F$42,5,FALSE))*U685,J685/(IF(I685="委託輸送",IF(H685="ガソリン",INDEX(参考データ!$F$48:$I$50,MATCH(L685,参考データ!$D$48:$D$50,1),MATCH(M685,参考データ!$F$47:$I$47,0)),INDEX(参考データ!$F$51:$I$59,MATCH(L685,参考データ!$D$51:$D$59,1),MATCH(M685,参考データ!$F$47:$I$47,0))),IF(H685="ガソリン",INDEX(参考データ!$F$60:$I$62,MATCH(L685,参考データ!$D$60:$D$62,1),MATCH(M685,参考データ!$F$47:$I$47,0)),INDEX(参考データ!$F$63:$I$71,MATCH(L685,参考データ!$D$63:$D$71,1),MATCH(M685,参考データ!$F$47:$I$47,0)))))))</f>
        <v/>
      </c>
      <c r="U685" s="218" t="str">
        <f t="shared" si="113"/>
        <v/>
      </c>
      <c r="V685" s="206" t="str">
        <f t="shared" si="114"/>
        <v/>
      </c>
      <c r="AN685" s="216">
        <f t="shared" si="117"/>
        <v>0</v>
      </c>
      <c r="AO685" s="156">
        <f t="shared" si="119"/>
        <v>0</v>
      </c>
      <c r="AP685" s="140">
        <f t="shared" si="118"/>
        <v>0</v>
      </c>
      <c r="AQ685" s="159" t="str">
        <f t="shared" si="115"/>
        <v/>
      </c>
    </row>
    <row r="686" spans="2:43" x14ac:dyDescent="0.2">
      <c r="B686" s="202">
        <v>675</v>
      </c>
      <c r="C686" s="45"/>
      <c r="D686" s="114"/>
      <c r="E686" s="114"/>
      <c r="F686" s="114"/>
      <c r="G686" s="44"/>
      <c r="H686" s="10"/>
      <c r="I686" s="10"/>
      <c r="J686" s="5"/>
      <c r="K686" s="36"/>
      <c r="L686" s="37"/>
      <c r="M686" s="8"/>
      <c r="N686" s="8"/>
      <c r="O686" s="8"/>
      <c r="P686" s="8"/>
      <c r="Q686" s="51"/>
      <c r="R686" s="217" t="str">
        <f t="shared" si="116"/>
        <v/>
      </c>
      <c r="S686" s="39" t="str">
        <f>IF(I686="","",IF(I686="委託輸送",IF(H686="ガソリン",VLOOKUP(L686,参考データ!$D$4:$F$6,3,TRUE),VLOOKUP(L686,参考データ!$D$7:$F$15,3,TRUE)),IF(H686="ガソリン",VLOOKUP(L686,参考データ!$D$16:$F$18,3,TRUE),VLOOKUP(L686,参考データ!$D$19:$F$27,3,TRUE))))</f>
        <v/>
      </c>
      <c r="T686" s="204" t="str">
        <f>IF(C686="","",IF(Q686="有",IF(H686="ガソリン",VLOOKUP(M686,参考データ!$B$36:$F$38,3,FALSE)/R686^VLOOKUP(M686,参考データ!$B$36:$F$38,4,FALSE)/L686^VLOOKUP(M686,参考データ!$B$36:$F$38,5,FALSE),VLOOKUP(M686,参考データ!$B$39:$F$42,3,FALSE)/R686^VLOOKUP(M686,参考データ!$B$39:$F$42,4,FALSE)/L686^VLOOKUP(M686,参考データ!$B$39:$F$42,5,FALSE))*U686,J686/(IF(I686="委託輸送",IF(H686="ガソリン",INDEX(参考データ!$F$48:$I$50,MATCH(L686,参考データ!$D$48:$D$50,1),MATCH(M686,参考データ!$F$47:$I$47,0)),INDEX(参考データ!$F$51:$I$59,MATCH(L686,参考データ!$D$51:$D$59,1),MATCH(M686,参考データ!$F$47:$I$47,0))),IF(H686="ガソリン",INDEX(参考データ!$F$60:$I$62,MATCH(L686,参考データ!$D$60:$D$62,1),MATCH(M686,参考データ!$F$47:$I$47,0)),INDEX(参考データ!$F$63:$I$71,MATCH(L686,参考データ!$D$63:$D$71,1),MATCH(M686,参考データ!$F$47:$I$47,0)))))))</f>
        <v/>
      </c>
      <c r="U686" s="218" t="str">
        <f t="shared" si="113"/>
        <v/>
      </c>
      <c r="V686" s="206" t="str">
        <f t="shared" si="114"/>
        <v/>
      </c>
      <c r="AN686" s="216">
        <f t="shared" si="117"/>
        <v>0</v>
      </c>
      <c r="AO686" s="156">
        <f t="shared" si="119"/>
        <v>0</v>
      </c>
      <c r="AP686" s="140">
        <f t="shared" si="118"/>
        <v>0</v>
      </c>
      <c r="AQ686" s="159" t="str">
        <f t="shared" si="115"/>
        <v/>
      </c>
    </row>
    <row r="687" spans="2:43" x14ac:dyDescent="0.2">
      <c r="B687" s="202">
        <v>676</v>
      </c>
      <c r="C687" s="45"/>
      <c r="D687" s="114"/>
      <c r="E687" s="114"/>
      <c r="F687" s="114"/>
      <c r="G687" s="44"/>
      <c r="H687" s="10"/>
      <c r="I687" s="10"/>
      <c r="J687" s="5"/>
      <c r="K687" s="36"/>
      <c r="L687" s="37"/>
      <c r="M687" s="8"/>
      <c r="N687" s="8"/>
      <c r="O687" s="8"/>
      <c r="P687" s="8"/>
      <c r="Q687" s="51"/>
      <c r="R687" s="217" t="str">
        <f t="shared" si="116"/>
        <v/>
      </c>
      <c r="S687" s="39" t="str">
        <f>IF(I687="","",IF(I687="委託輸送",IF(H687="ガソリン",VLOOKUP(L687,参考データ!$D$4:$F$6,3,TRUE),VLOOKUP(L687,参考データ!$D$7:$F$15,3,TRUE)),IF(H687="ガソリン",VLOOKUP(L687,参考データ!$D$16:$F$18,3,TRUE),VLOOKUP(L687,参考データ!$D$19:$F$27,3,TRUE))))</f>
        <v/>
      </c>
      <c r="T687" s="204" t="str">
        <f>IF(C687="","",IF(Q687="有",IF(H687="ガソリン",VLOOKUP(M687,参考データ!$B$36:$F$38,3,FALSE)/R687^VLOOKUP(M687,参考データ!$B$36:$F$38,4,FALSE)/L687^VLOOKUP(M687,参考データ!$B$36:$F$38,5,FALSE),VLOOKUP(M687,参考データ!$B$39:$F$42,3,FALSE)/R687^VLOOKUP(M687,参考データ!$B$39:$F$42,4,FALSE)/L687^VLOOKUP(M687,参考データ!$B$39:$F$42,5,FALSE))*U687,J687/(IF(I687="委託輸送",IF(H687="ガソリン",INDEX(参考データ!$F$48:$I$50,MATCH(L687,参考データ!$D$48:$D$50,1),MATCH(M687,参考データ!$F$47:$I$47,0)),INDEX(参考データ!$F$51:$I$59,MATCH(L687,参考データ!$D$51:$D$59,1),MATCH(M687,参考データ!$F$47:$I$47,0))),IF(H687="ガソリン",INDEX(参考データ!$F$60:$I$62,MATCH(L687,参考データ!$D$60:$D$62,1),MATCH(M687,参考データ!$F$47:$I$47,0)),INDEX(参考データ!$F$63:$I$71,MATCH(L687,参考データ!$D$63:$D$71,1),MATCH(M687,参考データ!$F$47:$I$47,0)))))))</f>
        <v/>
      </c>
      <c r="U687" s="218" t="str">
        <f t="shared" si="113"/>
        <v/>
      </c>
      <c r="V687" s="206" t="str">
        <f t="shared" si="114"/>
        <v/>
      </c>
      <c r="AN687" s="216">
        <f t="shared" si="117"/>
        <v>0</v>
      </c>
      <c r="AO687" s="156">
        <f t="shared" si="119"/>
        <v>0</v>
      </c>
      <c r="AP687" s="140">
        <f t="shared" si="118"/>
        <v>0</v>
      </c>
      <c r="AQ687" s="159" t="str">
        <f t="shared" si="115"/>
        <v/>
      </c>
    </row>
    <row r="688" spans="2:43" x14ac:dyDescent="0.2">
      <c r="B688" s="202">
        <v>677</v>
      </c>
      <c r="C688" s="45"/>
      <c r="D688" s="114"/>
      <c r="E688" s="114"/>
      <c r="F688" s="114"/>
      <c r="G688" s="44"/>
      <c r="H688" s="10"/>
      <c r="I688" s="10"/>
      <c r="J688" s="5"/>
      <c r="K688" s="36"/>
      <c r="L688" s="37"/>
      <c r="M688" s="8"/>
      <c r="N688" s="8"/>
      <c r="O688" s="8"/>
      <c r="P688" s="8"/>
      <c r="Q688" s="51"/>
      <c r="R688" s="217" t="str">
        <f t="shared" si="116"/>
        <v/>
      </c>
      <c r="S688" s="39" t="str">
        <f>IF(I688="","",IF(I688="委託輸送",IF(H688="ガソリン",VLOOKUP(L688,参考データ!$D$4:$F$6,3,TRUE),VLOOKUP(L688,参考データ!$D$7:$F$15,3,TRUE)),IF(H688="ガソリン",VLOOKUP(L688,参考データ!$D$16:$F$18,3,TRUE),VLOOKUP(L688,参考データ!$D$19:$F$27,3,TRUE))))</f>
        <v/>
      </c>
      <c r="T688" s="204" t="str">
        <f>IF(C688="","",IF(Q688="有",IF(H688="ガソリン",VLOOKUP(M688,参考データ!$B$36:$F$38,3,FALSE)/R688^VLOOKUP(M688,参考データ!$B$36:$F$38,4,FALSE)/L688^VLOOKUP(M688,参考データ!$B$36:$F$38,5,FALSE),VLOOKUP(M688,参考データ!$B$39:$F$42,3,FALSE)/R688^VLOOKUP(M688,参考データ!$B$39:$F$42,4,FALSE)/L688^VLOOKUP(M688,参考データ!$B$39:$F$42,5,FALSE))*U688,J688/(IF(I688="委託輸送",IF(H688="ガソリン",INDEX(参考データ!$F$48:$I$50,MATCH(L688,参考データ!$D$48:$D$50,1),MATCH(M688,参考データ!$F$47:$I$47,0)),INDEX(参考データ!$F$51:$I$59,MATCH(L688,参考データ!$D$51:$D$59,1),MATCH(M688,参考データ!$F$47:$I$47,0))),IF(H688="ガソリン",INDEX(参考データ!$F$60:$I$62,MATCH(L688,参考データ!$D$60:$D$62,1),MATCH(M688,参考データ!$F$47:$I$47,0)),INDEX(参考データ!$F$63:$I$71,MATCH(L688,参考データ!$D$63:$D$71,1),MATCH(M688,参考データ!$F$47:$I$47,0)))))))</f>
        <v/>
      </c>
      <c r="U688" s="218" t="str">
        <f t="shared" si="113"/>
        <v/>
      </c>
      <c r="V688" s="206" t="str">
        <f t="shared" si="114"/>
        <v/>
      </c>
      <c r="AN688" s="216">
        <f t="shared" si="117"/>
        <v>0</v>
      </c>
      <c r="AO688" s="156">
        <f t="shared" si="119"/>
        <v>0</v>
      </c>
      <c r="AP688" s="140">
        <f t="shared" si="118"/>
        <v>0</v>
      </c>
      <c r="AQ688" s="159" t="str">
        <f t="shared" si="115"/>
        <v/>
      </c>
    </row>
    <row r="689" spans="2:43" x14ac:dyDescent="0.2">
      <c r="B689" s="202">
        <v>678</v>
      </c>
      <c r="C689" s="45"/>
      <c r="D689" s="114"/>
      <c r="E689" s="114"/>
      <c r="F689" s="114"/>
      <c r="G689" s="44"/>
      <c r="H689" s="10"/>
      <c r="I689" s="10"/>
      <c r="J689" s="5"/>
      <c r="K689" s="36"/>
      <c r="L689" s="37"/>
      <c r="M689" s="8"/>
      <c r="N689" s="8"/>
      <c r="O689" s="8"/>
      <c r="P689" s="8"/>
      <c r="Q689" s="51"/>
      <c r="R689" s="217" t="str">
        <f t="shared" si="116"/>
        <v/>
      </c>
      <c r="S689" s="39" t="str">
        <f>IF(I689="","",IF(I689="委託輸送",IF(H689="ガソリン",VLOOKUP(L689,参考データ!$D$4:$F$6,3,TRUE),VLOOKUP(L689,参考データ!$D$7:$F$15,3,TRUE)),IF(H689="ガソリン",VLOOKUP(L689,参考データ!$D$16:$F$18,3,TRUE),VLOOKUP(L689,参考データ!$D$19:$F$27,3,TRUE))))</f>
        <v/>
      </c>
      <c r="T689" s="204" t="str">
        <f>IF(C689="","",IF(Q689="有",IF(H689="ガソリン",VLOOKUP(M689,参考データ!$B$36:$F$38,3,FALSE)/R689^VLOOKUP(M689,参考データ!$B$36:$F$38,4,FALSE)/L689^VLOOKUP(M689,参考データ!$B$36:$F$38,5,FALSE),VLOOKUP(M689,参考データ!$B$39:$F$42,3,FALSE)/R689^VLOOKUP(M689,参考データ!$B$39:$F$42,4,FALSE)/L689^VLOOKUP(M689,参考データ!$B$39:$F$42,5,FALSE))*U689,J689/(IF(I689="委託輸送",IF(H689="ガソリン",INDEX(参考データ!$F$48:$I$50,MATCH(L689,参考データ!$D$48:$D$50,1),MATCH(M689,参考データ!$F$47:$I$47,0)),INDEX(参考データ!$F$51:$I$59,MATCH(L689,参考データ!$D$51:$D$59,1),MATCH(M689,参考データ!$F$47:$I$47,0))),IF(H689="ガソリン",INDEX(参考データ!$F$60:$I$62,MATCH(L689,参考データ!$D$60:$D$62,1),MATCH(M689,参考データ!$F$47:$I$47,0)),INDEX(参考データ!$F$63:$I$71,MATCH(L689,参考データ!$D$63:$D$71,1),MATCH(M689,参考データ!$F$47:$I$47,0)))))))</f>
        <v/>
      </c>
      <c r="U689" s="218" t="str">
        <f t="shared" si="113"/>
        <v/>
      </c>
      <c r="V689" s="206" t="str">
        <f t="shared" si="114"/>
        <v/>
      </c>
      <c r="AN689" s="216">
        <f t="shared" si="117"/>
        <v>0</v>
      </c>
      <c r="AO689" s="156">
        <f t="shared" si="119"/>
        <v>0</v>
      </c>
      <c r="AP689" s="140">
        <f t="shared" si="118"/>
        <v>0</v>
      </c>
      <c r="AQ689" s="159" t="str">
        <f t="shared" si="115"/>
        <v/>
      </c>
    </row>
    <row r="690" spans="2:43" x14ac:dyDescent="0.2">
      <c r="B690" s="202">
        <v>679</v>
      </c>
      <c r="C690" s="45"/>
      <c r="D690" s="114"/>
      <c r="E690" s="114"/>
      <c r="F690" s="114"/>
      <c r="G690" s="44"/>
      <c r="H690" s="10"/>
      <c r="I690" s="10"/>
      <c r="J690" s="5"/>
      <c r="K690" s="36"/>
      <c r="L690" s="37"/>
      <c r="M690" s="8"/>
      <c r="N690" s="8"/>
      <c r="O690" s="8"/>
      <c r="P690" s="8"/>
      <c r="Q690" s="51"/>
      <c r="R690" s="217" t="str">
        <f t="shared" si="116"/>
        <v/>
      </c>
      <c r="S690" s="39" t="str">
        <f>IF(I690="","",IF(I690="委託輸送",IF(H690="ガソリン",VLOOKUP(L690,参考データ!$D$4:$F$6,3,TRUE),VLOOKUP(L690,参考データ!$D$7:$F$15,3,TRUE)),IF(H690="ガソリン",VLOOKUP(L690,参考データ!$D$16:$F$18,3,TRUE),VLOOKUP(L690,参考データ!$D$19:$F$27,3,TRUE))))</f>
        <v/>
      </c>
      <c r="T690" s="204" t="str">
        <f>IF(C690="","",IF(Q690="有",IF(H690="ガソリン",VLOOKUP(M690,参考データ!$B$36:$F$38,3,FALSE)/R690^VLOOKUP(M690,参考データ!$B$36:$F$38,4,FALSE)/L690^VLOOKUP(M690,参考データ!$B$36:$F$38,5,FALSE),VLOOKUP(M690,参考データ!$B$39:$F$42,3,FALSE)/R690^VLOOKUP(M690,参考データ!$B$39:$F$42,4,FALSE)/L690^VLOOKUP(M690,参考データ!$B$39:$F$42,5,FALSE))*U690,J690/(IF(I690="委託輸送",IF(H690="ガソリン",INDEX(参考データ!$F$48:$I$50,MATCH(L690,参考データ!$D$48:$D$50,1),MATCH(M690,参考データ!$F$47:$I$47,0)),INDEX(参考データ!$F$51:$I$59,MATCH(L690,参考データ!$D$51:$D$59,1),MATCH(M690,参考データ!$F$47:$I$47,0))),IF(H690="ガソリン",INDEX(参考データ!$F$60:$I$62,MATCH(L690,参考データ!$D$60:$D$62,1),MATCH(M690,参考データ!$F$47:$I$47,0)),INDEX(参考データ!$F$63:$I$71,MATCH(L690,参考データ!$D$63:$D$71,1),MATCH(M690,参考データ!$F$47:$I$47,0)))))))</f>
        <v/>
      </c>
      <c r="U690" s="218" t="str">
        <f t="shared" si="113"/>
        <v/>
      </c>
      <c r="V690" s="206" t="str">
        <f t="shared" si="114"/>
        <v/>
      </c>
      <c r="AN690" s="216">
        <f t="shared" si="117"/>
        <v>0</v>
      </c>
      <c r="AO690" s="156">
        <f t="shared" si="119"/>
        <v>0</v>
      </c>
      <c r="AP690" s="140">
        <f t="shared" si="118"/>
        <v>0</v>
      </c>
      <c r="AQ690" s="159" t="str">
        <f t="shared" si="115"/>
        <v/>
      </c>
    </row>
    <row r="691" spans="2:43" x14ac:dyDescent="0.2">
      <c r="B691" s="202">
        <v>680</v>
      </c>
      <c r="C691" s="45"/>
      <c r="D691" s="114"/>
      <c r="E691" s="114"/>
      <c r="F691" s="114"/>
      <c r="G691" s="44"/>
      <c r="H691" s="10"/>
      <c r="I691" s="10"/>
      <c r="J691" s="5"/>
      <c r="K691" s="36"/>
      <c r="L691" s="37"/>
      <c r="M691" s="8"/>
      <c r="N691" s="8"/>
      <c r="O691" s="8"/>
      <c r="P691" s="8"/>
      <c r="Q691" s="51"/>
      <c r="R691" s="217" t="str">
        <f t="shared" si="116"/>
        <v/>
      </c>
      <c r="S691" s="39" t="str">
        <f>IF(I691="","",IF(I691="委託輸送",IF(H691="ガソリン",VLOOKUP(L691,参考データ!$D$4:$F$6,3,TRUE),VLOOKUP(L691,参考データ!$D$7:$F$15,3,TRUE)),IF(H691="ガソリン",VLOOKUP(L691,参考データ!$D$16:$F$18,3,TRUE),VLOOKUP(L691,参考データ!$D$19:$F$27,3,TRUE))))</f>
        <v/>
      </c>
      <c r="T691" s="204" t="str">
        <f>IF(C691="","",IF(Q691="有",IF(H691="ガソリン",VLOOKUP(M691,参考データ!$B$36:$F$38,3,FALSE)/R691^VLOOKUP(M691,参考データ!$B$36:$F$38,4,FALSE)/L691^VLOOKUP(M691,参考データ!$B$36:$F$38,5,FALSE),VLOOKUP(M691,参考データ!$B$39:$F$42,3,FALSE)/R691^VLOOKUP(M691,参考データ!$B$39:$F$42,4,FALSE)/L691^VLOOKUP(M691,参考データ!$B$39:$F$42,5,FALSE))*U691,J691/(IF(I691="委託輸送",IF(H691="ガソリン",INDEX(参考データ!$F$48:$I$50,MATCH(L691,参考データ!$D$48:$D$50,1),MATCH(M691,参考データ!$F$47:$I$47,0)),INDEX(参考データ!$F$51:$I$59,MATCH(L691,参考データ!$D$51:$D$59,1),MATCH(M691,参考データ!$F$47:$I$47,0))),IF(H691="ガソリン",INDEX(参考データ!$F$60:$I$62,MATCH(L691,参考データ!$D$60:$D$62,1),MATCH(M691,参考データ!$F$47:$I$47,0)),INDEX(参考データ!$F$63:$I$71,MATCH(L691,参考データ!$D$63:$D$71,1),MATCH(M691,参考データ!$F$47:$I$47,0)))))))</f>
        <v/>
      </c>
      <c r="U691" s="218" t="str">
        <f t="shared" si="113"/>
        <v/>
      </c>
      <c r="V691" s="206" t="str">
        <f t="shared" si="114"/>
        <v/>
      </c>
      <c r="AN691" s="216">
        <f t="shared" si="117"/>
        <v>0</v>
      </c>
      <c r="AO691" s="156">
        <f t="shared" si="119"/>
        <v>0</v>
      </c>
      <c r="AP691" s="140">
        <f t="shared" si="118"/>
        <v>0</v>
      </c>
      <c r="AQ691" s="159" t="str">
        <f t="shared" si="115"/>
        <v/>
      </c>
    </row>
    <row r="692" spans="2:43" x14ac:dyDescent="0.2">
      <c r="B692" s="202">
        <v>681</v>
      </c>
      <c r="C692" s="45"/>
      <c r="D692" s="114"/>
      <c r="E692" s="114"/>
      <c r="F692" s="114"/>
      <c r="G692" s="44"/>
      <c r="H692" s="10"/>
      <c r="I692" s="10"/>
      <c r="J692" s="5"/>
      <c r="K692" s="36"/>
      <c r="L692" s="37"/>
      <c r="M692" s="8"/>
      <c r="N692" s="8"/>
      <c r="O692" s="8"/>
      <c r="P692" s="8"/>
      <c r="Q692" s="51"/>
      <c r="R692" s="217" t="str">
        <f t="shared" si="116"/>
        <v/>
      </c>
      <c r="S692" s="39" t="str">
        <f>IF(I692="","",IF(I692="委託輸送",IF(H692="ガソリン",VLOOKUP(L692,参考データ!$D$4:$F$6,3,TRUE),VLOOKUP(L692,参考データ!$D$7:$F$15,3,TRUE)),IF(H692="ガソリン",VLOOKUP(L692,参考データ!$D$16:$F$18,3,TRUE),VLOOKUP(L692,参考データ!$D$19:$F$27,3,TRUE))))</f>
        <v/>
      </c>
      <c r="T692" s="204" t="str">
        <f>IF(C692="","",IF(Q692="有",IF(H692="ガソリン",VLOOKUP(M692,参考データ!$B$36:$F$38,3,FALSE)/R692^VLOOKUP(M692,参考データ!$B$36:$F$38,4,FALSE)/L692^VLOOKUP(M692,参考データ!$B$36:$F$38,5,FALSE),VLOOKUP(M692,参考データ!$B$39:$F$42,3,FALSE)/R692^VLOOKUP(M692,参考データ!$B$39:$F$42,4,FALSE)/L692^VLOOKUP(M692,参考データ!$B$39:$F$42,5,FALSE))*U692,J692/(IF(I692="委託輸送",IF(H692="ガソリン",INDEX(参考データ!$F$48:$I$50,MATCH(L692,参考データ!$D$48:$D$50,1),MATCH(M692,参考データ!$F$47:$I$47,0)),INDEX(参考データ!$F$51:$I$59,MATCH(L692,参考データ!$D$51:$D$59,1),MATCH(M692,参考データ!$F$47:$I$47,0))),IF(H692="ガソリン",INDEX(参考データ!$F$60:$I$62,MATCH(L692,参考データ!$D$60:$D$62,1),MATCH(M692,参考データ!$F$47:$I$47,0)),INDEX(参考データ!$F$63:$I$71,MATCH(L692,参考データ!$D$63:$D$71,1),MATCH(M692,参考データ!$F$47:$I$47,0)))))))</f>
        <v/>
      </c>
      <c r="U692" s="218" t="str">
        <f t="shared" si="113"/>
        <v/>
      </c>
      <c r="V692" s="206" t="str">
        <f t="shared" si="114"/>
        <v/>
      </c>
      <c r="AN692" s="216">
        <f t="shared" si="117"/>
        <v>0</v>
      </c>
      <c r="AO692" s="156">
        <f t="shared" si="119"/>
        <v>0</v>
      </c>
      <c r="AP692" s="140">
        <f t="shared" si="118"/>
        <v>0</v>
      </c>
      <c r="AQ692" s="159" t="str">
        <f t="shared" si="115"/>
        <v/>
      </c>
    </row>
    <row r="693" spans="2:43" x14ac:dyDescent="0.2">
      <c r="B693" s="202">
        <v>682</v>
      </c>
      <c r="C693" s="45"/>
      <c r="D693" s="114"/>
      <c r="E693" s="114"/>
      <c r="F693" s="114"/>
      <c r="G693" s="44"/>
      <c r="H693" s="10"/>
      <c r="I693" s="10"/>
      <c r="J693" s="5"/>
      <c r="K693" s="36"/>
      <c r="L693" s="37"/>
      <c r="M693" s="8"/>
      <c r="N693" s="8"/>
      <c r="O693" s="8"/>
      <c r="P693" s="8"/>
      <c r="Q693" s="51"/>
      <c r="R693" s="217" t="str">
        <f t="shared" si="116"/>
        <v/>
      </c>
      <c r="S693" s="39" t="str">
        <f>IF(I693="","",IF(I693="委託輸送",IF(H693="ガソリン",VLOOKUP(L693,参考データ!$D$4:$F$6,3,TRUE),VLOOKUP(L693,参考データ!$D$7:$F$15,3,TRUE)),IF(H693="ガソリン",VLOOKUP(L693,参考データ!$D$16:$F$18,3,TRUE),VLOOKUP(L693,参考データ!$D$19:$F$27,3,TRUE))))</f>
        <v/>
      </c>
      <c r="T693" s="204" t="str">
        <f>IF(C693="","",IF(Q693="有",IF(H693="ガソリン",VLOOKUP(M693,参考データ!$B$36:$F$38,3,FALSE)/R693^VLOOKUP(M693,参考データ!$B$36:$F$38,4,FALSE)/L693^VLOOKUP(M693,参考データ!$B$36:$F$38,5,FALSE),VLOOKUP(M693,参考データ!$B$39:$F$42,3,FALSE)/R693^VLOOKUP(M693,参考データ!$B$39:$F$42,4,FALSE)/L693^VLOOKUP(M693,参考データ!$B$39:$F$42,5,FALSE))*U693,J693/(IF(I693="委託輸送",IF(H693="ガソリン",INDEX(参考データ!$F$48:$I$50,MATCH(L693,参考データ!$D$48:$D$50,1),MATCH(M693,参考データ!$F$47:$I$47,0)),INDEX(参考データ!$F$51:$I$59,MATCH(L693,参考データ!$D$51:$D$59,1),MATCH(M693,参考データ!$F$47:$I$47,0))),IF(H693="ガソリン",INDEX(参考データ!$F$60:$I$62,MATCH(L693,参考データ!$D$60:$D$62,1),MATCH(M693,参考データ!$F$47:$I$47,0)),INDEX(参考データ!$F$63:$I$71,MATCH(L693,参考データ!$D$63:$D$71,1),MATCH(M693,参考データ!$F$47:$I$47,0)))))))</f>
        <v/>
      </c>
      <c r="U693" s="218" t="str">
        <f t="shared" si="113"/>
        <v/>
      </c>
      <c r="V693" s="206" t="str">
        <f t="shared" si="114"/>
        <v/>
      </c>
      <c r="AN693" s="216">
        <f t="shared" si="117"/>
        <v>0</v>
      </c>
      <c r="AO693" s="156">
        <f t="shared" si="119"/>
        <v>0</v>
      </c>
      <c r="AP693" s="140">
        <f t="shared" si="118"/>
        <v>0</v>
      </c>
      <c r="AQ693" s="159" t="str">
        <f t="shared" si="115"/>
        <v/>
      </c>
    </row>
    <row r="694" spans="2:43" x14ac:dyDescent="0.2">
      <c r="B694" s="202">
        <v>683</v>
      </c>
      <c r="C694" s="45"/>
      <c r="D694" s="114"/>
      <c r="E694" s="114"/>
      <c r="F694" s="114"/>
      <c r="G694" s="44"/>
      <c r="H694" s="10"/>
      <c r="I694" s="10"/>
      <c r="J694" s="5"/>
      <c r="K694" s="36"/>
      <c r="L694" s="37"/>
      <c r="M694" s="8"/>
      <c r="N694" s="8"/>
      <c r="O694" s="8"/>
      <c r="P694" s="8"/>
      <c r="Q694" s="51"/>
      <c r="R694" s="217" t="str">
        <f t="shared" si="116"/>
        <v/>
      </c>
      <c r="S694" s="39" t="str">
        <f>IF(I694="","",IF(I694="委託輸送",IF(H694="ガソリン",VLOOKUP(L694,参考データ!$D$4:$F$6,3,TRUE),VLOOKUP(L694,参考データ!$D$7:$F$15,3,TRUE)),IF(H694="ガソリン",VLOOKUP(L694,参考データ!$D$16:$F$18,3,TRUE),VLOOKUP(L694,参考データ!$D$19:$F$27,3,TRUE))))</f>
        <v/>
      </c>
      <c r="T694" s="204" t="str">
        <f>IF(C694="","",IF(Q694="有",IF(H694="ガソリン",VLOOKUP(M694,参考データ!$B$36:$F$38,3,FALSE)/R694^VLOOKUP(M694,参考データ!$B$36:$F$38,4,FALSE)/L694^VLOOKUP(M694,参考データ!$B$36:$F$38,5,FALSE),VLOOKUP(M694,参考データ!$B$39:$F$42,3,FALSE)/R694^VLOOKUP(M694,参考データ!$B$39:$F$42,4,FALSE)/L694^VLOOKUP(M694,参考データ!$B$39:$F$42,5,FALSE))*U694,J694/(IF(I694="委託輸送",IF(H694="ガソリン",INDEX(参考データ!$F$48:$I$50,MATCH(L694,参考データ!$D$48:$D$50,1),MATCH(M694,参考データ!$F$47:$I$47,0)),INDEX(参考データ!$F$51:$I$59,MATCH(L694,参考データ!$D$51:$D$59,1),MATCH(M694,参考データ!$F$47:$I$47,0))),IF(H694="ガソリン",INDEX(参考データ!$F$60:$I$62,MATCH(L694,参考データ!$D$60:$D$62,1),MATCH(M694,参考データ!$F$47:$I$47,0)),INDEX(参考データ!$F$63:$I$71,MATCH(L694,参考データ!$D$63:$D$71,1),MATCH(M694,参考データ!$F$47:$I$47,0)))))))</f>
        <v/>
      </c>
      <c r="U694" s="218" t="str">
        <f t="shared" si="113"/>
        <v/>
      </c>
      <c r="V694" s="206" t="str">
        <f t="shared" si="114"/>
        <v/>
      </c>
      <c r="AN694" s="216">
        <f t="shared" si="117"/>
        <v>0</v>
      </c>
      <c r="AO694" s="156">
        <f t="shared" si="119"/>
        <v>0</v>
      </c>
      <c r="AP694" s="140">
        <f t="shared" si="118"/>
        <v>0</v>
      </c>
      <c r="AQ694" s="159" t="str">
        <f t="shared" si="115"/>
        <v/>
      </c>
    </row>
    <row r="695" spans="2:43" x14ac:dyDescent="0.2">
      <c r="B695" s="202">
        <v>684</v>
      </c>
      <c r="C695" s="45"/>
      <c r="D695" s="114"/>
      <c r="E695" s="114"/>
      <c r="F695" s="114"/>
      <c r="G695" s="44"/>
      <c r="H695" s="10"/>
      <c r="I695" s="10"/>
      <c r="J695" s="5"/>
      <c r="K695" s="36"/>
      <c r="L695" s="37"/>
      <c r="M695" s="8"/>
      <c r="N695" s="8"/>
      <c r="O695" s="8"/>
      <c r="P695" s="8"/>
      <c r="Q695" s="51"/>
      <c r="R695" s="217" t="str">
        <f t="shared" si="116"/>
        <v/>
      </c>
      <c r="S695" s="39" t="str">
        <f>IF(I695="","",IF(I695="委託輸送",IF(H695="ガソリン",VLOOKUP(L695,参考データ!$D$4:$F$6,3,TRUE),VLOOKUP(L695,参考データ!$D$7:$F$15,3,TRUE)),IF(H695="ガソリン",VLOOKUP(L695,参考データ!$D$16:$F$18,3,TRUE),VLOOKUP(L695,参考データ!$D$19:$F$27,3,TRUE))))</f>
        <v/>
      </c>
      <c r="T695" s="204" t="str">
        <f>IF(C695="","",IF(Q695="有",IF(H695="ガソリン",VLOOKUP(M695,参考データ!$B$36:$F$38,3,FALSE)/R695^VLOOKUP(M695,参考データ!$B$36:$F$38,4,FALSE)/L695^VLOOKUP(M695,参考データ!$B$36:$F$38,5,FALSE),VLOOKUP(M695,参考データ!$B$39:$F$42,3,FALSE)/R695^VLOOKUP(M695,参考データ!$B$39:$F$42,4,FALSE)/L695^VLOOKUP(M695,参考データ!$B$39:$F$42,5,FALSE))*U695,J695/(IF(I695="委託輸送",IF(H695="ガソリン",INDEX(参考データ!$F$48:$I$50,MATCH(L695,参考データ!$D$48:$D$50,1),MATCH(M695,参考データ!$F$47:$I$47,0)),INDEX(参考データ!$F$51:$I$59,MATCH(L695,参考データ!$D$51:$D$59,1),MATCH(M695,参考データ!$F$47:$I$47,0))),IF(H695="ガソリン",INDEX(参考データ!$F$60:$I$62,MATCH(L695,参考データ!$D$60:$D$62,1),MATCH(M695,参考データ!$F$47:$I$47,0)),INDEX(参考データ!$F$63:$I$71,MATCH(L695,参考データ!$D$63:$D$71,1),MATCH(M695,参考データ!$F$47:$I$47,0)))))))</f>
        <v/>
      </c>
      <c r="U695" s="218" t="str">
        <f t="shared" si="113"/>
        <v/>
      </c>
      <c r="V695" s="206" t="str">
        <f t="shared" si="114"/>
        <v/>
      </c>
      <c r="AN695" s="216">
        <f t="shared" si="117"/>
        <v>0</v>
      </c>
      <c r="AO695" s="156">
        <f t="shared" si="119"/>
        <v>0</v>
      </c>
      <c r="AP695" s="140">
        <f t="shared" si="118"/>
        <v>0</v>
      </c>
      <c r="AQ695" s="159" t="str">
        <f t="shared" si="115"/>
        <v/>
      </c>
    </row>
    <row r="696" spans="2:43" x14ac:dyDescent="0.2">
      <c r="B696" s="202">
        <v>685</v>
      </c>
      <c r="C696" s="45"/>
      <c r="D696" s="114"/>
      <c r="E696" s="114"/>
      <c r="F696" s="114"/>
      <c r="G696" s="44"/>
      <c r="H696" s="10"/>
      <c r="I696" s="10"/>
      <c r="J696" s="5"/>
      <c r="K696" s="36"/>
      <c r="L696" s="37"/>
      <c r="M696" s="8"/>
      <c r="N696" s="8"/>
      <c r="O696" s="8"/>
      <c r="P696" s="8"/>
      <c r="Q696" s="51"/>
      <c r="R696" s="217" t="str">
        <f t="shared" si="116"/>
        <v/>
      </c>
      <c r="S696" s="39" t="str">
        <f>IF(I696="","",IF(I696="委託輸送",IF(H696="ガソリン",VLOOKUP(L696,参考データ!$D$4:$F$6,3,TRUE),VLOOKUP(L696,参考データ!$D$7:$F$15,3,TRUE)),IF(H696="ガソリン",VLOOKUP(L696,参考データ!$D$16:$F$18,3,TRUE),VLOOKUP(L696,参考データ!$D$19:$F$27,3,TRUE))))</f>
        <v/>
      </c>
      <c r="T696" s="204" t="str">
        <f>IF(C696="","",IF(Q696="有",IF(H696="ガソリン",VLOOKUP(M696,参考データ!$B$36:$F$38,3,FALSE)/R696^VLOOKUP(M696,参考データ!$B$36:$F$38,4,FALSE)/L696^VLOOKUP(M696,参考データ!$B$36:$F$38,5,FALSE),VLOOKUP(M696,参考データ!$B$39:$F$42,3,FALSE)/R696^VLOOKUP(M696,参考データ!$B$39:$F$42,4,FALSE)/L696^VLOOKUP(M696,参考データ!$B$39:$F$42,5,FALSE))*U696,J696/(IF(I696="委託輸送",IF(H696="ガソリン",INDEX(参考データ!$F$48:$I$50,MATCH(L696,参考データ!$D$48:$D$50,1),MATCH(M696,参考データ!$F$47:$I$47,0)),INDEX(参考データ!$F$51:$I$59,MATCH(L696,参考データ!$D$51:$D$59,1),MATCH(M696,参考データ!$F$47:$I$47,0))),IF(H696="ガソリン",INDEX(参考データ!$F$60:$I$62,MATCH(L696,参考データ!$D$60:$D$62,1),MATCH(M696,参考データ!$F$47:$I$47,0)),INDEX(参考データ!$F$63:$I$71,MATCH(L696,参考データ!$D$63:$D$71,1),MATCH(M696,参考データ!$F$47:$I$47,0)))))))</f>
        <v/>
      </c>
      <c r="U696" s="218" t="str">
        <f t="shared" si="113"/>
        <v/>
      </c>
      <c r="V696" s="206" t="str">
        <f t="shared" si="114"/>
        <v/>
      </c>
      <c r="AN696" s="216">
        <f t="shared" si="117"/>
        <v>0</v>
      </c>
      <c r="AO696" s="156">
        <f t="shared" si="119"/>
        <v>0</v>
      </c>
      <c r="AP696" s="140">
        <f t="shared" si="118"/>
        <v>0</v>
      </c>
      <c r="AQ696" s="159" t="str">
        <f t="shared" si="115"/>
        <v/>
      </c>
    </row>
    <row r="697" spans="2:43" x14ac:dyDescent="0.2">
      <c r="B697" s="202">
        <v>686</v>
      </c>
      <c r="C697" s="45"/>
      <c r="D697" s="114"/>
      <c r="E697" s="114"/>
      <c r="F697" s="114"/>
      <c r="G697" s="44"/>
      <c r="H697" s="10"/>
      <c r="I697" s="10"/>
      <c r="J697" s="5"/>
      <c r="K697" s="36"/>
      <c r="L697" s="37"/>
      <c r="M697" s="8"/>
      <c r="N697" s="8"/>
      <c r="O697" s="8"/>
      <c r="P697" s="8"/>
      <c r="Q697" s="51"/>
      <c r="R697" s="217" t="str">
        <f t="shared" si="116"/>
        <v/>
      </c>
      <c r="S697" s="39" t="str">
        <f>IF(I697="","",IF(I697="委託輸送",IF(H697="ガソリン",VLOOKUP(L697,参考データ!$D$4:$F$6,3,TRUE),VLOOKUP(L697,参考データ!$D$7:$F$15,3,TRUE)),IF(H697="ガソリン",VLOOKUP(L697,参考データ!$D$16:$F$18,3,TRUE),VLOOKUP(L697,参考データ!$D$19:$F$27,3,TRUE))))</f>
        <v/>
      </c>
      <c r="T697" s="204" t="str">
        <f>IF(C697="","",IF(Q697="有",IF(H697="ガソリン",VLOOKUP(M697,参考データ!$B$36:$F$38,3,FALSE)/R697^VLOOKUP(M697,参考データ!$B$36:$F$38,4,FALSE)/L697^VLOOKUP(M697,参考データ!$B$36:$F$38,5,FALSE),VLOOKUP(M697,参考データ!$B$39:$F$42,3,FALSE)/R697^VLOOKUP(M697,参考データ!$B$39:$F$42,4,FALSE)/L697^VLOOKUP(M697,参考データ!$B$39:$F$42,5,FALSE))*U697,J697/(IF(I697="委託輸送",IF(H697="ガソリン",INDEX(参考データ!$F$48:$I$50,MATCH(L697,参考データ!$D$48:$D$50,1),MATCH(M697,参考データ!$F$47:$I$47,0)),INDEX(参考データ!$F$51:$I$59,MATCH(L697,参考データ!$D$51:$D$59,1),MATCH(M697,参考データ!$F$47:$I$47,0))),IF(H697="ガソリン",INDEX(参考データ!$F$60:$I$62,MATCH(L697,参考データ!$D$60:$D$62,1),MATCH(M697,参考データ!$F$47:$I$47,0)),INDEX(参考データ!$F$63:$I$71,MATCH(L697,参考データ!$D$63:$D$71,1),MATCH(M697,参考データ!$F$47:$I$47,0)))))))</f>
        <v/>
      </c>
      <c r="U697" s="218" t="str">
        <f t="shared" si="113"/>
        <v/>
      </c>
      <c r="V697" s="206" t="str">
        <f t="shared" si="114"/>
        <v/>
      </c>
      <c r="AN697" s="216">
        <f t="shared" si="117"/>
        <v>0</v>
      </c>
      <c r="AO697" s="156">
        <f t="shared" si="119"/>
        <v>0</v>
      </c>
      <c r="AP697" s="140">
        <f t="shared" si="118"/>
        <v>0</v>
      </c>
      <c r="AQ697" s="159" t="str">
        <f t="shared" si="115"/>
        <v/>
      </c>
    </row>
    <row r="698" spans="2:43" x14ac:dyDescent="0.2">
      <c r="B698" s="202">
        <v>687</v>
      </c>
      <c r="C698" s="45"/>
      <c r="D698" s="114"/>
      <c r="E698" s="114"/>
      <c r="F698" s="114"/>
      <c r="G698" s="44"/>
      <c r="H698" s="10"/>
      <c r="I698" s="10"/>
      <c r="J698" s="5"/>
      <c r="K698" s="36"/>
      <c r="L698" s="37"/>
      <c r="M698" s="8"/>
      <c r="N698" s="8"/>
      <c r="O698" s="8"/>
      <c r="P698" s="8"/>
      <c r="Q698" s="51"/>
      <c r="R698" s="217" t="str">
        <f t="shared" si="116"/>
        <v/>
      </c>
      <c r="S698" s="39" t="str">
        <f>IF(I698="","",IF(I698="委託輸送",IF(H698="ガソリン",VLOOKUP(L698,参考データ!$D$4:$F$6,3,TRUE),VLOOKUP(L698,参考データ!$D$7:$F$15,3,TRUE)),IF(H698="ガソリン",VLOOKUP(L698,参考データ!$D$16:$F$18,3,TRUE),VLOOKUP(L698,参考データ!$D$19:$F$27,3,TRUE))))</f>
        <v/>
      </c>
      <c r="T698" s="204" t="str">
        <f>IF(C698="","",IF(Q698="有",IF(H698="ガソリン",VLOOKUP(M698,参考データ!$B$36:$F$38,3,FALSE)/R698^VLOOKUP(M698,参考データ!$B$36:$F$38,4,FALSE)/L698^VLOOKUP(M698,参考データ!$B$36:$F$38,5,FALSE),VLOOKUP(M698,参考データ!$B$39:$F$42,3,FALSE)/R698^VLOOKUP(M698,参考データ!$B$39:$F$42,4,FALSE)/L698^VLOOKUP(M698,参考データ!$B$39:$F$42,5,FALSE))*U698,J698/(IF(I698="委託輸送",IF(H698="ガソリン",INDEX(参考データ!$F$48:$I$50,MATCH(L698,参考データ!$D$48:$D$50,1),MATCH(M698,参考データ!$F$47:$I$47,0)),INDEX(参考データ!$F$51:$I$59,MATCH(L698,参考データ!$D$51:$D$59,1),MATCH(M698,参考データ!$F$47:$I$47,0))),IF(H698="ガソリン",INDEX(参考データ!$F$60:$I$62,MATCH(L698,参考データ!$D$60:$D$62,1),MATCH(M698,参考データ!$F$47:$I$47,0)),INDEX(参考データ!$F$63:$I$71,MATCH(L698,参考データ!$D$63:$D$71,1),MATCH(M698,参考データ!$F$47:$I$47,0)))))))</f>
        <v/>
      </c>
      <c r="U698" s="218" t="str">
        <f t="shared" si="113"/>
        <v/>
      </c>
      <c r="V698" s="206" t="str">
        <f t="shared" si="114"/>
        <v/>
      </c>
      <c r="AN698" s="216">
        <f t="shared" si="117"/>
        <v>0</v>
      </c>
      <c r="AO698" s="156">
        <f t="shared" si="119"/>
        <v>0</v>
      </c>
      <c r="AP698" s="140">
        <f t="shared" si="118"/>
        <v>0</v>
      </c>
      <c r="AQ698" s="159" t="str">
        <f t="shared" si="115"/>
        <v/>
      </c>
    </row>
    <row r="699" spans="2:43" x14ac:dyDescent="0.2">
      <c r="B699" s="202">
        <v>688</v>
      </c>
      <c r="C699" s="45"/>
      <c r="D699" s="114"/>
      <c r="E699" s="114"/>
      <c r="F699" s="114"/>
      <c r="G699" s="44"/>
      <c r="H699" s="10"/>
      <c r="I699" s="10"/>
      <c r="J699" s="5"/>
      <c r="K699" s="36"/>
      <c r="L699" s="37"/>
      <c r="M699" s="8"/>
      <c r="N699" s="8"/>
      <c r="O699" s="8"/>
      <c r="P699" s="8"/>
      <c r="Q699" s="51"/>
      <c r="R699" s="217" t="str">
        <f t="shared" si="116"/>
        <v/>
      </c>
      <c r="S699" s="39" t="str">
        <f>IF(I699="","",IF(I699="委託輸送",IF(H699="ガソリン",VLOOKUP(L699,参考データ!$D$4:$F$6,3,TRUE),VLOOKUP(L699,参考データ!$D$7:$F$15,3,TRUE)),IF(H699="ガソリン",VLOOKUP(L699,参考データ!$D$16:$F$18,3,TRUE),VLOOKUP(L699,参考データ!$D$19:$F$27,3,TRUE))))</f>
        <v/>
      </c>
      <c r="T699" s="204" t="str">
        <f>IF(C699="","",IF(Q699="有",IF(H699="ガソリン",VLOOKUP(M699,参考データ!$B$36:$F$38,3,FALSE)/R699^VLOOKUP(M699,参考データ!$B$36:$F$38,4,FALSE)/L699^VLOOKUP(M699,参考データ!$B$36:$F$38,5,FALSE),VLOOKUP(M699,参考データ!$B$39:$F$42,3,FALSE)/R699^VLOOKUP(M699,参考データ!$B$39:$F$42,4,FALSE)/L699^VLOOKUP(M699,参考データ!$B$39:$F$42,5,FALSE))*U699,J699/(IF(I699="委託輸送",IF(H699="ガソリン",INDEX(参考データ!$F$48:$I$50,MATCH(L699,参考データ!$D$48:$D$50,1),MATCH(M699,参考データ!$F$47:$I$47,0)),INDEX(参考データ!$F$51:$I$59,MATCH(L699,参考データ!$D$51:$D$59,1),MATCH(M699,参考データ!$F$47:$I$47,0))),IF(H699="ガソリン",INDEX(参考データ!$F$60:$I$62,MATCH(L699,参考データ!$D$60:$D$62,1),MATCH(M699,参考データ!$F$47:$I$47,0)),INDEX(参考データ!$F$63:$I$71,MATCH(L699,参考データ!$D$63:$D$71,1),MATCH(M699,参考データ!$F$47:$I$47,0)))))))</f>
        <v/>
      </c>
      <c r="U699" s="218" t="str">
        <f t="shared" si="113"/>
        <v/>
      </c>
      <c r="V699" s="206" t="str">
        <f t="shared" si="114"/>
        <v/>
      </c>
      <c r="AN699" s="216">
        <f t="shared" si="117"/>
        <v>0</v>
      </c>
      <c r="AO699" s="156">
        <f t="shared" si="119"/>
        <v>0</v>
      </c>
      <c r="AP699" s="140">
        <f t="shared" si="118"/>
        <v>0</v>
      </c>
      <c r="AQ699" s="159" t="str">
        <f t="shared" si="115"/>
        <v/>
      </c>
    </row>
    <row r="700" spans="2:43" x14ac:dyDescent="0.2">
      <c r="B700" s="202">
        <v>689</v>
      </c>
      <c r="C700" s="45"/>
      <c r="D700" s="114"/>
      <c r="E700" s="114"/>
      <c r="F700" s="114"/>
      <c r="G700" s="44"/>
      <c r="H700" s="10"/>
      <c r="I700" s="10"/>
      <c r="J700" s="5"/>
      <c r="K700" s="36"/>
      <c r="L700" s="37"/>
      <c r="M700" s="8"/>
      <c r="N700" s="8"/>
      <c r="O700" s="8"/>
      <c r="P700" s="8"/>
      <c r="Q700" s="51"/>
      <c r="R700" s="217" t="str">
        <f t="shared" si="116"/>
        <v/>
      </c>
      <c r="S700" s="39" t="str">
        <f>IF(I700="","",IF(I700="委託輸送",IF(H700="ガソリン",VLOOKUP(L700,参考データ!$D$4:$F$6,3,TRUE),VLOOKUP(L700,参考データ!$D$7:$F$15,3,TRUE)),IF(H700="ガソリン",VLOOKUP(L700,参考データ!$D$16:$F$18,3,TRUE),VLOOKUP(L700,参考データ!$D$19:$F$27,3,TRUE))))</f>
        <v/>
      </c>
      <c r="T700" s="204" t="str">
        <f>IF(C700="","",IF(Q700="有",IF(H700="ガソリン",VLOOKUP(M700,参考データ!$B$36:$F$38,3,FALSE)/R700^VLOOKUP(M700,参考データ!$B$36:$F$38,4,FALSE)/L700^VLOOKUP(M700,参考データ!$B$36:$F$38,5,FALSE),VLOOKUP(M700,参考データ!$B$39:$F$42,3,FALSE)/R700^VLOOKUP(M700,参考データ!$B$39:$F$42,4,FALSE)/L700^VLOOKUP(M700,参考データ!$B$39:$F$42,5,FALSE))*U700,J700/(IF(I700="委託輸送",IF(H700="ガソリン",INDEX(参考データ!$F$48:$I$50,MATCH(L700,参考データ!$D$48:$D$50,1),MATCH(M700,参考データ!$F$47:$I$47,0)),INDEX(参考データ!$F$51:$I$59,MATCH(L700,参考データ!$D$51:$D$59,1),MATCH(M700,参考データ!$F$47:$I$47,0))),IF(H700="ガソリン",INDEX(参考データ!$F$60:$I$62,MATCH(L700,参考データ!$D$60:$D$62,1),MATCH(M700,参考データ!$F$47:$I$47,0)),INDEX(参考データ!$F$63:$I$71,MATCH(L700,参考データ!$D$63:$D$71,1),MATCH(M700,参考データ!$F$47:$I$47,0)))))))</f>
        <v/>
      </c>
      <c r="U700" s="218" t="str">
        <f t="shared" si="113"/>
        <v/>
      </c>
      <c r="V700" s="206" t="str">
        <f t="shared" si="114"/>
        <v/>
      </c>
      <c r="AN700" s="216">
        <f t="shared" si="117"/>
        <v>0</v>
      </c>
      <c r="AO700" s="156">
        <f t="shared" si="119"/>
        <v>0</v>
      </c>
      <c r="AP700" s="140">
        <f t="shared" si="118"/>
        <v>0</v>
      </c>
      <c r="AQ700" s="159" t="str">
        <f t="shared" si="115"/>
        <v/>
      </c>
    </row>
    <row r="701" spans="2:43" x14ac:dyDescent="0.2">
      <c r="B701" s="202">
        <v>690</v>
      </c>
      <c r="C701" s="45"/>
      <c r="D701" s="114"/>
      <c r="E701" s="114"/>
      <c r="F701" s="114"/>
      <c r="G701" s="44"/>
      <c r="H701" s="10"/>
      <c r="I701" s="10"/>
      <c r="J701" s="5"/>
      <c r="K701" s="36"/>
      <c r="L701" s="37"/>
      <c r="M701" s="8"/>
      <c r="N701" s="8"/>
      <c r="O701" s="8"/>
      <c r="P701" s="8"/>
      <c r="Q701" s="51"/>
      <c r="R701" s="217" t="str">
        <f t="shared" si="116"/>
        <v/>
      </c>
      <c r="S701" s="39" t="str">
        <f>IF(I701="","",IF(I701="委託輸送",IF(H701="ガソリン",VLOOKUP(L701,参考データ!$D$4:$F$6,3,TRUE),VLOOKUP(L701,参考データ!$D$7:$F$15,3,TRUE)),IF(H701="ガソリン",VLOOKUP(L701,参考データ!$D$16:$F$18,3,TRUE),VLOOKUP(L701,参考データ!$D$19:$F$27,3,TRUE))))</f>
        <v/>
      </c>
      <c r="T701" s="204" t="str">
        <f>IF(C701="","",IF(Q701="有",IF(H701="ガソリン",VLOOKUP(M701,参考データ!$B$36:$F$38,3,FALSE)/R701^VLOOKUP(M701,参考データ!$B$36:$F$38,4,FALSE)/L701^VLOOKUP(M701,参考データ!$B$36:$F$38,5,FALSE),VLOOKUP(M701,参考データ!$B$39:$F$42,3,FALSE)/R701^VLOOKUP(M701,参考データ!$B$39:$F$42,4,FALSE)/L701^VLOOKUP(M701,参考データ!$B$39:$F$42,5,FALSE))*U701,J701/(IF(I701="委託輸送",IF(H701="ガソリン",INDEX(参考データ!$F$48:$I$50,MATCH(L701,参考データ!$D$48:$D$50,1),MATCH(M701,参考データ!$F$47:$I$47,0)),INDEX(参考データ!$F$51:$I$59,MATCH(L701,参考データ!$D$51:$D$59,1),MATCH(M701,参考データ!$F$47:$I$47,0))),IF(H701="ガソリン",INDEX(参考データ!$F$60:$I$62,MATCH(L701,参考データ!$D$60:$D$62,1),MATCH(M701,参考データ!$F$47:$I$47,0)),INDEX(参考データ!$F$63:$I$71,MATCH(L701,参考データ!$D$63:$D$71,1),MATCH(M701,参考データ!$F$47:$I$47,0)))))))</f>
        <v/>
      </c>
      <c r="U701" s="218" t="str">
        <f t="shared" si="113"/>
        <v/>
      </c>
      <c r="V701" s="206" t="str">
        <f t="shared" si="114"/>
        <v/>
      </c>
      <c r="AN701" s="216">
        <f t="shared" si="117"/>
        <v>0</v>
      </c>
      <c r="AO701" s="156">
        <f t="shared" si="119"/>
        <v>0</v>
      </c>
      <c r="AP701" s="140">
        <f t="shared" si="118"/>
        <v>0</v>
      </c>
      <c r="AQ701" s="159" t="str">
        <f t="shared" si="115"/>
        <v/>
      </c>
    </row>
    <row r="702" spans="2:43" x14ac:dyDescent="0.2">
      <c r="B702" s="202">
        <v>691</v>
      </c>
      <c r="C702" s="45"/>
      <c r="D702" s="114"/>
      <c r="E702" s="114"/>
      <c r="F702" s="114"/>
      <c r="G702" s="44"/>
      <c r="H702" s="10"/>
      <c r="I702" s="10"/>
      <c r="J702" s="5"/>
      <c r="K702" s="36"/>
      <c r="L702" s="37"/>
      <c r="M702" s="8"/>
      <c r="N702" s="8"/>
      <c r="O702" s="8"/>
      <c r="P702" s="8"/>
      <c r="Q702" s="51"/>
      <c r="R702" s="217" t="str">
        <f t="shared" si="116"/>
        <v/>
      </c>
      <c r="S702" s="39" t="str">
        <f>IF(I702="","",IF(I702="委託輸送",IF(H702="ガソリン",VLOOKUP(L702,参考データ!$D$4:$F$6,3,TRUE),VLOOKUP(L702,参考データ!$D$7:$F$15,3,TRUE)),IF(H702="ガソリン",VLOOKUP(L702,参考データ!$D$16:$F$18,3,TRUE),VLOOKUP(L702,参考データ!$D$19:$F$27,3,TRUE))))</f>
        <v/>
      </c>
      <c r="T702" s="204" t="str">
        <f>IF(C702="","",IF(Q702="有",IF(H702="ガソリン",VLOOKUP(M702,参考データ!$B$36:$F$38,3,FALSE)/R702^VLOOKUP(M702,参考データ!$B$36:$F$38,4,FALSE)/L702^VLOOKUP(M702,参考データ!$B$36:$F$38,5,FALSE),VLOOKUP(M702,参考データ!$B$39:$F$42,3,FALSE)/R702^VLOOKUP(M702,参考データ!$B$39:$F$42,4,FALSE)/L702^VLOOKUP(M702,参考データ!$B$39:$F$42,5,FALSE))*U702,J702/(IF(I702="委託輸送",IF(H702="ガソリン",INDEX(参考データ!$F$48:$I$50,MATCH(L702,参考データ!$D$48:$D$50,1),MATCH(M702,参考データ!$F$47:$I$47,0)),INDEX(参考データ!$F$51:$I$59,MATCH(L702,参考データ!$D$51:$D$59,1),MATCH(M702,参考データ!$F$47:$I$47,0))),IF(H702="ガソリン",INDEX(参考データ!$F$60:$I$62,MATCH(L702,参考データ!$D$60:$D$62,1),MATCH(M702,参考データ!$F$47:$I$47,0)),INDEX(参考データ!$F$63:$I$71,MATCH(L702,参考データ!$D$63:$D$71,1),MATCH(M702,参考データ!$F$47:$I$47,0)))))))</f>
        <v/>
      </c>
      <c r="U702" s="218" t="str">
        <f t="shared" si="113"/>
        <v/>
      </c>
      <c r="V702" s="206" t="str">
        <f t="shared" si="114"/>
        <v/>
      </c>
      <c r="AN702" s="216">
        <f t="shared" si="117"/>
        <v>0</v>
      </c>
      <c r="AO702" s="156">
        <f t="shared" si="119"/>
        <v>0</v>
      </c>
      <c r="AP702" s="140">
        <f t="shared" si="118"/>
        <v>0</v>
      </c>
      <c r="AQ702" s="159" t="str">
        <f t="shared" si="115"/>
        <v/>
      </c>
    </row>
    <row r="703" spans="2:43" x14ac:dyDescent="0.2">
      <c r="B703" s="202">
        <v>692</v>
      </c>
      <c r="C703" s="45"/>
      <c r="D703" s="114"/>
      <c r="E703" s="114"/>
      <c r="F703" s="114"/>
      <c r="G703" s="44"/>
      <c r="H703" s="10"/>
      <c r="I703" s="10"/>
      <c r="J703" s="5"/>
      <c r="K703" s="36"/>
      <c r="L703" s="37"/>
      <c r="M703" s="8"/>
      <c r="N703" s="8"/>
      <c r="O703" s="8"/>
      <c r="P703" s="8"/>
      <c r="Q703" s="51"/>
      <c r="R703" s="217" t="str">
        <f t="shared" si="116"/>
        <v/>
      </c>
      <c r="S703" s="39" t="str">
        <f>IF(I703="","",IF(I703="委託輸送",IF(H703="ガソリン",VLOOKUP(L703,参考データ!$D$4:$F$6,3,TRUE),VLOOKUP(L703,参考データ!$D$7:$F$15,3,TRUE)),IF(H703="ガソリン",VLOOKUP(L703,参考データ!$D$16:$F$18,3,TRUE),VLOOKUP(L703,参考データ!$D$19:$F$27,3,TRUE))))</f>
        <v/>
      </c>
      <c r="T703" s="204" t="str">
        <f>IF(C703="","",IF(Q703="有",IF(H703="ガソリン",VLOOKUP(M703,参考データ!$B$36:$F$38,3,FALSE)/R703^VLOOKUP(M703,参考データ!$B$36:$F$38,4,FALSE)/L703^VLOOKUP(M703,参考データ!$B$36:$F$38,5,FALSE),VLOOKUP(M703,参考データ!$B$39:$F$42,3,FALSE)/R703^VLOOKUP(M703,参考データ!$B$39:$F$42,4,FALSE)/L703^VLOOKUP(M703,参考データ!$B$39:$F$42,5,FALSE))*U703,J703/(IF(I703="委託輸送",IF(H703="ガソリン",INDEX(参考データ!$F$48:$I$50,MATCH(L703,参考データ!$D$48:$D$50,1),MATCH(M703,参考データ!$F$47:$I$47,0)),INDEX(参考データ!$F$51:$I$59,MATCH(L703,参考データ!$D$51:$D$59,1),MATCH(M703,参考データ!$F$47:$I$47,0))),IF(H703="ガソリン",INDEX(参考データ!$F$60:$I$62,MATCH(L703,参考データ!$D$60:$D$62,1),MATCH(M703,参考データ!$F$47:$I$47,0)),INDEX(参考データ!$F$63:$I$71,MATCH(L703,参考データ!$D$63:$D$71,1),MATCH(M703,参考データ!$F$47:$I$47,0)))))))</f>
        <v/>
      </c>
      <c r="U703" s="218" t="str">
        <f t="shared" si="113"/>
        <v/>
      </c>
      <c r="V703" s="206" t="str">
        <f t="shared" si="114"/>
        <v/>
      </c>
      <c r="AN703" s="216">
        <f t="shared" si="117"/>
        <v>0</v>
      </c>
      <c r="AO703" s="156">
        <f t="shared" si="119"/>
        <v>0</v>
      </c>
      <c r="AP703" s="140">
        <f t="shared" si="118"/>
        <v>0</v>
      </c>
      <c r="AQ703" s="159" t="str">
        <f t="shared" si="115"/>
        <v/>
      </c>
    </row>
    <row r="704" spans="2:43" x14ac:dyDescent="0.2">
      <c r="B704" s="202">
        <v>693</v>
      </c>
      <c r="C704" s="45"/>
      <c r="D704" s="114"/>
      <c r="E704" s="114"/>
      <c r="F704" s="114"/>
      <c r="G704" s="44"/>
      <c r="H704" s="10"/>
      <c r="I704" s="10"/>
      <c r="J704" s="5"/>
      <c r="K704" s="36"/>
      <c r="L704" s="37"/>
      <c r="M704" s="8"/>
      <c r="N704" s="8"/>
      <c r="O704" s="8"/>
      <c r="P704" s="8"/>
      <c r="Q704" s="51"/>
      <c r="R704" s="217" t="str">
        <f t="shared" si="116"/>
        <v/>
      </c>
      <c r="S704" s="39" t="str">
        <f>IF(I704="","",IF(I704="委託輸送",IF(H704="ガソリン",VLOOKUP(L704,参考データ!$D$4:$F$6,3,TRUE),VLOOKUP(L704,参考データ!$D$7:$F$15,3,TRUE)),IF(H704="ガソリン",VLOOKUP(L704,参考データ!$D$16:$F$18,3,TRUE),VLOOKUP(L704,参考データ!$D$19:$F$27,3,TRUE))))</f>
        <v/>
      </c>
      <c r="T704" s="204" t="str">
        <f>IF(C704="","",IF(Q704="有",IF(H704="ガソリン",VLOOKUP(M704,参考データ!$B$36:$F$38,3,FALSE)/R704^VLOOKUP(M704,参考データ!$B$36:$F$38,4,FALSE)/L704^VLOOKUP(M704,参考データ!$B$36:$F$38,5,FALSE),VLOOKUP(M704,参考データ!$B$39:$F$42,3,FALSE)/R704^VLOOKUP(M704,参考データ!$B$39:$F$42,4,FALSE)/L704^VLOOKUP(M704,参考データ!$B$39:$F$42,5,FALSE))*U704,J704/(IF(I704="委託輸送",IF(H704="ガソリン",INDEX(参考データ!$F$48:$I$50,MATCH(L704,参考データ!$D$48:$D$50,1),MATCH(M704,参考データ!$F$47:$I$47,0)),INDEX(参考データ!$F$51:$I$59,MATCH(L704,参考データ!$D$51:$D$59,1),MATCH(M704,参考データ!$F$47:$I$47,0))),IF(H704="ガソリン",INDEX(参考データ!$F$60:$I$62,MATCH(L704,参考データ!$D$60:$D$62,1),MATCH(M704,参考データ!$F$47:$I$47,0)),INDEX(参考データ!$F$63:$I$71,MATCH(L704,参考データ!$D$63:$D$71,1),MATCH(M704,参考データ!$F$47:$I$47,0)))))))</f>
        <v/>
      </c>
      <c r="U704" s="218" t="str">
        <f t="shared" si="113"/>
        <v/>
      </c>
      <c r="V704" s="206" t="str">
        <f t="shared" si="114"/>
        <v/>
      </c>
      <c r="AN704" s="216">
        <f t="shared" si="117"/>
        <v>0</v>
      </c>
      <c r="AO704" s="156">
        <f t="shared" si="119"/>
        <v>0</v>
      </c>
      <c r="AP704" s="140">
        <f t="shared" si="118"/>
        <v>0</v>
      </c>
      <c r="AQ704" s="159" t="str">
        <f t="shared" si="115"/>
        <v/>
      </c>
    </row>
    <row r="705" spans="2:43" x14ac:dyDescent="0.2">
      <c r="B705" s="202">
        <v>694</v>
      </c>
      <c r="C705" s="45"/>
      <c r="D705" s="114"/>
      <c r="E705" s="114"/>
      <c r="F705" s="114"/>
      <c r="G705" s="44"/>
      <c r="H705" s="10"/>
      <c r="I705" s="10"/>
      <c r="J705" s="5"/>
      <c r="K705" s="36"/>
      <c r="L705" s="37"/>
      <c r="M705" s="8"/>
      <c r="N705" s="8"/>
      <c r="O705" s="8"/>
      <c r="P705" s="8"/>
      <c r="Q705" s="51"/>
      <c r="R705" s="217" t="str">
        <f t="shared" si="116"/>
        <v/>
      </c>
      <c r="S705" s="39" t="str">
        <f>IF(I705="","",IF(I705="委託輸送",IF(H705="ガソリン",VLOOKUP(L705,参考データ!$D$4:$F$6,3,TRUE),VLOOKUP(L705,参考データ!$D$7:$F$15,3,TRUE)),IF(H705="ガソリン",VLOOKUP(L705,参考データ!$D$16:$F$18,3,TRUE),VLOOKUP(L705,参考データ!$D$19:$F$27,3,TRUE))))</f>
        <v/>
      </c>
      <c r="T705" s="204" t="str">
        <f>IF(C705="","",IF(Q705="有",IF(H705="ガソリン",VLOOKUP(M705,参考データ!$B$36:$F$38,3,FALSE)/R705^VLOOKUP(M705,参考データ!$B$36:$F$38,4,FALSE)/L705^VLOOKUP(M705,参考データ!$B$36:$F$38,5,FALSE),VLOOKUP(M705,参考データ!$B$39:$F$42,3,FALSE)/R705^VLOOKUP(M705,参考データ!$B$39:$F$42,4,FALSE)/L705^VLOOKUP(M705,参考データ!$B$39:$F$42,5,FALSE))*U705,J705/(IF(I705="委託輸送",IF(H705="ガソリン",INDEX(参考データ!$F$48:$I$50,MATCH(L705,参考データ!$D$48:$D$50,1),MATCH(M705,参考データ!$F$47:$I$47,0)),INDEX(参考データ!$F$51:$I$59,MATCH(L705,参考データ!$D$51:$D$59,1),MATCH(M705,参考データ!$F$47:$I$47,0))),IF(H705="ガソリン",INDEX(参考データ!$F$60:$I$62,MATCH(L705,参考データ!$D$60:$D$62,1),MATCH(M705,参考データ!$F$47:$I$47,0)),INDEX(参考データ!$F$63:$I$71,MATCH(L705,参考データ!$D$63:$D$71,1),MATCH(M705,参考データ!$F$47:$I$47,0)))))))</f>
        <v/>
      </c>
      <c r="U705" s="218" t="str">
        <f t="shared" si="113"/>
        <v/>
      </c>
      <c r="V705" s="206" t="str">
        <f t="shared" si="114"/>
        <v/>
      </c>
      <c r="AN705" s="216">
        <f t="shared" si="117"/>
        <v>0</v>
      </c>
      <c r="AO705" s="156">
        <f t="shared" si="119"/>
        <v>0</v>
      </c>
      <c r="AP705" s="140">
        <f t="shared" si="118"/>
        <v>0</v>
      </c>
      <c r="AQ705" s="159" t="str">
        <f t="shared" si="115"/>
        <v/>
      </c>
    </row>
    <row r="706" spans="2:43" x14ac:dyDescent="0.2">
      <c r="B706" s="202">
        <v>695</v>
      </c>
      <c r="C706" s="45"/>
      <c r="D706" s="114"/>
      <c r="E706" s="114"/>
      <c r="F706" s="114"/>
      <c r="G706" s="44"/>
      <c r="H706" s="10"/>
      <c r="I706" s="10"/>
      <c r="J706" s="5"/>
      <c r="K706" s="36"/>
      <c r="L706" s="37"/>
      <c r="M706" s="8"/>
      <c r="N706" s="8"/>
      <c r="O706" s="8"/>
      <c r="P706" s="8"/>
      <c r="Q706" s="51"/>
      <c r="R706" s="217" t="str">
        <f t="shared" si="116"/>
        <v/>
      </c>
      <c r="S706" s="39" t="str">
        <f>IF(I706="","",IF(I706="委託輸送",IF(H706="ガソリン",VLOOKUP(L706,参考データ!$D$4:$F$6,3,TRUE),VLOOKUP(L706,参考データ!$D$7:$F$15,3,TRUE)),IF(H706="ガソリン",VLOOKUP(L706,参考データ!$D$16:$F$18,3,TRUE),VLOOKUP(L706,参考データ!$D$19:$F$27,3,TRUE))))</f>
        <v/>
      </c>
      <c r="T706" s="204" t="str">
        <f>IF(C706="","",IF(Q706="有",IF(H706="ガソリン",VLOOKUP(M706,参考データ!$B$36:$F$38,3,FALSE)/R706^VLOOKUP(M706,参考データ!$B$36:$F$38,4,FALSE)/L706^VLOOKUP(M706,参考データ!$B$36:$F$38,5,FALSE),VLOOKUP(M706,参考データ!$B$39:$F$42,3,FALSE)/R706^VLOOKUP(M706,参考データ!$B$39:$F$42,4,FALSE)/L706^VLOOKUP(M706,参考データ!$B$39:$F$42,5,FALSE))*U706,J706/(IF(I706="委託輸送",IF(H706="ガソリン",INDEX(参考データ!$F$48:$I$50,MATCH(L706,参考データ!$D$48:$D$50,1),MATCH(M706,参考データ!$F$47:$I$47,0)),INDEX(参考データ!$F$51:$I$59,MATCH(L706,参考データ!$D$51:$D$59,1),MATCH(M706,参考データ!$F$47:$I$47,0))),IF(H706="ガソリン",INDEX(参考データ!$F$60:$I$62,MATCH(L706,参考データ!$D$60:$D$62,1),MATCH(M706,参考データ!$F$47:$I$47,0)),INDEX(参考データ!$F$63:$I$71,MATCH(L706,参考データ!$D$63:$D$71,1),MATCH(M706,参考データ!$F$47:$I$47,0)))))))</f>
        <v/>
      </c>
      <c r="U706" s="218" t="str">
        <f t="shared" si="113"/>
        <v/>
      </c>
      <c r="V706" s="206" t="str">
        <f t="shared" si="114"/>
        <v/>
      </c>
      <c r="AN706" s="216">
        <f t="shared" si="117"/>
        <v>0</v>
      </c>
      <c r="AO706" s="156">
        <f t="shared" si="119"/>
        <v>0</v>
      </c>
      <c r="AP706" s="140">
        <f t="shared" si="118"/>
        <v>0</v>
      </c>
      <c r="AQ706" s="159" t="str">
        <f t="shared" si="115"/>
        <v/>
      </c>
    </row>
    <row r="707" spans="2:43" x14ac:dyDescent="0.2">
      <c r="B707" s="202">
        <v>696</v>
      </c>
      <c r="C707" s="45"/>
      <c r="D707" s="114"/>
      <c r="E707" s="114"/>
      <c r="F707" s="114"/>
      <c r="G707" s="44"/>
      <c r="H707" s="10"/>
      <c r="I707" s="10"/>
      <c r="J707" s="5"/>
      <c r="K707" s="36"/>
      <c r="L707" s="37"/>
      <c r="M707" s="8"/>
      <c r="N707" s="8"/>
      <c r="O707" s="8"/>
      <c r="P707" s="8"/>
      <c r="Q707" s="51"/>
      <c r="R707" s="217" t="str">
        <f t="shared" si="116"/>
        <v/>
      </c>
      <c r="S707" s="39" t="str">
        <f>IF(I707="","",IF(I707="委託輸送",IF(H707="ガソリン",VLOOKUP(L707,参考データ!$D$4:$F$6,3,TRUE),VLOOKUP(L707,参考データ!$D$7:$F$15,3,TRUE)),IF(H707="ガソリン",VLOOKUP(L707,参考データ!$D$16:$F$18,3,TRUE),VLOOKUP(L707,参考データ!$D$19:$F$27,3,TRUE))))</f>
        <v/>
      </c>
      <c r="T707" s="204" t="str">
        <f>IF(C707="","",IF(Q707="有",IF(H707="ガソリン",VLOOKUP(M707,参考データ!$B$36:$F$38,3,FALSE)/R707^VLOOKUP(M707,参考データ!$B$36:$F$38,4,FALSE)/L707^VLOOKUP(M707,参考データ!$B$36:$F$38,5,FALSE),VLOOKUP(M707,参考データ!$B$39:$F$42,3,FALSE)/R707^VLOOKUP(M707,参考データ!$B$39:$F$42,4,FALSE)/L707^VLOOKUP(M707,参考データ!$B$39:$F$42,5,FALSE))*U707,J707/(IF(I707="委託輸送",IF(H707="ガソリン",INDEX(参考データ!$F$48:$I$50,MATCH(L707,参考データ!$D$48:$D$50,1),MATCH(M707,参考データ!$F$47:$I$47,0)),INDEX(参考データ!$F$51:$I$59,MATCH(L707,参考データ!$D$51:$D$59,1),MATCH(M707,参考データ!$F$47:$I$47,0))),IF(H707="ガソリン",INDEX(参考データ!$F$60:$I$62,MATCH(L707,参考データ!$D$60:$D$62,1),MATCH(M707,参考データ!$F$47:$I$47,0)),INDEX(参考データ!$F$63:$I$71,MATCH(L707,参考データ!$D$63:$D$71,1),MATCH(M707,参考データ!$F$47:$I$47,0)))))))</f>
        <v/>
      </c>
      <c r="U707" s="218" t="str">
        <f t="shared" si="113"/>
        <v/>
      </c>
      <c r="V707" s="206" t="str">
        <f t="shared" si="114"/>
        <v/>
      </c>
      <c r="AN707" s="216">
        <f t="shared" si="117"/>
        <v>0</v>
      </c>
      <c r="AO707" s="156">
        <f t="shared" si="119"/>
        <v>0</v>
      </c>
      <c r="AP707" s="140">
        <f t="shared" si="118"/>
        <v>0</v>
      </c>
      <c r="AQ707" s="159" t="str">
        <f t="shared" si="115"/>
        <v/>
      </c>
    </row>
    <row r="708" spans="2:43" x14ac:dyDescent="0.2">
      <c r="B708" s="202">
        <v>697</v>
      </c>
      <c r="C708" s="45"/>
      <c r="D708" s="114"/>
      <c r="E708" s="114"/>
      <c r="F708" s="114"/>
      <c r="G708" s="44"/>
      <c r="H708" s="10"/>
      <c r="I708" s="10"/>
      <c r="J708" s="5"/>
      <c r="K708" s="36"/>
      <c r="L708" s="37"/>
      <c r="M708" s="8"/>
      <c r="N708" s="8"/>
      <c r="O708" s="8"/>
      <c r="P708" s="8"/>
      <c r="Q708" s="51"/>
      <c r="R708" s="217" t="str">
        <f t="shared" si="116"/>
        <v/>
      </c>
      <c r="S708" s="39" t="str">
        <f>IF(I708="","",IF(I708="委託輸送",IF(H708="ガソリン",VLOOKUP(L708,参考データ!$D$4:$F$6,3,TRUE),VLOOKUP(L708,参考データ!$D$7:$F$15,3,TRUE)),IF(H708="ガソリン",VLOOKUP(L708,参考データ!$D$16:$F$18,3,TRUE),VLOOKUP(L708,参考データ!$D$19:$F$27,3,TRUE))))</f>
        <v/>
      </c>
      <c r="T708" s="204" t="str">
        <f>IF(C708="","",IF(Q708="有",IF(H708="ガソリン",VLOOKUP(M708,参考データ!$B$36:$F$38,3,FALSE)/R708^VLOOKUP(M708,参考データ!$B$36:$F$38,4,FALSE)/L708^VLOOKUP(M708,参考データ!$B$36:$F$38,5,FALSE),VLOOKUP(M708,参考データ!$B$39:$F$42,3,FALSE)/R708^VLOOKUP(M708,参考データ!$B$39:$F$42,4,FALSE)/L708^VLOOKUP(M708,参考データ!$B$39:$F$42,5,FALSE))*U708,J708/(IF(I708="委託輸送",IF(H708="ガソリン",INDEX(参考データ!$F$48:$I$50,MATCH(L708,参考データ!$D$48:$D$50,1),MATCH(M708,参考データ!$F$47:$I$47,0)),INDEX(参考データ!$F$51:$I$59,MATCH(L708,参考データ!$D$51:$D$59,1),MATCH(M708,参考データ!$F$47:$I$47,0))),IF(H708="ガソリン",INDEX(参考データ!$F$60:$I$62,MATCH(L708,参考データ!$D$60:$D$62,1),MATCH(M708,参考データ!$F$47:$I$47,0)),INDEX(参考データ!$F$63:$I$71,MATCH(L708,参考データ!$D$63:$D$71,1),MATCH(M708,参考データ!$F$47:$I$47,0)))))))</f>
        <v/>
      </c>
      <c r="U708" s="218" t="str">
        <f t="shared" si="113"/>
        <v/>
      </c>
      <c r="V708" s="206" t="str">
        <f t="shared" si="114"/>
        <v/>
      </c>
      <c r="AN708" s="216">
        <f t="shared" si="117"/>
        <v>0</v>
      </c>
      <c r="AO708" s="156">
        <f t="shared" si="119"/>
        <v>0</v>
      </c>
      <c r="AP708" s="140">
        <f t="shared" si="118"/>
        <v>0</v>
      </c>
      <c r="AQ708" s="159" t="str">
        <f t="shared" si="115"/>
        <v/>
      </c>
    </row>
    <row r="709" spans="2:43" x14ac:dyDescent="0.2">
      <c r="B709" s="202">
        <v>698</v>
      </c>
      <c r="C709" s="45"/>
      <c r="D709" s="114"/>
      <c r="E709" s="114"/>
      <c r="F709" s="114"/>
      <c r="G709" s="44"/>
      <c r="H709" s="10"/>
      <c r="I709" s="10"/>
      <c r="J709" s="5"/>
      <c r="K709" s="36"/>
      <c r="L709" s="37"/>
      <c r="M709" s="8"/>
      <c r="N709" s="8"/>
      <c r="O709" s="8"/>
      <c r="P709" s="8"/>
      <c r="Q709" s="51"/>
      <c r="R709" s="217" t="str">
        <f t="shared" si="116"/>
        <v/>
      </c>
      <c r="S709" s="39" t="str">
        <f>IF(I709="","",IF(I709="委託輸送",IF(H709="ガソリン",VLOOKUP(L709,参考データ!$D$4:$F$6,3,TRUE),VLOOKUP(L709,参考データ!$D$7:$F$15,3,TRUE)),IF(H709="ガソリン",VLOOKUP(L709,参考データ!$D$16:$F$18,3,TRUE),VLOOKUP(L709,参考データ!$D$19:$F$27,3,TRUE))))</f>
        <v/>
      </c>
      <c r="T709" s="204" t="str">
        <f>IF(C709="","",IF(Q709="有",IF(H709="ガソリン",VLOOKUP(M709,参考データ!$B$36:$F$38,3,FALSE)/R709^VLOOKUP(M709,参考データ!$B$36:$F$38,4,FALSE)/L709^VLOOKUP(M709,参考データ!$B$36:$F$38,5,FALSE),VLOOKUP(M709,参考データ!$B$39:$F$42,3,FALSE)/R709^VLOOKUP(M709,参考データ!$B$39:$F$42,4,FALSE)/L709^VLOOKUP(M709,参考データ!$B$39:$F$42,5,FALSE))*U709,J709/(IF(I709="委託輸送",IF(H709="ガソリン",INDEX(参考データ!$F$48:$I$50,MATCH(L709,参考データ!$D$48:$D$50,1),MATCH(M709,参考データ!$F$47:$I$47,0)),INDEX(参考データ!$F$51:$I$59,MATCH(L709,参考データ!$D$51:$D$59,1),MATCH(M709,参考データ!$F$47:$I$47,0))),IF(H709="ガソリン",INDEX(参考データ!$F$60:$I$62,MATCH(L709,参考データ!$D$60:$D$62,1),MATCH(M709,参考データ!$F$47:$I$47,0)),INDEX(参考データ!$F$63:$I$71,MATCH(L709,参考データ!$D$63:$D$71,1),MATCH(M709,参考データ!$F$47:$I$47,0)))))))</f>
        <v/>
      </c>
      <c r="U709" s="218" t="str">
        <f t="shared" si="113"/>
        <v/>
      </c>
      <c r="V709" s="206" t="str">
        <f t="shared" si="114"/>
        <v/>
      </c>
      <c r="AN709" s="216">
        <f t="shared" si="117"/>
        <v>0</v>
      </c>
      <c r="AO709" s="156">
        <f t="shared" si="119"/>
        <v>0</v>
      </c>
      <c r="AP709" s="140">
        <f t="shared" si="118"/>
        <v>0</v>
      </c>
      <c r="AQ709" s="159" t="str">
        <f t="shared" si="115"/>
        <v/>
      </c>
    </row>
    <row r="710" spans="2:43" x14ac:dyDescent="0.2">
      <c r="B710" s="202">
        <v>699</v>
      </c>
      <c r="C710" s="45"/>
      <c r="D710" s="114"/>
      <c r="E710" s="114"/>
      <c r="F710" s="114"/>
      <c r="G710" s="44"/>
      <c r="H710" s="10"/>
      <c r="I710" s="10"/>
      <c r="J710" s="5"/>
      <c r="K710" s="36"/>
      <c r="L710" s="37"/>
      <c r="M710" s="8"/>
      <c r="N710" s="8"/>
      <c r="O710" s="8"/>
      <c r="P710" s="8"/>
      <c r="Q710" s="51"/>
      <c r="R710" s="217" t="str">
        <f t="shared" si="116"/>
        <v/>
      </c>
      <c r="S710" s="39" t="str">
        <f>IF(I710="","",IF(I710="委託輸送",IF(H710="ガソリン",VLOOKUP(L710,参考データ!$D$4:$F$6,3,TRUE),VLOOKUP(L710,参考データ!$D$7:$F$15,3,TRUE)),IF(H710="ガソリン",VLOOKUP(L710,参考データ!$D$16:$F$18,3,TRUE),VLOOKUP(L710,参考データ!$D$19:$F$27,3,TRUE))))</f>
        <v/>
      </c>
      <c r="T710" s="204" t="str">
        <f>IF(C710="","",IF(Q710="有",IF(H710="ガソリン",VLOOKUP(M710,参考データ!$B$36:$F$38,3,FALSE)/R710^VLOOKUP(M710,参考データ!$B$36:$F$38,4,FALSE)/L710^VLOOKUP(M710,参考データ!$B$36:$F$38,5,FALSE),VLOOKUP(M710,参考データ!$B$39:$F$42,3,FALSE)/R710^VLOOKUP(M710,参考データ!$B$39:$F$42,4,FALSE)/L710^VLOOKUP(M710,参考データ!$B$39:$F$42,5,FALSE))*U710,J710/(IF(I710="委託輸送",IF(H710="ガソリン",INDEX(参考データ!$F$48:$I$50,MATCH(L710,参考データ!$D$48:$D$50,1),MATCH(M710,参考データ!$F$47:$I$47,0)),INDEX(参考データ!$F$51:$I$59,MATCH(L710,参考データ!$D$51:$D$59,1),MATCH(M710,参考データ!$F$47:$I$47,0))),IF(H710="ガソリン",INDEX(参考データ!$F$60:$I$62,MATCH(L710,参考データ!$D$60:$D$62,1),MATCH(M710,参考データ!$F$47:$I$47,0)),INDEX(参考データ!$F$63:$I$71,MATCH(L710,参考データ!$D$63:$D$71,1),MATCH(M710,参考データ!$F$47:$I$47,0)))))))</f>
        <v/>
      </c>
      <c r="U710" s="218" t="str">
        <f t="shared" si="113"/>
        <v/>
      </c>
      <c r="V710" s="206" t="str">
        <f t="shared" si="114"/>
        <v/>
      </c>
      <c r="AN710" s="216">
        <f t="shared" si="117"/>
        <v>0</v>
      </c>
      <c r="AO710" s="156">
        <f t="shared" si="119"/>
        <v>0</v>
      </c>
      <c r="AP710" s="140">
        <f t="shared" si="118"/>
        <v>0</v>
      </c>
      <c r="AQ710" s="159" t="str">
        <f t="shared" si="115"/>
        <v/>
      </c>
    </row>
    <row r="711" spans="2:43" x14ac:dyDescent="0.2">
      <c r="B711" s="202">
        <v>700</v>
      </c>
      <c r="C711" s="45"/>
      <c r="D711" s="114"/>
      <c r="E711" s="114"/>
      <c r="F711" s="114"/>
      <c r="G711" s="44"/>
      <c r="H711" s="10"/>
      <c r="I711" s="10"/>
      <c r="J711" s="5"/>
      <c r="K711" s="36"/>
      <c r="L711" s="37"/>
      <c r="M711" s="8"/>
      <c r="N711" s="8"/>
      <c r="O711" s="8"/>
      <c r="P711" s="8"/>
      <c r="Q711" s="51"/>
      <c r="R711" s="217" t="str">
        <f t="shared" si="116"/>
        <v/>
      </c>
      <c r="S711" s="39" t="str">
        <f>IF(I711="","",IF(I711="委託輸送",IF(H711="ガソリン",VLOOKUP(L711,参考データ!$D$4:$F$6,3,TRUE),VLOOKUP(L711,参考データ!$D$7:$F$15,3,TRUE)),IF(H711="ガソリン",VLOOKUP(L711,参考データ!$D$16:$F$18,3,TRUE),VLOOKUP(L711,参考データ!$D$19:$F$27,3,TRUE))))</f>
        <v/>
      </c>
      <c r="T711" s="204" t="str">
        <f>IF(C711="","",IF(Q711="有",IF(H711="ガソリン",VLOOKUP(M711,参考データ!$B$36:$F$38,3,FALSE)/R711^VLOOKUP(M711,参考データ!$B$36:$F$38,4,FALSE)/L711^VLOOKUP(M711,参考データ!$B$36:$F$38,5,FALSE),VLOOKUP(M711,参考データ!$B$39:$F$42,3,FALSE)/R711^VLOOKUP(M711,参考データ!$B$39:$F$42,4,FALSE)/L711^VLOOKUP(M711,参考データ!$B$39:$F$42,5,FALSE))*U711,J711/(IF(I711="委託輸送",IF(H711="ガソリン",INDEX(参考データ!$F$48:$I$50,MATCH(L711,参考データ!$D$48:$D$50,1),MATCH(M711,参考データ!$F$47:$I$47,0)),INDEX(参考データ!$F$51:$I$59,MATCH(L711,参考データ!$D$51:$D$59,1),MATCH(M711,参考データ!$F$47:$I$47,0))),IF(H711="ガソリン",INDEX(参考データ!$F$60:$I$62,MATCH(L711,参考データ!$D$60:$D$62,1),MATCH(M711,参考データ!$F$47:$I$47,0)),INDEX(参考データ!$F$63:$I$71,MATCH(L711,参考データ!$D$63:$D$71,1),MATCH(M711,参考データ!$F$47:$I$47,0)))))))</f>
        <v/>
      </c>
      <c r="U711" s="218" t="str">
        <f t="shared" si="113"/>
        <v/>
      </c>
      <c r="V711" s="206" t="str">
        <f t="shared" si="114"/>
        <v/>
      </c>
      <c r="AN711" s="216">
        <f t="shared" si="117"/>
        <v>0</v>
      </c>
      <c r="AO711" s="156">
        <f t="shared" si="119"/>
        <v>0</v>
      </c>
      <c r="AP711" s="140">
        <f t="shared" si="118"/>
        <v>0</v>
      </c>
      <c r="AQ711" s="159" t="str">
        <f t="shared" si="115"/>
        <v/>
      </c>
    </row>
    <row r="712" spans="2:43" x14ac:dyDescent="0.2">
      <c r="B712" s="202">
        <v>701</v>
      </c>
      <c r="C712" s="45"/>
      <c r="D712" s="114"/>
      <c r="E712" s="114"/>
      <c r="F712" s="114"/>
      <c r="G712" s="44"/>
      <c r="H712" s="10"/>
      <c r="I712" s="10"/>
      <c r="J712" s="5"/>
      <c r="K712" s="36"/>
      <c r="L712" s="37"/>
      <c r="M712" s="8"/>
      <c r="N712" s="8"/>
      <c r="O712" s="8"/>
      <c r="P712" s="8"/>
      <c r="Q712" s="51"/>
      <c r="R712" s="217" t="str">
        <f t="shared" si="116"/>
        <v/>
      </c>
      <c r="S712" s="39" t="str">
        <f>IF(I712="","",IF(I712="委託輸送",IF(H712="ガソリン",VLOOKUP(L712,参考データ!$D$4:$F$6,3,TRUE),VLOOKUP(L712,参考データ!$D$7:$F$15,3,TRUE)),IF(H712="ガソリン",VLOOKUP(L712,参考データ!$D$16:$F$18,3,TRUE),VLOOKUP(L712,参考データ!$D$19:$F$27,3,TRUE))))</f>
        <v/>
      </c>
      <c r="T712" s="204" t="str">
        <f>IF(C712="","",IF(Q712="有",IF(H712="ガソリン",VLOOKUP(M712,参考データ!$B$36:$F$38,3,FALSE)/R712^VLOOKUP(M712,参考データ!$B$36:$F$38,4,FALSE)/L712^VLOOKUP(M712,参考データ!$B$36:$F$38,5,FALSE),VLOOKUP(M712,参考データ!$B$39:$F$42,3,FALSE)/R712^VLOOKUP(M712,参考データ!$B$39:$F$42,4,FALSE)/L712^VLOOKUP(M712,参考データ!$B$39:$F$42,5,FALSE))*U712,J712/(IF(I712="委託輸送",IF(H712="ガソリン",INDEX(参考データ!$F$48:$I$50,MATCH(L712,参考データ!$D$48:$D$50,1),MATCH(M712,参考データ!$F$47:$I$47,0)),INDEX(参考データ!$F$51:$I$59,MATCH(L712,参考データ!$D$51:$D$59,1),MATCH(M712,参考データ!$F$47:$I$47,0))),IF(H712="ガソリン",INDEX(参考データ!$F$60:$I$62,MATCH(L712,参考データ!$D$60:$D$62,1),MATCH(M712,参考データ!$F$47:$I$47,0)),INDEX(参考データ!$F$63:$I$71,MATCH(L712,参考データ!$D$63:$D$71,1),MATCH(M712,参考データ!$F$47:$I$47,0)))))))</f>
        <v/>
      </c>
      <c r="U712" s="218" t="str">
        <f t="shared" si="113"/>
        <v/>
      </c>
      <c r="V712" s="206" t="str">
        <f t="shared" si="114"/>
        <v/>
      </c>
      <c r="AN712" s="216">
        <f t="shared" si="117"/>
        <v>0</v>
      </c>
      <c r="AO712" s="156">
        <f t="shared" si="119"/>
        <v>0</v>
      </c>
      <c r="AP712" s="140">
        <f t="shared" si="118"/>
        <v>0</v>
      </c>
      <c r="AQ712" s="159" t="str">
        <f t="shared" si="115"/>
        <v/>
      </c>
    </row>
    <row r="713" spans="2:43" x14ac:dyDescent="0.2">
      <c r="B713" s="202">
        <v>702</v>
      </c>
      <c r="C713" s="45"/>
      <c r="D713" s="114"/>
      <c r="E713" s="114"/>
      <c r="F713" s="114"/>
      <c r="G713" s="44"/>
      <c r="H713" s="10"/>
      <c r="I713" s="10"/>
      <c r="J713" s="5"/>
      <c r="K713" s="36"/>
      <c r="L713" s="37"/>
      <c r="M713" s="8"/>
      <c r="N713" s="8"/>
      <c r="O713" s="8"/>
      <c r="P713" s="8"/>
      <c r="Q713" s="51"/>
      <c r="R713" s="217" t="str">
        <f t="shared" si="116"/>
        <v/>
      </c>
      <c r="S713" s="39" t="str">
        <f>IF(I713="","",IF(I713="委託輸送",IF(H713="ガソリン",VLOOKUP(L713,参考データ!$D$4:$F$6,3,TRUE),VLOOKUP(L713,参考データ!$D$7:$F$15,3,TRUE)),IF(H713="ガソリン",VLOOKUP(L713,参考データ!$D$16:$F$18,3,TRUE),VLOOKUP(L713,参考データ!$D$19:$F$27,3,TRUE))))</f>
        <v/>
      </c>
      <c r="T713" s="204" t="str">
        <f>IF(C713="","",IF(Q713="有",IF(H713="ガソリン",VLOOKUP(M713,参考データ!$B$36:$F$38,3,FALSE)/R713^VLOOKUP(M713,参考データ!$B$36:$F$38,4,FALSE)/L713^VLOOKUP(M713,参考データ!$B$36:$F$38,5,FALSE),VLOOKUP(M713,参考データ!$B$39:$F$42,3,FALSE)/R713^VLOOKUP(M713,参考データ!$B$39:$F$42,4,FALSE)/L713^VLOOKUP(M713,参考データ!$B$39:$F$42,5,FALSE))*U713,J713/(IF(I713="委託輸送",IF(H713="ガソリン",INDEX(参考データ!$F$48:$I$50,MATCH(L713,参考データ!$D$48:$D$50,1),MATCH(M713,参考データ!$F$47:$I$47,0)),INDEX(参考データ!$F$51:$I$59,MATCH(L713,参考データ!$D$51:$D$59,1),MATCH(M713,参考データ!$F$47:$I$47,0))),IF(H713="ガソリン",INDEX(参考データ!$F$60:$I$62,MATCH(L713,参考データ!$D$60:$D$62,1),MATCH(M713,参考データ!$F$47:$I$47,0)),INDEX(参考データ!$F$63:$I$71,MATCH(L713,参考データ!$D$63:$D$71,1),MATCH(M713,参考データ!$F$47:$I$47,0)))))))</f>
        <v/>
      </c>
      <c r="U713" s="218" t="str">
        <f t="shared" si="113"/>
        <v/>
      </c>
      <c r="V713" s="206" t="str">
        <f t="shared" si="114"/>
        <v/>
      </c>
      <c r="AN713" s="216">
        <f t="shared" si="117"/>
        <v>0</v>
      </c>
      <c r="AO713" s="156">
        <f t="shared" si="119"/>
        <v>0</v>
      </c>
      <c r="AP713" s="140">
        <f t="shared" si="118"/>
        <v>0</v>
      </c>
      <c r="AQ713" s="159" t="str">
        <f t="shared" si="115"/>
        <v/>
      </c>
    </row>
    <row r="714" spans="2:43" x14ac:dyDescent="0.2">
      <c r="B714" s="202">
        <v>703</v>
      </c>
      <c r="C714" s="45"/>
      <c r="D714" s="114"/>
      <c r="E714" s="114"/>
      <c r="F714" s="114"/>
      <c r="G714" s="44"/>
      <c r="H714" s="10"/>
      <c r="I714" s="10"/>
      <c r="J714" s="5"/>
      <c r="K714" s="36"/>
      <c r="L714" s="37"/>
      <c r="M714" s="8"/>
      <c r="N714" s="8"/>
      <c r="O714" s="8"/>
      <c r="P714" s="8"/>
      <c r="Q714" s="51"/>
      <c r="R714" s="217" t="str">
        <f t="shared" si="116"/>
        <v/>
      </c>
      <c r="S714" s="39" t="str">
        <f>IF(I714="","",IF(I714="委託輸送",IF(H714="ガソリン",VLOOKUP(L714,参考データ!$D$4:$F$6,3,TRUE),VLOOKUP(L714,参考データ!$D$7:$F$15,3,TRUE)),IF(H714="ガソリン",VLOOKUP(L714,参考データ!$D$16:$F$18,3,TRUE),VLOOKUP(L714,参考データ!$D$19:$F$27,3,TRUE))))</f>
        <v/>
      </c>
      <c r="T714" s="204" t="str">
        <f>IF(C714="","",IF(Q714="有",IF(H714="ガソリン",VLOOKUP(M714,参考データ!$B$36:$F$38,3,FALSE)/R714^VLOOKUP(M714,参考データ!$B$36:$F$38,4,FALSE)/L714^VLOOKUP(M714,参考データ!$B$36:$F$38,5,FALSE),VLOOKUP(M714,参考データ!$B$39:$F$42,3,FALSE)/R714^VLOOKUP(M714,参考データ!$B$39:$F$42,4,FALSE)/L714^VLOOKUP(M714,参考データ!$B$39:$F$42,5,FALSE))*U714,J714/(IF(I714="委託輸送",IF(H714="ガソリン",INDEX(参考データ!$F$48:$I$50,MATCH(L714,参考データ!$D$48:$D$50,1),MATCH(M714,参考データ!$F$47:$I$47,0)),INDEX(参考データ!$F$51:$I$59,MATCH(L714,参考データ!$D$51:$D$59,1),MATCH(M714,参考データ!$F$47:$I$47,0))),IF(H714="ガソリン",INDEX(参考データ!$F$60:$I$62,MATCH(L714,参考データ!$D$60:$D$62,1),MATCH(M714,参考データ!$F$47:$I$47,0)),INDEX(参考データ!$F$63:$I$71,MATCH(L714,参考データ!$D$63:$D$71,1),MATCH(M714,参考データ!$F$47:$I$47,0)))))))</f>
        <v/>
      </c>
      <c r="U714" s="218" t="str">
        <f t="shared" si="113"/>
        <v/>
      </c>
      <c r="V714" s="206" t="str">
        <f t="shared" si="114"/>
        <v/>
      </c>
      <c r="AN714" s="216">
        <f t="shared" si="117"/>
        <v>0</v>
      </c>
      <c r="AO714" s="156">
        <f t="shared" si="119"/>
        <v>0</v>
      </c>
      <c r="AP714" s="140">
        <f t="shared" si="118"/>
        <v>0</v>
      </c>
      <c r="AQ714" s="159" t="str">
        <f t="shared" si="115"/>
        <v/>
      </c>
    </row>
    <row r="715" spans="2:43" x14ac:dyDescent="0.2">
      <c r="B715" s="202">
        <v>704</v>
      </c>
      <c r="C715" s="45"/>
      <c r="D715" s="114"/>
      <c r="E715" s="114"/>
      <c r="F715" s="114"/>
      <c r="G715" s="44"/>
      <c r="H715" s="10"/>
      <c r="I715" s="10"/>
      <c r="J715" s="5"/>
      <c r="K715" s="36"/>
      <c r="L715" s="37"/>
      <c r="M715" s="8"/>
      <c r="N715" s="8"/>
      <c r="O715" s="8"/>
      <c r="P715" s="8"/>
      <c r="Q715" s="51"/>
      <c r="R715" s="217" t="str">
        <f t="shared" si="116"/>
        <v/>
      </c>
      <c r="S715" s="39" t="str">
        <f>IF(I715="","",IF(I715="委託輸送",IF(H715="ガソリン",VLOOKUP(L715,参考データ!$D$4:$F$6,3,TRUE),VLOOKUP(L715,参考データ!$D$7:$F$15,3,TRUE)),IF(H715="ガソリン",VLOOKUP(L715,参考データ!$D$16:$F$18,3,TRUE),VLOOKUP(L715,参考データ!$D$19:$F$27,3,TRUE))))</f>
        <v/>
      </c>
      <c r="T715" s="204" t="str">
        <f>IF(C715="","",IF(Q715="有",IF(H715="ガソリン",VLOOKUP(M715,参考データ!$B$36:$F$38,3,FALSE)/R715^VLOOKUP(M715,参考データ!$B$36:$F$38,4,FALSE)/L715^VLOOKUP(M715,参考データ!$B$36:$F$38,5,FALSE),VLOOKUP(M715,参考データ!$B$39:$F$42,3,FALSE)/R715^VLOOKUP(M715,参考データ!$B$39:$F$42,4,FALSE)/L715^VLOOKUP(M715,参考データ!$B$39:$F$42,5,FALSE))*U715,J715/(IF(I715="委託輸送",IF(H715="ガソリン",INDEX(参考データ!$F$48:$I$50,MATCH(L715,参考データ!$D$48:$D$50,1),MATCH(M715,参考データ!$F$47:$I$47,0)),INDEX(参考データ!$F$51:$I$59,MATCH(L715,参考データ!$D$51:$D$59,1),MATCH(M715,参考データ!$F$47:$I$47,0))),IF(H715="ガソリン",INDEX(参考データ!$F$60:$I$62,MATCH(L715,参考データ!$D$60:$D$62,1),MATCH(M715,参考データ!$F$47:$I$47,0)),INDEX(参考データ!$F$63:$I$71,MATCH(L715,参考データ!$D$63:$D$71,1),MATCH(M715,参考データ!$F$47:$I$47,0)))))))</f>
        <v/>
      </c>
      <c r="U715" s="218" t="str">
        <f t="shared" si="113"/>
        <v/>
      </c>
      <c r="V715" s="206" t="str">
        <f t="shared" si="114"/>
        <v/>
      </c>
      <c r="AN715" s="216">
        <f t="shared" si="117"/>
        <v>0</v>
      </c>
      <c r="AO715" s="156">
        <f t="shared" si="119"/>
        <v>0</v>
      </c>
      <c r="AP715" s="140">
        <f t="shared" si="118"/>
        <v>0</v>
      </c>
      <c r="AQ715" s="159" t="str">
        <f t="shared" si="115"/>
        <v/>
      </c>
    </row>
    <row r="716" spans="2:43" x14ac:dyDescent="0.2">
      <c r="B716" s="202">
        <v>705</v>
      </c>
      <c r="C716" s="45"/>
      <c r="D716" s="114"/>
      <c r="E716" s="114"/>
      <c r="F716" s="114"/>
      <c r="G716" s="44"/>
      <c r="H716" s="10"/>
      <c r="I716" s="10"/>
      <c r="J716" s="5"/>
      <c r="K716" s="36"/>
      <c r="L716" s="37"/>
      <c r="M716" s="8"/>
      <c r="N716" s="8"/>
      <c r="O716" s="8"/>
      <c r="P716" s="8"/>
      <c r="Q716" s="51"/>
      <c r="R716" s="217" t="str">
        <f t="shared" si="116"/>
        <v/>
      </c>
      <c r="S716" s="39" t="str">
        <f>IF(I716="","",IF(I716="委託輸送",IF(H716="ガソリン",VLOOKUP(L716,参考データ!$D$4:$F$6,3,TRUE),VLOOKUP(L716,参考データ!$D$7:$F$15,3,TRUE)),IF(H716="ガソリン",VLOOKUP(L716,参考データ!$D$16:$F$18,3,TRUE),VLOOKUP(L716,参考データ!$D$19:$F$27,3,TRUE))))</f>
        <v/>
      </c>
      <c r="T716" s="204" t="str">
        <f>IF(C716="","",IF(Q716="有",IF(H716="ガソリン",VLOOKUP(M716,参考データ!$B$36:$F$38,3,FALSE)/R716^VLOOKUP(M716,参考データ!$B$36:$F$38,4,FALSE)/L716^VLOOKUP(M716,参考データ!$B$36:$F$38,5,FALSE),VLOOKUP(M716,参考データ!$B$39:$F$42,3,FALSE)/R716^VLOOKUP(M716,参考データ!$B$39:$F$42,4,FALSE)/L716^VLOOKUP(M716,参考データ!$B$39:$F$42,5,FALSE))*U716,J716/(IF(I716="委託輸送",IF(H716="ガソリン",INDEX(参考データ!$F$48:$I$50,MATCH(L716,参考データ!$D$48:$D$50,1),MATCH(M716,参考データ!$F$47:$I$47,0)),INDEX(参考データ!$F$51:$I$59,MATCH(L716,参考データ!$D$51:$D$59,1),MATCH(M716,参考データ!$F$47:$I$47,0))),IF(H716="ガソリン",INDEX(参考データ!$F$60:$I$62,MATCH(L716,参考データ!$D$60:$D$62,1),MATCH(M716,参考データ!$F$47:$I$47,0)),INDEX(参考データ!$F$63:$I$71,MATCH(L716,参考データ!$D$63:$D$71,1),MATCH(M716,参考データ!$F$47:$I$47,0)))))))</f>
        <v/>
      </c>
      <c r="U716" s="218" t="str">
        <f t="shared" ref="U716:U779" si="120">IF(C716="","",K716*J716/1000)</f>
        <v/>
      </c>
      <c r="V716" s="206" t="str">
        <f t="shared" ref="V716:V779" si="121">IF(C716="","",IF(Q716="有",IF(OR(N716&gt;T716*1.2,N716&lt;T716*0.5,S716&gt;R716),"エラー","OK"),IF(OR(N716&gt;T716*1.2,N716&lt;T716*0.5),"エラー","OK")))</f>
        <v/>
      </c>
      <c r="AN716" s="216">
        <f t="shared" si="117"/>
        <v>0</v>
      </c>
      <c r="AO716" s="156">
        <f t="shared" si="119"/>
        <v>0</v>
      </c>
      <c r="AP716" s="140">
        <f t="shared" si="118"/>
        <v>0</v>
      </c>
      <c r="AQ716" s="159" t="str">
        <f t="shared" ref="AQ716:AQ779" si="122">C716&amp;D716&amp;E716&amp;F716</f>
        <v/>
      </c>
    </row>
    <row r="717" spans="2:43" x14ac:dyDescent="0.2">
      <c r="B717" s="202">
        <v>706</v>
      </c>
      <c r="C717" s="45"/>
      <c r="D717" s="114"/>
      <c r="E717" s="114"/>
      <c r="F717" s="114"/>
      <c r="G717" s="44"/>
      <c r="H717" s="10"/>
      <c r="I717" s="10"/>
      <c r="J717" s="5"/>
      <c r="K717" s="36"/>
      <c r="L717" s="37"/>
      <c r="M717" s="8"/>
      <c r="N717" s="8"/>
      <c r="O717" s="8"/>
      <c r="P717" s="8"/>
      <c r="Q717" s="51"/>
      <c r="R717" s="217" t="str">
        <f t="shared" ref="R717:R780" si="123">IFERROR(K717/L717,"")</f>
        <v/>
      </c>
      <c r="S717" s="39" t="str">
        <f>IF(I717="","",IF(I717="委託輸送",IF(H717="ガソリン",VLOOKUP(L717,参考データ!$D$4:$F$6,3,TRUE),VLOOKUP(L717,参考データ!$D$7:$F$15,3,TRUE)),IF(H717="ガソリン",VLOOKUP(L717,参考データ!$D$16:$F$18,3,TRUE),VLOOKUP(L717,参考データ!$D$19:$F$27,3,TRUE))))</f>
        <v/>
      </c>
      <c r="T717" s="204" t="str">
        <f>IF(C717="","",IF(Q717="有",IF(H717="ガソリン",VLOOKUP(M717,参考データ!$B$36:$F$38,3,FALSE)/R717^VLOOKUP(M717,参考データ!$B$36:$F$38,4,FALSE)/L717^VLOOKUP(M717,参考データ!$B$36:$F$38,5,FALSE),VLOOKUP(M717,参考データ!$B$39:$F$42,3,FALSE)/R717^VLOOKUP(M717,参考データ!$B$39:$F$42,4,FALSE)/L717^VLOOKUP(M717,参考データ!$B$39:$F$42,5,FALSE))*U717,J717/(IF(I717="委託輸送",IF(H717="ガソリン",INDEX(参考データ!$F$48:$I$50,MATCH(L717,参考データ!$D$48:$D$50,1),MATCH(M717,参考データ!$F$47:$I$47,0)),INDEX(参考データ!$F$51:$I$59,MATCH(L717,参考データ!$D$51:$D$59,1),MATCH(M717,参考データ!$F$47:$I$47,0))),IF(H717="ガソリン",INDEX(参考データ!$F$60:$I$62,MATCH(L717,参考データ!$D$60:$D$62,1),MATCH(M717,参考データ!$F$47:$I$47,0)),INDEX(参考データ!$F$63:$I$71,MATCH(L717,参考データ!$D$63:$D$71,1),MATCH(M717,参考データ!$F$47:$I$47,0)))))))</f>
        <v/>
      </c>
      <c r="U717" s="218" t="str">
        <f t="shared" si="120"/>
        <v/>
      </c>
      <c r="V717" s="206" t="str">
        <f t="shared" si="121"/>
        <v/>
      </c>
      <c r="AN717" s="216">
        <f t="shared" ref="AN717:AN780" si="124">IFERROR(R717*N717,0)</f>
        <v>0</v>
      </c>
      <c r="AO717" s="156">
        <f t="shared" si="119"/>
        <v>0</v>
      </c>
      <c r="AP717" s="140">
        <f t="shared" ref="AP717:AP780" si="125">IFERROR(J717/N717,0)</f>
        <v>0</v>
      </c>
      <c r="AQ717" s="159" t="str">
        <f t="shared" si="122"/>
        <v/>
      </c>
    </row>
    <row r="718" spans="2:43" x14ac:dyDescent="0.2">
      <c r="B718" s="202">
        <v>707</v>
      </c>
      <c r="C718" s="45"/>
      <c r="D718" s="114"/>
      <c r="E718" s="114"/>
      <c r="F718" s="114"/>
      <c r="G718" s="44"/>
      <c r="H718" s="10"/>
      <c r="I718" s="10"/>
      <c r="J718" s="5"/>
      <c r="K718" s="36"/>
      <c r="L718" s="37"/>
      <c r="M718" s="8"/>
      <c r="N718" s="8"/>
      <c r="O718" s="8"/>
      <c r="P718" s="8"/>
      <c r="Q718" s="51"/>
      <c r="R718" s="217" t="str">
        <f t="shared" si="123"/>
        <v/>
      </c>
      <c r="S718" s="39" t="str">
        <f>IF(I718="","",IF(I718="委託輸送",IF(H718="ガソリン",VLOOKUP(L718,参考データ!$D$4:$F$6,3,TRUE),VLOOKUP(L718,参考データ!$D$7:$F$15,3,TRUE)),IF(H718="ガソリン",VLOOKUP(L718,参考データ!$D$16:$F$18,3,TRUE),VLOOKUP(L718,参考データ!$D$19:$F$27,3,TRUE))))</f>
        <v/>
      </c>
      <c r="T718" s="204" t="str">
        <f>IF(C718="","",IF(Q718="有",IF(H718="ガソリン",VLOOKUP(M718,参考データ!$B$36:$F$38,3,FALSE)/R718^VLOOKUP(M718,参考データ!$B$36:$F$38,4,FALSE)/L718^VLOOKUP(M718,参考データ!$B$36:$F$38,5,FALSE),VLOOKUP(M718,参考データ!$B$39:$F$42,3,FALSE)/R718^VLOOKUP(M718,参考データ!$B$39:$F$42,4,FALSE)/L718^VLOOKUP(M718,参考データ!$B$39:$F$42,5,FALSE))*U718,J718/(IF(I718="委託輸送",IF(H718="ガソリン",INDEX(参考データ!$F$48:$I$50,MATCH(L718,参考データ!$D$48:$D$50,1),MATCH(M718,参考データ!$F$47:$I$47,0)),INDEX(参考データ!$F$51:$I$59,MATCH(L718,参考データ!$D$51:$D$59,1),MATCH(M718,参考データ!$F$47:$I$47,0))),IF(H718="ガソリン",INDEX(参考データ!$F$60:$I$62,MATCH(L718,参考データ!$D$60:$D$62,1),MATCH(M718,参考データ!$F$47:$I$47,0)),INDEX(参考データ!$F$63:$I$71,MATCH(L718,参考データ!$D$63:$D$71,1),MATCH(M718,参考データ!$F$47:$I$47,0)))))))</f>
        <v/>
      </c>
      <c r="U718" s="218" t="str">
        <f t="shared" si="120"/>
        <v/>
      </c>
      <c r="V718" s="206" t="str">
        <f t="shared" si="121"/>
        <v/>
      </c>
      <c r="AN718" s="216">
        <f t="shared" si="124"/>
        <v>0</v>
      </c>
      <c r="AO718" s="156">
        <f t="shared" si="119"/>
        <v>0</v>
      </c>
      <c r="AP718" s="140">
        <f t="shared" si="125"/>
        <v>0</v>
      </c>
      <c r="AQ718" s="159" t="str">
        <f t="shared" si="122"/>
        <v/>
      </c>
    </row>
    <row r="719" spans="2:43" x14ac:dyDescent="0.2">
      <c r="B719" s="202">
        <v>708</v>
      </c>
      <c r="C719" s="45"/>
      <c r="D719" s="114"/>
      <c r="E719" s="114"/>
      <c r="F719" s="114"/>
      <c r="G719" s="44"/>
      <c r="H719" s="10"/>
      <c r="I719" s="10"/>
      <c r="J719" s="5"/>
      <c r="K719" s="36"/>
      <c r="L719" s="37"/>
      <c r="M719" s="8"/>
      <c r="N719" s="8"/>
      <c r="O719" s="8"/>
      <c r="P719" s="8"/>
      <c r="Q719" s="51"/>
      <c r="R719" s="217" t="str">
        <f t="shared" si="123"/>
        <v/>
      </c>
      <c r="S719" s="39" t="str">
        <f>IF(I719="","",IF(I719="委託輸送",IF(H719="ガソリン",VLOOKUP(L719,参考データ!$D$4:$F$6,3,TRUE),VLOOKUP(L719,参考データ!$D$7:$F$15,3,TRUE)),IF(H719="ガソリン",VLOOKUP(L719,参考データ!$D$16:$F$18,3,TRUE),VLOOKUP(L719,参考データ!$D$19:$F$27,3,TRUE))))</f>
        <v/>
      </c>
      <c r="T719" s="204" t="str">
        <f>IF(C719="","",IF(Q719="有",IF(H719="ガソリン",VLOOKUP(M719,参考データ!$B$36:$F$38,3,FALSE)/R719^VLOOKUP(M719,参考データ!$B$36:$F$38,4,FALSE)/L719^VLOOKUP(M719,参考データ!$B$36:$F$38,5,FALSE),VLOOKUP(M719,参考データ!$B$39:$F$42,3,FALSE)/R719^VLOOKUP(M719,参考データ!$B$39:$F$42,4,FALSE)/L719^VLOOKUP(M719,参考データ!$B$39:$F$42,5,FALSE))*U719,J719/(IF(I719="委託輸送",IF(H719="ガソリン",INDEX(参考データ!$F$48:$I$50,MATCH(L719,参考データ!$D$48:$D$50,1),MATCH(M719,参考データ!$F$47:$I$47,0)),INDEX(参考データ!$F$51:$I$59,MATCH(L719,参考データ!$D$51:$D$59,1),MATCH(M719,参考データ!$F$47:$I$47,0))),IF(H719="ガソリン",INDEX(参考データ!$F$60:$I$62,MATCH(L719,参考データ!$D$60:$D$62,1),MATCH(M719,参考データ!$F$47:$I$47,0)),INDEX(参考データ!$F$63:$I$71,MATCH(L719,参考データ!$D$63:$D$71,1),MATCH(M719,参考データ!$F$47:$I$47,0)))))))</f>
        <v/>
      </c>
      <c r="U719" s="218" t="str">
        <f t="shared" si="120"/>
        <v/>
      </c>
      <c r="V719" s="206" t="str">
        <f t="shared" si="121"/>
        <v/>
      </c>
      <c r="AN719" s="216">
        <f t="shared" si="124"/>
        <v>0</v>
      </c>
      <c r="AO719" s="156">
        <f t="shared" si="119"/>
        <v>0</v>
      </c>
      <c r="AP719" s="140">
        <f t="shared" si="125"/>
        <v>0</v>
      </c>
      <c r="AQ719" s="159" t="str">
        <f t="shared" si="122"/>
        <v/>
      </c>
    </row>
    <row r="720" spans="2:43" x14ac:dyDescent="0.2">
      <c r="B720" s="202">
        <v>709</v>
      </c>
      <c r="C720" s="45"/>
      <c r="D720" s="114"/>
      <c r="E720" s="114"/>
      <c r="F720" s="114"/>
      <c r="G720" s="44"/>
      <c r="H720" s="10"/>
      <c r="I720" s="10"/>
      <c r="J720" s="5"/>
      <c r="K720" s="36"/>
      <c r="L720" s="37"/>
      <c r="M720" s="8"/>
      <c r="N720" s="8"/>
      <c r="O720" s="8"/>
      <c r="P720" s="8"/>
      <c r="Q720" s="51"/>
      <c r="R720" s="217" t="str">
        <f t="shared" si="123"/>
        <v/>
      </c>
      <c r="S720" s="39" t="str">
        <f>IF(I720="","",IF(I720="委託輸送",IF(H720="ガソリン",VLOOKUP(L720,参考データ!$D$4:$F$6,3,TRUE),VLOOKUP(L720,参考データ!$D$7:$F$15,3,TRUE)),IF(H720="ガソリン",VLOOKUP(L720,参考データ!$D$16:$F$18,3,TRUE),VLOOKUP(L720,参考データ!$D$19:$F$27,3,TRUE))))</f>
        <v/>
      </c>
      <c r="T720" s="204" t="str">
        <f>IF(C720="","",IF(Q720="有",IF(H720="ガソリン",VLOOKUP(M720,参考データ!$B$36:$F$38,3,FALSE)/R720^VLOOKUP(M720,参考データ!$B$36:$F$38,4,FALSE)/L720^VLOOKUP(M720,参考データ!$B$36:$F$38,5,FALSE),VLOOKUP(M720,参考データ!$B$39:$F$42,3,FALSE)/R720^VLOOKUP(M720,参考データ!$B$39:$F$42,4,FALSE)/L720^VLOOKUP(M720,参考データ!$B$39:$F$42,5,FALSE))*U720,J720/(IF(I720="委託輸送",IF(H720="ガソリン",INDEX(参考データ!$F$48:$I$50,MATCH(L720,参考データ!$D$48:$D$50,1),MATCH(M720,参考データ!$F$47:$I$47,0)),INDEX(参考データ!$F$51:$I$59,MATCH(L720,参考データ!$D$51:$D$59,1),MATCH(M720,参考データ!$F$47:$I$47,0))),IF(H720="ガソリン",INDEX(参考データ!$F$60:$I$62,MATCH(L720,参考データ!$D$60:$D$62,1),MATCH(M720,参考データ!$F$47:$I$47,0)),INDEX(参考データ!$F$63:$I$71,MATCH(L720,参考データ!$D$63:$D$71,1),MATCH(M720,参考データ!$F$47:$I$47,0)))))))</f>
        <v/>
      </c>
      <c r="U720" s="218" t="str">
        <f t="shared" si="120"/>
        <v/>
      </c>
      <c r="V720" s="206" t="str">
        <f t="shared" si="121"/>
        <v/>
      </c>
      <c r="AN720" s="216">
        <f t="shared" si="124"/>
        <v>0</v>
      </c>
      <c r="AO720" s="156">
        <f t="shared" si="119"/>
        <v>0</v>
      </c>
      <c r="AP720" s="140">
        <f t="shared" si="125"/>
        <v>0</v>
      </c>
      <c r="AQ720" s="159" t="str">
        <f t="shared" si="122"/>
        <v/>
      </c>
    </row>
    <row r="721" spans="2:43" x14ac:dyDescent="0.2">
      <c r="B721" s="202">
        <v>710</v>
      </c>
      <c r="C721" s="45"/>
      <c r="D721" s="114"/>
      <c r="E721" s="114"/>
      <c r="F721" s="114"/>
      <c r="G721" s="44"/>
      <c r="H721" s="10"/>
      <c r="I721" s="10"/>
      <c r="J721" s="5"/>
      <c r="K721" s="36"/>
      <c r="L721" s="37"/>
      <c r="M721" s="8"/>
      <c r="N721" s="8"/>
      <c r="O721" s="8"/>
      <c r="P721" s="8"/>
      <c r="Q721" s="51"/>
      <c r="R721" s="217" t="str">
        <f t="shared" si="123"/>
        <v/>
      </c>
      <c r="S721" s="39" t="str">
        <f>IF(I721="","",IF(I721="委託輸送",IF(H721="ガソリン",VLOOKUP(L721,参考データ!$D$4:$F$6,3,TRUE),VLOOKUP(L721,参考データ!$D$7:$F$15,3,TRUE)),IF(H721="ガソリン",VLOOKUP(L721,参考データ!$D$16:$F$18,3,TRUE),VLOOKUP(L721,参考データ!$D$19:$F$27,3,TRUE))))</f>
        <v/>
      </c>
      <c r="T721" s="204" t="str">
        <f>IF(C721="","",IF(Q721="有",IF(H721="ガソリン",VLOOKUP(M721,参考データ!$B$36:$F$38,3,FALSE)/R721^VLOOKUP(M721,参考データ!$B$36:$F$38,4,FALSE)/L721^VLOOKUP(M721,参考データ!$B$36:$F$38,5,FALSE),VLOOKUP(M721,参考データ!$B$39:$F$42,3,FALSE)/R721^VLOOKUP(M721,参考データ!$B$39:$F$42,4,FALSE)/L721^VLOOKUP(M721,参考データ!$B$39:$F$42,5,FALSE))*U721,J721/(IF(I721="委託輸送",IF(H721="ガソリン",INDEX(参考データ!$F$48:$I$50,MATCH(L721,参考データ!$D$48:$D$50,1),MATCH(M721,参考データ!$F$47:$I$47,0)),INDEX(参考データ!$F$51:$I$59,MATCH(L721,参考データ!$D$51:$D$59,1),MATCH(M721,参考データ!$F$47:$I$47,0))),IF(H721="ガソリン",INDEX(参考データ!$F$60:$I$62,MATCH(L721,参考データ!$D$60:$D$62,1),MATCH(M721,参考データ!$F$47:$I$47,0)),INDEX(参考データ!$F$63:$I$71,MATCH(L721,参考データ!$D$63:$D$71,1),MATCH(M721,参考データ!$F$47:$I$47,0)))))))</f>
        <v/>
      </c>
      <c r="U721" s="218" t="str">
        <f t="shared" si="120"/>
        <v/>
      </c>
      <c r="V721" s="206" t="str">
        <f t="shared" si="121"/>
        <v/>
      </c>
      <c r="AN721" s="216">
        <f t="shared" si="124"/>
        <v>0</v>
      </c>
      <c r="AO721" s="156">
        <f t="shared" si="119"/>
        <v>0</v>
      </c>
      <c r="AP721" s="140">
        <f t="shared" si="125"/>
        <v>0</v>
      </c>
      <c r="AQ721" s="159" t="str">
        <f t="shared" si="122"/>
        <v/>
      </c>
    </row>
    <row r="722" spans="2:43" x14ac:dyDescent="0.2">
      <c r="B722" s="202">
        <v>711</v>
      </c>
      <c r="C722" s="45"/>
      <c r="D722" s="114"/>
      <c r="E722" s="114"/>
      <c r="F722" s="114"/>
      <c r="G722" s="44"/>
      <c r="H722" s="10"/>
      <c r="I722" s="10"/>
      <c r="J722" s="5"/>
      <c r="K722" s="36"/>
      <c r="L722" s="37"/>
      <c r="M722" s="8"/>
      <c r="N722" s="8"/>
      <c r="O722" s="8"/>
      <c r="P722" s="8"/>
      <c r="Q722" s="51"/>
      <c r="R722" s="217" t="str">
        <f t="shared" si="123"/>
        <v/>
      </c>
      <c r="S722" s="39" t="str">
        <f>IF(I722="","",IF(I722="委託輸送",IF(H722="ガソリン",VLOOKUP(L722,参考データ!$D$4:$F$6,3,TRUE),VLOOKUP(L722,参考データ!$D$7:$F$15,3,TRUE)),IF(H722="ガソリン",VLOOKUP(L722,参考データ!$D$16:$F$18,3,TRUE),VLOOKUP(L722,参考データ!$D$19:$F$27,3,TRUE))))</f>
        <v/>
      </c>
      <c r="T722" s="204" t="str">
        <f>IF(C722="","",IF(Q722="有",IF(H722="ガソリン",VLOOKUP(M722,参考データ!$B$36:$F$38,3,FALSE)/R722^VLOOKUP(M722,参考データ!$B$36:$F$38,4,FALSE)/L722^VLOOKUP(M722,参考データ!$B$36:$F$38,5,FALSE),VLOOKUP(M722,参考データ!$B$39:$F$42,3,FALSE)/R722^VLOOKUP(M722,参考データ!$B$39:$F$42,4,FALSE)/L722^VLOOKUP(M722,参考データ!$B$39:$F$42,5,FALSE))*U722,J722/(IF(I722="委託輸送",IF(H722="ガソリン",INDEX(参考データ!$F$48:$I$50,MATCH(L722,参考データ!$D$48:$D$50,1),MATCH(M722,参考データ!$F$47:$I$47,0)),INDEX(参考データ!$F$51:$I$59,MATCH(L722,参考データ!$D$51:$D$59,1),MATCH(M722,参考データ!$F$47:$I$47,0))),IF(H722="ガソリン",INDEX(参考データ!$F$60:$I$62,MATCH(L722,参考データ!$D$60:$D$62,1),MATCH(M722,参考データ!$F$47:$I$47,0)),INDEX(参考データ!$F$63:$I$71,MATCH(L722,参考データ!$D$63:$D$71,1),MATCH(M722,参考データ!$F$47:$I$47,0)))))))</f>
        <v/>
      </c>
      <c r="U722" s="218" t="str">
        <f t="shared" si="120"/>
        <v/>
      </c>
      <c r="V722" s="206" t="str">
        <f t="shared" si="121"/>
        <v/>
      </c>
      <c r="AN722" s="216">
        <f t="shared" si="124"/>
        <v>0</v>
      </c>
      <c r="AO722" s="156">
        <f t="shared" si="119"/>
        <v>0</v>
      </c>
      <c r="AP722" s="140">
        <f t="shared" si="125"/>
        <v>0</v>
      </c>
      <c r="AQ722" s="159" t="str">
        <f t="shared" si="122"/>
        <v/>
      </c>
    </row>
    <row r="723" spans="2:43" x14ac:dyDescent="0.2">
      <c r="B723" s="202">
        <v>712</v>
      </c>
      <c r="C723" s="45"/>
      <c r="D723" s="114"/>
      <c r="E723" s="114"/>
      <c r="F723" s="114"/>
      <c r="G723" s="44"/>
      <c r="H723" s="10"/>
      <c r="I723" s="10"/>
      <c r="J723" s="5"/>
      <c r="K723" s="36"/>
      <c r="L723" s="37"/>
      <c r="M723" s="8"/>
      <c r="N723" s="8"/>
      <c r="O723" s="8"/>
      <c r="P723" s="8"/>
      <c r="Q723" s="51"/>
      <c r="R723" s="217" t="str">
        <f t="shared" si="123"/>
        <v/>
      </c>
      <c r="S723" s="39" t="str">
        <f>IF(I723="","",IF(I723="委託輸送",IF(H723="ガソリン",VLOOKUP(L723,参考データ!$D$4:$F$6,3,TRUE),VLOOKUP(L723,参考データ!$D$7:$F$15,3,TRUE)),IF(H723="ガソリン",VLOOKUP(L723,参考データ!$D$16:$F$18,3,TRUE),VLOOKUP(L723,参考データ!$D$19:$F$27,3,TRUE))))</f>
        <v/>
      </c>
      <c r="T723" s="204" t="str">
        <f>IF(C723="","",IF(Q723="有",IF(H723="ガソリン",VLOOKUP(M723,参考データ!$B$36:$F$38,3,FALSE)/R723^VLOOKUP(M723,参考データ!$B$36:$F$38,4,FALSE)/L723^VLOOKUP(M723,参考データ!$B$36:$F$38,5,FALSE),VLOOKUP(M723,参考データ!$B$39:$F$42,3,FALSE)/R723^VLOOKUP(M723,参考データ!$B$39:$F$42,4,FALSE)/L723^VLOOKUP(M723,参考データ!$B$39:$F$42,5,FALSE))*U723,J723/(IF(I723="委託輸送",IF(H723="ガソリン",INDEX(参考データ!$F$48:$I$50,MATCH(L723,参考データ!$D$48:$D$50,1),MATCH(M723,参考データ!$F$47:$I$47,0)),INDEX(参考データ!$F$51:$I$59,MATCH(L723,参考データ!$D$51:$D$59,1),MATCH(M723,参考データ!$F$47:$I$47,0))),IF(H723="ガソリン",INDEX(参考データ!$F$60:$I$62,MATCH(L723,参考データ!$D$60:$D$62,1),MATCH(M723,参考データ!$F$47:$I$47,0)),INDEX(参考データ!$F$63:$I$71,MATCH(L723,参考データ!$D$63:$D$71,1),MATCH(M723,参考データ!$F$47:$I$47,0)))))))</f>
        <v/>
      </c>
      <c r="U723" s="218" t="str">
        <f t="shared" si="120"/>
        <v/>
      </c>
      <c r="V723" s="206" t="str">
        <f t="shared" si="121"/>
        <v/>
      </c>
      <c r="AN723" s="216">
        <f t="shared" si="124"/>
        <v>0</v>
      </c>
      <c r="AO723" s="156">
        <f t="shared" si="119"/>
        <v>0</v>
      </c>
      <c r="AP723" s="140">
        <f t="shared" si="125"/>
        <v>0</v>
      </c>
      <c r="AQ723" s="159" t="str">
        <f t="shared" si="122"/>
        <v/>
      </c>
    </row>
    <row r="724" spans="2:43" x14ac:dyDescent="0.2">
      <c r="B724" s="202">
        <v>713</v>
      </c>
      <c r="C724" s="45"/>
      <c r="D724" s="114"/>
      <c r="E724" s="114"/>
      <c r="F724" s="114"/>
      <c r="G724" s="44"/>
      <c r="H724" s="10"/>
      <c r="I724" s="10"/>
      <c r="J724" s="5"/>
      <c r="K724" s="36"/>
      <c r="L724" s="37"/>
      <c r="M724" s="8"/>
      <c r="N724" s="8"/>
      <c r="O724" s="8"/>
      <c r="P724" s="8"/>
      <c r="Q724" s="51"/>
      <c r="R724" s="217" t="str">
        <f t="shared" si="123"/>
        <v/>
      </c>
      <c r="S724" s="39" t="str">
        <f>IF(I724="","",IF(I724="委託輸送",IF(H724="ガソリン",VLOOKUP(L724,参考データ!$D$4:$F$6,3,TRUE),VLOOKUP(L724,参考データ!$D$7:$F$15,3,TRUE)),IF(H724="ガソリン",VLOOKUP(L724,参考データ!$D$16:$F$18,3,TRUE),VLOOKUP(L724,参考データ!$D$19:$F$27,3,TRUE))))</f>
        <v/>
      </c>
      <c r="T724" s="204" t="str">
        <f>IF(C724="","",IF(Q724="有",IF(H724="ガソリン",VLOOKUP(M724,参考データ!$B$36:$F$38,3,FALSE)/R724^VLOOKUP(M724,参考データ!$B$36:$F$38,4,FALSE)/L724^VLOOKUP(M724,参考データ!$B$36:$F$38,5,FALSE),VLOOKUP(M724,参考データ!$B$39:$F$42,3,FALSE)/R724^VLOOKUP(M724,参考データ!$B$39:$F$42,4,FALSE)/L724^VLOOKUP(M724,参考データ!$B$39:$F$42,5,FALSE))*U724,J724/(IF(I724="委託輸送",IF(H724="ガソリン",INDEX(参考データ!$F$48:$I$50,MATCH(L724,参考データ!$D$48:$D$50,1),MATCH(M724,参考データ!$F$47:$I$47,0)),INDEX(参考データ!$F$51:$I$59,MATCH(L724,参考データ!$D$51:$D$59,1),MATCH(M724,参考データ!$F$47:$I$47,0))),IF(H724="ガソリン",INDEX(参考データ!$F$60:$I$62,MATCH(L724,参考データ!$D$60:$D$62,1),MATCH(M724,参考データ!$F$47:$I$47,0)),INDEX(参考データ!$F$63:$I$71,MATCH(L724,参考データ!$D$63:$D$71,1),MATCH(M724,参考データ!$F$47:$I$47,0)))))))</f>
        <v/>
      </c>
      <c r="U724" s="218" t="str">
        <f t="shared" si="120"/>
        <v/>
      </c>
      <c r="V724" s="206" t="str">
        <f t="shared" si="121"/>
        <v/>
      </c>
      <c r="AN724" s="216">
        <f t="shared" si="124"/>
        <v>0</v>
      </c>
      <c r="AO724" s="156">
        <f t="shared" si="119"/>
        <v>0</v>
      </c>
      <c r="AP724" s="140">
        <f t="shared" si="125"/>
        <v>0</v>
      </c>
      <c r="AQ724" s="159" t="str">
        <f t="shared" si="122"/>
        <v/>
      </c>
    </row>
    <row r="725" spans="2:43" x14ac:dyDescent="0.2">
      <c r="B725" s="202">
        <v>714</v>
      </c>
      <c r="C725" s="45"/>
      <c r="D725" s="114"/>
      <c r="E725" s="114"/>
      <c r="F725" s="114"/>
      <c r="G725" s="44"/>
      <c r="H725" s="10"/>
      <c r="I725" s="10"/>
      <c r="J725" s="5"/>
      <c r="K725" s="36"/>
      <c r="L725" s="37"/>
      <c r="M725" s="8"/>
      <c r="N725" s="8"/>
      <c r="O725" s="8"/>
      <c r="P725" s="8"/>
      <c r="Q725" s="51"/>
      <c r="R725" s="217" t="str">
        <f t="shared" si="123"/>
        <v/>
      </c>
      <c r="S725" s="39" t="str">
        <f>IF(I725="","",IF(I725="委託輸送",IF(H725="ガソリン",VLOOKUP(L725,参考データ!$D$4:$F$6,3,TRUE),VLOOKUP(L725,参考データ!$D$7:$F$15,3,TRUE)),IF(H725="ガソリン",VLOOKUP(L725,参考データ!$D$16:$F$18,3,TRUE),VLOOKUP(L725,参考データ!$D$19:$F$27,3,TRUE))))</f>
        <v/>
      </c>
      <c r="T725" s="204" t="str">
        <f>IF(C725="","",IF(Q725="有",IF(H725="ガソリン",VLOOKUP(M725,参考データ!$B$36:$F$38,3,FALSE)/R725^VLOOKUP(M725,参考データ!$B$36:$F$38,4,FALSE)/L725^VLOOKUP(M725,参考データ!$B$36:$F$38,5,FALSE),VLOOKUP(M725,参考データ!$B$39:$F$42,3,FALSE)/R725^VLOOKUP(M725,参考データ!$B$39:$F$42,4,FALSE)/L725^VLOOKUP(M725,参考データ!$B$39:$F$42,5,FALSE))*U725,J725/(IF(I725="委託輸送",IF(H725="ガソリン",INDEX(参考データ!$F$48:$I$50,MATCH(L725,参考データ!$D$48:$D$50,1),MATCH(M725,参考データ!$F$47:$I$47,0)),INDEX(参考データ!$F$51:$I$59,MATCH(L725,参考データ!$D$51:$D$59,1),MATCH(M725,参考データ!$F$47:$I$47,0))),IF(H725="ガソリン",INDEX(参考データ!$F$60:$I$62,MATCH(L725,参考データ!$D$60:$D$62,1),MATCH(M725,参考データ!$F$47:$I$47,0)),INDEX(参考データ!$F$63:$I$71,MATCH(L725,参考データ!$D$63:$D$71,1),MATCH(M725,参考データ!$F$47:$I$47,0)))))))</f>
        <v/>
      </c>
      <c r="U725" s="218" t="str">
        <f t="shared" si="120"/>
        <v/>
      </c>
      <c r="V725" s="206" t="str">
        <f t="shared" si="121"/>
        <v/>
      </c>
      <c r="AN725" s="216">
        <f t="shared" si="124"/>
        <v>0</v>
      </c>
      <c r="AO725" s="156">
        <f t="shared" si="119"/>
        <v>0</v>
      </c>
      <c r="AP725" s="140">
        <f t="shared" si="125"/>
        <v>0</v>
      </c>
      <c r="AQ725" s="159" t="str">
        <f t="shared" si="122"/>
        <v/>
      </c>
    </row>
    <row r="726" spans="2:43" x14ac:dyDescent="0.2">
      <c r="B726" s="202">
        <v>715</v>
      </c>
      <c r="C726" s="45"/>
      <c r="D726" s="114"/>
      <c r="E726" s="114"/>
      <c r="F726" s="114"/>
      <c r="G726" s="44"/>
      <c r="H726" s="10"/>
      <c r="I726" s="10"/>
      <c r="J726" s="5"/>
      <c r="K726" s="36"/>
      <c r="L726" s="37"/>
      <c r="M726" s="8"/>
      <c r="N726" s="8"/>
      <c r="O726" s="8"/>
      <c r="P726" s="8"/>
      <c r="Q726" s="51"/>
      <c r="R726" s="217" t="str">
        <f t="shared" si="123"/>
        <v/>
      </c>
      <c r="S726" s="39" t="str">
        <f>IF(I726="","",IF(I726="委託輸送",IF(H726="ガソリン",VLOOKUP(L726,参考データ!$D$4:$F$6,3,TRUE),VLOOKUP(L726,参考データ!$D$7:$F$15,3,TRUE)),IF(H726="ガソリン",VLOOKUP(L726,参考データ!$D$16:$F$18,3,TRUE),VLOOKUP(L726,参考データ!$D$19:$F$27,3,TRUE))))</f>
        <v/>
      </c>
      <c r="T726" s="204" t="str">
        <f>IF(C726="","",IF(Q726="有",IF(H726="ガソリン",VLOOKUP(M726,参考データ!$B$36:$F$38,3,FALSE)/R726^VLOOKUP(M726,参考データ!$B$36:$F$38,4,FALSE)/L726^VLOOKUP(M726,参考データ!$B$36:$F$38,5,FALSE),VLOOKUP(M726,参考データ!$B$39:$F$42,3,FALSE)/R726^VLOOKUP(M726,参考データ!$B$39:$F$42,4,FALSE)/L726^VLOOKUP(M726,参考データ!$B$39:$F$42,5,FALSE))*U726,J726/(IF(I726="委託輸送",IF(H726="ガソリン",INDEX(参考データ!$F$48:$I$50,MATCH(L726,参考データ!$D$48:$D$50,1),MATCH(M726,参考データ!$F$47:$I$47,0)),INDEX(参考データ!$F$51:$I$59,MATCH(L726,参考データ!$D$51:$D$59,1),MATCH(M726,参考データ!$F$47:$I$47,0))),IF(H726="ガソリン",INDEX(参考データ!$F$60:$I$62,MATCH(L726,参考データ!$D$60:$D$62,1),MATCH(M726,参考データ!$F$47:$I$47,0)),INDEX(参考データ!$F$63:$I$71,MATCH(L726,参考データ!$D$63:$D$71,1),MATCH(M726,参考データ!$F$47:$I$47,0)))))))</f>
        <v/>
      </c>
      <c r="U726" s="218" t="str">
        <f t="shared" si="120"/>
        <v/>
      </c>
      <c r="V726" s="206" t="str">
        <f t="shared" si="121"/>
        <v/>
      </c>
      <c r="AN726" s="216">
        <f t="shared" si="124"/>
        <v>0</v>
      </c>
      <c r="AO726" s="156">
        <f t="shared" si="119"/>
        <v>0</v>
      </c>
      <c r="AP726" s="140">
        <f t="shared" si="125"/>
        <v>0</v>
      </c>
      <c r="AQ726" s="159" t="str">
        <f t="shared" si="122"/>
        <v/>
      </c>
    </row>
    <row r="727" spans="2:43" x14ac:dyDescent="0.2">
      <c r="B727" s="202">
        <v>716</v>
      </c>
      <c r="C727" s="45"/>
      <c r="D727" s="114"/>
      <c r="E727" s="114"/>
      <c r="F727" s="114"/>
      <c r="G727" s="44"/>
      <c r="H727" s="10"/>
      <c r="I727" s="10"/>
      <c r="J727" s="5"/>
      <c r="K727" s="36"/>
      <c r="L727" s="37"/>
      <c r="M727" s="8"/>
      <c r="N727" s="8"/>
      <c r="O727" s="8"/>
      <c r="P727" s="8"/>
      <c r="Q727" s="51"/>
      <c r="R727" s="217" t="str">
        <f t="shared" si="123"/>
        <v/>
      </c>
      <c r="S727" s="39" t="str">
        <f>IF(I727="","",IF(I727="委託輸送",IF(H727="ガソリン",VLOOKUP(L727,参考データ!$D$4:$F$6,3,TRUE),VLOOKUP(L727,参考データ!$D$7:$F$15,3,TRUE)),IF(H727="ガソリン",VLOOKUP(L727,参考データ!$D$16:$F$18,3,TRUE),VLOOKUP(L727,参考データ!$D$19:$F$27,3,TRUE))))</f>
        <v/>
      </c>
      <c r="T727" s="204" t="str">
        <f>IF(C727="","",IF(Q727="有",IF(H727="ガソリン",VLOOKUP(M727,参考データ!$B$36:$F$38,3,FALSE)/R727^VLOOKUP(M727,参考データ!$B$36:$F$38,4,FALSE)/L727^VLOOKUP(M727,参考データ!$B$36:$F$38,5,FALSE),VLOOKUP(M727,参考データ!$B$39:$F$42,3,FALSE)/R727^VLOOKUP(M727,参考データ!$B$39:$F$42,4,FALSE)/L727^VLOOKUP(M727,参考データ!$B$39:$F$42,5,FALSE))*U727,J727/(IF(I727="委託輸送",IF(H727="ガソリン",INDEX(参考データ!$F$48:$I$50,MATCH(L727,参考データ!$D$48:$D$50,1),MATCH(M727,参考データ!$F$47:$I$47,0)),INDEX(参考データ!$F$51:$I$59,MATCH(L727,参考データ!$D$51:$D$59,1),MATCH(M727,参考データ!$F$47:$I$47,0))),IF(H727="ガソリン",INDEX(参考データ!$F$60:$I$62,MATCH(L727,参考データ!$D$60:$D$62,1),MATCH(M727,参考データ!$F$47:$I$47,0)),INDEX(参考データ!$F$63:$I$71,MATCH(L727,参考データ!$D$63:$D$71,1),MATCH(M727,参考データ!$F$47:$I$47,0)))))))</f>
        <v/>
      </c>
      <c r="U727" s="218" t="str">
        <f t="shared" si="120"/>
        <v/>
      </c>
      <c r="V727" s="206" t="str">
        <f t="shared" si="121"/>
        <v/>
      </c>
      <c r="AN727" s="216">
        <f t="shared" si="124"/>
        <v>0</v>
      </c>
      <c r="AO727" s="156">
        <f t="shared" si="119"/>
        <v>0</v>
      </c>
      <c r="AP727" s="140">
        <f t="shared" si="125"/>
        <v>0</v>
      </c>
      <c r="AQ727" s="159" t="str">
        <f t="shared" si="122"/>
        <v/>
      </c>
    </row>
    <row r="728" spans="2:43" x14ac:dyDescent="0.2">
      <c r="B728" s="202">
        <v>717</v>
      </c>
      <c r="C728" s="45"/>
      <c r="D728" s="114"/>
      <c r="E728" s="114"/>
      <c r="F728" s="114"/>
      <c r="G728" s="44"/>
      <c r="H728" s="10"/>
      <c r="I728" s="10"/>
      <c r="J728" s="5"/>
      <c r="K728" s="36"/>
      <c r="L728" s="37"/>
      <c r="M728" s="8"/>
      <c r="N728" s="8"/>
      <c r="O728" s="8"/>
      <c r="P728" s="8"/>
      <c r="Q728" s="51"/>
      <c r="R728" s="217" t="str">
        <f t="shared" si="123"/>
        <v/>
      </c>
      <c r="S728" s="39" t="str">
        <f>IF(I728="","",IF(I728="委託輸送",IF(H728="ガソリン",VLOOKUP(L728,参考データ!$D$4:$F$6,3,TRUE),VLOOKUP(L728,参考データ!$D$7:$F$15,3,TRUE)),IF(H728="ガソリン",VLOOKUP(L728,参考データ!$D$16:$F$18,3,TRUE),VLOOKUP(L728,参考データ!$D$19:$F$27,3,TRUE))))</f>
        <v/>
      </c>
      <c r="T728" s="204" t="str">
        <f>IF(C728="","",IF(Q728="有",IF(H728="ガソリン",VLOOKUP(M728,参考データ!$B$36:$F$38,3,FALSE)/R728^VLOOKUP(M728,参考データ!$B$36:$F$38,4,FALSE)/L728^VLOOKUP(M728,参考データ!$B$36:$F$38,5,FALSE),VLOOKUP(M728,参考データ!$B$39:$F$42,3,FALSE)/R728^VLOOKUP(M728,参考データ!$B$39:$F$42,4,FALSE)/L728^VLOOKUP(M728,参考データ!$B$39:$F$42,5,FALSE))*U728,J728/(IF(I728="委託輸送",IF(H728="ガソリン",INDEX(参考データ!$F$48:$I$50,MATCH(L728,参考データ!$D$48:$D$50,1),MATCH(M728,参考データ!$F$47:$I$47,0)),INDEX(参考データ!$F$51:$I$59,MATCH(L728,参考データ!$D$51:$D$59,1),MATCH(M728,参考データ!$F$47:$I$47,0))),IF(H728="ガソリン",INDEX(参考データ!$F$60:$I$62,MATCH(L728,参考データ!$D$60:$D$62,1),MATCH(M728,参考データ!$F$47:$I$47,0)),INDEX(参考データ!$F$63:$I$71,MATCH(L728,参考データ!$D$63:$D$71,1),MATCH(M728,参考データ!$F$47:$I$47,0)))))))</f>
        <v/>
      </c>
      <c r="U728" s="218" t="str">
        <f t="shared" si="120"/>
        <v/>
      </c>
      <c r="V728" s="206" t="str">
        <f t="shared" si="121"/>
        <v/>
      </c>
      <c r="AN728" s="216">
        <f t="shared" si="124"/>
        <v>0</v>
      </c>
      <c r="AO728" s="156">
        <f t="shared" si="119"/>
        <v>0</v>
      </c>
      <c r="AP728" s="140">
        <f t="shared" si="125"/>
        <v>0</v>
      </c>
      <c r="AQ728" s="159" t="str">
        <f t="shared" si="122"/>
        <v/>
      </c>
    </row>
    <row r="729" spans="2:43" x14ac:dyDescent="0.2">
      <c r="B729" s="202">
        <v>718</v>
      </c>
      <c r="C729" s="45"/>
      <c r="D729" s="114"/>
      <c r="E729" s="114"/>
      <c r="F729" s="114"/>
      <c r="G729" s="44"/>
      <c r="H729" s="10"/>
      <c r="I729" s="10"/>
      <c r="J729" s="5"/>
      <c r="K729" s="36"/>
      <c r="L729" s="37"/>
      <c r="M729" s="8"/>
      <c r="N729" s="8"/>
      <c r="O729" s="8"/>
      <c r="P729" s="8"/>
      <c r="Q729" s="51"/>
      <c r="R729" s="217" t="str">
        <f t="shared" si="123"/>
        <v/>
      </c>
      <c r="S729" s="39" t="str">
        <f>IF(I729="","",IF(I729="委託輸送",IF(H729="ガソリン",VLOOKUP(L729,参考データ!$D$4:$F$6,3,TRUE),VLOOKUP(L729,参考データ!$D$7:$F$15,3,TRUE)),IF(H729="ガソリン",VLOOKUP(L729,参考データ!$D$16:$F$18,3,TRUE),VLOOKUP(L729,参考データ!$D$19:$F$27,3,TRUE))))</f>
        <v/>
      </c>
      <c r="T729" s="204" t="str">
        <f>IF(C729="","",IF(Q729="有",IF(H729="ガソリン",VLOOKUP(M729,参考データ!$B$36:$F$38,3,FALSE)/R729^VLOOKUP(M729,参考データ!$B$36:$F$38,4,FALSE)/L729^VLOOKUP(M729,参考データ!$B$36:$F$38,5,FALSE),VLOOKUP(M729,参考データ!$B$39:$F$42,3,FALSE)/R729^VLOOKUP(M729,参考データ!$B$39:$F$42,4,FALSE)/L729^VLOOKUP(M729,参考データ!$B$39:$F$42,5,FALSE))*U729,J729/(IF(I729="委託輸送",IF(H729="ガソリン",INDEX(参考データ!$F$48:$I$50,MATCH(L729,参考データ!$D$48:$D$50,1),MATCH(M729,参考データ!$F$47:$I$47,0)),INDEX(参考データ!$F$51:$I$59,MATCH(L729,参考データ!$D$51:$D$59,1),MATCH(M729,参考データ!$F$47:$I$47,0))),IF(H729="ガソリン",INDEX(参考データ!$F$60:$I$62,MATCH(L729,参考データ!$D$60:$D$62,1),MATCH(M729,参考データ!$F$47:$I$47,0)),INDEX(参考データ!$F$63:$I$71,MATCH(L729,参考データ!$D$63:$D$71,1),MATCH(M729,参考データ!$F$47:$I$47,0)))))))</f>
        <v/>
      </c>
      <c r="U729" s="218" t="str">
        <f t="shared" si="120"/>
        <v/>
      </c>
      <c r="V729" s="206" t="str">
        <f t="shared" si="121"/>
        <v/>
      </c>
      <c r="AN729" s="216">
        <f t="shared" si="124"/>
        <v>0</v>
      </c>
      <c r="AO729" s="156">
        <f t="shared" si="119"/>
        <v>0</v>
      </c>
      <c r="AP729" s="140">
        <f t="shared" si="125"/>
        <v>0</v>
      </c>
      <c r="AQ729" s="159" t="str">
        <f t="shared" si="122"/>
        <v/>
      </c>
    </row>
    <row r="730" spans="2:43" x14ac:dyDescent="0.2">
      <c r="B730" s="202">
        <v>719</v>
      </c>
      <c r="C730" s="45"/>
      <c r="D730" s="114"/>
      <c r="E730" s="114"/>
      <c r="F730" s="114"/>
      <c r="G730" s="44"/>
      <c r="H730" s="10"/>
      <c r="I730" s="10"/>
      <c r="J730" s="5"/>
      <c r="K730" s="36"/>
      <c r="L730" s="37"/>
      <c r="M730" s="8"/>
      <c r="N730" s="8"/>
      <c r="O730" s="8"/>
      <c r="P730" s="8"/>
      <c r="Q730" s="51"/>
      <c r="R730" s="217" t="str">
        <f t="shared" si="123"/>
        <v/>
      </c>
      <c r="S730" s="39" t="str">
        <f>IF(I730="","",IF(I730="委託輸送",IF(H730="ガソリン",VLOOKUP(L730,参考データ!$D$4:$F$6,3,TRUE),VLOOKUP(L730,参考データ!$D$7:$F$15,3,TRUE)),IF(H730="ガソリン",VLOOKUP(L730,参考データ!$D$16:$F$18,3,TRUE),VLOOKUP(L730,参考データ!$D$19:$F$27,3,TRUE))))</f>
        <v/>
      </c>
      <c r="T730" s="204" t="str">
        <f>IF(C730="","",IF(Q730="有",IF(H730="ガソリン",VLOOKUP(M730,参考データ!$B$36:$F$38,3,FALSE)/R730^VLOOKUP(M730,参考データ!$B$36:$F$38,4,FALSE)/L730^VLOOKUP(M730,参考データ!$B$36:$F$38,5,FALSE),VLOOKUP(M730,参考データ!$B$39:$F$42,3,FALSE)/R730^VLOOKUP(M730,参考データ!$B$39:$F$42,4,FALSE)/L730^VLOOKUP(M730,参考データ!$B$39:$F$42,5,FALSE))*U730,J730/(IF(I730="委託輸送",IF(H730="ガソリン",INDEX(参考データ!$F$48:$I$50,MATCH(L730,参考データ!$D$48:$D$50,1),MATCH(M730,参考データ!$F$47:$I$47,0)),INDEX(参考データ!$F$51:$I$59,MATCH(L730,参考データ!$D$51:$D$59,1),MATCH(M730,参考データ!$F$47:$I$47,0))),IF(H730="ガソリン",INDEX(参考データ!$F$60:$I$62,MATCH(L730,参考データ!$D$60:$D$62,1),MATCH(M730,参考データ!$F$47:$I$47,0)),INDEX(参考データ!$F$63:$I$71,MATCH(L730,参考データ!$D$63:$D$71,1),MATCH(M730,参考データ!$F$47:$I$47,0)))))))</f>
        <v/>
      </c>
      <c r="U730" s="218" t="str">
        <f t="shared" si="120"/>
        <v/>
      </c>
      <c r="V730" s="206" t="str">
        <f t="shared" si="121"/>
        <v/>
      </c>
      <c r="AN730" s="216">
        <f t="shared" si="124"/>
        <v>0</v>
      </c>
      <c r="AO730" s="156">
        <f t="shared" si="119"/>
        <v>0</v>
      </c>
      <c r="AP730" s="140">
        <f t="shared" si="125"/>
        <v>0</v>
      </c>
      <c r="AQ730" s="159" t="str">
        <f t="shared" si="122"/>
        <v/>
      </c>
    </row>
    <row r="731" spans="2:43" x14ac:dyDescent="0.2">
      <c r="B731" s="202">
        <v>720</v>
      </c>
      <c r="C731" s="45"/>
      <c r="D731" s="114"/>
      <c r="E731" s="114"/>
      <c r="F731" s="114"/>
      <c r="G731" s="44"/>
      <c r="H731" s="10"/>
      <c r="I731" s="10"/>
      <c r="J731" s="5"/>
      <c r="K731" s="36"/>
      <c r="L731" s="37"/>
      <c r="M731" s="8"/>
      <c r="N731" s="8"/>
      <c r="O731" s="8"/>
      <c r="P731" s="8"/>
      <c r="Q731" s="51"/>
      <c r="R731" s="217" t="str">
        <f t="shared" si="123"/>
        <v/>
      </c>
      <c r="S731" s="39" t="str">
        <f>IF(I731="","",IF(I731="委託輸送",IF(H731="ガソリン",VLOOKUP(L731,参考データ!$D$4:$F$6,3,TRUE),VLOOKUP(L731,参考データ!$D$7:$F$15,3,TRUE)),IF(H731="ガソリン",VLOOKUP(L731,参考データ!$D$16:$F$18,3,TRUE),VLOOKUP(L731,参考データ!$D$19:$F$27,3,TRUE))))</f>
        <v/>
      </c>
      <c r="T731" s="204" t="str">
        <f>IF(C731="","",IF(Q731="有",IF(H731="ガソリン",VLOOKUP(M731,参考データ!$B$36:$F$38,3,FALSE)/R731^VLOOKUP(M731,参考データ!$B$36:$F$38,4,FALSE)/L731^VLOOKUP(M731,参考データ!$B$36:$F$38,5,FALSE),VLOOKUP(M731,参考データ!$B$39:$F$42,3,FALSE)/R731^VLOOKUP(M731,参考データ!$B$39:$F$42,4,FALSE)/L731^VLOOKUP(M731,参考データ!$B$39:$F$42,5,FALSE))*U731,J731/(IF(I731="委託輸送",IF(H731="ガソリン",INDEX(参考データ!$F$48:$I$50,MATCH(L731,参考データ!$D$48:$D$50,1),MATCH(M731,参考データ!$F$47:$I$47,0)),INDEX(参考データ!$F$51:$I$59,MATCH(L731,参考データ!$D$51:$D$59,1),MATCH(M731,参考データ!$F$47:$I$47,0))),IF(H731="ガソリン",INDEX(参考データ!$F$60:$I$62,MATCH(L731,参考データ!$D$60:$D$62,1),MATCH(M731,参考データ!$F$47:$I$47,0)),INDEX(参考データ!$F$63:$I$71,MATCH(L731,参考データ!$D$63:$D$71,1),MATCH(M731,参考データ!$F$47:$I$47,0)))))))</f>
        <v/>
      </c>
      <c r="U731" s="218" t="str">
        <f t="shared" si="120"/>
        <v/>
      </c>
      <c r="V731" s="206" t="str">
        <f t="shared" si="121"/>
        <v/>
      </c>
      <c r="AN731" s="216">
        <f t="shared" si="124"/>
        <v>0</v>
      </c>
      <c r="AO731" s="156">
        <f t="shared" si="119"/>
        <v>0</v>
      </c>
      <c r="AP731" s="140">
        <f t="shared" si="125"/>
        <v>0</v>
      </c>
      <c r="AQ731" s="159" t="str">
        <f t="shared" si="122"/>
        <v/>
      </c>
    </row>
    <row r="732" spans="2:43" x14ac:dyDescent="0.2">
      <c r="B732" s="202">
        <v>721</v>
      </c>
      <c r="C732" s="45"/>
      <c r="D732" s="114"/>
      <c r="E732" s="114"/>
      <c r="F732" s="114"/>
      <c r="G732" s="44"/>
      <c r="H732" s="10"/>
      <c r="I732" s="10"/>
      <c r="J732" s="5"/>
      <c r="K732" s="36"/>
      <c r="L732" s="37"/>
      <c r="M732" s="8"/>
      <c r="N732" s="8"/>
      <c r="O732" s="8"/>
      <c r="P732" s="8"/>
      <c r="Q732" s="51"/>
      <c r="R732" s="217" t="str">
        <f t="shared" si="123"/>
        <v/>
      </c>
      <c r="S732" s="39" t="str">
        <f>IF(I732="","",IF(I732="委託輸送",IF(H732="ガソリン",VLOOKUP(L732,参考データ!$D$4:$F$6,3,TRUE),VLOOKUP(L732,参考データ!$D$7:$F$15,3,TRUE)),IF(H732="ガソリン",VLOOKUP(L732,参考データ!$D$16:$F$18,3,TRUE),VLOOKUP(L732,参考データ!$D$19:$F$27,3,TRUE))))</f>
        <v/>
      </c>
      <c r="T732" s="204" t="str">
        <f>IF(C732="","",IF(Q732="有",IF(H732="ガソリン",VLOOKUP(M732,参考データ!$B$36:$F$38,3,FALSE)/R732^VLOOKUP(M732,参考データ!$B$36:$F$38,4,FALSE)/L732^VLOOKUP(M732,参考データ!$B$36:$F$38,5,FALSE),VLOOKUP(M732,参考データ!$B$39:$F$42,3,FALSE)/R732^VLOOKUP(M732,参考データ!$B$39:$F$42,4,FALSE)/L732^VLOOKUP(M732,参考データ!$B$39:$F$42,5,FALSE))*U732,J732/(IF(I732="委託輸送",IF(H732="ガソリン",INDEX(参考データ!$F$48:$I$50,MATCH(L732,参考データ!$D$48:$D$50,1),MATCH(M732,参考データ!$F$47:$I$47,0)),INDEX(参考データ!$F$51:$I$59,MATCH(L732,参考データ!$D$51:$D$59,1),MATCH(M732,参考データ!$F$47:$I$47,0))),IF(H732="ガソリン",INDEX(参考データ!$F$60:$I$62,MATCH(L732,参考データ!$D$60:$D$62,1),MATCH(M732,参考データ!$F$47:$I$47,0)),INDEX(参考データ!$F$63:$I$71,MATCH(L732,参考データ!$D$63:$D$71,1),MATCH(M732,参考データ!$F$47:$I$47,0)))))))</f>
        <v/>
      </c>
      <c r="U732" s="218" t="str">
        <f t="shared" si="120"/>
        <v/>
      </c>
      <c r="V732" s="206" t="str">
        <f t="shared" si="121"/>
        <v/>
      </c>
      <c r="AN732" s="216">
        <f t="shared" si="124"/>
        <v>0</v>
      </c>
      <c r="AO732" s="156">
        <f t="shared" si="119"/>
        <v>0</v>
      </c>
      <c r="AP732" s="140">
        <f t="shared" si="125"/>
        <v>0</v>
      </c>
      <c r="AQ732" s="159" t="str">
        <f t="shared" si="122"/>
        <v/>
      </c>
    </row>
    <row r="733" spans="2:43" x14ac:dyDescent="0.2">
      <c r="B733" s="202">
        <v>722</v>
      </c>
      <c r="C733" s="45"/>
      <c r="D733" s="114"/>
      <c r="E733" s="114"/>
      <c r="F733" s="114"/>
      <c r="G733" s="44"/>
      <c r="H733" s="10"/>
      <c r="I733" s="10"/>
      <c r="J733" s="5"/>
      <c r="K733" s="36"/>
      <c r="L733" s="37"/>
      <c r="M733" s="8"/>
      <c r="N733" s="8"/>
      <c r="O733" s="8"/>
      <c r="P733" s="8"/>
      <c r="Q733" s="51"/>
      <c r="R733" s="217" t="str">
        <f t="shared" si="123"/>
        <v/>
      </c>
      <c r="S733" s="39" t="str">
        <f>IF(I733="","",IF(I733="委託輸送",IF(H733="ガソリン",VLOOKUP(L733,参考データ!$D$4:$F$6,3,TRUE),VLOOKUP(L733,参考データ!$D$7:$F$15,3,TRUE)),IF(H733="ガソリン",VLOOKUP(L733,参考データ!$D$16:$F$18,3,TRUE),VLOOKUP(L733,参考データ!$D$19:$F$27,3,TRUE))))</f>
        <v/>
      </c>
      <c r="T733" s="204" t="str">
        <f>IF(C733="","",IF(Q733="有",IF(H733="ガソリン",VLOOKUP(M733,参考データ!$B$36:$F$38,3,FALSE)/R733^VLOOKUP(M733,参考データ!$B$36:$F$38,4,FALSE)/L733^VLOOKUP(M733,参考データ!$B$36:$F$38,5,FALSE),VLOOKUP(M733,参考データ!$B$39:$F$42,3,FALSE)/R733^VLOOKUP(M733,参考データ!$B$39:$F$42,4,FALSE)/L733^VLOOKUP(M733,参考データ!$B$39:$F$42,5,FALSE))*U733,J733/(IF(I733="委託輸送",IF(H733="ガソリン",INDEX(参考データ!$F$48:$I$50,MATCH(L733,参考データ!$D$48:$D$50,1),MATCH(M733,参考データ!$F$47:$I$47,0)),INDEX(参考データ!$F$51:$I$59,MATCH(L733,参考データ!$D$51:$D$59,1),MATCH(M733,参考データ!$F$47:$I$47,0))),IF(H733="ガソリン",INDEX(参考データ!$F$60:$I$62,MATCH(L733,参考データ!$D$60:$D$62,1),MATCH(M733,参考データ!$F$47:$I$47,0)),INDEX(参考データ!$F$63:$I$71,MATCH(L733,参考データ!$D$63:$D$71,1),MATCH(M733,参考データ!$F$47:$I$47,0)))))))</f>
        <v/>
      </c>
      <c r="U733" s="218" t="str">
        <f t="shared" si="120"/>
        <v/>
      </c>
      <c r="V733" s="206" t="str">
        <f t="shared" si="121"/>
        <v/>
      </c>
      <c r="AN733" s="216">
        <f t="shared" si="124"/>
        <v>0</v>
      </c>
      <c r="AO733" s="156">
        <f t="shared" si="119"/>
        <v>0</v>
      </c>
      <c r="AP733" s="140">
        <f t="shared" si="125"/>
        <v>0</v>
      </c>
      <c r="AQ733" s="159" t="str">
        <f t="shared" si="122"/>
        <v/>
      </c>
    </row>
    <row r="734" spans="2:43" x14ac:dyDescent="0.2">
      <c r="B734" s="202">
        <v>723</v>
      </c>
      <c r="C734" s="45"/>
      <c r="D734" s="114"/>
      <c r="E734" s="114"/>
      <c r="F734" s="114"/>
      <c r="G734" s="44"/>
      <c r="H734" s="10"/>
      <c r="I734" s="10"/>
      <c r="J734" s="5"/>
      <c r="K734" s="36"/>
      <c r="L734" s="37"/>
      <c r="M734" s="8"/>
      <c r="N734" s="8"/>
      <c r="O734" s="8"/>
      <c r="P734" s="8"/>
      <c r="Q734" s="51"/>
      <c r="R734" s="217" t="str">
        <f t="shared" si="123"/>
        <v/>
      </c>
      <c r="S734" s="39" t="str">
        <f>IF(I734="","",IF(I734="委託輸送",IF(H734="ガソリン",VLOOKUP(L734,参考データ!$D$4:$F$6,3,TRUE),VLOOKUP(L734,参考データ!$D$7:$F$15,3,TRUE)),IF(H734="ガソリン",VLOOKUP(L734,参考データ!$D$16:$F$18,3,TRUE),VLOOKUP(L734,参考データ!$D$19:$F$27,3,TRUE))))</f>
        <v/>
      </c>
      <c r="T734" s="204" t="str">
        <f>IF(C734="","",IF(Q734="有",IF(H734="ガソリン",VLOOKUP(M734,参考データ!$B$36:$F$38,3,FALSE)/R734^VLOOKUP(M734,参考データ!$B$36:$F$38,4,FALSE)/L734^VLOOKUP(M734,参考データ!$B$36:$F$38,5,FALSE),VLOOKUP(M734,参考データ!$B$39:$F$42,3,FALSE)/R734^VLOOKUP(M734,参考データ!$B$39:$F$42,4,FALSE)/L734^VLOOKUP(M734,参考データ!$B$39:$F$42,5,FALSE))*U734,J734/(IF(I734="委託輸送",IF(H734="ガソリン",INDEX(参考データ!$F$48:$I$50,MATCH(L734,参考データ!$D$48:$D$50,1),MATCH(M734,参考データ!$F$47:$I$47,0)),INDEX(参考データ!$F$51:$I$59,MATCH(L734,参考データ!$D$51:$D$59,1),MATCH(M734,参考データ!$F$47:$I$47,0))),IF(H734="ガソリン",INDEX(参考データ!$F$60:$I$62,MATCH(L734,参考データ!$D$60:$D$62,1),MATCH(M734,参考データ!$F$47:$I$47,0)),INDEX(参考データ!$F$63:$I$71,MATCH(L734,参考データ!$D$63:$D$71,1),MATCH(M734,参考データ!$F$47:$I$47,0)))))))</f>
        <v/>
      </c>
      <c r="U734" s="218" t="str">
        <f t="shared" si="120"/>
        <v/>
      </c>
      <c r="V734" s="206" t="str">
        <f t="shared" si="121"/>
        <v/>
      </c>
      <c r="AN734" s="216">
        <f t="shared" si="124"/>
        <v>0</v>
      </c>
      <c r="AO734" s="156">
        <f t="shared" si="119"/>
        <v>0</v>
      </c>
      <c r="AP734" s="140">
        <f t="shared" si="125"/>
        <v>0</v>
      </c>
      <c r="AQ734" s="159" t="str">
        <f t="shared" si="122"/>
        <v/>
      </c>
    </row>
    <row r="735" spans="2:43" x14ac:dyDescent="0.2">
      <c r="B735" s="202">
        <v>724</v>
      </c>
      <c r="C735" s="45"/>
      <c r="D735" s="114"/>
      <c r="E735" s="114"/>
      <c r="F735" s="114"/>
      <c r="G735" s="44"/>
      <c r="H735" s="10"/>
      <c r="I735" s="10"/>
      <c r="J735" s="5"/>
      <c r="K735" s="36"/>
      <c r="L735" s="37"/>
      <c r="M735" s="8"/>
      <c r="N735" s="8"/>
      <c r="O735" s="8"/>
      <c r="P735" s="8"/>
      <c r="Q735" s="51"/>
      <c r="R735" s="217" t="str">
        <f t="shared" si="123"/>
        <v/>
      </c>
      <c r="S735" s="39" t="str">
        <f>IF(I735="","",IF(I735="委託輸送",IF(H735="ガソリン",VLOOKUP(L735,参考データ!$D$4:$F$6,3,TRUE),VLOOKUP(L735,参考データ!$D$7:$F$15,3,TRUE)),IF(H735="ガソリン",VLOOKUP(L735,参考データ!$D$16:$F$18,3,TRUE),VLOOKUP(L735,参考データ!$D$19:$F$27,3,TRUE))))</f>
        <v/>
      </c>
      <c r="T735" s="204" t="str">
        <f>IF(C735="","",IF(Q735="有",IF(H735="ガソリン",VLOOKUP(M735,参考データ!$B$36:$F$38,3,FALSE)/R735^VLOOKUP(M735,参考データ!$B$36:$F$38,4,FALSE)/L735^VLOOKUP(M735,参考データ!$B$36:$F$38,5,FALSE),VLOOKUP(M735,参考データ!$B$39:$F$42,3,FALSE)/R735^VLOOKUP(M735,参考データ!$B$39:$F$42,4,FALSE)/L735^VLOOKUP(M735,参考データ!$B$39:$F$42,5,FALSE))*U735,J735/(IF(I735="委託輸送",IF(H735="ガソリン",INDEX(参考データ!$F$48:$I$50,MATCH(L735,参考データ!$D$48:$D$50,1),MATCH(M735,参考データ!$F$47:$I$47,0)),INDEX(参考データ!$F$51:$I$59,MATCH(L735,参考データ!$D$51:$D$59,1),MATCH(M735,参考データ!$F$47:$I$47,0))),IF(H735="ガソリン",INDEX(参考データ!$F$60:$I$62,MATCH(L735,参考データ!$D$60:$D$62,1),MATCH(M735,参考データ!$F$47:$I$47,0)),INDEX(参考データ!$F$63:$I$71,MATCH(L735,参考データ!$D$63:$D$71,1),MATCH(M735,参考データ!$F$47:$I$47,0)))))))</f>
        <v/>
      </c>
      <c r="U735" s="218" t="str">
        <f t="shared" si="120"/>
        <v/>
      </c>
      <c r="V735" s="206" t="str">
        <f t="shared" si="121"/>
        <v/>
      </c>
      <c r="AN735" s="216">
        <f t="shared" si="124"/>
        <v>0</v>
      </c>
      <c r="AO735" s="156">
        <f t="shared" si="119"/>
        <v>0</v>
      </c>
      <c r="AP735" s="140">
        <f t="shared" si="125"/>
        <v>0</v>
      </c>
      <c r="AQ735" s="159" t="str">
        <f t="shared" si="122"/>
        <v/>
      </c>
    </row>
    <row r="736" spans="2:43" x14ac:dyDescent="0.2">
      <c r="B736" s="202">
        <v>725</v>
      </c>
      <c r="C736" s="45"/>
      <c r="D736" s="114"/>
      <c r="E736" s="114"/>
      <c r="F736" s="114"/>
      <c r="G736" s="44"/>
      <c r="H736" s="10"/>
      <c r="I736" s="10"/>
      <c r="J736" s="5"/>
      <c r="K736" s="36"/>
      <c r="L736" s="37"/>
      <c r="M736" s="8"/>
      <c r="N736" s="8"/>
      <c r="O736" s="8"/>
      <c r="P736" s="8"/>
      <c r="Q736" s="51"/>
      <c r="R736" s="217" t="str">
        <f t="shared" si="123"/>
        <v/>
      </c>
      <c r="S736" s="39" t="str">
        <f>IF(I736="","",IF(I736="委託輸送",IF(H736="ガソリン",VLOOKUP(L736,参考データ!$D$4:$F$6,3,TRUE),VLOOKUP(L736,参考データ!$D$7:$F$15,3,TRUE)),IF(H736="ガソリン",VLOOKUP(L736,参考データ!$D$16:$F$18,3,TRUE),VLOOKUP(L736,参考データ!$D$19:$F$27,3,TRUE))))</f>
        <v/>
      </c>
      <c r="T736" s="204" t="str">
        <f>IF(C736="","",IF(Q736="有",IF(H736="ガソリン",VLOOKUP(M736,参考データ!$B$36:$F$38,3,FALSE)/R736^VLOOKUP(M736,参考データ!$B$36:$F$38,4,FALSE)/L736^VLOOKUP(M736,参考データ!$B$36:$F$38,5,FALSE),VLOOKUP(M736,参考データ!$B$39:$F$42,3,FALSE)/R736^VLOOKUP(M736,参考データ!$B$39:$F$42,4,FALSE)/L736^VLOOKUP(M736,参考データ!$B$39:$F$42,5,FALSE))*U736,J736/(IF(I736="委託輸送",IF(H736="ガソリン",INDEX(参考データ!$F$48:$I$50,MATCH(L736,参考データ!$D$48:$D$50,1),MATCH(M736,参考データ!$F$47:$I$47,0)),INDEX(参考データ!$F$51:$I$59,MATCH(L736,参考データ!$D$51:$D$59,1),MATCH(M736,参考データ!$F$47:$I$47,0))),IF(H736="ガソリン",INDEX(参考データ!$F$60:$I$62,MATCH(L736,参考データ!$D$60:$D$62,1),MATCH(M736,参考データ!$F$47:$I$47,0)),INDEX(参考データ!$F$63:$I$71,MATCH(L736,参考データ!$D$63:$D$71,1),MATCH(M736,参考データ!$F$47:$I$47,0)))))))</f>
        <v/>
      </c>
      <c r="U736" s="218" t="str">
        <f t="shared" si="120"/>
        <v/>
      </c>
      <c r="V736" s="206" t="str">
        <f t="shared" si="121"/>
        <v/>
      </c>
      <c r="AN736" s="216">
        <f t="shared" si="124"/>
        <v>0</v>
      </c>
      <c r="AO736" s="156">
        <f t="shared" si="119"/>
        <v>0</v>
      </c>
      <c r="AP736" s="140">
        <f t="shared" si="125"/>
        <v>0</v>
      </c>
      <c r="AQ736" s="159" t="str">
        <f t="shared" si="122"/>
        <v/>
      </c>
    </row>
    <row r="737" spans="2:43" x14ac:dyDescent="0.2">
      <c r="B737" s="202">
        <v>726</v>
      </c>
      <c r="C737" s="45"/>
      <c r="D737" s="114"/>
      <c r="E737" s="114"/>
      <c r="F737" s="114"/>
      <c r="G737" s="44"/>
      <c r="H737" s="10"/>
      <c r="I737" s="10"/>
      <c r="J737" s="5"/>
      <c r="K737" s="36"/>
      <c r="L737" s="37"/>
      <c r="M737" s="8"/>
      <c r="N737" s="8"/>
      <c r="O737" s="8"/>
      <c r="P737" s="8"/>
      <c r="Q737" s="51"/>
      <c r="R737" s="217" t="str">
        <f t="shared" si="123"/>
        <v/>
      </c>
      <c r="S737" s="39" t="str">
        <f>IF(I737="","",IF(I737="委託輸送",IF(H737="ガソリン",VLOOKUP(L737,参考データ!$D$4:$F$6,3,TRUE),VLOOKUP(L737,参考データ!$D$7:$F$15,3,TRUE)),IF(H737="ガソリン",VLOOKUP(L737,参考データ!$D$16:$F$18,3,TRUE),VLOOKUP(L737,参考データ!$D$19:$F$27,3,TRUE))))</f>
        <v/>
      </c>
      <c r="T737" s="204" t="str">
        <f>IF(C737="","",IF(Q737="有",IF(H737="ガソリン",VLOOKUP(M737,参考データ!$B$36:$F$38,3,FALSE)/R737^VLOOKUP(M737,参考データ!$B$36:$F$38,4,FALSE)/L737^VLOOKUP(M737,参考データ!$B$36:$F$38,5,FALSE),VLOOKUP(M737,参考データ!$B$39:$F$42,3,FALSE)/R737^VLOOKUP(M737,参考データ!$B$39:$F$42,4,FALSE)/L737^VLOOKUP(M737,参考データ!$B$39:$F$42,5,FALSE))*U737,J737/(IF(I737="委託輸送",IF(H737="ガソリン",INDEX(参考データ!$F$48:$I$50,MATCH(L737,参考データ!$D$48:$D$50,1),MATCH(M737,参考データ!$F$47:$I$47,0)),INDEX(参考データ!$F$51:$I$59,MATCH(L737,参考データ!$D$51:$D$59,1),MATCH(M737,参考データ!$F$47:$I$47,0))),IF(H737="ガソリン",INDEX(参考データ!$F$60:$I$62,MATCH(L737,参考データ!$D$60:$D$62,1),MATCH(M737,参考データ!$F$47:$I$47,0)),INDEX(参考データ!$F$63:$I$71,MATCH(L737,参考データ!$D$63:$D$71,1),MATCH(M737,参考データ!$F$47:$I$47,0)))))))</f>
        <v/>
      </c>
      <c r="U737" s="218" t="str">
        <f t="shared" si="120"/>
        <v/>
      </c>
      <c r="V737" s="206" t="str">
        <f t="shared" si="121"/>
        <v/>
      </c>
      <c r="AN737" s="216">
        <f t="shared" si="124"/>
        <v>0</v>
      </c>
      <c r="AO737" s="156">
        <f t="shared" si="119"/>
        <v>0</v>
      </c>
      <c r="AP737" s="140">
        <f t="shared" si="125"/>
        <v>0</v>
      </c>
      <c r="AQ737" s="159" t="str">
        <f t="shared" si="122"/>
        <v/>
      </c>
    </row>
    <row r="738" spans="2:43" x14ac:dyDescent="0.2">
      <c r="B738" s="202">
        <v>727</v>
      </c>
      <c r="C738" s="45"/>
      <c r="D738" s="114"/>
      <c r="E738" s="114"/>
      <c r="F738" s="114"/>
      <c r="G738" s="44"/>
      <c r="H738" s="10"/>
      <c r="I738" s="10"/>
      <c r="J738" s="5"/>
      <c r="K738" s="36"/>
      <c r="L738" s="37"/>
      <c r="M738" s="8"/>
      <c r="N738" s="8"/>
      <c r="O738" s="8"/>
      <c r="P738" s="8"/>
      <c r="Q738" s="51"/>
      <c r="R738" s="217" t="str">
        <f t="shared" si="123"/>
        <v/>
      </c>
      <c r="S738" s="39" t="str">
        <f>IF(I738="","",IF(I738="委託輸送",IF(H738="ガソリン",VLOOKUP(L738,参考データ!$D$4:$F$6,3,TRUE),VLOOKUP(L738,参考データ!$D$7:$F$15,3,TRUE)),IF(H738="ガソリン",VLOOKUP(L738,参考データ!$D$16:$F$18,3,TRUE),VLOOKUP(L738,参考データ!$D$19:$F$27,3,TRUE))))</f>
        <v/>
      </c>
      <c r="T738" s="204" t="str">
        <f>IF(C738="","",IF(Q738="有",IF(H738="ガソリン",VLOOKUP(M738,参考データ!$B$36:$F$38,3,FALSE)/R738^VLOOKUP(M738,参考データ!$B$36:$F$38,4,FALSE)/L738^VLOOKUP(M738,参考データ!$B$36:$F$38,5,FALSE),VLOOKUP(M738,参考データ!$B$39:$F$42,3,FALSE)/R738^VLOOKUP(M738,参考データ!$B$39:$F$42,4,FALSE)/L738^VLOOKUP(M738,参考データ!$B$39:$F$42,5,FALSE))*U738,J738/(IF(I738="委託輸送",IF(H738="ガソリン",INDEX(参考データ!$F$48:$I$50,MATCH(L738,参考データ!$D$48:$D$50,1),MATCH(M738,参考データ!$F$47:$I$47,0)),INDEX(参考データ!$F$51:$I$59,MATCH(L738,参考データ!$D$51:$D$59,1),MATCH(M738,参考データ!$F$47:$I$47,0))),IF(H738="ガソリン",INDEX(参考データ!$F$60:$I$62,MATCH(L738,参考データ!$D$60:$D$62,1),MATCH(M738,参考データ!$F$47:$I$47,0)),INDEX(参考データ!$F$63:$I$71,MATCH(L738,参考データ!$D$63:$D$71,1),MATCH(M738,参考データ!$F$47:$I$47,0)))))))</f>
        <v/>
      </c>
      <c r="U738" s="218" t="str">
        <f t="shared" si="120"/>
        <v/>
      </c>
      <c r="V738" s="206" t="str">
        <f t="shared" si="121"/>
        <v/>
      </c>
      <c r="AN738" s="216">
        <f t="shared" si="124"/>
        <v>0</v>
      </c>
      <c r="AO738" s="156">
        <f t="shared" si="119"/>
        <v>0</v>
      </c>
      <c r="AP738" s="140">
        <f t="shared" si="125"/>
        <v>0</v>
      </c>
      <c r="AQ738" s="159" t="str">
        <f t="shared" si="122"/>
        <v/>
      </c>
    </row>
    <row r="739" spans="2:43" x14ac:dyDescent="0.2">
      <c r="B739" s="202">
        <v>728</v>
      </c>
      <c r="C739" s="45"/>
      <c r="D739" s="114"/>
      <c r="E739" s="114"/>
      <c r="F739" s="114"/>
      <c r="G739" s="44"/>
      <c r="H739" s="10"/>
      <c r="I739" s="10"/>
      <c r="J739" s="5"/>
      <c r="K739" s="36"/>
      <c r="L739" s="37"/>
      <c r="M739" s="8"/>
      <c r="N739" s="8"/>
      <c r="O739" s="8"/>
      <c r="P739" s="8"/>
      <c r="Q739" s="51"/>
      <c r="R739" s="217" t="str">
        <f t="shared" si="123"/>
        <v/>
      </c>
      <c r="S739" s="39" t="str">
        <f>IF(I739="","",IF(I739="委託輸送",IF(H739="ガソリン",VLOOKUP(L739,参考データ!$D$4:$F$6,3,TRUE),VLOOKUP(L739,参考データ!$D$7:$F$15,3,TRUE)),IF(H739="ガソリン",VLOOKUP(L739,参考データ!$D$16:$F$18,3,TRUE),VLOOKUP(L739,参考データ!$D$19:$F$27,3,TRUE))))</f>
        <v/>
      </c>
      <c r="T739" s="204" t="str">
        <f>IF(C739="","",IF(Q739="有",IF(H739="ガソリン",VLOOKUP(M739,参考データ!$B$36:$F$38,3,FALSE)/R739^VLOOKUP(M739,参考データ!$B$36:$F$38,4,FALSE)/L739^VLOOKUP(M739,参考データ!$B$36:$F$38,5,FALSE),VLOOKUP(M739,参考データ!$B$39:$F$42,3,FALSE)/R739^VLOOKUP(M739,参考データ!$B$39:$F$42,4,FALSE)/L739^VLOOKUP(M739,参考データ!$B$39:$F$42,5,FALSE))*U739,J739/(IF(I739="委託輸送",IF(H739="ガソリン",INDEX(参考データ!$F$48:$I$50,MATCH(L739,参考データ!$D$48:$D$50,1),MATCH(M739,参考データ!$F$47:$I$47,0)),INDEX(参考データ!$F$51:$I$59,MATCH(L739,参考データ!$D$51:$D$59,1),MATCH(M739,参考データ!$F$47:$I$47,0))),IF(H739="ガソリン",INDEX(参考データ!$F$60:$I$62,MATCH(L739,参考データ!$D$60:$D$62,1),MATCH(M739,参考データ!$F$47:$I$47,0)),INDEX(参考データ!$F$63:$I$71,MATCH(L739,参考データ!$D$63:$D$71,1),MATCH(M739,参考データ!$F$47:$I$47,0)))))))</f>
        <v/>
      </c>
      <c r="U739" s="218" t="str">
        <f t="shared" si="120"/>
        <v/>
      </c>
      <c r="V739" s="206" t="str">
        <f t="shared" si="121"/>
        <v/>
      </c>
      <c r="AN739" s="216">
        <f t="shared" si="124"/>
        <v>0</v>
      </c>
      <c r="AO739" s="156">
        <f t="shared" si="119"/>
        <v>0</v>
      </c>
      <c r="AP739" s="140">
        <f t="shared" si="125"/>
        <v>0</v>
      </c>
      <c r="AQ739" s="159" t="str">
        <f t="shared" si="122"/>
        <v/>
      </c>
    </row>
    <row r="740" spans="2:43" x14ac:dyDescent="0.2">
      <c r="B740" s="202">
        <v>729</v>
      </c>
      <c r="C740" s="45"/>
      <c r="D740" s="114"/>
      <c r="E740" s="114"/>
      <c r="F740" s="114"/>
      <c r="G740" s="44"/>
      <c r="H740" s="10"/>
      <c r="I740" s="10"/>
      <c r="J740" s="5"/>
      <c r="K740" s="36"/>
      <c r="L740" s="37"/>
      <c r="M740" s="8"/>
      <c r="N740" s="8"/>
      <c r="O740" s="8"/>
      <c r="P740" s="8"/>
      <c r="Q740" s="51"/>
      <c r="R740" s="217" t="str">
        <f t="shared" si="123"/>
        <v/>
      </c>
      <c r="S740" s="39" t="str">
        <f>IF(I740="","",IF(I740="委託輸送",IF(H740="ガソリン",VLOOKUP(L740,参考データ!$D$4:$F$6,3,TRUE),VLOOKUP(L740,参考データ!$D$7:$F$15,3,TRUE)),IF(H740="ガソリン",VLOOKUP(L740,参考データ!$D$16:$F$18,3,TRUE),VLOOKUP(L740,参考データ!$D$19:$F$27,3,TRUE))))</f>
        <v/>
      </c>
      <c r="T740" s="204" t="str">
        <f>IF(C740="","",IF(Q740="有",IF(H740="ガソリン",VLOOKUP(M740,参考データ!$B$36:$F$38,3,FALSE)/R740^VLOOKUP(M740,参考データ!$B$36:$F$38,4,FALSE)/L740^VLOOKUP(M740,参考データ!$B$36:$F$38,5,FALSE),VLOOKUP(M740,参考データ!$B$39:$F$42,3,FALSE)/R740^VLOOKUP(M740,参考データ!$B$39:$F$42,4,FALSE)/L740^VLOOKUP(M740,参考データ!$B$39:$F$42,5,FALSE))*U740,J740/(IF(I740="委託輸送",IF(H740="ガソリン",INDEX(参考データ!$F$48:$I$50,MATCH(L740,参考データ!$D$48:$D$50,1),MATCH(M740,参考データ!$F$47:$I$47,0)),INDEX(参考データ!$F$51:$I$59,MATCH(L740,参考データ!$D$51:$D$59,1),MATCH(M740,参考データ!$F$47:$I$47,0))),IF(H740="ガソリン",INDEX(参考データ!$F$60:$I$62,MATCH(L740,参考データ!$D$60:$D$62,1),MATCH(M740,参考データ!$F$47:$I$47,0)),INDEX(参考データ!$F$63:$I$71,MATCH(L740,参考データ!$D$63:$D$71,1),MATCH(M740,参考データ!$F$47:$I$47,0)))))))</f>
        <v/>
      </c>
      <c r="U740" s="218" t="str">
        <f t="shared" si="120"/>
        <v/>
      </c>
      <c r="V740" s="206" t="str">
        <f t="shared" si="121"/>
        <v/>
      </c>
      <c r="AN740" s="216">
        <f t="shared" si="124"/>
        <v>0</v>
      </c>
      <c r="AO740" s="156">
        <f t="shared" si="119"/>
        <v>0</v>
      </c>
      <c r="AP740" s="140">
        <f t="shared" si="125"/>
        <v>0</v>
      </c>
      <c r="AQ740" s="159" t="str">
        <f t="shared" si="122"/>
        <v/>
      </c>
    </row>
    <row r="741" spans="2:43" x14ac:dyDescent="0.2">
      <c r="B741" s="202">
        <v>730</v>
      </c>
      <c r="C741" s="45"/>
      <c r="D741" s="114"/>
      <c r="E741" s="114"/>
      <c r="F741" s="114"/>
      <c r="G741" s="44"/>
      <c r="H741" s="10"/>
      <c r="I741" s="10"/>
      <c r="J741" s="5"/>
      <c r="K741" s="36"/>
      <c r="L741" s="37"/>
      <c r="M741" s="8"/>
      <c r="N741" s="8"/>
      <c r="O741" s="8"/>
      <c r="P741" s="8"/>
      <c r="Q741" s="51"/>
      <c r="R741" s="217" t="str">
        <f t="shared" si="123"/>
        <v/>
      </c>
      <c r="S741" s="39" t="str">
        <f>IF(I741="","",IF(I741="委託輸送",IF(H741="ガソリン",VLOOKUP(L741,参考データ!$D$4:$F$6,3,TRUE),VLOOKUP(L741,参考データ!$D$7:$F$15,3,TRUE)),IF(H741="ガソリン",VLOOKUP(L741,参考データ!$D$16:$F$18,3,TRUE),VLOOKUP(L741,参考データ!$D$19:$F$27,3,TRUE))))</f>
        <v/>
      </c>
      <c r="T741" s="204" t="str">
        <f>IF(C741="","",IF(Q741="有",IF(H741="ガソリン",VLOOKUP(M741,参考データ!$B$36:$F$38,3,FALSE)/R741^VLOOKUP(M741,参考データ!$B$36:$F$38,4,FALSE)/L741^VLOOKUP(M741,参考データ!$B$36:$F$38,5,FALSE),VLOOKUP(M741,参考データ!$B$39:$F$42,3,FALSE)/R741^VLOOKUP(M741,参考データ!$B$39:$F$42,4,FALSE)/L741^VLOOKUP(M741,参考データ!$B$39:$F$42,5,FALSE))*U741,J741/(IF(I741="委託輸送",IF(H741="ガソリン",INDEX(参考データ!$F$48:$I$50,MATCH(L741,参考データ!$D$48:$D$50,1),MATCH(M741,参考データ!$F$47:$I$47,0)),INDEX(参考データ!$F$51:$I$59,MATCH(L741,参考データ!$D$51:$D$59,1),MATCH(M741,参考データ!$F$47:$I$47,0))),IF(H741="ガソリン",INDEX(参考データ!$F$60:$I$62,MATCH(L741,参考データ!$D$60:$D$62,1),MATCH(M741,参考データ!$F$47:$I$47,0)),INDEX(参考データ!$F$63:$I$71,MATCH(L741,参考データ!$D$63:$D$71,1),MATCH(M741,参考データ!$F$47:$I$47,0)))))))</f>
        <v/>
      </c>
      <c r="U741" s="218" t="str">
        <f t="shared" si="120"/>
        <v/>
      </c>
      <c r="V741" s="206" t="str">
        <f t="shared" si="121"/>
        <v/>
      </c>
      <c r="AN741" s="216">
        <f t="shared" si="124"/>
        <v>0</v>
      </c>
      <c r="AO741" s="156">
        <f t="shared" si="119"/>
        <v>0</v>
      </c>
      <c r="AP741" s="140">
        <f t="shared" si="125"/>
        <v>0</v>
      </c>
      <c r="AQ741" s="159" t="str">
        <f t="shared" si="122"/>
        <v/>
      </c>
    </row>
    <row r="742" spans="2:43" x14ac:dyDescent="0.2">
      <c r="B742" s="202">
        <v>731</v>
      </c>
      <c r="C742" s="45"/>
      <c r="D742" s="114"/>
      <c r="E742" s="114"/>
      <c r="F742" s="114"/>
      <c r="G742" s="44"/>
      <c r="H742" s="10"/>
      <c r="I742" s="10"/>
      <c r="J742" s="5"/>
      <c r="K742" s="36"/>
      <c r="L742" s="37"/>
      <c r="M742" s="8"/>
      <c r="N742" s="8"/>
      <c r="O742" s="8"/>
      <c r="P742" s="8"/>
      <c r="Q742" s="51"/>
      <c r="R742" s="217" t="str">
        <f t="shared" si="123"/>
        <v/>
      </c>
      <c r="S742" s="39" t="str">
        <f>IF(I742="","",IF(I742="委託輸送",IF(H742="ガソリン",VLOOKUP(L742,参考データ!$D$4:$F$6,3,TRUE),VLOOKUP(L742,参考データ!$D$7:$F$15,3,TRUE)),IF(H742="ガソリン",VLOOKUP(L742,参考データ!$D$16:$F$18,3,TRUE),VLOOKUP(L742,参考データ!$D$19:$F$27,3,TRUE))))</f>
        <v/>
      </c>
      <c r="T742" s="204" t="str">
        <f>IF(C742="","",IF(Q742="有",IF(H742="ガソリン",VLOOKUP(M742,参考データ!$B$36:$F$38,3,FALSE)/R742^VLOOKUP(M742,参考データ!$B$36:$F$38,4,FALSE)/L742^VLOOKUP(M742,参考データ!$B$36:$F$38,5,FALSE),VLOOKUP(M742,参考データ!$B$39:$F$42,3,FALSE)/R742^VLOOKUP(M742,参考データ!$B$39:$F$42,4,FALSE)/L742^VLOOKUP(M742,参考データ!$B$39:$F$42,5,FALSE))*U742,J742/(IF(I742="委託輸送",IF(H742="ガソリン",INDEX(参考データ!$F$48:$I$50,MATCH(L742,参考データ!$D$48:$D$50,1),MATCH(M742,参考データ!$F$47:$I$47,0)),INDEX(参考データ!$F$51:$I$59,MATCH(L742,参考データ!$D$51:$D$59,1),MATCH(M742,参考データ!$F$47:$I$47,0))),IF(H742="ガソリン",INDEX(参考データ!$F$60:$I$62,MATCH(L742,参考データ!$D$60:$D$62,1),MATCH(M742,参考データ!$F$47:$I$47,0)),INDEX(参考データ!$F$63:$I$71,MATCH(L742,参考データ!$D$63:$D$71,1),MATCH(M742,参考データ!$F$47:$I$47,0)))))))</f>
        <v/>
      </c>
      <c r="U742" s="218" t="str">
        <f t="shared" si="120"/>
        <v/>
      </c>
      <c r="V742" s="206" t="str">
        <f t="shared" si="121"/>
        <v/>
      </c>
      <c r="AN742" s="216">
        <f t="shared" si="124"/>
        <v>0</v>
      </c>
      <c r="AO742" s="156">
        <f t="shared" si="119"/>
        <v>0</v>
      </c>
      <c r="AP742" s="140">
        <f t="shared" si="125"/>
        <v>0</v>
      </c>
      <c r="AQ742" s="159" t="str">
        <f t="shared" si="122"/>
        <v/>
      </c>
    </row>
    <row r="743" spans="2:43" x14ac:dyDescent="0.2">
      <c r="B743" s="202">
        <v>732</v>
      </c>
      <c r="C743" s="45"/>
      <c r="D743" s="114"/>
      <c r="E743" s="114"/>
      <c r="F743" s="114"/>
      <c r="G743" s="44"/>
      <c r="H743" s="10"/>
      <c r="I743" s="10"/>
      <c r="J743" s="5"/>
      <c r="K743" s="36"/>
      <c r="L743" s="37"/>
      <c r="M743" s="8"/>
      <c r="N743" s="8"/>
      <c r="O743" s="8"/>
      <c r="P743" s="8"/>
      <c r="Q743" s="51"/>
      <c r="R743" s="217" t="str">
        <f t="shared" si="123"/>
        <v/>
      </c>
      <c r="S743" s="39" t="str">
        <f>IF(I743="","",IF(I743="委託輸送",IF(H743="ガソリン",VLOOKUP(L743,参考データ!$D$4:$F$6,3,TRUE),VLOOKUP(L743,参考データ!$D$7:$F$15,3,TRUE)),IF(H743="ガソリン",VLOOKUP(L743,参考データ!$D$16:$F$18,3,TRUE),VLOOKUP(L743,参考データ!$D$19:$F$27,3,TRUE))))</f>
        <v/>
      </c>
      <c r="T743" s="204" t="str">
        <f>IF(C743="","",IF(Q743="有",IF(H743="ガソリン",VLOOKUP(M743,参考データ!$B$36:$F$38,3,FALSE)/R743^VLOOKUP(M743,参考データ!$B$36:$F$38,4,FALSE)/L743^VLOOKUP(M743,参考データ!$B$36:$F$38,5,FALSE),VLOOKUP(M743,参考データ!$B$39:$F$42,3,FALSE)/R743^VLOOKUP(M743,参考データ!$B$39:$F$42,4,FALSE)/L743^VLOOKUP(M743,参考データ!$B$39:$F$42,5,FALSE))*U743,J743/(IF(I743="委託輸送",IF(H743="ガソリン",INDEX(参考データ!$F$48:$I$50,MATCH(L743,参考データ!$D$48:$D$50,1),MATCH(M743,参考データ!$F$47:$I$47,0)),INDEX(参考データ!$F$51:$I$59,MATCH(L743,参考データ!$D$51:$D$59,1),MATCH(M743,参考データ!$F$47:$I$47,0))),IF(H743="ガソリン",INDEX(参考データ!$F$60:$I$62,MATCH(L743,参考データ!$D$60:$D$62,1),MATCH(M743,参考データ!$F$47:$I$47,0)),INDEX(参考データ!$F$63:$I$71,MATCH(L743,参考データ!$D$63:$D$71,1),MATCH(M743,参考データ!$F$47:$I$47,0)))))))</f>
        <v/>
      </c>
      <c r="U743" s="218" t="str">
        <f t="shared" si="120"/>
        <v/>
      </c>
      <c r="V743" s="206" t="str">
        <f t="shared" si="121"/>
        <v/>
      </c>
      <c r="AN743" s="216">
        <f t="shared" si="124"/>
        <v>0</v>
      </c>
      <c r="AO743" s="156">
        <f t="shared" si="119"/>
        <v>0</v>
      </c>
      <c r="AP743" s="140">
        <f t="shared" si="125"/>
        <v>0</v>
      </c>
      <c r="AQ743" s="159" t="str">
        <f t="shared" si="122"/>
        <v/>
      </c>
    </row>
    <row r="744" spans="2:43" x14ac:dyDescent="0.2">
      <c r="B744" s="202">
        <v>733</v>
      </c>
      <c r="C744" s="45"/>
      <c r="D744" s="114"/>
      <c r="E744" s="114"/>
      <c r="F744" s="114"/>
      <c r="G744" s="44"/>
      <c r="H744" s="10"/>
      <c r="I744" s="10"/>
      <c r="J744" s="5"/>
      <c r="K744" s="36"/>
      <c r="L744" s="37"/>
      <c r="M744" s="8"/>
      <c r="N744" s="8"/>
      <c r="O744" s="8"/>
      <c r="P744" s="8"/>
      <c r="Q744" s="51"/>
      <c r="R744" s="217" t="str">
        <f t="shared" si="123"/>
        <v/>
      </c>
      <c r="S744" s="39" t="str">
        <f>IF(I744="","",IF(I744="委託輸送",IF(H744="ガソリン",VLOOKUP(L744,参考データ!$D$4:$F$6,3,TRUE),VLOOKUP(L744,参考データ!$D$7:$F$15,3,TRUE)),IF(H744="ガソリン",VLOOKUP(L744,参考データ!$D$16:$F$18,3,TRUE),VLOOKUP(L744,参考データ!$D$19:$F$27,3,TRUE))))</f>
        <v/>
      </c>
      <c r="T744" s="204" t="str">
        <f>IF(C744="","",IF(Q744="有",IF(H744="ガソリン",VLOOKUP(M744,参考データ!$B$36:$F$38,3,FALSE)/R744^VLOOKUP(M744,参考データ!$B$36:$F$38,4,FALSE)/L744^VLOOKUP(M744,参考データ!$B$36:$F$38,5,FALSE),VLOOKUP(M744,参考データ!$B$39:$F$42,3,FALSE)/R744^VLOOKUP(M744,参考データ!$B$39:$F$42,4,FALSE)/L744^VLOOKUP(M744,参考データ!$B$39:$F$42,5,FALSE))*U744,J744/(IF(I744="委託輸送",IF(H744="ガソリン",INDEX(参考データ!$F$48:$I$50,MATCH(L744,参考データ!$D$48:$D$50,1),MATCH(M744,参考データ!$F$47:$I$47,0)),INDEX(参考データ!$F$51:$I$59,MATCH(L744,参考データ!$D$51:$D$59,1),MATCH(M744,参考データ!$F$47:$I$47,0))),IF(H744="ガソリン",INDEX(参考データ!$F$60:$I$62,MATCH(L744,参考データ!$D$60:$D$62,1),MATCH(M744,参考データ!$F$47:$I$47,0)),INDEX(参考データ!$F$63:$I$71,MATCH(L744,参考データ!$D$63:$D$71,1),MATCH(M744,参考データ!$F$47:$I$47,0)))))))</f>
        <v/>
      </c>
      <c r="U744" s="218" t="str">
        <f t="shared" si="120"/>
        <v/>
      </c>
      <c r="V744" s="206" t="str">
        <f t="shared" si="121"/>
        <v/>
      </c>
      <c r="AN744" s="216">
        <f t="shared" si="124"/>
        <v>0</v>
      </c>
      <c r="AO744" s="156">
        <f t="shared" si="119"/>
        <v>0</v>
      </c>
      <c r="AP744" s="140">
        <f t="shared" si="125"/>
        <v>0</v>
      </c>
      <c r="AQ744" s="159" t="str">
        <f t="shared" si="122"/>
        <v/>
      </c>
    </row>
    <row r="745" spans="2:43" x14ac:dyDescent="0.2">
      <c r="B745" s="202">
        <v>734</v>
      </c>
      <c r="C745" s="45"/>
      <c r="D745" s="114"/>
      <c r="E745" s="114"/>
      <c r="F745" s="114"/>
      <c r="G745" s="44"/>
      <c r="H745" s="10"/>
      <c r="I745" s="10"/>
      <c r="J745" s="5"/>
      <c r="K745" s="36"/>
      <c r="L745" s="37"/>
      <c r="M745" s="8"/>
      <c r="N745" s="8"/>
      <c r="O745" s="8"/>
      <c r="P745" s="8"/>
      <c r="Q745" s="51"/>
      <c r="R745" s="217" t="str">
        <f t="shared" si="123"/>
        <v/>
      </c>
      <c r="S745" s="39" t="str">
        <f>IF(I745="","",IF(I745="委託輸送",IF(H745="ガソリン",VLOOKUP(L745,参考データ!$D$4:$F$6,3,TRUE),VLOOKUP(L745,参考データ!$D$7:$F$15,3,TRUE)),IF(H745="ガソリン",VLOOKUP(L745,参考データ!$D$16:$F$18,3,TRUE),VLOOKUP(L745,参考データ!$D$19:$F$27,3,TRUE))))</f>
        <v/>
      </c>
      <c r="T745" s="204" t="str">
        <f>IF(C745="","",IF(Q745="有",IF(H745="ガソリン",VLOOKUP(M745,参考データ!$B$36:$F$38,3,FALSE)/R745^VLOOKUP(M745,参考データ!$B$36:$F$38,4,FALSE)/L745^VLOOKUP(M745,参考データ!$B$36:$F$38,5,FALSE),VLOOKUP(M745,参考データ!$B$39:$F$42,3,FALSE)/R745^VLOOKUP(M745,参考データ!$B$39:$F$42,4,FALSE)/L745^VLOOKUP(M745,参考データ!$B$39:$F$42,5,FALSE))*U745,J745/(IF(I745="委託輸送",IF(H745="ガソリン",INDEX(参考データ!$F$48:$I$50,MATCH(L745,参考データ!$D$48:$D$50,1),MATCH(M745,参考データ!$F$47:$I$47,0)),INDEX(参考データ!$F$51:$I$59,MATCH(L745,参考データ!$D$51:$D$59,1),MATCH(M745,参考データ!$F$47:$I$47,0))),IF(H745="ガソリン",INDEX(参考データ!$F$60:$I$62,MATCH(L745,参考データ!$D$60:$D$62,1),MATCH(M745,参考データ!$F$47:$I$47,0)),INDEX(参考データ!$F$63:$I$71,MATCH(L745,参考データ!$D$63:$D$71,1),MATCH(M745,参考データ!$F$47:$I$47,0)))))))</f>
        <v/>
      </c>
      <c r="U745" s="218" t="str">
        <f t="shared" si="120"/>
        <v/>
      </c>
      <c r="V745" s="206" t="str">
        <f t="shared" si="121"/>
        <v/>
      </c>
      <c r="AN745" s="216">
        <f t="shared" si="124"/>
        <v>0</v>
      </c>
      <c r="AO745" s="156">
        <f t="shared" ref="AO745:AO808" si="126">+J745*L745/1000</f>
        <v>0</v>
      </c>
      <c r="AP745" s="140">
        <f t="shared" si="125"/>
        <v>0</v>
      </c>
      <c r="AQ745" s="159" t="str">
        <f t="shared" si="122"/>
        <v/>
      </c>
    </row>
    <row r="746" spans="2:43" x14ac:dyDescent="0.2">
      <c r="B746" s="202">
        <v>735</v>
      </c>
      <c r="C746" s="45"/>
      <c r="D746" s="114"/>
      <c r="E746" s="114"/>
      <c r="F746" s="114"/>
      <c r="G746" s="44"/>
      <c r="H746" s="10"/>
      <c r="I746" s="10"/>
      <c r="J746" s="5"/>
      <c r="K746" s="36"/>
      <c r="L746" s="37"/>
      <c r="M746" s="8"/>
      <c r="N746" s="8"/>
      <c r="O746" s="8"/>
      <c r="P746" s="8"/>
      <c r="Q746" s="51"/>
      <c r="R746" s="217" t="str">
        <f t="shared" si="123"/>
        <v/>
      </c>
      <c r="S746" s="39" t="str">
        <f>IF(I746="","",IF(I746="委託輸送",IF(H746="ガソリン",VLOOKUP(L746,参考データ!$D$4:$F$6,3,TRUE),VLOOKUP(L746,参考データ!$D$7:$F$15,3,TRUE)),IF(H746="ガソリン",VLOOKUP(L746,参考データ!$D$16:$F$18,3,TRUE),VLOOKUP(L746,参考データ!$D$19:$F$27,3,TRUE))))</f>
        <v/>
      </c>
      <c r="T746" s="204" t="str">
        <f>IF(C746="","",IF(Q746="有",IF(H746="ガソリン",VLOOKUP(M746,参考データ!$B$36:$F$38,3,FALSE)/R746^VLOOKUP(M746,参考データ!$B$36:$F$38,4,FALSE)/L746^VLOOKUP(M746,参考データ!$B$36:$F$38,5,FALSE),VLOOKUP(M746,参考データ!$B$39:$F$42,3,FALSE)/R746^VLOOKUP(M746,参考データ!$B$39:$F$42,4,FALSE)/L746^VLOOKUP(M746,参考データ!$B$39:$F$42,5,FALSE))*U746,J746/(IF(I746="委託輸送",IF(H746="ガソリン",INDEX(参考データ!$F$48:$I$50,MATCH(L746,参考データ!$D$48:$D$50,1),MATCH(M746,参考データ!$F$47:$I$47,0)),INDEX(参考データ!$F$51:$I$59,MATCH(L746,参考データ!$D$51:$D$59,1),MATCH(M746,参考データ!$F$47:$I$47,0))),IF(H746="ガソリン",INDEX(参考データ!$F$60:$I$62,MATCH(L746,参考データ!$D$60:$D$62,1),MATCH(M746,参考データ!$F$47:$I$47,0)),INDEX(参考データ!$F$63:$I$71,MATCH(L746,参考データ!$D$63:$D$71,1),MATCH(M746,参考データ!$F$47:$I$47,0)))))))</f>
        <v/>
      </c>
      <c r="U746" s="218" t="str">
        <f t="shared" si="120"/>
        <v/>
      </c>
      <c r="V746" s="206" t="str">
        <f t="shared" si="121"/>
        <v/>
      </c>
      <c r="AN746" s="216">
        <f t="shared" si="124"/>
        <v>0</v>
      </c>
      <c r="AO746" s="156">
        <f t="shared" si="126"/>
        <v>0</v>
      </c>
      <c r="AP746" s="140">
        <f t="shared" si="125"/>
        <v>0</v>
      </c>
      <c r="AQ746" s="159" t="str">
        <f t="shared" si="122"/>
        <v/>
      </c>
    </row>
    <row r="747" spans="2:43" x14ac:dyDescent="0.2">
      <c r="B747" s="202">
        <v>736</v>
      </c>
      <c r="C747" s="45"/>
      <c r="D747" s="114"/>
      <c r="E747" s="114"/>
      <c r="F747" s="114"/>
      <c r="G747" s="44"/>
      <c r="H747" s="10"/>
      <c r="I747" s="10"/>
      <c r="J747" s="5"/>
      <c r="K747" s="36"/>
      <c r="L747" s="37"/>
      <c r="M747" s="8"/>
      <c r="N747" s="8"/>
      <c r="O747" s="8"/>
      <c r="P747" s="8"/>
      <c r="Q747" s="51"/>
      <c r="R747" s="217" t="str">
        <f t="shared" si="123"/>
        <v/>
      </c>
      <c r="S747" s="39" t="str">
        <f>IF(I747="","",IF(I747="委託輸送",IF(H747="ガソリン",VLOOKUP(L747,参考データ!$D$4:$F$6,3,TRUE),VLOOKUP(L747,参考データ!$D$7:$F$15,3,TRUE)),IF(H747="ガソリン",VLOOKUP(L747,参考データ!$D$16:$F$18,3,TRUE),VLOOKUP(L747,参考データ!$D$19:$F$27,3,TRUE))))</f>
        <v/>
      </c>
      <c r="T747" s="204" t="str">
        <f>IF(C747="","",IF(Q747="有",IF(H747="ガソリン",VLOOKUP(M747,参考データ!$B$36:$F$38,3,FALSE)/R747^VLOOKUP(M747,参考データ!$B$36:$F$38,4,FALSE)/L747^VLOOKUP(M747,参考データ!$B$36:$F$38,5,FALSE),VLOOKUP(M747,参考データ!$B$39:$F$42,3,FALSE)/R747^VLOOKUP(M747,参考データ!$B$39:$F$42,4,FALSE)/L747^VLOOKUP(M747,参考データ!$B$39:$F$42,5,FALSE))*U747,J747/(IF(I747="委託輸送",IF(H747="ガソリン",INDEX(参考データ!$F$48:$I$50,MATCH(L747,参考データ!$D$48:$D$50,1),MATCH(M747,参考データ!$F$47:$I$47,0)),INDEX(参考データ!$F$51:$I$59,MATCH(L747,参考データ!$D$51:$D$59,1),MATCH(M747,参考データ!$F$47:$I$47,0))),IF(H747="ガソリン",INDEX(参考データ!$F$60:$I$62,MATCH(L747,参考データ!$D$60:$D$62,1),MATCH(M747,参考データ!$F$47:$I$47,0)),INDEX(参考データ!$F$63:$I$71,MATCH(L747,参考データ!$D$63:$D$71,1),MATCH(M747,参考データ!$F$47:$I$47,0)))))))</f>
        <v/>
      </c>
      <c r="U747" s="218" t="str">
        <f t="shared" si="120"/>
        <v/>
      </c>
      <c r="V747" s="206" t="str">
        <f t="shared" si="121"/>
        <v/>
      </c>
      <c r="AN747" s="216">
        <f t="shared" si="124"/>
        <v>0</v>
      </c>
      <c r="AO747" s="156">
        <f t="shared" si="126"/>
        <v>0</v>
      </c>
      <c r="AP747" s="140">
        <f t="shared" si="125"/>
        <v>0</v>
      </c>
      <c r="AQ747" s="159" t="str">
        <f t="shared" si="122"/>
        <v/>
      </c>
    </row>
    <row r="748" spans="2:43" x14ac:dyDescent="0.2">
      <c r="B748" s="202">
        <v>737</v>
      </c>
      <c r="C748" s="45"/>
      <c r="D748" s="114"/>
      <c r="E748" s="114"/>
      <c r="F748" s="114"/>
      <c r="G748" s="44"/>
      <c r="H748" s="10"/>
      <c r="I748" s="10"/>
      <c r="J748" s="5"/>
      <c r="K748" s="36"/>
      <c r="L748" s="37"/>
      <c r="M748" s="8"/>
      <c r="N748" s="8"/>
      <c r="O748" s="8"/>
      <c r="P748" s="8"/>
      <c r="Q748" s="51"/>
      <c r="R748" s="217" t="str">
        <f t="shared" si="123"/>
        <v/>
      </c>
      <c r="S748" s="39" t="str">
        <f>IF(I748="","",IF(I748="委託輸送",IF(H748="ガソリン",VLOOKUP(L748,参考データ!$D$4:$F$6,3,TRUE),VLOOKUP(L748,参考データ!$D$7:$F$15,3,TRUE)),IF(H748="ガソリン",VLOOKUP(L748,参考データ!$D$16:$F$18,3,TRUE),VLOOKUP(L748,参考データ!$D$19:$F$27,3,TRUE))))</f>
        <v/>
      </c>
      <c r="T748" s="204" t="str">
        <f>IF(C748="","",IF(Q748="有",IF(H748="ガソリン",VLOOKUP(M748,参考データ!$B$36:$F$38,3,FALSE)/R748^VLOOKUP(M748,参考データ!$B$36:$F$38,4,FALSE)/L748^VLOOKUP(M748,参考データ!$B$36:$F$38,5,FALSE),VLOOKUP(M748,参考データ!$B$39:$F$42,3,FALSE)/R748^VLOOKUP(M748,参考データ!$B$39:$F$42,4,FALSE)/L748^VLOOKUP(M748,参考データ!$B$39:$F$42,5,FALSE))*U748,J748/(IF(I748="委託輸送",IF(H748="ガソリン",INDEX(参考データ!$F$48:$I$50,MATCH(L748,参考データ!$D$48:$D$50,1),MATCH(M748,参考データ!$F$47:$I$47,0)),INDEX(参考データ!$F$51:$I$59,MATCH(L748,参考データ!$D$51:$D$59,1),MATCH(M748,参考データ!$F$47:$I$47,0))),IF(H748="ガソリン",INDEX(参考データ!$F$60:$I$62,MATCH(L748,参考データ!$D$60:$D$62,1),MATCH(M748,参考データ!$F$47:$I$47,0)),INDEX(参考データ!$F$63:$I$71,MATCH(L748,参考データ!$D$63:$D$71,1),MATCH(M748,参考データ!$F$47:$I$47,0)))))))</f>
        <v/>
      </c>
      <c r="U748" s="218" t="str">
        <f t="shared" si="120"/>
        <v/>
      </c>
      <c r="V748" s="206" t="str">
        <f t="shared" si="121"/>
        <v/>
      </c>
      <c r="AN748" s="216">
        <f t="shared" si="124"/>
        <v>0</v>
      </c>
      <c r="AO748" s="156">
        <f t="shared" si="126"/>
        <v>0</v>
      </c>
      <c r="AP748" s="140">
        <f t="shared" si="125"/>
        <v>0</v>
      </c>
      <c r="AQ748" s="159" t="str">
        <f t="shared" si="122"/>
        <v/>
      </c>
    </row>
    <row r="749" spans="2:43" x14ac:dyDescent="0.2">
      <c r="B749" s="202">
        <v>738</v>
      </c>
      <c r="C749" s="45"/>
      <c r="D749" s="114"/>
      <c r="E749" s="114"/>
      <c r="F749" s="114"/>
      <c r="G749" s="44"/>
      <c r="H749" s="10"/>
      <c r="I749" s="10"/>
      <c r="J749" s="5"/>
      <c r="K749" s="36"/>
      <c r="L749" s="37"/>
      <c r="M749" s="8"/>
      <c r="N749" s="8"/>
      <c r="O749" s="8"/>
      <c r="P749" s="8"/>
      <c r="Q749" s="51"/>
      <c r="R749" s="217" t="str">
        <f t="shared" si="123"/>
        <v/>
      </c>
      <c r="S749" s="39" t="str">
        <f>IF(I749="","",IF(I749="委託輸送",IF(H749="ガソリン",VLOOKUP(L749,参考データ!$D$4:$F$6,3,TRUE),VLOOKUP(L749,参考データ!$D$7:$F$15,3,TRUE)),IF(H749="ガソリン",VLOOKUP(L749,参考データ!$D$16:$F$18,3,TRUE),VLOOKUP(L749,参考データ!$D$19:$F$27,3,TRUE))))</f>
        <v/>
      </c>
      <c r="T749" s="204" t="str">
        <f>IF(C749="","",IF(Q749="有",IF(H749="ガソリン",VLOOKUP(M749,参考データ!$B$36:$F$38,3,FALSE)/R749^VLOOKUP(M749,参考データ!$B$36:$F$38,4,FALSE)/L749^VLOOKUP(M749,参考データ!$B$36:$F$38,5,FALSE),VLOOKUP(M749,参考データ!$B$39:$F$42,3,FALSE)/R749^VLOOKUP(M749,参考データ!$B$39:$F$42,4,FALSE)/L749^VLOOKUP(M749,参考データ!$B$39:$F$42,5,FALSE))*U749,J749/(IF(I749="委託輸送",IF(H749="ガソリン",INDEX(参考データ!$F$48:$I$50,MATCH(L749,参考データ!$D$48:$D$50,1),MATCH(M749,参考データ!$F$47:$I$47,0)),INDEX(参考データ!$F$51:$I$59,MATCH(L749,参考データ!$D$51:$D$59,1),MATCH(M749,参考データ!$F$47:$I$47,0))),IF(H749="ガソリン",INDEX(参考データ!$F$60:$I$62,MATCH(L749,参考データ!$D$60:$D$62,1),MATCH(M749,参考データ!$F$47:$I$47,0)),INDEX(参考データ!$F$63:$I$71,MATCH(L749,参考データ!$D$63:$D$71,1),MATCH(M749,参考データ!$F$47:$I$47,0)))))))</f>
        <v/>
      </c>
      <c r="U749" s="218" t="str">
        <f t="shared" si="120"/>
        <v/>
      </c>
      <c r="V749" s="206" t="str">
        <f t="shared" si="121"/>
        <v/>
      </c>
      <c r="AN749" s="216">
        <f t="shared" si="124"/>
        <v>0</v>
      </c>
      <c r="AO749" s="156">
        <f t="shared" si="126"/>
        <v>0</v>
      </c>
      <c r="AP749" s="140">
        <f t="shared" si="125"/>
        <v>0</v>
      </c>
      <c r="AQ749" s="159" t="str">
        <f t="shared" si="122"/>
        <v/>
      </c>
    </row>
    <row r="750" spans="2:43" x14ac:dyDescent="0.2">
      <c r="B750" s="202">
        <v>739</v>
      </c>
      <c r="C750" s="45"/>
      <c r="D750" s="114"/>
      <c r="E750" s="114"/>
      <c r="F750" s="114"/>
      <c r="G750" s="44"/>
      <c r="H750" s="10"/>
      <c r="I750" s="10"/>
      <c r="J750" s="5"/>
      <c r="K750" s="36"/>
      <c r="L750" s="37"/>
      <c r="M750" s="8"/>
      <c r="N750" s="8"/>
      <c r="O750" s="8"/>
      <c r="P750" s="8"/>
      <c r="Q750" s="51"/>
      <c r="R750" s="217" t="str">
        <f t="shared" si="123"/>
        <v/>
      </c>
      <c r="S750" s="39" t="str">
        <f>IF(I750="","",IF(I750="委託輸送",IF(H750="ガソリン",VLOOKUP(L750,参考データ!$D$4:$F$6,3,TRUE),VLOOKUP(L750,参考データ!$D$7:$F$15,3,TRUE)),IF(H750="ガソリン",VLOOKUP(L750,参考データ!$D$16:$F$18,3,TRUE),VLOOKUP(L750,参考データ!$D$19:$F$27,3,TRUE))))</f>
        <v/>
      </c>
      <c r="T750" s="204" t="str">
        <f>IF(C750="","",IF(Q750="有",IF(H750="ガソリン",VLOOKUP(M750,参考データ!$B$36:$F$38,3,FALSE)/R750^VLOOKUP(M750,参考データ!$B$36:$F$38,4,FALSE)/L750^VLOOKUP(M750,参考データ!$B$36:$F$38,5,FALSE),VLOOKUP(M750,参考データ!$B$39:$F$42,3,FALSE)/R750^VLOOKUP(M750,参考データ!$B$39:$F$42,4,FALSE)/L750^VLOOKUP(M750,参考データ!$B$39:$F$42,5,FALSE))*U750,J750/(IF(I750="委託輸送",IF(H750="ガソリン",INDEX(参考データ!$F$48:$I$50,MATCH(L750,参考データ!$D$48:$D$50,1),MATCH(M750,参考データ!$F$47:$I$47,0)),INDEX(参考データ!$F$51:$I$59,MATCH(L750,参考データ!$D$51:$D$59,1),MATCH(M750,参考データ!$F$47:$I$47,0))),IF(H750="ガソリン",INDEX(参考データ!$F$60:$I$62,MATCH(L750,参考データ!$D$60:$D$62,1),MATCH(M750,参考データ!$F$47:$I$47,0)),INDEX(参考データ!$F$63:$I$71,MATCH(L750,参考データ!$D$63:$D$71,1),MATCH(M750,参考データ!$F$47:$I$47,0)))))))</f>
        <v/>
      </c>
      <c r="U750" s="218" t="str">
        <f t="shared" si="120"/>
        <v/>
      </c>
      <c r="V750" s="206" t="str">
        <f t="shared" si="121"/>
        <v/>
      </c>
      <c r="AN750" s="216">
        <f t="shared" si="124"/>
        <v>0</v>
      </c>
      <c r="AO750" s="156">
        <f t="shared" si="126"/>
        <v>0</v>
      </c>
      <c r="AP750" s="140">
        <f t="shared" si="125"/>
        <v>0</v>
      </c>
      <c r="AQ750" s="159" t="str">
        <f t="shared" si="122"/>
        <v/>
      </c>
    </row>
    <row r="751" spans="2:43" x14ac:dyDescent="0.2">
      <c r="B751" s="202">
        <v>740</v>
      </c>
      <c r="C751" s="45"/>
      <c r="D751" s="114"/>
      <c r="E751" s="114"/>
      <c r="F751" s="114"/>
      <c r="G751" s="44"/>
      <c r="H751" s="10"/>
      <c r="I751" s="10"/>
      <c r="J751" s="5"/>
      <c r="K751" s="36"/>
      <c r="L751" s="37"/>
      <c r="M751" s="8"/>
      <c r="N751" s="8"/>
      <c r="O751" s="8"/>
      <c r="P751" s="8"/>
      <c r="Q751" s="51"/>
      <c r="R751" s="217" t="str">
        <f t="shared" si="123"/>
        <v/>
      </c>
      <c r="S751" s="39" t="str">
        <f>IF(I751="","",IF(I751="委託輸送",IF(H751="ガソリン",VLOOKUP(L751,参考データ!$D$4:$F$6,3,TRUE),VLOOKUP(L751,参考データ!$D$7:$F$15,3,TRUE)),IF(H751="ガソリン",VLOOKUP(L751,参考データ!$D$16:$F$18,3,TRUE),VLOOKUP(L751,参考データ!$D$19:$F$27,3,TRUE))))</f>
        <v/>
      </c>
      <c r="T751" s="204" t="str">
        <f>IF(C751="","",IF(Q751="有",IF(H751="ガソリン",VLOOKUP(M751,参考データ!$B$36:$F$38,3,FALSE)/R751^VLOOKUP(M751,参考データ!$B$36:$F$38,4,FALSE)/L751^VLOOKUP(M751,参考データ!$B$36:$F$38,5,FALSE),VLOOKUP(M751,参考データ!$B$39:$F$42,3,FALSE)/R751^VLOOKUP(M751,参考データ!$B$39:$F$42,4,FALSE)/L751^VLOOKUP(M751,参考データ!$B$39:$F$42,5,FALSE))*U751,J751/(IF(I751="委託輸送",IF(H751="ガソリン",INDEX(参考データ!$F$48:$I$50,MATCH(L751,参考データ!$D$48:$D$50,1),MATCH(M751,参考データ!$F$47:$I$47,0)),INDEX(参考データ!$F$51:$I$59,MATCH(L751,参考データ!$D$51:$D$59,1),MATCH(M751,参考データ!$F$47:$I$47,0))),IF(H751="ガソリン",INDEX(参考データ!$F$60:$I$62,MATCH(L751,参考データ!$D$60:$D$62,1),MATCH(M751,参考データ!$F$47:$I$47,0)),INDEX(参考データ!$F$63:$I$71,MATCH(L751,参考データ!$D$63:$D$71,1),MATCH(M751,参考データ!$F$47:$I$47,0)))))))</f>
        <v/>
      </c>
      <c r="U751" s="218" t="str">
        <f t="shared" si="120"/>
        <v/>
      </c>
      <c r="V751" s="206" t="str">
        <f t="shared" si="121"/>
        <v/>
      </c>
      <c r="AN751" s="216">
        <f t="shared" si="124"/>
        <v>0</v>
      </c>
      <c r="AO751" s="156">
        <f t="shared" si="126"/>
        <v>0</v>
      </c>
      <c r="AP751" s="140">
        <f t="shared" si="125"/>
        <v>0</v>
      </c>
      <c r="AQ751" s="159" t="str">
        <f t="shared" si="122"/>
        <v/>
      </c>
    </row>
    <row r="752" spans="2:43" x14ac:dyDescent="0.2">
      <c r="B752" s="202">
        <v>741</v>
      </c>
      <c r="C752" s="45"/>
      <c r="D752" s="114"/>
      <c r="E752" s="114"/>
      <c r="F752" s="114"/>
      <c r="G752" s="44"/>
      <c r="H752" s="10"/>
      <c r="I752" s="10"/>
      <c r="J752" s="5"/>
      <c r="K752" s="36"/>
      <c r="L752" s="37"/>
      <c r="M752" s="8"/>
      <c r="N752" s="8"/>
      <c r="O752" s="8"/>
      <c r="P752" s="8"/>
      <c r="Q752" s="51"/>
      <c r="R752" s="217" t="str">
        <f t="shared" si="123"/>
        <v/>
      </c>
      <c r="S752" s="39" t="str">
        <f>IF(I752="","",IF(I752="委託輸送",IF(H752="ガソリン",VLOOKUP(L752,参考データ!$D$4:$F$6,3,TRUE),VLOOKUP(L752,参考データ!$D$7:$F$15,3,TRUE)),IF(H752="ガソリン",VLOOKUP(L752,参考データ!$D$16:$F$18,3,TRUE),VLOOKUP(L752,参考データ!$D$19:$F$27,3,TRUE))))</f>
        <v/>
      </c>
      <c r="T752" s="204" t="str">
        <f>IF(C752="","",IF(Q752="有",IF(H752="ガソリン",VLOOKUP(M752,参考データ!$B$36:$F$38,3,FALSE)/R752^VLOOKUP(M752,参考データ!$B$36:$F$38,4,FALSE)/L752^VLOOKUP(M752,参考データ!$B$36:$F$38,5,FALSE),VLOOKUP(M752,参考データ!$B$39:$F$42,3,FALSE)/R752^VLOOKUP(M752,参考データ!$B$39:$F$42,4,FALSE)/L752^VLOOKUP(M752,参考データ!$B$39:$F$42,5,FALSE))*U752,J752/(IF(I752="委託輸送",IF(H752="ガソリン",INDEX(参考データ!$F$48:$I$50,MATCH(L752,参考データ!$D$48:$D$50,1),MATCH(M752,参考データ!$F$47:$I$47,0)),INDEX(参考データ!$F$51:$I$59,MATCH(L752,参考データ!$D$51:$D$59,1),MATCH(M752,参考データ!$F$47:$I$47,0))),IF(H752="ガソリン",INDEX(参考データ!$F$60:$I$62,MATCH(L752,参考データ!$D$60:$D$62,1),MATCH(M752,参考データ!$F$47:$I$47,0)),INDEX(参考データ!$F$63:$I$71,MATCH(L752,参考データ!$D$63:$D$71,1),MATCH(M752,参考データ!$F$47:$I$47,0)))))))</f>
        <v/>
      </c>
      <c r="U752" s="218" t="str">
        <f t="shared" si="120"/>
        <v/>
      </c>
      <c r="V752" s="206" t="str">
        <f t="shared" si="121"/>
        <v/>
      </c>
      <c r="AN752" s="216">
        <f t="shared" si="124"/>
        <v>0</v>
      </c>
      <c r="AO752" s="156">
        <f t="shared" si="126"/>
        <v>0</v>
      </c>
      <c r="AP752" s="140">
        <f t="shared" si="125"/>
        <v>0</v>
      </c>
      <c r="AQ752" s="159" t="str">
        <f t="shared" si="122"/>
        <v/>
      </c>
    </row>
    <row r="753" spans="2:43" x14ac:dyDescent="0.2">
      <c r="B753" s="202">
        <v>742</v>
      </c>
      <c r="C753" s="45"/>
      <c r="D753" s="114"/>
      <c r="E753" s="114"/>
      <c r="F753" s="114"/>
      <c r="G753" s="44"/>
      <c r="H753" s="10"/>
      <c r="I753" s="10"/>
      <c r="J753" s="5"/>
      <c r="K753" s="36"/>
      <c r="L753" s="37"/>
      <c r="M753" s="8"/>
      <c r="N753" s="8"/>
      <c r="O753" s="8"/>
      <c r="P753" s="8"/>
      <c r="Q753" s="51"/>
      <c r="R753" s="217" t="str">
        <f t="shared" si="123"/>
        <v/>
      </c>
      <c r="S753" s="39" t="str">
        <f>IF(I753="","",IF(I753="委託輸送",IF(H753="ガソリン",VLOOKUP(L753,参考データ!$D$4:$F$6,3,TRUE),VLOOKUP(L753,参考データ!$D$7:$F$15,3,TRUE)),IF(H753="ガソリン",VLOOKUP(L753,参考データ!$D$16:$F$18,3,TRUE),VLOOKUP(L753,参考データ!$D$19:$F$27,3,TRUE))))</f>
        <v/>
      </c>
      <c r="T753" s="204" t="str">
        <f>IF(C753="","",IF(Q753="有",IF(H753="ガソリン",VLOOKUP(M753,参考データ!$B$36:$F$38,3,FALSE)/R753^VLOOKUP(M753,参考データ!$B$36:$F$38,4,FALSE)/L753^VLOOKUP(M753,参考データ!$B$36:$F$38,5,FALSE),VLOOKUP(M753,参考データ!$B$39:$F$42,3,FALSE)/R753^VLOOKUP(M753,参考データ!$B$39:$F$42,4,FALSE)/L753^VLOOKUP(M753,参考データ!$B$39:$F$42,5,FALSE))*U753,J753/(IF(I753="委託輸送",IF(H753="ガソリン",INDEX(参考データ!$F$48:$I$50,MATCH(L753,参考データ!$D$48:$D$50,1),MATCH(M753,参考データ!$F$47:$I$47,0)),INDEX(参考データ!$F$51:$I$59,MATCH(L753,参考データ!$D$51:$D$59,1),MATCH(M753,参考データ!$F$47:$I$47,0))),IF(H753="ガソリン",INDEX(参考データ!$F$60:$I$62,MATCH(L753,参考データ!$D$60:$D$62,1),MATCH(M753,参考データ!$F$47:$I$47,0)),INDEX(参考データ!$F$63:$I$71,MATCH(L753,参考データ!$D$63:$D$71,1),MATCH(M753,参考データ!$F$47:$I$47,0)))))))</f>
        <v/>
      </c>
      <c r="U753" s="218" t="str">
        <f t="shared" si="120"/>
        <v/>
      </c>
      <c r="V753" s="206" t="str">
        <f t="shared" si="121"/>
        <v/>
      </c>
      <c r="AN753" s="216">
        <f t="shared" si="124"/>
        <v>0</v>
      </c>
      <c r="AO753" s="156">
        <f t="shared" si="126"/>
        <v>0</v>
      </c>
      <c r="AP753" s="140">
        <f t="shared" si="125"/>
        <v>0</v>
      </c>
      <c r="AQ753" s="159" t="str">
        <f t="shared" si="122"/>
        <v/>
      </c>
    </row>
    <row r="754" spans="2:43" x14ac:dyDescent="0.2">
      <c r="B754" s="202">
        <v>743</v>
      </c>
      <c r="C754" s="45"/>
      <c r="D754" s="114"/>
      <c r="E754" s="114"/>
      <c r="F754" s="114"/>
      <c r="G754" s="44"/>
      <c r="H754" s="10"/>
      <c r="I754" s="10"/>
      <c r="J754" s="5"/>
      <c r="K754" s="36"/>
      <c r="L754" s="37"/>
      <c r="M754" s="8"/>
      <c r="N754" s="8"/>
      <c r="O754" s="8"/>
      <c r="P754" s="8"/>
      <c r="Q754" s="51"/>
      <c r="R754" s="217" t="str">
        <f t="shared" si="123"/>
        <v/>
      </c>
      <c r="S754" s="39" t="str">
        <f>IF(I754="","",IF(I754="委託輸送",IF(H754="ガソリン",VLOOKUP(L754,参考データ!$D$4:$F$6,3,TRUE),VLOOKUP(L754,参考データ!$D$7:$F$15,3,TRUE)),IF(H754="ガソリン",VLOOKUP(L754,参考データ!$D$16:$F$18,3,TRUE),VLOOKUP(L754,参考データ!$D$19:$F$27,3,TRUE))))</f>
        <v/>
      </c>
      <c r="T754" s="204" t="str">
        <f>IF(C754="","",IF(Q754="有",IF(H754="ガソリン",VLOOKUP(M754,参考データ!$B$36:$F$38,3,FALSE)/R754^VLOOKUP(M754,参考データ!$B$36:$F$38,4,FALSE)/L754^VLOOKUP(M754,参考データ!$B$36:$F$38,5,FALSE),VLOOKUP(M754,参考データ!$B$39:$F$42,3,FALSE)/R754^VLOOKUP(M754,参考データ!$B$39:$F$42,4,FALSE)/L754^VLOOKUP(M754,参考データ!$B$39:$F$42,5,FALSE))*U754,J754/(IF(I754="委託輸送",IF(H754="ガソリン",INDEX(参考データ!$F$48:$I$50,MATCH(L754,参考データ!$D$48:$D$50,1),MATCH(M754,参考データ!$F$47:$I$47,0)),INDEX(参考データ!$F$51:$I$59,MATCH(L754,参考データ!$D$51:$D$59,1),MATCH(M754,参考データ!$F$47:$I$47,0))),IF(H754="ガソリン",INDEX(参考データ!$F$60:$I$62,MATCH(L754,参考データ!$D$60:$D$62,1),MATCH(M754,参考データ!$F$47:$I$47,0)),INDEX(参考データ!$F$63:$I$71,MATCH(L754,参考データ!$D$63:$D$71,1),MATCH(M754,参考データ!$F$47:$I$47,0)))))))</f>
        <v/>
      </c>
      <c r="U754" s="218" t="str">
        <f t="shared" si="120"/>
        <v/>
      </c>
      <c r="V754" s="206" t="str">
        <f t="shared" si="121"/>
        <v/>
      </c>
      <c r="AN754" s="216">
        <f t="shared" si="124"/>
        <v>0</v>
      </c>
      <c r="AO754" s="156">
        <f t="shared" si="126"/>
        <v>0</v>
      </c>
      <c r="AP754" s="140">
        <f t="shared" si="125"/>
        <v>0</v>
      </c>
      <c r="AQ754" s="159" t="str">
        <f t="shared" si="122"/>
        <v/>
      </c>
    </row>
    <row r="755" spans="2:43" x14ac:dyDescent="0.2">
      <c r="B755" s="202">
        <v>744</v>
      </c>
      <c r="C755" s="45"/>
      <c r="D755" s="114"/>
      <c r="E755" s="114"/>
      <c r="F755" s="114"/>
      <c r="G755" s="44"/>
      <c r="H755" s="10"/>
      <c r="I755" s="10"/>
      <c r="J755" s="5"/>
      <c r="K755" s="36"/>
      <c r="L755" s="37"/>
      <c r="M755" s="8"/>
      <c r="N755" s="8"/>
      <c r="O755" s="8"/>
      <c r="P755" s="8"/>
      <c r="Q755" s="51"/>
      <c r="R755" s="217" t="str">
        <f t="shared" si="123"/>
        <v/>
      </c>
      <c r="S755" s="39" t="str">
        <f>IF(I755="","",IF(I755="委託輸送",IF(H755="ガソリン",VLOOKUP(L755,参考データ!$D$4:$F$6,3,TRUE),VLOOKUP(L755,参考データ!$D$7:$F$15,3,TRUE)),IF(H755="ガソリン",VLOOKUP(L755,参考データ!$D$16:$F$18,3,TRUE),VLOOKUP(L755,参考データ!$D$19:$F$27,3,TRUE))))</f>
        <v/>
      </c>
      <c r="T755" s="204" t="str">
        <f>IF(C755="","",IF(Q755="有",IF(H755="ガソリン",VLOOKUP(M755,参考データ!$B$36:$F$38,3,FALSE)/R755^VLOOKUP(M755,参考データ!$B$36:$F$38,4,FALSE)/L755^VLOOKUP(M755,参考データ!$B$36:$F$38,5,FALSE),VLOOKUP(M755,参考データ!$B$39:$F$42,3,FALSE)/R755^VLOOKUP(M755,参考データ!$B$39:$F$42,4,FALSE)/L755^VLOOKUP(M755,参考データ!$B$39:$F$42,5,FALSE))*U755,J755/(IF(I755="委託輸送",IF(H755="ガソリン",INDEX(参考データ!$F$48:$I$50,MATCH(L755,参考データ!$D$48:$D$50,1),MATCH(M755,参考データ!$F$47:$I$47,0)),INDEX(参考データ!$F$51:$I$59,MATCH(L755,参考データ!$D$51:$D$59,1),MATCH(M755,参考データ!$F$47:$I$47,0))),IF(H755="ガソリン",INDEX(参考データ!$F$60:$I$62,MATCH(L755,参考データ!$D$60:$D$62,1),MATCH(M755,参考データ!$F$47:$I$47,0)),INDEX(参考データ!$F$63:$I$71,MATCH(L755,参考データ!$D$63:$D$71,1),MATCH(M755,参考データ!$F$47:$I$47,0)))))))</f>
        <v/>
      </c>
      <c r="U755" s="218" t="str">
        <f t="shared" si="120"/>
        <v/>
      </c>
      <c r="V755" s="206" t="str">
        <f t="shared" si="121"/>
        <v/>
      </c>
      <c r="AN755" s="216">
        <f t="shared" si="124"/>
        <v>0</v>
      </c>
      <c r="AO755" s="156">
        <f t="shared" si="126"/>
        <v>0</v>
      </c>
      <c r="AP755" s="140">
        <f t="shared" si="125"/>
        <v>0</v>
      </c>
      <c r="AQ755" s="159" t="str">
        <f t="shared" si="122"/>
        <v/>
      </c>
    </row>
    <row r="756" spans="2:43" x14ac:dyDescent="0.2">
      <c r="B756" s="202">
        <v>745</v>
      </c>
      <c r="C756" s="45"/>
      <c r="D756" s="114"/>
      <c r="E756" s="114"/>
      <c r="F756" s="114"/>
      <c r="G756" s="44"/>
      <c r="H756" s="10"/>
      <c r="I756" s="10"/>
      <c r="J756" s="5"/>
      <c r="K756" s="36"/>
      <c r="L756" s="37"/>
      <c r="M756" s="8"/>
      <c r="N756" s="8"/>
      <c r="O756" s="8"/>
      <c r="P756" s="8"/>
      <c r="Q756" s="51"/>
      <c r="R756" s="217" t="str">
        <f t="shared" si="123"/>
        <v/>
      </c>
      <c r="S756" s="39" t="str">
        <f>IF(I756="","",IF(I756="委託輸送",IF(H756="ガソリン",VLOOKUP(L756,参考データ!$D$4:$F$6,3,TRUE),VLOOKUP(L756,参考データ!$D$7:$F$15,3,TRUE)),IF(H756="ガソリン",VLOOKUP(L756,参考データ!$D$16:$F$18,3,TRUE),VLOOKUP(L756,参考データ!$D$19:$F$27,3,TRUE))))</f>
        <v/>
      </c>
      <c r="T756" s="204" t="str">
        <f>IF(C756="","",IF(Q756="有",IF(H756="ガソリン",VLOOKUP(M756,参考データ!$B$36:$F$38,3,FALSE)/R756^VLOOKUP(M756,参考データ!$B$36:$F$38,4,FALSE)/L756^VLOOKUP(M756,参考データ!$B$36:$F$38,5,FALSE),VLOOKUP(M756,参考データ!$B$39:$F$42,3,FALSE)/R756^VLOOKUP(M756,参考データ!$B$39:$F$42,4,FALSE)/L756^VLOOKUP(M756,参考データ!$B$39:$F$42,5,FALSE))*U756,J756/(IF(I756="委託輸送",IF(H756="ガソリン",INDEX(参考データ!$F$48:$I$50,MATCH(L756,参考データ!$D$48:$D$50,1),MATCH(M756,参考データ!$F$47:$I$47,0)),INDEX(参考データ!$F$51:$I$59,MATCH(L756,参考データ!$D$51:$D$59,1),MATCH(M756,参考データ!$F$47:$I$47,0))),IF(H756="ガソリン",INDEX(参考データ!$F$60:$I$62,MATCH(L756,参考データ!$D$60:$D$62,1),MATCH(M756,参考データ!$F$47:$I$47,0)),INDEX(参考データ!$F$63:$I$71,MATCH(L756,参考データ!$D$63:$D$71,1),MATCH(M756,参考データ!$F$47:$I$47,0)))))))</f>
        <v/>
      </c>
      <c r="U756" s="218" t="str">
        <f t="shared" si="120"/>
        <v/>
      </c>
      <c r="V756" s="206" t="str">
        <f t="shared" si="121"/>
        <v/>
      </c>
      <c r="AN756" s="216">
        <f t="shared" si="124"/>
        <v>0</v>
      </c>
      <c r="AO756" s="156">
        <f t="shared" si="126"/>
        <v>0</v>
      </c>
      <c r="AP756" s="140">
        <f t="shared" si="125"/>
        <v>0</v>
      </c>
      <c r="AQ756" s="159" t="str">
        <f t="shared" si="122"/>
        <v/>
      </c>
    </row>
    <row r="757" spans="2:43" x14ac:dyDescent="0.2">
      <c r="B757" s="202">
        <v>746</v>
      </c>
      <c r="C757" s="45"/>
      <c r="D757" s="114"/>
      <c r="E757" s="114"/>
      <c r="F757" s="114"/>
      <c r="G757" s="44"/>
      <c r="H757" s="10"/>
      <c r="I757" s="10"/>
      <c r="J757" s="5"/>
      <c r="K757" s="36"/>
      <c r="L757" s="37"/>
      <c r="M757" s="8"/>
      <c r="N757" s="8"/>
      <c r="O757" s="8"/>
      <c r="P757" s="8"/>
      <c r="Q757" s="51"/>
      <c r="R757" s="217" t="str">
        <f t="shared" si="123"/>
        <v/>
      </c>
      <c r="S757" s="39" t="str">
        <f>IF(I757="","",IF(I757="委託輸送",IF(H757="ガソリン",VLOOKUP(L757,参考データ!$D$4:$F$6,3,TRUE),VLOOKUP(L757,参考データ!$D$7:$F$15,3,TRUE)),IF(H757="ガソリン",VLOOKUP(L757,参考データ!$D$16:$F$18,3,TRUE),VLOOKUP(L757,参考データ!$D$19:$F$27,3,TRUE))))</f>
        <v/>
      </c>
      <c r="T757" s="204" t="str">
        <f>IF(C757="","",IF(Q757="有",IF(H757="ガソリン",VLOOKUP(M757,参考データ!$B$36:$F$38,3,FALSE)/R757^VLOOKUP(M757,参考データ!$B$36:$F$38,4,FALSE)/L757^VLOOKUP(M757,参考データ!$B$36:$F$38,5,FALSE),VLOOKUP(M757,参考データ!$B$39:$F$42,3,FALSE)/R757^VLOOKUP(M757,参考データ!$B$39:$F$42,4,FALSE)/L757^VLOOKUP(M757,参考データ!$B$39:$F$42,5,FALSE))*U757,J757/(IF(I757="委託輸送",IF(H757="ガソリン",INDEX(参考データ!$F$48:$I$50,MATCH(L757,参考データ!$D$48:$D$50,1),MATCH(M757,参考データ!$F$47:$I$47,0)),INDEX(参考データ!$F$51:$I$59,MATCH(L757,参考データ!$D$51:$D$59,1),MATCH(M757,参考データ!$F$47:$I$47,0))),IF(H757="ガソリン",INDEX(参考データ!$F$60:$I$62,MATCH(L757,参考データ!$D$60:$D$62,1),MATCH(M757,参考データ!$F$47:$I$47,0)),INDEX(参考データ!$F$63:$I$71,MATCH(L757,参考データ!$D$63:$D$71,1),MATCH(M757,参考データ!$F$47:$I$47,0)))))))</f>
        <v/>
      </c>
      <c r="U757" s="218" t="str">
        <f t="shared" si="120"/>
        <v/>
      </c>
      <c r="V757" s="206" t="str">
        <f t="shared" si="121"/>
        <v/>
      </c>
      <c r="AN757" s="216">
        <f t="shared" si="124"/>
        <v>0</v>
      </c>
      <c r="AO757" s="156">
        <f t="shared" si="126"/>
        <v>0</v>
      </c>
      <c r="AP757" s="140">
        <f t="shared" si="125"/>
        <v>0</v>
      </c>
      <c r="AQ757" s="159" t="str">
        <f t="shared" si="122"/>
        <v/>
      </c>
    </row>
    <row r="758" spans="2:43" x14ac:dyDescent="0.2">
      <c r="B758" s="202">
        <v>747</v>
      </c>
      <c r="C758" s="45"/>
      <c r="D758" s="114"/>
      <c r="E758" s="114"/>
      <c r="F758" s="114"/>
      <c r="G758" s="44"/>
      <c r="H758" s="10"/>
      <c r="I758" s="10"/>
      <c r="J758" s="5"/>
      <c r="K758" s="36"/>
      <c r="L758" s="37"/>
      <c r="M758" s="8"/>
      <c r="N758" s="8"/>
      <c r="O758" s="8"/>
      <c r="P758" s="8"/>
      <c r="Q758" s="51"/>
      <c r="R758" s="217" t="str">
        <f t="shared" si="123"/>
        <v/>
      </c>
      <c r="S758" s="39" t="str">
        <f>IF(I758="","",IF(I758="委託輸送",IF(H758="ガソリン",VLOOKUP(L758,参考データ!$D$4:$F$6,3,TRUE),VLOOKUP(L758,参考データ!$D$7:$F$15,3,TRUE)),IF(H758="ガソリン",VLOOKUP(L758,参考データ!$D$16:$F$18,3,TRUE),VLOOKUP(L758,参考データ!$D$19:$F$27,3,TRUE))))</f>
        <v/>
      </c>
      <c r="T758" s="204" t="str">
        <f>IF(C758="","",IF(Q758="有",IF(H758="ガソリン",VLOOKUP(M758,参考データ!$B$36:$F$38,3,FALSE)/R758^VLOOKUP(M758,参考データ!$B$36:$F$38,4,FALSE)/L758^VLOOKUP(M758,参考データ!$B$36:$F$38,5,FALSE),VLOOKUP(M758,参考データ!$B$39:$F$42,3,FALSE)/R758^VLOOKUP(M758,参考データ!$B$39:$F$42,4,FALSE)/L758^VLOOKUP(M758,参考データ!$B$39:$F$42,5,FALSE))*U758,J758/(IF(I758="委託輸送",IF(H758="ガソリン",INDEX(参考データ!$F$48:$I$50,MATCH(L758,参考データ!$D$48:$D$50,1),MATCH(M758,参考データ!$F$47:$I$47,0)),INDEX(参考データ!$F$51:$I$59,MATCH(L758,参考データ!$D$51:$D$59,1),MATCH(M758,参考データ!$F$47:$I$47,0))),IF(H758="ガソリン",INDEX(参考データ!$F$60:$I$62,MATCH(L758,参考データ!$D$60:$D$62,1),MATCH(M758,参考データ!$F$47:$I$47,0)),INDEX(参考データ!$F$63:$I$71,MATCH(L758,参考データ!$D$63:$D$71,1),MATCH(M758,参考データ!$F$47:$I$47,0)))))))</f>
        <v/>
      </c>
      <c r="U758" s="218" t="str">
        <f t="shared" si="120"/>
        <v/>
      </c>
      <c r="V758" s="206" t="str">
        <f t="shared" si="121"/>
        <v/>
      </c>
      <c r="AN758" s="216">
        <f t="shared" si="124"/>
        <v>0</v>
      </c>
      <c r="AO758" s="156">
        <f t="shared" si="126"/>
        <v>0</v>
      </c>
      <c r="AP758" s="140">
        <f t="shared" si="125"/>
        <v>0</v>
      </c>
      <c r="AQ758" s="159" t="str">
        <f t="shared" si="122"/>
        <v/>
      </c>
    </row>
    <row r="759" spans="2:43" x14ac:dyDescent="0.2">
      <c r="B759" s="202">
        <v>748</v>
      </c>
      <c r="C759" s="45"/>
      <c r="D759" s="114"/>
      <c r="E759" s="114"/>
      <c r="F759" s="114"/>
      <c r="G759" s="44"/>
      <c r="H759" s="10"/>
      <c r="I759" s="10"/>
      <c r="J759" s="5"/>
      <c r="K759" s="36"/>
      <c r="L759" s="37"/>
      <c r="M759" s="8"/>
      <c r="N759" s="8"/>
      <c r="O759" s="8"/>
      <c r="P759" s="8"/>
      <c r="Q759" s="51"/>
      <c r="R759" s="217" t="str">
        <f t="shared" si="123"/>
        <v/>
      </c>
      <c r="S759" s="39" t="str">
        <f>IF(I759="","",IF(I759="委託輸送",IF(H759="ガソリン",VLOOKUP(L759,参考データ!$D$4:$F$6,3,TRUE),VLOOKUP(L759,参考データ!$D$7:$F$15,3,TRUE)),IF(H759="ガソリン",VLOOKUP(L759,参考データ!$D$16:$F$18,3,TRUE),VLOOKUP(L759,参考データ!$D$19:$F$27,3,TRUE))))</f>
        <v/>
      </c>
      <c r="T759" s="204" t="str">
        <f>IF(C759="","",IF(Q759="有",IF(H759="ガソリン",VLOOKUP(M759,参考データ!$B$36:$F$38,3,FALSE)/R759^VLOOKUP(M759,参考データ!$B$36:$F$38,4,FALSE)/L759^VLOOKUP(M759,参考データ!$B$36:$F$38,5,FALSE),VLOOKUP(M759,参考データ!$B$39:$F$42,3,FALSE)/R759^VLOOKUP(M759,参考データ!$B$39:$F$42,4,FALSE)/L759^VLOOKUP(M759,参考データ!$B$39:$F$42,5,FALSE))*U759,J759/(IF(I759="委託輸送",IF(H759="ガソリン",INDEX(参考データ!$F$48:$I$50,MATCH(L759,参考データ!$D$48:$D$50,1),MATCH(M759,参考データ!$F$47:$I$47,0)),INDEX(参考データ!$F$51:$I$59,MATCH(L759,参考データ!$D$51:$D$59,1),MATCH(M759,参考データ!$F$47:$I$47,0))),IF(H759="ガソリン",INDEX(参考データ!$F$60:$I$62,MATCH(L759,参考データ!$D$60:$D$62,1),MATCH(M759,参考データ!$F$47:$I$47,0)),INDEX(参考データ!$F$63:$I$71,MATCH(L759,参考データ!$D$63:$D$71,1),MATCH(M759,参考データ!$F$47:$I$47,0)))))))</f>
        <v/>
      </c>
      <c r="U759" s="218" t="str">
        <f t="shared" si="120"/>
        <v/>
      </c>
      <c r="V759" s="206" t="str">
        <f t="shared" si="121"/>
        <v/>
      </c>
      <c r="AN759" s="216">
        <f t="shared" si="124"/>
        <v>0</v>
      </c>
      <c r="AO759" s="156">
        <f t="shared" si="126"/>
        <v>0</v>
      </c>
      <c r="AP759" s="140">
        <f t="shared" si="125"/>
        <v>0</v>
      </c>
      <c r="AQ759" s="159" t="str">
        <f t="shared" si="122"/>
        <v/>
      </c>
    </row>
    <row r="760" spans="2:43" x14ac:dyDescent="0.2">
      <c r="B760" s="202">
        <v>749</v>
      </c>
      <c r="C760" s="45"/>
      <c r="D760" s="114"/>
      <c r="E760" s="114"/>
      <c r="F760" s="114"/>
      <c r="G760" s="44"/>
      <c r="H760" s="10"/>
      <c r="I760" s="10"/>
      <c r="J760" s="5"/>
      <c r="K760" s="36"/>
      <c r="L760" s="37"/>
      <c r="M760" s="8"/>
      <c r="N760" s="8"/>
      <c r="O760" s="8"/>
      <c r="P760" s="8"/>
      <c r="Q760" s="51"/>
      <c r="R760" s="217" t="str">
        <f t="shared" si="123"/>
        <v/>
      </c>
      <c r="S760" s="39" t="str">
        <f>IF(I760="","",IF(I760="委託輸送",IF(H760="ガソリン",VLOOKUP(L760,参考データ!$D$4:$F$6,3,TRUE),VLOOKUP(L760,参考データ!$D$7:$F$15,3,TRUE)),IF(H760="ガソリン",VLOOKUP(L760,参考データ!$D$16:$F$18,3,TRUE),VLOOKUP(L760,参考データ!$D$19:$F$27,3,TRUE))))</f>
        <v/>
      </c>
      <c r="T760" s="204" t="str">
        <f>IF(C760="","",IF(Q760="有",IF(H760="ガソリン",VLOOKUP(M760,参考データ!$B$36:$F$38,3,FALSE)/R760^VLOOKUP(M760,参考データ!$B$36:$F$38,4,FALSE)/L760^VLOOKUP(M760,参考データ!$B$36:$F$38,5,FALSE),VLOOKUP(M760,参考データ!$B$39:$F$42,3,FALSE)/R760^VLOOKUP(M760,参考データ!$B$39:$F$42,4,FALSE)/L760^VLOOKUP(M760,参考データ!$B$39:$F$42,5,FALSE))*U760,J760/(IF(I760="委託輸送",IF(H760="ガソリン",INDEX(参考データ!$F$48:$I$50,MATCH(L760,参考データ!$D$48:$D$50,1),MATCH(M760,参考データ!$F$47:$I$47,0)),INDEX(参考データ!$F$51:$I$59,MATCH(L760,参考データ!$D$51:$D$59,1),MATCH(M760,参考データ!$F$47:$I$47,0))),IF(H760="ガソリン",INDEX(参考データ!$F$60:$I$62,MATCH(L760,参考データ!$D$60:$D$62,1),MATCH(M760,参考データ!$F$47:$I$47,0)),INDEX(参考データ!$F$63:$I$71,MATCH(L760,参考データ!$D$63:$D$71,1),MATCH(M760,参考データ!$F$47:$I$47,0)))))))</f>
        <v/>
      </c>
      <c r="U760" s="218" t="str">
        <f t="shared" si="120"/>
        <v/>
      </c>
      <c r="V760" s="206" t="str">
        <f t="shared" si="121"/>
        <v/>
      </c>
      <c r="AN760" s="216">
        <f t="shared" si="124"/>
        <v>0</v>
      </c>
      <c r="AO760" s="156">
        <f t="shared" si="126"/>
        <v>0</v>
      </c>
      <c r="AP760" s="140">
        <f t="shared" si="125"/>
        <v>0</v>
      </c>
      <c r="AQ760" s="159" t="str">
        <f t="shared" si="122"/>
        <v/>
      </c>
    </row>
    <row r="761" spans="2:43" x14ac:dyDescent="0.2">
      <c r="B761" s="202">
        <v>750</v>
      </c>
      <c r="C761" s="45"/>
      <c r="D761" s="114"/>
      <c r="E761" s="114"/>
      <c r="F761" s="114"/>
      <c r="G761" s="44"/>
      <c r="H761" s="10"/>
      <c r="I761" s="10"/>
      <c r="J761" s="5"/>
      <c r="K761" s="36"/>
      <c r="L761" s="37"/>
      <c r="M761" s="8"/>
      <c r="N761" s="8"/>
      <c r="O761" s="8"/>
      <c r="P761" s="8"/>
      <c r="Q761" s="51"/>
      <c r="R761" s="217" t="str">
        <f t="shared" si="123"/>
        <v/>
      </c>
      <c r="S761" s="39" t="str">
        <f>IF(I761="","",IF(I761="委託輸送",IF(H761="ガソリン",VLOOKUP(L761,参考データ!$D$4:$F$6,3,TRUE),VLOOKUP(L761,参考データ!$D$7:$F$15,3,TRUE)),IF(H761="ガソリン",VLOOKUP(L761,参考データ!$D$16:$F$18,3,TRUE),VLOOKUP(L761,参考データ!$D$19:$F$27,3,TRUE))))</f>
        <v/>
      </c>
      <c r="T761" s="204" t="str">
        <f>IF(C761="","",IF(Q761="有",IF(H761="ガソリン",VLOOKUP(M761,参考データ!$B$36:$F$38,3,FALSE)/R761^VLOOKUP(M761,参考データ!$B$36:$F$38,4,FALSE)/L761^VLOOKUP(M761,参考データ!$B$36:$F$38,5,FALSE),VLOOKUP(M761,参考データ!$B$39:$F$42,3,FALSE)/R761^VLOOKUP(M761,参考データ!$B$39:$F$42,4,FALSE)/L761^VLOOKUP(M761,参考データ!$B$39:$F$42,5,FALSE))*U761,J761/(IF(I761="委託輸送",IF(H761="ガソリン",INDEX(参考データ!$F$48:$I$50,MATCH(L761,参考データ!$D$48:$D$50,1),MATCH(M761,参考データ!$F$47:$I$47,0)),INDEX(参考データ!$F$51:$I$59,MATCH(L761,参考データ!$D$51:$D$59,1),MATCH(M761,参考データ!$F$47:$I$47,0))),IF(H761="ガソリン",INDEX(参考データ!$F$60:$I$62,MATCH(L761,参考データ!$D$60:$D$62,1),MATCH(M761,参考データ!$F$47:$I$47,0)),INDEX(参考データ!$F$63:$I$71,MATCH(L761,参考データ!$D$63:$D$71,1),MATCH(M761,参考データ!$F$47:$I$47,0)))))))</f>
        <v/>
      </c>
      <c r="U761" s="218" t="str">
        <f t="shared" si="120"/>
        <v/>
      </c>
      <c r="V761" s="206" t="str">
        <f t="shared" si="121"/>
        <v/>
      </c>
      <c r="AN761" s="216">
        <f t="shared" si="124"/>
        <v>0</v>
      </c>
      <c r="AO761" s="156">
        <f t="shared" si="126"/>
        <v>0</v>
      </c>
      <c r="AP761" s="140">
        <f t="shared" si="125"/>
        <v>0</v>
      </c>
      <c r="AQ761" s="159" t="str">
        <f t="shared" si="122"/>
        <v/>
      </c>
    </row>
    <row r="762" spans="2:43" x14ac:dyDescent="0.2">
      <c r="B762" s="202">
        <v>751</v>
      </c>
      <c r="C762" s="45"/>
      <c r="D762" s="114"/>
      <c r="E762" s="114"/>
      <c r="F762" s="114"/>
      <c r="G762" s="44"/>
      <c r="H762" s="10"/>
      <c r="I762" s="10"/>
      <c r="J762" s="5"/>
      <c r="K762" s="36"/>
      <c r="L762" s="37"/>
      <c r="M762" s="8"/>
      <c r="N762" s="8"/>
      <c r="O762" s="8"/>
      <c r="P762" s="8"/>
      <c r="Q762" s="51"/>
      <c r="R762" s="217" t="str">
        <f t="shared" si="123"/>
        <v/>
      </c>
      <c r="S762" s="39" t="str">
        <f>IF(I762="","",IF(I762="委託輸送",IF(H762="ガソリン",VLOOKUP(L762,参考データ!$D$4:$F$6,3,TRUE),VLOOKUP(L762,参考データ!$D$7:$F$15,3,TRUE)),IF(H762="ガソリン",VLOOKUP(L762,参考データ!$D$16:$F$18,3,TRUE),VLOOKUP(L762,参考データ!$D$19:$F$27,3,TRUE))))</f>
        <v/>
      </c>
      <c r="T762" s="204" t="str">
        <f>IF(C762="","",IF(Q762="有",IF(H762="ガソリン",VLOOKUP(M762,参考データ!$B$36:$F$38,3,FALSE)/R762^VLOOKUP(M762,参考データ!$B$36:$F$38,4,FALSE)/L762^VLOOKUP(M762,参考データ!$B$36:$F$38,5,FALSE),VLOOKUP(M762,参考データ!$B$39:$F$42,3,FALSE)/R762^VLOOKUP(M762,参考データ!$B$39:$F$42,4,FALSE)/L762^VLOOKUP(M762,参考データ!$B$39:$F$42,5,FALSE))*U762,J762/(IF(I762="委託輸送",IF(H762="ガソリン",INDEX(参考データ!$F$48:$I$50,MATCH(L762,参考データ!$D$48:$D$50,1),MATCH(M762,参考データ!$F$47:$I$47,0)),INDEX(参考データ!$F$51:$I$59,MATCH(L762,参考データ!$D$51:$D$59,1),MATCH(M762,参考データ!$F$47:$I$47,0))),IF(H762="ガソリン",INDEX(参考データ!$F$60:$I$62,MATCH(L762,参考データ!$D$60:$D$62,1),MATCH(M762,参考データ!$F$47:$I$47,0)),INDEX(参考データ!$F$63:$I$71,MATCH(L762,参考データ!$D$63:$D$71,1),MATCH(M762,参考データ!$F$47:$I$47,0)))))))</f>
        <v/>
      </c>
      <c r="U762" s="218" t="str">
        <f t="shared" si="120"/>
        <v/>
      </c>
      <c r="V762" s="206" t="str">
        <f t="shared" si="121"/>
        <v/>
      </c>
      <c r="AN762" s="216">
        <f t="shared" si="124"/>
        <v>0</v>
      </c>
      <c r="AO762" s="156">
        <f t="shared" si="126"/>
        <v>0</v>
      </c>
      <c r="AP762" s="140">
        <f t="shared" si="125"/>
        <v>0</v>
      </c>
      <c r="AQ762" s="159" t="str">
        <f t="shared" si="122"/>
        <v/>
      </c>
    </row>
    <row r="763" spans="2:43" x14ac:dyDescent="0.2">
      <c r="B763" s="202">
        <v>752</v>
      </c>
      <c r="C763" s="45"/>
      <c r="D763" s="114"/>
      <c r="E763" s="114"/>
      <c r="F763" s="114"/>
      <c r="G763" s="44"/>
      <c r="H763" s="10"/>
      <c r="I763" s="10"/>
      <c r="J763" s="5"/>
      <c r="K763" s="36"/>
      <c r="L763" s="37"/>
      <c r="M763" s="8"/>
      <c r="N763" s="8"/>
      <c r="O763" s="8"/>
      <c r="P763" s="8"/>
      <c r="Q763" s="51"/>
      <c r="R763" s="217" t="str">
        <f t="shared" si="123"/>
        <v/>
      </c>
      <c r="S763" s="39" t="str">
        <f>IF(I763="","",IF(I763="委託輸送",IF(H763="ガソリン",VLOOKUP(L763,参考データ!$D$4:$F$6,3,TRUE),VLOOKUP(L763,参考データ!$D$7:$F$15,3,TRUE)),IF(H763="ガソリン",VLOOKUP(L763,参考データ!$D$16:$F$18,3,TRUE),VLOOKUP(L763,参考データ!$D$19:$F$27,3,TRUE))))</f>
        <v/>
      </c>
      <c r="T763" s="204" t="str">
        <f>IF(C763="","",IF(Q763="有",IF(H763="ガソリン",VLOOKUP(M763,参考データ!$B$36:$F$38,3,FALSE)/R763^VLOOKUP(M763,参考データ!$B$36:$F$38,4,FALSE)/L763^VLOOKUP(M763,参考データ!$B$36:$F$38,5,FALSE),VLOOKUP(M763,参考データ!$B$39:$F$42,3,FALSE)/R763^VLOOKUP(M763,参考データ!$B$39:$F$42,4,FALSE)/L763^VLOOKUP(M763,参考データ!$B$39:$F$42,5,FALSE))*U763,J763/(IF(I763="委託輸送",IF(H763="ガソリン",INDEX(参考データ!$F$48:$I$50,MATCH(L763,参考データ!$D$48:$D$50,1),MATCH(M763,参考データ!$F$47:$I$47,0)),INDEX(参考データ!$F$51:$I$59,MATCH(L763,参考データ!$D$51:$D$59,1),MATCH(M763,参考データ!$F$47:$I$47,0))),IF(H763="ガソリン",INDEX(参考データ!$F$60:$I$62,MATCH(L763,参考データ!$D$60:$D$62,1),MATCH(M763,参考データ!$F$47:$I$47,0)),INDEX(参考データ!$F$63:$I$71,MATCH(L763,参考データ!$D$63:$D$71,1),MATCH(M763,参考データ!$F$47:$I$47,0)))))))</f>
        <v/>
      </c>
      <c r="U763" s="218" t="str">
        <f t="shared" si="120"/>
        <v/>
      </c>
      <c r="V763" s="206" t="str">
        <f t="shared" si="121"/>
        <v/>
      </c>
      <c r="AN763" s="216">
        <f t="shared" si="124"/>
        <v>0</v>
      </c>
      <c r="AO763" s="156">
        <f t="shared" si="126"/>
        <v>0</v>
      </c>
      <c r="AP763" s="140">
        <f t="shared" si="125"/>
        <v>0</v>
      </c>
      <c r="AQ763" s="159" t="str">
        <f t="shared" si="122"/>
        <v/>
      </c>
    </row>
    <row r="764" spans="2:43" x14ac:dyDescent="0.2">
      <c r="B764" s="202">
        <v>753</v>
      </c>
      <c r="C764" s="45"/>
      <c r="D764" s="114"/>
      <c r="E764" s="114"/>
      <c r="F764" s="114"/>
      <c r="G764" s="44"/>
      <c r="H764" s="10"/>
      <c r="I764" s="10"/>
      <c r="J764" s="5"/>
      <c r="K764" s="36"/>
      <c r="L764" s="37"/>
      <c r="M764" s="8"/>
      <c r="N764" s="8"/>
      <c r="O764" s="8"/>
      <c r="P764" s="8"/>
      <c r="Q764" s="51"/>
      <c r="R764" s="217" t="str">
        <f t="shared" si="123"/>
        <v/>
      </c>
      <c r="S764" s="39" t="str">
        <f>IF(I764="","",IF(I764="委託輸送",IF(H764="ガソリン",VLOOKUP(L764,参考データ!$D$4:$F$6,3,TRUE),VLOOKUP(L764,参考データ!$D$7:$F$15,3,TRUE)),IF(H764="ガソリン",VLOOKUP(L764,参考データ!$D$16:$F$18,3,TRUE),VLOOKUP(L764,参考データ!$D$19:$F$27,3,TRUE))))</f>
        <v/>
      </c>
      <c r="T764" s="204" t="str">
        <f>IF(C764="","",IF(Q764="有",IF(H764="ガソリン",VLOOKUP(M764,参考データ!$B$36:$F$38,3,FALSE)/R764^VLOOKUP(M764,参考データ!$B$36:$F$38,4,FALSE)/L764^VLOOKUP(M764,参考データ!$B$36:$F$38,5,FALSE),VLOOKUP(M764,参考データ!$B$39:$F$42,3,FALSE)/R764^VLOOKUP(M764,参考データ!$B$39:$F$42,4,FALSE)/L764^VLOOKUP(M764,参考データ!$B$39:$F$42,5,FALSE))*U764,J764/(IF(I764="委託輸送",IF(H764="ガソリン",INDEX(参考データ!$F$48:$I$50,MATCH(L764,参考データ!$D$48:$D$50,1),MATCH(M764,参考データ!$F$47:$I$47,0)),INDEX(参考データ!$F$51:$I$59,MATCH(L764,参考データ!$D$51:$D$59,1),MATCH(M764,参考データ!$F$47:$I$47,0))),IF(H764="ガソリン",INDEX(参考データ!$F$60:$I$62,MATCH(L764,参考データ!$D$60:$D$62,1),MATCH(M764,参考データ!$F$47:$I$47,0)),INDEX(参考データ!$F$63:$I$71,MATCH(L764,参考データ!$D$63:$D$71,1),MATCH(M764,参考データ!$F$47:$I$47,0)))))))</f>
        <v/>
      </c>
      <c r="U764" s="218" t="str">
        <f t="shared" si="120"/>
        <v/>
      </c>
      <c r="V764" s="206" t="str">
        <f t="shared" si="121"/>
        <v/>
      </c>
      <c r="AN764" s="216">
        <f t="shared" si="124"/>
        <v>0</v>
      </c>
      <c r="AO764" s="156">
        <f t="shared" si="126"/>
        <v>0</v>
      </c>
      <c r="AP764" s="140">
        <f t="shared" si="125"/>
        <v>0</v>
      </c>
      <c r="AQ764" s="159" t="str">
        <f t="shared" si="122"/>
        <v/>
      </c>
    </row>
    <row r="765" spans="2:43" x14ac:dyDescent="0.2">
      <c r="B765" s="202">
        <v>754</v>
      </c>
      <c r="C765" s="45"/>
      <c r="D765" s="114"/>
      <c r="E765" s="114"/>
      <c r="F765" s="114"/>
      <c r="G765" s="44"/>
      <c r="H765" s="10"/>
      <c r="I765" s="10"/>
      <c r="J765" s="5"/>
      <c r="K765" s="36"/>
      <c r="L765" s="37"/>
      <c r="M765" s="8"/>
      <c r="N765" s="8"/>
      <c r="O765" s="8"/>
      <c r="P765" s="8"/>
      <c r="Q765" s="51"/>
      <c r="R765" s="217" t="str">
        <f t="shared" si="123"/>
        <v/>
      </c>
      <c r="S765" s="39" t="str">
        <f>IF(I765="","",IF(I765="委託輸送",IF(H765="ガソリン",VLOOKUP(L765,参考データ!$D$4:$F$6,3,TRUE),VLOOKUP(L765,参考データ!$D$7:$F$15,3,TRUE)),IF(H765="ガソリン",VLOOKUP(L765,参考データ!$D$16:$F$18,3,TRUE),VLOOKUP(L765,参考データ!$D$19:$F$27,3,TRUE))))</f>
        <v/>
      </c>
      <c r="T765" s="204" t="str">
        <f>IF(C765="","",IF(Q765="有",IF(H765="ガソリン",VLOOKUP(M765,参考データ!$B$36:$F$38,3,FALSE)/R765^VLOOKUP(M765,参考データ!$B$36:$F$38,4,FALSE)/L765^VLOOKUP(M765,参考データ!$B$36:$F$38,5,FALSE),VLOOKUP(M765,参考データ!$B$39:$F$42,3,FALSE)/R765^VLOOKUP(M765,参考データ!$B$39:$F$42,4,FALSE)/L765^VLOOKUP(M765,参考データ!$B$39:$F$42,5,FALSE))*U765,J765/(IF(I765="委託輸送",IF(H765="ガソリン",INDEX(参考データ!$F$48:$I$50,MATCH(L765,参考データ!$D$48:$D$50,1),MATCH(M765,参考データ!$F$47:$I$47,0)),INDEX(参考データ!$F$51:$I$59,MATCH(L765,参考データ!$D$51:$D$59,1),MATCH(M765,参考データ!$F$47:$I$47,0))),IF(H765="ガソリン",INDEX(参考データ!$F$60:$I$62,MATCH(L765,参考データ!$D$60:$D$62,1),MATCH(M765,参考データ!$F$47:$I$47,0)),INDEX(参考データ!$F$63:$I$71,MATCH(L765,参考データ!$D$63:$D$71,1),MATCH(M765,参考データ!$F$47:$I$47,0)))))))</f>
        <v/>
      </c>
      <c r="U765" s="218" t="str">
        <f t="shared" si="120"/>
        <v/>
      </c>
      <c r="V765" s="206" t="str">
        <f t="shared" si="121"/>
        <v/>
      </c>
      <c r="AN765" s="216">
        <f t="shared" si="124"/>
        <v>0</v>
      </c>
      <c r="AO765" s="156">
        <f t="shared" si="126"/>
        <v>0</v>
      </c>
      <c r="AP765" s="140">
        <f t="shared" si="125"/>
        <v>0</v>
      </c>
      <c r="AQ765" s="159" t="str">
        <f t="shared" si="122"/>
        <v/>
      </c>
    </row>
    <row r="766" spans="2:43" x14ac:dyDescent="0.2">
      <c r="B766" s="202">
        <v>755</v>
      </c>
      <c r="C766" s="45"/>
      <c r="D766" s="114"/>
      <c r="E766" s="114"/>
      <c r="F766" s="114"/>
      <c r="G766" s="44"/>
      <c r="H766" s="10"/>
      <c r="I766" s="10"/>
      <c r="J766" s="5"/>
      <c r="K766" s="36"/>
      <c r="L766" s="37"/>
      <c r="M766" s="8"/>
      <c r="N766" s="8"/>
      <c r="O766" s="8"/>
      <c r="P766" s="8"/>
      <c r="Q766" s="51"/>
      <c r="R766" s="217" t="str">
        <f t="shared" si="123"/>
        <v/>
      </c>
      <c r="S766" s="39" t="str">
        <f>IF(I766="","",IF(I766="委託輸送",IF(H766="ガソリン",VLOOKUP(L766,参考データ!$D$4:$F$6,3,TRUE),VLOOKUP(L766,参考データ!$D$7:$F$15,3,TRUE)),IF(H766="ガソリン",VLOOKUP(L766,参考データ!$D$16:$F$18,3,TRUE),VLOOKUP(L766,参考データ!$D$19:$F$27,3,TRUE))))</f>
        <v/>
      </c>
      <c r="T766" s="204" t="str">
        <f>IF(C766="","",IF(Q766="有",IF(H766="ガソリン",VLOOKUP(M766,参考データ!$B$36:$F$38,3,FALSE)/R766^VLOOKUP(M766,参考データ!$B$36:$F$38,4,FALSE)/L766^VLOOKUP(M766,参考データ!$B$36:$F$38,5,FALSE),VLOOKUP(M766,参考データ!$B$39:$F$42,3,FALSE)/R766^VLOOKUP(M766,参考データ!$B$39:$F$42,4,FALSE)/L766^VLOOKUP(M766,参考データ!$B$39:$F$42,5,FALSE))*U766,J766/(IF(I766="委託輸送",IF(H766="ガソリン",INDEX(参考データ!$F$48:$I$50,MATCH(L766,参考データ!$D$48:$D$50,1),MATCH(M766,参考データ!$F$47:$I$47,0)),INDEX(参考データ!$F$51:$I$59,MATCH(L766,参考データ!$D$51:$D$59,1),MATCH(M766,参考データ!$F$47:$I$47,0))),IF(H766="ガソリン",INDEX(参考データ!$F$60:$I$62,MATCH(L766,参考データ!$D$60:$D$62,1),MATCH(M766,参考データ!$F$47:$I$47,0)),INDEX(参考データ!$F$63:$I$71,MATCH(L766,参考データ!$D$63:$D$71,1),MATCH(M766,参考データ!$F$47:$I$47,0)))))))</f>
        <v/>
      </c>
      <c r="U766" s="218" t="str">
        <f t="shared" si="120"/>
        <v/>
      </c>
      <c r="V766" s="206" t="str">
        <f t="shared" si="121"/>
        <v/>
      </c>
      <c r="AN766" s="216">
        <f t="shared" si="124"/>
        <v>0</v>
      </c>
      <c r="AO766" s="156">
        <f t="shared" si="126"/>
        <v>0</v>
      </c>
      <c r="AP766" s="140">
        <f t="shared" si="125"/>
        <v>0</v>
      </c>
      <c r="AQ766" s="159" t="str">
        <f t="shared" si="122"/>
        <v/>
      </c>
    </row>
    <row r="767" spans="2:43" x14ac:dyDescent="0.2">
      <c r="B767" s="202">
        <v>756</v>
      </c>
      <c r="C767" s="45"/>
      <c r="D767" s="114"/>
      <c r="E767" s="114"/>
      <c r="F767" s="114"/>
      <c r="G767" s="44"/>
      <c r="H767" s="10"/>
      <c r="I767" s="10"/>
      <c r="J767" s="5"/>
      <c r="K767" s="36"/>
      <c r="L767" s="37"/>
      <c r="M767" s="8"/>
      <c r="N767" s="8"/>
      <c r="O767" s="8"/>
      <c r="P767" s="8"/>
      <c r="Q767" s="51"/>
      <c r="R767" s="217" t="str">
        <f t="shared" si="123"/>
        <v/>
      </c>
      <c r="S767" s="39" t="str">
        <f>IF(I767="","",IF(I767="委託輸送",IF(H767="ガソリン",VLOOKUP(L767,参考データ!$D$4:$F$6,3,TRUE),VLOOKUP(L767,参考データ!$D$7:$F$15,3,TRUE)),IF(H767="ガソリン",VLOOKUP(L767,参考データ!$D$16:$F$18,3,TRUE),VLOOKUP(L767,参考データ!$D$19:$F$27,3,TRUE))))</f>
        <v/>
      </c>
      <c r="T767" s="204" t="str">
        <f>IF(C767="","",IF(Q767="有",IF(H767="ガソリン",VLOOKUP(M767,参考データ!$B$36:$F$38,3,FALSE)/R767^VLOOKUP(M767,参考データ!$B$36:$F$38,4,FALSE)/L767^VLOOKUP(M767,参考データ!$B$36:$F$38,5,FALSE),VLOOKUP(M767,参考データ!$B$39:$F$42,3,FALSE)/R767^VLOOKUP(M767,参考データ!$B$39:$F$42,4,FALSE)/L767^VLOOKUP(M767,参考データ!$B$39:$F$42,5,FALSE))*U767,J767/(IF(I767="委託輸送",IF(H767="ガソリン",INDEX(参考データ!$F$48:$I$50,MATCH(L767,参考データ!$D$48:$D$50,1),MATCH(M767,参考データ!$F$47:$I$47,0)),INDEX(参考データ!$F$51:$I$59,MATCH(L767,参考データ!$D$51:$D$59,1),MATCH(M767,参考データ!$F$47:$I$47,0))),IF(H767="ガソリン",INDEX(参考データ!$F$60:$I$62,MATCH(L767,参考データ!$D$60:$D$62,1),MATCH(M767,参考データ!$F$47:$I$47,0)),INDEX(参考データ!$F$63:$I$71,MATCH(L767,参考データ!$D$63:$D$71,1),MATCH(M767,参考データ!$F$47:$I$47,0)))))))</f>
        <v/>
      </c>
      <c r="U767" s="218" t="str">
        <f t="shared" si="120"/>
        <v/>
      </c>
      <c r="V767" s="206" t="str">
        <f t="shared" si="121"/>
        <v/>
      </c>
      <c r="AN767" s="216">
        <f t="shared" si="124"/>
        <v>0</v>
      </c>
      <c r="AO767" s="156">
        <f t="shared" si="126"/>
        <v>0</v>
      </c>
      <c r="AP767" s="140">
        <f t="shared" si="125"/>
        <v>0</v>
      </c>
      <c r="AQ767" s="159" t="str">
        <f t="shared" si="122"/>
        <v/>
      </c>
    </row>
    <row r="768" spans="2:43" x14ac:dyDescent="0.2">
      <c r="B768" s="202">
        <v>757</v>
      </c>
      <c r="C768" s="45"/>
      <c r="D768" s="114"/>
      <c r="E768" s="114"/>
      <c r="F768" s="114"/>
      <c r="G768" s="44"/>
      <c r="H768" s="10"/>
      <c r="I768" s="10"/>
      <c r="J768" s="5"/>
      <c r="K768" s="36"/>
      <c r="L768" s="37"/>
      <c r="M768" s="8"/>
      <c r="N768" s="8"/>
      <c r="O768" s="8"/>
      <c r="P768" s="8"/>
      <c r="Q768" s="51"/>
      <c r="R768" s="217" t="str">
        <f t="shared" si="123"/>
        <v/>
      </c>
      <c r="S768" s="39" t="str">
        <f>IF(I768="","",IF(I768="委託輸送",IF(H768="ガソリン",VLOOKUP(L768,参考データ!$D$4:$F$6,3,TRUE),VLOOKUP(L768,参考データ!$D$7:$F$15,3,TRUE)),IF(H768="ガソリン",VLOOKUP(L768,参考データ!$D$16:$F$18,3,TRUE),VLOOKUP(L768,参考データ!$D$19:$F$27,3,TRUE))))</f>
        <v/>
      </c>
      <c r="T768" s="204" t="str">
        <f>IF(C768="","",IF(Q768="有",IF(H768="ガソリン",VLOOKUP(M768,参考データ!$B$36:$F$38,3,FALSE)/R768^VLOOKUP(M768,参考データ!$B$36:$F$38,4,FALSE)/L768^VLOOKUP(M768,参考データ!$B$36:$F$38,5,FALSE),VLOOKUP(M768,参考データ!$B$39:$F$42,3,FALSE)/R768^VLOOKUP(M768,参考データ!$B$39:$F$42,4,FALSE)/L768^VLOOKUP(M768,参考データ!$B$39:$F$42,5,FALSE))*U768,J768/(IF(I768="委託輸送",IF(H768="ガソリン",INDEX(参考データ!$F$48:$I$50,MATCH(L768,参考データ!$D$48:$D$50,1),MATCH(M768,参考データ!$F$47:$I$47,0)),INDEX(参考データ!$F$51:$I$59,MATCH(L768,参考データ!$D$51:$D$59,1),MATCH(M768,参考データ!$F$47:$I$47,0))),IF(H768="ガソリン",INDEX(参考データ!$F$60:$I$62,MATCH(L768,参考データ!$D$60:$D$62,1),MATCH(M768,参考データ!$F$47:$I$47,0)),INDEX(参考データ!$F$63:$I$71,MATCH(L768,参考データ!$D$63:$D$71,1),MATCH(M768,参考データ!$F$47:$I$47,0)))))))</f>
        <v/>
      </c>
      <c r="U768" s="218" t="str">
        <f t="shared" si="120"/>
        <v/>
      </c>
      <c r="V768" s="206" t="str">
        <f t="shared" si="121"/>
        <v/>
      </c>
      <c r="AN768" s="216">
        <f t="shared" si="124"/>
        <v>0</v>
      </c>
      <c r="AO768" s="156">
        <f t="shared" si="126"/>
        <v>0</v>
      </c>
      <c r="AP768" s="140">
        <f t="shared" si="125"/>
        <v>0</v>
      </c>
      <c r="AQ768" s="159" t="str">
        <f t="shared" si="122"/>
        <v/>
      </c>
    </row>
    <row r="769" spans="2:43" x14ac:dyDescent="0.2">
      <c r="B769" s="202">
        <v>758</v>
      </c>
      <c r="C769" s="45"/>
      <c r="D769" s="114"/>
      <c r="E769" s="114"/>
      <c r="F769" s="114"/>
      <c r="G769" s="44"/>
      <c r="H769" s="10"/>
      <c r="I769" s="10"/>
      <c r="J769" s="5"/>
      <c r="K769" s="36"/>
      <c r="L769" s="37"/>
      <c r="M769" s="8"/>
      <c r="N769" s="8"/>
      <c r="O769" s="8"/>
      <c r="P769" s="8"/>
      <c r="Q769" s="51"/>
      <c r="R769" s="217" t="str">
        <f t="shared" si="123"/>
        <v/>
      </c>
      <c r="S769" s="39" t="str">
        <f>IF(I769="","",IF(I769="委託輸送",IF(H769="ガソリン",VLOOKUP(L769,参考データ!$D$4:$F$6,3,TRUE),VLOOKUP(L769,参考データ!$D$7:$F$15,3,TRUE)),IF(H769="ガソリン",VLOOKUP(L769,参考データ!$D$16:$F$18,3,TRUE),VLOOKUP(L769,参考データ!$D$19:$F$27,3,TRUE))))</f>
        <v/>
      </c>
      <c r="T769" s="204" t="str">
        <f>IF(C769="","",IF(Q769="有",IF(H769="ガソリン",VLOOKUP(M769,参考データ!$B$36:$F$38,3,FALSE)/R769^VLOOKUP(M769,参考データ!$B$36:$F$38,4,FALSE)/L769^VLOOKUP(M769,参考データ!$B$36:$F$38,5,FALSE),VLOOKUP(M769,参考データ!$B$39:$F$42,3,FALSE)/R769^VLOOKUP(M769,参考データ!$B$39:$F$42,4,FALSE)/L769^VLOOKUP(M769,参考データ!$B$39:$F$42,5,FALSE))*U769,J769/(IF(I769="委託輸送",IF(H769="ガソリン",INDEX(参考データ!$F$48:$I$50,MATCH(L769,参考データ!$D$48:$D$50,1),MATCH(M769,参考データ!$F$47:$I$47,0)),INDEX(参考データ!$F$51:$I$59,MATCH(L769,参考データ!$D$51:$D$59,1),MATCH(M769,参考データ!$F$47:$I$47,0))),IF(H769="ガソリン",INDEX(参考データ!$F$60:$I$62,MATCH(L769,参考データ!$D$60:$D$62,1),MATCH(M769,参考データ!$F$47:$I$47,0)),INDEX(参考データ!$F$63:$I$71,MATCH(L769,参考データ!$D$63:$D$71,1),MATCH(M769,参考データ!$F$47:$I$47,0)))))))</f>
        <v/>
      </c>
      <c r="U769" s="218" t="str">
        <f t="shared" si="120"/>
        <v/>
      </c>
      <c r="V769" s="206" t="str">
        <f t="shared" si="121"/>
        <v/>
      </c>
      <c r="AN769" s="216">
        <f t="shared" si="124"/>
        <v>0</v>
      </c>
      <c r="AO769" s="156">
        <f t="shared" si="126"/>
        <v>0</v>
      </c>
      <c r="AP769" s="140">
        <f t="shared" si="125"/>
        <v>0</v>
      </c>
      <c r="AQ769" s="159" t="str">
        <f t="shared" si="122"/>
        <v/>
      </c>
    </row>
    <row r="770" spans="2:43" x14ac:dyDescent="0.2">
      <c r="B770" s="202">
        <v>759</v>
      </c>
      <c r="C770" s="45"/>
      <c r="D770" s="114"/>
      <c r="E770" s="114"/>
      <c r="F770" s="114"/>
      <c r="G770" s="44"/>
      <c r="H770" s="10"/>
      <c r="I770" s="10"/>
      <c r="J770" s="5"/>
      <c r="K770" s="36"/>
      <c r="L770" s="37"/>
      <c r="M770" s="8"/>
      <c r="N770" s="8"/>
      <c r="O770" s="8"/>
      <c r="P770" s="8"/>
      <c r="Q770" s="51"/>
      <c r="R770" s="217" t="str">
        <f t="shared" si="123"/>
        <v/>
      </c>
      <c r="S770" s="39" t="str">
        <f>IF(I770="","",IF(I770="委託輸送",IF(H770="ガソリン",VLOOKUP(L770,参考データ!$D$4:$F$6,3,TRUE),VLOOKUP(L770,参考データ!$D$7:$F$15,3,TRUE)),IF(H770="ガソリン",VLOOKUP(L770,参考データ!$D$16:$F$18,3,TRUE),VLOOKUP(L770,参考データ!$D$19:$F$27,3,TRUE))))</f>
        <v/>
      </c>
      <c r="T770" s="204" t="str">
        <f>IF(C770="","",IF(Q770="有",IF(H770="ガソリン",VLOOKUP(M770,参考データ!$B$36:$F$38,3,FALSE)/R770^VLOOKUP(M770,参考データ!$B$36:$F$38,4,FALSE)/L770^VLOOKUP(M770,参考データ!$B$36:$F$38,5,FALSE),VLOOKUP(M770,参考データ!$B$39:$F$42,3,FALSE)/R770^VLOOKUP(M770,参考データ!$B$39:$F$42,4,FALSE)/L770^VLOOKUP(M770,参考データ!$B$39:$F$42,5,FALSE))*U770,J770/(IF(I770="委託輸送",IF(H770="ガソリン",INDEX(参考データ!$F$48:$I$50,MATCH(L770,参考データ!$D$48:$D$50,1),MATCH(M770,参考データ!$F$47:$I$47,0)),INDEX(参考データ!$F$51:$I$59,MATCH(L770,参考データ!$D$51:$D$59,1),MATCH(M770,参考データ!$F$47:$I$47,0))),IF(H770="ガソリン",INDEX(参考データ!$F$60:$I$62,MATCH(L770,参考データ!$D$60:$D$62,1),MATCH(M770,参考データ!$F$47:$I$47,0)),INDEX(参考データ!$F$63:$I$71,MATCH(L770,参考データ!$D$63:$D$71,1),MATCH(M770,参考データ!$F$47:$I$47,0)))))))</f>
        <v/>
      </c>
      <c r="U770" s="218" t="str">
        <f t="shared" si="120"/>
        <v/>
      </c>
      <c r="V770" s="206" t="str">
        <f t="shared" si="121"/>
        <v/>
      </c>
      <c r="AN770" s="216">
        <f t="shared" si="124"/>
        <v>0</v>
      </c>
      <c r="AO770" s="156">
        <f t="shared" si="126"/>
        <v>0</v>
      </c>
      <c r="AP770" s="140">
        <f t="shared" si="125"/>
        <v>0</v>
      </c>
      <c r="AQ770" s="159" t="str">
        <f t="shared" si="122"/>
        <v/>
      </c>
    </row>
    <row r="771" spans="2:43" x14ac:dyDescent="0.2">
      <c r="B771" s="202">
        <v>760</v>
      </c>
      <c r="C771" s="45"/>
      <c r="D771" s="114"/>
      <c r="E771" s="114"/>
      <c r="F771" s="114"/>
      <c r="G771" s="44"/>
      <c r="H771" s="10"/>
      <c r="I771" s="10"/>
      <c r="J771" s="5"/>
      <c r="K771" s="36"/>
      <c r="L771" s="37"/>
      <c r="M771" s="8"/>
      <c r="N771" s="8"/>
      <c r="O771" s="8"/>
      <c r="P771" s="8"/>
      <c r="Q771" s="51"/>
      <c r="R771" s="217" t="str">
        <f t="shared" si="123"/>
        <v/>
      </c>
      <c r="S771" s="39" t="str">
        <f>IF(I771="","",IF(I771="委託輸送",IF(H771="ガソリン",VLOOKUP(L771,参考データ!$D$4:$F$6,3,TRUE),VLOOKUP(L771,参考データ!$D$7:$F$15,3,TRUE)),IF(H771="ガソリン",VLOOKUP(L771,参考データ!$D$16:$F$18,3,TRUE),VLOOKUP(L771,参考データ!$D$19:$F$27,3,TRUE))))</f>
        <v/>
      </c>
      <c r="T771" s="204" t="str">
        <f>IF(C771="","",IF(Q771="有",IF(H771="ガソリン",VLOOKUP(M771,参考データ!$B$36:$F$38,3,FALSE)/R771^VLOOKUP(M771,参考データ!$B$36:$F$38,4,FALSE)/L771^VLOOKUP(M771,参考データ!$B$36:$F$38,5,FALSE),VLOOKUP(M771,参考データ!$B$39:$F$42,3,FALSE)/R771^VLOOKUP(M771,参考データ!$B$39:$F$42,4,FALSE)/L771^VLOOKUP(M771,参考データ!$B$39:$F$42,5,FALSE))*U771,J771/(IF(I771="委託輸送",IF(H771="ガソリン",INDEX(参考データ!$F$48:$I$50,MATCH(L771,参考データ!$D$48:$D$50,1),MATCH(M771,参考データ!$F$47:$I$47,0)),INDEX(参考データ!$F$51:$I$59,MATCH(L771,参考データ!$D$51:$D$59,1),MATCH(M771,参考データ!$F$47:$I$47,0))),IF(H771="ガソリン",INDEX(参考データ!$F$60:$I$62,MATCH(L771,参考データ!$D$60:$D$62,1),MATCH(M771,参考データ!$F$47:$I$47,0)),INDEX(参考データ!$F$63:$I$71,MATCH(L771,参考データ!$D$63:$D$71,1),MATCH(M771,参考データ!$F$47:$I$47,0)))))))</f>
        <v/>
      </c>
      <c r="U771" s="218" t="str">
        <f t="shared" si="120"/>
        <v/>
      </c>
      <c r="V771" s="206" t="str">
        <f t="shared" si="121"/>
        <v/>
      </c>
      <c r="AN771" s="216">
        <f t="shared" si="124"/>
        <v>0</v>
      </c>
      <c r="AO771" s="156">
        <f t="shared" si="126"/>
        <v>0</v>
      </c>
      <c r="AP771" s="140">
        <f t="shared" si="125"/>
        <v>0</v>
      </c>
      <c r="AQ771" s="159" t="str">
        <f t="shared" si="122"/>
        <v/>
      </c>
    </row>
    <row r="772" spans="2:43" x14ac:dyDescent="0.2">
      <c r="B772" s="202">
        <v>761</v>
      </c>
      <c r="C772" s="45"/>
      <c r="D772" s="114"/>
      <c r="E772" s="114"/>
      <c r="F772" s="114"/>
      <c r="G772" s="44"/>
      <c r="H772" s="10"/>
      <c r="I772" s="10"/>
      <c r="J772" s="5"/>
      <c r="K772" s="36"/>
      <c r="L772" s="37"/>
      <c r="M772" s="8"/>
      <c r="N772" s="8"/>
      <c r="O772" s="8"/>
      <c r="P772" s="8"/>
      <c r="Q772" s="51"/>
      <c r="R772" s="217" t="str">
        <f t="shared" si="123"/>
        <v/>
      </c>
      <c r="S772" s="39" t="str">
        <f>IF(I772="","",IF(I772="委託輸送",IF(H772="ガソリン",VLOOKUP(L772,参考データ!$D$4:$F$6,3,TRUE),VLOOKUP(L772,参考データ!$D$7:$F$15,3,TRUE)),IF(H772="ガソリン",VLOOKUP(L772,参考データ!$D$16:$F$18,3,TRUE),VLOOKUP(L772,参考データ!$D$19:$F$27,3,TRUE))))</f>
        <v/>
      </c>
      <c r="T772" s="204" t="str">
        <f>IF(C772="","",IF(Q772="有",IF(H772="ガソリン",VLOOKUP(M772,参考データ!$B$36:$F$38,3,FALSE)/R772^VLOOKUP(M772,参考データ!$B$36:$F$38,4,FALSE)/L772^VLOOKUP(M772,参考データ!$B$36:$F$38,5,FALSE),VLOOKUP(M772,参考データ!$B$39:$F$42,3,FALSE)/R772^VLOOKUP(M772,参考データ!$B$39:$F$42,4,FALSE)/L772^VLOOKUP(M772,参考データ!$B$39:$F$42,5,FALSE))*U772,J772/(IF(I772="委託輸送",IF(H772="ガソリン",INDEX(参考データ!$F$48:$I$50,MATCH(L772,参考データ!$D$48:$D$50,1),MATCH(M772,参考データ!$F$47:$I$47,0)),INDEX(参考データ!$F$51:$I$59,MATCH(L772,参考データ!$D$51:$D$59,1),MATCH(M772,参考データ!$F$47:$I$47,0))),IF(H772="ガソリン",INDEX(参考データ!$F$60:$I$62,MATCH(L772,参考データ!$D$60:$D$62,1),MATCH(M772,参考データ!$F$47:$I$47,0)),INDEX(参考データ!$F$63:$I$71,MATCH(L772,参考データ!$D$63:$D$71,1),MATCH(M772,参考データ!$F$47:$I$47,0)))))))</f>
        <v/>
      </c>
      <c r="U772" s="218" t="str">
        <f t="shared" si="120"/>
        <v/>
      </c>
      <c r="V772" s="206" t="str">
        <f t="shared" si="121"/>
        <v/>
      </c>
      <c r="AN772" s="216">
        <f t="shared" si="124"/>
        <v>0</v>
      </c>
      <c r="AO772" s="156">
        <f t="shared" si="126"/>
        <v>0</v>
      </c>
      <c r="AP772" s="140">
        <f t="shared" si="125"/>
        <v>0</v>
      </c>
      <c r="AQ772" s="159" t="str">
        <f t="shared" si="122"/>
        <v/>
      </c>
    </row>
    <row r="773" spans="2:43" x14ac:dyDescent="0.2">
      <c r="B773" s="202">
        <v>762</v>
      </c>
      <c r="C773" s="45"/>
      <c r="D773" s="114"/>
      <c r="E773" s="114"/>
      <c r="F773" s="114"/>
      <c r="G773" s="44"/>
      <c r="H773" s="10"/>
      <c r="I773" s="10"/>
      <c r="J773" s="5"/>
      <c r="K773" s="36"/>
      <c r="L773" s="37"/>
      <c r="M773" s="8"/>
      <c r="N773" s="8"/>
      <c r="O773" s="8"/>
      <c r="P773" s="8"/>
      <c r="Q773" s="51"/>
      <c r="R773" s="217" t="str">
        <f t="shared" si="123"/>
        <v/>
      </c>
      <c r="S773" s="39" t="str">
        <f>IF(I773="","",IF(I773="委託輸送",IF(H773="ガソリン",VLOOKUP(L773,参考データ!$D$4:$F$6,3,TRUE),VLOOKUP(L773,参考データ!$D$7:$F$15,3,TRUE)),IF(H773="ガソリン",VLOOKUP(L773,参考データ!$D$16:$F$18,3,TRUE),VLOOKUP(L773,参考データ!$D$19:$F$27,3,TRUE))))</f>
        <v/>
      </c>
      <c r="T773" s="204" t="str">
        <f>IF(C773="","",IF(Q773="有",IF(H773="ガソリン",VLOOKUP(M773,参考データ!$B$36:$F$38,3,FALSE)/R773^VLOOKUP(M773,参考データ!$B$36:$F$38,4,FALSE)/L773^VLOOKUP(M773,参考データ!$B$36:$F$38,5,FALSE),VLOOKUP(M773,参考データ!$B$39:$F$42,3,FALSE)/R773^VLOOKUP(M773,参考データ!$B$39:$F$42,4,FALSE)/L773^VLOOKUP(M773,参考データ!$B$39:$F$42,5,FALSE))*U773,J773/(IF(I773="委託輸送",IF(H773="ガソリン",INDEX(参考データ!$F$48:$I$50,MATCH(L773,参考データ!$D$48:$D$50,1),MATCH(M773,参考データ!$F$47:$I$47,0)),INDEX(参考データ!$F$51:$I$59,MATCH(L773,参考データ!$D$51:$D$59,1),MATCH(M773,参考データ!$F$47:$I$47,0))),IF(H773="ガソリン",INDEX(参考データ!$F$60:$I$62,MATCH(L773,参考データ!$D$60:$D$62,1),MATCH(M773,参考データ!$F$47:$I$47,0)),INDEX(参考データ!$F$63:$I$71,MATCH(L773,参考データ!$D$63:$D$71,1),MATCH(M773,参考データ!$F$47:$I$47,0)))))))</f>
        <v/>
      </c>
      <c r="U773" s="218" t="str">
        <f t="shared" si="120"/>
        <v/>
      </c>
      <c r="V773" s="206" t="str">
        <f t="shared" si="121"/>
        <v/>
      </c>
      <c r="AN773" s="216">
        <f t="shared" si="124"/>
        <v>0</v>
      </c>
      <c r="AO773" s="156">
        <f t="shared" si="126"/>
        <v>0</v>
      </c>
      <c r="AP773" s="140">
        <f t="shared" si="125"/>
        <v>0</v>
      </c>
      <c r="AQ773" s="159" t="str">
        <f t="shared" si="122"/>
        <v/>
      </c>
    </row>
    <row r="774" spans="2:43" x14ac:dyDescent="0.2">
      <c r="B774" s="202">
        <v>763</v>
      </c>
      <c r="C774" s="45"/>
      <c r="D774" s="114"/>
      <c r="E774" s="114"/>
      <c r="F774" s="114"/>
      <c r="G774" s="44"/>
      <c r="H774" s="10"/>
      <c r="I774" s="10"/>
      <c r="J774" s="5"/>
      <c r="K774" s="36"/>
      <c r="L774" s="37"/>
      <c r="M774" s="8"/>
      <c r="N774" s="8"/>
      <c r="O774" s="8"/>
      <c r="P774" s="8"/>
      <c r="Q774" s="51"/>
      <c r="R774" s="217" t="str">
        <f t="shared" si="123"/>
        <v/>
      </c>
      <c r="S774" s="39" t="str">
        <f>IF(I774="","",IF(I774="委託輸送",IF(H774="ガソリン",VLOOKUP(L774,参考データ!$D$4:$F$6,3,TRUE),VLOOKUP(L774,参考データ!$D$7:$F$15,3,TRUE)),IF(H774="ガソリン",VLOOKUP(L774,参考データ!$D$16:$F$18,3,TRUE),VLOOKUP(L774,参考データ!$D$19:$F$27,3,TRUE))))</f>
        <v/>
      </c>
      <c r="T774" s="204" t="str">
        <f>IF(C774="","",IF(Q774="有",IF(H774="ガソリン",VLOOKUP(M774,参考データ!$B$36:$F$38,3,FALSE)/R774^VLOOKUP(M774,参考データ!$B$36:$F$38,4,FALSE)/L774^VLOOKUP(M774,参考データ!$B$36:$F$38,5,FALSE),VLOOKUP(M774,参考データ!$B$39:$F$42,3,FALSE)/R774^VLOOKUP(M774,参考データ!$B$39:$F$42,4,FALSE)/L774^VLOOKUP(M774,参考データ!$B$39:$F$42,5,FALSE))*U774,J774/(IF(I774="委託輸送",IF(H774="ガソリン",INDEX(参考データ!$F$48:$I$50,MATCH(L774,参考データ!$D$48:$D$50,1),MATCH(M774,参考データ!$F$47:$I$47,0)),INDEX(参考データ!$F$51:$I$59,MATCH(L774,参考データ!$D$51:$D$59,1),MATCH(M774,参考データ!$F$47:$I$47,0))),IF(H774="ガソリン",INDEX(参考データ!$F$60:$I$62,MATCH(L774,参考データ!$D$60:$D$62,1),MATCH(M774,参考データ!$F$47:$I$47,0)),INDEX(参考データ!$F$63:$I$71,MATCH(L774,参考データ!$D$63:$D$71,1),MATCH(M774,参考データ!$F$47:$I$47,0)))))))</f>
        <v/>
      </c>
      <c r="U774" s="218" t="str">
        <f t="shared" si="120"/>
        <v/>
      </c>
      <c r="V774" s="206" t="str">
        <f t="shared" si="121"/>
        <v/>
      </c>
      <c r="AN774" s="216">
        <f t="shared" si="124"/>
        <v>0</v>
      </c>
      <c r="AO774" s="156">
        <f t="shared" si="126"/>
        <v>0</v>
      </c>
      <c r="AP774" s="140">
        <f t="shared" si="125"/>
        <v>0</v>
      </c>
      <c r="AQ774" s="159" t="str">
        <f t="shared" si="122"/>
        <v/>
      </c>
    </row>
    <row r="775" spans="2:43" x14ac:dyDescent="0.2">
      <c r="B775" s="202">
        <v>764</v>
      </c>
      <c r="C775" s="45"/>
      <c r="D775" s="114"/>
      <c r="E775" s="114"/>
      <c r="F775" s="114"/>
      <c r="G775" s="44"/>
      <c r="H775" s="10"/>
      <c r="I775" s="10"/>
      <c r="J775" s="5"/>
      <c r="K775" s="36"/>
      <c r="L775" s="37"/>
      <c r="M775" s="8"/>
      <c r="N775" s="8"/>
      <c r="O775" s="8"/>
      <c r="P775" s="8"/>
      <c r="Q775" s="51"/>
      <c r="R775" s="217" t="str">
        <f t="shared" si="123"/>
        <v/>
      </c>
      <c r="S775" s="39" t="str">
        <f>IF(I775="","",IF(I775="委託輸送",IF(H775="ガソリン",VLOOKUP(L775,参考データ!$D$4:$F$6,3,TRUE),VLOOKUP(L775,参考データ!$D$7:$F$15,3,TRUE)),IF(H775="ガソリン",VLOOKUP(L775,参考データ!$D$16:$F$18,3,TRUE),VLOOKUP(L775,参考データ!$D$19:$F$27,3,TRUE))))</f>
        <v/>
      </c>
      <c r="T775" s="204" t="str">
        <f>IF(C775="","",IF(Q775="有",IF(H775="ガソリン",VLOOKUP(M775,参考データ!$B$36:$F$38,3,FALSE)/R775^VLOOKUP(M775,参考データ!$B$36:$F$38,4,FALSE)/L775^VLOOKUP(M775,参考データ!$B$36:$F$38,5,FALSE),VLOOKUP(M775,参考データ!$B$39:$F$42,3,FALSE)/R775^VLOOKUP(M775,参考データ!$B$39:$F$42,4,FALSE)/L775^VLOOKUP(M775,参考データ!$B$39:$F$42,5,FALSE))*U775,J775/(IF(I775="委託輸送",IF(H775="ガソリン",INDEX(参考データ!$F$48:$I$50,MATCH(L775,参考データ!$D$48:$D$50,1),MATCH(M775,参考データ!$F$47:$I$47,0)),INDEX(参考データ!$F$51:$I$59,MATCH(L775,参考データ!$D$51:$D$59,1),MATCH(M775,参考データ!$F$47:$I$47,0))),IF(H775="ガソリン",INDEX(参考データ!$F$60:$I$62,MATCH(L775,参考データ!$D$60:$D$62,1),MATCH(M775,参考データ!$F$47:$I$47,0)),INDEX(参考データ!$F$63:$I$71,MATCH(L775,参考データ!$D$63:$D$71,1),MATCH(M775,参考データ!$F$47:$I$47,0)))))))</f>
        <v/>
      </c>
      <c r="U775" s="218" t="str">
        <f t="shared" si="120"/>
        <v/>
      </c>
      <c r="V775" s="206" t="str">
        <f t="shared" si="121"/>
        <v/>
      </c>
      <c r="AN775" s="216">
        <f t="shared" si="124"/>
        <v>0</v>
      </c>
      <c r="AO775" s="156">
        <f t="shared" si="126"/>
        <v>0</v>
      </c>
      <c r="AP775" s="140">
        <f t="shared" si="125"/>
        <v>0</v>
      </c>
      <c r="AQ775" s="159" t="str">
        <f t="shared" si="122"/>
        <v/>
      </c>
    </row>
    <row r="776" spans="2:43" x14ac:dyDescent="0.2">
      <c r="B776" s="202">
        <v>765</v>
      </c>
      <c r="C776" s="45"/>
      <c r="D776" s="114"/>
      <c r="E776" s="114"/>
      <c r="F776" s="114"/>
      <c r="G776" s="44"/>
      <c r="H776" s="10"/>
      <c r="I776" s="10"/>
      <c r="J776" s="5"/>
      <c r="K776" s="36"/>
      <c r="L776" s="37"/>
      <c r="M776" s="8"/>
      <c r="N776" s="8"/>
      <c r="O776" s="8"/>
      <c r="P776" s="8"/>
      <c r="Q776" s="51"/>
      <c r="R776" s="217" t="str">
        <f t="shared" si="123"/>
        <v/>
      </c>
      <c r="S776" s="39" t="str">
        <f>IF(I776="","",IF(I776="委託輸送",IF(H776="ガソリン",VLOOKUP(L776,参考データ!$D$4:$F$6,3,TRUE),VLOOKUP(L776,参考データ!$D$7:$F$15,3,TRUE)),IF(H776="ガソリン",VLOOKUP(L776,参考データ!$D$16:$F$18,3,TRUE),VLOOKUP(L776,参考データ!$D$19:$F$27,3,TRUE))))</f>
        <v/>
      </c>
      <c r="T776" s="204" t="str">
        <f>IF(C776="","",IF(Q776="有",IF(H776="ガソリン",VLOOKUP(M776,参考データ!$B$36:$F$38,3,FALSE)/R776^VLOOKUP(M776,参考データ!$B$36:$F$38,4,FALSE)/L776^VLOOKUP(M776,参考データ!$B$36:$F$38,5,FALSE),VLOOKUP(M776,参考データ!$B$39:$F$42,3,FALSE)/R776^VLOOKUP(M776,参考データ!$B$39:$F$42,4,FALSE)/L776^VLOOKUP(M776,参考データ!$B$39:$F$42,5,FALSE))*U776,J776/(IF(I776="委託輸送",IF(H776="ガソリン",INDEX(参考データ!$F$48:$I$50,MATCH(L776,参考データ!$D$48:$D$50,1),MATCH(M776,参考データ!$F$47:$I$47,0)),INDEX(参考データ!$F$51:$I$59,MATCH(L776,参考データ!$D$51:$D$59,1),MATCH(M776,参考データ!$F$47:$I$47,0))),IF(H776="ガソリン",INDEX(参考データ!$F$60:$I$62,MATCH(L776,参考データ!$D$60:$D$62,1),MATCH(M776,参考データ!$F$47:$I$47,0)),INDEX(参考データ!$F$63:$I$71,MATCH(L776,参考データ!$D$63:$D$71,1),MATCH(M776,参考データ!$F$47:$I$47,0)))))))</f>
        <v/>
      </c>
      <c r="U776" s="218" t="str">
        <f t="shared" si="120"/>
        <v/>
      </c>
      <c r="V776" s="206" t="str">
        <f t="shared" si="121"/>
        <v/>
      </c>
      <c r="AN776" s="216">
        <f t="shared" si="124"/>
        <v>0</v>
      </c>
      <c r="AO776" s="156">
        <f t="shared" si="126"/>
        <v>0</v>
      </c>
      <c r="AP776" s="140">
        <f t="shared" si="125"/>
        <v>0</v>
      </c>
      <c r="AQ776" s="159" t="str">
        <f t="shared" si="122"/>
        <v/>
      </c>
    </row>
    <row r="777" spans="2:43" x14ac:dyDescent="0.2">
      <c r="B777" s="202">
        <v>766</v>
      </c>
      <c r="C777" s="45"/>
      <c r="D777" s="114"/>
      <c r="E777" s="114"/>
      <c r="F777" s="114"/>
      <c r="G777" s="44"/>
      <c r="H777" s="10"/>
      <c r="I777" s="10"/>
      <c r="J777" s="5"/>
      <c r="K777" s="36"/>
      <c r="L777" s="37"/>
      <c r="M777" s="8"/>
      <c r="N777" s="8"/>
      <c r="O777" s="8"/>
      <c r="P777" s="8"/>
      <c r="Q777" s="51"/>
      <c r="R777" s="217" t="str">
        <f t="shared" si="123"/>
        <v/>
      </c>
      <c r="S777" s="39" t="str">
        <f>IF(I777="","",IF(I777="委託輸送",IF(H777="ガソリン",VLOOKUP(L777,参考データ!$D$4:$F$6,3,TRUE),VLOOKUP(L777,参考データ!$D$7:$F$15,3,TRUE)),IF(H777="ガソリン",VLOOKUP(L777,参考データ!$D$16:$F$18,3,TRUE),VLOOKUP(L777,参考データ!$D$19:$F$27,3,TRUE))))</f>
        <v/>
      </c>
      <c r="T777" s="204" t="str">
        <f>IF(C777="","",IF(Q777="有",IF(H777="ガソリン",VLOOKUP(M777,参考データ!$B$36:$F$38,3,FALSE)/R777^VLOOKUP(M777,参考データ!$B$36:$F$38,4,FALSE)/L777^VLOOKUP(M777,参考データ!$B$36:$F$38,5,FALSE),VLOOKUP(M777,参考データ!$B$39:$F$42,3,FALSE)/R777^VLOOKUP(M777,参考データ!$B$39:$F$42,4,FALSE)/L777^VLOOKUP(M777,参考データ!$B$39:$F$42,5,FALSE))*U777,J777/(IF(I777="委託輸送",IF(H777="ガソリン",INDEX(参考データ!$F$48:$I$50,MATCH(L777,参考データ!$D$48:$D$50,1),MATCH(M777,参考データ!$F$47:$I$47,0)),INDEX(参考データ!$F$51:$I$59,MATCH(L777,参考データ!$D$51:$D$59,1),MATCH(M777,参考データ!$F$47:$I$47,0))),IF(H777="ガソリン",INDEX(参考データ!$F$60:$I$62,MATCH(L777,参考データ!$D$60:$D$62,1),MATCH(M777,参考データ!$F$47:$I$47,0)),INDEX(参考データ!$F$63:$I$71,MATCH(L777,参考データ!$D$63:$D$71,1),MATCH(M777,参考データ!$F$47:$I$47,0)))))))</f>
        <v/>
      </c>
      <c r="U777" s="218" t="str">
        <f t="shared" si="120"/>
        <v/>
      </c>
      <c r="V777" s="206" t="str">
        <f t="shared" si="121"/>
        <v/>
      </c>
      <c r="AN777" s="216">
        <f t="shared" si="124"/>
        <v>0</v>
      </c>
      <c r="AO777" s="156">
        <f t="shared" si="126"/>
        <v>0</v>
      </c>
      <c r="AP777" s="140">
        <f t="shared" si="125"/>
        <v>0</v>
      </c>
      <c r="AQ777" s="159" t="str">
        <f t="shared" si="122"/>
        <v/>
      </c>
    </row>
    <row r="778" spans="2:43" x14ac:dyDescent="0.2">
      <c r="B778" s="202">
        <v>767</v>
      </c>
      <c r="C778" s="45"/>
      <c r="D778" s="114"/>
      <c r="E778" s="114"/>
      <c r="F778" s="114"/>
      <c r="G778" s="44"/>
      <c r="H778" s="10"/>
      <c r="I778" s="10"/>
      <c r="J778" s="5"/>
      <c r="K778" s="36"/>
      <c r="L778" s="37"/>
      <c r="M778" s="8"/>
      <c r="N778" s="8"/>
      <c r="O778" s="8"/>
      <c r="P778" s="8"/>
      <c r="Q778" s="51"/>
      <c r="R778" s="217" t="str">
        <f t="shared" si="123"/>
        <v/>
      </c>
      <c r="S778" s="39" t="str">
        <f>IF(I778="","",IF(I778="委託輸送",IF(H778="ガソリン",VLOOKUP(L778,参考データ!$D$4:$F$6,3,TRUE),VLOOKUP(L778,参考データ!$D$7:$F$15,3,TRUE)),IF(H778="ガソリン",VLOOKUP(L778,参考データ!$D$16:$F$18,3,TRUE),VLOOKUP(L778,参考データ!$D$19:$F$27,3,TRUE))))</f>
        <v/>
      </c>
      <c r="T778" s="204" t="str">
        <f>IF(C778="","",IF(Q778="有",IF(H778="ガソリン",VLOOKUP(M778,参考データ!$B$36:$F$38,3,FALSE)/R778^VLOOKUP(M778,参考データ!$B$36:$F$38,4,FALSE)/L778^VLOOKUP(M778,参考データ!$B$36:$F$38,5,FALSE),VLOOKUP(M778,参考データ!$B$39:$F$42,3,FALSE)/R778^VLOOKUP(M778,参考データ!$B$39:$F$42,4,FALSE)/L778^VLOOKUP(M778,参考データ!$B$39:$F$42,5,FALSE))*U778,J778/(IF(I778="委託輸送",IF(H778="ガソリン",INDEX(参考データ!$F$48:$I$50,MATCH(L778,参考データ!$D$48:$D$50,1),MATCH(M778,参考データ!$F$47:$I$47,0)),INDEX(参考データ!$F$51:$I$59,MATCH(L778,参考データ!$D$51:$D$59,1),MATCH(M778,参考データ!$F$47:$I$47,0))),IF(H778="ガソリン",INDEX(参考データ!$F$60:$I$62,MATCH(L778,参考データ!$D$60:$D$62,1),MATCH(M778,参考データ!$F$47:$I$47,0)),INDEX(参考データ!$F$63:$I$71,MATCH(L778,参考データ!$D$63:$D$71,1),MATCH(M778,参考データ!$F$47:$I$47,0)))))))</f>
        <v/>
      </c>
      <c r="U778" s="218" t="str">
        <f t="shared" si="120"/>
        <v/>
      </c>
      <c r="V778" s="206" t="str">
        <f t="shared" si="121"/>
        <v/>
      </c>
      <c r="AN778" s="216">
        <f t="shared" si="124"/>
        <v>0</v>
      </c>
      <c r="AO778" s="156">
        <f t="shared" si="126"/>
        <v>0</v>
      </c>
      <c r="AP778" s="140">
        <f t="shared" si="125"/>
        <v>0</v>
      </c>
      <c r="AQ778" s="159" t="str">
        <f t="shared" si="122"/>
        <v/>
      </c>
    </row>
    <row r="779" spans="2:43" x14ac:dyDescent="0.2">
      <c r="B779" s="202">
        <v>768</v>
      </c>
      <c r="C779" s="45"/>
      <c r="D779" s="114"/>
      <c r="E779" s="114"/>
      <c r="F779" s="114"/>
      <c r="G779" s="44"/>
      <c r="H779" s="10"/>
      <c r="I779" s="10"/>
      <c r="J779" s="5"/>
      <c r="K779" s="36"/>
      <c r="L779" s="37"/>
      <c r="M779" s="8"/>
      <c r="N779" s="8"/>
      <c r="O779" s="8"/>
      <c r="P779" s="8"/>
      <c r="Q779" s="51"/>
      <c r="R779" s="217" t="str">
        <f t="shared" si="123"/>
        <v/>
      </c>
      <c r="S779" s="39" t="str">
        <f>IF(I779="","",IF(I779="委託輸送",IF(H779="ガソリン",VLOOKUP(L779,参考データ!$D$4:$F$6,3,TRUE),VLOOKUP(L779,参考データ!$D$7:$F$15,3,TRUE)),IF(H779="ガソリン",VLOOKUP(L779,参考データ!$D$16:$F$18,3,TRUE),VLOOKUP(L779,参考データ!$D$19:$F$27,3,TRUE))))</f>
        <v/>
      </c>
      <c r="T779" s="204" t="str">
        <f>IF(C779="","",IF(Q779="有",IF(H779="ガソリン",VLOOKUP(M779,参考データ!$B$36:$F$38,3,FALSE)/R779^VLOOKUP(M779,参考データ!$B$36:$F$38,4,FALSE)/L779^VLOOKUP(M779,参考データ!$B$36:$F$38,5,FALSE),VLOOKUP(M779,参考データ!$B$39:$F$42,3,FALSE)/R779^VLOOKUP(M779,参考データ!$B$39:$F$42,4,FALSE)/L779^VLOOKUP(M779,参考データ!$B$39:$F$42,5,FALSE))*U779,J779/(IF(I779="委託輸送",IF(H779="ガソリン",INDEX(参考データ!$F$48:$I$50,MATCH(L779,参考データ!$D$48:$D$50,1),MATCH(M779,参考データ!$F$47:$I$47,0)),INDEX(参考データ!$F$51:$I$59,MATCH(L779,参考データ!$D$51:$D$59,1),MATCH(M779,参考データ!$F$47:$I$47,0))),IF(H779="ガソリン",INDEX(参考データ!$F$60:$I$62,MATCH(L779,参考データ!$D$60:$D$62,1),MATCH(M779,参考データ!$F$47:$I$47,0)),INDEX(参考データ!$F$63:$I$71,MATCH(L779,参考データ!$D$63:$D$71,1),MATCH(M779,参考データ!$F$47:$I$47,0)))))))</f>
        <v/>
      </c>
      <c r="U779" s="218" t="str">
        <f t="shared" si="120"/>
        <v/>
      </c>
      <c r="V779" s="206" t="str">
        <f t="shared" si="121"/>
        <v/>
      </c>
      <c r="AN779" s="216">
        <f t="shared" si="124"/>
        <v>0</v>
      </c>
      <c r="AO779" s="156">
        <f t="shared" si="126"/>
        <v>0</v>
      </c>
      <c r="AP779" s="140">
        <f t="shared" si="125"/>
        <v>0</v>
      </c>
      <c r="AQ779" s="159" t="str">
        <f t="shared" si="122"/>
        <v/>
      </c>
    </row>
    <row r="780" spans="2:43" x14ac:dyDescent="0.2">
      <c r="B780" s="202">
        <v>769</v>
      </c>
      <c r="C780" s="45"/>
      <c r="D780" s="114"/>
      <c r="E780" s="114"/>
      <c r="F780" s="114"/>
      <c r="G780" s="44"/>
      <c r="H780" s="10"/>
      <c r="I780" s="10"/>
      <c r="J780" s="5"/>
      <c r="K780" s="36"/>
      <c r="L780" s="37"/>
      <c r="M780" s="8"/>
      <c r="N780" s="8"/>
      <c r="O780" s="8"/>
      <c r="P780" s="8"/>
      <c r="Q780" s="51"/>
      <c r="R780" s="217" t="str">
        <f t="shared" si="123"/>
        <v/>
      </c>
      <c r="S780" s="39" t="str">
        <f>IF(I780="","",IF(I780="委託輸送",IF(H780="ガソリン",VLOOKUP(L780,参考データ!$D$4:$F$6,3,TRUE),VLOOKUP(L780,参考データ!$D$7:$F$15,3,TRUE)),IF(H780="ガソリン",VLOOKUP(L780,参考データ!$D$16:$F$18,3,TRUE),VLOOKUP(L780,参考データ!$D$19:$F$27,3,TRUE))))</f>
        <v/>
      </c>
      <c r="T780" s="204" t="str">
        <f>IF(C780="","",IF(Q780="有",IF(H780="ガソリン",VLOOKUP(M780,参考データ!$B$36:$F$38,3,FALSE)/R780^VLOOKUP(M780,参考データ!$B$36:$F$38,4,FALSE)/L780^VLOOKUP(M780,参考データ!$B$36:$F$38,5,FALSE),VLOOKUP(M780,参考データ!$B$39:$F$42,3,FALSE)/R780^VLOOKUP(M780,参考データ!$B$39:$F$42,4,FALSE)/L780^VLOOKUP(M780,参考データ!$B$39:$F$42,5,FALSE))*U780,J780/(IF(I780="委託輸送",IF(H780="ガソリン",INDEX(参考データ!$F$48:$I$50,MATCH(L780,参考データ!$D$48:$D$50,1),MATCH(M780,参考データ!$F$47:$I$47,0)),INDEX(参考データ!$F$51:$I$59,MATCH(L780,参考データ!$D$51:$D$59,1),MATCH(M780,参考データ!$F$47:$I$47,0))),IF(H780="ガソリン",INDEX(参考データ!$F$60:$I$62,MATCH(L780,参考データ!$D$60:$D$62,1),MATCH(M780,参考データ!$F$47:$I$47,0)),INDEX(参考データ!$F$63:$I$71,MATCH(L780,参考データ!$D$63:$D$71,1),MATCH(M780,参考データ!$F$47:$I$47,0)))))))</f>
        <v/>
      </c>
      <c r="U780" s="218" t="str">
        <f t="shared" ref="U780:U843" si="127">IF(C780="","",K780*J780/1000)</f>
        <v/>
      </c>
      <c r="V780" s="206" t="str">
        <f t="shared" ref="V780:V843" si="128">IF(C780="","",IF(Q780="有",IF(OR(N780&gt;T780*1.2,N780&lt;T780*0.5,S780&gt;R780),"エラー","OK"),IF(OR(N780&gt;T780*1.2,N780&lt;T780*0.5),"エラー","OK")))</f>
        <v/>
      </c>
      <c r="AN780" s="216">
        <f t="shared" si="124"/>
        <v>0</v>
      </c>
      <c r="AO780" s="156">
        <f t="shared" si="126"/>
        <v>0</v>
      </c>
      <c r="AP780" s="140">
        <f t="shared" si="125"/>
        <v>0</v>
      </c>
      <c r="AQ780" s="159" t="str">
        <f t="shared" ref="AQ780:AQ843" si="129">C780&amp;D780&amp;E780&amp;F780</f>
        <v/>
      </c>
    </row>
    <row r="781" spans="2:43" x14ac:dyDescent="0.2">
      <c r="B781" s="202">
        <v>770</v>
      </c>
      <c r="C781" s="45"/>
      <c r="D781" s="114"/>
      <c r="E781" s="114"/>
      <c r="F781" s="114"/>
      <c r="G781" s="44"/>
      <c r="H781" s="10"/>
      <c r="I781" s="10"/>
      <c r="J781" s="5"/>
      <c r="K781" s="36"/>
      <c r="L781" s="37"/>
      <c r="M781" s="8"/>
      <c r="N781" s="8"/>
      <c r="O781" s="8"/>
      <c r="P781" s="8"/>
      <c r="Q781" s="51"/>
      <c r="R781" s="217" t="str">
        <f t="shared" ref="R781:R844" si="130">IFERROR(K781/L781,"")</f>
        <v/>
      </c>
      <c r="S781" s="39" t="str">
        <f>IF(I781="","",IF(I781="委託輸送",IF(H781="ガソリン",VLOOKUP(L781,参考データ!$D$4:$F$6,3,TRUE),VLOOKUP(L781,参考データ!$D$7:$F$15,3,TRUE)),IF(H781="ガソリン",VLOOKUP(L781,参考データ!$D$16:$F$18,3,TRUE),VLOOKUP(L781,参考データ!$D$19:$F$27,3,TRUE))))</f>
        <v/>
      </c>
      <c r="T781" s="204" t="str">
        <f>IF(C781="","",IF(Q781="有",IF(H781="ガソリン",VLOOKUP(M781,参考データ!$B$36:$F$38,3,FALSE)/R781^VLOOKUP(M781,参考データ!$B$36:$F$38,4,FALSE)/L781^VLOOKUP(M781,参考データ!$B$36:$F$38,5,FALSE),VLOOKUP(M781,参考データ!$B$39:$F$42,3,FALSE)/R781^VLOOKUP(M781,参考データ!$B$39:$F$42,4,FALSE)/L781^VLOOKUP(M781,参考データ!$B$39:$F$42,5,FALSE))*U781,J781/(IF(I781="委託輸送",IF(H781="ガソリン",INDEX(参考データ!$F$48:$I$50,MATCH(L781,参考データ!$D$48:$D$50,1),MATCH(M781,参考データ!$F$47:$I$47,0)),INDEX(参考データ!$F$51:$I$59,MATCH(L781,参考データ!$D$51:$D$59,1),MATCH(M781,参考データ!$F$47:$I$47,0))),IF(H781="ガソリン",INDEX(参考データ!$F$60:$I$62,MATCH(L781,参考データ!$D$60:$D$62,1),MATCH(M781,参考データ!$F$47:$I$47,0)),INDEX(参考データ!$F$63:$I$71,MATCH(L781,参考データ!$D$63:$D$71,1),MATCH(M781,参考データ!$F$47:$I$47,0)))))))</f>
        <v/>
      </c>
      <c r="U781" s="218" t="str">
        <f t="shared" si="127"/>
        <v/>
      </c>
      <c r="V781" s="206" t="str">
        <f t="shared" si="128"/>
        <v/>
      </c>
      <c r="AN781" s="216">
        <f t="shared" ref="AN781:AN844" si="131">IFERROR(R781*N781,0)</f>
        <v>0</v>
      </c>
      <c r="AO781" s="156">
        <f t="shared" si="126"/>
        <v>0</v>
      </c>
      <c r="AP781" s="140">
        <f t="shared" ref="AP781:AP844" si="132">IFERROR(J781/N781,0)</f>
        <v>0</v>
      </c>
      <c r="AQ781" s="159" t="str">
        <f t="shared" si="129"/>
        <v/>
      </c>
    </row>
    <row r="782" spans="2:43" x14ac:dyDescent="0.2">
      <c r="B782" s="202">
        <v>771</v>
      </c>
      <c r="C782" s="45"/>
      <c r="D782" s="114"/>
      <c r="E782" s="114"/>
      <c r="F782" s="114"/>
      <c r="G782" s="44"/>
      <c r="H782" s="10"/>
      <c r="I782" s="10"/>
      <c r="J782" s="5"/>
      <c r="K782" s="36"/>
      <c r="L782" s="37"/>
      <c r="M782" s="8"/>
      <c r="N782" s="8"/>
      <c r="O782" s="8"/>
      <c r="P782" s="8"/>
      <c r="Q782" s="51"/>
      <c r="R782" s="217" t="str">
        <f t="shared" si="130"/>
        <v/>
      </c>
      <c r="S782" s="39" t="str">
        <f>IF(I782="","",IF(I782="委託輸送",IF(H782="ガソリン",VLOOKUP(L782,参考データ!$D$4:$F$6,3,TRUE),VLOOKUP(L782,参考データ!$D$7:$F$15,3,TRUE)),IF(H782="ガソリン",VLOOKUP(L782,参考データ!$D$16:$F$18,3,TRUE),VLOOKUP(L782,参考データ!$D$19:$F$27,3,TRUE))))</f>
        <v/>
      </c>
      <c r="T782" s="204" t="str">
        <f>IF(C782="","",IF(Q782="有",IF(H782="ガソリン",VLOOKUP(M782,参考データ!$B$36:$F$38,3,FALSE)/R782^VLOOKUP(M782,参考データ!$B$36:$F$38,4,FALSE)/L782^VLOOKUP(M782,参考データ!$B$36:$F$38,5,FALSE),VLOOKUP(M782,参考データ!$B$39:$F$42,3,FALSE)/R782^VLOOKUP(M782,参考データ!$B$39:$F$42,4,FALSE)/L782^VLOOKUP(M782,参考データ!$B$39:$F$42,5,FALSE))*U782,J782/(IF(I782="委託輸送",IF(H782="ガソリン",INDEX(参考データ!$F$48:$I$50,MATCH(L782,参考データ!$D$48:$D$50,1),MATCH(M782,参考データ!$F$47:$I$47,0)),INDEX(参考データ!$F$51:$I$59,MATCH(L782,参考データ!$D$51:$D$59,1),MATCH(M782,参考データ!$F$47:$I$47,0))),IF(H782="ガソリン",INDEX(参考データ!$F$60:$I$62,MATCH(L782,参考データ!$D$60:$D$62,1),MATCH(M782,参考データ!$F$47:$I$47,0)),INDEX(参考データ!$F$63:$I$71,MATCH(L782,参考データ!$D$63:$D$71,1),MATCH(M782,参考データ!$F$47:$I$47,0)))))))</f>
        <v/>
      </c>
      <c r="U782" s="218" t="str">
        <f t="shared" si="127"/>
        <v/>
      </c>
      <c r="V782" s="206" t="str">
        <f t="shared" si="128"/>
        <v/>
      </c>
      <c r="AN782" s="216">
        <f t="shared" si="131"/>
        <v>0</v>
      </c>
      <c r="AO782" s="156">
        <f t="shared" si="126"/>
        <v>0</v>
      </c>
      <c r="AP782" s="140">
        <f t="shared" si="132"/>
        <v>0</v>
      </c>
      <c r="AQ782" s="159" t="str">
        <f t="shared" si="129"/>
        <v/>
      </c>
    </row>
    <row r="783" spans="2:43" x14ac:dyDescent="0.2">
      <c r="B783" s="202">
        <v>772</v>
      </c>
      <c r="C783" s="45"/>
      <c r="D783" s="114"/>
      <c r="E783" s="114"/>
      <c r="F783" s="114"/>
      <c r="G783" s="44"/>
      <c r="H783" s="10"/>
      <c r="I783" s="10"/>
      <c r="J783" s="5"/>
      <c r="K783" s="36"/>
      <c r="L783" s="37"/>
      <c r="M783" s="8"/>
      <c r="N783" s="8"/>
      <c r="O783" s="8"/>
      <c r="P783" s="8"/>
      <c r="Q783" s="51"/>
      <c r="R783" s="217" t="str">
        <f t="shared" si="130"/>
        <v/>
      </c>
      <c r="S783" s="39" t="str">
        <f>IF(I783="","",IF(I783="委託輸送",IF(H783="ガソリン",VLOOKUP(L783,参考データ!$D$4:$F$6,3,TRUE),VLOOKUP(L783,参考データ!$D$7:$F$15,3,TRUE)),IF(H783="ガソリン",VLOOKUP(L783,参考データ!$D$16:$F$18,3,TRUE),VLOOKUP(L783,参考データ!$D$19:$F$27,3,TRUE))))</f>
        <v/>
      </c>
      <c r="T783" s="204" t="str">
        <f>IF(C783="","",IF(Q783="有",IF(H783="ガソリン",VLOOKUP(M783,参考データ!$B$36:$F$38,3,FALSE)/R783^VLOOKUP(M783,参考データ!$B$36:$F$38,4,FALSE)/L783^VLOOKUP(M783,参考データ!$B$36:$F$38,5,FALSE),VLOOKUP(M783,参考データ!$B$39:$F$42,3,FALSE)/R783^VLOOKUP(M783,参考データ!$B$39:$F$42,4,FALSE)/L783^VLOOKUP(M783,参考データ!$B$39:$F$42,5,FALSE))*U783,J783/(IF(I783="委託輸送",IF(H783="ガソリン",INDEX(参考データ!$F$48:$I$50,MATCH(L783,参考データ!$D$48:$D$50,1),MATCH(M783,参考データ!$F$47:$I$47,0)),INDEX(参考データ!$F$51:$I$59,MATCH(L783,参考データ!$D$51:$D$59,1),MATCH(M783,参考データ!$F$47:$I$47,0))),IF(H783="ガソリン",INDEX(参考データ!$F$60:$I$62,MATCH(L783,参考データ!$D$60:$D$62,1),MATCH(M783,参考データ!$F$47:$I$47,0)),INDEX(参考データ!$F$63:$I$71,MATCH(L783,参考データ!$D$63:$D$71,1),MATCH(M783,参考データ!$F$47:$I$47,0)))))))</f>
        <v/>
      </c>
      <c r="U783" s="218" t="str">
        <f t="shared" si="127"/>
        <v/>
      </c>
      <c r="V783" s="206" t="str">
        <f t="shared" si="128"/>
        <v/>
      </c>
      <c r="AN783" s="216">
        <f t="shared" si="131"/>
        <v>0</v>
      </c>
      <c r="AO783" s="156">
        <f t="shared" si="126"/>
        <v>0</v>
      </c>
      <c r="AP783" s="140">
        <f t="shared" si="132"/>
        <v>0</v>
      </c>
      <c r="AQ783" s="159" t="str">
        <f t="shared" si="129"/>
        <v/>
      </c>
    </row>
    <row r="784" spans="2:43" x14ac:dyDescent="0.2">
      <c r="B784" s="202">
        <v>773</v>
      </c>
      <c r="C784" s="45"/>
      <c r="D784" s="114"/>
      <c r="E784" s="114"/>
      <c r="F784" s="114"/>
      <c r="G784" s="44"/>
      <c r="H784" s="10"/>
      <c r="I784" s="10"/>
      <c r="J784" s="5"/>
      <c r="K784" s="36"/>
      <c r="L784" s="37"/>
      <c r="M784" s="8"/>
      <c r="N784" s="8"/>
      <c r="O784" s="8"/>
      <c r="P784" s="8"/>
      <c r="Q784" s="51"/>
      <c r="R784" s="217" t="str">
        <f t="shared" si="130"/>
        <v/>
      </c>
      <c r="S784" s="39" t="str">
        <f>IF(I784="","",IF(I784="委託輸送",IF(H784="ガソリン",VLOOKUP(L784,参考データ!$D$4:$F$6,3,TRUE),VLOOKUP(L784,参考データ!$D$7:$F$15,3,TRUE)),IF(H784="ガソリン",VLOOKUP(L784,参考データ!$D$16:$F$18,3,TRUE),VLOOKUP(L784,参考データ!$D$19:$F$27,3,TRUE))))</f>
        <v/>
      </c>
      <c r="T784" s="204" t="str">
        <f>IF(C784="","",IF(Q784="有",IF(H784="ガソリン",VLOOKUP(M784,参考データ!$B$36:$F$38,3,FALSE)/R784^VLOOKUP(M784,参考データ!$B$36:$F$38,4,FALSE)/L784^VLOOKUP(M784,参考データ!$B$36:$F$38,5,FALSE),VLOOKUP(M784,参考データ!$B$39:$F$42,3,FALSE)/R784^VLOOKUP(M784,参考データ!$B$39:$F$42,4,FALSE)/L784^VLOOKUP(M784,参考データ!$B$39:$F$42,5,FALSE))*U784,J784/(IF(I784="委託輸送",IF(H784="ガソリン",INDEX(参考データ!$F$48:$I$50,MATCH(L784,参考データ!$D$48:$D$50,1),MATCH(M784,参考データ!$F$47:$I$47,0)),INDEX(参考データ!$F$51:$I$59,MATCH(L784,参考データ!$D$51:$D$59,1),MATCH(M784,参考データ!$F$47:$I$47,0))),IF(H784="ガソリン",INDEX(参考データ!$F$60:$I$62,MATCH(L784,参考データ!$D$60:$D$62,1),MATCH(M784,参考データ!$F$47:$I$47,0)),INDEX(参考データ!$F$63:$I$71,MATCH(L784,参考データ!$D$63:$D$71,1),MATCH(M784,参考データ!$F$47:$I$47,0)))))))</f>
        <v/>
      </c>
      <c r="U784" s="218" t="str">
        <f t="shared" si="127"/>
        <v/>
      </c>
      <c r="V784" s="206" t="str">
        <f t="shared" si="128"/>
        <v/>
      </c>
      <c r="AN784" s="216">
        <f t="shared" si="131"/>
        <v>0</v>
      </c>
      <c r="AO784" s="156">
        <f t="shared" si="126"/>
        <v>0</v>
      </c>
      <c r="AP784" s="140">
        <f t="shared" si="132"/>
        <v>0</v>
      </c>
      <c r="AQ784" s="159" t="str">
        <f t="shared" si="129"/>
        <v/>
      </c>
    </row>
    <row r="785" spans="2:43" x14ac:dyDescent="0.2">
      <c r="B785" s="202">
        <v>774</v>
      </c>
      <c r="C785" s="45"/>
      <c r="D785" s="114"/>
      <c r="E785" s="114"/>
      <c r="F785" s="114"/>
      <c r="G785" s="44"/>
      <c r="H785" s="10"/>
      <c r="I785" s="10"/>
      <c r="J785" s="5"/>
      <c r="K785" s="36"/>
      <c r="L785" s="37"/>
      <c r="M785" s="8"/>
      <c r="N785" s="8"/>
      <c r="O785" s="8"/>
      <c r="P785" s="8"/>
      <c r="Q785" s="51"/>
      <c r="R785" s="217" t="str">
        <f t="shared" si="130"/>
        <v/>
      </c>
      <c r="S785" s="39" t="str">
        <f>IF(I785="","",IF(I785="委託輸送",IF(H785="ガソリン",VLOOKUP(L785,参考データ!$D$4:$F$6,3,TRUE),VLOOKUP(L785,参考データ!$D$7:$F$15,3,TRUE)),IF(H785="ガソリン",VLOOKUP(L785,参考データ!$D$16:$F$18,3,TRUE),VLOOKUP(L785,参考データ!$D$19:$F$27,3,TRUE))))</f>
        <v/>
      </c>
      <c r="T785" s="204" t="str">
        <f>IF(C785="","",IF(Q785="有",IF(H785="ガソリン",VLOOKUP(M785,参考データ!$B$36:$F$38,3,FALSE)/R785^VLOOKUP(M785,参考データ!$B$36:$F$38,4,FALSE)/L785^VLOOKUP(M785,参考データ!$B$36:$F$38,5,FALSE),VLOOKUP(M785,参考データ!$B$39:$F$42,3,FALSE)/R785^VLOOKUP(M785,参考データ!$B$39:$F$42,4,FALSE)/L785^VLOOKUP(M785,参考データ!$B$39:$F$42,5,FALSE))*U785,J785/(IF(I785="委託輸送",IF(H785="ガソリン",INDEX(参考データ!$F$48:$I$50,MATCH(L785,参考データ!$D$48:$D$50,1),MATCH(M785,参考データ!$F$47:$I$47,0)),INDEX(参考データ!$F$51:$I$59,MATCH(L785,参考データ!$D$51:$D$59,1),MATCH(M785,参考データ!$F$47:$I$47,0))),IF(H785="ガソリン",INDEX(参考データ!$F$60:$I$62,MATCH(L785,参考データ!$D$60:$D$62,1),MATCH(M785,参考データ!$F$47:$I$47,0)),INDEX(参考データ!$F$63:$I$71,MATCH(L785,参考データ!$D$63:$D$71,1),MATCH(M785,参考データ!$F$47:$I$47,0)))))))</f>
        <v/>
      </c>
      <c r="U785" s="218" t="str">
        <f t="shared" si="127"/>
        <v/>
      </c>
      <c r="V785" s="206" t="str">
        <f t="shared" si="128"/>
        <v/>
      </c>
      <c r="AN785" s="216">
        <f t="shared" si="131"/>
        <v>0</v>
      </c>
      <c r="AO785" s="156">
        <f t="shared" si="126"/>
        <v>0</v>
      </c>
      <c r="AP785" s="140">
        <f t="shared" si="132"/>
        <v>0</v>
      </c>
      <c r="AQ785" s="159" t="str">
        <f t="shared" si="129"/>
        <v/>
      </c>
    </row>
    <row r="786" spans="2:43" x14ac:dyDescent="0.2">
      <c r="B786" s="202">
        <v>775</v>
      </c>
      <c r="C786" s="45"/>
      <c r="D786" s="114"/>
      <c r="E786" s="114"/>
      <c r="F786" s="114"/>
      <c r="G786" s="44"/>
      <c r="H786" s="10"/>
      <c r="I786" s="10"/>
      <c r="J786" s="5"/>
      <c r="K786" s="36"/>
      <c r="L786" s="37"/>
      <c r="M786" s="8"/>
      <c r="N786" s="8"/>
      <c r="O786" s="8"/>
      <c r="P786" s="8"/>
      <c r="Q786" s="51"/>
      <c r="R786" s="217" t="str">
        <f t="shared" si="130"/>
        <v/>
      </c>
      <c r="S786" s="39" t="str">
        <f>IF(I786="","",IF(I786="委託輸送",IF(H786="ガソリン",VLOOKUP(L786,参考データ!$D$4:$F$6,3,TRUE),VLOOKUP(L786,参考データ!$D$7:$F$15,3,TRUE)),IF(H786="ガソリン",VLOOKUP(L786,参考データ!$D$16:$F$18,3,TRUE),VLOOKUP(L786,参考データ!$D$19:$F$27,3,TRUE))))</f>
        <v/>
      </c>
      <c r="T786" s="204" t="str">
        <f>IF(C786="","",IF(Q786="有",IF(H786="ガソリン",VLOOKUP(M786,参考データ!$B$36:$F$38,3,FALSE)/R786^VLOOKUP(M786,参考データ!$B$36:$F$38,4,FALSE)/L786^VLOOKUP(M786,参考データ!$B$36:$F$38,5,FALSE),VLOOKUP(M786,参考データ!$B$39:$F$42,3,FALSE)/R786^VLOOKUP(M786,参考データ!$B$39:$F$42,4,FALSE)/L786^VLOOKUP(M786,参考データ!$B$39:$F$42,5,FALSE))*U786,J786/(IF(I786="委託輸送",IF(H786="ガソリン",INDEX(参考データ!$F$48:$I$50,MATCH(L786,参考データ!$D$48:$D$50,1),MATCH(M786,参考データ!$F$47:$I$47,0)),INDEX(参考データ!$F$51:$I$59,MATCH(L786,参考データ!$D$51:$D$59,1),MATCH(M786,参考データ!$F$47:$I$47,0))),IF(H786="ガソリン",INDEX(参考データ!$F$60:$I$62,MATCH(L786,参考データ!$D$60:$D$62,1),MATCH(M786,参考データ!$F$47:$I$47,0)),INDEX(参考データ!$F$63:$I$71,MATCH(L786,参考データ!$D$63:$D$71,1),MATCH(M786,参考データ!$F$47:$I$47,0)))))))</f>
        <v/>
      </c>
      <c r="U786" s="218" t="str">
        <f t="shared" si="127"/>
        <v/>
      </c>
      <c r="V786" s="206" t="str">
        <f t="shared" si="128"/>
        <v/>
      </c>
      <c r="AN786" s="216">
        <f t="shared" si="131"/>
        <v>0</v>
      </c>
      <c r="AO786" s="156">
        <f t="shared" si="126"/>
        <v>0</v>
      </c>
      <c r="AP786" s="140">
        <f t="shared" si="132"/>
        <v>0</v>
      </c>
      <c r="AQ786" s="159" t="str">
        <f t="shared" si="129"/>
        <v/>
      </c>
    </row>
    <row r="787" spans="2:43" x14ac:dyDescent="0.2">
      <c r="B787" s="202">
        <v>776</v>
      </c>
      <c r="C787" s="45"/>
      <c r="D787" s="114"/>
      <c r="E787" s="114"/>
      <c r="F787" s="114"/>
      <c r="G787" s="44"/>
      <c r="H787" s="10"/>
      <c r="I787" s="10"/>
      <c r="J787" s="5"/>
      <c r="K787" s="36"/>
      <c r="L787" s="37"/>
      <c r="M787" s="8"/>
      <c r="N787" s="8"/>
      <c r="O787" s="8"/>
      <c r="P787" s="8"/>
      <c r="Q787" s="51"/>
      <c r="R787" s="217" t="str">
        <f t="shared" si="130"/>
        <v/>
      </c>
      <c r="S787" s="39" t="str">
        <f>IF(I787="","",IF(I787="委託輸送",IF(H787="ガソリン",VLOOKUP(L787,参考データ!$D$4:$F$6,3,TRUE),VLOOKUP(L787,参考データ!$D$7:$F$15,3,TRUE)),IF(H787="ガソリン",VLOOKUP(L787,参考データ!$D$16:$F$18,3,TRUE),VLOOKUP(L787,参考データ!$D$19:$F$27,3,TRUE))))</f>
        <v/>
      </c>
      <c r="T787" s="204" t="str">
        <f>IF(C787="","",IF(Q787="有",IF(H787="ガソリン",VLOOKUP(M787,参考データ!$B$36:$F$38,3,FALSE)/R787^VLOOKUP(M787,参考データ!$B$36:$F$38,4,FALSE)/L787^VLOOKUP(M787,参考データ!$B$36:$F$38,5,FALSE),VLOOKUP(M787,参考データ!$B$39:$F$42,3,FALSE)/R787^VLOOKUP(M787,参考データ!$B$39:$F$42,4,FALSE)/L787^VLOOKUP(M787,参考データ!$B$39:$F$42,5,FALSE))*U787,J787/(IF(I787="委託輸送",IF(H787="ガソリン",INDEX(参考データ!$F$48:$I$50,MATCH(L787,参考データ!$D$48:$D$50,1),MATCH(M787,参考データ!$F$47:$I$47,0)),INDEX(参考データ!$F$51:$I$59,MATCH(L787,参考データ!$D$51:$D$59,1),MATCH(M787,参考データ!$F$47:$I$47,0))),IF(H787="ガソリン",INDEX(参考データ!$F$60:$I$62,MATCH(L787,参考データ!$D$60:$D$62,1),MATCH(M787,参考データ!$F$47:$I$47,0)),INDEX(参考データ!$F$63:$I$71,MATCH(L787,参考データ!$D$63:$D$71,1),MATCH(M787,参考データ!$F$47:$I$47,0)))))))</f>
        <v/>
      </c>
      <c r="U787" s="218" t="str">
        <f t="shared" si="127"/>
        <v/>
      </c>
      <c r="V787" s="206" t="str">
        <f t="shared" si="128"/>
        <v/>
      </c>
      <c r="AN787" s="216">
        <f t="shared" si="131"/>
        <v>0</v>
      </c>
      <c r="AO787" s="156">
        <f t="shared" si="126"/>
        <v>0</v>
      </c>
      <c r="AP787" s="140">
        <f t="shared" si="132"/>
        <v>0</v>
      </c>
      <c r="AQ787" s="159" t="str">
        <f t="shared" si="129"/>
        <v/>
      </c>
    </row>
    <row r="788" spans="2:43" x14ac:dyDescent="0.2">
      <c r="B788" s="202">
        <v>777</v>
      </c>
      <c r="C788" s="45"/>
      <c r="D788" s="114"/>
      <c r="E788" s="114"/>
      <c r="F788" s="114"/>
      <c r="G788" s="44"/>
      <c r="H788" s="10"/>
      <c r="I788" s="10"/>
      <c r="J788" s="5"/>
      <c r="K788" s="36"/>
      <c r="L788" s="37"/>
      <c r="M788" s="8"/>
      <c r="N788" s="8"/>
      <c r="O788" s="8"/>
      <c r="P788" s="8"/>
      <c r="Q788" s="51"/>
      <c r="R788" s="217" t="str">
        <f t="shared" si="130"/>
        <v/>
      </c>
      <c r="S788" s="39" t="str">
        <f>IF(I788="","",IF(I788="委託輸送",IF(H788="ガソリン",VLOOKUP(L788,参考データ!$D$4:$F$6,3,TRUE),VLOOKUP(L788,参考データ!$D$7:$F$15,3,TRUE)),IF(H788="ガソリン",VLOOKUP(L788,参考データ!$D$16:$F$18,3,TRUE),VLOOKUP(L788,参考データ!$D$19:$F$27,3,TRUE))))</f>
        <v/>
      </c>
      <c r="T788" s="204" t="str">
        <f>IF(C788="","",IF(Q788="有",IF(H788="ガソリン",VLOOKUP(M788,参考データ!$B$36:$F$38,3,FALSE)/R788^VLOOKUP(M788,参考データ!$B$36:$F$38,4,FALSE)/L788^VLOOKUP(M788,参考データ!$B$36:$F$38,5,FALSE),VLOOKUP(M788,参考データ!$B$39:$F$42,3,FALSE)/R788^VLOOKUP(M788,参考データ!$B$39:$F$42,4,FALSE)/L788^VLOOKUP(M788,参考データ!$B$39:$F$42,5,FALSE))*U788,J788/(IF(I788="委託輸送",IF(H788="ガソリン",INDEX(参考データ!$F$48:$I$50,MATCH(L788,参考データ!$D$48:$D$50,1),MATCH(M788,参考データ!$F$47:$I$47,0)),INDEX(参考データ!$F$51:$I$59,MATCH(L788,参考データ!$D$51:$D$59,1),MATCH(M788,参考データ!$F$47:$I$47,0))),IF(H788="ガソリン",INDEX(参考データ!$F$60:$I$62,MATCH(L788,参考データ!$D$60:$D$62,1),MATCH(M788,参考データ!$F$47:$I$47,0)),INDEX(参考データ!$F$63:$I$71,MATCH(L788,参考データ!$D$63:$D$71,1),MATCH(M788,参考データ!$F$47:$I$47,0)))))))</f>
        <v/>
      </c>
      <c r="U788" s="218" t="str">
        <f t="shared" si="127"/>
        <v/>
      </c>
      <c r="V788" s="206" t="str">
        <f t="shared" si="128"/>
        <v/>
      </c>
      <c r="AN788" s="216">
        <f t="shared" si="131"/>
        <v>0</v>
      </c>
      <c r="AO788" s="156">
        <f t="shared" si="126"/>
        <v>0</v>
      </c>
      <c r="AP788" s="140">
        <f t="shared" si="132"/>
        <v>0</v>
      </c>
      <c r="AQ788" s="159" t="str">
        <f t="shared" si="129"/>
        <v/>
      </c>
    </row>
    <row r="789" spans="2:43" x14ac:dyDescent="0.2">
      <c r="B789" s="202">
        <v>778</v>
      </c>
      <c r="C789" s="45"/>
      <c r="D789" s="114"/>
      <c r="E789" s="114"/>
      <c r="F789" s="114"/>
      <c r="G789" s="44"/>
      <c r="H789" s="10"/>
      <c r="I789" s="10"/>
      <c r="J789" s="5"/>
      <c r="K789" s="36"/>
      <c r="L789" s="37"/>
      <c r="M789" s="8"/>
      <c r="N789" s="8"/>
      <c r="O789" s="8"/>
      <c r="P789" s="8"/>
      <c r="Q789" s="51"/>
      <c r="R789" s="217" t="str">
        <f t="shared" si="130"/>
        <v/>
      </c>
      <c r="S789" s="39" t="str">
        <f>IF(I789="","",IF(I789="委託輸送",IF(H789="ガソリン",VLOOKUP(L789,参考データ!$D$4:$F$6,3,TRUE),VLOOKUP(L789,参考データ!$D$7:$F$15,3,TRUE)),IF(H789="ガソリン",VLOOKUP(L789,参考データ!$D$16:$F$18,3,TRUE),VLOOKUP(L789,参考データ!$D$19:$F$27,3,TRUE))))</f>
        <v/>
      </c>
      <c r="T789" s="204" t="str">
        <f>IF(C789="","",IF(Q789="有",IF(H789="ガソリン",VLOOKUP(M789,参考データ!$B$36:$F$38,3,FALSE)/R789^VLOOKUP(M789,参考データ!$B$36:$F$38,4,FALSE)/L789^VLOOKUP(M789,参考データ!$B$36:$F$38,5,FALSE),VLOOKUP(M789,参考データ!$B$39:$F$42,3,FALSE)/R789^VLOOKUP(M789,参考データ!$B$39:$F$42,4,FALSE)/L789^VLOOKUP(M789,参考データ!$B$39:$F$42,5,FALSE))*U789,J789/(IF(I789="委託輸送",IF(H789="ガソリン",INDEX(参考データ!$F$48:$I$50,MATCH(L789,参考データ!$D$48:$D$50,1),MATCH(M789,参考データ!$F$47:$I$47,0)),INDEX(参考データ!$F$51:$I$59,MATCH(L789,参考データ!$D$51:$D$59,1),MATCH(M789,参考データ!$F$47:$I$47,0))),IF(H789="ガソリン",INDEX(参考データ!$F$60:$I$62,MATCH(L789,参考データ!$D$60:$D$62,1),MATCH(M789,参考データ!$F$47:$I$47,0)),INDEX(参考データ!$F$63:$I$71,MATCH(L789,参考データ!$D$63:$D$71,1),MATCH(M789,参考データ!$F$47:$I$47,0)))))))</f>
        <v/>
      </c>
      <c r="U789" s="218" t="str">
        <f t="shared" si="127"/>
        <v/>
      </c>
      <c r="V789" s="206" t="str">
        <f t="shared" si="128"/>
        <v/>
      </c>
      <c r="AN789" s="216">
        <f t="shared" si="131"/>
        <v>0</v>
      </c>
      <c r="AO789" s="156">
        <f t="shared" si="126"/>
        <v>0</v>
      </c>
      <c r="AP789" s="140">
        <f t="shared" si="132"/>
        <v>0</v>
      </c>
      <c r="AQ789" s="159" t="str">
        <f t="shared" si="129"/>
        <v/>
      </c>
    </row>
    <row r="790" spans="2:43" x14ac:dyDescent="0.2">
      <c r="B790" s="202">
        <v>779</v>
      </c>
      <c r="C790" s="45"/>
      <c r="D790" s="114"/>
      <c r="E790" s="114"/>
      <c r="F790" s="114"/>
      <c r="G790" s="44"/>
      <c r="H790" s="10"/>
      <c r="I790" s="10"/>
      <c r="J790" s="5"/>
      <c r="K790" s="36"/>
      <c r="L790" s="37"/>
      <c r="M790" s="8"/>
      <c r="N790" s="8"/>
      <c r="O790" s="8"/>
      <c r="P790" s="8"/>
      <c r="Q790" s="51"/>
      <c r="R790" s="217" t="str">
        <f t="shared" si="130"/>
        <v/>
      </c>
      <c r="S790" s="39" t="str">
        <f>IF(I790="","",IF(I790="委託輸送",IF(H790="ガソリン",VLOOKUP(L790,参考データ!$D$4:$F$6,3,TRUE),VLOOKUP(L790,参考データ!$D$7:$F$15,3,TRUE)),IF(H790="ガソリン",VLOOKUP(L790,参考データ!$D$16:$F$18,3,TRUE),VLOOKUP(L790,参考データ!$D$19:$F$27,3,TRUE))))</f>
        <v/>
      </c>
      <c r="T790" s="204" t="str">
        <f>IF(C790="","",IF(Q790="有",IF(H790="ガソリン",VLOOKUP(M790,参考データ!$B$36:$F$38,3,FALSE)/R790^VLOOKUP(M790,参考データ!$B$36:$F$38,4,FALSE)/L790^VLOOKUP(M790,参考データ!$B$36:$F$38,5,FALSE),VLOOKUP(M790,参考データ!$B$39:$F$42,3,FALSE)/R790^VLOOKUP(M790,参考データ!$B$39:$F$42,4,FALSE)/L790^VLOOKUP(M790,参考データ!$B$39:$F$42,5,FALSE))*U790,J790/(IF(I790="委託輸送",IF(H790="ガソリン",INDEX(参考データ!$F$48:$I$50,MATCH(L790,参考データ!$D$48:$D$50,1),MATCH(M790,参考データ!$F$47:$I$47,0)),INDEX(参考データ!$F$51:$I$59,MATCH(L790,参考データ!$D$51:$D$59,1),MATCH(M790,参考データ!$F$47:$I$47,0))),IF(H790="ガソリン",INDEX(参考データ!$F$60:$I$62,MATCH(L790,参考データ!$D$60:$D$62,1),MATCH(M790,参考データ!$F$47:$I$47,0)),INDEX(参考データ!$F$63:$I$71,MATCH(L790,参考データ!$D$63:$D$71,1),MATCH(M790,参考データ!$F$47:$I$47,0)))))))</f>
        <v/>
      </c>
      <c r="U790" s="218" t="str">
        <f t="shared" si="127"/>
        <v/>
      </c>
      <c r="V790" s="206" t="str">
        <f t="shared" si="128"/>
        <v/>
      </c>
      <c r="AN790" s="216">
        <f t="shared" si="131"/>
        <v>0</v>
      </c>
      <c r="AO790" s="156">
        <f t="shared" si="126"/>
        <v>0</v>
      </c>
      <c r="AP790" s="140">
        <f t="shared" si="132"/>
        <v>0</v>
      </c>
      <c r="AQ790" s="159" t="str">
        <f t="shared" si="129"/>
        <v/>
      </c>
    </row>
    <row r="791" spans="2:43" x14ac:dyDescent="0.2">
      <c r="B791" s="202">
        <v>780</v>
      </c>
      <c r="C791" s="45"/>
      <c r="D791" s="114"/>
      <c r="E791" s="114"/>
      <c r="F791" s="114"/>
      <c r="G791" s="44"/>
      <c r="H791" s="10"/>
      <c r="I791" s="10"/>
      <c r="J791" s="5"/>
      <c r="K791" s="36"/>
      <c r="L791" s="37"/>
      <c r="M791" s="8"/>
      <c r="N791" s="8"/>
      <c r="O791" s="8"/>
      <c r="P791" s="8"/>
      <c r="Q791" s="51"/>
      <c r="R791" s="217" t="str">
        <f t="shared" si="130"/>
        <v/>
      </c>
      <c r="S791" s="39" t="str">
        <f>IF(I791="","",IF(I791="委託輸送",IF(H791="ガソリン",VLOOKUP(L791,参考データ!$D$4:$F$6,3,TRUE),VLOOKUP(L791,参考データ!$D$7:$F$15,3,TRUE)),IF(H791="ガソリン",VLOOKUP(L791,参考データ!$D$16:$F$18,3,TRUE),VLOOKUP(L791,参考データ!$D$19:$F$27,3,TRUE))))</f>
        <v/>
      </c>
      <c r="T791" s="204" t="str">
        <f>IF(C791="","",IF(Q791="有",IF(H791="ガソリン",VLOOKUP(M791,参考データ!$B$36:$F$38,3,FALSE)/R791^VLOOKUP(M791,参考データ!$B$36:$F$38,4,FALSE)/L791^VLOOKUP(M791,参考データ!$B$36:$F$38,5,FALSE),VLOOKUP(M791,参考データ!$B$39:$F$42,3,FALSE)/R791^VLOOKUP(M791,参考データ!$B$39:$F$42,4,FALSE)/L791^VLOOKUP(M791,参考データ!$B$39:$F$42,5,FALSE))*U791,J791/(IF(I791="委託輸送",IF(H791="ガソリン",INDEX(参考データ!$F$48:$I$50,MATCH(L791,参考データ!$D$48:$D$50,1),MATCH(M791,参考データ!$F$47:$I$47,0)),INDEX(参考データ!$F$51:$I$59,MATCH(L791,参考データ!$D$51:$D$59,1),MATCH(M791,参考データ!$F$47:$I$47,0))),IF(H791="ガソリン",INDEX(参考データ!$F$60:$I$62,MATCH(L791,参考データ!$D$60:$D$62,1),MATCH(M791,参考データ!$F$47:$I$47,0)),INDEX(参考データ!$F$63:$I$71,MATCH(L791,参考データ!$D$63:$D$71,1),MATCH(M791,参考データ!$F$47:$I$47,0)))))))</f>
        <v/>
      </c>
      <c r="U791" s="218" t="str">
        <f t="shared" si="127"/>
        <v/>
      </c>
      <c r="V791" s="206" t="str">
        <f t="shared" si="128"/>
        <v/>
      </c>
      <c r="AN791" s="216">
        <f t="shared" si="131"/>
        <v>0</v>
      </c>
      <c r="AO791" s="156">
        <f t="shared" si="126"/>
        <v>0</v>
      </c>
      <c r="AP791" s="140">
        <f t="shared" si="132"/>
        <v>0</v>
      </c>
      <c r="AQ791" s="159" t="str">
        <f t="shared" si="129"/>
        <v/>
      </c>
    </row>
    <row r="792" spans="2:43" x14ac:dyDescent="0.2">
      <c r="B792" s="202">
        <v>781</v>
      </c>
      <c r="C792" s="45"/>
      <c r="D792" s="114"/>
      <c r="E792" s="114"/>
      <c r="F792" s="114"/>
      <c r="G792" s="44"/>
      <c r="H792" s="10"/>
      <c r="I792" s="10"/>
      <c r="J792" s="5"/>
      <c r="K792" s="36"/>
      <c r="L792" s="37"/>
      <c r="M792" s="8"/>
      <c r="N792" s="8"/>
      <c r="O792" s="8"/>
      <c r="P792" s="8"/>
      <c r="Q792" s="51"/>
      <c r="R792" s="217" t="str">
        <f t="shared" si="130"/>
        <v/>
      </c>
      <c r="S792" s="39" t="str">
        <f>IF(I792="","",IF(I792="委託輸送",IF(H792="ガソリン",VLOOKUP(L792,参考データ!$D$4:$F$6,3,TRUE),VLOOKUP(L792,参考データ!$D$7:$F$15,3,TRUE)),IF(H792="ガソリン",VLOOKUP(L792,参考データ!$D$16:$F$18,3,TRUE),VLOOKUP(L792,参考データ!$D$19:$F$27,3,TRUE))))</f>
        <v/>
      </c>
      <c r="T792" s="204" t="str">
        <f>IF(C792="","",IF(Q792="有",IF(H792="ガソリン",VLOOKUP(M792,参考データ!$B$36:$F$38,3,FALSE)/R792^VLOOKUP(M792,参考データ!$B$36:$F$38,4,FALSE)/L792^VLOOKUP(M792,参考データ!$B$36:$F$38,5,FALSE),VLOOKUP(M792,参考データ!$B$39:$F$42,3,FALSE)/R792^VLOOKUP(M792,参考データ!$B$39:$F$42,4,FALSE)/L792^VLOOKUP(M792,参考データ!$B$39:$F$42,5,FALSE))*U792,J792/(IF(I792="委託輸送",IF(H792="ガソリン",INDEX(参考データ!$F$48:$I$50,MATCH(L792,参考データ!$D$48:$D$50,1),MATCH(M792,参考データ!$F$47:$I$47,0)),INDEX(参考データ!$F$51:$I$59,MATCH(L792,参考データ!$D$51:$D$59,1),MATCH(M792,参考データ!$F$47:$I$47,0))),IF(H792="ガソリン",INDEX(参考データ!$F$60:$I$62,MATCH(L792,参考データ!$D$60:$D$62,1),MATCH(M792,参考データ!$F$47:$I$47,0)),INDEX(参考データ!$F$63:$I$71,MATCH(L792,参考データ!$D$63:$D$71,1),MATCH(M792,参考データ!$F$47:$I$47,0)))))))</f>
        <v/>
      </c>
      <c r="U792" s="218" t="str">
        <f t="shared" si="127"/>
        <v/>
      </c>
      <c r="V792" s="206" t="str">
        <f t="shared" si="128"/>
        <v/>
      </c>
      <c r="AN792" s="216">
        <f t="shared" si="131"/>
        <v>0</v>
      </c>
      <c r="AO792" s="156">
        <f t="shared" si="126"/>
        <v>0</v>
      </c>
      <c r="AP792" s="140">
        <f t="shared" si="132"/>
        <v>0</v>
      </c>
      <c r="AQ792" s="159" t="str">
        <f t="shared" si="129"/>
        <v/>
      </c>
    </row>
    <row r="793" spans="2:43" x14ac:dyDescent="0.2">
      <c r="B793" s="202">
        <v>782</v>
      </c>
      <c r="C793" s="45"/>
      <c r="D793" s="114"/>
      <c r="E793" s="114"/>
      <c r="F793" s="114"/>
      <c r="G793" s="44"/>
      <c r="H793" s="10"/>
      <c r="I793" s="10"/>
      <c r="J793" s="5"/>
      <c r="K793" s="36"/>
      <c r="L793" s="37"/>
      <c r="M793" s="8"/>
      <c r="N793" s="8"/>
      <c r="O793" s="8"/>
      <c r="P793" s="8"/>
      <c r="Q793" s="51"/>
      <c r="R793" s="217" t="str">
        <f t="shared" si="130"/>
        <v/>
      </c>
      <c r="S793" s="39" t="str">
        <f>IF(I793="","",IF(I793="委託輸送",IF(H793="ガソリン",VLOOKUP(L793,参考データ!$D$4:$F$6,3,TRUE),VLOOKUP(L793,参考データ!$D$7:$F$15,3,TRUE)),IF(H793="ガソリン",VLOOKUP(L793,参考データ!$D$16:$F$18,3,TRUE),VLOOKUP(L793,参考データ!$D$19:$F$27,3,TRUE))))</f>
        <v/>
      </c>
      <c r="T793" s="204" t="str">
        <f>IF(C793="","",IF(Q793="有",IF(H793="ガソリン",VLOOKUP(M793,参考データ!$B$36:$F$38,3,FALSE)/R793^VLOOKUP(M793,参考データ!$B$36:$F$38,4,FALSE)/L793^VLOOKUP(M793,参考データ!$B$36:$F$38,5,FALSE),VLOOKUP(M793,参考データ!$B$39:$F$42,3,FALSE)/R793^VLOOKUP(M793,参考データ!$B$39:$F$42,4,FALSE)/L793^VLOOKUP(M793,参考データ!$B$39:$F$42,5,FALSE))*U793,J793/(IF(I793="委託輸送",IF(H793="ガソリン",INDEX(参考データ!$F$48:$I$50,MATCH(L793,参考データ!$D$48:$D$50,1),MATCH(M793,参考データ!$F$47:$I$47,0)),INDEX(参考データ!$F$51:$I$59,MATCH(L793,参考データ!$D$51:$D$59,1),MATCH(M793,参考データ!$F$47:$I$47,0))),IF(H793="ガソリン",INDEX(参考データ!$F$60:$I$62,MATCH(L793,参考データ!$D$60:$D$62,1),MATCH(M793,参考データ!$F$47:$I$47,0)),INDEX(参考データ!$F$63:$I$71,MATCH(L793,参考データ!$D$63:$D$71,1),MATCH(M793,参考データ!$F$47:$I$47,0)))))))</f>
        <v/>
      </c>
      <c r="U793" s="218" t="str">
        <f t="shared" si="127"/>
        <v/>
      </c>
      <c r="V793" s="206" t="str">
        <f t="shared" si="128"/>
        <v/>
      </c>
      <c r="AN793" s="216">
        <f t="shared" si="131"/>
        <v>0</v>
      </c>
      <c r="AO793" s="156">
        <f t="shared" si="126"/>
        <v>0</v>
      </c>
      <c r="AP793" s="140">
        <f t="shared" si="132"/>
        <v>0</v>
      </c>
      <c r="AQ793" s="159" t="str">
        <f t="shared" si="129"/>
        <v/>
      </c>
    </row>
    <row r="794" spans="2:43" x14ac:dyDescent="0.2">
      <c r="B794" s="202">
        <v>783</v>
      </c>
      <c r="C794" s="45"/>
      <c r="D794" s="114"/>
      <c r="E794" s="114"/>
      <c r="F794" s="114"/>
      <c r="G794" s="44"/>
      <c r="H794" s="10"/>
      <c r="I794" s="10"/>
      <c r="J794" s="5"/>
      <c r="K794" s="36"/>
      <c r="L794" s="37"/>
      <c r="M794" s="8"/>
      <c r="N794" s="8"/>
      <c r="O794" s="8"/>
      <c r="P794" s="8"/>
      <c r="Q794" s="51"/>
      <c r="R794" s="217" t="str">
        <f t="shared" si="130"/>
        <v/>
      </c>
      <c r="S794" s="39" t="str">
        <f>IF(I794="","",IF(I794="委託輸送",IF(H794="ガソリン",VLOOKUP(L794,参考データ!$D$4:$F$6,3,TRUE),VLOOKUP(L794,参考データ!$D$7:$F$15,3,TRUE)),IF(H794="ガソリン",VLOOKUP(L794,参考データ!$D$16:$F$18,3,TRUE),VLOOKUP(L794,参考データ!$D$19:$F$27,3,TRUE))))</f>
        <v/>
      </c>
      <c r="T794" s="204" t="str">
        <f>IF(C794="","",IF(Q794="有",IF(H794="ガソリン",VLOOKUP(M794,参考データ!$B$36:$F$38,3,FALSE)/R794^VLOOKUP(M794,参考データ!$B$36:$F$38,4,FALSE)/L794^VLOOKUP(M794,参考データ!$B$36:$F$38,5,FALSE),VLOOKUP(M794,参考データ!$B$39:$F$42,3,FALSE)/R794^VLOOKUP(M794,参考データ!$B$39:$F$42,4,FALSE)/L794^VLOOKUP(M794,参考データ!$B$39:$F$42,5,FALSE))*U794,J794/(IF(I794="委託輸送",IF(H794="ガソリン",INDEX(参考データ!$F$48:$I$50,MATCH(L794,参考データ!$D$48:$D$50,1),MATCH(M794,参考データ!$F$47:$I$47,0)),INDEX(参考データ!$F$51:$I$59,MATCH(L794,参考データ!$D$51:$D$59,1),MATCH(M794,参考データ!$F$47:$I$47,0))),IF(H794="ガソリン",INDEX(参考データ!$F$60:$I$62,MATCH(L794,参考データ!$D$60:$D$62,1),MATCH(M794,参考データ!$F$47:$I$47,0)),INDEX(参考データ!$F$63:$I$71,MATCH(L794,参考データ!$D$63:$D$71,1),MATCH(M794,参考データ!$F$47:$I$47,0)))))))</f>
        <v/>
      </c>
      <c r="U794" s="218" t="str">
        <f t="shared" si="127"/>
        <v/>
      </c>
      <c r="V794" s="206" t="str">
        <f t="shared" si="128"/>
        <v/>
      </c>
      <c r="AN794" s="216">
        <f t="shared" si="131"/>
        <v>0</v>
      </c>
      <c r="AO794" s="156">
        <f t="shared" si="126"/>
        <v>0</v>
      </c>
      <c r="AP794" s="140">
        <f t="shared" si="132"/>
        <v>0</v>
      </c>
      <c r="AQ794" s="159" t="str">
        <f t="shared" si="129"/>
        <v/>
      </c>
    </row>
    <row r="795" spans="2:43" x14ac:dyDescent="0.2">
      <c r="B795" s="202">
        <v>784</v>
      </c>
      <c r="C795" s="45"/>
      <c r="D795" s="114"/>
      <c r="E795" s="114"/>
      <c r="F795" s="114"/>
      <c r="G795" s="44"/>
      <c r="H795" s="10"/>
      <c r="I795" s="10"/>
      <c r="J795" s="5"/>
      <c r="K795" s="36"/>
      <c r="L795" s="37"/>
      <c r="M795" s="8"/>
      <c r="N795" s="8"/>
      <c r="O795" s="8"/>
      <c r="P795" s="8"/>
      <c r="Q795" s="51"/>
      <c r="R795" s="217" t="str">
        <f t="shared" si="130"/>
        <v/>
      </c>
      <c r="S795" s="39" t="str">
        <f>IF(I795="","",IF(I795="委託輸送",IF(H795="ガソリン",VLOOKUP(L795,参考データ!$D$4:$F$6,3,TRUE),VLOOKUP(L795,参考データ!$D$7:$F$15,3,TRUE)),IF(H795="ガソリン",VLOOKUP(L795,参考データ!$D$16:$F$18,3,TRUE),VLOOKUP(L795,参考データ!$D$19:$F$27,3,TRUE))))</f>
        <v/>
      </c>
      <c r="T795" s="204" t="str">
        <f>IF(C795="","",IF(Q795="有",IF(H795="ガソリン",VLOOKUP(M795,参考データ!$B$36:$F$38,3,FALSE)/R795^VLOOKUP(M795,参考データ!$B$36:$F$38,4,FALSE)/L795^VLOOKUP(M795,参考データ!$B$36:$F$38,5,FALSE),VLOOKUP(M795,参考データ!$B$39:$F$42,3,FALSE)/R795^VLOOKUP(M795,参考データ!$B$39:$F$42,4,FALSE)/L795^VLOOKUP(M795,参考データ!$B$39:$F$42,5,FALSE))*U795,J795/(IF(I795="委託輸送",IF(H795="ガソリン",INDEX(参考データ!$F$48:$I$50,MATCH(L795,参考データ!$D$48:$D$50,1),MATCH(M795,参考データ!$F$47:$I$47,0)),INDEX(参考データ!$F$51:$I$59,MATCH(L795,参考データ!$D$51:$D$59,1),MATCH(M795,参考データ!$F$47:$I$47,0))),IF(H795="ガソリン",INDEX(参考データ!$F$60:$I$62,MATCH(L795,参考データ!$D$60:$D$62,1),MATCH(M795,参考データ!$F$47:$I$47,0)),INDEX(参考データ!$F$63:$I$71,MATCH(L795,参考データ!$D$63:$D$71,1),MATCH(M795,参考データ!$F$47:$I$47,0)))))))</f>
        <v/>
      </c>
      <c r="U795" s="218" t="str">
        <f t="shared" si="127"/>
        <v/>
      </c>
      <c r="V795" s="206" t="str">
        <f t="shared" si="128"/>
        <v/>
      </c>
      <c r="AN795" s="216">
        <f t="shared" si="131"/>
        <v>0</v>
      </c>
      <c r="AO795" s="156">
        <f t="shared" si="126"/>
        <v>0</v>
      </c>
      <c r="AP795" s="140">
        <f t="shared" si="132"/>
        <v>0</v>
      </c>
      <c r="AQ795" s="159" t="str">
        <f t="shared" si="129"/>
        <v/>
      </c>
    </row>
    <row r="796" spans="2:43" x14ac:dyDescent="0.2">
      <c r="B796" s="202">
        <v>785</v>
      </c>
      <c r="C796" s="45"/>
      <c r="D796" s="114"/>
      <c r="E796" s="114"/>
      <c r="F796" s="114"/>
      <c r="G796" s="44"/>
      <c r="H796" s="10"/>
      <c r="I796" s="10"/>
      <c r="J796" s="5"/>
      <c r="K796" s="36"/>
      <c r="L796" s="37"/>
      <c r="M796" s="8"/>
      <c r="N796" s="8"/>
      <c r="O796" s="8"/>
      <c r="P796" s="8"/>
      <c r="Q796" s="51"/>
      <c r="R796" s="217" t="str">
        <f t="shared" si="130"/>
        <v/>
      </c>
      <c r="S796" s="39" t="str">
        <f>IF(I796="","",IF(I796="委託輸送",IF(H796="ガソリン",VLOOKUP(L796,参考データ!$D$4:$F$6,3,TRUE),VLOOKUP(L796,参考データ!$D$7:$F$15,3,TRUE)),IF(H796="ガソリン",VLOOKUP(L796,参考データ!$D$16:$F$18,3,TRUE),VLOOKUP(L796,参考データ!$D$19:$F$27,3,TRUE))))</f>
        <v/>
      </c>
      <c r="T796" s="204" t="str">
        <f>IF(C796="","",IF(Q796="有",IF(H796="ガソリン",VLOOKUP(M796,参考データ!$B$36:$F$38,3,FALSE)/R796^VLOOKUP(M796,参考データ!$B$36:$F$38,4,FALSE)/L796^VLOOKUP(M796,参考データ!$B$36:$F$38,5,FALSE),VLOOKUP(M796,参考データ!$B$39:$F$42,3,FALSE)/R796^VLOOKUP(M796,参考データ!$B$39:$F$42,4,FALSE)/L796^VLOOKUP(M796,参考データ!$B$39:$F$42,5,FALSE))*U796,J796/(IF(I796="委託輸送",IF(H796="ガソリン",INDEX(参考データ!$F$48:$I$50,MATCH(L796,参考データ!$D$48:$D$50,1),MATCH(M796,参考データ!$F$47:$I$47,0)),INDEX(参考データ!$F$51:$I$59,MATCH(L796,参考データ!$D$51:$D$59,1),MATCH(M796,参考データ!$F$47:$I$47,0))),IF(H796="ガソリン",INDEX(参考データ!$F$60:$I$62,MATCH(L796,参考データ!$D$60:$D$62,1),MATCH(M796,参考データ!$F$47:$I$47,0)),INDEX(参考データ!$F$63:$I$71,MATCH(L796,参考データ!$D$63:$D$71,1),MATCH(M796,参考データ!$F$47:$I$47,0)))))))</f>
        <v/>
      </c>
      <c r="U796" s="218" t="str">
        <f t="shared" si="127"/>
        <v/>
      </c>
      <c r="V796" s="206" t="str">
        <f t="shared" si="128"/>
        <v/>
      </c>
      <c r="AN796" s="216">
        <f t="shared" si="131"/>
        <v>0</v>
      </c>
      <c r="AO796" s="156">
        <f t="shared" si="126"/>
        <v>0</v>
      </c>
      <c r="AP796" s="140">
        <f t="shared" si="132"/>
        <v>0</v>
      </c>
      <c r="AQ796" s="159" t="str">
        <f t="shared" si="129"/>
        <v/>
      </c>
    </row>
    <row r="797" spans="2:43" x14ac:dyDescent="0.2">
      <c r="B797" s="202">
        <v>786</v>
      </c>
      <c r="C797" s="45"/>
      <c r="D797" s="114"/>
      <c r="E797" s="114"/>
      <c r="F797" s="114"/>
      <c r="G797" s="44"/>
      <c r="H797" s="10"/>
      <c r="I797" s="10"/>
      <c r="J797" s="5"/>
      <c r="K797" s="36"/>
      <c r="L797" s="37"/>
      <c r="M797" s="8"/>
      <c r="N797" s="8"/>
      <c r="O797" s="8"/>
      <c r="P797" s="8"/>
      <c r="Q797" s="51"/>
      <c r="R797" s="217" t="str">
        <f t="shared" si="130"/>
        <v/>
      </c>
      <c r="S797" s="39" t="str">
        <f>IF(I797="","",IF(I797="委託輸送",IF(H797="ガソリン",VLOOKUP(L797,参考データ!$D$4:$F$6,3,TRUE),VLOOKUP(L797,参考データ!$D$7:$F$15,3,TRUE)),IF(H797="ガソリン",VLOOKUP(L797,参考データ!$D$16:$F$18,3,TRUE),VLOOKUP(L797,参考データ!$D$19:$F$27,3,TRUE))))</f>
        <v/>
      </c>
      <c r="T797" s="204" t="str">
        <f>IF(C797="","",IF(Q797="有",IF(H797="ガソリン",VLOOKUP(M797,参考データ!$B$36:$F$38,3,FALSE)/R797^VLOOKUP(M797,参考データ!$B$36:$F$38,4,FALSE)/L797^VLOOKUP(M797,参考データ!$B$36:$F$38,5,FALSE),VLOOKUP(M797,参考データ!$B$39:$F$42,3,FALSE)/R797^VLOOKUP(M797,参考データ!$B$39:$F$42,4,FALSE)/L797^VLOOKUP(M797,参考データ!$B$39:$F$42,5,FALSE))*U797,J797/(IF(I797="委託輸送",IF(H797="ガソリン",INDEX(参考データ!$F$48:$I$50,MATCH(L797,参考データ!$D$48:$D$50,1),MATCH(M797,参考データ!$F$47:$I$47,0)),INDEX(参考データ!$F$51:$I$59,MATCH(L797,参考データ!$D$51:$D$59,1),MATCH(M797,参考データ!$F$47:$I$47,0))),IF(H797="ガソリン",INDEX(参考データ!$F$60:$I$62,MATCH(L797,参考データ!$D$60:$D$62,1),MATCH(M797,参考データ!$F$47:$I$47,0)),INDEX(参考データ!$F$63:$I$71,MATCH(L797,参考データ!$D$63:$D$71,1),MATCH(M797,参考データ!$F$47:$I$47,0)))))))</f>
        <v/>
      </c>
      <c r="U797" s="218" t="str">
        <f t="shared" si="127"/>
        <v/>
      </c>
      <c r="V797" s="206" t="str">
        <f t="shared" si="128"/>
        <v/>
      </c>
      <c r="AN797" s="216">
        <f t="shared" si="131"/>
        <v>0</v>
      </c>
      <c r="AO797" s="156">
        <f t="shared" si="126"/>
        <v>0</v>
      </c>
      <c r="AP797" s="140">
        <f t="shared" si="132"/>
        <v>0</v>
      </c>
      <c r="AQ797" s="159" t="str">
        <f t="shared" si="129"/>
        <v/>
      </c>
    </row>
    <row r="798" spans="2:43" x14ac:dyDescent="0.2">
      <c r="B798" s="202">
        <v>787</v>
      </c>
      <c r="C798" s="45"/>
      <c r="D798" s="114"/>
      <c r="E798" s="114"/>
      <c r="F798" s="114"/>
      <c r="G798" s="44"/>
      <c r="H798" s="10"/>
      <c r="I798" s="10"/>
      <c r="J798" s="5"/>
      <c r="K798" s="36"/>
      <c r="L798" s="37"/>
      <c r="M798" s="8"/>
      <c r="N798" s="8"/>
      <c r="O798" s="8"/>
      <c r="P798" s="8"/>
      <c r="Q798" s="51"/>
      <c r="R798" s="217" t="str">
        <f t="shared" si="130"/>
        <v/>
      </c>
      <c r="S798" s="39" t="str">
        <f>IF(I798="","",IF(I798="委託輸送",IF(H798="ガソリン",VLOOKUP(L798,参考データ!$D$4:$F$6,3,TRUE),VLOOKUP(L798,参考データ!$D$7:$F$15,3,TRUE)),IF(H798="ガソリン",VLOOKUP(L798,参考データ!$D$16:$F$18,3,TRUE),VLOOKUP(L798,参考データ!$D$19:$F$27,3,TRUE))))</f>
        <v/>
      </c>
      <c r="T798" s="204" t="str">
        <f>IF(C798="","",IF(Q798="有",IF(H798="ガソリン",VLOOKUP(M798,参考データ!$B$36:$F$38,3,FALSE)/R798^VLOOKUP(M798,参考データ!$B$36:$F$38,4,FALSE)/L798^VLOOKUP(M798,参考データ!$B$36:$F$38,5,FALSE),VLOOKUP(M798,参考データ!$B$39:$F$42,3,FALSE)/R798^VLOOKUP(M798,参考データ!$B$39:$F$42,4,FALSE)/L798^VLOOKUP(M798,参考データ!$B$39:$F$42,5,FALSE))*U798,J798/(IF(I798="委託輸送",IF(H798="ガソリン",INDEX(参考データ!$F$48:$I$50,MATCH(L798,参考データ!$D$48:$D$50,1),MATCH(M798,参考データ!$F$47:$I$47,0)),INDEX(参考データ!$F$51:$I$59,MATCH(L798,参考データ!$D$51:$D$59,1),MATCH(M798,参考データ!$F$47:$I$47,0))),IF(H798="ガソリン",INDEX(参考データ!$F$60:$I$62,MATCH(L798,参考データ!$D$60:$D$62,1),MATCH(M798,参考データ!$F$47:$I$47,0)),INDEX(参考データ!$F$63:$I$71,MATCH(L798,参考データ!$D$63:$D$71,1),MATCH(M798,参考データ!$F$47:$I$47,0)))))))</f>
        <v/>
      </c>
      <c r="U798" s="218" t="str">
        <f t="shared" si="127"/>
        <v/>
      </c>
      <c r="V798" s="206" t="str">
        <f t="shared" si="128"/>
        <v/>
      </c>
      <c r="AN798" s="216">
        <f t="shared" si="131"/>
        <v>0</v>
      </c>
      <c r="AO798" s="156">
        <f t="shared" si="126"/>
        <v>0</v>
      </c>
      <c r="AP798" s="140">
        <f t="shared" si="132"/>
        <v>0</v>
      </c>
      <c r="AQ798" s="159" t="str">
        <f t="shared" si="129"/>
        <v/>
      </c>
    </row>
    <row r="799" spans="2:43" x14ac:dyDescent="0.2">
      <c r="B799" s="202">
        <v>788</v>
      </c>
      <c r="C799" s="45"/>
      <c r="D799" s="114"/>
      <c r="E799" s="114"/>
      <c r="F799" s="114"/>
      <c r="G799" s="44"/>
      <c r="H799" s="10"/>
      <c r="I799" s="10"/>
      <c r="J799" s="5"/>
      <c r="K799" s="36"/>
      <c r="L799" s="37"/>
      <c r="M799" s="8"/>
      <c r="N799" s="8"/>
      <c r="O799" s="8"/>
      <c r="P799" s="8"/>
      <c r="Q799" s="51"/>
      <c r="R799" s="217" t="str">
        <f t="shared" si="130"/>
        <v/>
      </c>
      <c r="S799" s="39" t="str">
        <f>IF(I799="","",IF(I799="委託輸送",IF(H799="ガソリン",VLOOKUP(L799,参考データ!$D$4:$F$6,3,TRUE),VLOOKUP(L799,参考データ!$D$7:$F$15,3,TRUE)),IF(H799="ガソリン",VLOOKUP(L799,参考データ!$D$16:$F$18,3,TRUE),VLOOKUP(L799,参考データ!$D$19:$F$27,3,TRUE))))</f>
        <v/>
      </c>
      <c r="T799" s="204" t="str">
        <f>IF(C799="","",IF(Q799="有",IF(H799="ガソリン",VLOOKUP(M799,参考データ!$B$36:$F$38,3,FALSE)/R799^VLOOKUP(M799,参考データ!$B$36:$F$38,4,FALSE)/L799^VLOOKUP(M799,参考データ!$B$36:$F$38,5,FALSE),VLOOKUP(M799,参考データ!$B$39:$F$42,3,FALSE)/R799^VLOOKUP(M799,参考データ!$B$39:$F$42,4,FALSE)/L799^VLOOKUP(M799,参考データ!$B$39:$F$42,5,FALSE))*U799,J799/(IF(I799="委託輸送",IF(H799="ガソリン",INDEX(参考データ!$F$48:$I$50,MATCH(L799,参考データ!$D$48:$D$50,1),MATCH(M799,参考データ!$F$47:$I$47,0)),INDEX(参考データ!$F$51:$I$59,MATCH(L799,参考データ!$D$51:$D$59,1),MATCH(M799,参考データ!$F$47:$I$47,0))),IF(H799="ガソリン",INDEX(参考データ!$F$60:$I$62,MATCH(L799,参考データ!$D$60:$D$62,1),MATCH(M799,参考データ!$F$47:$I$47,0)),INDEX(参考データ!$F$63:$I$71,MATCH(L799,参考データ!$D$63:$D$71,1),MATCH(M799,参考データ!$F$47:$I$47,0)))))))</f>
        <v/>
      </c>
      <c r="U799" s="218" t="str">
        <f t="shared" si="127"/>
        <v/>
      </c>
      <c r="V799" s="206" t="str">
        <f t="shared" si="128"/>
        <v/>
      </c>
      <c r="AN799" s="216">
        <f t="shared" si="131"/>
        <v>0</v>
      </c>
      <c r="AO799" s="156">
        <f t="shared" si="126"/>
        <v>0</v>
      </c>
      <c r="AP799" s="140">
        <f t="shared" si="132"/>
        <v>0</v>
      </c>
      <c r="AQ799" s="159" t="str">
        <f t="shared" si="129"/>
        <v/>
      </c>
    </row>
    <row r="800" spans="2:43" x14ac:dyDescent="0.2">
      <c r="B800" s="202">
        <v>789</v>
      </c>
      <c r="C800" s="45"/>
      <c r="D800" s="114"/>
      <c r="E800" s="114"/>
      <c r="F800" s="114"/>
      <c r="G800" s="44"/>
      <c r="H800" s="10"/>
      <c r="I800" s="10"/>
      <c r="J800" s="5"/>
      <c r="K800" s="36"/>
      <c r="L800" s="37"/>
      <c r="M800" s="8"/>
      <c r="N800" s="8"/>
      <c r="O800" s="8"/>
      <c r="P800" s="8"/>
      <c r="Q800" s="51"/>
      <c r="R800" s="217" t="str">
        <f t="shared" si="130"/>
        <v/>
      </c>
      <c r="S800" s="39" t="str">
        <f>IF(I800="","",IF(I800="委託輸送",IF(H800="ガソリン",VLOOKUP(L800,参考データ!$D$4:$F$6,3,TRUE),VLOOKUP(L800,参考データ!$D$7:$F$15,3,TRUE)),IF(H800="ガソリン",VLOOKUP(L800,参考データ!$D$16:$F$18,3,TRUE),VLOOKUP(L800,参考データ!$D$19:$F$27,3,TRUE))))</f>
        <v/>
      </c>
      <c r="T800" s="204" t="str">
        <f>IF(C800="","",IF(Q800="有",IF(H800="ガソリン",VLOOKUP(M800,参考データ!$B$36:$F$38,3,FALSE)/R800^VLOOKUP(M800,参考データ!$B$36:$F$38,4,FALSE)/L800^VLOOKUP(M800,参考データ!$B$36:$F$38,5,FALSE),VLOOKUP(M800,参考データ!$B$39:$F$42,3,FALSE)/R800^VLOOKUP(M800,参考データ!$B$39:$F$42,4,FALSE)/L800^VLOOKUP(M800,参考データ!$B$39:$F$42,5,FALSE))*U800,J800/(IF(I800="委託輸送",IF(H800="ガソリン",INDEX(参考データ!$F$48:$I$50,MATCH(L800,参考データ!$D$48:$D$50,1),MATCH(M800,参考データ!$F$47:$I$47,0)),INDEX(参考データ!$F$51:$I$59,MATCH(L800,参考データ!$D$51:$D$59,1),MATCH(M800,参考データ!$F$47:$I$47,0))),IF(H800="ガソリン",INDEX(参考データ!$F$60:$I$62,MATCH(L800,参考データ!$D$60:$D$62,1),MATCH(M800,参考データ!$F$47:$I$47,0)),INDEX(参考データ!$F$63:$I$71,MATCH(L800,参考データ!$D$63:$D$71,1),MATCH(M800,参考データ!$F$47:$I$47,0)))))))</f>
        <v/>
      </c>
      <c r="U800" s="218" t="str">
        <f t="shared" si="127"/>
        <v/>
      </c>
      <c r="V800" s="206" t="str">
        <f t="shared" si="128"/>
        <v/>
      </c>
      <c r="AN800" s="216">
        <f t="shared" si="131"/>
        <v>0</v>
      </c>
      <c r="AO800" s="156">
        <f t="shared" si="126"/>
        <v>0</v>
      </c>
      <c r="AP800" s="140">
        <f t="shared" si="132"/>
        <v>0</v>
      </c>
      <c r="AQ800" s="159" t="str">
        <f t="shared" si="129"/>
        <v/>
      </c>
    </row>
    <row r="801" spans="2:43" x14ac:dyDescent="0.2">
      <c r="B801" s="202">
        <v>790</v>
      </c>
      <c r="C801" s="45"/>
      <c r="D801" s="114"/>
      <c r="E801" s="114"/>
      <c r="F801" s="114"/>
      <c r="G801" s="44"/>
      <c r="H801" s="10"/>
      <c r="I801" s="10"/>
      <c r="J801" s="5"/>
      <c r="K801" s="36"/>
      <c r="L801" s="37"/>
      <c r="M801" s="8"/>
      <c r="N801" s="8"/>
      <c r="O801" s="8"/>
      <c r="P801" s="8"/>
      <c r="Q801" s="51"/>
      <c r="R801" s="217" t="str">
        <f t="shared" si="130"/>
        <v/>
      </c>
      <c r="S801" s="39" t="str">
        <f>IF(I801="","",IF(I801="委託輸送",IF(H801="ガソリン",VLOOKUP(L801,参考データ!$D$4:$F$6,3,TRUE),VLOOKUP(L801,参考データ!$D$7:$F$15,3,TRUE)),IF(H801="ガソリン",VLOOKUP(L801,参考データ!$D$16:$F$18,3,TRUE),VLOOKUP(L801,参考データ!$D$19:$F$27,3,TRUE))))</f>
        <v/>
      </c>
      <c r="T801" s="204" t="str">
        <f>IF(C801="","",IF(Q801="有",IF(H801="ガソリン",VLOOKUP(M801,参考データ!$B$36:$F$38,3,FALSE)/R801^VLOOKUP(M801,参考データ!$B$36:$F$38,4,FALSE)/L801^VLOOKUP(M801,参考データ!$B$36:$F$38,5,FALSE),VLOOKUP(M801,参考データ!$B$39:$F$42,3,FALSE)/R801^VLOOKUP(M801,参考データ!$B$39:$F$42,4,FALSE)/L801^VLOOKUP(M801,参考データ!$B$39:$F$42,5,FALSE))*U801,J801/(IF(I801="委託輸送",IF(H801="ガソリン",INDEX(参考データ!$F$48:$I$50,MATCH(L801,参考データ!$D$48:$D$50,1),MATCH(M801,参考データ!$F$47:$I$47,0)),INDEX(参考データ!$F$51:$I$59,MATCH(L801,参考データ!$D$51:$D$59,1),MATCH(M801,参考データ!$F$47:$I$47,0))),IF(H801="ガソリン",INDEX(参考データ!$F$60:$I$62,MATCH(L801,参考データ!$D$60:$D$62,1),MATCH(M801,参考データ!$F$47:$I$47,0)),INDEX(参考データ!$F$63:$I$71,MATCH(L801,参考データ!$D$63:$D$71,1),MATCH(M801,参考データ!$F$47:$I$47,0)))))))</f>
        <v/>
      </c>
      <c r="U801" s="218" t="str">
        <f t="shared" si="127"/>
        <v/>
      </c>
      <c r="V801" s="206" t="str">
        <f t="shared" si="128"/>
        <v/>
      </c>
      <c r="AN801" s="216">
        <f t="shared" si="131"/>
        <v>0</v>
      </c>
      <c r="AO801" s="156">
        <f t="shared" si="126"/>
        <v>0</v>
      </c>
      <c r="AP801" s="140">
        <f t="shared" si="132"/>
        <v>0</v>
      </c>
      <c r="AQ801" s="159" t="str">
        <f t="shared" si="129"/>
        <v/>
      </c>
    </row>
    <row r="802" spans="2:43" x14ac:dyDescent="0.2">
      <c r="B802" s="202">
        <v>791</v>
      </c>
      <c r="C802" s="45"/>
      <c r="D802" s="114"/>
      <c r="E802" s="114"/>
      <c r="F802" s="114"/>
      <c r="G802" s="44"/>
      <c r="H802" s="10"/>
      <c r="I802" s="10"/>
      <c r="J802" s="5"/>
      <c r="K802" s="36"/>
      <c r="L802" s="37"/>
      <c r="M802" s="8"/>
      <c r="N802" s="8"/>
      <c r="O802" s="8"/>
      <c r="P802" s="8"/>
      <c r="Q802" s="51"/>
      <c r="R802" s="217" t="str">
        <f t="shared" si="130"/>
        <v/>
      </c>
      <c r="S802" s="39" t="str">
        <f>IF(I802="","",IF(I802="委託輸送",IF(H802="ガソリン",VLOOKUP(L802,参考データ!$D$4:$F$6,3,TRUE),VLOOKUP(L802,参考データ!$D$7:$F$15,3,TRUE)),IF(H802="ガソリン",VLOOKUP(L802,参考データ!$D$16:$F$18,3,TRUE),VLOOKUP(L802,参考データ!$D$19:$F$27,3,TRUE))))</f>
        <v/>
      </c>
      <c r="T802" s="204" t="str">
        <f>IF(C802="","",IF(Q802="有",IF(H802="ガソリン",VLOOKUP(M802,参考データ!$B$36:$F$38,3,FALSE)/R802^VLOOKUP(M802,参考データ!$B$36:$F$38,4,FALSE)/L802^VLOOKUP(M802,参考データ!$B$36:$F$38,5,FALSE),VLOOKUP(M802,参考データ!$B$39:$F$42,3,FALSE)/R802^VLOOKUP(M802,参考データ!$B$39:$F$42,4,FALSE)/L802^VLOOKUP(M802,参考データ!$B$39:$F$42,5,FALSE))*U802,J802/(IF(I802="委託輸送",IF(H802="ガソリン",INDEX(参考データ!$F$48:$I$50,MATCH(L802,参考データ!$D$48:$D$50,1),MATCH(M802,参考データ!$F$47:$I$47,0)),INDEX(参考データ!$F$51:$I$59,MATCH(L802,参考データ!$D$51:$D$59,1),MATCH(M802,参考データ!$F$47:$I$47,0))),IF(H802="ガソリン",INDEX(参考データ!$F$60:$I$62,MATCH(L802,参考データ!$D$60:$D$62,1),MATCH(M802,参考データ!$F$47:$I$47,0)),INDEX(参考データ!$F$63:$I$71,MATCH(L802,参考データ!$D$63:$D$71,1),MATCH(M802,参考データ!$F$47:$I$47,0)))))))</f>
        <v/>
      </c>
      <c r="U802" s="218" t="str">
        <f t="shared" si="127"/>
        <v/>
      </c>
      <c r="V802" s="206" t="str">
        <f t="shared" si="128"/>
        <v/>
      </c>
      <c r="AN802" s="216">
        <f t="shared" si="131"/>
        <v>0</v>
      </c>
      <c r="AO802" s="156">
        <f t="shared" si="126"/>
        <v>0</v>
      </c>
      <c r="AP802" s="140">
        <f t="shared" si="132"/>
        <v>0</v>
      </c>
      <c r="AQ802" s="159" t="str">
        <f t="shared" si="129"/>
        <v/>
      </c>
    </row>
    <row r="803" spans="2:43" x14ac:dyDescent="0.2">
      <c r="B803" s="202">
        <v>792</v>
      </c>
      <c r="C803" s="45"/>
      <c r="D803" s="114"/>
      <c r="E803" s="114"/>
      <c r="F803" s="114"/>
      <c r="G803" s="44"/>
      <c r="H803" s="10"/>
      <c r="I803" s="10"/>
      <c r="J803" s="5"/>
      <c r="K803" s="36"/>
      <c r="L803" s="37"/>
      <c r="M803" s="8"/>
      <c r="N803" s="8"/>
      <c r="O803" s="8"/>
      <c r="P803" s="8"/>
      <c r="Q803" s="51"/>
      <c r="R803" s="217" t="str">
        <f t="shared" si="130"/>
        <v/>
      </c>
      <c r="S803" s="39" t="str">
        <f>IF(I803="","",IF(I803="委託輸送",IF(H803="ガソリン",VLOOKUP(L803,参考データ!$D$4:$F$6,3,TRUE),VLOOKUP(L803,参考データ!$D$7:$F$15,3,TRUE)),IF(H803="ガソリン",VLOOKUP(L803,参考データ!$D$16:$F$18,3,TRUE),VLOOKUP(L803,参考データ!$D$19:$F$27,3,TRUE))))</f>
        <v/>
      </c>
      <c r="T803" s="204" t="str">
        <f>IF(C803="","",IF(Q803="有",IF(H803="ガソリン",VLOOKUP(M803,参考データ!$B$36:$F$38,3,FALSE)/R803^VLOOKUP(M803,参考データ!$B$36:$F$38,4,FALSE)/L803^VLOOKUP(M803,参考データ!$B$36:$F$38,5,FALSE),VLOOKUP(M803,参考データ!$B$39:$F$42,3,FALSE)/R803^VLOOKUP(M803,参考データ!$B$39:$F$42,4,FALSE)/L803^VLOOKUP(M803,参考データ!$B$39:$F$42,5,FALSE))*U803,J803/(IF(I803="委託輸送",IF(H803="ガソリン",INDEX(参考データ!$F$48:$I$50,MATCH(L803,参考データ!$D$48:$D$50,1),MATCH(M803,参考データ!$F$47:$I$47,0)),INDEX(参考データ!$F$51:$I$59,MATCH(L803,参考データ!$D$51:$D$59,1),MATCH(M803,参考データ!$F$47:$I$47,0))),IF(H803="ガソリン",INDEX(参考データ!$F$60:$I$62,MATCH(L803,参考データ!$D$60:$D$62,1),MATCH(M803,参考データ!$F$47:$I$47,0)),INDEX(参考データ!$F$63:$I$71,MATCH(L803,参考データ!$D$63:$D$71,1),MATCH(M803,参考データ!$F$47:$I$47,0)))))))</f>
        <v/>
      </c>
      <c r="U803" s="218" t="str">
        <f t="shared" si="127"/>
        <v/>
      </c>
      <c r="V803" s="206" t="str">
        <f t="shared" si="128"/>
        <v/>
      </c>
      <c r="AN803" s="216">
        <f t="shared" si="131"/>
        <v>0</v>
      </c>
      <c r="AO803" s="156">
        <f t="shared" si="126"/>
        <v>0</v>
      </c>
      <c r="AP803" s="140">
        <f t="shared" si="132"/>
        <v>0</v>
      </c>
      <c r="AQ803" s="159" t="str">
        <f t="shared" si="129"/>
        <v/>
      </c>
    </row>
    <row r="804" spans="2:43" x14ac:dyDescent="0.2">
      <c r="B804" s="202">
        <v>793</v>
      </c>
      <c r="C804" s="45"/>
      <c r="D804" s="114"/>
      <c r="E804" s="114"/>
      <c r="F804" s="114"/>
      <c r="G804" s="44"/>
      <c r="H804" s="10"/>
      <c r="I804" s="10"/>
      <c r="J804" s="5"/>
      <c r="K804" s="36"/>
      <c r="L804" s="37"/>
      <c r="M804" s="8"/>
      <c r="N804" s="8"/>
      <c r="O804" s="8"/>
      <c r="P804" s="8"/>
      <c r="Q804" s="51"/>
      <c r="R804" s="217" t="str">
        <f t="shared" si="130"/>
        <v/>
      </c>
      <c r="S804" s="39" t="str">
        <f>IF(I804="","",IF(I804="委託輸送",IF(H804="ガソリン",VLOOKUP(L804,参考データ!$D$4:$F$6,3,TRUE),VLOOKUP(L804,参考データ!$D$7:$F$15,3,TRUE)),IF(H804="ガソリン",VLOOKUP(L804,参考データ!$D$16:$F$18,3,TRUE),VLOOKUP(L804,参考データ!$D$19:$F$27,3,TRUE))))</f>
        <v/>
      </c>
      <c r="T804" s="204" t="str">
        <f>IF(C804="","",IF(Q804="有",IF(H804="ガソリン",VLOOKUP(M804,参考データ!$B$36:$F$38,3,FALSE)/R804^VLOOKUP(M804,参考データ!$B$36:$F$38,4,FALSE)/L804^VLOOKUP(M804,参考データ!$B$36:$F$38,5,FALSE),VLOOKUP(M804,参考データ!$B$39:$F$42,3,FALSE)/R804^VLOOKUP(M804,参考データ!$B$39:$F$42,4,FALSE)/L804^VLOOKUP(M804,参考データ!$B$39:$F$42,5,FALSE))*U804,J804/(IF(I804="委託輸送",IF(H804="ガソリン",INDEX(参考データ!$F$48:$I$50,MATCH(L804,参考データ!$D$48:$D$50,1),MATCH(M804,参考データ!$F$47:$I$47,0)),INDEX(参考データ!$F$51:$I$59,MATCH(L804,参考データ!$D$51:$D$59,1),MATCH(M804,参考データ!$F$47:$I$47,0))),IF(H804="ガソリン",INDEX(参考データ!$F$60:$I$62,MATCH(L804,参考データ!$D$60:$D$62,1),MATCH(M804,参考データ!$F$47:$I$47,0)),INDEX(参考データ!$F$63:$I$71,MATCH(L804,参考データ!$D$63:$D$71,1),MATCH(M804,参考データ!$F$47:$I$47,0)))))))</f>
        <v/>
      </c>
      <c r="U804" s="218" t="str">
        <f t="shared" si="127"/>
        <v/>
      </c>
      <c r="V804" s="206" t="str">
        <f t="shared" si="128"/>
        <v/>
      </c>
      <c r="AN804" s="216">
        <f t="shared" si="131"/>
        <v>0</v>
      </c>
      <c r="AO804" s="156">
        <f t="shared" si="126"/>
        <v>0</v>
      </c>
      <c r="AP804" s="140">
        <f t="shared" si="132"/>
        <v>0</v>
      </c>
      <c r="AQ804" s="159" t="str">
        <f t="shared" si="129"/>
        <v/>
      </c>
    </row>
    <row r="805" spans="2:43" x14ac:dyDescent="0.2">
      <c r="B805" s="202">
        <v>794</v>
      </c>
      <c r="C805" s="45"/>
      <c r="D805" s="114"/>
      <c r="E805" s="114"/>
      <c r="F805" s="114"/>
      <c r="G805" s="44"/>
      <c r="H805" s="10"/>
      <c r="I805" s="10"/>
      <c r="J805" s="5"/>
      <c r="K805" s="36"/>
      <c r="L805" s="37"/>
      <c r="M805" s="8"/>
      <c r="N805" s="8"/>
      <c r="O805" s="8"/>
      <c r="P805" s="8"/>
      <c r="Q805" s="51"/>
      <c r="R805" s="217" t="str">
        <f t="shared" si="130"/>
        <v/>
      </c>
      <c r="S805" s="39" t="str">
        <f>IF(I805="","",IF(I805="委託輸送",IF(H805="ガソリン",VLOOKUP(L805,参考データ!$D$4:$F$6,3,TRUE),VLOOKUP(L805,参考データ!$D$7:$F$15,3,TRUE)),IF(H805="ガソリン",VLOOKUP(L805,参考データ!$D$16:$F$18,3,TRUE),VLOOKUP(L805,参考データ!$D$19:$F$27,3,TRUE))))</f>
        <v/>
      </c>
      <c r="T805" s="204" t="str">
        <f>IF(C805="","",IF(Q805="有",IF(H805="ガソリン",VLOOKUP(M805,参考データ!$B$36:$F$38,3,FALSE)/R805^VLOOKUP(M805,参考データ!$B$36:$F$38,4,FALSE)/L805^VLOOKUP(M805,参考データ!$B$36:$F$38,5,FALSE),VLOOKUP(M805,参考データ!$B$39:$F$42,3,FALSE)/R805^VLOOKUP(M805,参考データ!$B$39:$F$42,4,FALSE)/L805^VLOOKUP(M805,参考データ!$B$39:$F$42,5,FALSE))*U805,J805/(IF(I805="委託輸送",IF(H805="ガソリン",INDEX(参考データ!$F$48:$I$50,MATCH(L805,参考データ!$D$48:$D$50,1),MATCH(M805,参考データ!$F$47:$I$47,0)),INDEX(参考データ!$F$51:$I$59,MATCH(L805,参考データ!$D$51:$D$59,1),MATCH(M805,参考データ!$F$47:$I$47,0))),IF(H805="ガソリン",INDEX(参考データ!$F$60:$I$62,MATCH(L805,参考データ!$D$60:$D$62,1),MATCH(M805,参考データ!$F$47:$I$47,0)),INDEX(参考データ!$F$63:$I$71,MATCH(L805,参考データ!$D$63:$D$71,1),MATCH(M805,参考データ!$F$47:$I$47,0)))))))</f>
        <v/>
      </c>
      <c r="U805" s="218" t="str">
        <f t="shared" si="127"/>
        <v/>
      </c>
      <c r="V805" s="206" t="str">
        <f t="shared" si="128"/>
        <v/>
      </c>
      <c r="AN805" s="216">
        <f t="shared" si="131"/>
        <v>0</v>
      </c>
      <c r="AO805" s="156">
        <f t="shared" si="126"/>
        <v>0</v>
      </c>
      <c r="AP805" s="140">
        <f t="shared" si="132"/>
        <v>0</v>
      </c>
      <c r="AQ805" s="159" t="str">
        <f t="shared" si="129"/>
        <v/>
      </c>
    </row>
    <row r="806" spans="2:43" x14ac:dyDescent="0.2">
      <c r="B806" s="202">
        <v>795</v>
      </c>
      <c r="C806" s="45"/>
      <c r="D806" s="114"/>
      <c r="E806" s="114"/>
      <c r="F806" s="114"/>
      <c r="G806" s="44"/>
      <c r="H806" s="10"/>
      <c r="I806" s="10"/>
      <c r="J806" s="5"/>
      <c r="K806" s="36"/>
      <c r="L806" s="37"/>
      <c r="M806" s="8"/>
      <c r="N806" s="8"/>
      <c r="O806" s="8"/>
      <c r="P806" s="8"/>
      <c r="Q806" s="51"/>
      <c r="R806" s="217" t="str">
        <f t="shared" si="130"/>
        <v/>
      </c>
      <c r="S806" s="39" t="str">
        <f>IF(I806="","",IF(I806="委託輸送",IF(H806="ガソリン",VLOOKUP(L806,参考データ!$D$4:$F$6,3,TRUE),VLOOKUP(L806,参考データ!$D$7:$F$15,3,TRUE)),IF(H806="ガソリン",VLOOKUP(L806,参考データ!$D$16:$F$18,3,TRUE),VLOOKUP(L806,参考データ!$D$19:$F$27,3,TRUE))))</f>
        <v/>
      </c>
      <c r="T806" s="204" t="str">
        <f>IF(C806="","",IF(Q806="有",IF(H806="ガソリン",VLOOKUP(M806,参考データ!$B$36:$F$38,3,FALSE)/R806^VLOOKUP(M806,参考データ!$B$36:$F$38,4,FALSE)/L806^VLOOKUP(M806,参考データ!$B$36:$F$38,5,FALSE),VLOOKUP(M806,参考データ!$B$39:$F$42,3,FALSE)/R806^VLOOKUP(M806,参考データ!$B$39:$F$42,4,FALSE)/L806^VLOOKUP(M806,参考データ!$B$39:$F$42,5,FALSE))*U806,J806/(IF(I806="委託輸送",IF(H806="ガソリン",INDEX(参考データ!$F$48:$I$50,MATCH(L806,参考データ!$D$48:$D$50,1),MATCH(M806,参考データ!$F$47:$I$47,0)),INDEX(参考データ!$F$51:$I$59,MATCH(L806,参考データ!$D$51:$D$59,1),MATCH(M806,参考データ!$F$47:$I$47,0))),IF(H806="ガソリン",INDEX(参考データ!$F$60:$I$62,MATCH(L806,参考データ!$D$60:$D$62,1),MATCH(M806,参考データ!$F$47:$I$47,0)),INDEX(参考データ!$F$63:$I$71,MATCH(L806,参考データ!$D$63:$D$71,1),MATCH(M806,参考データ!$F$47:$I$47,0)))))))</f>
        <v/>
      </c>
      <c r="U806" s="218" t="str">
        <f t="shared" si="127"/>
        <v/>
      </c>
      <c r="V806" s="206" t="str">
        <f t="shared" si="128"/>
        <v/>
      </c>
      <c r="AN806" s="216">
        <f t="shared" si="131"/>
        <v>0</v>
      </c>
      <c r="AO806" s="156">
        <f t="shared" si="126"/>
        <v>0</v>
      </c>
      <c r="AP806" s="140">
        <f t="shared" si="132"/>
        <v>0</v>
      </c>
      <c r="AQ806" s="159" t="str">
        <f t="shared" si="129"/>
        <v/>
      </c>
    </row>
    <row r="807" spans="2:43" x14ac:dyDescent="0.2">
      <c r="B807" s="202">
        <v>796</v>
      </c>
      <c r="C807" s="45"/>
      <c r="D807" s="114"/>
      <c r="E807" s="114"/>
      <c r="F807" s="114"/>
      <c r="G807" s="44"/>
      <c r="H807" s="10"/>
      <c r="I807" s="10"/>
      <c r="J807" s="5"/>
      <c r="K807" s="36"/>
      <c r="L807" s="37"/>
      <c r="M807" s="8"/>
      <c r="N807" s="8"/>
      <c r="O807" s="8"/>
      <c r="P807" s="8"/>
      <c r="Q807" s="51"/>
      <c r="R807" s="217" t="str">
        <f t="shared" si="130"/>
        <v/>
      </c>
      <c r="S807" s="39" t="str">
        <f>IF(I807="","",IF(I807="委託輸送",IF(H807="ガソリン",VLOOKUP(L807,参考データ!$D$4:$F$6,3,TRUE),VLOOKUP(L807,参考データ!$D$7:$F$15,3,TRUE)),IF(H807="ガソリン",VLOOKUP(L807,参考データ!$D$16:$F$18,3,TRUE),VLOOKUP(L807,参考データ!$D$19:$F$27,3,TRUE))))</f>
        <v/>
      </c>
      <c r="T807" s="204" t="str">
        <f>IF(C807="","",IF(Q807="有",IF(H807="ガソリン",VLOOKUP(M807,参考データ!$B$36:$F$38,3,FALSE)/R807^VLOOKUP(M807,参考データ!$B$36:$F$38,4,FALSE)/L807^VLOOKUP(M807,参考データ!$B$36:$F$38,5,FALSE),VLOOKUP(M807,参考データ!$B$39:$F$42,3,FALSE)/R807^VLOOKUP(M807,参考データ!$B$39:$F$42,4,FALSE)/L807^VLOOKUP(M807,参考データ!$B$39:$F$42,5,FALSE))*U807,J807/(IF(I807="委託輸送",IF(H807="ガソリン",INDEX(参考データ!$F$48:$I$50,MATCH(L807,参考データ!$D$48:$D$50,1),MATCH(M807,参考データ!$F$47:$I$47,0)),INDEX(参考データ!$F$51:$I$59,MATCH(L807,参考データ!$D$51:$D$59,1),MATCH(M807,参考データ!$F$47:$I$47,0))),IF(H807="ガソリン",INDEX(参考データ!$F$60:$I$62,MATCH(L807,参考データ!$D$60:$D$62,1),MATCH(M807,参考データ!$F$47:$I$47,0)),INDEX(参考データ!$F$63:$I$71,MATCH(L807,参考データ!$D$63:$D$71,1),MATCH(M807,参考データ!$F$47:$I$47,0)))))))</f>
        <v/>
      </c>
      <c r="U807" s="218" t="str">
        <f t="shared" si="127"/>
        <v/>
      </c>
      <c r="V807" s="206" t="str">
        <f t="shared" si="128"/>
        <v/>
      </c>
      <c r="AN807" s="216">
        <f t="shared" si="131"/>
        <v>0</v>
      </c>
      <c r="AO807" s="156">
        <f t="shared" si="126"/>
        <v>0</v>
      </c>
      <c r="AP807" s="140">
        <f t="shared" si="132"/>
        <v>0</v>
      </c>
      <c r="AQ807" s="159" t="str">
        <f t="shared" si="129"/>
        <v/>
      </c>
    </row>
    <row r="808" spans="2:43" x14ac:dyDescent="0.2">
      <c r="B808" s="202">
        <v>797</v>
      </c>
      <c r="C808" s="45"/>
      <c r="D808" s="114"/>
      <c r="E808" s="114"/>
      <c r="F808" s="114"/>
      <c r="G808" s="44"/>
      <c r="H808" s="10"/>
      <c r="I808" s="10"/>
      <c r="J808" s="5"/>
      <c r="K808" s="36"/>
      <c r="L808" s="37"/>
      <c r="M808" s="8"/>
      <c r="N808" s="8"/>
      <c r="O808" s="8"/>
      <c r="P808" s="8"/>
      <c r="Q808" s="51"/>
      <c r="R808" s="217" t="str">
        <f t="shared" si="130"/>
        <v/>
      </c>
      <c r="S808" s="39" t="str">
        <f>IF(I808="","",IF(I808="委託輸送",IF(H808="ガソリン",VLOOKUP(L808,参考データ!$D$4:$F$6,3,TRUE),VLOOKUP(L808,参考データ!$D$7:$F$15,3,TRUE)),IF(H808="ガソリン",VLOOKUP(L808,参考データ!$D$16:$F$18,3,TRUE),VLOOKUP(L808,参考データ!$D$19:$F$27,3,TRUE))))</f>
        <v/>
      </c>
      <c r="T808" s="204" t="str">
        <f>IF(C808="","",IF(Q808="有",IF(H808="ガソリン",VLOOKUP(M808,参考データ!$B$36:$F$38,3,FALSE)/R808^VLOOKUP(M808,参考データ!$B$36:$F$38,4,FALSE)/L808^VLOOKUP(M808,参考データ!$B$36:$F$38,5,FALSE),VLOOKUP(M808,参考データ!$B$39:$F$42,3,FALSE)/R808^VLOOKUP(M808,参考データ!$B$39:$F$42,4,FALSE)/L808^VLOOKUP(M808,参考データ!$B$39:$F$42,5,FALSE))*U808,J808/(IF(I808="委託輸送",IF(H808="ガソリン",INDEX(参考データ!$F$48:$I$50,MATCH(L808,参考データ!$D$48:$D$50,1),MATCH(M808,参考データ!$F$47:$I$47,0)),INDEX(参考データ!$F$51:$I$59,MATCH(L808,参考データ!$D$51:$D$59,1),MATCH(M808,参考データ!$F$47:$I$47,0))),IF(H808="ガソリン",INDEX(参考データ!$F$60:$I$62,MATCH(L808,参考データ!$D$60:$D$62,1),MATCH(M808,参考データ!$F$47:$I$47,0)),INDEX(参考データ!$F$63:$I$71,MATCH(L808,参考データ!$D$63:$D$71,1),MATCH(M808,参考データ!$F$47:$I$47,0)))))))</f>
        <v/>
      </c>
      <c r="U808" s="218" t="str">
        <f t="shared" si="127"/>
        <v/>
      </c>
      <c r="V808" s="206" t="str">
        <f t="shared" si="128"/>
        <v/>
      </c>
      <c r="AN808" s="216">
        <f t="shared" si="131"/>
        <v>0</v>
      </c>
      <c r="AO808" s="156">
        <f t="shared" si="126"/>
        <v>0</v>
      </c>
      <c r="AP808" s="140">
        <f t="shared" si="132"/>
        <v>0</v>
      </c>
      <c r="AQ808" s="159" t="str">
        <f t="shared" si="129"/>
        <v/>
      </c>
    </row>
    <row r="809" spans="2:43" x14ac:dyDescent="0.2">
      <c r="B809" s="202">
        <v>798</v>
      </c>
      <c r="C809" s="45"/>
      <c r="D809" s="114"/>
      <c r="E809" s="114"/>
      <c r="F809" s="114"/>
      <c r="G809" s="44"/>
      <c r="H809" s="10"/>
      <c r="I809" s="10"/>
      <c r="J809" s="5"/>
      <c r="K809" s="36"/>
      <c r="L809" s="37"/>
      <c r="M809" s="8"/>
      <c r="N809" s="8"/>
      <c r="O809" s="8"/>
      <c r="P809" s="8"/>
      <c r="Q809" s="51"/>
      <c r="R809" s="217" t="str">
        <f t="shared" si="130"/>
        <v/>
      </c>
      <c r="S809" s="39" t="str">
        <f>IF(I809="","",IF(I809="委託輸送",IF(H809="ガソリン",VLOOKUP(L809,参考データ!$D$4:$F$6,3,TRUE),VLOOKUP(L809,参考データ!$D$7:$F$15,3,TRUE)),IF(H809="ガソリン",VLOOKUP(L809,参考データ!$D$16:$F$18,3,TRUE),VLOOKUP(L809,参考データ!$D$19:$F$27,3,TRUE))))</f>
        <v/>
      </c>
      <c r="T809" s="204" t="str">
        <f>IF(C809="","",IF(Q809="有",IF(H809="ガソリン",VLOOKUP(M809,参考データ!$B$36:$F$38,3,FALSE)/R809^VLOOKUP(M809,参考データ!$B$36:$F$38,4,FALSE)/L809^VLOOKUP(M809,参考データ!$B$36:$F$38,5,FALSE),VLOOKUP(M809,参考データ!$B$39:$F$42,3,FALSE)/R809^VLOOKUP(M809,参考データ!$B$39:$F$42,4,FALSE)/L809^VLOOKUP(M809,参考データ!$B$39:$F$42,5,FALSE))*U809,J809/(IF(I809="委託輸送",IF(H809="ガソリン",INDEX(参考データ!$F$48:$I$50,MATCH(L809,参考データ!$D$48:$D$50,1),MATCH(M809,参考データ!$F$47:$I$47,0)),INDEX(参考データ!$F$51:$I$59,MATCH(L809,参考データ!$D$51:$D$59,1),MATCH(M809,参考データ!$F$47:$I$47,0))),IF(H809="ガソリン",INDEX(参考データ!$F$60:$I$62,MATCH(L809,参考データ!$D$60:$D$62,1),MATCH(M809,参考データ!$F$47:$I$47,0)),INDEX(参考データ!$F$63:$I$71,MATCH(L809,参考データ!$D$63:$D$71,1),MATCH(M809,参考データ!$F$47:$I$47,0)))))))</f>
        <v/>
      </c>
      <c r="U809" s="218" t="str">
        <f t="shared" si="127"/>
        <v/>
      </c>
      <c r="V809" s="206" t="str">
        <f t="shared" si="128"/>
        <v/>
      </c>
      <c r="AN809" s="216">
        <f t="shared" si="131"/>
        <v>0</v>
      </c>
      <c r="AO809" s="156">
        <f t="shared" ref="AO809:AO872" si="133">+J809*L809/1000</f>
        <v>0</v>
      </c>
      <c r="AP809" s="140">
        <f t="shared" si="132"/>
        <v>0</v>
      </c>
      <c r="AQ809" s="159" t="str">
        <f t="shared" si="129"/>
        <v/>
      </c>
    </row>
    <row r="810" spans="2:43" x14ac:dyDescent="0.2">
      <c r="B810" s="202">
        <v>799</v>
      </c>
      <c r="C810" s="45"/>
      <c r="D810" s="114"/>
      <c r="E810" s="114"/>
      <c r="F810" s="114"/>
      <c r="G810" s="44"/>
      <c r="H810" s="10"/>
      <c r="I810" s="10"/>
      <c r="J810" s="5"/>
      <c r="K810" s="36"/>
      <c r="L810" s="37"/>
      <c r="M810" s="8"/>
      <c r="N810" s="8"/>
      <c r="O810" s="8"/>
      <c r="P810" s="8"/>
      <c r="Q810" s="51"/>
      <c r="R810" s="217" t="str">
        <f t="shared" si="130"/>
        <v/>
      </c>
      <c r="S810" s="39" t="str">
        <f>IF(I810="","",IF(I810="委託輸送",IF(H810="ガソリン",VLOOKUP(L810,参考データ!$D$4:$F$6,3,TRUE),VLOOKUP(L810,参考データ!$D$7:$F$15,3,TRUE)),IF(H810="ガソリン",VLOOKUP(L810,参考データ!$D$16:$F$18,3,TRUE),VLOOKUP(L810,参考データ!$D$19:$F$27,3,TRUE))))</f>
        <v/>
      </c>
      <c r="T810" s="204" t="str">
        <f>IF(C810="","",IF(Q810="有",IF(H810="ガソリン",VLOOKUP(M810,参考データ!$B$36:$F$38,3,FALSE)/R810^VLOOKUP(M810,参考データ!$B$36:$F$38,4,FALSE)/L810^VLOOKUP(M810,参考データ!$B$36:$F$38,5,FALSE),VLOOKUP(M810,参考データ!$B$39:$F$42,3,FALSE)/R810^VLOOKUP(M810,参考データ!$B$39:$F$42,4,FALSE)/L810^VLOOKUP(M810,参考データ!$B$39:$F$42,5,FALSE))*U810,J810/(IF(I810="委託輸送",IF(H810="ガソリン",INDEX(参考データ!$F$48:$I$50,MATCH(L810,参考データ!$D$48:$D$50,1),MATCH(M810,参考データ!$F$47:$I$47,0)),INDEX(参考データ!$F$51:$I$59,MATCH(L810,参考データ!$D$51:$D$59,1),MATCH(M810,参考データ!$F$47:$I$47,0))),IF(H810="ガソリン",INDEX(参考データ!$F$60:$I$62,MATCH(L810,参考データ!$D$60:$D$62,1),MATCH(M810,参考データ!$F$47:$I$47,0)),INDEX(参考データ!$F$63:$I$71,MATCH(L810,参考データ!$D$63:$D$71,1),MATCH(M810,参考データ!$F$47:$I$47,0)))))))</f>
        <v/>
      </c>
      <c r="U810" s="218" t="str">
        <f t="shared" si="127"/>
        <v/>
      </c>
      <c r="V810" s="206" t="str">
        <f t="shared" si="128"/>
        <v/>
      </c>
      <c r="AN810" s="216">
        <f t="shared" si="131"/>
        <v>0</v>
      </c>
      <c r="AO810" s="156">
        <f t="shared" si="133"/>
        <v>0</v>
      </c>
      <c r="AP810" s="140">
        <f t="shared" si="132"/>
        <v>0</v>
      </c>
      <c r="AQ810" s="159" t="str">
        <f t="shared" si="129"/>
        <v/>
      </c>
    </row>
    <row r="811" spans="2:43" x14ac:dyDescent="0.2">
      <c r="B811" s="202">
        <v>800</v>
      </c>
      <c r="C811" s="45"/>
      <c r="D811" s="114"/>
      <c r="E811" s="114"/>
      <c r="F811" s="114"/>
      <c r="G811" s="44"/>
      <c r="H811" s="10"/>
      <c r="I811" s="10"/>
      <c r="J811" s="5"/>
      <c r="K811" s="36"/>
      <c r="L811" s="37"/>
      <c r="M811" s="8"/>
      <c r="N811" s="8"/>
      <c r="O811" s="8"/>
      <c r="P811" s="8"/>
      <c r="Q811" s="51"/>
      <c r="R811" s="217" t="str">
        <f t="shared" si="130"/>
        <v/>
      </c>
      <c r="S811" s="39" t="str">
        <f>IF(I811="","",IF(I811="委託輸送",IF(H811="ガソリン",VLOOKUP(L811,参考データ!$D$4:$F$6,3,TRUE),VLOOKUP(L811,参考データ!$D$7:$F$15,3,TRUE)),IF(H811="ガソリン",VLOOKUP(L811,参考データ!$D$16:$F$18,3,TRUE),VLOOKUP(L811,参考データ!$D$19:$F$27,3,TRUE))))</f>
        <v/>
      </c>
      <c r="T811" s="204" t="str">
        <f>IF(C811="","",IF(Q811="有",IF(H811="ガソリン",VLOOKUP(M811,参考データ!$B$36:$F$38,3,FALSE)/R811^VLOOKUP(M811,参考データ!$B$36:$F$38,4,FALSE)/L811^VLOOKUP(M811,参考データ!$B$36:$F$38,5,FALSE),VLOOKUP(M811,参考データ!$B$39:$F$42,3,FALSE)/R811^VLOOKUP(M811,参考データ!$B$39:$F$42,4,FALSE)/L811^VLOOKUP(M811,参考データ!$B$39:$F$42,5,FALSE))*U811,J811/(IF(I811="委託輸送",IF(H811="ガソリン",INDEX(参考データ!$F$48:$I$50,MATCH(L811,参考データ!$D$48:$D$50,1),MATCH(M811,参考データ!$F$47:$I$47,0)),INDEX(参考データ!$F$51:$I$59,MATCH(L811,参考データ!$D$51:$D$59,1),MATCH(M811,参考データ!$F$47:$I$47,0))),IF(H811="ガソリン",INDEX(参考データ!$F$60:$I$62,MATCH(L811,参考データ!$D$60:$D$62,1),MATCH(M811,参考データ!$F$47:$I$47,0)),INDEX(参考データ!$F$63:$I$71,MATCH(L811,参考データ!$D$63:$D$71,1),MATCH(M811,参考データ!$F$47:$I$47,0)))))))</f>
        <v/>
      </c>
      <c r="U811" s="218" t="str">
        <f t="shared" si="127"/>
        <v/>
      </c>
      <c r="V811" s="206" t="str">
        <f t="shared" si="128"/>
        <v/>
      </c>
      <c r="AN811" s="216">
        <f t="shared" si="131"/>
        <v>0</v>
      </c>
      <c r="AO811" s="156">
        <f t="shared" si="133"/>
        <v>0</v>
      </c>
      <c r="AP811" s="140">
        <f t="shared" si="132"/>
        <v>0</v>
      </c>
      <c r="AQ811" s="159" t="str">
        <f t="shared" si="129"/>
        <v/>
      </c>
    </row>
    <row r="812" spans="2:43" x14ac:dyDescent="0.2">
      <c r="B812" s="202">
        <v>801</v>
      </c>
      <c r="C812" s="45"/>
      <c r="D812" s="114"/>
      <c r="E812" s="114"/>
      <c r="F812" s="114"/>
      <c r="G812" s="44"/>
      <c r="H812" s="10"/>
      <c r="I812" s="10"/>
      <c r="J812" s="5"/>
      <c r="K812" s="36"/>
      <c r="L812" s="37"/>
      <c r="M812" s="8"/>
      <c r="N812" s="8"/>
      <c r="O812" s="8"/>
      <c r="P812" s="8"/>
      <c r="Q812" s="51"/>
      <c r="R812" s="217" t="str">
        <f t="shared" si="130"/>
        <v/>
      </c>
      <c r="S812" s="39" t="str">
        <f>IF(I812="","",IF(I812="委託輸送",IF(H812="ガソリン",VLOOKUP(L812,参考データ!$D$4:$F$6,3,TRUE),VLOOKUP(L812,参考データ!$D$7:$F$15,3,TRUE)),IF(H812="ガソリン",VLOOKUP(L812,参考データ!$D$16:$F$18,3,TRUE),VLOOKUP(L812,参考データ!$D$19:$F$27,3,TRUE))))</f>
        <v/>
      </c>
      <c r="T812" s="204" t="str">
        <f>IF(C812="","",IF(Q812="有",IF(H812="ガソリン",VLOOKUP(M812,参考データ!$B$36:$F$38,3,FALSE)/R812^VLOOKUP(M812,参考データ!$B$36:$F$38,4,FALSE)/L812^VLOOKUP(M812,参考データ!$B$36:$F$38,5,FALSE),VLOOKUP(M812,参考データ!$B$39:$F$42,3,FALSE)/R812^VLOOKUP(M812,参考データ!$B$39:$F$42,4,FALSE)/L812^VLOOKUP(M812,参考データ!$B$39:$F$42,5,FALSE))*U812,J812/(IF(I812="委託輸送",IF(H812="ガソリン",INDEX(参考データ!$F$48:$I$50,MATCH(L812,参考データ!$D$48:$D$50,1),MATCH(M812,参考データ!$F$47:$I$47,0)),INDEX(参考データ!$F$51:$I$59,MATCH(L812,参考データ!$D$51:$D$59,1),MATCH(M812,参考データ!$F$47:$I$47,0))),IF(H812="ガソリン",INDEX(参考データ!$F$60:$I$62,MATCH(L812,参考データ!$D$60:$D$62,1),MATCH(M812,参考データ!$F$47:$I$47,0)),INDEX(参考データ!$F$63:$I$71,MATCH(L812,参考データ!$D$63:$D$71,1),MATCH(M812,参考データ!$F$47:$I$47,0)))))))</f>
        <v/>
      </c>
      <c r="U812" s="218" t="str">
        <f t="shared" si="127"/>
        <v/>
      </c>
      <c r="V812" s="206" t="str">
        <f t="shared" si="128"/>
        <v/>
      </c>
      <c r="AN812" s="216">
        <f t="shared" si="131"/>
        <v>0</v>
      </c>
      <c r="AO812" s="156">
        <f t="shared" si="133"/>
        <v>0</v>
      </c>
      <c r="AP812" s="140">
        <f t="shared" si="132"/>
        <v>0</v>
      </c>
      <c r="AQ812" s="159" t="str">
        <f t="shared" si="129"/>
        <v/>
      </c>
    </row>
    <row r="813" spans="2:43" x14ac:dyDescent="0.2">
      <c r="B813" s="202">
        <v>802</v>
      </c>
      <c r="C813" s="45"/>
      <c r="D813" s="114"/>
      <c r="E813" s="114"/>
      <c r="F813" s="114"/>
      <c r="G813" s="44"/>
      <c r="H813" s="10"/>
      <c r="I813" s="10"/>
      <c r="J813" s="5"/>
      <c r="K813" s="36"/>
      <c r="L813" s="37"/>
      <c r="M813" s="8"/>
      <c r="N813" s="8"/>
      <c r="O813" s="8"/>
      <c r="P813" s="8"/>
      <c r="Q813" s="51"/>
      <c r="R813" s="217" t="str">
        <f t="shared" si="130"/>
        <v/>
      </c>
      <c r="S813" s="39" t="str">
        <f>IF(I813="","",IF(I813="委託輸送",IF(H813="ガソリン",VLOOKUP(L813,参考データ!$D$4:$F$6,3,TRUE),VLOOKUP(L813,参考データ!$D$7:$F$15,3,TRUE)),IF(H813="ガソリン",VLOOKUP(L813,参考データ!$D$16:$F$18,3,TRUE),VLOOKUP(L813,参考データ!$D$19:$F$27,3,TRUE))))</f>
        <v/>
      </c>
      <c r="T813" s="204" t="str">
        <f>IF(C813="","",IF(Q813="有",IF(H813="ガソリン",VLOOKUP(M813,参考データ!$B$36:$F$38,3,FALSE)/R813^VLOOKUP(M813,参考データ!$B$36:$F$38,4,FALSE)/L813^VLOOKUP(M813,参考データ!$B$36:$F$38,5,FALSE),VLOOKUP(M813,参考データ!$B$39:$F$42,3,FALSE)/R813^VLOOKUP(M813,参考データ!$B$39:$F$42,4,FALSE)/L813^VLOOKUP(M813,参考データ!$B$39:$F$42,5,FALSE))*U813,J813/(IF(I813="委託輸送",IF(H813="ガソリン",INDEX(参考データ!$F$48:$I$50,MATCH(L813,参考データ!$D$48:$D$50,1),MATCH(M813,参考データ!$F$47:$I$47,0)),INDEX(参考データ!$F$51:$I$59,MATCH(L813,参考データ!$D$51:$D$59,1),MATCH(M813,参考データ!$F$47:$I$47,0))),IF(H813="ガソリン",INDEX(参考データ!$F$60:$I$62,MATCH(L813,参考データ!$D$60:$D$62,1),MATCH(M813,参考データ!$F$47:$I$47,0)),INDEX(参考データ!$F$63:$I$71,MATCH(L813,参考データ!$D$63:$D$71,1),MATCH(M813,参考データ!$F$47:$I$47,0)))))))</f>
        <v/>
      </c>
      <c r="U813" s="218" t="str">
        <f t="shared" si="127"/>
        <v/>
      </c>
      <c r="V813" s="206" t="str">
        <f t="shared" si="128"/>
        <v/>
      </c>
      <c r="AN813" s="216">
        <f t="shared" si="131"/>
        <v>0</v>
      </c>
      <c r="AO813" s="156">
        <f t="shared" si="133"/>
        <v>0</v>
      </c>
      <c r="AP813" s="140">
        <f t="shared" si="132"/>
        <v>0</v>
      </c>
      <c r="AQ813" s="159" t="str">
        <f t="shared" si="129"/>
        <v/>
      </c>
    </row>
    <row r="814" spans="2:43" x14ac:dyDescent="0.2">
      <c r="B814" s="202">
        <v>803</v>
      </c>
      <c r="C814" s="45"/>
      <c r="D814" s="114"/>
      <c r="E814" s="114"/>
      <c r="F814" s="114"/>
      <c r="G814" s="44"/>
      <c r="H814" s="10"/>
      <c r="I814" s="10"/>
      <c r="J814" s="5"/>
      <c r="K814" s="36"/>
      <c r="L814" s="37"/>
      <c r="M814" s="8"/>
      <c r="N814" s="8"/>
      <c r="O814" s="8"/>
      <c r="P814" s="8"/>
      <c r="Q814" s="51"/>
      <c r="R814" s="217" t="str">
        <f t="shared" si="130"/>
        <v/>
      </c>
      <c r="S814" s="39" t="str">
        <f>IF(I814="","",IF(I814="委託輸送",IF(H814="ガソリン",VLOOKUP(L814,参考データ!$D$4:$F$6,3,TRUE),VLOOKUP(L814,参考データ!$D$7:$F$15,3,TRUE)),IF(H814="ガソリン",VLOOKUP(L814,参考データ!$D$16:$F$18,3,TRUE),VLOOKUP(L814,参考データ!$D$19:$F$27,3,TRUE))))</f>
        <v/>
      </c>
      <c r="T814" s="204" t="str">
        <f>IF(C814="","",IF(Q814="有",IF(H814="ガソリン",VLOOKUP(M814,参考データ!$B$36:$F$38,3,FALSE)/R814^VLOOKUP(M814,参考データ!$B$36:$F$38,4,FALSE)/L814^VLOOKUP(M814,参考データ!$B$36:$F$38,5,FALSE),VLOOKUP(M814,参考データ!$B$39:$F$42,3,FALSE)/R814^VLOOKUP(M814,参考データ!$B$39:$F$42,4,FALSE)/L814^VLOOKUP(M814,参考データ!$B$39:$F$42,5,FALSE))*U814,J814/(IF(I814="委託輸送",IF(H814="ガソリン",INDEX(参考データ!$F$48:$I$50,MATCH(L814,参考データ!$D$48:$D$50,1),MATCH(M814,参考データ!$F$47:$I$47,0)),INDEX(参考データ!$F$51:$I$59,MATCH(L814,参考データ!$D$51:$D$59,1),MATCH(M814,参考データ!$F$47:$I$47,0))),IF(H814="ガソリン",INDEX(参考データ!$F$60:$I$62,MATCH(L814,参考データ!$D$60:$D$62,1),MATCH(M814,参考データ!$F$47:$I$47,0)),INDEX(参考データ!$F$63:$I$71,MATCH(L814,参考データ!$D$63:$D$71,1),MATCH(M814,参考データ!$F$47:$I$47,0)))))))</f>
        <v/>
      </c>
      <c r="U814" s="218" t="str">
        <f t="shared" si="127"/>
        <v/>
      </c>
      <c r="V814" s="206" t="str">
        <f t="shared" si="128"/>
        <v/>
      </c>
      <c r="AN814" s="216">
        <f t="shared" si="131"/>
        <v>0</v>
      </c>
      <c r="AO814" s="156">
        <f t="shared" si="133"/>
        <v>0</v>
      </c>
      <c r="AP814" s="140">
        <f t="shared" si="132"/>
        <v>0</v>
      </c>
      <c r="AQ814" s="159" t="str">
        <f t="shared" si="129"/>
        <v/>
      </c>
    </row>
    <row r="815" spans="2:43" x14ac:dyDescent="0.2">
      <c r="B815" s="202">
        <v>804</v>
      </c>
      <c r="C815" s="45"/>
      <c r="D815" s="114"/>
      <c r="E815" s="114"/>
      <c r="F815" s="114"/>
      <c r="G815" s="44"/>
      <c r="H815" s="10"/>
      <c r="I815" s="10"/>
      <c r="J815" s="5"/>
      <c r="K815" s="36"/>
      <c r="L815" s="37"/>
      <c r="M815" s="8"/>
      <c r="N815" s="8"/>
      <c r="O815" s="8"/>
      <c r="P815" s="8"/>
      <c r="Q815" s="51"/>
      <c r="R815" s="217" t="str">
        <f t="shared" si="130"/>
        <v/>
      </c>
      <c r="S815" s="39" t="str">
        <f>IF(I815="","",IF(I815="委託輸送",IF(H815="ガソリン",VLOOKUP(L815,参考データ!$D$4:$F$6,3,TRUE),VLOOKUP(L815,参考データ!$D$7:$F$15,3,TRUE)),IF(H815="ガソリン",VLOOKUP(L815,参考データ!$D$16:$F$18,3,TRUE),VLOOKUP(L815,参考データ!$D$19:$F$27,3,TRUE))))</f>
        <v/>
      </c>
      <c r="T815" s="204" t="str">
        <f>IF(C815="","",IF(Q815="有",IF(H815="ガソリン",VLOOKUP(M815,参考データ!$B$36:$F$38,3,FALSE)/R815^VLOOKUP(M815,参考データ!$B$36:$F$38,4,FALSE)/L815^VLOOKUP(M815,参考データ!$B$36:$F$38,5,FALSE),VLOOKUP(M815,参考データ!$B$39:$F$42,3,FALSE)/R815^VLOOKUP(M815,参考データ!$B$39:$F$42,4,FALSE)/L815^VLOOKUP(M815,参考データ!$B$39:$F$42,5,FALSE))*U815,J815/(IF(I815="委託輸送",IF(H815="ガソリン",INDEX(参考データ!$F$48:$I$50,MATCH(L815,参考データ!$D$48:$D$50,1),MATCH(M815,参考データ!$F$47:$I$47,0)),INDEX(参考データ!$F$51:$I$59,MATCH(L815,参考データ!$D$51:$D$59,1),MATCH(M815,参考データ!$F$47:$I$47,0))),IF(H815="ガソリン",INDEX(参考データ!$F$60:$I$62,MATCH(L815,参考データ!$D$60:$D$62,1),MATCH(M815,参考データ!$F$47:$I$47,0)),INDEX(参考データ!$F$63:$I$71,MATCH(L815,参考データ!$D$63:$D$71,1),MATCH(M815,参考データ!$F$47:$I$47,0)))))))</f>
        <v/>
      </c>
      <c r="U815" s="218" t="str">
        <f t="shared" si="127"/>
        <v/>
      </c>
      <c r="V815" s="206" t="str">
        <f t="shared" si="128"/>
        <v/>
      </c>
      <c r="AN815" s="216">
        <f t="shared" si="131"/>
        <v>0</v>
      </c>
      <c r="AO815" s="156">
        <f t="shared" si="133"/>
        <v>0</v>
      </c>
      <c r="AP815" s="140">
        <f t="shared" si="132"/>
        <v>0</v>
      </c>
      <c r="AQ815" s="159" t="str">
        <f t="shared" si="129"/>
        <v/>
      </c>
    </row>
    <row r="816" spans="2:43" x14ac:dyDescent="0.2">
      <c r="B816" s="202">
        <v>805</v>
      </c>
      <c r="C816" s="45"/>
      <c r="D816" s="114"/>
      <c r="E816" s="114"/>
      <c r="F816" s="114"/>
      <c r="G816" s="44"/>
      <c r="H816" s="10"/>
      <c r="I816" s="10"/>
      <c r="J816" s="5"/>
      <c r="K816" s="36"/>
      <c r="L816" s="37"/>
      <c r="M816" s="8"/>
      <c r="N816" s="8"/>
      <c r="O816" s="8"/>
      <c r="P816" s="8"/>
      <c r="Q816" s="51"/>
      <c r="R816" s="217" t="str">
        <f t="shared" si="130"/>
        <v/>
      </c>
      <c r="S816" s="39" t="str">
        <f>IF(I816="","",IF(I816="委託輸送",IF(H816="ガソリン",VLOOKUP(L816,参考データ!$D$4:$F$6,3,TRUE),VLOOKUP(L816,参考データ!$D$7:$F$15,3,TRUE)),IF(H816="ガソリン",VLOOKUP(L816,参考データ!$D$16:$F$18,3,TRUE),VLOOKUP(L816,参考データ!$D$19:$F$27,3,TRUE))))</f>
        <v/>
      </c>
      <c r="T816" s="204" t="str">
        <f>IF(C816="","",IF(Q816="有",IF(H816="ガソリン",VLOOKUP(M816,参考データ!$B$36:$F$38,3,FALSE)/R816^VLOOKUP(M816,参考データ!$B$36:$F$38,4,FALSE)/L816^VLOOKUP(M816,参考データ!$B$36:$F$38,5,FALSE),VLOOKUP(M816,参考データ!$B$39:$F$42,3,FALSE)/R816^VLOOKUP(M816,参考データ!$B$39:$F$42,4,FALSE)/L816^VLOOKUP(M816,参考データ!$B$39:$F$42,5,FALSE))*U816,J816/(IF(I816="委託輸送",IF(H816="ガソリン",INDEX(参考データ!$F$48:$I$50,MATCH(L816,参考データ!$D$48:$D$50,1),MATCH(M816,参考データ!$F$47:$I$47,0)),INDEX(参考データ!$F$51:$I$59,MATCH(L816,参考データ!$D$51:$D$59,1),MATCH(M816,参考データ!$F$47:$I$47,0))),IF(H816="ガソリン",INDEX(参考データ!$F$60:$I$62,MATCH(L816,参考データ!$D$60:$D$62,1),MATCH(M816,参考データ!$F$47:$I$47,0)),INDEX(参考データ!$F$63:$I$71,MATCH(L816,参考データ!$D$63:$D$71,1),MATCH(M816,参考データ!$F$47:$I$47,0)))))))</f>
        <v/>
      </c>
      <c r="U816" s="218" t="str">
        <f t="shared" si="127"/>
        <v/>
      </c>
      <c r="V816" s="206" t="str">
        <f t="shared" si="128"/>
        <v/>
      </c>
      <c r="AN816" s="216">
        <f t="shared" si="131"/>
        <v>0</v>
      </c>
      <c r="AO816" s="156">
        <f t="shared" si="133"/>
        <v>0</v>
      </c>
      <c r="AP816" s="140">
        <f t="shared" si="132"/>
        <v>0</v>
      </c>
      <c r="AQ816" s="159" t="str">
        <f t="shared" si="129"/>
        <v/>
      </c>
    </row>
    <row r="817" spans="2:43" x14ac:dyDescent="0.2">
      <c r="B817" s="202">
        <v>806</v>
      </c>
      <c r="C817" s="45"/>
      <c r="D817" s="114"/>
      <c r="E817" s="114"/>
      <c r="F817" s="114"/>
      <c r="G817" s="44"/>
      <c r="H817" s="10"/>
      <c r="I817" s="10"/>
      <c r="J817" s="5"/>
      <c r="K817" s="36"/>
      <c r="L817" s="37"/>
      <c r="M817" s="8"/>
      <c r="N817" s="8"/>
      <c r="O817" s="8"/>
      <c r="P817" s="8"/>
      <c r="Q817" s="51"/>
      <c r="R817" s="217" t="str">
        <f t="shared" si="130"/>
        <v/>
      </c>
      <c r="S817" s="39" t="str">
        <f>IF(I817="","",IF(I817="委託輸送",IF(H817="ガソリン",VLOOKUP(L817,参考データ!$D$4:$F$6,3,TRUE),VLOOKUP(L817,参考データ!$D$7:$F$15,3,TRUE)),IF(H817="ガソリン",VLOOKUP(L817,参考データ!$D$16:$F$18,3,TRUE),VLOOKUP(L817,参考データ!$D$19:$F$27,3,TRUE))))</f>
        <v/>
      </c>
      <c r="T817" s="204" t="str">
        <f>IF(C817="","",IF(Q817="有",IF(H817="ガソリン",VLOOKUP(M817,参考データ!$B$36:$F$38,3,FALSE)/R817^VLOOKUP(M817,参考データ!$B$36:$F$38,4,FALSE)/L817^VLOOKUP(M817,参考データ!$B$36:$F$38,5,FALSE),VLOOKUP(M817,参考データ!$B$39:$F$42,3,FALSE)/R817^VLOOKUP(M817,参考データ!$B$39:$F$42,4,FALSE)/L817^VLOOKUP(M817,参考データ!$B$39:$F$42,5,FALSE))*U817,J817/(IF(I817="委託輸送",IF(H817="ガソリン",INDEX(参考データ!$F$48:$I$50,MATCH(L817,参考データ!$D$48:$D$50,1),MATCH(M817,参考データ!$F$47:$I$47,0)),INDEX(参考データ!$F$51:$I$59,MATCH(L817,参考データ!$D$51:$D$59,1),MATCH(M817,参考データ!$F$47:$I$47,0))),IF(H817="ガソリン",INDEX(参考データ!$F$60:$I$62,MATCH(L817,参考データ!$D$60:$D$62,1),MATCH(M817,参考データ!$F$47:$I$47,0)),INDEX(参考データ!$F$63:$I$71,MATCH(L817,参考データ!$D$63:$D$71,1),MATCH(M817,参考データ!$F$47:$I$47,0)))))))</f>
        <v/>
      </c>
      <c r="U817" s="218" t="str">
        <f t="shared" si="127"/>
        <v/>
      </c>
      <c r="V817" s="206" t="str">
        <f t="shared" si="128"/>
        <v/>
      </c>
      <c r="AN817" s="216">
        <f t="shared" si="131"/>
        <v>0</v>
      </c>
      <c r="AO817" s="156">
        <f t="shared" si="133"/>
        <v>0</v>
      </c>
      <c r="AP817" s="140">
        <f t="shared" si="132"/>
        <v>0</v>
      </c>
      <c r="AQ817" s="159" t="str">
        <f t="shared" si="129"/>
        <v/>
      </c>
    </row>
    <row r="818" spans="2:43" x14ac:dyDescent="0.2">
      <c r="B818" s="202">
        <v>807</v>
      </c>
      <c r="C818" s="45"/>
      <c r="D818" s="114"/>
      <c r="E818" s="114"/>
      <c r="F818" s="114"/>
      <c r="G818" s="44"/>
      <c r="H818" s="10"/>
      <c r="I818" s="10"/>
      <c r="J818" s="5"/>
      <c r="K818" s="36"/>
      <c r="L818" s="37"/>
      <c r="M818" s="8"/>
      <c r="N818" s="8"/>
      <c r="O818" s="8"/>
      <c r="P818" s="8"/>
      <c r="Q818" s="51"/>
      <c r="R818" s="217" t="str">
        <f t="shared" si="130"/>
        <v/>
      </c>
      <c r="S818" s="39" t="str">
        <f>IF(I818="","",IF(I818="委託輸送",IF(H818="ガソリン",VLOOKUP(L818,参考データ!$D$4:$F$6,3,TRUE),VLOOKUP(L818,参考データ!$D$7:$F$15,3,TRUE)),IF(H818="ガソリン",VLOOKUP(L818,参考データ!$D$16:$F$18,3,TRUE),VLOOKUP(L818,参考データ!$D$19:$F$27,3,TRUE))))</f>
        <v/>
      </c>
      <c r="T818" s="204" t="str">
        <f>IF(C818="","",IF(Q818="有",IF(H818="ガソリン",VLOOKUP(M818,参考データ!$B$36:$F$38,3,FALSE)/R818^VLOOKUP(M818,参考データ!$B$36:$F$38,4,FALSE)/L818^VLOOKUP(M818,参考データ!$B$36:$F$38,5,FALSE),VLOOKUP(M818,参考データ!$B$39:$F$42,3,FALSE)/R818^VLOOKUP(M818,参考データ!$B$39:$F$42,4,FALSE)/L818^VLOOKUP(M818,参考データ!$B$39:$F$42,5,FALSE))*U818,J818/(IF(I818="委託輸送",IF(H818="ガソリン",INDEX(参考データ!$F$48:$I$50,MATCH(L818,参考データ!$D$48:$D$50,1),MATCH(M818,参考データ!$F$47:$I$47,0)),INDEX(参考データ!$F$51:$I$59,MATCH(L818,参考データ!$D$51:$D$59,1),MATCH(M818,参考データ!$F$47:$I$47,0))),IF(H818="ガソリン",INDEX(参考データ!$F$60:$I$62,MATCH(L818,参考データ!$D$60:$D$62,1),MATCH(M818,参考データ!$F$47:$I$47,0)),INDEX(参考データ!$F$63:$I$71,MATCH(L818,参考データ!$D$63:$D$71,1),MATCH(M818,参考データ!$F$47:$I$47,0)))))))</f>
        <v/>
      </c>
      <c r="U818" s="218" t="str">
        <f t="shared" si="127"/>
        <v/>
      </c>
      <c r="V818" s="206" t="str">
        <f t="shared" si="128"/>
        <v/>
      </c>
      <c r="AN818" s="216">
        <f t="shared" si="131"/>
        <v>0</v>
      </c>
      <c r="AO818" s="156">
        <f t="shared" si="133"/>
        <v>0</v>
      </c>
      <c r="AP818" s="140">
        <f t="shared" si="132"/>
        <v>0</v>
      </c>
      <c r="AQ818" s="159" t="str">
        <f t="shared" si="129"/>
        <v/>
      </c>
    </row>
    <row r="819" spans="2:43" x14ac:dyDescent="0.2">
      <c r="B819" s="202">
        <v>808</v>
      </c>
      <c r="C819" s="45"/>
      <c r="D819" s="114"/>
      <c r="E819" s="114"/>
      <c r="F819" s="114"/>
      <c r="G819" s="44"/>
      <c r="H819" s="10"/>
      <c r="I819" s="10"/>
      <c r="J819" s="5"/>
      <c r="K819" s="36"/>
      <c r="L819" s="37"/>
      <c r="M819" s="8"/>
      <c r="N819" s="8"/>
      <c r="O819" s="8"/>
      <c r="P819" s="8"/>
      <c r="Q819" s="51"/>
      <c r="R819" s="217" t="str">
        <f t="shared" si="130"/>
        <v/>
      </c>
      <c r="S819" s="39" t="str">
        <f>IF(I819="","",IF(I819="委託輸送",IF(H819="ガソリン",VLOOKUP(L819,参考データ!$D$4:$F$6,3,TRUE),VLOOKUP(L819,参考データ!$D$7:$F$15,3,TRUE)),IF(H819="ガソリン",VLOOKUP(L819,参考データ!$D$16:$F$18,3,TRUE),VLOOKUP(L819,参考データ!$D$19:$F$27,3,TRUE))))</f>
        <v/>
      </c>
      <c r="T819" s="204" t="str">
        <f>IF(C819="","",IF(Q819="有",IF(H819="ガソリン",VLOOKUP(M819,参考データ!$B$36:$F$38,3,FALSE)/R819^VLOOKUP(M819,参考データ!$B$36:$F$38,4,FALSE)/L819^VLOOKUP(M819,参考データ!$B$36:$F$38,5,FALSE),VLOOKUP(M819,参考データ!$B$39:$F$42,3,FALSE)/R819^VLOOKUP(M819,参考データ!$B$39:$F$42,4,FALSE)/L819^VLOOKUP(M819,参考データ!$B$39:$F$42,5,FALSE))*U819,J819/(IF(I819="委託輸送",IF(H819="ガソリン",INDEX(参考データ!$F$48:$I$50,MATCH(L819,参考データ!$D$48:$D$50,1),MATCH(M819,参考データ!$F$47:$I$47,0)),INDEX(参考データ!$F$51:$I$59,MATCH(L819,参考データ!$D$51:$D$59,1),MATCH(M819,参考データ!$F$47:$I$47,0))),IF(H819="ガソリン",INDEX(参考データ!$F$60:$I$62,MATCH(L819,参考データ!$D$60:$D$62,1),MATCH(M819,参考データ!$F$47:$I$47,0)),INDEX(参考データ!$F$63:$I$71,MATCH(L819,参考データ!$D$63:$D$71,1),MATCH(M819,参考データ!$F$47:$I$47,0)))))))</f>
        <v/>
      </c>
      <c r="U819" s="218" t="str">
        <f t="shared" si="127"/>
        <v/>
      </c>
      <c r="V819" s="206" t="str">
        <f t="shared" si="128"/>
        <v/>
      </c>
      <c r="AN819" s="216">
        <f t="shared" si="131"/>
        <v>0</v>
      </c>
      <c r="AO819" s="156">
        <f t="shared" si="133"/>
        <v>0</v>
      </c>
      <c r="AP819" s="140">
        <f t="shared" si="132"/>
        <v>0</v>
      </c>
      <c r="AQ819" s="159" t="str">
        <f t="shared" si="129"/>
        <v/>
      </c>
    </row>
    <row r="820" spans="2:43" x14ac:dyDescent="0.2">
      <c r="B820" s="202">
        <v>809</v>
      </c>
      <c r="C820" s="45"/>
      <c r="D820" s="114"/>
      <c r="E820" s="114"/>
      <c r="F820" s="114"/>
      <c r="G820" s="44"/>
      <c r="H820" s="10"/>
      <c r="I820" s="10"/>
      <c r="J820" s="5"/>
      <c r="K820" s="36"/>
      <c r="L820" s="37"/>
      <c r="M820" s="8"/>
      <c r="N820" s="8"/>
      <c r="O820" s="8"/>
      <c r="P820" s="8"/>
      <c r="Q820" s="51"/>
      <c r="R820" s="217" t="str">
        <f t="shared" si="130"/>
        <v/>
      </c>
      <c r="S820" s="39" t="str">
        <f>IF(I820="","",IF(I820="委託輸送",IF(H820="ガソリン",VLOOKUP(L820,参考データ!$D$4:$F$6,3,TRUE),VLOOKUP(L820,参考データ!$D$7:$F$15,3,TRUE)),IF(H820="ガソリン",VLOOKUP(L820,参考データ!$D$16:$F$18,3,TRUE),VLOOKUP(L820,参考データ!$D$19:$F$27,3,TRUE))))</f>
        <v/>
      </c>
      <c r="T820" s="204" t="str">
        <f>IF(C820="","",IF(Q820="有",IF(H820="ガソリン",VLOOKUP(M820,参考データ!$B$36:$F$38,3,FALSE)/R820^VLOOKUP(M820,参考データ!$B$36:$F$38,4,FALSE)/L820^VLOOKUP(M820,参考データ!$B$36:$F$38,5,FALSE),VLOOKUP(M820,参考データ!$B$39:$F$42,3,FALSE)/R820^VLOOKUP(M820,参考データ!$B$39:$F$42,4,FALSE)/L820^VLOOKUP(M820,参考データ!$B$39:$F$42,5,FALSE))*U820,J820/(IF(I820="委託輸送",IF(H820="ガソリン",INDEX(参考データ!$F$48:$I$50,MATCH(L820,参考データ!$D$48:$D$50,1),MATCH(M820,参考データ!$F$47:$I$47,0)),INDEX(参考データ!$F$51:$I$59,MATCH(L820,参考データ!$D$51:$D$59,1),MATCH(M820,参考データ!$F$47:$I$47,0))),IF(H820="ガソリン",INDEX(参考データ!$F$60:$I$62,MATCH(L820,参考データ!$D$60:$D$62,1),MATCH(M820,参考データ!$F$47:$I$47,0)),INDEX(参考データ!$F$63:$I$71,MATCH(L820,参考データ!$D$63:$D$71,1),MATCH(M820,参考データ!$F$47:$I$47,0)))))))</f>
        <v/>
      </c>
      <c r="U820" s="218" t="str">
        <f t="shared" si="127"/>
        <v/>
      </c>
      <c r="V820" s="206" t="str">
        <f t="shared" si="128"/>
        <v/>
      </c>
      <c r="AN820" s="216">
        <f t="shared" si="131"/>
        <v>0</v>
      </c>
      <c r="AO820" s="156">
        <f t="shared" si="133"/>
        <v>0</v>
      </c>
      <c r="AP820" s="140">
        <f t="shared" si="132"/>
        <v>0</v>
      </c>
      <c r="AQ820" s="159" t="str">
        <f t="shared" si="129"/>
        <v/>
      </c>
    </row>
    <row r="821" spans="2:43" x14ac:dyDescent="0.2">
      <c r="B821" s="202">
        <v>810</v>
      </c>
      <c r="C821" s="45"/>
      <c r="D821" s="114"/>
      <c r="E821" s="114"/>
      <c r="F821" s="114"/>
      <c r="G821" s="44"/>
      <c r="H821" s="10"/>
      <c r="I821" s="10"/>
      <c r="J821" s="5"/>
      <c r="K821" s="36"/>
      <c r="L821" s="37"/>
      <c r="M821" s="8"/>
      <c r="N821" s="8"/>
      <c r="O821" s="8"/>
      <c r="P821" s="8"/>
      <c r="Q821" s="51"/>
      <c r="R821" s="217" t="str">
        <f t="shared" si="130"/>
        <v/>
      </c>
      <c r="S821" s="39" t="str">
        <f>IF(I821="","",IF(I821="委託輸送",IF(H821="ガソリン",VLOOKUP(L821,参考データ!$D$4:$F$6,3,TRUE),VLOOKUP(L821,参考データ!$D$7:$F$15,3,TRUE)),IF(H821="ガソリン",VLOOKUP(L821,参考データ!$D$16:$F$18,3,TRUE),VLOOKUP(L821,参考データ!$D$19:$F$27,3,TRUE))))</f>
        <v/>
      </c>
      <c r="T821" s="204" t="str">
        <f>IF(C821="","",IF(Q821="有",IF(H821="ガソリン",VLOOKUP(M821,参考データ!$B$36:$F$38,3,FALSE)/R821^VLOOKUP(M821,参考データ!$B$36:$F$38,4,FALSE)/L821^VLOOKUP(M821,参考データ!$B$36:$F$38,5,FALSE),VLOOKUP(M821,参考データ!$B$39:$F$42,3,FALSE)/R821^VLOOKUP(M821,参考データ!$B$39:$F$42,4,FALSE)/L821^VLOOKUP(M821,参考データ!$B$39:$F$42,5,FALSE))*U821,J821/(IF(I821="委託輸送",IF(H821="ガソリン",INDEX(参考データ!$F$48:$I$50,MATCH(L821,参考データ!$D$48:$D$50,1),MATCH(M821,参考データ!$F$47:$I$47,0)),INDEX(参考データ!$F$51:$I$59,MATCH(L821,参考データ!$D$51:$D$59,1),MATCH(M821,参考データ!$F$47:$I$47,0))),IF(H821="ガソリン",INDEX(参考データ!$F$60:$I$62,MATCH(L821,参考データ!$D$60:$D$62,1),MATCH(M821,参考データ!$F$47:$I$47,0)),INDEX(参考データ!$F$63:$I$71,MATCH(L821,参考データ!$D$63:$D$71,1),MATCH(M821,参考データ!$F$47:$I$47,0)))))))</f>
        <v/>
      </c>
      <c r="U821" s="218" t="str">
        <f t="shared" si="127"/>
        <v/>
      </c>
      <c r="V821" s="206" t="str">
        <f t="shared" si="128"/>
        <v/>
      </c>
      <c r="AN821" s="216">
        <f t="shared" si="131"/>
        <v>0</v>
      </c>
      <c r="AO821" s="156">
        <f t="shared" si="133"/>
        <v>0</v>
      </c>
      <c r="AP821" s="140">
        <f t="shared" si="132"/>
        <v>0</v>
      </c>
      <c r="AQ821" s="159" t="str">
        <f t="shared" si="129"/>
        <v/>
      </c>
    </row>
    <row r="822" spans="2:43" x14ac:dyDescent="0.2">
      <c r="B822" s="202">
        <v>811</v>
      </c>
      <c r="C822" s="45"/>
      <c r="D822" s="114"/>
      <c r="E822" s="114"/>
      <c r="F822" s="114"/>
      <c r="G822" s="44"/>
      <c r="H822" s="10"/>
      <c r="I822" s="10"/>
      <c r="J822" s="5"/>
      <c r="K822" s="36"/>
      <c r="L822" s="37"/>
      <c r="M822" s="8"/>
      <c r="N822" s="8"/>
      <c r="O822" s="8"/>
      <c r="P822" s="8"/>
      <c r="Q822" s="51"/>
      <c r="R822" s="217" t="str">
        <f t="shared" si="130"/>
        <v/>
      </c>
      <c r="S822" s="39" t="str">
        <f>IF(I822="","",IF(I822="委託輸送",IF(H822="ガソリン",VLOOKUP(L822,参考データ!$D$4:$F$6,3,TRUE),VLOOKUP(L822,参考データ!$D$7:$F$15,3,TRUE)),IF(H822="ガソリン",VLOOKUP(L822,参考データ!$D$16:$F$18,3,TRUE),VLOOKUP(L822,参考データ!$D$19:$F$27,3,TRUE))))</f>
        <v/>
      </c>
      <c r="T822" s="204" t="str">
        <f>IF(C822="","",IF(Q822="有",IF(H822="ガソリン",VLOOKUP(M822,参考データ!$B$36:$F$38,3,FALSE)/R822^VLOOKUP(M822,参考データ!$B$36:$F$38,4,FALSE)/L822^VLOOKUP(M822,参考データ!$B$36:$F$38,5,FALSE),VLOOKUP(M822,参考データ!$B$39:$F$42,3,FALSE)/R822^VLOOKUP(M822,参考データ!$B$39:$F$42,4,FALSE)/L822^VLOOKUP(M822,参考データ!$B$39:$F$42,5,FALSE))*U822,J822/(IF(I822="委託輸送",IF(H822="ガソリン",INDEX(参考データ!$F$48:$I$50,MATCH(L822,参考データ!$D$48:$D$50,1),MATCH(M822,参考データ!$F$47:$I$47,0)),INDEX(参考データ!$F$51:$I$59,MATCH(L822,参考データ!$D$51:$D$59,1),MATCH(M822,参考データ!$F$47:$I$47,0))),IF(H822="ガソリン",INDEX(参考データ!$F$60:$I$62,MATCH(L822,参考データ!$D$60:$D$62,1),MATCH(M822,参考データ!$F$47:$I$47,0)),INDEX(参考データ!$F$63:$I$71,MATCH(L822,参考データ!$D$63:$D$71,1),MATCH(M822,参考データ!$F$47:$I$47,0)))))))</f>
        <v/>
      </c>
      <c r="U822" s="218" t="str">
        <f t="shared" si="127"/>
        <v/>
      </c>
      <c r="V822" s="206" t="str">
        <f t="shared" si="128"/>
        <v/>
      </c>
      <c r="AN822" s="216">
        <f t="shared" si="131"/>
        <v>0</v>
      </c>
      <c r="AO822" s="156">
        <f t="shared" si="133"/>
        <v>0</v>
      </c>
      <c r="AP822" s="140">
        <f t="shared" si="132"/>
        <v>0</v>
      </c>
      <c r="AQ822" s="159" t="str">
        <f t="shared" si="129"/>
        <v/>
      </c>
    </row>
    <row r="823" spans="2:43" x14ac:dyDescent="0.2">
      <c r="B823" s="202">
        <v>812</v>
      </c>
      <c r="C823" s="45"/>
      <c r="D823" s="114"/>
      <c r="E823" s="114"/>
      <c r="F823" s="114"/>
      <c r="G823" s="44"/>
      <c r="H823" s="10"/>
      <c r="I823" s="10"/>
      <c r="J823" s="5"/>
      <c r="K823" s="36"/>
      <c r="L823" s="37"/>
      <c r="M823" s="8"/>
      <c r="N823" s="8"/>
      <c r="O823" s="8"/>
      <c r="P823" s="8"/>
      <c r="Q823" s="51"/>
      <c r="R823" s="217" t="str">
        <f t="shared" si="130"/>
        <v/>
      </c>
      <c r="S823" s="39" t="str">
        <f>IF(I823="","",IF(I823="委託輸送",IF(H823="ガソリン",VLOOKUP(L823,参考データ!$D$4:$F$6,3,TRUE),VLOOKUP(L823,参考データ!$D$7:$F$15,3,TRUE)),IF(H823="ガソリン",VLOOKUP(L823,参考データ!$D$16:$F$18,3,TRUE),VLOOKUP(L823,参考データ!$D$19:$F$27,3,TRUE))))</f>
        <v/>
      </c>
      <c r="T823" s="204" t="str">
        <f>IF(C823="","",IF(Q823="有",IF(H823="ガソリン",VLOOKUP(M823,参考データ!$B$36:$F$38,3,FALSE)/R823^VLOOKUP(M823,参考データ!$B$36:$F$38,4,FALSE)/L823^VLOOKUP(M823,参考データ!$B$36:$F$38,5,FALSE),VLOOKUP(M823,参考データ!$B$39:$F$42,3,FALSE)/R823^VLOOKUP(M823,参考データ!$B$39:$F$42,4,FALSE)/L823^VLOOKUP(M823,参考データ!$B$39:$F$42,5,FALSE))*U823,J823/(IF(I823="委託輸送",IF(H823="ガソリン",INDEX(参考データ!$F$48:$I$50,MATCH(L823,参考データ!$D$48:$D$50,1),MATCH(M823,参考データ!$F$47:$I$47,0)),INDEX(参考データ!$F$51:$I$59,MATCH(L823,参考データ!$D$51:$D$59,1),MATCH(M823,参考データ!$F$47:$I$47,0))),IF(H823="ガソリン",INDEX(参考データ!$F$60:$I$62,MATCH(L823,参考データ!$D$60:$D$62,1),MATCH(M823,参考データ!$F$47:$I$47,0)),INDEX(参考データ!$F$63:$I$71,MATCH(L823,参考データ!$D$63:$D$71,1),MATCH(M823,参考データ!$F$47:$I$47,0)))))))</f>
        <v/>
      </c>
      <c r="U823" s="218" t="str">
        <f t="shared" si="127"/>
        <v/>
      </c>
      <c r="V823" s="206" t="str">
        <f t="shared" si="128"/>
        <v/>
      </c>
      <c r="AN823" s="216">
        <f t="shared" si="131"/>
        <v>0</v>
      </c>
      <c r="AO823" s="156">
        <f t="shared" si="133"/>
        <v>0</v>
      </c>
      <c r="AP823" s="140">
        <f t="shared" si="132"/>
        <v>0</v>
      </c>
      <c r="AQ823" s="159" t="str">
        <f t="shared" si="129"/>
        <v/>
      </c>
    </row>
    <row r="824" spans="2:43" x14ac:dyDescent="0.2">
      <c r="B824" s="202">
        <v>813</v>
      </c>
      <c r="C824" s="45"/>
      <c r="D824" s="114"/>
      <c r="E824" s="114"/>
      <c r="F824" s="114"/>
      <c r="G824" s="44"/>
      <c r="H824" s="10"/>
      <c r="I824" s="10"/>
      <c r="J824" s="5"/>
      <c r="K824" s="36"/>
      <c r="L824" s="37"/>
      <c r="M824" s="8"/>
      <c r="N824" s="8"/>
      <c r="O824" s="8"/>
      <c r="P824" s="8"/>
      <c r="Q824" s="51"/>
      <c r="R824" s="217" t="str">
        <f t="shared" si="130"/>
        <v/>
      </c>
      <c r="S824" s="39" t="str">
        <f>IF(I824="","",IF(I824="委託輸送",IF(H824="ガソリン",VLOOKUP(L824,参考データ!$D$4:$F$6,3,TRUE),VLOOKUP(L824,参考データ!$D$7:$F$15,3,TRUE)),IF(H824="ガソリン",VLOOKUP(L824,参考データ!$D$16:$F$18,3,TRUE),VLOOKUP(L824,参考データ!$D$19:$F$27,3,TRUE))))</f>
        <v/>
      </c>
      <c r="T824" s="204" t="str">
        <f>IF(C824="","",IF(Q824="有",IF(H824="ガソリン",VLOOKUP(M824,参考データ!$B$36:$F$38,3,FALSE)/R824^VLOOKUP(M824,参考データ!$B$36:$F$38,4,FALSE)/L824^VLOOKUP(M824,参考データ!$B$36:$F$38,5,FALSE),VLOOKUP(M824,参考データ!$B$39:$F$42,3,FALSE)/R824^VLOOKUP(M824,参考データ!$B$39:$F$42,4,FALSE)/L824^VLOOKUP(M824,参考データ!$B$39:$F$42,5,FALSE))*U824,J824/(IF(I824="委託輸送",IF(H824="ガソリン",INDEX(参考データ!$F$48:$I$50,MATCH(L824,参考データ!$D$48:$D$50,1),MATCH(M824,参考データ!$F$47:$I$47,0)),INDEX(参考データ!$F$51:$I$59,MATCH(L824,参考データ!$D$51:$D$59,1),MATCH(M824,参考データ!$F$47:$I$47,0))),IF(H824="ガソリン",INDEX(参考データ!$F$60:$I$62,MATCH(L824,参考データ!$D$60:$D$62,1),MATCH(M824,参考データ!$F$47:$I$47,0)),INDEX(参考データ!$F$63:$I$71,MATCH(L824,参考データ!$D$63:$D$71,1),MATCH(M824,参考データ!$F$47:$I$47,0)))))))</f>
        <v/>
      </c>
      <c r="U824" s="218" t="str">
        <f t="shared" si="127"/>
        <v/>
      </c>
      <c r="V824" s="206" t="str">
        <f t="shared" si="128"/>
        <v/>
      </c>
      <c r="AN824" s="216">
        <f t="shared" si="131"/>
        <v>0</v>
      </c>
      <c r="AO824" s="156">
        <f t="shared" si="133"/>
        <v>0</v>
      </c>
      <c r="AP824" s="140">
        <f t="shared" si="132"/>
        <v>0</v>
      </c>
      <c r="AQ824" s="159" t="str">
        <f t="shared" si="129"/>
        <v/>
      </c>
    </row>
    <row r="825" spans="2:43" x14ac:dyDescent="0.2">
      <c r="B825" s="202">
        <v>814</v>
      </c>
      <c r="C825" s="45"/>
      <c r="D825" s="114"/>
      <c r="E825" s="114"/>
      <c r="F825" s="114"/>
      <c r="G825" s="44"/>
      <c r="H825" s="10"/>
      <c r="I825" s="10"/>
      <c r="J825" s="5"/>
      <c r="K825" s="36"/>
      <c r="L825" s="37"/>
      <c r="M825" s="8"/>
      <c r="N825" s="8"/>
      <c r="O825" s="8"/>
      <c r="P825" s="8"/>
      <c r="Q825" s="51"/>
      <c r="R825" s="217" t="str">
        <f t="shared" si="130"/>
        <v/>
      </c>
      <c r="S825" s="39" t="str">
        <f>IF(I825="","",IF(I825="委託輸送",IF(H825="ガソリン",VLOOKUP(L825,参考データ!$D$4:$F$6,3,TRUE),VLOOKUP(L825,参考データ!$D$7:$F$15,3,TRUE)),IF(H825="ガソリン",VLOOKUP(L825,参考データ!$D$16:$F$18,3,TRUE),VLOOKUP(L825,参考データ!$D$19:$F$27,3,TRUE))))</f>
        <v/>
      </c>
      <c r="T825" s="204" t="str">
        <f>IF(C825="","",IF(Q825="有",IF(H825="ガソリン",VLOOKUP(M825,参考データ!$B$36:$F$38,3,FALSE)/R825^VLOOKUP(M825,参考データ!$B$36:$F$38,4,FALSE)/L825^VLOOKUP(M825,参考データ!$B$36:$F$38,5,FALSE),VLOOKUP(M825,参考データ!$B$39:$F$42,3,FALSE)/R825^VLOOKUP(M825,参考データ!$B$39:$F$42,4,FALSE)/L825^VLOOKUP(M825,参考データ!$B$39:$F$42,5,FALSE))*U825,J825/(IF(I825="委託輸送",IF(H825="ガソリン",INDEX(参考データ!$F$48:$I$50,MATCH(L825,参考データ!$D$48:$D$50,1),MATCH(M825,参考データ!$F$47:$I$47,0)),INDEX(参考データ!$F$51:$I$59,MATCH(L825,参考データ!$D$51:$D$59,1),MATCH(M825,参考データ!$F$47:$I$47,0))),IF(H825="ガソリン",INDEX(参考データ!$F$60:$I$62,MATCH(L825,参考データ!$D$60:$D$62,1),MATCH(M825,参考データ!$F$47:$I$47,0)),INDEX(参考データ!$F$63:$I$71,MATCH(L825,参考データ!$D$63:$D$71,1),MATCH(M825,参考データ!$F$47:$I$47,0)))))))</f>
        <v/>
      </c>
      <c r="U825" s="218" t="str">
        <f t="shared" si="127"/>
        <v/>
      </c>
      <c r="V825" s="206" t="str">
        <f t="shared" si="128"/>
        <v/>
      </c>
      <c r="AN825" s="216">
        <f t="shared" si="131"/>
        <v>0</v>
      </c>
      <c r="AO825" s="156">
        <f t="shared" si="133"/>
        <v>0</v>
      </c>
      <c r="AP825" s="140">
        <f t="shared" si="132"/>
        <v>0</v>
      </c>
      <c r="AQ825" s="159" t="str">
        <f t="shared" si="129"/>
        <v/>
      </c>
    </row>
    <row r="826" spans="2:43" x14ac:dyDescent="0.2">
      <c r="B826" s="202">
        <v>815</v>
      </c>
      <c r="C826" s="45"/>
      <c r="D826" s="114"/>
      <c r="E826" s="114"/>
      <c r="F826" s="114"/>
      <c r="G826" s="44"/>
      <c r="H826" s="10"/>
      <c r="I826" s="10"/>
      <c r="J826" s="5"/>
      <c r="K826" s="36"/>
      <c r="L826" s="37"/>
      <c r="M826" s="8"/>
      <c r="N826" s="8"/>
      <c r="O826" s="8"/>
      <c r="P826" s="8"/>
      <c r="Q826" s="51"/>
      <c r="R826" s="217" t="str">
        <f t="shared" si="130"/>
        <v/>
      </c>
      <c r="S826" s="39" t="str">
        <f>IF(I826="","",IF(I826="委託輸送",IF(H826="ガソリン",VLOOKUP(L826,参考データ!$D$4:$F$6,3,TRUE),VLOOKUP(L826,参考データ!$D$7:$F$15,3,TRUE)),IF(H826="ガソリン",VLOOKUP(L826,参考データ!$D$16:$F$18,3,TRUE),VLOOKUP(L826,参考データ!$D$19:$F$27,3,TRUE))))</f>
        <v/>
      </c>
      <c r="T826" s="204" t="str">
        <f>IF(C826="","",IF(Q826="有",IF(H826="ガソリン",VLOOKUP(M826,参考データ!$B$36:$F$38,3,FALSE)/R826^VLOOKUP(M826,参考データ!$B$36:$F$38,4,FALSE)/L826^VLOOKUP(M826,参考データ!$B$36:$F$38,5,FALSE),VLOOKUP(M826,参考データ!$B$39:$F$42,3,FALSE)/R826^VLOOKUP(M826,参考データ!$B$39:$F$42,4,FALSE)/L826^VLOOKUP(M826,参考データ!$B$39:$F$42,5,FALSE))*U826,J826/(IF(I826="委託輸送",IF(H826="ガソリン",INDEX(参考データ!$F$48:$I$50,MATCH(L826,参考データ!$D$48:$D$50,1),MATCH(M826,参考データ!$F$47:$I$47,0)),INDEX(参考データ!$F$51:$I$59,MATCH(L826,参考データ!$D$51:$D$59,1),MATCH(M826,参考データ!$F$47:$I$47,0))),IF(H826="ガソリン",INDEX(参考データ!$F$60:$I$62,MATCH(L826,参考データ!$D$60:$D$62,1),MATCH(M826,参考データ!$F$47:$I$47,0)),INDEX(参考データ!$F$63:$I$71,MATCH(L826,参考データ!$D$63:$D$71,1),MATCH(M826,参考データ!$F$47:$I$47,0)))))))</f>
        <v/>
      </c>
      <c r="U826" s="218" t="str">
        <f t="shared" si="127"/>
        <v/>
      </c>
      <c r="V826" s="206" t="str">
        <f t="shared" si="128"/>
        <v/>
      </c>
      <c r="AN826" s="216">
        <f t="shared" si="131"/>
        <v>0</v>
      </c>
      <c r="AO826" s="156">
        <f t="shared" si="133"/>
        <v>0</v>
      </c>
      <c r="AP826" s="140">
        <f t="shared" si="132"/>
        <v>0</v>
      </c>
      <c r="AQ826" s="159" t="str">
        <f t="shared" si="129"/>
        <v/>
      </c>
    </row>
    <row r="827" spans="2:43" x14ac:dyDescent="0.2">
      <c r="B827" s="202">
        <v>816</v>
      </c>
      <c r="C827" s="45"/>
      <c r="D827" s="114"/>
      <c r="E827" s="114"/>
      <c r="F827" s="114"/>
      <c r="G827" s="44"/>
      <c r="H827" s="10"/>
      <c r="I827" s="10"/>
      <c r="J827" s="5"/>
      <c r="K827" s="36"/>
      <c r="L827" s="37"/>
      <c r="M827" s="8"/>
      <c r="N827" s="8"/>
      <c r="O827" s="8"/>
      <c r="P827" s="8"/>
      <c r="Q827" s="51"/>
      <c r="R827" s="217" t="str">
        <f t="shared" si="130"/>
        <v/>
      </c>
      <c r="S827" s="39" t="str">
        <f>IF(I827="","",IF(I827="委託輸送",IF(H827="ガソリン",VLOOKUP(L827,参考データ!$D$4:$F$6,3,TRUE),VLOOKUP(L827,参考データ!$D$7:$F$15,3,TRUE)),IF(H827="ガソリン",VLOOKUP(L827,参考データ!$D$16:$F$18,3,TRUE),VLOOKUP(L827,参考データ!$D$19:$F$27,3,TRUE))))</f>
        <v/>
      </c>
      <c r="T827" s="204" t="str">
        <f>IF(C827="","",IF(Q827="有",IF(H827="ガソリン",VLOOKUP(M827,参考データ!$B$36:$F$38,3,FALSE)/R827^VLOOKUP(M827,参考データ!$B$36:$F$38,4,FALSE)/L827^VLOOKUP(M827,参考データ!$B$36:$F$38,5,FALSE),VLOOKUP(M827,参考データ!$B$39:$F$42,3,FALSE)/R827^VLOOKUP(M827,参考データ!$B$39:$F$42,4,FALSE)/L827^VLOOKUP(M827,参考データ!$B$39:$F$42,5,FALSE))*U827,J827/(IF(I827="委託輸送",IF(H827="ガソリン",INDEX(参考データ!$F$48:$I$50,MATCH(L827,参考データ!$D$48:$D$50,1),MATCH(M827,参考データ!$F$47:$I$47,0)),INDEX(参考データ!$F$51:$I$59,MATCH(L827,参考データ!$D$51:$D$59,1),MATCH(M827,参考データ!$F$47:$I$47,0))),IF(H827="ガソリン",INDEX(参考データ!$F$60:$I$62,MATCH(L827,参考データ!$D$60:$D$62,1),MATCH(M827,参考データ!$F$47:$I$47,0)),INDEX(参考データ!$F$63:$I$71,MATCH(L827,参考データ!$D$63:$D$71,1),MATCH(M827,参考データ!$F$47:$I$47,0)))))))</f>
        <v/>
      </c>
      <c r="U827" s="218" t="str">
        <f t="shared" si="127"/>
        <v/>
      </c>
      <c r="V827" s="206" t="str">
        <f t="shared" si="128"/>
        <v/>
      </c>
      <c r="AN827" s="216">
        <f t="shared" si="131"/>
        <v>0</v>
      </c>
      <c r="AO827" s="156">
        <f t="shared" si="133"/>
        <v>0</v>
      </c>
      <c r="AP827" s="140">
        <f t="shared" si="132"/>
        <v>0</v>
      </c>
      <c r="AQ827" s="159" t="str">
        <f t="shared" si="129"/>
        <v/>
      </c>
    </row>
    <row r="828" spans="2:43" x14ac:dyDescent="0.2">
      <c r="B828" s="202">
        <v>817</v>
      </c>
      <c r="C828" s="45"/>
      <c r="D828" s="114"/>
      <c r="E828" s="114"/>
      <c r="F828" s="114"/>
      <c r="G828" s="44"/>
      <c r="H828" s="10"/>
      <c r="I828" s="10"/>
      <c r="J828" s="5"/>
      <c r="K828" s="36"/>
      <c r="L828" s="37"/>
      <c r="M828" s="8"/>
      <c r="N828" s="8"/>
      <c r="O828" s="8"/>
      <c r="P828" s="8"/>
      <c r="Q828" s="51"/>
      <c r="R828" s="217" t="str">
        <f t="shared" si="130"/>
        <v/>
      </c>
      <c r="S828" s="39" t="str">
        <f>IF(I828="","",IF(I828="委託輸送",IF(H828="ガソリン",VLOOKUP(L828,参考データ!$D$4:$F$6,3,TRUE),VLOOKUP(L828,参考データ!$D$7:$F$15,3,TRUE)),IF(H828="ガソリン",VLOOKUP(L828,参考データ!$D$16:$F$18,3,TRUE),VLOOKUP(L828,参考データ!$D$19:$F$27,3,TRUE))))</f>
        <v/>
      </c>
      <c r="T828" s="204" t="str">
        <f>IF(C828="","",IF(Q828="有",IF(H828="ガソリン",VLOOKUP(M828,参考データ!$B$36:$F$38,3,FALSE)/R828^VLOOKUP(M828,参考データ!$B$36:$F$38,4,FALSE)/L828^VLOOKUP(M828,参考データ!$B$36:$F$38,5,FALSE),VLOOKUP(M828,参考データ!$B$39:$F$42,3,FALSE)/R828^VLOOKUP(M828,参考データ!$B$39:$F$42,4,FALSE)/L828^VLOOKUP(M828,参考データ!$B$39:$F$42,5,FALSE))*U828,J828/(IF(I828="委託輸送",IF(H828="ガソリン",INDEX(参考データ!$F$48:$I$50,MATCH(L828,参考データ!$D$48:$D$50,1),MATCH(M828,参考データ!$F$47:$I$47,0)),INDEX(参考データ!$F$51:$I$59,MATCH(L828,参考データ!$D$51:$D$59,1),MATCH(M828,参考データ!$F$47:$I$47,0))),IF(H828="ガソリン",INDEX(参考データ!$F$60:$I$62,MATCH(L828,参考データ!$D$60:$D$62,1),MATCH(M828,参考データ!$F$47:$I$47,0)),INDEX(参考データ!$F$63:$I$71,MATCH(L828,参考データ!$D$63:$D$71,1),MATCH(M828,参考データ!$F$47:$I$47,0)))))))</f>
        <v/>
      </c>
      <c r="U828" s="218" t="str">
        <f t="shared" si="127"/>
        <v/>
      </c>
      <c r="V828" s="206" t="str">
        <f t="shared" si="128"/>
        <v/>
      </c>
      <c r="AN828" s="216">
        <f t="shared" si="131"/>
        <v>0</v>
      </c>
      <c r="AO828" s="156">
        <f t="shared" si="133"/>
        <v>0</v>
      </c>
      <c r="AP828" s="140">
        <f t="shared" si="132"/>
        <v>0</v>
      </c>
      <c r="AQ828" s="159" t="str">
        <f t="shared" si="129"/>
        <v/>
      </c>
    </row>
    <row r="829" spans="2:43" x14ac:dyDescent="0.2">
      <c r="B829" s="202">
        <v>818</v>
      </c>
      <c r="C829" s="45"/>
      <c r="D829" s="114"/>
      <c r="E829" s="114"/>
      <c r="F829" s="114"/>
      <c r="G829" s="44"/>
      <c r="H829" s="10"/>
      <c r="I829" s="10"/>
      <c r="J829" s="5"/>
      <c r="K829" s="36"/>
      <c r="L829" s="37"/>
      <c r="M829" s="8"/>
      <c r="N829" s="8"/>
      <c r="O829" s="8"/>
      <c r="P829" s="8"/>
      <c r="Q829" s="51"/>
      <c r="R829" s="217" t="str">
        <f t="shared" si="130"/>
        <v/>
      </c>
      <c r="S829" s="39" t="str">
        <f>IF(I829="","",IF(I829="委託輸送",IF(H829="ガソリン",VLOOKUP(L829,参考データ!$D$4:$F$6,3,TRUE),VLOOKUP(L829,参考データ!$D$7:$F$15,3,TRUE)),IF(H829="ガソリン",VLOOKUP(L829,参考データ!$D$16:$F$18,3,TRUE),VLOOKUP(L829,参考データ!$D$19:$F$27,3,TRUE))))</f>
        <v/>
      </c>
      <c r="T829" s="204" t="str">
        <f>IF(C829="","",IF(Q829="有",IF(H829="ガソリン",VLOOKUP(M829,参考データ!$B$36:$F$38,3,FALSE)/R829^VLOOKUP(M829,参考データ!$B$36:$F$38,4,FALSE)/L829^VLOOKUP(M829,参考データ!$B$36:$F$38,5,FALSE),VLOOKUP(M829,参考データ!$B$39:$F$42,3,FALSE)/R829^VLOOKUP(M829,参考データ!$B$39:$F$42,4,FALSE)/L829^VLOOKUP(M829,参考データ!$B$39:$F$42,5,FALSE))*U829,J829/(IF(I829="委託輸送",IF(H829="ガソリン",INDEX(参考データ!$F$48:$I$50,MATCH(L829,参考データ!$D$48:$D$50,1),MATCH(M829,参考データ!$F$47:$I$47,0)),INDEX(参考データ!$F$51:$I$59,MATCH(L829,参考データ!$D$51:$D$59,1),MATCH(M829,参考データ!$F$47:$I$47,0))),IF(H829="ガソリン",INDEX(参考データ!$F$60:$I$62,MATCH(L829,参考データ!$D$60:$D$62,1),MATCH(M829,参考データ!$F$47:$I$47,0)),INDEX(参考データ!$F$63:$I$71,MATCH(L829,参考データ!$D$63:$D$71,1),MATCH(M829,参考データ!$F$47:$I$47,0)))))))</f>
        <v/>
      </c>
      <c r="U829" s="218" t="str">
        <f t="shared" si="127"/>
        <v/>
      </c>
      <c r="V829" s="206" t="str">
        <f t="shared" si="128"/>
        <v/>
      </c>
      <c r="AN829" s="216">
        <f t="shared" si="131"/>
        <v>0</v>
      </c>
      <c r="AO829" s="156">
        <f t="shared" si="133"/>
        <v>0</v>
      </c>
      <c r="AP829" s="140">
        <f t="shared" si="132"/>
        <v>0</v>
      </c>
      <c r="AQ829" s="159" t="str">
        <f t="shared" si="129"/>
        <v/>
      </c>
    </row>
    <row r="830" spans="2:43" x14ac:dyDescent="0.2">
      <c r="B830" s="202">
        <v>819</v>
      </c>
      <c r="C830" s="45"/>
      <c r="D830" s="114"/>
      <c r="E830" s="114"/>
      <c r="F830" s="114"/>
      <c r="G830" s="44"/>
      <c r="H830" s="10"/>
      <c r="I830" s="10"/>
      <c r="J830" s="5"/>
      <c r="K830" s="36"/>
      <c r="L830" s="37"/>
      <c r="M830" s="8"/>
      <c r="N830" s="8"/>
      <c r="O830" s="8"/>
      <c r="P830" s="8"/>
      <c r="Q830" s="51"/>
      <c r="R830" s="217" t="str">
        <f t="shared" si="130"/>
        <v/>
      </c>
      <c r="S830" s="39" t="str">
        <f>IF(I830="","",IF(I830="委託輸送",IF(H830="ガソリン",VLOOKUP(L830,参考データ!$D$4:$F$6,3,TRUE),VLOOKUP(L830,参考データ!$D$7:$F$15,3,TRUE)),IF(H830="ガソリン",VLOOKUP(L830,参考データ!$D$16:$F$18,3,TRUE),VLOOKUP(L830,参考データ!$D$19:$F$27,3,TRUE))))</f>
        <v/>
      </c>
      <c r="T830" s="204" t="str">
        <f>IF(C830="","",IF(Q830="有",IF(H830="ガソリン",VLOOKUP(M830,参考データ!$B$36:$F$38,3,FALSE)/R830^VLOOKUP(M830,参考データ!$B$36:$F$38,4,FALSE)/L830^VLOOKUP(M830,参考データ!$B$36:$F$38,5,FALSE),VLOOKUP(M830,参考データ!$B$39:$F$42,3,FALSE)/R830^VLOOKUP(M830,参考データ!$B$39:$F$42,4,FALSE)/L830^VLOOKUP(M830,参考データ!$B$39:$F$42,5,FALSE))*U830,J830/(IF(I830="委託輸送",IF(H830="ガソリン",INDEX(参考データ!$F$48:$I$50,MATCH(L830,参考データ!$D$48:$D$50,1),MATCH(M830,参考データ!$F$47:$I$47,0)),INDEX(参考データ!$F$51:$I$59,MATCH(L830,参考データ!$D$51:$D$59,1),MATCH(M830,参考データ!$F$47:$I$47,0))),IF(H830="ガソリン",INDEX(参考データ!$F$60:$I$62,MATCH(L830,参考データ!$D$60:$D$62,1),MATCH(M830,参考データ!$F$47:$I$47,0)),INDEX(参考データ!$F$63:$I$71,MATCH(L830,参考データ!$D$63:$D$71,1),MATCH(M830,参考データ!$F$47:$I$47,0)))))))</f>
        <v/>
      </c>
      <c r="U830" s="218" t="str">
        <f t="shared" si="127"/>
        <v/>
      </c>
      <c r="V830" s="206" t="str">
        <f t="shared" si="128"/>
        <v/>
      </c>
      <c r="AN830" s="216">
        <f t="shared" si="131"/>
        <v>0</v>
      </c>
      <c r="AO830" s="156">
        <f t="shared" si="133"/>
        <v>0</v>
      </c>
      <c r="AP830" s="140">
        <f t="shared" si="132"/>
        <v>0</v>
      </c>
      <c r="AQ830" s="159" t="str">
        <f t="shared" si="129"/>
        <v/>
      </c>
    </row>
    <row r="831" spans="2:43" x14ac:dyDescent="0.2">
      <c r="B831" s="202">
        <v>820</v>
      </c>
      <c r="C831" s="45"/>
      <c r="D831" s="114"/>
      <c r="E831" s="114"/>
      <c r="F831" s="114"/>
      <c r="G831" s="44"/>
      <c r="H831" s="10"/>
      <c r="I831" s="10"/>
      <c r="J831" s="5"/>
      <c r="K831" s="36"/>
      <c r="L831" s="37"/>
      <c r="M831" s="8"/>
      <c r="N831" s="8"/>
      <c r="O831" s="8"/>
      <c r="P831" s="8"/>
      <c r="Q831" s="51"/>
      <c r="R831" s="217" t="str">
        <f t="shared" si="130"/>
        <v/>
      </c>
      <c r="S831" s="39" t="str">
        <f>IF(I831="","",IF(I831="委託輸送",IF(H831="ガソリン",VLOOKUP(L831,参考データ!$D$4:$F$6,3,TRUE),VLOOKUP(L831,参考データ!$D$7:$F$15,3,TRUE)),IF(H831="ガソリン",VLOOKUP(L831,参考データ!$D$16:$F$18,3,TRUE),VLOOKUP(L831,参考データ!$D$19:$F$27,3,TRUE))))</f>
        <v/>
      </c>
      <c r="T831" s="204" t="str">
        <f>IF(C831="","",IF(Q831="有",IF(H831="ガソリン",VLOOKUP(M831,参考データ!$B$36:$F$38,3,FALSE)/R831^VLOOKUP(M831,参考データ!$B$36:$F$38,4,FALSE)/L831^VLOOKUP(M831,参考データ!$B$36:$F$38,5,FALSE),VLOOKUP(M831,参考データ!$B$39:$F$42,3,FALSE)/R831^VLOOKUP(M831,参考データ!$B$39:$F$42,4,FALSE)/L831^VLOOKUP(M831,参考データ!$B$39:$F$42,5,FALSE))*U831,J831/(IF(I831="委託輸送",IF(H831="ガソリン",INDEX(参考データ!$F$48:$I$50,MATCH(L831,参考データ!$D$48:$D$50,1),MATCH(M831,参考データ!$F$47:$I$47,0)),INDEX(参考データ!$F$51:$I$59,MATCH(L831,参考データ!$D$51:$D$59,1),MATCH(M831,参考データ!$F$47:$I$47,0))),IF(H831="ガソリン",INDEX(参考データ!$F$60:$I$62,MATCH(L831,参考データ!$D$60:$D$62,1),MATCH(M831,参考データ!$F$47:$I$47,0)),INDEX(参考データ!$F$63:$I$71,MATCH(L831,参考データ!$D$63:$D$71,1),MATCH(M831,参考データ!$F$47:$I$47,0)))))))</f>
        <v/>
      </c>
      <c r="U831" s="218" t="str">
        <f t="shared" si="127"/>
        <v/>
      </c>
      <c r="V831" s="206" t="str">
        <f t="shared" si="128"/>
        <v/>
      </c>
      <c r="AN831" s="216">
        <f t="shared" si="131"/>
        <v>0</v>
      </c>
      <c r="AO831" s="156">
        <f t="shared" si="133"/>
        <v>0</v>
      </c>
      <c r="AP831" s="140">
        <f t="shared" si="132"/>
        <v>0</v>
      </c>
      <c r="AQ831" s="159" t="str">
        <f t="shared" si="129"/>
        <v/>
      </c>
    </row>
    <row r="832" spans="2:43" x14ac:dyDescent="0.2">
      <c r="B832" s="202">
        <v>821</v>
      </c>
      <c r="C832" s="45"/>
      <c r="D832" s="114"/>
      <c r="E832" s="114"/>
      <c r="F832" s="114"/>
      <c r="G832" s="44"/>
      <c r="H832" s="10"/>
      <c r="I832" s="10"/>
      <c r="J832" s="5"/>
      <c r="K832" s="36"/>
      <c r="L832" s="37"/>
      <c r="M832" s="8"/>
      <c r="N832" s="8"/>
      <c r="O832" s="8"/>
      <c r="P832" s="8"/>
      <c r="Q832" s="51"/>
      <c r="R832" s="217" t="str">
        <f t="shared" si="130"/>
        <v/>
      </c>
      <c r="S832" s="39" t="str">
        <f>IF(I832="","",IF(I832="委託輸送",IF(H832="ガソリン",VLOOKUP(L832,参考データ!$D$4:$F$6,3,TRUE),VLOOKUP(L832,参考データ!$D$7:$F$15,3,TRUE)),IF(H832="ガソリン",VLOOKUP(L832,参考データ!$D$16:$F$18,3,TRUE),VLOOKUP(L832,参考データ!$D$19:$F$27,3,TRUE))))</f>
        <v/>
      </c>
      <c r="T832" s="204" t="str">
        <f>IF(C832="","",IF(Q832="有",IF(H832="ガソリン",VLOOKUP(M832,参考データ!$B$36:$F$38,3,FALSE)/R832^VLOOKUP(M832,参考データ!$B$36:$F$38,4,FALSE)/L832^VLOOKUP(M832,参考データ!$B$36:$F$38,5,FALSE),VLOOKUP(M832,参考データ!$B$39:$F$42,3,FALSE)/R832^VLOOKUP(M832,参考データ!$B$39:$F$42,4,FALSE)/L832^VLOOKUP(M832,参考データ!$B$39:$F$42,5,FALSE))*U832,J832/(IF(I832="委託輸送",IF(H832="ガソリン",INDEX(参考データ!$F$48:$I$50,MATCH(L832,参考データ!$D$48:$D$50,1),MATCH(M832,参考データ!$F$47:$I$47,0)),INDEX(参考データ!$F$51:$I$59,MATCH(L832,参考データ!$D$51:$D$59,1),MATCH(M832,参考データ!$F$47:$I$47,0))),IF(H832="ガソリン",INDEX(参考データ!$F$60:$I$62,MATCH(L832,参考データ!$D$60:$D$62,1),MATCH(M832,参考データ!$F$47:$I$47,0)),INDEX(参考データ!$F$63:$I$71,MATCH(L832,参考データ!$D$63:$D$71,1),MATCH(M832,参考データ!$F$47:$I$47,0)))))))</f>
        <v/>
      </c>
      <c r="U832" s="218" t="str">
        <f t="shared" si="127"/>
        <v/>
      </c>
      <c r="V832" s="206" t="str">
        <f t="shared" si="128"/>
        <v/>
      </c>
      <c r="AN832" s="216">
        <f t="shared" si="131"/>
        <v>0</v>
      </c>
      <c r="AO832" s="156">
        <f t="shared" si="133"/>
        <v>0</v>
      </c>
      <c r="AP832" s="140">
        <f t="shared" si="132"/>
        <v>0</v>
      </c>
      <c r="AQ832" s="159" t="str">
        <f t="shared" si="129"/>
        <v/>
      </c>
    </row>
    <row r="833" spans="2:43" x14ac:dyDescent="0.2">
      <c r="B833" s="202">
        <v>822</v>
      </c>
      <c r="C833" s="45"/>
      <c r="D833" s="114"/>
      <c r="E833" s="114"/>
      <c r="F833" s="114"/>
      <c r="G833" s="44"/>
      <c r="H833" s="10"/>
      <c r="I833" s="10"/>
      <c r="J833" s="5"/>
      <c r="K833" s="36"/>
      <c r="L833" s="37"/>
      <c r="M833" s="8"/>
      <c r="N833" s="8"/>
      <c r="O833" s="8"/>
      <c r="P833" s="8"/>
      <c r="Q833" s="51"/>
      <c r="R833" s="217" t="str">
        <f t="shared" si="130"/>
        <v/>
      </c>
      <c r="S833" s="39" t="str">
        <f>IF(I833="","",IF(I833="委託輸送",IF(H833="ガソリン",VLOOKUP(L833,参考データ!$D$4:$F$6,3,TRUE),VLOOKUP(L833,参考データ!$D$7:$F$15,3,TRUE)),IF(H833="ガソリン",VLOOKUP(L833,参考データ!$D$16:$F$18,3,TRUE),VLOOKUP(L833,参考データ!$D$19:$F$27,3,TRUE))))</f>
        <v/>
      </c>
      <c r="T833" s="204" t="str">
        <f>IF(C833="","",IF(Q833="有",IF(H833="ガソリン",VLOOKUP(M833,参考データ!$B$36:$F$38,3,FALSE)/R833^VLOOKUP(M833,参考データ!$B$36:$F$38,4,FALSE)/L833^VLOOKUP(M833,参考データ!$B$36:$F$38,5,FALSE),VLOOKUP(M833,参考データ!$B$39:$F$42,3,FALSE)/R833^VLOOKUP(M833,参考データ!$B$39:$F$42,4,FALSE)/L833^VLOOKUP(M833,参考データ!$B$39:$F$42,5,FALSE))*U833,J833/(IF(I833="委託輸送",IF(H833="ガソリン",INDEX(参考データ!$F$48:$I$50,MATCH(L833,参考データ!$D$48:$D$50,1),MATCH(M833,参考データ!$F$47:$I$47,0)),INDEX(参考データ!$F$51:$I$59,MATCH(L833,参考データ!$D$51:$D$59,1),MATCH(M833,参考データ!$F$47:$I$47,0))),IF(H833="ガソリン",INDEX(参考データ!$F$60:$I$62,MATCH(L833,参考データ!$D$60:$D$62,1),MATCH(M833,参考データ!$F$47:$I$47,0)),INDEX(参考データ!$F$63:$I$71,MATCH(L833,参考データ!$D$63:$D$71,1),MATCH(M833,参考データ!$F$47:$I$47,0)))))))</f>
        <v/>
      </c>
      <c r="U833" s="218" t="str">
        <f t="shared" si="127"/>
        <v/>
      </c>
      <c r="V833" s="206" t="str">
        <f t="shared" si="128"/>
        <v/>
      </c>
      <c r="AN833" s="216">
        <f t="shared" si="131"/>
        <v>0</v>
      </c>
      <c r="AO833" s="156">
        <f t="shared" si="133"/>
        <v>0</v>
      </c>
      <c r="AP833" s="140">
        <f t="shared" si="132"/>
        <v>0</v>
      </c>
      <c r="AQ833" s="159" t="str">
        <f t="shared" si="129"/>
        <v/>
      </c>
    </row>
    <row r="834" spans="2:43" x14ac:dyDescent="0.2">
      <c r="B834" s="202">
        <v>823</v>
      </c>
      <c r="C834" s="45"/>
      <c r="D834" s="114"/>
      <c r="E834" s="114"/>
      <c r="F834" s="114"/>
      <c r="G834" s="44"/>
      <c r="H834" s="10"/>
      <c r="I834" s="10"/>
      <c r="J834" s="5"/>
      <c r="K834" s="36"/>
      <c r="L834" s="37"/>
      <c r="M834" s="8"/>
      <c r="N834" s="8"/>
      <c r="O834" s="8"/>
      <c r="P834" s="8"/>
      <c r="Q834" s="51"/>
      <c r="R834" s="217" t="str">
        <f t="shared" si="130"/>
        <v/>
      </c>
      <c r="S834" s="39" t="str">
        <f>IF(I834="","",IF(I834="委託輸送",IF(H834="ガソリン",VLOOKUP(L834,参考データ!$D$4:$F$6,3,TRUE),VLOOKUP(L834,参考データ!$D$7:$F$15,3,TRUE)),IF(H834="ガソリン",VLOOKUP(L834,参考データ!$D$16:$F$18,3,TRUE),VLOOKUP(L834,参考データ!$D$19:$F$27,3,TRUE))))</f>
        <v/>
      </c>
      <c r="T834" s="204" t="str">
        <f>IF(C834="","",IF(Q834="有",IF(H834="ガソリン",VLOOKUP(M834,参考データ!$B$36:$F$38,3,FALSE)/R834^VLOOKUP(M834,参考データ!$B$36:$F$38,4,FALSE)/L834^VLOOKUP(M834,参考データ!$B$36:$F$38,5,FALSE),VLOOKUP(M834,参考データ!$B$39:$F$42,3,FALSE)/R834^VLOOKUP(M834,参考データ!$B$39:$F$42,4,FALSE)/L834^VLOOKUP(M834,参考データ!$B$39:$F$42,5,FALSE))*U834,J834/(IF(I834="委託輸送",IF(H834="ガソリン",INDEX(参考データ!$F$48:$I$50,MATCH(L834,参考データ!$D$48:$D$50,1),MATCH(M834,参考データ!$F$47:$I$47,0)),INDEX(参考データ!$F$51:$I$59,MATCH(L834,参考データ!$D$51:$D$59,1),MATCH(M834,参考データ!$F$47:$I$47,0))),IF(H834="ガソリン",INDEX(参考データ!$F$60:$I$62,MATCH(L834,参考データ!$D$60:$D$62,1),MATCH(M834,参考データ!$F$47:$I$47,0)),INDEX(参考データ!$F$63:$I$71,MATCH(L834,参考データ!$D$63:$D$71,1),MATCH(M834,参考データ!$F$47:$I$47,0)))))))</f>
        <v/>
      </c>
      <c r="U834" s="218" t="str">
        <f t="shared" si="127"/>
        <v/>
      </c>
      <c r="V834" s="206" t="str">
        <f t="shared" si="128"/>
        <v/>
      </c>
      <c r="AN834" s="216">
        <f t="shared" si="131"/>
        <v>0</v>
      </c>
      <c r="AO834" s="156">
        <f t="shared" si="133"/>
        <v>0</v>
      </c>
      <c r="AP834" s="140">
        <f t="shared" si="132"/>
        <v>0</v>
      </c>
      <c r="AQ834" s="159" t="str">
        <f t="shared" si="129"/>
        <v/>
      </c>
    </row>
    <row r="835" spans="2:43" x14ac:dyDescent="0.2">
      <c r="B835" s="202">
        <v>824</v>
      </c>
      <c r="C835" s="45"/>
      <c r="D835" s="114"/>
      <c r="E835" s="114"/>
      <c r="F835" s="114"/>
      <c r="G835" s="44"/>
      <c r="H835" s="10"/>
      <c r="I835" s="10"/>
      <c r="J835" s="5"/>
      <c r="K835" s="36"/>
      <c r="L835" s="37"/>
      <c r="M835" s="8"/>
      <c r="N835" s="8"/>
      <c r="O835" s="8"/>
      <c r="P835" s="8"/>
      <c r="Q835" s="51"/>
      <c r="R835" s="217" t="str">
        <f t="shared" si="130"/>
        <v/>
      </c>
      <c r="S835" s="39" t="str">
        <f>IF(I835="","",IF(I835="委託輸送",IF(H835="ガソリン",VLOOKUP(L835,参考データ!$D$4:$F$6,3,TRUE),VLOOKUP(L835,参考データ!$D$7:$F$15,3,TRUE)),IF(H835="ガソリン",VLOOKUP(L835,参考データ!$D$16:$F$18,3,TRUE),VLOOKUP(L835,参考データ!$D$19:$F$27,3,TRUE))))</f>
        <v/>
      </c>
      <c r="T835" s="204" t="str">
        <f>IF(C835="","",IF(Q835="有",IF(H835="ガソリン",VLOOKUP(M835,参考データ!$B$36:$F$38,3,FALSE)/R835^VLOOKUP(M835,参考データ!$B$36:$F$38,4,FALSE)/L835^VLOOKUP(M835,参考データ!$B$36:$F$38,5,FALSE),VLOOKUP(M835,参考データ!$B$39:$F$42,3,FALSE)/R835^VLOOKUP(M835,参考データ!$B$39:$F$42,4,FALSE)/L835^VLOOKUP(M835,参考データ!$B$39:$F$42,5,FALSE))*U835,J835/(IF(I835="委託輸送",IF(H835="ガソリン",INDEX(参考データ!$F$48:$I$50,MATCH(L835,参考データ!$D$48:$D$50,1),MATCH(M835,参考データ!$F$47:$I$47,0)),INDEX(参考データ!$F$51:$I$59,MATCH(L835,参考データ!$D$51:$D$59,1),MATCH(M835,参考データ!$F$47:$I$47,0))),IF(H835="ガソリン",INDEX(参考データ!$F$60:$I$62,MATCH(L835,参考データ!$D$60:$D$62,1),MATCH(M835,参考データ!$F$47:$I$47,0)),INDEX(参考データ!$F$63:$I$71,MATCH(L835,参考データ!$D$63:$D$71,1),MATCH(M835,参考データ!$F$47:$I$47,0)))))))</f>
        <v/>
      </c>
      <c r="U835" s="218" t="str">
        <f t="shared" si="127"/>
        <v/>
      </c>
      <c r="V835" s="206" t="str">
        <f t="shared" si="128"/>
        <v/>
      </c>
      <c r="AN835" s="216">
        <f t="shared" si="131"/>
        <v>0</v>
      </c>
      <c r="AO835" s="156">
        <f t="shared" si="133"/>
        <v>0</v>
      </c>
      <c r="AP835" s="140">
        <f t="shared" si="132"/>
        <v>0</v>
      </c>
      <c r="AQ835" s="159" t="str">
        <f t="shared" si="129"/>
        <v/>
      </c>
    </row>
    <row r="836" spans="2:43" x14ac:dyDescent="0.2">
      <c r="B836" s="202">
        <v>825</v>
      </c>
      <c r="C836" s="45"/>
      <c r="D836" s="114"/>
      <c r="E836" s="114"/>
      <c r="F836" s="114"/>
      <c r="G836" s="44"/>
      <c r="H836" s="10"/>
      <c r="I836" s="10"/>
      <c r="J836" s="5"/>
      <c r="K836" s="36"/>
      <c r="L836" s="37"/>
      <c r="M836" s="8"/>
      <c r="N836" s="8"/>
      <c r="O836" s="8"/>
      <c r="P836" s="8"/>
      <c r="Q836" s="51"/>
      <c r="R836" s="217" t="str">
        <f t="shared" si="130"/>
        <v/>
      </c>
      <c r="S836" s="39" t="str">
        <f>IF(I836="","",IF(I836="委託輸送",IF(H836="ガソリン",VLOOKUP(L836,参考データ!$D$4:$F$6,3,TRUE),VLOOKUP(L836,参考データ!$D$7:$F$15,3,TRUE)),IF(H836="ガソリン",VLOOKUP(L836,参考データ!$D$16:$F$18,3,TRUE),VLOOKUP(L836,参考データ!$D$19:$F$27,3,TRUE))))</f>
        <v/>
      </c>
      <c r="T836" s="204" t="str">
        <f>IF(C836="","",IF(Q836="有",IF(H836="ガソリン",VLOOKUP(M836,参考データ!$B$36:$F$38,3,FALSE)/R836^VLOOKUP(M836,参考データ!$B$36:$F$38,4,FALSE)/L836^VLOOKUP(M836,参考データ!$B$36:$F$38,5,FALSE),VLOOKUP(M836,参考データ!$B$39:$F$42,3,FALSE)/R836^VLOOKUP(M836,参考データ!$B$39:$F$42,4,FALSE)/L836^VLOOKUP(M836,参考データ!$B$39:$F$42,5,FALSE))*U836,J836/(IF(I836="委託輸送",IF(H836="ガソリン",INDEX(参考データ!$F$48:$I$50,MATCH(L836,参考データ!$D$48:$D$50,1),MATCH(M836,参考データ!$F$47:$I$47,0)),INDEX(参考データ!$F$51:$I$59,MATCH(L836,参考データ!$D$51:$D$59,1),MATCH(M836,参考データ!$F$47:$I$47,0))),IF(H836="ガソリン",INDEX(参考データ!$F$60:$I$62,MATCH(L836,参考データ!$D$60:$D$62,1),MATCH(M836,参考データ!$F$47:$I$47,0)),INDEX(参考データ!$F$63:$I$71,MATCH(L836,参考データ!$D$63:$D$71,1),MATCH(M836,参考データ!$F$47:$I$47,0)))))))</f>
        <v/>
      </c>
      <c r="U836" s="218" t="str">
        <f t="shared" si="127"/>
        <v/>
      </c>
      <c r="V836" s="206" t="str">
        <f t="shared" si="128"/>
        <v/>
      </c>
      <c r="AN836" s="216">
        <f t="shared" si="131"/>
        <v>0</v>
      </c>
      <c r="AO836" s="156">
        <f t="shared" si="133"/>
        <v>0</v>
      </c>
      <c r="AP836" s="140">
        <f t="shared" si="132"/>
        <v>0</v>
      </c>
      <c r="AQ836" s="159" t="str">
        <f t="shared" si="129"/>
        <v/>
      </c>
    </row>
    <row r="837" spans="2:43" x14ac:dyDescent="0.2">
      <c r="B837" s="202">
        <v>826</v>
      </c>
      <c r="C837" s="45"/>
      <c r="D837" s="114"/>
      <c r="E837" s="114"/>
      <c r="F837" s="114"/>
      <c r="G837" s="44"/>
      <c r="H837" s="10"/>
      <c r="I837" s="10"/>
      <c r="J837" s="5"/>
      <c r="K837" s="36"/>
      <c r="L837" s="37"/>
      <c r="M837" s="8"/>
      <c r="N837" s="8"/>
      <c r="O837" s="8"/>
      <c r="P837" s="8"/>
      <c r="Q837" s="51"/>
      <c r="R837" s="217" t="str">
        <f t="shared" si="130"/>
        <v/>
      </c>
      <c r="S837" s="39" t="str">
        <f>IF(I837="","",IF(I837="委託輸送",IF(H837="ガソリン",VLOOKUP(L837,参考データ!$D$4:$F$6,3,TRUE),VLOOKUP(L837,参考データ!$D$7:$F$15,3,TRUE)),IF(H837="ガソリン",VLOOKUP(L837,参考データ!$D$16:$F$18,3,TRUE),VLOOKUP(L837,参考データ!$D$19:$F$27,3,TRUE))))</f>
        <v/>
      </c>
      <c r="T837" s="204" t="str">
        <f>IF(C837="","",IF(Q837="有",IF(H837="ガソリン",VLOOKUP(M837,参考データ!$B$36:$F$38,3,FALSE)/R837^VLOOKUP(M837,参考データ!$B$36:$F$38,4,FALSE)/L837^VLOOKUP(M837,参考データ!$B$36:$F$38,5,FALSE),VLOOKUP(M837,参考データ!$B$39:$F$42,3,FALSE)/R837^VLOOKUP(M837,参考データ!$B$39:$F$42,4,FALSE)/L837^VLOOKUP(M837,参考データ!$B$39:$F$42,5,FALSE))*U837,J837/(IF(I837="委託輸送",IF(H837="ガソリン",INDEX(参考データ!$F$48:$I$50,MATCH(L837,参考データ!$D$48:$D$50,1),MATCH(M837,参考データ!$F$47:$I$47,0)),INDEX(参考データ!$F$51:$I$59,MATCH(L837,参考データ!$D$51:$D$59,1),MATCH(M837,参考データ!$F$47:$I$47,0))),IF(H837="ガソリン",INDEX(参考データ!$F$60:$I$62,MATCH(L837,参考データ!$D$60:$D$62,1),MATCH(M837,参考データ!$F$47:$I$47,0)),INDEX(参考データ!$F$63:$I$71,MATCH(L837,参考データ!$D$63:$D$71,1),MATCH(M837,参考データ!$F$47:$I$47,0)))))))</f>
        <v/>
      </c>
      <c r="U837" s="218" t="str">
        <f t="shared" si="127"/>
        <v/>
      </c>
      <c r="V837" s="206" t="str">
        <f t="shared" si="128"/>
        <v/>
      </c>
      <c r="AN837" s="216">
        <f t="shared" si="131"/>
        <v>0</v>
      </c>
      <c r="AO837" s="156">
        <f t="shared" si="133"/>
        <v>0</v>
      </c>
      <c r="AP837" s="140">
        <f t="shared" si="132"/>
        <v>0</v>
      </c>
      <c r="AQ837" s="159" t="str">
        <f t="shared" si="129"/>
        <v/>
      </c>
    </row>
    <row r="838" spans="2:43" x14ac:dyDescent="0.2">
      <c r="B838" s="202">
        <v>827</v>
      </c>
      <c r="C838" s="45"/>
      <c r="D838" s="114"/>
      <c r="E838" s="114"/>
      <c r="F838" s="114"/>
      <c r="G838" s="44"/>
      <c r="H838" s="10"/>
      <c r="I838" s="10"/>
      <c r="J838" s="5"/>
      <c r="K838" s="36"/>
      <c r="L838" s="37"/>
      <c r="M838" s="8"/>
      <c r="N838" s="8"/>
      <c r="O838" s="8"/>
      <c r="P838" s="8"/>
      <c r="Q838" s="51"/>
      <c r="R838" s="217" t="str">
        <f t="shared" si="130"/>
        <v/>
      </c>
      <c r="S838" s="39" t="str">
        <f>IF(I838="","",IF(I838="委託輸送",IF(H838="ガソリン",VLOOKUP(L838,参考データ!$D$4:$F$6,3,TRUE),VLOOKUP(L838,参考データ!$D$7:$F$15,3,TRUE)),IF(H838="ガソリン",VLOOKUP(L838,参考データ!$D$16:$F$18,3,TRUE),VLOOKUP(L838,参考データ!$D$19:$F$27,3,TRUE))))</f>
        <v/>
      </c>
      <c r="T838" s="204" t="str">
        <f>IF(C838="","",IF(Q838="有",IF(H838="ガソリン",VLOOKUP(M838,参考データ!$B$36:$F$38,3,FALSE)/R838^VLOOKUP(M838,参考データ!$B$36:$F$38,4,FALSE)/L838^VLOOKUP(M838,参考データ!$B$36:$F$38,5,FALSE),VLOOKUP(M838,参考データ!$B$39:$F$42,3,FALSE)/R838^VLOOKUP(M838,参考データ!$B$39:$F$42,4,FALSE)/L838^VLOOKUP(M838,参考データ!$B$39:$F$42,5,FALSE))*U838,J838/(IF(I838="委託輸送",IF(H838="ガソリン",INDEX(参考データ!$F$48:$I$50,MATCH(L838,参考データ!$D$48:$D$50,1),MATCH(M838,参考データ!$F$47:$I$47,0)),INDEX(参考データ!$F$51:$I$59,MATCH(L838,参考データ!$D$51:$D$59,1),MATCH(M838,参考データ!$F$47:$I$47,0))),IF(H838="ガソリン",INDEX(参考データ!$F$60:$I$62,MATCH(L838,参考データ!$D$60:$D$62,1),MATCH(M838,参考データ!$F$47:$I$47,0)),INDEX(参考データ!$F$63:$I$71,MATCH(L838,参考データ!$D$63:$D$71,1),MATCH(M838,参考データ!$F$47:$I$47,0)))))))</f>
        <v/>
      </c>
      <c r="U838" s="218" t="str">
        <f t="shared" si="127"/>
        <v/>
      </c>
      <c r="V838" s="206" t="str">
        <f t="shared" si="128"/>
        <v/>
      </c>
      <c r="AN838" s="216">
        <f t="shared" si="131"/>
        <v>0</v>
      </c>
      <c r="AO838" s="156">
        <f t="shared" si="133"/>
        <v>0</v>
      </c>
      <c r="AP838" s="140">
        <f t="shared" si="132"/>
        <v>0</v>
      </c>
      <c r="AQ838" s="159" t="str">
        <f t="shared" si="129"/>
        <v/>
      </c>
    </row>
    <row r="839" spans="2:43" x14ac:dyDescent="0.2">
      <c r="B839" s="202">
        <v>828</v>
      </c>
      <c r="C839" s="45"/>
      <c r="D839" s="114"/>
      <c r="E839" s="114"/>
      <c r="F839" s="114"/>
      <c r="G839" s="44"/>
      <c r="H839" s="10"/>
      <c r="I839" s="10"/>
      <c r="J839" s="5"/>
      <c r="K839" s="36"/>
      <c r="L839" s="37"/>
      <c r="M839" s="8"/>
      <c r="N839" s="8"/>
      <c r="O839" s="8"/>
      <c r="P839" s="8"/>
      <c r="Q839" s="51"/>
      <c r="R839" s="217" t="str">
        <f t="shared" si="130"/>
        <v/>
      </c>
      <c r="S839" s="39" t="str">
        <f>IF(I839="","",IF(I839="委託輸送",IF(H839="ガソリン",VLOOKUP(L839,参考データ!$D$4:$F$6,3,TRUE),VLOOKUP(L839,参考データ!$D$7:$F$15,3,TRUE)),IF(H839="ガソリン",VLOOKUP(L839,参考データ!$D$16:$F$18,3,TRUE),VLOOKUP(L839,参考データ!$D$19:$F$27,3,TRUE))))</f>
        <v/>
      </c>
      <c r="T839" s="204" t="str">
        <f>IF(C839="","",IF(Q839="有",IF(H839="ガソリン",VLOOKUP(M839,参考データ!$B$36:$F$38,3,FALSE)/R839^VLOOKUP(M839,参考データ!$B$36:$F$38,4,FALSE)/L839^VLOOKUP(M839,参考データ!$B$36:$F$38,5,FALSE),VLOOKUP(M839,参考データ!$B$39:$F$42,3,FALSE)/R839^VLOOKUP(M839,参考データ!$B$39:$F$42,4,FALSE)/L839^VLOOKUP(M839,参考データ!$B$39:$F$42,5,FALSE))*U839,J839/(IF(I839="委託輸送",IF(H839="ガソリン",INDEX(参考データ!$F$48:$I$50,MATCH(L839,参考データ!$D$48:$D$50,1),MATCH(M839,参考データ!$F$47:$I$47,0)),INDEX(参考データ!$F$51:$I$59,MATCH(L839,参考データ!$D$51:$D$59,1),MATCH(M839,参考データ!$F$47:$I$47,0))),IF(H839="ガソリン",INDEX(参考データ!$F$60:$I$62,MATCH(L839,参考データ!$D$60:$D$62,1),MATCH(M839,参考データ!$F$47:$I$47,0)),INDEX(参考データ!$F$63:$I$71,MATCH(L839,参考データ!$D$63:$D$71,1),MATCH(M839,参考データ!$F$47:$I$47,0)))))))</f>
        <v/>
      </c>
      <c r="U839" s="218" t="str">
        <f t="shared" si="127"/>
        <v/>
      </c>
      <c r="V839" s="206" t="str">
        <f t="shared" si="128"/>
        <v/>
      </c>
      <c r="AN839" s="216">
        <f t="shared" si="131"/>
        <v>0</v>
      </c>
      <c r="AO839" s="156">
        <f t="shared" si="133"/>
        <v>0</v>
      </c>
      <c r="AP839" s="140">
        <f t="shared" si="132"/>
        <v>0</v>
      </c>
      <c r="AQ839" s="159" t="str">
        <f t="shared" si="129"/>
        <v/>
      </c>
    </row>
    <row r="840" spans="2:43" x14ac:dyDescent="0.2">
      <c r="B840" s="202">
        <v>829</v>
      </c>
      <c r="C840" s="45"/>
      <c r="D840" s="114"/>
      <c r="E840" s="114"/>
      <c r="F840" s="114"/>
      <c r="G840" s="44"/>
      <c r="H840" s="10"/>
      <c r="I840" s="10"/>
      <c r="J840" s="5"/>
      <c r="K840" s="36"/>
      <c r="L840" s="37"/>
      <c r="M840" s="8"/>
      <c r="N840" s="8"/>
      <c r="O840" s="8"/>
      <c r="P840" s="8"/>
      <c r="Q840" s="51"/>
      <c r="R840" s="217" t="str">
        <f t="shared" si="130"/>
        <v/>
      </c>
      <c r="S840" s="39" t="str">
        <f>IF(I840="","",IF(I840="委託輸送",IF(H840="ガソリン",VLOOKUP(L840,参考データ!$D$4:$F$6,3,TRUE),VLOOKUP(L840,参考データ!$D$7:$F$15,3,TRUE)),IF(H840="ガソリン",VLOOKUP(L840,参考データ!$D$16:$F$18,3,TRUE),VLOOKUP(L840,参考データ!$D$19:$F$27,3,TRUE))))</f>
        <v/>
      </c>
      <c r="T840" s="204" t="str">
        <f>IF(C840="","",IF(Q840="有",IF(H840="ガソリン",VLOOKUP(M840,参考データ!$B$36:$F$38,3,FALSE)/R840^VLOOKUP(M840,参考データ!$B$36:$F$38,4,FALSE)/L840^VLOOKUP(M840,参考データ!$B$36:$F$38,5,FALSE),VLOOKUP(M840,参考データ!$B$39:$F$42,3,FALSE)/R840^VLOOKUP(M840,参考データ!$B$39:$F$42,4,FALSE)/L840^VLOOKUP(M840,参考データ!$B$39:$F$42,5,FALSE))*U840,J840/(IF(I840="委託輸送",IF(H840="ガソリン",INDEX(参考データ!$F$48:$I$50,MATCH(L840,参考データ!$D$48:$D$50,1),MATCH(M840,参考データ!$F$47:$I$47,0)),INDEX(参考データ!$F$51:$I$59,MATCH(L840,参考データ!$D$51:$D$59,1),MATCH(M840,参考データ!$F$47:$I$47,0))),IF(H840="ガソリン",INDEX(参考データ!$F$60:$I$62,MATCH(L840,参考データ!$D$60:$D$62,1),MATCH(M840,参考データ!$F$47:$I$47,0)),INDEX(参考データ!$F$63:$I$71,MATCH(L840,参考データ!$D$63:$D$71,1),MATCH(M840,参考データ!$F$47:$I$47,0)))))))</f>
        <v/>
      </c>
      <c r="U840" s="218" t="str">
        <f t="shared" si="127"/>
        <v/>
      </c>
      <c r="V840" s="206" t="str">
        <f t="shared" si="128"/>
        <v/>
      </c>
      <c r="AN840" s="216">
        <f t="shared" si="131"/>
        <v>0</v>
      </c>
      <c r="AO840" s="156">
        <f t="shared" si="133"/>
        <v>0</v>
      </c>
      <c r="AP840" s="140">
        <f t="shared" si="132"/>
        <v>0</v>
      </c>
      <c r="AQ840" s="159" t="str">
        <f t="shared" si="129"/>
        <v/>
      </c>
    </row>
    <row r="841" spans="2:43" x14ac:dyDescent="0.2">
      <c r="B841" s="202">
        <v>830</v>
      </c>
      <c r="C841" s="45"/>
      <c r="D841" s="114"/>
      <c r="E841" s="114"/>
      <c r="F841" s="114"/>
      <c r="G841" s="44"/>
      <c r="H841" s="10"/>
      <c r="I841" s="10"/>
      <c r="J841" s="5"/>
      <c r="K841" s="36"/>
      <c r="L841" s="37"/>
      <c r="M841" s="8"/>
      <c r="N841" s="8"/>
      <c r="O841" s="8"/>
      <c r="P841" s="8"/>
      <c r="Q841" s="51"/>
      <c r="R841" s="217" t="str">
        <f t="shared" si="130"/>
        <v/>
      </c>
      <c r="S841" s="39" t="str">
        <f>IF(I841="","",IF(I841="委託輸送",IF(H841="ガソリン",VLOOKUP(L841,参考データ!$D$4:$F$6,3,TRUE),VLOOKUP(L841,参考データ!$D$7:$F$15,3,TRUE)),IF(H841="ガソリン",VLOOKUP(L841,参考データ!$D$16:$F$18,3,TRUE),VLOOKUP(L841,参考データ!$D$19:$F$27,3,TRUE))))</f>
        <v/>
      </c>
      <c r="T841" s="204" t="str">
        <f>IF(C841="","",IF(Q841="有",IF(H841="ガソリン",VLOOKUP(M841,参考データ!$B$36:$F$38,3,FALSE)/R841^VLOOKUP(M841,参考データ!$B$36:$F$38,4,FALSE)/L841^VLOOKUP(M841,参考データ!$B$36:$F$38,5,FALSE),VLOOKUP(M841,参考データ!$B$39:$F$42,3,FALSE)/R841^VLOOKUP(M841,参考データ!$B$39:$F$42,4,FALSE)/L841^VLOOKUP(M841,参考データ!$B$39:$F$42,5,FALSE))*U841,J841/(IF(I841="委託輸送",IF(H841="ガソリン",INDEX(参考データ!$F$48:$I$50,MATCH(L841,参考データ!$D$48:$D$50,1),MATCH(M841,参考データ!$F$47:$I$47,0)),INDEX(参考データ!$F$51:$I$59,MATCH(L841,参考データ!$D$51:$D$59,1),MATCH(M841,参考データ!$F$47:$I$47,0))),IF(H841="ガソリン",INDEX(参考データ!$F$60:$I$62,MATCH(L841,参考データ!$D$60:$D$62,1),MATCH(M841,参考データ!$F$47:$I$47,0)),INDEX(参考データ!$F$63:$I$71,MATCH(L841,参考データ!$D$63:$D$71,1),MATCH(M841,参考データ!$F$47:$I$47,0)))))))</f>
        <v/>
      </c>
      <c r="U841" s="218" t="str">
        <f t="shared" si="127"/>
        <v/>
      </c>
      <c r="V841" s="206" t="str">
        <f t="shared" si="128"/>
        <v/>
      </c>
      <c r="AN841" s="216">
        <f t="shared" si="131"/>
        <v>0</v>
      </c>
      <c r="AO841" s="156">
        <f t="shared" si="133"/>
        <v>0</v>
      </c>
      <c r="AP841" s="140">
        <f t="shared" si="132"/>
        <v>0</v>
      </c>
      <c r="AQ841" s="159" t="str">
        <f t="shared" si="129"/>
        <v/>
      </c>
    </row>
    <row r="842" spans="2:43" x14ac:dyDescent="0.2">
      <c r="B842" s="202">
        <v>831</v>
      </c>
      <c r="C842" s="45"/>
      <c r="D842" s="114"/>
      <c r="E842" s="114"/>
      <c r="F842" s="114"/>
      <c r="G842" s="44"/>
      <c r="H842" s="10"/>
      <c r="I842" s="10"/>
      <c r="J842" s="5"/>
      <c r="K842" s="36"/>
      <c r="L842" s="37"/>
      <c r="M842" s="8"/>
      <c r="N842" s="8"/>
      <c r="O842" s="8"/>
      <c r="P842" s="8"/>
      <c r="Q842" s="51"/>
      <c r="R842" s="217" t="str">
        <f t="shared" si="130"/>
        <v/>
      </c>
      <c r="S842" s="39" t="str">
        <f>IF(I842="","",IF(I842="委託輸送",IF(H842="ガソリン",VLOOKUP(L842,参考データ!$D$4:$F$6,3,TRUE),VLOOKUP(L842,参考データ!$D$7:$F$15,3,TRUE)),IF(H842="ガソリン",VLOOKUP(L842,参考データ!$D$16:$F$18,3,TRUE),VLOOKUP(L842,参考データ!$D$19:$F$27,3,TRUE))))</f>
        <v/>
      </c>
      <c r="T842" s="204" t="str">
        <f>IF(C842="","",IF(Q842="有",IF(H842="ガソリン",VLOOKUP(M842,参考データ!$B$36:$F$38,3,FALSE)/R842^VLOOKUP(M842,参考データ!$B$36:$F$38,4,FALSE)/L842^VLOOKUP(M842,参考データ!$B$36:$F$38,5,FALSE),VLOOKUP(M842,参考データ!$B$39:$F$42,3,FALSE)/R842^VLOOKUP(M842,参考データ!$B$39:$F$42,4,FALSE)/L842^VLOOKUP(M842,参考データ!$B$39:$F$42,5,FALSE))*U842,J842/(IF(I842="委託輸送",IF(H842="ガソリン",INDEX(参考データ!$F$48:$I$50,MATCH(L842,参考データ!$D$48:$D$50,1),MATCH(M842,参考データ!$F$47:$I$47,0)),INDEX(参考データ!$F$51:$I$59,MATCH(L842,参考データ!$D$51:$D$59,1),MATCH(M842,参考データ!$F$47:$I$47,0))),IF(H842="ガソリン",INDEX(参考データ!$F$60:$I$62,MATCH(L842,参考データ!$D$60:$D$62,1),MATCH(M842,参考データ!$F$47:$I$47,0)),INDEX(参考データ!$F$63:$I$71,MATCH(L842,参考データ!$D$63:$D$71,1),MATCH(M842,参考データ!$F$47:$I$47,0)))))))</f>
        <v/>
      </c>
      <c r="U842" s="218" t="str">
        <f t="shared" si="127"/>
        <v/>
      </c>
      <c r="V842" s="206" t="str">
        <f t="shared" si="128"/>
        <v/>
      </c>
      <c r="AN842" s="216">
        <f t="shared" si="131"/>
        <v>0</v>
      </c>
      <c r="AO842" s="156">
        <f t="shared" si="133"/>
        <v>0</v>
      </c>
      <c r="AP842" s="140">
        <f t="shared" si="132"/>
        <v>0</v>
      </c>
      <c r="AQ842" s="159" t="str">
        <f t="shared" si="129"/>
        <v/>
      </c>
    </row>
    <row r="843" spans="2:43" x14ac:dyDescent="0.2">
      <c r="B843" s="202">
        <v>832</v>
      </c>
      <c r="C843" s="45"/>
      <c r="D843" s="114"/>
      <c r="E843" s="114"/>
      <c r="F843" s="114"/>
      <c r="G843" s="44"/>
      <c r="H843" s="10"/>
      <c r="I843" s="10"/>
      <c r="J843" s="5"/>
      <c r="K843" s="36"/>
      <c r="L843" s="37"/>
      <c r="M843" s="8"/>
      <c r="N843" s="8"/>
      <c r="O843" s="8"/>
      <c r="P843" s="8"/>
      <c r="Q843" s="51"/>
      <c r="R843" s="217" t="str">
        <f t="shared" si="130"/>
        <v/>
      </c>
      <c r="S843" s="39" t="str">
        <f>IF(I843="","",IF(I843="委託輸送",IF(H843="ガソリン",VLOOKUP(L843,参考データ!$D$4:$F$6,3,TRUE),VLOOKUP(L843,参考データ!$D$7:$F$15,3,TRUE)),IF(H843="ガソリン",VLOOKUP(L843,参考データ!$D$16:$F$18,3,TRUE),VLOOKUP(L843,参考データ!$D$19:$F$27,3,TRUE))))</f>
        <v/>
      </c>
      <c r="T843" s="204" t="str">
        <f>IF(C843="","",IF(Q843="有",IF(H843="ガソリン",VLOOKUP(M843,参考データ!$B$36:$F$38,3,FALSE)/R843^VLOOKUP(M843,参考データ!$B$36:$F$38,4,FALSE)/L843^VLOOKUP(M843,参考データ!$B$36:$F$38,5,FALSE),VLOOKUP(M843,参考データ!$B$39:$F$42,3,FALSE)/R843^VLOOKUP(M843,参考データ!$B$39:$F$42,4,FALSE)/L843^VLOOKUP(M843,参考データ!$B$39:$F$42,5,FALSE))*U843,J843/(IF(I843="委託輸送",IF(H843="ガソリン",INDEX(参考データ!$F$48:$I$50,MATCH(L843,参考データ!$D$48:$D$50,1),MATCH(M843,参考データ!$F$47:$I$47,0)),INDEX(参考データ!$F$51:$I$59,MATCH(L843,参考データ!$D$51:$D$59,1),MATCH(M843,参考データ!$F$47:$I$47,0))),IF(H843="ガソリン",INDEX(参考データ!$F$60:$I$62,MATCH(L843,参考データ!$D$60:$D$62,1),MATCH(M843,参考データ!$F$47:$I$47,0)),INDEX(参考データ!$F$63:$I$71,MATCH(L843,参考データ!$D$63:$D$71,1),MATCH(M843,参考データ!$F$47:$I$47,0)))))))</f>
        <v/>
      </c>
      <c r="U843" s="218" t="str">
        <f t="shared" si="127"/>
        <v/>
      </c>
      <c r="V843" s="206" t="str">
        <f t="shared" si="128"/>
        <v/>
      </c>
      <c r="AN843" s="216">
        <f t="shared" si="131"/>
        <v>0</v>
      </c>
      <c r="AO843" s="156">
        <f t="shared" si="133"/>
        <v>0</v>
      </c>
      <c r="AP843" s="140">
        <f t="shared" si="132"/>
        <v>0</v>
      </c>
      <c r="AQ843" s="159" t="str">
        <f t="shared" si="129"/>
        <v/>
      </c>
    </row>
    <row r="844" spans="2:43" x14ac:dyDescent="0.2">
      <c r="B844" s="202">
        <v>833</v>
      </c>
      <c r="C844" s="45"/>
      <c r="D844" s="114"/>
      <c r="E844" s="114"/>
      <c r="F844" s="114"/>
      <c r="G844" s="44"/>
      <c r="H844" s="10"/>
      <c r="I844" s="10"/>
      <c r="J844" s="5"/>
      <c r="K844" s="36"/>
      <c r="L844" s="37"/>
      <c r="M844" s="8"/>
      <c r="N844" s="8"/>
      <c r="O844" s="8"/>
      <c r="P844" s="8"/>
      <c r="Q844" s="51"/>
      <c r="R844" s="217" t="str">
        <f t="shared" si="130"/>
        <v/>
      </c>
      <c r="S844" s="39" t="str">
        <f>IF(I844="","",IF(I844="委託輸送",IF(H844="ガソリン",VLOOKUP(L844,参考データ!$D$4:$F$6,3,TRUE),VLOOKUP(L844,参考データ!$D$7:$F$15,3,TRUE)),IF(H844="ガソリン",VLOOKUP(L844,参考データ!$D$16:$F$18,3,TRUE),VLOOKUP(L844,参考データ!$D$19:$F$27,3,TRUE))))</f>
        <v/>
      </c>
      <c r="T844" s="204" t="str">
        <f>IF(C844="","",IF(Q844="有",IF(H844="ガソリン",VLOOKUP(M844,参考データ!$B$36:$F$38,3,FALSE)/R844^VLOOKUP(M844,参考データ!$B$36:$F$38,4,FALSE)/L844^VLOOKUP(M844,参考データ!$B$36:$F$38,5,FALSE),VLOOKUP(M844,参考データ!$B$39:$F$42,3,FALSE)/R844^VLOOKUP(M844,参考データ!$B$39:$F$42,4,FALSE)/L844^VLOOKUP(M844,参考データ!$B$39:$F$42,5,FALSE))*U844,J844/(IF(I844="委託輸送",IF(H844="ガソリン",INDEX(参考データ!$F$48:$I$50,MATCH(L844,参考データ!$D$48:$D$50,1),MATCH(M844,参考データ!$F$47:$I$47,0)),INDEX(参考データ!$F$51:$I$59,MATCH(L844,参考データ!$D$51:$D$59,1),MATCH(M844,参考データ!$F$47:$I$47,0))),IF(H844="ガソリン",INDEX(参考データ!$F$60:$I$62,MATCH(L844,参考データ!$D$60:$D$62,1),MATCH(M844,参考データ!$F$47:$I$47,0)),INDEX(参考データ!$F$63:$I$71,MATCH(L844,参考データ!$D$63:$D$71,1),MATCH(M844,参考データ!$F$47:$I$47,0)))))))</f>
        <v/>
      </c>
      <c r="U844" s="218" t="str">
        <f t="shared" ref="U844:U907" si="134">IF(C844="","",K844*J844/1000)</f>
        <v/>
      </c>
      <c r="V844" s="206" t="str">
        <f t="shared" ref="V844:V907" si="135">IF(C844="","",IF(Q844="有",IF(OR(N844&gt;T844*1.2,N844&lt;T844*0.5,S844&gt;R844),"エラー","OK"),IF(OR(N844&gt;T844*1.2,N844&lt;T844*0.5),"エラー","OK")))</f>
        <v/>
      </c>
      <c r="AN844" s="216">
        <f t="shared" si="131"/>
        <v>0</v>
      </c>
      <c r="AO844" s="156">
        <f t="shared" si="133"/>
        <v>0</v>
      </c>
      <c r="AP844" s="140">
        <f t="shared" si="132"/>
        <v>0</v>
      </c>
      <c r="AQ844" s="159" t="str">
        <f t="shared" ref="AQ844:AQ907" si="136">C844&amp;D844&amp;E844&amp;F844</f>
        <v/>
      </c>
    </row>
    <row r="845" spans="2:43" x14ac:dyDescent="0.2">
      <c r="B845" s="202">
        <v>834</v>
      </c>
      <c r="C845" s="45"/>
      <c r="D845" s="114"/>
      <c r="E845" s="114"/>
      <c r="F845" s="114"/>
      <c r="G845" s="44"/>
      <c r="H845" s="10"/>
      <c r="I845" s="10"/>
      <c r="J845" s="5"/>
      <c r="K845" s="36"/>
      <c r="L845" s="37"/>
      <c r="M845" s="8"/>
      <c r="N845" s="8"/>
      <c r="O845" s="8"/>
      <c r="P845" s="8"/>
      <c r="Q845" s="51"/>
      <c r="R845" s="217" t="str">
        <f t="shared" ref="R845:R908" si="137">IFERROR(K845/L845,"")</f>
        <v/>
      </c>
      <c r="S845" s="39" t="str">
        <f>IF(I845="","",IF(I845="委託輸送",IF(H845="ガソリン",VLOOKUP(L845,参考データ!$D$4:$F$6,3,TRUE),VLOOKUP(L845,参考データ!$D$7:$F$15,3,TRUE)),IF(H845="ガソリン",VLOOKUP(L845,参考データ!$D$16:$F$18,3,TRUE),VLOOKUP(L845,参考データ!$D$19:$F$27,3,TRUE))))</f>
        <v/>
      </c>
      <c r="T845" s="204" t="str">
        <f>IF(C845="","",IF(Q845="有",IF(H845="ガソリン",VLOOKUP(M845,参考データ!$B$36:$F$38,3,FALSE)/R845^VLOOKUP(M845,参考データ!$B$36:$F$38,4,FALSE)/L845^VLOOKUP(M845,参考データ!$B$36:$F$38,5,FALSE),VLOOKUP(M845,参考データ!$B$39:$F$42,3,FALSE)/R845^VLOOKUP(M845,参考データ!$B$39:$F$42,4,FALSE)/L845^VLOOKUP(M845,参考データ!$B$39:$F$42,5,FALSE))*U845,J845/(IF(I845="委託輸送",IF(H845="ガソリン",INDEX(参考データ!$F$48:$I$50,MATCH(L845,参考データ!$D$48:$D$50,1),MATCH(M845,参考データ!$F$47:$I$47,0)),INDEX(参考データ!$F$51:$I$59,MATCH(L845,参考データ!$D$51:$D$59,1),MATCH(M845,参考データ!$F$47:$I$47,0))),IF(H845="ガソリン",INDEX(参考データ!$F$60:$I$62,MATCH(L845,参考データ!$D$60:$D$62,1),MATCH(M845,参考データ!$F$47:$I$47,0)),INDEX(参考データ!$F$63:$I$71,MATCH(L845,参考データ!$D$63:$D$71,1),MATCH(M845,参考データ!$F$47:$I$47,0)))))))</f>
        <v/>
      </c>
      <c r="U845" s="218" t="str">
        <f t="shared" si="134"/>
        <v/>
      </c>
      <c r="V845" s="206" t="str">
        <f t="shared" si="135"/>
        <v/>
      </c>
      <c r="AN845" s="216">
        <f t="shared" ref="AN845:AN908" si="138">IFERROR(R845*N845,0)</f>
        <v>0</v>
      </c>
      <c r="AO845" s="156">
        <f t="shared" si="133"/>
        <v>0</v>
      </c>
      <c r="AP845" s="140">
        <f t="shared" ref="AP845:AP908" si="139">IFERROR(J845/N845,0)</f>
        <v>0</v>
      </c>
      <c r="AQ845" s="159" t="str">
        <f t="shared" si="136"/>
        <v/>
      </c>
    </row>
    <row r="846" spans="2:43" x14ac:dyDescent="0.2">
      <c r="B846" s="202">
        <v>835</v>
      </c>
      <c r="C846" s="45"/>
      <c r="D846" s="114"/>
      <c r="E846" s="114"/>
      <c r="F846" s="114"/>
      <c r="G846" s="44"/>
      <c r="H846" s="10"/>
      <c r="I846" s="10"/>
      <c r="J846" s="5"/>
      <c r="K846" s="36"/>
      <c r="L846" s="37"/>
      <c r="M846" s="8"/>
      <c r="N846" s="8"/>
      <c r="O846" s="8"/>
      <c r="P846" s="8"/>
      <c r="Q846" s="51"/>
      <c r="R846" s="217" t="str">
        <f t="shared" si="137"/>
        <v/>
      </c>
      <c r="S846" s="39" t="str">
        <f>IF(I846="","",IF(I846="委託輸送",IF(H846="ガソリン",VLOOKUP(L846,参考データ!$D$4:$F$6,3,TRUE),VLOOKUP(L846,参考データ!$D$7:$F$15,3,TRUE)),IF(H846="ガソリン",VLOOKUP(L846,参考データ!$D$16:$F$18,3,TRUE),VLOOKUP(L846,参考データ!$D$19:$F$27,3,TRUE))))</f>
        <v/>
      </c>
      <c r="T846" s="204" t="str">
        <f>IF(C846="","",IF(Q846="有",IF(H846="ガソリン",VLOOKUP(M846,参考データ!$B$36:$F$38,3,FALSE)/R846^VLOOKUP(M846,参考データ!$B$36:$F$38,4,FALSE)/L846^VLOOKUP(M846,参考データ!$B$36:$F$38,5,FALSE),VLOOKUP(M846,参考データ!$B$39:$F$42,3,FALSE)/R846^VLOOKUP(M846,参考データ!$B$39:$F$42,4,FALSE)/L846^VLOOKUP(M846,参考データ!$B$39:$F$42,5,FALSE))*U846,J846/(IF(I846="委託輸送",IF(H846="ガソリン",INDEX(参考データ!$F$48:$I$50,MATCH(L846,参考データ!$D$48:$D$50,1),MATCH(M846,参考データ!$F$47:$I$47,0)),INDEX(参考データ!$F$51:$I$59,MATCH(L846,参考データ!$D$51:$D$59,1),MATCH(M846,参考データ!$F$47:$I$47,0))),IF(H846="ガソリン",INDEX(参考データ!$F$60:$I$62,MATCH(L846,参考データ!$D$60:$D$62,1),MATCH(M846,参考データ!$F$47:$I$47,0)),INDEX(参考データ!$F$63:$I$71,MATCH(L846,参考データ!$D$63:$D$71,1),MATCH(M846,参考データ!$F$47:$I$47,0)))))))</f>
        <v/>
      </c>
      <c r="U846" s="218" t="str">
        <f t="shared" si="134"/>
        <v/>
      </c>
      <c r="V846" s="206" t="str">
        <f t="shared" si="135"/>
        <v/>
      </c>
      <c r="AN846" s="216">
        <f t="shared" si="138"/>
        <v>0</v>
      </c>
      <c r="AO846" s="156">
        <f t="shared" si="133"/>
        <v>0</v>
      </c>
      <c r="AP846" s="140">
        <f t="shared" si="139"/>
        <v>0</v>
      </c>
      <c r="AQ846" s="159" t="str">
        <f t="shared" si="136"/>
        <v/>
      </c>
    </row>
    <row r="847" spans="2:43" x14ac:dyDescent="0.2">
      <c r="B847" s="202">
        <v>836</v>
      </c>
      <c r="C847" s="45"/>
      <c r="D847" s="114"/>
      <c r="E847" s="114"/>
      <c r="F847" s="114"/>
      <c r="G847" s="44"/>
      <c r="H847" s="10"/>
      <c r="I847" s="10"/>
      <c r="J847" s="5"/>
      <c r="K847" s="36"/>
      <c r="L847" s="37"/>
      <c r="M847" s="8"/>
      <c r="N847" s="8"/>
      <c r="O847" s="8"/>
      <c r="P847" s="8"/>
      <c r="Q847" s="51"/>
      <c r="R847" s="217" t="str">
        <f t="shared" si="137"/>
        <v/>
      </c>
      <c r="S847" s="39" t="str">
        <f>IF(I847="","",IF(I847="委託輸送",IF(H847="ガソリン",VLOOKUP(L847,参考データ!$D$4:$F$6,3,TRUE),VLOOKUP(L847,参考データ!$D$7:$F$15,3,TRUE)),IF(H847="ガソリン",VLOOKUP(L847,参考データ!$D$16:$F$18,3,TRUE),VLOOKUP(L847,参考データ!$D$19:$F$27,3,TRUE))))</f>
        <v/>
      </c>
      <c r="T847" s="204" t="str">
        <f>IF(C847="","",IF(Q847="有",IF(H847="ガソリン",VLOOKUP(M847,参考データ!$B$36:$F$38,3,FALSE)/R847^VLOOKUP(M847,参考データ!$B$36:$F$38,4,FALSE)/L847^VLOOKUP(M847,参考データ!$B$36:$F$38,5,FALSE),VLOOKUP(M847,参考データ!$B$39:$F$42,3,FALSE)/R847^VLOOKUP(M847,参考データ!$B$39:$F$42,4,FALSE)/L847^VLOOKUP(M847,参考データ!$B$39:$F$42,5,FALSE))*U847,J847/(IF(I847="委託輸送",IF(H847="ガソリン",INDEX(参考データ!$F$48:$I$50,MATCH(L847,参考データ!$D$48:$D$50,1),MATCH(M847,参考データ!$F$47:$I$47,0)),INDEX(参考データ!$F$51:$I$59,MATCH(L847,参考データ!$D$51:$D$59,1),MATCH(M847,参考データ!$F$47:$I$47,0))),IF(H847="ガソリン",INDEX(参考データ!$F$60:$I$62,MATCH(L847,参考データ!$D$60:$D$62,1),MATCH(M847,参考データ!$F$47:$I$47,0)),INDEX(参考データ!$F$63:$I$71,MATCH(L847,参考データ!$D$63:$D$71,1),MATCH(M847,参考データ!$F$47:$I$47,0)))))))</f>
        <v/>
      </c>
      <c r="U847" s="218" t="str">
        <f t="shared" si="134"/>
        <v/>
      </c>
      <c r="V847" s="206" t="str">
        <f t="shared" si="135"/>
        <v/>
      </c>
      <c r="AN847" s="216">
        <f t="shared" si="138"/>
        <v>0</v>
      </c>
      <c r="AO847" s="156">
        <f t="shared" si="133"/>
        <v>0</v>
      </c>
      <c r="AP847" s="140">
        <f t="shared" si="139"/>
        <v>0</v>
      </c>
      <c r="AQ847" s="159" t="str">
        <f t="shared" si="136"/>
        <v/>
      </c>
    </row>
    <row r="848" spans="2:43" x14ac:dyDescent="0.2">
      <c r="B848" s="202">
        <v>837</v>
      </c>
      <c r="C848" s="45"/>
      <c r="D848" s="114"/>
      <c r="E848" s="114"/>
      <c r="F848" s="114"/>
      <c r="G848" s="44"/>
      <c r="H848" s="10"/>
      <c r="I848" s="10"/>
      <c r="J848" s="5"/>
      <c r="K848" s="36"/>
      <c r="L848" s="37"/>
      <c r="M848" s="8"/>
      <c r="N848" s="8"/>
      <c r="O848" s="8"/>
      <c r="P848" s="8"/>
      <c r="Q848" s="51"/>
      <c r="R848" s="217" t="str">
        <f t="shared" si="137"/>
        <v/>
      </c>
      <c r="S848" s="39" t="str">
        <f>IF(I848="","",IF(I848="委託輸送",IF(H848="ガソリン",VLOOKUP(L848,参考データ!$D$4:$F$6,3,TRUE),VLOOKUP(L848,参考データ!$D$7:$F$15,3,TRUE)),IF(H848="ガソリン",VLOOKUP(L848,参考データ!$D$16:$F$18,3,TRUE),VLOOKUP(L848,参考データ!$D$19:$F$27,3,TRUE))))</f>
        <v/>
      </c>
      <c r="T848" s="204" t="str">
        <f>IF(C848="","",IF(Q848="有",IF(H848="ガソリン",VLOOKUP(M848,参考データ!$B$36:$F$38,3,FALSE)/R848^VLOOKUP(M848,参考データ!$B$36:$F$38,4,FALSE)/L848^VLOOKUP(M848,参考データ!$B$36:$F$38,5,FALSE),VLOOKUP(M848,参考データ!$B$39:$F$42,3,FALSE)/R848^VLOOKUP(M848,参考データ!$B$39:$F$42,4,FALSE)/L848^VLOOKUP(M848,参考データ!$B$39:$F$42,5,FALSE))*U848,J848/(IF(I848="委託輸送",IF(H848="ガソリン",INDEX(参考データ!$F$48:$I$50,MATCH(L848,参考データ!$D$48:$D$50,1),MATCH(M848,参考データ!$F$47:$I$47,0)),INDEX(参考データ!$F$51:$I$59,MATCH(L848,参考データ!$D$51:$D$59,1),MATCH(M848,参考データ!$F$47:$I$47,0))),IF(H848="ガソリン",INDEX(参考データ!$F$60:$I$62,MATCH(L848,参考データ!$D$60:$D$62,1),MATCH(M848,参考データ!$F$47:$I$47,0)),INDEX(参考データ!$F$63:$I$71,MATCH(L848,参考データ!$D$63:$D$71,1),MATCH(M848,参考データ!$F$47:$I$47,0)))))))</f>
        <v/>
      </c>
      <c r="U848" s="218" t="str">
        <f t="shared" si="134"/>
        <v/>
      </c>
      <c r="V848" s="206" t="str">
        <f t="shared" si="135"/>
        <v/>
      </c>
      <c r="AN848" s="216">
        <f t="shared" si="138"/>
        <v>0</v>
      </c>
      <c r="AO848" s="156">
        <f t="shared" si="133"/>
        <v>0</v>
      </c>
      <c r="AP848" s="140">
        <f t="shared" si="139"/>
        <v>0</v>
      </c>
      <c r="AQ848" s="159" t="str">
        <f t="shared" si="136"/>
        <v/>
      </c>
    </row>
    <row r="849" spans="2:43" x14ac:dyDescent="0.2">
      <c r="B849" s="202">
        <v>838</v>
      </c>
      <c r="C849" s="45"/>
      <c r="D849" s="114"/>
      <c r="E849" s="114"/>
      <c r="F849" s="114"/>
      <c r="G849" s="44"/>
      <c r="H849" s="10"/>
      <c r="I849" s="10"/>
      <c r="J849" s="5"/>
      <c r="K849" s="36"/>
      <c r="L849" s="37"/>
      <c r="M849" s="8"/>
      <c r="N849" s="8"/>
      <c r="O849" s="8"/>
      <c r="P849" s="8"/>
      <c r="Q849" s="51"/>
      <c r="R849" s="217" t="str">
        <f t="shared" si="137"/>
        <v/>
      </c>
      <c r="S849" s="39" t="str">
        <f>IF(I849="","",IF(I849="委託輸送",IF(H849="ガソリン",VLOOKUP(L849,参考データ!$D$4:$F$6,3,TRUE),VLOOKUP(L849,参考データ!$D$7:$F$15,3,TRUE)),IF(H849="ガソリン",VLOOKUP(L849,参考データ!$D$16:$F$18,3,TRUE),VLOOKUP(L849,参考データ!$D$19:$F$27,3,TRUE))))</f>
        <v/>
      </c>
      <c r="T849" s="204" t="str">
        <f>IF(C849="","",IF(Q849="有",IF(H849="ガソリン",VLOOKUP(M849,参考データ!$B$36:$F$38,3,FALSE)/R849^VLOOKUP(M849,参考データ!$B$36:$F$38,4,FALSE)/L849^VLOOKUP(M849,参考データ!$B$36:$F$38,5,FALSE),VLOOKUP(M849,参考データ!$B$39:$F$42,3,FALSE)/R849^VLOOKUP(M849,参考データ!$B$39:$F$42,4,FALSE)/L849^VLOOKUP(M849,参考データ!$B$39:$F$42,5,FALSE))*U849,J849/(IF(I849="委託輸送",IF(H849="ガソリン",INDEX(参考データ!$F$48:$I$50,MATCH(L849,参考データ!$D$48:$D$50,1),MATCH(M849,参考データ!$F$47:$I$47,0)),INDEX(参考データ!$F$51:$I$59,MATCH(L849,参考データ!$D$51:$D$59,1),MATCH(M849,参考データ!$F$47:$I$47,0))),IF(H849="ガソリン",INDEX(参考データ!$F$60:$I$62,MATCH(L849,参考データ!$D$60:$D$62,1),MATCH(M849,参考データ!$F$47:$I$47,0)),INDEX(参考データ!$F$63:$I$71,MATCH(L849,参考データ!$D$63:$D$71,1),MATCH(M849,参考データ!$F$47:$I$47,0)))))))</f>
        <v/>
      </c>
      <c r="U849" s="218" t="str">
        <f t="shared" si="134"/>
        <v/>
      </c>
      <c r="V849" s="206" t="str">
        <f t="shared" si="135"/>
        <v/>
      </c>
      <c r="AN849" s="216">
        <f t="shared" si="138"/>
        <v>0</v>
      </c>
      <c r="AO849" s="156">
        <f t="shared" si="133"/>
        <v>0</v>
      </c>
      <c r="AP849" s="140">
        <f t="shared" si="139"/>
        <v>0</v>
      </c>
      <c r="AQ849" s="159" t="str">
        <f t="shared" si="136"/>
        <v/>
      </c>
    </row>
    <row r="850" spans="2:43" x14ac:dyDescent="0.2">
      <c r="B850" s="202">
        <v>839</v>
      </c>
      <c r="C850" s="45"/>
      <c r="D850" s="114"/>
      <c r="E850" s="114"/>
      <c r="F850" s="114"/>
      <c r="G850" s="44"/>
      <c r="H850" s="10"/>
      <c r="I850" s="10"/>
      <c r="J850" s="5"/>
      <c r="K850" s="36"/>
      <c r="L850" s="37"/>
      <c r="M850" s="8"/>
      <c r="N850" s="8"/>
      <c r="O850" s="8"/>
      <c r="P850" s="8"/>
      <c r="Q850" s="51"/>
      <c r="R850" s="217" t="str">
        <f t="shared" si="137"/>
        <v/>
      </c>
      <c r="S850" s="39" t="str">
        <f>IF(I850="","",IF(I850="委託輸送",IF(H850="ガソリン",VLOOKUP(L850,参考データ!$D$4:$F$6,3,TRUE),VLOOKUP(L850,参考データ!$D$7:$F$15,3,TRUE)),IF(H850="ガソリン",VLOOKUP(L850,参考データ!$D$16:$F$18,3,TRUE),VLOOKUP(L850,参考データ!$D$19:$F$27,3,TRUE))))</f>
        <v/>
      </c>
      <c r="T850" s="204" t="str">
        <f>IF(C850="","",IF(Q850="有",IF(H850="ガソリン",VLOOKUP(M850,参考データ!$B$36:$F$38,3,FALSE)/R850^VLOOKUP(M850,参考データ!$B$36:$F$38,4,FALSE)/L850^VLOOKUP(M850,参考データ!$B$36:$F$38,5,FALSE),VLOOKUP(M850,参考データ!$B$39:$F$42,3,FALSE)/R850^VLOOKUP(M850,参考データ!$B$39:$F$42,4,FALSE)/L850^VLOOKUP(M850,参考データ!$B$39:$F$42,5,FALSE))*U850,J850/(IF(I850="委託輸送",IF(H850="ガソリン",INDEX(参考データ!$F$48:$I$50,MATCH(L850,参考データ!$D$48:$D$50,1),MATCH(M850,参考データ!$F$47:$I$47,0)),INDEX(参考データ!$F$51:$I$59,MATCH(L850,参考データ!$D$51:$D$59,1),MATCH(M850,参考データ!$F$47:$I$47,0))),IF(H850="ガソリン",INDEX(参考データ!$F$60:$I$62,MATCH(L850,参考データ!$D$60:$D$62,1),MATCH(M850,参考データ!$F$47:$I$47,0)),INDEX(参考データ!$F$63:$I$71,MATCH(L850,参考データ!$D$63:$D$71,1),MATCH(M850,参考データ!$F$47:$I$47,0)))))))</f>
        <v/>
      </c>
      <c r="U850" s="218" t="str">
        <f t="shared" si="134"/>
        <v/>
      </c>
      <c r="V850" s="206" t="str">
        <f t="shared" si="135"/>
        <v/>
      </c>
      <c r="AN850" s="216">
        <f t="shared" si="138"/>
        <v>0</v>
      </c>
      <c r="AO850" s="156">
        <f t="shared" si="133"/>
        <v>0</v>
      </c>
      <c r="AP850" s="140">
        <f t="shared" si="139"/>
        <v>0</v>
      </c>
      <c r="AQ850" s="159" t="str">
        <f t="shared" si="136"/>
        <v/>
      </c>
    </row>
    <row r="851" spans="2:43" x14ac:dyDescent="0.2">
      <c r="B851" s="202">
        <v>840</v>
      </c>
      <c r="C851" s="45"/>
      <c r="D851" s="114"/>
      <c r="E851" s="114"/>
      <c r="F851" s="114"/>
      <c r="G851" s="44"/>
      <c r="H851" s="10"/>
      <c r="I851" s="10"/>
      <c r="J851" s="5"/>
      <c r="K851" s="36"/>
      <c r="L851" s="37"/>
      <c r="M851" s="8"/>
      <c r="N851" s="8"/>
      <c r="O851" s="8"/>
      <c r="P851" s="8"/>
      <c r="Q851" s="51"/>
      <c r="R851" s="217" t="str">
        <f t="shared" si="137"/>
        <v/>
      </c>
      <c r="S851" s="39" t="str">
        <f>IF(I851="","",IF(I851="委託輸送",IF(H851="ガソリン",VLOOKUP(L851,参考データ!$D$4:$F$6,3,TRUE),VLOOKUP(L851,参考データ!$D$7:$F$15,3,TRUE)),IF(H851="ガソリン",VLOOKUP(L851,参考データ!$D$16:$F$18,3,TRUE),VLOOKUP(L851,参考データ!$D$19:$F$27,3,TRUE))))</f>
        <v/>
      </c>
      <c r="T851" s="204" t="str">
        <f>IF(C851="","",IF(Q851="有",IF(H851="ガソリン",VLOOKUP(M851,参考データ!$B$36:$F$38,3,FALSE)/R851^VLOOKUP(M851,参考データ!$B$36:$F$38,4,FALSE)/L851^VLOOKUP(M851,参考データ!$B$36:$F$38,5,FALSE),VLOOKUP(M851,参考データ!$B$39:$F$42,3,FALSE)/R851^VLOOKUP(M851,参考データ!$B$39:$F$42,4,FALSE)/L851^VLOOKUP(M851,参考データ!$B$39:$F$42,5,FALSE))*U851,J851/(IF(I851="委託輸送",IF(H851="ガソリン",INDEX(参考データ!$F$48:$I$50,MATCH(L851,参考データ!$D$48:$D$50,1),MATCH(M851,参考データ!$F$47:$I$47,0)),INDEX(参考データ!$F$51:$I$59,MATCH(L851,参考データ!$D$51:$D$59,1),MATCH(M851,参考データ!$F$47:$I$47,0))),IF(H851="ガソリン",INDEX(参考データ!$F$60:$I$62,MATCH(L851,参考データ!$D$60:$D$62,1),MATCH(M851,参考データ!$F$47:$I$47,0)),INDEX(参考データ!$F$63:$I$71,MATCH(L851,参考データ!$D$63:$D$71,1),MATCH(M851,参考データ!$F$47:$I$47,0)))))))</f>
        <v/>
      </c>
      <c r="U851" s="218" t="str">
        <f t="shared" si="134"/>
        <v/>
      </c>
      <c r="V851" s="206" t="str">
        <f t="shared" si="135"/>
        <v/>
      </c>
      <c r="AN851" s="216">
        <f t="shared" si="138"/>
        <v>0</v>
      </c>
      <c r="AO851" s="156">
        <f t="shared" si="133"/>
        <v>0</v>
      </c>
      <c r="AP851" s="140">
        <f t="shared" si="139"/>
        <v>0</v>
      </c>
      <c r="AQ851" s="159" t="str">
        <f t="shared" si="136"/>
        <v/>
      </c>
    </row>
    <row r="852" spans="2:43" x14ac:dyDescent="0.2">
      <c r="B852" s="202">
        <v>841</v>
      </c>
      <c r="C852" s="45"/>
      <c r="D852" s="114"/>
      <c r="E852" s="114"/>
      <c r="F852" s="114"/>
      <c r="G852" s="44"/>
      <c r="H852" s="10"/>
      <c r="I852" s="10"/>
      <c r="J852" s="5"/>
      <c r="K852" s="36"/>
      <c r="L852" s="37"/>
      <c r="M852" s="8"/>
      <c r="N852" s="8"/>
      <c r="O852" s="8"/>
      <c r="P852" s="8"/>
      <c r="Q852" s="51"/>
      <c r="R852" s="217" t="str">
        <f t="shared" si="137"/>
        <v/>
      </c>
      <c r="S852" s="39" t="str">
        <f>IF(I852="","",IF(I852="委託輸送",IF(H852="ガソリン",VLOOKUP(L852,参考データ!$D$4:$F$6,3,TRUE),VLOOKUP(L852,参考データ!$D$7:$F$15,3,TRUE)),IF(H852="ガソリン",VLOOKUP(L852,参考データ!$D$16:$F$18,3,TRUE),VLOOKUP(L852,参考データ!$D$19:$F$27,3,TRUE))))</f>
        <v/>
      </c>
      <c r="T852" s="204" t="str">
        <f>IF(C852="","",IF(Q852="有",IF(H852="ガソリン",VLOOKUP(M852,参考データ!$B$36:$F$38,3,FALSE)/R852^VLOOKUP(M852,参考データ!$B$36:$F$38,4,FALSE)/L852^VLOOKUP(M852,参考データ!$B$36:$F$38,5,FALSE),VLOOKUP(M852,参考データ!$B$39:$F$42,3,FALSE)/R852^VLOOKUP(M852,参考データ!$B$39:$F$42,4,FALSE)/L852^VLOOKUP(M852,参考データ!$B$39:$F$42,5,FALSE))*U852,J852/(IF(I852="委託輸送",IF(H852="ガソリン",INDEX(参考データ!$F$48:$I$50,MATCH(L852,参考データ!$D$48:$D$50,1),MATCH(M852,参考データ!$F$47:$I$47,0)),INDEX(参考データ!$F$51:$I$59,MATCH(L852,参考データ!$D$51:$D$59,1),MATCH(M852,参考データ!$F$47:$I$47,0))),IF(H852="ガソリン",INDEX(参考データ!$F$60:$I$62,MATCH(L852,参考データ!$D$60:$D$62,1),MATCH(M852,参考データ!$F$47:$I$47,0)),INDEX(参考データ!$F$63:$I$71,MATCH(L852,参考データ!$D$63:$D$71,1),MATCH(M852,参考データ!$F$47:$I$47,0)))))))</f>
        <v/>
      </c>
      <c r="U852" s="218" t="str">
        <f t="shared" si="134"/>
        <v/>
      </c>
      <c r="V852" s="206" t="str">
        <f t="shared" si="135"/>
        <v/>
      </c>
      <c r="AN852" s="216">
        <f t="shared" si="138"/>
        <v>0</v>
      </c>
      <c r="AO852" s="156">
        <f t="shared" si="133"/>
        <v>0</v>
      </c>
      <c r="AP852" s="140">
        <f t="shared" si="139"/>
        <v>0</v>
      </c>
      <c r="AQ852" s="159" t="str">
        <f t="shared" si="136"/>
        <v/>
      </c>
    </row>
    <row r="853" spans="2:43" x14ac:dyDescent="0.2">
      <c r="B853" s="202">
        <v>842</v>
      </c>
      <c r="C853" s="45"/>
      <c r="D853" s="114"/>
      <c r="E853" s="114"/>
      <c r="F853" s="114"/>
      <c r="G853" s="44"/>
      <c r="H853" s="10"/>
      <c r="I853" s="10"/>
      <c r="J853" s="5"/>
      <c r="K853" s="36"/>
      <c r="L853" s="37"/>
      <c r="M853" s="8"/>
      <c r="N853" s="8"/>
      <c r="O853" s="8"/>
      <c r="P853" s="8"/>
      <c r="Q853" s="51"/>
      <c r="R853" s="217" t="str">
        <f t="shared" si="137"/>
        <v/>
      </c>
      <c r="S853" s="39" t="str">
        <f>IF(I853="","",IF(I853="委託輸送",IF(H853="ガソリン",VLOOKUP(L853,参考データ!$D$4:$F$6,3,TRUE),VLOOKUP(L853,参考データ!$D$7:$F$15,3,TRUE)),IF(H853="ガソリン",VLOOKUP(L853,参考データ!$D$16:$F$18,3,TRUE),VLOOKUP(L853,参考データ!$D$19:$F$27,3,TRUE))))</f>
        <v/>
      </c>
      <c r="T853" s="204" t="str">
        <f>IF(C853="","",IF(Q853="有",IF(H853="ガソリン",VLOOKUP(M853,参考データ!$B$36:$F$38,3,FALSE)/R853^VLOOKUP(M853,参考データ!$B$36:$F$38,4,FALSE)/L853^VLOOKUP(M853,参考データ!$B$36:$F$38,5,FALSE),VLOOKUP(M853,参考データ!$B$39:$F$42,3,FALSE)/R853^VLOOKUP(M853,参考データ!$B$39:$F$42,4,FALSE)/L853^VLOOKUP(M853,参考データ!$B$39:$F$42,5,FALSE))*U853,J853/(IF(I853="委託輸送",IF(H853="ガソリン",INDEX(参考データ!$F$48:$I$50,MATCH(L853,参考データ!$D$48:$D$50,1),MATCH(M853,参考データ!$F$47:$I$47,0)),INDEX(参考データ!$F$51:$I$59,MATCH(L853,参考データ!$D$51:$D$59,1),MATCH(M853,参考データ!$F$47:$I$47,0))),IF(H853="ガソリン",INDEX(参考データ!$F$60:$I$62,MATCH(L853,参考データ!$D$60:$D$62,1),MATCH(M853,参考データ!$F$47:$I$47,0)),INDEX(参考データ!$F$63:$I$71,MATCH(L853,参考データ!$D$63:$D$71,1),MATCH(M853,参考データ!$F$47:$I$47,0)))))))</f>
        <v/>
      </c>
      <c r="U853" s="218" t="str">
        <f t="shared" si="134"/>
        <v/>
      </c>
      <c r="V853" s="206" t="str">
        <f t="shared" si="135"/>
        <v/>
      </c>
      <c r="AN853" s="216">
        <f t="shared" si="138"/>
        <v>0</v>
      </c>
      <c r="AO853" s="156">
        <f t="shared" si="133"/>
        <v>0</v>
      </c>
      <c r="AP853" s="140">
        <f t="shared" si="139"/>
        <v>0</v>
      </c>
      <c r="AQ853" s="159" t="str">
        <f t="shared" si="136"/>
        <v/>
      </c>
    </row>
    <row r="854" spans="2:43" x14ac:dyDescent="0.2">
      <c r="B854" s="202">
        <v>843</v>
      </c>
      <c r="C854" s="45"/>
      <c r="D854" s="114"/>
      <c r="E854" s="114"/>
      <c r="F854" s="114"/>
      <c r="G854" s="44"/>
      <c r="H854" s="10"/>
      <c r="I854" s="10"/>
      <c r="J854" s="5"/>
      <c r="K854" s="36"/>
      <c r="L854" s="37"/>
      <c r="M854" s="8"/>
      <c r="N854" s="8"/>
      <c r="O854" s="8"/>
      <c r="P854" s="8"/>
      <c r="Q854" s="51"/>
      <c r="R854" s="217" t="str">
        <f t="shared" si="137"/>
        <v/>
      </c>
      <c r="S854" s="39" t="str">
        <f>IF(I854="","",IF(I854="委託輸送",IF(H854="ガソリン",VLOOKUP(L854,参考データ!$D$4:$F$6,3,TRUE),VLOOKUP(L854,参考データ!$D$7:$F$15,3,TRUE)),IF(H854="ガソリン",VLOOKUP(L854,参考データ!$D$16:$F$18,3,TRUE),VLOOKUP(L854,参考データ!$D$19:$F$27,3,TRUE))))</f>
        <v/>
      </c>
      <c r="T854" s="204" t="str">
        <f>IF(C854="","",IF(Q854="有",IF(H854="ガソリン",VLOOKUP(M854,参考データ!$B$36:$F$38,3,FALSE)/R854^VLOOKUP(M854,参考データ!$B$36:$F$38,4,FALSE)/L854^VLOOKUP(M854,参考データ!$B$36:$F$38,5,FALSE),VLOOKUP(M854,参考データ!$B$39:$F$42,3,FALSE)/R854^VLOOKUP(M854,参考データ!$B$39:$F$42,4,FALSE)/L854^VLOOKUP(M854,参考データ!$B$39:$F$42,5,FALSE))*U854,J854/(IF(I854="委託輸送",IF(H854="ガソリン",INDEX(参考データ!$F$48:$I$50,MATCH(L854,参考データ!$D$48:$D$50,1),MATCH(M854,参考データ!$F$47:$I$47,0)),INDEX(参考データ!$F$51:$I$59,MATCH(L854,参考データ!$D$51:$D$59,1),MATCH(M854,参考データ!$F$47:$I$47,0))),IF(H854="ガソリン",INDEX(参考データ!$F$60:$I$62,MATCH(L854,参考データ!$D$60:$D$62,1),MATCH(M854,参考データ!$F$47:$I$47,0)),INDEX(参考データ!$F$63:$I$71,MATCH(L854,参考データ!$D$63:$D$71,1),MATCH(M854,参考データ!$F$47:$I$47,0)))))))</f>
        <v/>
      </c>
      <c r="U854" s="218" t="str">
        <f t="shared" si="134"/>
        <v/>
      </c>
      <c r="V854" s="206" t="str">
        <f t="shared" si="135"/>
        <v/>
      </c>
      <c r="AN854" s="216">
        <f t="shared" si="138"/>
        <v>0</v>
      </c>
      <c r="AO854" s="156">
        <f t="shared" si="133"/>
        <v>0</v>
      </c>
      <c r="AP854" s="140">
        <f t="shared" si="139"/>
        <v>0</v>
      </c>
      <c r="AQ854" s="159" t="str">
        <f t="shared" si="136"/>
        <v/>
      </c>
    </row>
    <row r="855" spans="2:43" x14ac:dyDescent="0.2">
      <c r="B855" s="202">
        <v>844</v>
      </c>
      <c r="C855" s="45"/>
      <c r="D855" s="114"/>
      <c r="E855" s="114"/>
      <c r="F855" s="114"/>
      <c r="G855" s="44"/>
      <c r="H855" s="10"/>
      <c r="I855" s="10"/>
      <c r="J855" s="5"/>
      <c r="K855" s="36"/>
      <c r="L855" s="37"/>
      <c r="M855" s="8"/>
      <c r="N855" s="8"/>
      <c r="O855" s="8"/>
      <c r="P855" s="8"/>
      <c r="Q855" s="51"/>
      <c r="R855" s="217" t="str">
        <f t="shared" si="137"/>
        <v/>
      </c>
      <c r="S855" s="39" t="str">
        <f>IF(I855="","",IF(I855="委託輸送",IF(H855="ガソリン",VLOOKUP(L855,参考データ!$D$4:$F$6,3,TRUE),VLOOKUP(L855,参考データ!$D$7:$F$15,3,TRUE)),IF(H855="ガソリン",VLOOKUP(L855,参考データ!$D$16:$F$18,3,TRUE),VLOOKUP(L855,参考データ!$D$19:$F$27,3,TRUE))))</f>
        <v/>
      </c>
      <c r="T855" s="204" t="str">
        <f>IF(C855="","",IF(Q855="有",IF(H855="ガソリン",VLOOKUP(M855,参考データ!$B$36:$F$38,3,FALSE)/R855^VLOOKUP(M855,参考データ!$B$36:$F$38,4,FALSE)/L855^VLOOKUP(M855,参考データ!$B$36:$F$38,5,FALSE),VLOOKUP(M855,参考データ!$B$39:$F$42,3,FALSE)/R855^VLOOKUP(M855,参考データ!$B$39:$F$42,4,FALSE)/L855^VLOOKUP(M855,参考データ!$B$39:$F$42,5,FALSE))*U855,J855/(IF(I855="委託輸送",IF(H855="ガソリン",INDEX(参考データ!$F$48:$I$50,MATCH(L855,参考データ!$D$48:$D$50,1),MATCH(M855,参考データ!$F$47:$I$47,0)),INDEX(参考データ!$F$51:$I$59,MATCH(L855,参考データ!$D$51:$D$59,1),MATCH(M855,参考データ!$F$47:$I$47,0))),IF(H855="ガソリン",INDEX(参考データ!$F$60:$I$62,MATCH(L855,参考データ!$D$60:$D$62,1),MATCH(M855,参考データ!$F$47:$I$47,0)),INDEX(参考データ!$F$63:$I$71,MATCH(L855,参考データ!$D$63:$D$71,1),MATCH(M855,参考データ!$F$47:$I$47,0)))))))</f>
        <v/>
      </c>
      <c r="U855" s="218" t="str">
        <f t="shared" si="134"/>
        <v/>
      </c>
      <c r="V855" s="206" t="str">
        <f t="shared" si="135"/>
        <v/>
      </c>
      <c r="AN855" s="216">
        <f t="shared" si="138"/>
        <v>0</v>
      </c>
      <c r="AO855" s="156">
        <f t="shared" si="133"/>
        <v>0</v>
      </c>
      <c r="AP855" s="140">
        <f t="shared" si="139"/>
        <v>0</v>
      </c>
      <c r="AQ855" s="159" t="str">
        <f t="shared" si="136"/>
        <v/>
      </c>
    </row>
    <row r="856" spans="2:43" x14ac:dyDescent="0.2">
      <c r="B856" s="202">
        <v>845</v>
      </c>
      <c r="C856" s="45"/>
      <c r="D856" s="114"/>
      <c r="E856" s="114"/>
      <c r="F856" s="114"/>
      <c r="G856" s="44"/>
      <c r="H856" s="10"/>
      <c r="I856" s="10"/>
      <c r="J856" s="5"/>
      <c r="K856" s="36"/>
      <c r="L856" s="37"/>
      <c r="M856" s="8"/>
      <c r="N856" s="8"/>
      <c r="O856" s="8"/>
      <c r="P856" s="8"/>
      <c r="Q856" s="51"/>
      <c r="R856" s="217" t="str">
        <f t="shared" si="137"/>
        <v/>
      </c>
      <c r="S856" s="39" t="str">
        <f>IF(I856="","",IF(I856="委託輸送",IF(H856="ガソリン",VLOOKUP(L856,参考データ!$D$4:$F$6,3,TRUE),VLOOKUP(L856,参考データ!$D$7:$F$15,3,TRUE)),IF(H856="ガソリン",VLOOKUP(L856,参考データ!$D$16:$F$18,3,TRUE),VLOOKUP(L856,参考データ!$D$19:$F$27,3,TRUE))))</f>
        <v/>
      </c>
      <c r="T856" s="204" t="str">
        <f>IF(C856="","",IF(Q856="有",IF(H856="ガソリン",VLOOKUP(M856,参考データ!$B$36:$F$38,3,FALSE)/R856^VLOOKUP(M856,参考データ!$B$36:$F$38,4,FALSE)/L856^VLOOKUP(M856,参考データ!$B$36:$F$38,5,FALSE),VLOOKUP(M856,参考データ!$B$39:$F$42,3,FALSE)/R856^VLOOKUP(M856,参考データ!$B$39:$F$42,4,FALSE)/L856^VLOOKUP(M856,参考データ!$B$39:$F$42,5,FALSE))*U856,J856/(IF(I856="委託輸送",IF(H856="ガソリン",INDEX(参考データ!$F$48:$I$50,MATCH(L856,参考データ!$D$48:$D$50,1),MATCH(M856,参考データ!$F$47:$I$47,0)),INDEX(参考データ!$F$51:$I$59,MATCH(L856,参考データ!$D$51:$D$59,1),MATCH(M856,参考データ!$F$47:$I$47,0))),IF(H856="ガソリン",INDEX(参考データ!$F$60:$I$62,MATCH(L856,参考データ!$D$60:$D$62,1),MATCH(M856,参考データ!$F$47:$I$47,0)),INDEX(参考データ!$F$63:$I$71,MATCH(L856,参考データ!$D$63:$D$71,1),MATCH(M856,参考データ!$F$47:$I$47,0)))))))</f>
        <v/>
      </c>
      <c r="U856" s="218" t="str">
        <f t="shared" si="134"/>
        <v/>
      </c>
      <c r="V856" s="206" t="str">
        <f t="shared" si="135"/>
        <v/>
      </c>
      <c r="AN856" s="216">
        <f t="shared" si="138"/>
        <v>0</v>
      </c>
      <c r="AO856" s="156">
        <f t="shared" si="133"/>
        <v>0</v>
      </c>
      <c r="AP856" s="140">
        <f t="shared" si="139"/>
        <v>0</v>
      </c>
      <c r="AQ856" s="159" t="str">
        <f t="shared" si="136"/>
        <v/>
      </c>
    </row>
    <row r="857" spans="2:43" x14ac:dyDescent="0.2">
      <c r="B857" s="202">
        <v>846</v>
      </c>
      <c r="C857" s="45"/>
      <c r="D857" s="114"/>
      <c r="E857" s="114"/>
      <c r="F857" s="114"/>
      <c r="G857" s="44"/>
      <c r="H857" s="10"/>
      <c r="I857" s="10"/>
      <c r="J857" s="5"/>
      <c r="K857" s="36"/>
      <c r="L857" s="37"/>
      <c r="M857" s="8"/>
      <c r="N857" s="8"/>
      <c r="O857" s="8"/>
      <c r="P857" s="8"/>
      <c r="Q857" s="51"/>
      <c r="R857" s="217" t="str">
        <f t="shared" si="137"/>
        <v/>
      </c>
      <c r="S857" s="39" t="str">
        <f>IF(I857="","",IF(I857="委託輸送",IF(H857="ガソリン",VLOOKUP(L857,参考データ!$D$4:$F$6,3,TRUE),VLOOKUP(L857,参考データ!$D$7:$F$15,3,TRUE)),IF(H857="ガソリン",VLOOKUP(L857,参考データ!$D$16:$F$18,3,TRUE),VLOOKUP(L857,参考データ!$D$19:$F$27,3,TRUE))))</f>
        <v/>
      </c>
      <c r="T857" s="204" t="str">
        <f>IF(C857="","",IF(Q857="有",IF(H857="ガソリン",VLOOKUP(M857,参考データ!$B$36:$F$38,3,FALSE)/R857^VLOOKUP(M857,参考データ!$B$36:$F$38,4,FALSE)/L857^VLOOKUP(M857,参考データ!$B$36:$F$38,5,FALSE),VLOOKUP(M857,参考データ!$B$39:$F$42,3,FALSE)/R857^VLOOKUP(M857,参考データ!$B$39:$F$42,4,FALSE)/L857^VLOOKUP(M857,参考データ!$B$39:$F$42,5,FALSE))*U857,J857/(IF(I857="委託輸送",IF(H857="ガソリン",INDEX(参考データ!$F$48:$I$50,MATCH(L857,参考データ!$D$48:$D$50,1),MATCH(M857,参考データ!$F$47:$I$47,0)),INDEX(参考データ!$F$51:$I$59,MATCH(L857,参考データ!$D$51:$D$59,1),MATCH(M857,参考データ!$F$47:$I$47,0))),IF(H857="ガソリン",INDEX(参考データ!$F$60:$I$62,MATCH(L857,参考データ!$D$60:$D$62,1),MATCH(M857,参考データ!$F$47:$I$47,0)),INDEX(参考データ!$F$63:$I$71,MATCH(L857,参考データ!$D$63:$D$71,1),MATCH(M857,参考データ!$F$47:$I$47,0)))))))</f>
        <v/>
      </c>
      <c r="U857" s="218" t="str">
        <f t="shared" si="134"/>
        <v/>
      </c>
      <c r="V857" s="206" t="str">
        <f t="shared" si="135"/>
        <v/>
      </c>
      <c r="AN857" s="216">
        <f t="shared" si="138"/>
        <v>0</v>
      </c>
      <c r="AO857" s="156">
        <f t="shared" si="133"/>
        <v>0</v>
      </c>
      <c r="AP857" s="140">
        <f t="shared" si="139"/>
        <v>0</v>
      </c>
      <c r="AQ857" s="159" t="str">
        <f t="shared" si="136"/>
        <v/>
      </c>
    </row>
    <row r="858" spans="2:43" x14ac:dyDescent="0.2">
      <c r="B858" s="202">
        <v>847</v>
      </c>
      <c r="C858" s="45"/>
      <c r="D858" s="114"/>
      <c r="E858" s="114"/>
      <c r="F858" s="114"/>
      <c r="G858" s="44"/>
      <c r="H858" s="10"/>
      <c r="I858" s="10"/>
      <c r="J858" s="5"/>
      <c r="K858" s="36"/>
      <c r="L858" s="37"/>
      <c r="M858" s="8"/>
      <c r="N858" s="8"/>
      <c r="O858" s="8"/>
      <c r="P858" s="8"/>
      <c r="Q858" s="51"/>
      <c r="R858" s="217" t="str">
        <f t="shared" si="137"/>
        <v/>
      </c>
      <c r="S858" s="39" t="str">
        <f>IF(I858="","",IF(I858="委託輸送",IF(H858="ガソリン",VLOOKUP(L858,参考データ!$D$4:$F$6,3,TRUE),VLOOKUP(L858,参考データ!$D$7:$F$15,3,TRUE)),IF(H858="ガソリン",VLOOKUP(L858,参考データ!$D$16:$F$18,3,TRUE),VLOOKUP(L858,参考データ!$D$19:$F$27,3,TRUE))))</f>
        <v/>
      </c>
      <c r="T858" s="204" t="str">
        <f>IF(C858="","",IF(Q858="有",IF(H858="ガソリン",VLOOKUP(M858,参考データ!$B$36:$F$38,3,FALSE)/R858^VLOOKUP(M858,参考データ!$B$36:$F$38,4,FALSE)/L858^VLOOKUP(M858,参考データ!$B$36:$F$38,5,FALSE),VLOOKUP(M858,参考データ!$B$39:$F$42,3,FALSE)/R858^VLOOKUP(M858,参考データ!$B$39:$F$42,4,FALSE)/L858^VLOOKUP(M858,参考データ!$B$39:$F$42,5,FALSE))*U858,J858/(IF(I858="委託輸送",IF(H858="ガソリン",INDEX(参考データ!$F$48:$I$50,MATCH(L858,参考データ!$D$48:$D$50,1),MATCH(M858,参考データ!$F$47:$I$47,0)),INDEX(参考データ!$F$51:$I$59,MATCH(L858,参考データ!$D$51:$D$59,1),MATCH(M858,参考データ!$F$47:$I$47,0))),IF(H858="ガソリン",INDEX(参考データ!$F$60:$I$62,MATCH(L858,参考データ!$D$60:$D$62,1),MATCH(M858,参考データ!$F$47:$I$47,0)),INDEX(参考データ!$F$63:$I$71,MATCH(L858,参考データ!$D$63:$D$71,1),MATCH(M858,参考データ!$F$47:$I$47,0)))))))</f>
        <v/>
      </c>
      <c r="U858" s="218" t="str">
        <f t="shared" si="134"/>
        <v/>
      </c>
      <c r="V858" s="206" t="str">
        <f t="shared" si="135"/>
        <v/>
      </c>
      <c r="AN858" s="216">
        <f t="shared" si="138"/>
        <v>0</v>
      </c>
      <c r="AO858" s="156">
        <f t="shared" si="133"/>
        <v>0</v>
      </c>
      <c r="AP858" s="140">
        <f t="shared" si="139"/>
        <v>0</v>
      </c>
      <c r="AQ858" s="159" t="str">
        <f t="shared" si="136"/>
        <v/>
      </c>
    </row>
    <row r="859" spans="2:43" x14ac:dyDescent="0.2">
      <c r="B859" s="202">
        <v>848</v>
      </c>
      <c r="C859" s="45"/>
      <c r="D859" s="114"/>
      <c r="E859" s="114"/>
      <c r="F859" s="114"/>
      <c r="G859" s="44"/>
      <c r="H859" s="10"/>
      <c r="I859" s="10"/>
      <c r="J859" s="5"/>
      <c r="K859" s="36"/>
      <c r="L859" s="37"/>
      <c r="M859" s="8"/>
      <c r="N859" s="8"/>
      <c r="O859" s="8"/>
      <c r="P859" s="8"/>
      <c r="Q859" s="51"/>
      <c r="R859" s="217" t="str">
        <f t="shared" si="137"/>
        <v/>
      </c>
      <c r="S859" s="39" t="str">
        <f>IF(I859="","",IF(I859="委託輸送",IF(H859="ガソリン",VLOOKUP(L859,参考データ!$D$4:$F$6,3,TRUE),VLOOKUP(L859,参考データ!$D$7:$F$15,3,TRUE)),IF(H859="ガソリン",VLOOKUP(L859,参考データ!$D$16:$F$18,3,TRUE),VLOOKUP(L859,参考データ!$D$19:$F$27,3,TRUE))))</f>
        <v/>
      </c>
      <c r="T859" s="204" t="str">
        <f>IF(C859="","",IF(Q859="有",IF(H859="ガソリン",VLOOKUP(M859,参考データ!$B$36:$F$38,3,FALSE)/R859^VLOOKUP(M859,参考データ!$B$36:$F$38,4,FALSE)/L859^VLOOKUP(M859,参考データ!$B$36:$F$38,5,FALSE),VLOOKUP(M859,参考データ!$B$39:$F$42,3,FALSE)/R859^VLOOKUP(M859,参考データ!$B$39:$F$42,4,FALSE)/L859^VLOOKUP(M859,参考データ!$B$39:$F$42,5,FALSE))*U859,J859/(IF(I859="委託輸送",IF(H859="ガソリン",INDEX(参考データ!$F$48:$I$50,MATCH(L859,参考データ!$D$48:$D$50,1),MATCH(M859,参考データ!$F$47:$I$47,0)),INDEX(参考データ!$F$51:$I$59,MATCH(L859,参考データ!$D$51:$D$59,1),MATCH(M859,参考データ!$F$47:$I$47,0))),IF(H859="ガソリン",INDEX(参考データ!$F$60:$I$62,MATCH(L859,参考データ!$D$60:$D$62,1),MATCH(M859,参考データ!$F$47:$I$47,0)),INDEX(参考データ!$F$63:$I$71,MATCH(L859,参考データ!$D$63:$D$71,1),MATCH(M859,参考データ!$F$47:$I$47,0)))))))</f>
        <v/>
      </c>
      <c r="U859" s="218" t="str">
        <f t="shared" si="134"/>
        <v/>
      </c>
      <c r="V859" s="206" t="str">
        <f t="shared" si="135"/>
        <v/>
      </c>
      <c r="AN859" s="216">
        <f t="shared" si="138"/>
        <v>0</v>
      </c>
      <c r="AO859" s="156">
        <f t="shared" si="133"/>
        <v>0</v>
      </c>
      <c r="AP859" s="140">
        <f t="shared" si="139"/>
        <v>0</v>
      </c>
      <c r="AQ859" s="159" t="str">
        <f t="shared" si="136"/>
        <v/>
      </c>
    </row>
    <row r="860" spans="2:43" x14ac:dyDescent="0.2">
      <c r="B860" s="202">
        <v>849</v>
      </c>
      <c r="C860" s="45"/>
      <c r="D860" s="114"/>
      <c r="E860" s="114"/>
      <c r="F860" s="114"/>
      <c r="G860" s="44"/>
      <c r="H860" s="10"/>
      <c r="I860" s="10"/>
      <c r="J860" s="5"/>
      <c r="K860" s="36"/>
      <c r="L860" s="37"/>
      <c r="M860" s="8"/>
      <c r="N860" s="8"/>
      <c r="O860" s="8"/>
      <c r="P860" s="8"/>
      <c r="Q860" s="51"/>
      <c r="R860" s="217" t="str">
        <f t="shared" si="137"/>
        <v/>
      </c>
      <c r="S860" s="39" t="str">
        <f>IF(I860="","",IF(I860="委託輸送",IF(H860="ガソリン",VLOOKUP(L860,参考データ!$D$4:$F$6,3,TRUE),VLOOKUP(L860,参考データ!$D$7:$F$15,3,TRUE)),IF(H860="ガソリン",VLOOKUP(L860,参考データ!$D$16:$F$18,3,TRUE),VLOOKUP(L860,参考データ!$D$19:$F$27,3,TRUE))))</f>
        <v/>
      </c>
      <c r="T860" s="204" t="str">
        <f>IF(C860="","",IF(Q860="有",IF(H860="ガソリン",VLOOKUP(M860,参考データ!$B$36:$F$38,3,FALSE)/R860^VLOOKUP(M860,参考データ!$B$36:$F$38,4,FALSE)/L860^VLOOKUP(M860,参考データ!$B$36:$F$38,5,FALSE),VLOOKUP(M860,参考データ!$B$39:$F$42,3,FALSE)/R860^VLOOKUP(M860,参考データ!$B$39:$F$42,4,FALSE)/L860^VLOOKUP(M860,参考データ!$B$39:$F$42,5,FALSE))*U860,J860/(IF(I860="委託輸送",IF(H860="ガソリン",INDEX(参考データ!$F$48:$I$50,MATCH(L860,参考データ!$D$48:$D$50,1),MATCH(M860,参考データ!$F$47:$I$47,0)),INDEX(参考データ!$F$51:$I$59,MATCH(L860,参考データ!$D$51:$D$59,1),MATCH(M860,参考データ!$F$47:$I$47,0))),IF(H860="ガソリン",INDEX(参考データ!$F$60:$I$62,MATCH(L860,参考データ!$D$60:$D$62,1),MATCH(M860,参考データ!$F$47:$I$47,0)),INDEX(参考データ!$F$63:$I$71,MATCH(L860,参考データ!$D$63:$D$71,1),MATCH(M860,参考データ!$F$47:$I$47,0)))))))</f>
        <v/>
      </c>
      <c r="U860" s="218" t="str">
        <f t="shared" si="134"/>
        <v/>
      </c>
      <c r="V860" s="206" t="str">
        <f t="shared" si="135"/>
        <v/>
      </c>
      <c r="AN860" s="216">
        <f t="shared" si="138"/>
        <v>0</v>
      </c>
      <c r="AO860" s="156">
        <f t="shared" si="133"/>
        <v>0</v>
      </c>
      <c r="AP860" s="140">
        <f t="shared" si="139"/>
        <v>0</v>
      </c>
      <c r="AQ860" s="159" t="str">
        <f t="shared" si="136"/>
        <v/>
      </c>
    </row>
    <row r="861" spans="2:43" x14ac:dyDescent="0.2">
      <c r="B861" s="202">
        <v>850</v>
      </c>
      <c r="C861" s="45"/>
      <c r="D861" s="114"/>
      <c r="E861" s="114"/>
      <c r="F861" s="114"/>
      <c r="G861" s="44"/>
      <c r="H861" s="10"/>
      <c r="I861" s="10"/>
      <c r="J861" s="5"/>
      <c r="K861" s="36"/>
      <c r="L861" s="37"/>
      <c r="M861" s="8"/>
      <c r="N861" s="8"/>
      <c r="O861" s="8"/>
      <c r="P861" s="8"/>
      <c r="Q861" s="51"/>
      <c r="R861" s="217" t="str">
        <f t="shared" si="137"/>
        <v/>
      </c>
      <c r="S861" s="39" t="str">
        <f>IF(I861="","",IF(I861="委託輸送",IF(H861="ガソリン",VLOOKUP(L861,参考データ!$D$4:$F$6,3,TRUE),VLOOKUP(L861,参考データ!$D$7:$F$15,3,TRUE)),IF(H861="ガソリン",VLOOKUP(L861,参考データ!$D$16:$F$18,3,TRUE),VLOOKUP(L861,参考データ!$D$19:$F$27,3,TRUE))))</f>
        <v/>
      </c>
      <c r="T861" s="204" t="str">
        <f>IF(C861="","",IF(Q861="有",IF(H861="ガソリン",VLOOKUP(M861,参考データ!$B$36:$F$38,3,FALSE)/R861^VLOOKUP(M861,参考データ!$B$36:$F$38,4,FALSE)/L861^VLOOKUP(M861,参考データ!$B$36:$F$38,5,FALSE),VLOOKUP(M861,参考データ!$B$39:$F$42,3,FALSE)/R861^VLOOKUP(M861,参考データ!$B$39:$F$42,4,FALSE)/L861^VLOOKUP(M861,参考データ!$B$39:$F$42,5,FALSE))*U861,J861/(IF(I861="委託輸送",IF(H861="ガソリン",INDEX(参考データ!$F$48:$I$50,MATCH(L861,参考データ!$D$48:$D$50,1),MATCH(M861,参考データ!$F$47:$I$47,0)),INDEX(参考データ!$F$51:$I$59,MATCH(L861,参考データ!$D$51:$D$59,1),MATCH(M861,参考データ!$F$47:$I$47,0))),IF(H861="ガソリン",INDEX(参考データ!$F$60:$I$62,MATCH(L861,参考データ!$D$60:$D$62,1),MATCH(M861,参考データ!$F$47:$I$47,0)),INDEX(参考データ!$F$63:$I$71,MATCH(L861,参考データ!$D$63:$D$71,1),MATCH(M861,参考データ!$F$47:$I$47,0)))))))</f>
        <v/>
      </c>
      <c r="U861" s="218" t="str">
        <f t="shared" si="134"/>
        <v/>
      </c>
      <c r="V861" s="206" t="str">
        <f t="shared" si="135"/>
        <v/>
      </c>
      <c r="AN861" s="216">
        <f t="shared" si="138"/>
        <v>0</v>
      </c>
      <c r="AO861" s="156">
        <f t="shared" si="133"/>
        <v>0</v>
      </c>
      <c r="AP861" s="140">
        <f t="shared" si="139"/>
        <v>0</v>
      </c>
      <c r="AQ861" s="159" t="str">
        <f t="shared" si="136"/>
        <v/>
      </c>
    </row>
    <row r="862" spans="2:43" x14ac:dyDescent="0.2">
      <c r="B862" s="202">
        <v>851</v>
      </c>
      <c r="C862" s="45"/>
      <c r="D862" s="114"/>
      <c r="E862" s="114"/>
      <c r="F862" s="114"/>
      <c r="G862" s="44"/>
      <c r="H862" s="10"/>
      <c r="I862" s="10"/>
      <c r="J862" s="5"/>
      <c r="K862" s="36"/>
      <c r="L862" s="37"/>
      <c r="M862" s="8"/>
      <c r="N862" s="8"/>
      <c r="O862" s="8"/>
      <c r="P862" s="8"/>
      <c r="Q862" s="51"/>
      <c r="R862" s="217" t="str">
        <f t="shared" si="137"/>
        <v/>
      </c>
      <c r="S862" s="39" t="str">
        <f>IF(I862="","",IF(I862="委託輸送",IF(H862="ガソリン",VLOOKUP(L862,参考データ!$D$4:$F$6,3,TRUE),VLOOKUP(L862,参考データ!$D$7:$F$15,3,TRUE)),IF(H862="ガソリン",VLOOKUP(L862,参考データ!$D$16:$F$18,3,TRUE),VLOOKUP(L862,参考データ!$D$19:$F$27,3,TRUE))))</f>
        <v/>
      </c>
      <c r="T862" s="204" t="str">
        <f>IF(C862="","",IF(Q862="有",IF(H862="ガソリン",VLOOKUP(M862,参考データ!$B$36:$F$38,3,FALSE)/R862^VLOOKUP(M862,参考データ!$B$36:$F$38,4,FALSE)/L862^VLOOKUP(M862,参考データ!$B$36:$F$38,5,FALSE),VLOOKUP(M862,参考データ!$B$39:$F$42,3,FALSE)/R862^VLOOKUP(M862,参考データ!$B$39:$F$42,4,FALSE)/L862^VLOOKUP(M862,参考データ!$B$39:$F$42,5,FALSE))*U862,J862/(IF(I862="委託輸送",IF(H862="ガソリン",INDEX(参考データ!$F$48:$I$50,MATCH(L862,参考データ!$D$48:$D$50,1),MATCH(M862,参考データ!$F$47:$I$47,0)),INDEX(参考データ!$F$51:$I$59,MATCH(L862,参考データ!$D$51:$D$59,1),MATCH(M862,参考データ!$F$47:$I$47,0))),IF(H862="ガソリン",INDEX(参考データ!$F$60:$I$62,MATCH(L862,参考データ!$D$60:$D$62,1),MATCH(M862,参考データ!$F$47:$I$47,0)),INDEX(参考データ!$F$63:$I$71,MATCH(L862,参考データ!$D$63:$D$71,1),MATCH(M862,参考データ!$F$47:$I$47,0)))))))</f>
        <v/>
      </c>
      <c r="U862" s="218" t="str">
        <f t="shared" si="134"/>
        <v/>
      </c>
      <c r="V862" s="206" t="str">
        <f t="shared" si="135"/>
        <v/>
      </c>
      <c r="AN862" s="216">
        <f t="shared" si="138"/>
        <v>0</v>
      </c>
      <c r="AO862" s="156">
        <f t="shared" si="133"/>
        <v>0</v>
      </c>
      <c r="AP862" s="140">
        <f t="shared" si="139"/>
        <v>0</v>
      </c>
      <c r="AQ862" s="159" t="str">
        <f t="shared" si="136"/>
        <v/>
      </c>
    </row>
    <row r="863" spans="2:43" x14ac:dyDescent="0.2">
      <c r="B863" s="202">
        <v>852</v>
      </c>
      <c r="C863" s="45"/>
      <c r="D863" s="114"/>
      <c r="E863" s="114"/>
      <c r="F863" s="114"/>
      <c r="G863" s="44"/>
      <c r="H863" s="10"/>
      <c r="I863" s="10"/>
      <c r="J863" s="5"/>
      <c r="K863" s="36"/>
      <c r="L863" s="37"/>
      <c r="M863" s="8"/>
      <c r="N863" s="8"/>
      <c r="O863" s="8"/>
      <c r="P863" s="8"/>
      <c r="Q863" s="51"/>
      <c r="R863" s="217" t="str">
        <f t="shared" si="137"/>
        <v/>
      </c>
      <c r="S863" s="39" t="str">
        <f>IF(I863="","",IF(I863="委託輸送",IF(H863="ガソリン",VLOOKUP(L863,参考データ!$D$4:$F$6,3,TRUE),VLOOKUP(L863,参考データ!$D$7:$F$15,3,TRUE)),IF(H863="ガソリン",VLOOKUP(L863,参考データ!$D$16:$F$18,3,TRUE),VLOOKUP(L863,参考データ!$D$19:$F$27,3,TRUE))))</f>
        <v/>
      </c>
      <c r="T863" s="204" t="str">
        <f>IF(C863="","",IF(Q863="有",IF(H863="ガソリン",VLOOKUP(M863,参考データ!$B$36:$F$38,3,FALSE)/R863^VLOOKUP(M863,参考データ!$B$36:$F$38,4,FALSE)/L863^VLOOKUP(M863,参考データ!$B$36:$F$38,5,FALSE),VLOOKUP(M863,参考データ!$B$39:$F$42,3,FALSE)/R863^VLOOKUP(M863,参考データ!$B$39:$F$42,4,FALSE)/L863^VLOOKUP(M863,参考データ!$B$39:$F$42,5,FALSE))*U863,J863/(IF(I863="委託輸送",IF(H863="ガソリン",INDEX(参考データ!$F$48:$I$50,MATCH(L863,参考データ!$D$48:$D$50,1),MATCH(M863,参考データ!$F$47:$I$47,0)),INDEX(参考データ!$F$51:$I$59,MATCH(L863,参考データ!$D$51:$D$59,1),MATCH(M863,参考データ!$F$47:$I$47,0))),IF(H863="ガソリン",INDEX(参考データ!$F$60:$I$62,MATCH(L863,参考データ!$D$60:$D$62,1),MATCH(M863,参考データ!$F$47:$I$47,0)),INDEX(参考データ!$F$63:$I$71,MATCH(L863,参考データ!$D$63:$D$71,1),MATCH(M863,参考データ!$F$47:$I$47,0)))))))</f>
        <v/>
      </c>
      <c r="U863" s="218" t="str">
        <f t="shared" si="134"/>
        <v/>
      </c>
      <c r="V863" s="206" t="str">
        <f t="shared" si="135"/>
        <v/>
      </c>
      <c r="AN863" s="216">
        <f t="shared" si="138"/>
        <v>0</v>
      </c>
      <c r="AO863" s="156">
        <f t="shared" si="133"/>
        <v>0</v>
      </c>
      <c r="AP863" s="140">
        <f t="shared" si="139"/>
        <v>0</v>
      </c>
      <c r="AQ863" s="159" t="str">
        <f t="shared" si="136"/>
        <v/>
      </c>
    </row>
    <row r="864" spans="2:43" x14ac:dyDescent="0.2">
      <c r="B864" s="202">
        <v>853</v>
      </c>
      <c r="C864" s="45"/>
      <c r="D864" s="114"/>
      <c r="E864" s="114"/>
      <c r="F864" s="114"/>
      <c r="G864" s="44"/>
      <c r="H864" s="10"/>
      <c r="I864" s="10"/>
      <c r="J864" s="5"/>
      <c r="K864" s="36"/>
      <c r="L864" s="37"/>
      <c r="M864" s="8"/>
      <c r="N864" s="8"/>
      <c r="O864" s="8"/>
      <c r="P864" s="8"/>
      <c r="Q864" s="51"/>
      <c r="R864" s="217" t="str">
        <f t="shared" si="137"/>
        <v/>
      </c>
      <c r="S864" s="39" t="str">
        <f>IF(I864="","",IF(I864="委託輸送",IF(H864="ガソリン",VLOOKUP(L864,参考データ!$D$4:$F$6,3,TRUE),VLOOKUP(L864,参考データ!$D$7:$F$15,3,TRUE)),IF(H864="ガソリン",VLOOKUP(L864,参考データ!$D$16:$F$18,3,TRUE),VLOOKUP(L864,参考データ!$D$19:$F$27,3,TRUE))))</f>
        <v/>
      </c>
      <c r="T864" s="204" t="str">
        <f>IF(C864="","",IF(Q864="有",IF(H864="ガソリン",VLOOKUP(M864,参考データ!$B$36:$F$38,3,FALSE)/R864^VLOOKUP(M864,参考データ!$B$36:$F$38,4,FALSE)/L864^VLOOKUP(M864,参考データ!$B$36:$F$38,5,FALSE),VLOOKUP(M864,参考データ!$B$39:$F$42,3,FALSE)/R864^VLOOKUP(M864,参考データ!$B$39:$F$42,4,FALSE)/L864^VLOOKUP(M864,参考データ!$B$39:$F$42,5,FALSE))*U864,J864/(IF(I864="委託輸送",IF(H864="ガソリン",INDEX(参考データ!$F$48:$I$50,MATCH(L864,参考データ!$D$48:$D$50,1),MATCH(M864,参考データ!$F$47:$I$47,0)),INDEX(参考データ!$F$51:$I$59,MATCH(L864,参考データ!$D$51:$D$59,1),MATCH(M864,参考データ!$F$47:$I$47,0))),IF(H864="ガソリン",INDEX(参考データ!$F$60:$I$62,MATCH(L864,参考データ!$D$60:$D$62,1),MATCH(M864,参考データ!$F$47:$I$47,0)),INDEX(参考データ!$F$63:$I$71,MATCH(L864,参考データ!$D$63:$D$71,1),MATCH(M864,参考データ!$F$47:$I$47,0)))))))</f>
        <v/>
      </c>
      <c r="U864" s="218" t="str">
        <f t="shared" si="134"/>
        <v/>
      </c>
      <c r="V864" s="206" t="str">
        <f t="shared" si="135"/>
        <v/>
      </c>
      <c r="AN864" s="216">
        <f t="shared" si="138"/>
        <v>0</v>
      </c>
      <c r="AO864" s="156">
        <f t="shared" si="133"/>
        <v>0</v>
      </c>
      <c r="AP864" s="140">
        <f t="shared" si="139"/>
        <v>0</v>
      </c>
      <c r="AQ864" s="159" t="str">
        <f t="shared" si="136"/>
        <v/>
      </c>
    </row>
    <row r="865" spans="2:43" x14ac:dyDescent="0.2">
      <c r="B865" s="202">
        <v>854</v>
      </c>
      <c r="C865" s="45"/>
      <c r="D865" s="114"/>
      <c r="E865" s="114"/>
      <c r="F865" s="114"/>
      <c r="G865" s="44"/>
      <c r="H865" s="10"/>
      <c r="I865" s="10"/>
      <c r="J865" s="5"/>
      <c r="K865" s="36"/>
      <c r="L865" s="37"/>
      <c r="M865" s="8"/>
      <c r="N865" s="8"/>
      <c r="O865" s="8"/>
      <c r="P865" s="8"/>
      <c r="Q865" s="51"/>
      <c r="R865" s="217" t="str">
        <f t="shared" si="137"/>
        <v/>
      </c>
      <c r="S865" s="39" t="str">
        <f>IF(I865="","",IF(I865="委託輸送",IF(H865="ガソリン",VLOOKUP(L865,参考データ!$D$4:$F$6,3,TRUE),VLOOKUP(L865,参考データ!$D$7:$F$15,3,TRUE)),IF(H865="ガソリン",VLOOKUP(L865,参考データ!$D$16:$F$18,3,TRUE),VLOOKUP(L865,参考データ!$D$19:$F$27,3,TRUE))))</f>
        <v/>
      </c>
      <c r="T865" s="204" t="str">
        <f>IF(C865="","",IF(Q865="有",IF(H865="ガソリン",VLOOKUP(M865,参考データ!$B$36:$F$38,3,FALSE)/R865^VLOOKUP(M865,参考データ!$B$36:$F$38,4,FALSE)/L865^VLOOKUP(M865,参考データ!$B$36:$F$38,5,FALSE),VLOOKUP(M865,参考データ!$B$39:$F$42,3,FALSE)/R865^VLOOKUP(M865,参考データ!$B$39:$F$42,4,FALSE)/L865^VLOOKUP(M865,参考データ!$B$39:$F$42,5,FALSE))*U865,J865/(IF(I865="委託輸送",IF(H865="ガソリン",INDEX(参考データ!$F$48:$I$50,MATCH(L865,参考データ!$D$48:$D$50,1),MATCH(M865,参考データ!$F$47:$I$47,0)),INDEX(参考データ!$F$51:$I$59,MATCH(L865,参考データ!$D$51:$D$59,1),MATCH(M865,参考データ!$F$47:$I$47,0))),IF(H865="ガソリン",INDEX(参考データ!$F$60:$I$62,MATCH(L865,参考データ!$D$60:$D$62,1),MATCH(M865,参考データ!$F$47:$I$47,0)),INDEX(参考データ!$F$63:$I$71,MATCH(L865,参考データ!$D$63:$D$71,1),MATCH(M865,参考データ!$F$47:$I$47,0)))))))</f>
        <v/>
      </c>
      <c r="U865" s="218" t="str">
        <f t="shared" si="134"/>
        <v/>
      </c>
      <c r="V865" s="206" t="str">
        <f t="shared" si="135"/>
        <v/>
      </c>
      <c r="AN865" s="216">
        <f t="shared" si="138"/>
        <v>0</v>
      </c>
      <c r="AO865" s="156">
        <f t="shared" si="133"/>
        <v>0</v>
      </c>
      <c r="AP865" s="140">
        <f t="shared" si="139"/>
        <v>0</v>
      </c>
      <c r="AQ865" s="159" t="str">
        <f t="shared" si="136"/>
        <v/>
      </c>
    </row>
    <row r="866" spans="2:43" x14ac:dyDescent="0.2">
      <c r="B866" s="202">
        <v>855</v>
      </c>
      <c r="C866" s="45"/>
      <c r="D866" s="114"/>
      <c r="E866" s="114"/>
      <c r="F866" s="114"/>
      <c r="G866" s="44"/>
      <c r="H866" s="10"/>
      <c r="I866" s="10"/>
      <c r="J866" s="5"/>
      <c r="K866" s="36"/>
      <c r="L866" s="37"/>
      <c r="M866" s="8"/>
      <c r="N866" s="8"/>
      <c r="O866" s="8"/>
      <c r="P866" s="8"/>
      <c r="Q866" s="51"/>
      <c r="R866" s="217" t="str">
        <f t="shared" si="137"/>
        <v/>
      </c>
      <c r="S866" s="39" t="str">
        <f>IF(I866="","",IF(I866="委託輸送",IF(H866="ガソリン",VLOOKUP(L866,参考データ!$D$4:$F$6,3,TRUE),VLOOKUP(L866,参考データ!$D$7:$F$15,3,TRUE)),IF(H866="ガソリン",VLOOKUP(L866,参考データ!$D$16:$F$18,3,TRUE),VLOOKUP(L866,参考データ!$D$19:$F$27,3,TRUE))))</f>
        <v/>
      </c>
      <c r="T866" s="204" t="str">
        <f>IF(C866="","",IF(Q866="有",IF(H866="ガソリン",VLOOKUP(M866,参考データ!$B$36:$F$38,3,FALSE)/R866^VLOOKUP(M866,参考データ!$B$36:$F$38,4,FALSE)/L866^VLOOKUP(M866,参考データ!$B$36:$F$38,5,FALSE),VLOOKUP(M866,参考データ!$B$39:$F$42,3,FALSE)/R866^VLOOKUP(M866,参考データ!$B$39:$F$42,4,FALSE)/L866^VLOOKUP(M866,参考データ!$B$39:$F$42,5,FALSE))*U866,J866/(IF(I866="委託輸送",IF(H866="ガソリン",INDEX(参考データ!$F$48:$I$50,MATCH(L866,参考データ!$D$48:$D$50,1),MATCH(M866,参考データ!$F$47:$I$47,0)),INDEX(参考データ!$F$51:$I$59,MATCH(L866,参考データ!$D$51:$D$59,1),MATCH(M866,参考データ!$F$47:$I$47,0))),IF(H866="ガソリン",INDEX(参考データ!$F$60:$I$62,MATCH(L866,参考データ!$D$60:$D$62,1),MATCH(M866,参考データ!$F$47:$I$47,0)),INDEX(参考データ!$F$63:$I$71,MATCH(L866,参考データ!$D$63:$D$71,1),MATCH(M866,参考データ!$F$47:$I$47,0)))))))</f>
        <v/>
      </c>
      <c r="U866" s="218" t="str">
        <f t="shared" si="134"/>
        <v/>
      </c>
      <c r="V866" s="206" t="str">
        <f t="shared" si="135"/>
        <v/>
      </c>
      <c r="AN866" s="216">
        <f t="shared" si="138"/>
        <v>0</v>
      </c>
      <c r="AO866" s="156">
        <f t="shared" si="133"/>
        <v>0</v>
      </c>
      <c r="AP866" s="140">
        <f t="shared" si="139"/>
        <v>0</v>
      </c>
      <c r="AQ866" s="159" t="str">
        <f t="shared" si="136"/>
        <v/>
      </c>
    </row>
    <row r="867" spans="2:43" x14ac:dyDescent="0.2">
      <c r="B867" s="202">
        <v>856</v>
      </c>
      <c r="C867" s="45"/>
      <c r="D867" s="114"/>
      <c r="E867" s="114"/>
      <c r="F867" s="114"/>
      <c r="G867" s="44"/>
      <c r="H867" s="10"/>
      <c r="I867" s="10"/>
      <c r="J867" s="5"/>
      <c r="K867" s="36"/>
      <c r="L867" s="37"/>
      <c r="M867" s="8"/>
      <c r="N867" s="8"/>
      <c r="O867" s="8"/>
      <c r="P867" s="8"/>
      <c r="Q867" s="51"/>
      <c r="R867" s="217" t="str">
        <f t="shared" si="137"/>
        <v/>
      </c>
      <c r="S867" s="39" t="str">
        <f>IF(I867="","",IF(I867="委託輸送",IF(H867="ガソリン",VLOOKUP(L867,参考データ!$D$4:$F$6,3,TRUE),VLOOKUP(L867,参考データ!$D$7:$F$15,3,TRUE)),IF(H867="ガソリン",VLOOKUP(L867,参考データ!$D$16:$F$18,3,TRUE),VLOOKUP(L867,参考データ!$D$19:$F$27,3,TRUE))))</f>
        <v/>
      </c>
      <c r="T867" s="204" t="str">
        <f>IF(C867="","",IF(Q867="有",IF(H867="ガソリン",VLOOKUP(M867,参考データ!$B$36:$F$38,3,FALSE)/R867^VLOOKUP(M867,参考データ!$B$36:$F$38,4,FALSE)/L867^VLOOKUP(M867,参考データ!$B$36:$F$38,5,FALSE),VLOOKUP(M867,参考データ!$B$39:$F$42,3,FALSE)/R867^VLOOKUP(M867,参考データ!$B$39:$F$42,4,FALSE)/L867^VLOOKUP(M867,参考データ!$B$39:$F$42,5,FALSE))*U867,J867/(IF(I867="委託輸送",IF(H867="ガソリン",INDEX(参考データ!$F$48:$I$50,MATCH(L867,参考データ!$D$48:$D$50,1),MATCH(M867,参考データ!$F$47:$I$47,0)),INDEX(参考データ!$F$51:$I$59,MATCH(L867,参考データ!$D$51:$D$59,1),MATCH(M867,参考データ!$F$47:$I$47,0))),IF(H867="ガソリン",INDEX(参考データ!$F$60:$I$62,MATCH(L867,参考データ!$D$60:$D$62,1),MATCH(M867,参考データ!$F$47:$I$47,0)),INDEX(参考データ!$F$63:$I$71,MATCH(L867,参考データ!$D$63:$D$71,1),MATCH(M867,参考データ!$F$47:$I$47,0)))))))</f>
        <v/>
      </c>
      <c r="U867" s="218" t="str">
        <f t="shared" si="134"/>
        <v/>
      </c>
      <c r="V867" s="206" t="str">
        <f t="shared" si="135"/>
        <v/>
      </c>
      <c r="AN867" s="216">
        <f t="shared" si="138"/>
        <v>0</v>
      </c>
      <c r="AO867" s="156">
        <f t="shared" si="133"/>
        <v>0</v>
      </c>
      <c r="AP867" s="140">
        <f t="shared" si="139"/>
        <v>0</v>
      </c>
      <c r="AQ867" s="159" t="str">
        <f t="shared" si="136"/>
        <v/>
      </c>
    </row>
    <row r="868" spans="2:43" x14ac:dyDescent="0.2">
      <c r="B868" s="202">
        <v>857</v>
      </c>
      <c r="C868" s="45"/>
      <c r="D868" s="114"/>
      <c r="E868" s="114"/>
      <c r="F868" s="114"/>
      <c r="G868" s="44"/>
      <c r="H868" s="10"/>
      <c r="I868" s="10"/>
      <c r="J868" s="5"/>
      <c r="K868" s="36"/>
      <c r="L868" s="37"/>
      <c r="M868" s="8"/>
      <c r="N868" s="8"/>
      <c r="O868" s="8"/>
      <c r="P868" s="8"/>
      <c r="Q868" s="51"/>
      <c r="R868" s="217" t="str">
        <f t="shared" si="137"/>
        <v/>
      </c>
      <c r="S868" s="39" t="str">
        <f>IF(I868="","",IF(I868="委託輸送",IF(H868="ガソリン",VLOOKUP(L868,参考データ!$D$4:$F$6,3,TRUE),VLOOKUP(L868,参考データ!$D$7:$F$15,3,TRUE)),IF(H868="ガソリン",VLOOKUP(L868,参考データ!$D$16:$F$18,3,TRUE),VLOOKUP(L868,参考データ!$D$19:$F$27,3,TRUE))))</f>
        <v/>
      </c>
      <c r="T868" s="204" t="str">
        <f>IF(C868="","",IF(Q868="有",IF(H868="ガソリン",VLOOKUP(M868,参考データ!$B$36:$F$38,3,FALSE)/R868^VLOOKUP(M868,参考データ!$B$36:$F$38,4,FALSE)/L868^VLOOKUP(M868,参考データ!$B$36:$F$38,5,FALSE),VLOOKUP(M868,参考データ!$B$39:$F$42,3,FALSE)/R868^VLOOKUP(M868,参考データ!$B$39:$F$42,4,FALSE)/L868^VLOOKUP(M868,参考データ!$B$39:$F$42,5,FALSE))*U868,J868/(IF(I868="委託輸送",IF(H868="ガソリン",INDEX(参考データ!$F$48:$I$50,MATCH(L868,参考データ!$D$48:$D$50,1),MATCH(M868,参考データ!$F$47:$I$47,0)),INDEX(参考データ!$F$51:$I$59,MATCH(L868,参考データ!$D$51:$D$59,1),MATCH(M868,参考データ!$F$47:$I$47,0))),IF(H868="ガソリン",INDEX(参考データ!$F$60:$I$62,MATCH(L868,参考データ!$D$60:$D$62,1),MATCH(M868,参考データ!$F$47:$I$47,0)),INDEX(参考データ!$F$63:$I$71,MATCH(L868,参考データ!$D$63:$D$71,1),MATCH(M868,参考データ!$F$47:$I$47,0)))))))</f>
        <v/>
      </c>
      <c r="U868" s="218" t="str">
        <f t="shared" si="134"/>
        <v/>
      </c>
      <c r="V868" s="206" t="str">
        <f t="shared" si="135"/>
        <v/>
      </c>
      <c r="AN868" s="216">
        <f t="shared" si="138"/>
        <v>0</v>
      </c>
      <c r="AO868" s="156">
        <f t="shared" si="133"/>
        <v>0</v>
      </c>
      <c r="AP868" s="140">
        <f t="shared" si="139"/>
        <v>0</v>
      </c>
      <c r="AQ868" s="159" t="str">
        <f t="shared" si="136"/>
        <v/>
      </c>
    </row>
    <row r="869" spans="2:43" x14ac:dyDescent="0.2">
      <c r="B869" s="202">
        <v>858</v>
      </c>
      <c r="C869" s="45"/>
      <c r="D869" s="114"/>
      <c r="E869" s="114"/>
      <c r="F869" s="114"/>
      <c r="G869" s="44"/>
      <c r="H869" s="10"/>
      <c r="I869" s="10"/>
      <c r="J869" s="5"/>
      <c r="K869" s="36"/>
      <c r="L869" s="37"/>
      <c r="M869" s="8"/>
      <c r="N869" s="8"/>
      <c r="O869" s="8"/>
      <c r="P869" s="8"/>
      <c r="Q869" s="51"/>
      <c r="R869" s="217" t="str">
        <f t="shared" si="137"/>
        <v/>
      </c>
      <c r="S869" s="39" t="str">
        <f>IF(I869="","",IF(I869="委託輸送",IF(H869="ガソリン",VLOOKUP(L869,参考データ!$D$4:$F$6,3,TRUE),VLOOKUP(L869,参考データ!$D$7:$F$15,3,TRUE)),IF(H869="ガソリン",VLOOKUP(L869,参考データ!$D$16:$F$18,3,TRUE),VLOOKUP(L869,参考データ!$D$19:$F$27,3,TRUE))))</f>
        <v/>
      </c>
      <c r="T869" s="204" t="str">
        <f>IF(C869="","",IF(Q869="有",IF(H869="ガソリン",VLOOKUP(M869,参考データ!$B$36:$F$38,3,FALSE)/R869^VLOOKUP(M869,参考データ!$B$36:$F$38,4,FALSE)/L869^VLOOKUP(M869,参考データ!$B$36:$F$38,5,FALSE),VLOOKUP(M869,参考データ!$B$39:$F$42,3,FALSE)/R869^VLOOKUP(M869,参考データ!$B$39:$F$42,4,FALSE)/L869^VLOOKUP(M869,参考データ!$B$39:$F$42,5,FALSE))*U869,J869/(IF(I869="委託輸送",IF(H869="ガソリン",INDEX(参考データ!$F$48:$I$50,MATCH(L869,参考データ!$D$48:$D$50,1),MATCH(M869,参考データ!$F$47:$I$47,0)),INDEX(参考データ!$F$51:$I$59,MATCH(L869,参考データ!$D$51:$D$59,1),MATCH(M869,参考データ!$F$47:$I$47,0))),IF(H869="ガソリン",INDEX(参考データ!$F$60:$I$62,MATCH(L869,参考データ!$D$60:$D$62,1),MATCH(M869,参考データ!$F$47:$I$47,0)),INDEX(参考データ!$F$63:$I$71,MATCH(L869,参考データ!$D$63:$D$71,1),MATCH(M869,参考データ!$F$47:$I$47,0)))))))</f>
        <v/>
      </c>
      <c r="U869" s="218" t="str">
        <f t="shared" si="134"/>
        <v/>
      </c>
      <c r="V869" s="206" t="str">
        <f t="shared" si="135"/>
        <v/>
      </c>
      <c r="AN869" s="216">
        <f t="shared" si="138"/>
        <v>0</v>
      </c>
      <c r="AO869" s="156">
        <f t="shared" si="133"/>
        <v>0</v>
      </c>
      <c r="AP869" s="140">
        <f t="shared" si="139"/>
        <v>0</v>
      </c>
      <c r="AQ869" s="159" t="str">
        <f t="shared" si="136"/>
        <v/>
      </c>
    </row>
    <row r="870" spans="2:43" x14ac:dyDescent="0.2">
      <c r="B870" s="202">
        <v>859</v>
      </c>
      <c r="C870" s="45"/>
      <c r="D870" s="114"/>
      <c r="E870" s="114"/>
      <c r="F870" s="114"/>
      <c r="G870" s="44"/>
      <c r="H870" s="10"/>
      <c r="I870" s="10"/>
      <c r="J870" s="5"/>
      <c r="K870" s="36"/>
      <c r="L870" s="37"/>
      <c r="M870" s="8"/>
      <c r="N870" s="8"/>
      <c r="O870" s="8"/>
      <c r="P870" s="8"/>
      <c r="Q870" s="51"/>
      <c r="R870" s="217" t="str">
        <f t="shared" si="137"/>
        <v/>
      </c>
      <c r="S870" s="39" t="str">
        <f>IF(I870="","",IF(I870="委託輸送",IF(H870="ガソリン",VLOOKUP(L870,参考データ!$D$4:$F$6,3,TRUE),VLOOKUP(L870,参考データ!$D$7:$F$15,3,TRUE)),IF(H870="ガソリン",VLOOKUP(L870,参考データ!$D$16:$F$18,3,TRUE),VLOOKUP(L870,参考データ!$D$19:$F$27,3,TRUE))))</f>
        <v/>
      </c>
      <c r="T870" s="204" t="str">
        <f>IF(C870="","",IF(Q870="有",IF(H870="ガソリン",VLOOKUP(M870,参考データ!$B$36:$F$38,3,FALSE)/R870^VLOOKUP(M870,参考データ!$B$36:$F$38,4,FALSE)/L870^VLOOKUP(M870,参考データ!$B$36:$F$38,5,FALSE),VLOOKUP(M870,参考データ!$B$39:$F$42,3,FALSE)/R870^VLOOKUP(M870,参考データ!$B$39:$F$42,4,FALSE)/L870^VLOOKUP(M870,参考データ!$B$39:$F$42,5,FALSE))*U870,J870/(IF(I870="委託輸送",IF(H870="ガソリン",INDEX(参考データ!$F$48:$I$50,MATCH(L870,参考データ!$D$48:$D$50,1),MATCH(M870,参考データ!$F$47:$I$47,0)),INDEX(参考データ!$F$51:$I$59,MATCH(L870,参考データ!$D$51:$D$59,1),MATCH(M870,参考データ!$F$47:$I$47,0))),IF(H870="ガソリン",INDEX(参考データ!$F$60:$I$62,MATCH(L870,参考データ!$D$60:$D$62,1),MATCH(M870,参考データ!$F$47:$I$47,0)),INDEX(参考データ!$F$63:$I$71,MATCH(L870,参考データ!$D$63:$D$71,1),MATCH(M870,参考データ!$F$47:$I$47,0)))))))</f>
        <v/>
      </c>
      <c r="U870" s="218" t="str">
        <f t="shared" si="134"/>
        <v/>
      </c>
      <c r="V870" s="206" t="str">
        <f t="shared" si="135"/>
        <v/>
      </c>
      <c r="AN870" s="216">
        <f t="shared" si="138"/>
        <v>0</v>
      </c>
      <c r="AO870" s="156">
        <f t="shared" si="133"/>
        <v>0</v>
      </c>
      <c r="AP870" s="140">
        <f t="shared" si="139"/>
        <v>0</v>
      </c>
      <c r="AQ870" s="159" t="str">
        <f t="shared" si="136"/>
        <v/>
      </c>
    </row>
    <row r="871" spans="2:43" x14ac:dyDescent="0.2">
      <c r="B871" s="202">
        <v>860</v>
      </c>
      <c r="C871" s="45"/>
      <c r="D871" s="114"/>
      <c r="E871" s="114"/>
      <c r="F871" s="114"/>
      <c r="G871" s="44"/>
      <c r="H871" s="10"/>
      <c r="I871" s="10"/>
      <c r="J871" s="5"/>
      <c r="K871" s="36"/>
      <c r="L871" s="37"/>
      <c r="M871" s="8"/>
      <c r="N871" s="8"/>
      <c r="O871" s="8"/>
      <c r="P871" s="8"/>
      <c r="Q871" s="51"/>
      <c r="R871" s="217" t="str">
        <f t="shared" si="137"/>
        <v/>
      </c>
      <c r="S871" s="39" t="str">
        <f>IF(I871="","",IF(I871="委託輸送",IF(H871="ガソリン",VLOOKUP(L871,参考データ!$D$4:$F$6,3,TRUE),VLOOKUP(L871,参考データ!$D$7:$F$15,3,TRUE)),IF(H871="ガソリン",VLOOKUP(L871,参考データ!$D$16:$F$18,3,TRUE),VLOOKUP(L871,参考データ!$D$19:$F$27,3,TRUE))))</f>
        <v/>
      </c>
      <c r="T871" s="204" t="str">
        <f>IF(C871="","",IF(Q871="有",IF(H871="ガソリン",VLOOKUP(M871,参考データ!$B$36:$F$38,3,FALSE)/R871^VLOOKUP(M871,参考データ!$B$36:$F$38,4,FALSE)/L871^VLOOKUP(M871,参考データ!$B$36:$F$38,5,FALSE),VLOOKUP(M871,参考データ!$B$39:$F$42,3,FALSE)/R871^VLOOKUP(M871,参考データ!$B$39:$F$42,4,FALSE)/L871^VLOOKUP(M871,参考データ!$B$39:$F$42,5,FALSE))*U871,J871/(IF(I871="委託輸送",IF(H871="ガソリン",INDEX(参考データ!$F$48:$I$50,MATCH(L871,参考データ!$D$48:$D$50,1),MATCH(M871,参考データ!$F$47:$I$47,0)),INDEX(参考データ!$F$51:$I$59,MATCH(L871,参考データ!$D$51:$D$59,1),MATCH(M871,参考データ!$F$47:$I$47,0))),IF(H871="ガソリン",INDEX(参考データ!$F$60:$I$62,MATCH(L871,参考データ!$D$60:$D$62,1),MATCH(M871,参考データ!$F$47:$I$47,0)),INDEX(参考データ!$F$63:$I$71,MATCH(L871,参考データ!$D$63:$D$71,1),MATCH(M871,参考データ!$F$47:$I$47,0)))))))</f>
        <v/>
      </c>
      <c r="U871" s="218" t="str">
        <f t="shared" si="134"/>
        <v/>
      </c>
      <c r="V871" s="206" t="str">
        <f t="shared" si="135"/>
        <v/>
      </c>
      <c r="AN871" s="216">
        <f t="shared" si="138"/>
        <v>0</v>
      </c>
      <c r="AO871" s="156">
        <f t="shared" si="133"/>
        <v>0</v>
      </c>
      <c r="AP871" s="140">
        <f t="shared" si="139"/>
        <v>0</v>
      </c>
      <c r="AQ871" s="159" t="str">
        <f t="shared" si="136"/>
        <v/>
      </c>
    </row>
    <row r="872" spans="2:43" x14ac:dyDescent="0.2">
      <c r="B872" s="202">
        <v>861</v>
      </c>
      <c r="C872" s="45"/>
      <c r="D872" s="114"/>
      <c r="E872" s="114"/>
      <c r="F872" s="114"/>
      <c r="G872" s="44"/>
      <c r="H872" s="10"/>
      <c r="I872" s="10"/>
      <c r="J872" s="5"/>
      <c r="K872" s="36"/>
      <c r="L872" s="37"/>
      <c r="M872" s="8"/>
      <c r="N872" s="8"/>
      <c r="O872" s="8"/>
      <c r="P872" s="8"/>
      <c r="Q872" s="51"/>
      <c r="R872" s="217" t="str">
        <f t="shared" si="137"/>
        <v/>
      </c>
      <c r="S872" s="39" t="str">
        <f>IF(I872="","",IF(I872="委託輸送",IF(H872="ガソリン",VLOOKUP(L872,参考データ!$D$4:$F$6,3,TRUE),VLOOKUP(L872,参考データ!$D$7:$F$15,3,TRUE)),IF(H872="ガソリン",VLOOKUP(L872,参考データ!$D$16:$F$18,3,TRUE),VLOOKUP(L872,参考データ!$D$19:$F$27,3,TRUE))))</f>
        <v/>
      </c>
      <c r="T872" s="204" t="str">
        <f>IF(C872="","",IF(Q872="有",IF(H872="ガソリン",VLOOKUP(M872,参考データ!$B$36:$F$38,3,FALSE)/R872^VLOOKUP(M872,参考データ!$B$36:$F$38,4,FALSE)/L872^VLOOKUP(M872,参考データ!$B$36:$F$38,5,FALSE),VLOOKUP(M872,参考データ!$B$39:$F$42,3,FALSE)/R872^VLOOKUP(M872,参考データ!$B$39:$F$42,4,FALSE)/L872^VLOOKUP(M872,参考データ!$B$39:$F$42,5,FALSE))*U872,J872/(IF(I872="委託輸送",IF(H872="ガソリン",INDEX(参考データ!$F$48:$I$50,MATCH(L872,参考データ!$D$48:$D$50,1),MATCH(M872,参考データ!$F$47:$I$47,0)),INDEX(参考データ!$F$51:$I$59,MATCH(L872,参考データ!$D$51:$D$59,1),MATCH(M872,参考データ!$F$47:$I$47,0))),IF(H872="ガソリン",INDEX(参考データ!$F$60:$I$62,MATCH(L872,参考データ!$D$60:$D$62,1),MATCH(M872,参考データ!$F$47:$I$47,0)),INDEX(参考データ!$F$63:$I$71,MATCH(L872,参考データ!$D$63:$D$71,1),MATCH(M872,参考データ!$F$47:$I$47,0)))))))</f>
        <v/>
      </c>
      <c r="U872" s="218" t="str">
        <f t="shared" si="134"/>
        <v/>
      </c>
      <c r="V872" s="206" t="str">
        <f t="shared" si="135"/>
        <v/>
      </c>
      <c r="AN872" s="216">
        <f t="shared" si="138"/>
        <v>0</v>
      </c>
      <c r="AO872" s="156">
        <f t="shared" si="133"/>
        <v>0</v>
      </c>
      <c r="AP872" s="140">
        <f t="shared" si="139"/>
        <v>0</v>
      </c>
      <c r="AQ872" s="159" t="str">
        <f t="shared" si="136"/>
        <v/>
      </c>
    </row>
    <row r="873" spans="2:43" x14ac:dyDescent="0.2">
      <c r="B873" s="202">
        <v>862</v>
      </c>
      <c r="C873" s="45"/>
      <c r="D873" s="114"/>
      <c r="E873" s="114"/>
      <c r="F873" s="114"/>
      <c r="G873" s="44"/>
      <c r="H873" s="10"/>
      <c r="I873" s="10"/>
      <c r="J873" s="5"/>
      <c r="K873" s="36"/>
      <c r="L873" s="37"/>
      <c r="M873" s="8"/>
      <c r="N873" s="8"/>
      <c r="O873" s="8"/>
      <c r="P873" s="8"/>
      <c r="Q873" s="51"/>
      <c r="R873" s="217" t="str">
        <f t="shared" si="137"/>
        <v/>
      </c>
      <c r="S873" s="39" t="str">
        <f>IF(I873="","",IF(I873="委託輸送",IF(H873="ガソリン",VLOOKUP(L873,参考データ!$D$4:$F$6,3,TRUE),VLOOKUP(L873,参考データ!$D$7:$F$15,3,TRUE)),IF(H873="ガソリン",VLOOKUP(L873,参考データ!$D$16:$F$18,3,TRUE),VLOOKUP(L873,参考データ!$D$19:$F$27,3,TRUE))))</f>
        <v/>
      </c>
      <c r="T873" s="204" t="str">
        <f>IF(C873="","",IF(Q873="有",IF(H873="ガソリン",VLOOKUP(M873,参考データ!$B$36:$F$38,3,FALSE)/R873^VLOOKUP(M873,参考データ!$B$36:$F$38,4,FALSE)/L873^VLOOKUP(M873,参考データ!$B$36:$F$38,5,FALSE),VLOOKUP(M873,参考データ!$B$39:$F$42,3,FALSE)/R873^VLOOKUP(M873,参考データ!$B$39:$F$42,4,FALSE)/L873^VLOOKUP(M873,参考データ!$B$39:$F$42,5,FALSE))*U873,J873/(IF(I873="委託輸送",IF(H873="ガソリン",INDEX(参考データ!$F$48:$I$50,MATCH(L873,参考データ!$D$48:$D$50,1),MATCH(M873,参考データ!$F$47:$I$47,0)),INDEX(参考データ!$F$51:$I$59,MATCH(L873,参考データ!$D$51:$D$59,1),MATCH(M873,参考データ!$F$47:$I$47,0))),IF(H873="ガソリン",INDEX(参考データ!$F$60:$I$62,MATCH(L873,参考データ!$D$60:$D$62,1),MATCH(M873,参考データ!$F$47:$I$47,0)),INDEX(参考データ!$F$63:$I$71,MATCH(L873,参考データ!$D$63:$D$71,1),MATCH(M873,参考データ!$F$47:$I$47,0)))))))</f>
        <v/>
      </c>
      <c r="U873" s="218" t="str">
        <f t="shared" si="134"/>
        <v/>
      </c>
      <c r="V873" s="206" t="str">
        <f t="shared" si="135"/>
        <v/>
      </c>
      <c r="AN873" s="216">
        <f t="shared" si="138"/>
        <v>0</v>
      </c>
      <c r="AO873" s="156">
        <f t="shared" ref="AO873:AO936" si="140">+J873*L873/1000</f>
        <v>0</v>
      </c>
      <c r="AP873" s="140">
        <f t="shared" si="139"/>
        <v>0</v>
      </c>
      <c r="AQ873" s="159" t="str">
        <f t="shared" si="136"/>
        <v/>
      </c>
    </row>
    <row r="874" spans="2:43" x14ac:dyDescent="0.2">
      <c r="B874" s="202">
        <v>863</v>
      </c>
      <c r="C874" s="45"/>
      <c r="D874" s="114"/>
      <c r="E874" s="114"/>
      <c r="F874" s="114"/>
      <c r="G874" s="44"/>
      <c r="H874" s="10"/>
      <c r="I874" s="10"/>
      <c r="J874" s="5"/>
      <c r="K874" s="36"/>
      <c r="L874" s="37"/>
      <c r="M874" s="8"/>
      <c r="N874" s="8"/>
      <c r="O874" s="8"/>
      <c r="P874" s="8"/>
      <c r="Q874" s="51"/>
      <c r="R874" s="217" t="str">
        <f t="shared" si="137"/>
        <v/>
      </c>
      <c r="S874" s="39" t="str">
        <f>IF(I874="","",IF(I874="委託輸送",IF(H874="ガソリン",VLOOKUP(L874,参考データ!$D$4:$F$6,3,TRUE),VLOOKUP(L874,参考データ!$D$7:$F$15,3,TRUE)),IF(H874="ガソリン",VLOOKUP(L874,参考データ!$D$16:$F$18,3,TRUE),VLOOKUP(L874,参考データ!$D$19:$F$27,3,TRUE))))</f>
        <v/>
      </c>
      <c r="T874" s="204" t="str">
        <f>IF(C874="","",IF(Q874="有",IF(H874="ガソリン",VLOOKUP(M874,参考データ!$B$36:$F$38,3,FALSE)/R874^VLOOKUP(M874,参考データ!$B$36:$F$38,4,FALSE)/L874^VLOOKUP(M874,参考データ!$B$36:$F$38,5,FALSE),VLOOKUP(M874,参考データ!$B$39:$F$42,3,FALSE)/R874^VLOOKUP(M874,参考データ!$B$39:$F$42,4,FALSE)/L874^VLOOKUP(M874,参考データ!$B$39:$F$42,5,FALSE))*U874,J874/(IF(I874="委託輸送",IF(H874="ガソリン",INDEX(参考データ!$F$48:$I$50,MATCH(L874,参考データ!$D$48:$D$50,1),MATCH(M874,参考データ!$F$47:$I$47,0)),INDEX(参考データ!$F$51:$I$59,MATCH(L874,参考データ!$D$51:$D$59,1),MATCH(M874,参考データ!$F$47:$I$47,0))),IF(H874="ガソリン",INDEX(参考データ!$F$60:$I$62,MATCH(L874,参考データ!$D$60:$D$62,1),MATCH(M874,参考データ!$F$47:$I$47,0)),INDEX(参考データ!$F$63:$I$71,MATCH(L874,参考データ!$D$63:$D$71,1),MATCH(M874,参考データ!$F$47:$I$47,0)))))))</f>
        <v/>
      </c>
      <c r="U874" s="218" t="str">
        <f t="shared" si="134"/>
        <v/>
      </c>
      <c r="V874" s="206" t="str">
        <f t="shared" si="135"/>
        <v/>
      </c>
      <c r="AN874" s="216">
        <f t="shared" si="138"/>
        <v>0</v>
      </c>
      <c r="AO874" s="156">
        <f t="shared" si="140"/>
        <v>0</v>
      </c>
      <c r="AP874" s="140">
        <f t="shared" si="139"/>
        <v>0</v>
      </c>
      <c r="AQ874" s="159" t="str">
        <f t="shared" si="136"/>
        <v/>
      </c>
    </row>
    <row r="875" spans="2:43" x14ac:dyDescent="0.2">
      <c r="B875" s="202">
        <v>864</v>
      </c>
      <c r="C875" s="45"/>
      <c r="D875" s="114"/>
      <c r="E875" s="114"/>
      <c r="F875" s="114"/>
      <c r="G875" s="44"/>
      <c r="H875" s="10"/>
      <c r="I875" s="10"/>
      <c r="J875" s="5"/>
      <c r="K875" s="36"/>
      <c r="L875" s="37"/>
      <c r="M875" s="8"/>
      <c r="N875" s="8"/>
      <c r="O875" s="8"/>
      <c r="P875" s="8"/>
      <c r="Q875" s="51"/>
      <c r="R875" s="217" t="str">
        <f t="shared" si="137"/>
        <v/>
      </c>
      <c r="S875" s="39" t="str">
        <f>IF(I875="","",IF(I875="委託輸送",IF(H875="ガソリン",VLOOKUP(L875,参考データ!$D$4:$F$6,3,TRUE),VLOOKUP(L875,参考データ!$D$7:$F$15,3,TRUE)),IF(H875="ガソリン",VLOOKUP(L875,参考データ!$D$16:$F$18,3,TRUE),VLOOKUP(L875,参考データ!$D$19:$F$27,3,TRUE))))</f>
        <v/>
      </c>
      <c r="T875" s="204" t="str">
        <f>IF(C875="","",IF(Q875="有",IF(H875="ガソリン",VLOOKUP(M875,参考データ!$B$36:$F$38,3,FALSE)/R875^VLOOKUP(M875,参考データ!$B$36:$F$38,4,FALSE)/L875^VLOOKUP(M875,参考データ!$B$36:$F$38,5,FALSE),VLOOKUP(M875,参考データ!$B$39:$F$42,3,FALSE)/R875^VLOOKUP(M875,参考データ!$B$39:$F$42,4,FALSE)/L875^VLOOKUP(M875,参考データ!$B$39:$F$42,5,FALSE))*U875,J875/(IF(I875="委託輸送",IF(H875="ガソリン",INDEX(参考データ!$F$48:$I$50,MATCH(L875,参考データ!$D$48:$D$50,1),MATCH(M875,参考データ!$F$47:$I$47,0)),INDEX(参考データ!$F$51:$I$59,MATCH(L875,参考データ!$D$51:$D$59,1),MATCH(M875,参考データ!$F$47:$I$47,0))),IF(H875="ガソリン",INDEX(参考データ!$F$60:$I$62,MATCH(L875,参考データ!$D$60:$D$62,1),MATCH(M875,参考データ!$F$47:$I$47,0)),INDEX(参考データ!$F$63:$I$71,MATCH(L875,参考データ!$D$63:$D$71,1),MATCH(M875,参考データ!$F$47:$I$47,0)))))))</f>
        <v/>
      </c>
      <c r="U875" s="218" t="str">
        <f t="shared" si="134"/>
        <v/>
      </c>
      <c r="V875" s="206" t="str">
        <f t="shared" si="135"/>
        <v/>
      </c>
      <c r="AN875" s="216">
        <f t="shared" si="138"/>
        <v>0</v>
      </c>
      <c r="AO875" s="156">
        <f t="shared" si="140"/>
        <v>0</v>
      </c>
      <c r="AP875" s="140">
        <f t="shared" si="139"/>
        <v>0</v>
      </c>
      <c r="AQ875" s="159" t="str">
        <f t="shared" si="136"/>
        <v/>
      </c>
    </row>
    <row r="876" spans="2:43" x14ac:dyDescent="0.2">
      <c r="B876" s="202">
        <v>865</v>
      </c>
      <c r="C876" s="45"/>
      <c r="D876" s="114"/>
      <c r="E876" s="114"/>
      <c r="F876" s="114"/>
      <c r="G876" s="44"/>
      <c r="H876" s="10"/>
      <c r="I876" s="10"/>
      <c r="J876" s="5"/>
      <c r="K876" s="36"/>
      <c r="L876" s="37"/>
      <c r="M876" s="8"/>
      <c r="N876" s="8"/>
      <c r="O876" s="8"/>
      <c r="P876" s="8"/>
      <c r="Q876" s="51"/>
      <c r="R876" s="217" t="str">
        <f t="shared" si="137"/>
        <v/>
      </c>
      <c r="S876" s="39" t="str">
        <f>IF(I876="","",IF(I876="委託輸送",IF(H876="ガソリン",VLOOKUP(L876,参考データ!$D$4:$F$6,3,TRUE),VLOOKUP(L876,参考データ!$D$7:$F$15,3,TRUE)),IF(H876="ガソリン",VLOOKUP(L876,参考データ!$D$16:$F$18,3,TRUE),VLOOKUP(L876,参考データ!$D$19:$F$27,3,TRUE))))</f>
        <v/>
      </c>
      <c r="T876" s="204" t="str">
        <f>IF(C876="","",IF(Q876="有",IF(H876="ガソリン",VLOOKUP(M876,参考データ!$B$36:$F$38,3,FALSE)/R876^VLOOKUP(M876,参考データ!$B$36:$F$38,4,FALSE)/L876^VLOOKUP(M876,参考データ!$B$36:$F$38,5,FALSE),VLOOKUP(M876,参考データ!$B$39:$F$42,3,FALSE)/R876^VLOOKUP(M876,参考データ!$B$39:$F$42,4,FALSE)/L876^VLOOKUP(M876,参考データ!$B$39:$F$42,5,FALSE))*U876,J876/(IF(I876="委託輸送",IF(H876="ガソリン",INDEX(参考データ!$F$48:$I$50,MATCH(L876,参考データ!$D$48:$D$50,1),MATCH(M876,参考データ!$F$47:$I$47,0)),INDEX(参考データ!$F$51:$I$59,MATCH(L876,参考データ!$D$51:$D$59,1),MATCH(M876,参考データ!$F$47:$I$47,0))),IF(H876="ガソリン",INDEX(参考データ!$F$60:$I$62,MATCH(L876,参考データ!$D$60:$D$62,1),MATCH(M876,参考データ!$F$47:$I$47,0)),INDEX(参考データ!$F$63:$I$71,MATCH(L876,参考データ!$D$63:$D$71,1),MATCH(M876,参考データ!$F$47:$I$47,0)))))))</f>
        <v/>
      </c>
      <c r="U876" s="218" t="str">
        <f t="shared" si="134"/>
        <v/>
      </c>
      <c r="V876" s="206" t="str">
        <f t="shared" si="135"/>
        <v/>
      </c>
      <c r="AN876" s="216">
        <f t="shared" si="138"/>
        <v>0</v>
      </c>
      <c r="AO876" s="156">
        <f t="shared" si="140"/>
        <v>0</v>
      </c>
      <c r="AP876" s="140">
        <f t="shared" si="139"/>
        <v>0</v>
      </c>
      <c r="AQ876" s="159" t="str">
        <f t="shared" si="136"/>
        <v/>
      </c>
    </row>
    <row r="877" spans="2:43" x14ac:dyDescent="0.2">
      <c r="B877" s="202">
        <v>866</v>
      </c>
      <c r="C877" s="45"/>
      <c r="D877" s="114"/>
      <c r="E877" s="114"/>
      <c r="F877" s="114"/>
      <c r="G877" s="44"/>
      <c r="H877" s="10"/>
      <c r="I877" s="10"/>
      <c r="J877" s="5"/>
      <c r="K877" s="36"/>
      <c r="L877" s="37"/>
      <c r="M877" s="8"/>
      <c r="N877" s="8"/>
      <c r="O877" s="8"/>
      <c r="P877" s="8"/>
      <c r="Q877" s="51"/>
      <c r="R877" s="217" t="str">
        <f t="shared" si="137"/>
        <v/>
      </c>
      <c r="S877" s="39" t="str">
        <f>IF(I877="","",IF(I877="委託輸送",IF(H877="ガソリン",VLOOKUP(L877,参考データ!$D$4:$F$6,3,TRUE),VLOOKUP(L877,参考データ!$D$7:$F$15,3,TRUE)),IF(H877="ガソリン",VLOOKUP(L877,参考データ!$D$16:$F$18,3,TRUE),VLOOKUP(L877,参考データ!$D$19:$F$27,3,TRUE))))</f>
        <v/>
      </c>
      <c r="T877" s="204" t="str">
        <f>IF(C877="","",IF(Q877="有",IF(H877="ガソリン",VLOOKUP(M877,参考データ!$B$36:$F$38,3,FALSE)/R877^VLOOKUP(M877,参考データ!$B$36:$F$38,4,FALSE)/L877^VLOOKUP(M877,参考データ!$B$36:$F$38,5,FALSE),VLOOKUP(M877,参考データ!$B$39:$F$42,3,FALSE)/R877^VLOOKUP(M877,参考データ!$B$39:$F$42,4,FALSE)/L877^VLOOKUP(M877,参考データ!$B$39:$F$42,5,FALSE))*U877,J877/(IF(I877="委託輸送",IF(H877="ガソリン",INDEX(参考データ!$F$48:$I$50,MATCH(L877,参考データ!$D$48:$D$50,1),MATCH(M877,参考データ!$F$47:$I$47,0)),INDEX(参考データ!$F$51:$I$59,MATCH(L877,参考データ!$D$51:$D$59,1),MATCH(M877,参考データ!$F$47:$I$47,0))),IF(H877="ガソリン",INDEX(参考データ!$F$60:$I$62,MATCH(L877,参考データ!$D$60:$D$62,1),MATCH(M877,参考データ!$F$47:$I$47,0)),INDEX(参考データ!$F$63:$I$71,MATCH(L877,参考データ!$D$63:$D$71,1),MATCH(M877,参考データ!$F$47:$I$47,0)))))))</f>
        <v/>
      </c>
      <c r="U877" s="218" t="str">
        <f t="shared" si="134"/>
        <v/>
      </c>
      <c r="V877" s="206" t="str">
        <f t="shared" si="135"/>
        <v/>
      </c>
      <c r="AN877" s="216">
        <f t="shared" si="138"/>
        <v>0</v>
      </c>
      <c r="AO877" s="156">
        <f t="shared" si="140"/>
        <v>0</v>
      </c>
      <c r="AP877" s="140">
        <f t="shared" si="139"/>
        <v>0</v>
      </c>
      <c r="AQ877" s="159" t="str">
        <f t="shared" si="136"/>
        <v/>
      </c>
    </row>
    <row r="878" spans="2:43" x14ac:dyDescent="0.2">
      <c r="B878" s="202">
        <v>867</v>
      </c>
      <c r="C878" s="45"/>
      <c r="D878" s="114"/>
      <c r="E878" s="114"/>
      <c r="F878" s="114"/>
      <c r="G878" s="44"/>
      <c r="H878" s="10"/>
      <c r="I878" s="10"/>
      <c r="J878" s="5"/>
      <c r="K878" s="36"/>
      <c r="L878" s="37"/>
      <c r="M878" s="8"/>
      <c r="N878" s="8"/>
      <c r="O878" s="8"/>
      <c r="P878" s="8"/>
      <c r="Q878" s="51"/>
      <c r="R878" s="217" t="str">
        <f t="shared" si="137"/>
        <v/>
      </c>
      <c r="S878" s="39" t="str">
        <f>IF(I878="","",IF(I878="委託輸送",IF(H878="ガソリン",VLOOKUP(L878,参考データ!$D$4:$F$6,3,TRUE),VLOOKUP(L878,参考データ!$D$7:$F$15,3,TRUE)),IF(H878="ガソリン",VLOOKUP(L878,参考データ!$D$16:$F$18,3,TRUE),VLOOKUP(L878,参考データ!$D$19:$F$27,3,TRUE))))</f>
        <v/>
      </c>
      <c r="T878" s="204" t="str">
        <f>IF(C878="","",IF(Q878="有",IF(H878="ガソリン",VLOOKUP(M878,参考データ!$B$36:$F$38,3,FALSE)/R878^VLOOKUP(M878,参考データ!$B$36:$F$38,4,FALSE)/L878^VLOOKUP(M878,参考データ!$B$36:$F$38,5,FALSE),VLOOKUP(M878,参考データ!$B$39:$F$42,3,FALSE)/R878^VLOOKUP(M878,参考データ!$B$39:$F$42,4,FALSE)/L878^VLOOKUP(M878,参考データ!$B$39:$F$42,5,FALSE))*U878,J878/(IF(I878="委託輸送",IF(H878="ガソリン",INDEX(参考データ!$F$48:$I$50,MATCH(L878,参考データ!$D$48:$D$50,1),MATCH(M878,参考データ!$F$47:$I$47,0)),INDEX(参考データ!$F$51:$I$59,MATCH(L878,参考データ!$D$51:$D$59,1),MATCH(M878,参考データ!$F$47:$I$47,0))),IF(H878="ガソリン",INDEX(参考データ!$F$60:$I$62,MATCH(L878,参考データ!$D$60:$D$62,1),MATCH(M878,参考データ!$F$47:$I$47,0)),INDEX(参考データ!$F$63:$I$71,MATCH(L878,参考データ!$D$63:$D$71,1),MATCH(M878,参考データ!$F$47:$I$47,0)))))))</f>
        <v/>
      </c>
      <c r="U878" s="218" t="str">
        <f t="shared" si="134"/>
        <v/>
      </c>
      <c r="V878" s="206" t="str">
        <f t="shared" si="135"/>
        <v/>
      </c>
      <c r="AN878" s="216">
        <f t="shared" si="138"/>
        <v>0</v>
      </c>
      <c r="AO878" s="156">
        <f t="shared" si="140"/>
        <v>0</v>
      </c>
      <c r="AP878" s="140">
        <f t="shared" si="139"/>
        <v>0</v>
      </c>
      <c r="AQ878" s="159" t="str">
        <f t="shared" si="136"/>
        <v/>
      </c>
    </row>
    <row r="879" spans="2:43" x14ac:dyDescent="0.2">
      <c r="B879" s="202">
        <v>868</v>
      </c>
      <c r="C879" s="45"/>
      <c r="D879" s="114"/>
      <c r="E879" s="114"/>
      <c r="F879" s="114"/>
      <c r="G879" s="44"/>
      <c r="H879" s="10"/>
      <c r="I879" s="10"/>
      <c r="J879" s="5"/>
      <c r="K879" s="36"/>
      <c r="L879" s="37"/>
      <c r="M879" s="8"/>
      <c r="N879" s="8"/>
      <c r="O879" s="8"/>
      <c r="P879" s="8"/>
      <c r="Q879" s="51"/>
      <c r="R879" s="217" t="str">
        <f t="shared" si="137"/>
        <v/>
      </c>
      <c r="S879" s="39" t="str">
        <f>IF(I879="","",IF(I879="委託輸送",IF(H879="ガソリン",VLOOKUP(L879,参考データ!$D$4:$F$6,3,TRUE),VLOOKUP(L879,参考データ!$D$7:$F$15,3,TRUE)),IF(H879="ガソリン",VLOOKUP(L879,参考データ!$D$16:$F$18,3,TRUE),VLOOKUP(L879,参考データ!$D$19:$F$27,3,TRUE))))</f>
        <v/>
      </c>
      <c r="T879" s="204" t="str">
        <f>IF(C879="","",IF(Q879="有",IF(H879="ガソリン",VLOOKUP(M879,参考データ!$B$36:$F$38,3,FALSE)/R879^VLOOKUP(M879,参考データ!$B$36:$F$38,4,FALSE)/L879^VLOOKUP(M879,参考データ!$B$36:$F$38,5,FALSE),VLOOKUP(M879,参考データ!$B$39:$F$42,3,FALSE)/R879^VLOOKUP(M879,参考データ!$B$39:$F$42,4,FALSE)/L879^VLOOKUP(M879,参考データ!$B$39:$F$42,5,FALSE))*U879,J879/(IF(I879="委託輸送",IF(H879="ガソリン",INDEX(参考データ!$F$48:$I$50,MATCH(L879,参考データ!$D$48:$D$50,1),MATCH(M879,参考データ!$F$47:$I$47,0)),INDEX(参考データ!$F$51:$I$59,MATCH(L879,参考データ!$D$51:$D$59,1),MATCH(M879,参考データ!$F$47:$I$47,0))),IF(H879="ガソリン",INDEX(参考データ!$F$60:$I$62,MATCH(L879,参考データ!$D$60:$D$62,1),MATCH(M879,参考データ!$F$47:$I$47,0)),INDEX(参考データ!$F$63:$I$71,MATCH(L879,参考データ!$D$63:$D$71,1),MATCH(M879,参考データ!$F$47:$I$47,0)))))))</f>
        <v/>
      </c>
      <c r="U879" s="218" t="str">
        <f t="shared" si="134"/>
        <v/>
      </c>
      <c r="V879" s="206" t="str">
        <f t="shared" si="135"/>
        <v/>
      </c>
      <c r="AN879" s="216">
        <f t="shared" si="138"/>
        <v>0</v>
      </c>
      <c r="AO879" s="156">
        <f t="shared" si="140"/>
        <v>0</v>
      </c>
      <c r="AP879" s="140">
        <f t="shared" si="139"/>
        <v>0</v>
      </c>
      <c r="AQ879" s="159" t="str">
        <f t="shared" si="136"/>
        <v/>
      </c>
    </row>
    <row r="880" spans="2:43" x14ac:dyDescent="0.2">
      <c r="B880" s="202">
        <v>869</v>
      </c>
      <c r="C880" s="45"/>
      <c r="D880" s="114"/>
      <c r="E880" s="114"/>
      <c r="F880" s="114"/>
      <c r="G880" s="44"/>
      <c r="H880" s="10"/>
      <c r="I880" s="10"/>
      <c r="J880" s="5"/>
      <c r="K880" s="36"/>
      <c r="L880" s="37"/>
      <c r="M880" s="8"/>
      <c r="N880" s="8"/>
      <c r="O880" s="8"/>
      <c r="P880" s="8"/>
      <c r="Q880" s="51"/>
      <c r="R880" s="217" t="str">
        <f t="shared" si="137"/>
        <v/>
      </c>
      <c r="S880" s="39" t="str">
        <f>IF(I880="","",IF(I880="委託輸送",IF(H880="ガソリン",VLOOKUP(L880,参考データ!$D$4:$F$6,3,TRUE),VLOOKUP(L880,参考データ!$D$7:$F$15,3,TRUE)),IF(H880="ガソリン",VLOOKUP(L880,参考データ!$D$16:$F$18,3,TRUE),VLOOKUP(L880,参考データ!$D$19:$F$27,3,TRUE))))</f>
        <v/>
      </c>
      <c r="T880" s="204" t="str">
        <f>IF(C880="","",IF(Q880="有",IF(H880="ガソリン",VLOOKUP(M880,参考データ!$B$36:$F$38,3,FALSE)/R880^VLOOKUP(M880,参考データ!$B$36:$F$38,4,FALSE)/L880^VLOOKUP(M880,参考データ!$B$36:$F$38,5,FALSE),VLOOKUP(M880,参考データ!$B$39:$F$42,3,FALSE)/R880^VLOOKUP(M880,参考データ!$B$39:$F$42,4,FALSE)/L880^VLOOKUP(M880,参考データ!$B$39:$F$42,5,FALSE))*U880,J880/(IF(I880="委託輸送",IF(H880="ガソリン",INDEX(参考データ!$F$48:$I$50,MATCH(L880,参考データ!$D$48:$D$50,1),MATCH(M880,参考データ!$F$47:$I$47,0)),INDEX(参考データ!$F$51:$I$59,MATCH(L880,参考データ!$D$51:$D$59,1),MATCH(M880,参考データ!$F$47:$I$47,0))),IF(H880="ガソリン",INDEX(参考データ!$F$60:$I$62,MATCH(L880,参考データ!$D$60:$D$62,1),MATCH(M880,参考データ!$F$47:$I$47,0)),INDEX(参考データ!$F$63:$I$71,MATCH(L880,参考データ!$D$63:$D$71,1),MATCH(M880,参考データ!$F$47:$I$47,0)))))))</f>
        <v/>
      </c>
      <c r="U880" s="218" t="str">
        <f t="shared" si="134"/>
        <v/>
      </c>
      <c r="V880" s="206" t="str">
        <f t="shared" si="135"/>
        <v/>
      </c>
      <c r="AN880" s="216">
        <f t="shared" si="138"/>
        <v>0</v>
      </c>
      <c r="AO880" s="156">
        <f t="shared" si="140"/>
        <v>0</v>
      </c>
      <c r="AP880" s="140">
        <f t="shared" si="139"/>
        <v>0</v>
      </c>
      <c r="AQ880" s="159" t="str">
        <f t="shared" si="136"/>
        <v/>
      </c>
    </row>
    <row r="881" spans="2:43" x14ac:dyDescent="0.2">
      <c r="B881" s="202">
        <v>870</v>
      </c>
      <c r="C881" s="45"/>
      <c r="D881" s="114"/>
      <c r="E881" s="114"/>
      <c r="F881" s="114"/>
      <c r="G881" s="44"/>
      <c r="H881" s="10"/>
      <c r="I881" s="10"/>
      <c r="J881" s="5"/>
      <c r="K881" s="36"/>
      <c r="L881" s="37"/>
      <c r="M881" s="8"/>
      <c r="N881" s="8"/>
      <c r="O881" s="8"/>
      <c r="P881" s="8"/>
      <c r="Q881" s="51"/>
      <c r="R881" s="217" t="str">
        <f t="shared" si="137"/>
        <v/>
      </c>
      <c r="S881" s="39" t="str">
        <f>IF(I881="","",IF(I881="委託輸送",IF(H881="ガソリン",VLOOKUP(L881,参考データ!$D$4:$F$6,3,TRUE),VLOOKUP(L881,参考データ!$D$7:$F$15,3,TRUE)),IF(H881="ガソリン",VLOOKUP(L881,参考データ!$D$16:$F$18,3,TRUE),VLOOKUP(L881,参考データ!$D$19:$F$27,3,TRUE))))</f>
        <v/>
      </c>
      <c r="T881" s="204" t="str">
        <f>IF(C881="","",IF(Q881="有",IF(H881="ガソリン",VLOOKUP(M881,参考データ!$B$36:$F$38,3,FALSE)/R881^VLOOKUP(M881,参考データ!$B$36:$F$38,4,FALSE)/L881^VLOOKUP(M881,参考データ!$B$36:$F$38,5,FALSE),VLOOKUP(M881,参考データ!$B$39:$F$42,3,FALSE)/R881^VLOOKUP(M881,参考データ!$B$39:$F$42,4,FALSE)/L881^VLOOKUP(M881,参考データ!$B$39:$F$42,5,FALSE))*U881,J881/(IF(I881="委託輸送",IF(H881="ガソリン",INDEX(参考データ!$F$48:$I$50,MATCH(L881,参考データ!$D$48:$D$50,1),MATCH(M881,参考データ!$F$47:$I$47,0)),INDEX(参考データ!$F$51:$I$59,MATCH(L881,参考データ!$D$51:$D$59,1),MATCH(M881,参考データ!$F$47:$I$47,0))),IF(H881="ガソリン",INDEX(参考データ!$F$60:$I$62,MATCH(L881,参考データ!$D$60:$D$62,1),MATCH(M881,参考データ!$F$47:$I$47,0)),INDEX(参考データ!$F$63:$I$71,MATCH(L881,参考データ!$D$63:$D$71,1),MATCH(M881,参考データ!$F$47:$I$47,0)))))))</f>
        <v/>
      </c>
      <c r="U881" s="218" t="str">
        <f t="shared" si="134"/>
        <v/>
      </c>
      <c r="V881" s="206" t="str">
        <f t="shared" si="135"/>
        <v/>
      </c>
      <c r="AN881" s="216">
        <f t="shared" si="138"/>
        <v>0</v>
      </c>
      <c r="AO881" s="156">
        <f t="shared" si="140"/>
        <v>0</v>
      </c>
      <c r="AP881" s="140">
        <f t="shared" si="139"/>
        <v>0</v>
      </c>
      <c r="AQ881" s="159" t="str">
        <f t="shared" si="136"/>
        <v/>
      </c>
    </row>
    <row r="882" spans="2:43" x14ac:dyDescent="0.2">
      <c r="B882" s="202">
        <v>871</v>
      </c>
      <c r="C882" s="45"/>
      <c r="D882" s="114"/>
      <c r="E882" s="114"/>
      <c r="F882" s="114"/>
      <c r="G882" s="44"/>
      <c r="H882" s="10"/>
      <c r="I882" s="10"/>
      <c r="J882" s="5"/>
      <c r="K882" s="36"/>
      <c r="L882" s="37"/>
      <c r="M882" s="8"/>
      <c r="N882" s="8"/>
      <c r="O882" s="8"/>
      <c r="P882" s="8"/>
      <c r="Q882" s="51"/>
      <c r="R882" s="217" t="str">
        <f t="shared" si="137"/>
        <v/>
      </c>
      <c r="S882" s="39" t="str">
        <f>IF(I882="","",IF(I882="委託輸送",IF(H882="ガソリン",VLOOKUP(L882,参考データ!$D$4:$F$6,3,TRUE),VLOOKUP(L882,参考データ!$D$7:$F$15,3,TRUE)),IF(H882="ガソリン",VLOOKUP(L882,参考データ!$D$16:$F$18,3,TRUE),VLOOKUP(L882,参考データ!$D$19:$F$27,3,TRUE))))</f>
        <v/>
      </c>
      <c r="T882" s="204" t="str">
        <f>IF(C882="","",IF(Q882="有",IF(H882="ガソリン",VLOOKUP(M882,参考データ!$B$36:$F$38,3,FALSE)/R882^VLOOKUP(M882,参考データ!$B$36:$F$38,4,FALSE)/L882^VLOOKUP(M882,参考データ!$B$36:$F$38,5,FALSE),VLOOKUP(M882,参考データ!$B$39:$F$42,3,FALSE)/R882^VLOOKUP(M882,参考データ!$B$39:$F$42,4,FALSE)/L882^VLOOKUP(M882,参考データ!$B$39:$F$42,5,FALSE))*U882,J882/(IF(I882="委託輸送",IF(H882="ガソリン",INDEX(参考データ!$F$48:$I$50,MATCH(L882,参考データ!$D$48:$D$50,1),MATCH(M882,参考データ!$F$47:$I$47,0)),INDEX(参考データ!$F$51:$I$59,MATCH(L882,参考データ!$D$51:$D$59,1),MATCH(M882,参考データ!$F$47:$I$47,0))),IF(H882="ガソリン",INDEX(参考データ!$F$60:$I$62,MATCH(L882,参考データ!$D$60:$D$62,1),MATCH(M882,参考データ!$F$47:$I$47,0)),INDEX(参考データ!$F$63:$I$71,MATCH(L882,参考データ!$D$63:$D$71,1),MATCH(M882,参考データ!$F$47:$I$47,0)))))))</f>
        <v/>
      </c>
      <c r="U882" s="218" t="str">
        <f t="shared" si="134"/>
        <v/>
      </c>
      <c r="V882" s="206" t="str">
        <f t="shared" si="135"/>
        <v/>
      </c>
      <c r="AN882" s="216">
        <f t="shared" si="138"/>
        <v>0</v>
      </c>
      <c r="AO882" s="156">
        <f t="shared" si="140"/>
        <v>0</v>
      </c>
      <c r="AP882" s="140">
        <f t="shared" si="139"/>
        <v>0</v>
      </c>
      <c r="AQ882" s="159" t="str">
        <f t="shared" si="136"/>
        <v/>
      </c>
    </row>
    <row r="883" spans="2:43" x14ac:dyDescent="0.2">
      <c r="B883" s="202">
        <v>872</v>
      </c>
      <c r="C883" s="45"/>
      <c r="D883" s="114"/>
      <c r="E883" s="114"/>
      <c r="F883" s="114"/>
      <c r="G883" s="44"/>
      <c r="H883" s="10"/>
      <c r="I883" s="10"/>
      <c r="J883" s="5"/>
      <c r="K883" s="36"/>
      <c r="L883" s="37"/>
      <c r="M883" s="8"/>
      <c r="N883" s="8"/>
      <c r="O883" s="8"/>
      <c r="P883" s="8"/>
      <c r="Q883" s="51"/>
      <c r="R883" s="217" t="str">
        <f t="shared" si="137"/>
        <v/>
      </c>
      <c r="S883" s="39" t="str">
        <f>IF(I883="","",IF(I883="委託輸送",IF(H883="ガソリン",VLOOKUP(L883,参考データ!$D$4:$F$6,3,TRUE),VLOOKUP(L883,参考データ!$D$7:$F$15,3,TRUE)),IF(H883="ガソリン",VLOOKUP(L883,参考データ!$D$16:$F$18,3,TRUE),VLOOKUP(L883,参考データ!$D$19:$F$27,3,TRUE))))</f>
        <v/>
      </c>
      <c r="T883" s="204" t="str">
        <f>IF(C883="","",IF(Q883="有",IF(H883="ガソリン",VLOOKUP(M883,参考データ!$B$36:$F$38,3,FALSE)/R883^VLOOKUP(M883,参考データ!$B$36:$F$38,4,FALSE)/L883^VLOOKUP(M883,参考データ!$B$36:$F$38,5,FALSE),VLOOKUP(M883,参考データ!$B$39:$F$42,3,FALSE)/R883^VLOOKUP(M883,参考データ!$B$39:$F$42,4,FALSE)/L883^VLOOKUP(M883,参考データ!$B$39:$F$42,5,FALSE))*U883,J883/(IF(I883="委託輸送",IF(H883="ガソリン",INDEX(参考データ!$F$48:$I$50,MATCH(L883,参考データ!$D$48:$D$50,1),MATCH(M883,参考データ!$F$47:$I$47,0)),INDEX(参考データ!$F$51:$I$59,MATCH(L883,参考データ!$D$51:$D$59,1),MATCH(M883,参考データ!$F$47:$I$47,0))),IF(H883="ガソリン",INDEX(参考データ!$F$60:$I$62,MATCH(L883,参考データ!$D$60:$D$62,1),MATCH(M883,参考データ!$F$47:$I$47,0)),INDEX(参考データ!$F$63:$I$71,MATCH(L883,参考データ!$D$63:$D$71,1),MATCH(M883,参考データ!$F$47:$I$47,0)))))))</f>
        <v/>
      </c>
      <c r="U883" s="218" t="str">
        <f t="shared" si="134"/>
        <v/>
      </c>
      <c r="V883" s="206" t="str">
        <f t="shared" si="135"/>
        <v/>
      </c>
      <c r="AN883" s="216">
        <f t="shared" si="138"/>
        <v>0</v>
      </c>
      <c r="AO883" s="156">
        <f t="shared" si="140"/>
        <v>0</v>
      </c>
      <c r="AP883" s="140">
        <f t="shared" si="139"/>
        <v>0</v>
      </c>
      <c r="AQ883" s="159" t="str">
        <f t="shared" si="136"/>
        <v/>
      </c>
    </row>
    <row r="884" spans="2:43" x14ac:dyDescent="0.2">
      <c r="B884" s="202">
        <v>873</v>
      </c>
      <c r="C884" s="45"/>
      <c r="D884" s="114"/>
      <c r="E884" s="114"/>
      <c r="F884" s="114"/>
      <c r="G884" s="44"/>
      <c r="H884" s="10"/>
      <c r="I884" s="10"/>
      <c r="J884" s="5"/>
      <c r="K884" s="36"/>
      <c r="L884" s="37"/>
      <c r="M884" s="8"/>
      <c r="N884" s="8"/>
      <c r="O884" s="8"/>
      <c r="P884" s="8"/>
      <c r="Q884" s="51"/>
      <c r="R884" s="217" t="str">
        <f t="shared" si="137"/>
        <v/>
      </c>
      <c r="S884" s="39" t="str">
        <f>IF(I884="","",IF(I884="委託輸送",IF(H884="ガソリン",VLOOKUP(L884,参考データ!$D$4:$F$6,3,TRUE),VLOOKUP(L884,参考データ!$D$7:$F$15,3,TRUE)),IF(H884="ガソリン",VLOOKUP(L884,参考データ!$D$16:$F$18,3,TRUE),VLOOKUP(L884,参考データ!$D$19:$F$27,3,TRUE))))</f>
        <v/>
      </c>
      <c r="T884" s="204" t="str">
        <f>IF(C884="","",IF(Q884="有",IF(H884="ガソリン",VLOOKUP(M884,参考データ!$B$36:$F$38,3,FALSE)/R884^VLOOKUP(M884,参考データ!$B$36:$F$38,4,FALSE)/L884^VLOOKUP(M884,参考データ!$B$36:$F$38,5,FALSE),VLOOKUP(M884,参考データ!$B$39:$F$42,3,FALSE)/R884^VLOOKUP(M884,参考データ!$B$39:$F$42,4,FALSE)/L884^VLOOKUP(M884,参考データ!$B$39:$F$42,5,FALSE))*U884,J884/(IF(I884="委託輸送",IF(H884="ガソリン",INDEX(参考データ!$F$48:$I$50,MATCH(L884,参考データ!$D$48:$D$50,1),MATCH(M884,参考データ!$F$47:$I$47,0)),INDEX(参考データ!$F$51:$I$59,MATCH(L884,参考データ!$D$51:$D$59,1),MATCH(M884,参考データ!$F$47:$I$47,0))),IF(H884="ガソリン",INDEX(参考データ!$F$60:$I$62,MATCH(L884,参考データ!$D$60:$D$62,1),MATCH(M884,参考データ!$F$47:$I$47,0)),INDEX(参考データ!$F$63:$I$71,MATCH(L884,参考データ!$D$63:$D$71,1),MATCH(M884,参考データ!$F$47:$I$47,0)))))))</f>
        <v/>
      </c>
      <c r="U884" s="218" t="str">
        <f t="shared" si="134"/>
        <v/>
      </c>
      <c r="V884" s="206" t="str">
        <f t="shared" si="135"/>
        <v/>
      </c>
      <c r="AN884" s="216">
        <f t="shared" si="138"/>
        <v>0</v>
      </c>
      <c r="AO884" s="156">
        <f t="shared" si="140"/>
        <v>0</v>
      </c>
      <c r="AP884" s="140">
        <f t="shared" si="139"/>
        <v>0</v>
      </c>
      <c r="AQ884" s="159" t="str">
        <f t="shared" si="136"/>
        <v/>
      </c>
    </row>
    <row r="885" spans="2:43" x14ac:dyDescent="0.2">
      <c r="B885" s="202">
        <v>874</v>
      </c>
      <c r="C885" s="45"/>
      <c r="D885" s="114"/>
      <c r="E885" s="114"/>
      <c r="F885" s="114"/>
      <c r="G885" s="44"/>
      <c r="H885" s="10"/>
      <c r="I885" s="10"/>
      <c r="J885" s="5"/>
      <c r="K885" s="36"/>
      <c r="L885" s="37"/>
      <c r="M885" s="8"/>
      <c r="N885" s="8"/>
      <c r="O885" s="8"/>
      <c r="P885" s="8"/>
      <c r="Q885" s="51"/>
      <c r="R885" s="217" t="str">
        <f t="shared" si="137"/>
        <v/>
      </c>
      <c r="S885" s="39" t="str">
        <f>IF(I885="","",IF(I885="委託輸送",IF(H885="ガソリン",VLOOKUP(L885,参考データ!$D$4:$F$6,3,TRUE),VLOOKUP(L885,参考データ!$D$7:$F$15,3,TRUE)),IF(H885="ガソリン",VLOOKUP(L885,参考データ!$D$16:$F$18,3,TRUE),VLOOKUP(L885,参考データ!$D$19:$F$27,3,TRUE))))</f>
        <v/>
      </c>
      <c r="T885" s="204" t="str">
        <f>IF(C885="","",IF(Q885="有",IF(H885="ガソリン",VLOOKUP(M885,参考データ!$B$36:$F$38,3,FALSE)/R885^VLOOKUP(M885,参考データ!$B$36:$F$38,4,FALSE)/L885^VLOOKUP(M885,参考データ!$B$36:$F$38,5,FALSE),VLOOKUP(M885,参考データ!$B$39:$F$42,3,FALSE)/R885^VLOOKUP(M885,参考データ!$B$39:$F$42,4,FALSE)/L885^VLOOKUP(M885,参考データ!$B$39:$F$42,5,FALSE))*U885,J885/(IF(I885="委託輸送",IF(H885="ガソリン",INDEX(参考データ!$F$48:$I$50,MATCH(L885,参考データ!$D$48:$D$50,1),MATCH(M885,参考データ!$F$47:$I$47,0)),INDEX(参考データ!$F$51:$I$59,MATCH(L885,参考データ!$D$51:$D$59,1),MATCH(M885,参考データ!$F$47:$I$47,0))),IF(H885="ガソリン",INDEX(参考データ!$F$60:$I$62,MATCH(L885,参考データ!$D$60:$D$62,1),MATCH(M885,参考データ!$F$47:$I$47,0)),INDEX(参考データ!$F$63:$I$71,MATCH(L885,参考データ!$D$63:$D$71,1),MATCH(M885,参考データ!$F$47:$I$47,0)))))))</f>
        <v/>
      </c>
      <c r="U885" s="218" t="str">
        <f t="shared" si="134"/>
        <v/>
      </c>
      <c r="V885" s="206" t="str">
        <f t="shared" si="135"/>
        <v/>
      </c>
      <c r="AN885" s="216">
        <f t="shared" si="138"/>
        <v>0</v>
      </c>
      <c r="AO885" s="156">
        <f t="shared" si="140"/>
        <v>0</v>
      </c>
      <c r="AP885" s="140">
        <f t="shared" si="139"/>
        <v>0</v>
      </c>
      <c r="AQ885" s="159" t="str">
        <f t="shared" si="136"/>
        <v/>
      </c>
    </row>
    <row r="886" spans="2:43" x14ac:dyDescent="0.2">
      <c r="B886" s="202">
        <v>875</v>
      </c>
      <c r="C886" s="45"/>
      <c r="D886" s="114"/>
      <c r="E886" s="114"/>
      <c r="F886" s="114"/>
      <c r="G886" s="44"/>
      <c r="H886" s="10"/>
      <c r="I886" s="10"/>
      <c r="J886" s="5"/>
      <c r="K886" s="36"/>
      <c r="L886" s="37"/>
      <c r="M886" s="8"/>
      <c r="N886" s="8"/>
      <c r="O886" s="8"/>
      <c r="P886" s="8"/>
      <c r="Q886" s="51"/>
      <c r="R886" s="217" t="str">
        <f t="shared" si="137"/>
        <v/>
      </c>
      <c r="S886" s="39" t="str">
        <f>IF(I886="","",IF(I886="委託輸送",IF(H886="ガソリン",VLOOKUP(L886,参考データ!$D$4:$F$6,3,TRUE),VLOOKUP(L886,参考データ!$D$7:$F$15,3,TRUE)),IF(H886="ガソリン",VLOOKUP(L886,参考データ!$D$16:$F$18,3,TRUE),VLOOKUP(L886,参考データ!$D$19:$F$27,3,TRUE))))</f>
        <v/>
      </c>
      <c r="T886" s="204" t="str">
        <f>IF(C886="","",IF(Q886="有",IF(H886="ガソリン",VLOOKUP(M886,参考データ!$B$36:$F$38,3,FALSE)/R886^VLOOKUP(M886,参考データ!$B$36:$F$38,4,FALSE)/L886^VLOOKUP(M886,参考データ!$B$36:$F$38,5,FALSE),VLOOKUP(M886,参考データ!$B$39:$F$42,3,FALSE)/R886^VLOOKUP(M886,参考データ!$B$39:$F$42,4,FALSE)/L886^VLOOKUP(M886,参考データ!$B$39:$F$42,5,FALSE))*U886,J886/(IF(I886="委託輸送",IF(H886="ガソリン",INDEX(参考データ!$F$48:$I$50,MATCH(L886,参考データ!$D$48:$D$50,1),MATCH(M886,参考データ!$F$47:$I$47,0)),INDEX(参考データ!$F$51:$I$59,MATCH(L886,参考データ!$D$51:$D$59,1),MATCH(M886,参考データ!$F$47:$I$47,0))),IF(H886="ガソリン",INDEX(参考データ!$F$60:$I$62,MATCH(L886,参考データ!$D$60:$D$62,1),MATCH(M886,参考データ!$F$47:$I$47,0)),INDEX(参考データ!$F$63:$I$71,MATCH(L886,参考データ!$D$63:$D$71,1),MATCH(M886,参考データ!$F$47:$I$47,0)))))))</f>
        <v/>
      </c>
      <c r="U886" s="218" t="str">
        <f t="shared" si="134"/>
        <v/>
      </c>
      <c r="V886" s="206" t="str">
        <f t="shared" si="135"/>
        <v/>
      </c>
      <c r="AN886" s="216">
        <f t="shared" si="138"/>
        <v>0</v>
      </c>
      <c r="AO886" s="156">
        <f t="shared" si="140"/>
        <v>0</v>
      </c>
      <c r="AP886" s="140">
        <f t="shared" si="139"/>
        <v>0</v>
      </c>
      <c r="AQ886" s="159" t="str">
        <f t="shared" si="136"/>
        <v/>
      </c>
    </row>
    <row r="887" spans="2:43" x14ac:dyDescent="0.2">
      <c r="B887" s="202">
        <v>876</v>
      </c>
      <c r="C887" s="45"/>
      <c r="D887" s="114"/>
      <c r="E887" s="114"/>
      <c r="F887" s="114"/>
      <c r="G887" s="44"/>
      <c r="H887" s="10"/>
      <c r="I887" s="10"/>
      <c r="J887" s="5"/>
      <c r="K887" s="36"/>
      <c r="L887" s="37"/>
      <c r="M887" s="8"/>
      <c r="N887" s="8"/>
      <c r="O887" s="8"/>
      <c r="P887" s="8"/>
      <c r="Q887" s="51"/>
      <c r="R887" s="217" t="str">
        <f t="shared" si="137"/>
        <v/>
      </c>
      <c r="S887" s="39" t="str">
        <f>IF(I887="","",IF(I887="委託輸送",IF(H887="ガソリン",VLOOKUP(L887,参考データ!$D$4:$F$6,3,TRUE),VLOOKUP(L887,参考データ!$D$7:$F$15,3,TRUE)),IF(H887="ガソリン",VLOOKUP(L887,参考データ!$D$16:$F$18,3,TRUE),VLOOKUP(L887,参考データ!$D$19:$F$27,3,TRUE))))</f>
        <v/>
      </c>
      <c r="T887" s="204" t="str">
        <f>IF(C887="","",IF(Q887="有",IF(H887="ガソリン",VLOOKUP(M887,参考データ!$B$36:$F$38,3,FALSE)/R887^VLOOKUP(M887,参考データ!$B$36:$F$38,4,FALSE)/L887^VLOOKUP(M887,参考データ!$B$36:$F$38,5,FALSE),VLOOKUP(M887,参考データ!$B$39:$F$42,3,FALSE)/R887^VLOOKUP(M887,参考データ!$B$39:$F$42,4,FALSE)/L887^VLOOKUP(M887,参考データ!$B$39:$F$42,5,FALSE))*U887,J887/(IF(I887="委託輸送",IF(H887="ガソリン",INDEX(参考データ!$F$48:$I$50,MATCH(L887,参考データ!$D$48:$D$50,1),MATCH(M887,参考データ!$F$47:$I$47,0)),INDEX(参考データ!$F$51:$I$59,MATCH(L887,参考データ!$D$51:$D$59,1),MATCH(M887,参考データ!$F$47:$I$47,0))),IF(H887="ガソリン",INDEX(参考データ!$F$60:$I$62,MATCH(L887,参考データ!$D$60:$D$62,1),MATCH(M887,参考データ!$F$47:$I$47,0)),INDEX(参考データ!$F$63:$I$71,MATCH(L887,参考データ!$D$63:$D$71,1),MATCH(M887,参考データ!$F$47:$I$47,0)))))))</f>
        <v/>
      </c>
      <c r="U887" s="218" t="str">
        <f t="shared" si="134"/>
        <v/>
      </c>
      <c r="V887" s="206" t="str">
        <f t="shared" si="135"/>
        <v/>
      </c>
      <c r="AN887" s="216">
        <f t="shared" si="138"/>
        <v>0</v>
      </c>
      <c r="AO887" s="156">
        <f t="shared" si="140"/>
        <v>0</v>
      </c>
      <c r="AP887" s="140">
        <f t="shared" si="139"/>
        <v>0</v>
      </c>
      <c r="AQ887" s="159" t="str">
        <f t="shared" si="136"/>
        <v/>
      </c>
    </row>
    <row r="888" spans="2:43" x14ac:dyDescent="0.2">
      <c r="B888" s="202">
        <v>877</v>
      </c>
      <c r="C888" s="45"/>
      <c r="D888" s="114"/>
      <c r="E888" s="114"/>
      <c r="F888" s="114"/>
      <c r="G888" s="44"/>
      <c r="H888" s="10"/>
      <c r="I888" s="10"/>
      <c r="J888" s="5"/>
      <c r="K888" s="36"/>
      <c r="L888" s="37"/>
      <c r="M888" s="8"/>
      <c r="N888" s="8"/>
      <c r="O888" s="8"/>
      <c r="P888" s="8"/>
      <c r="Q888" s="51"/>
      <c r="R888" s="217" t="str">
        <f t="shared" si="137"/>
        <v/>
      </c>
      <c r="S888" s="39" t="str">
        <f>IF(I888="","",IF(I888="委託輸送",IF(H888="ガソリン",VLOOKUP(L888,参考データ!$D$4:$F$6,3,TRUE),VLOOKUP(L888,参考データ!$D$7:$F$15,3,TRUE)),IF(H888="ガソリン",VLOOKUP(L888,参考データ!$D$16:$F$18,3,TRUE),VLOOKUP(L888,参考データ!$D$19:$F$27,3,TRUE))))</f>
        <v/>
      </c>
      <c r="T888" s="204" t="str">
        <f>IF(C888="","",IF(Q888="有",IF(H888="ガソリン",VLOOKUP(M888,参考データ!$B$36:$F$38,3,FALSE)/R888^VLOOKUP(M888,参考データ!$B$36:$F$38,4,FALSE)/L888^VLOOKUP(M888,参考データ!$B$36:$F$38,5,FALSE),VLOOKUP(M888,参考データ!$B$39:$F$42,3,FALSE)/R888^VLOOKUP(M888,参考データ!$B$39:$F$42,4,FALSE)/L888^VLOOKUP(M888,参考データ!$B$39:$F$42,5,FALSE))*U888,J888/(IF(I888="委託輸送",IF(H888="ガソリン",INDEX(参考データ!$F$48:$I$50,MATCH(L888,参考データ!$D$48:$D$50,1),MATCH(M888,参考データ!$F$47:$I$47,0)),INDEX(参考データ!$F$51:$I$59,MATCH(L888,参考データ!$D$51:$D$59,1),MATCH(M888,参考データ!$F$47:$I$47,0))),IF(H888="ガソリン",INDEX(参考データ!$F$60:$I$62,MATCH(L888,参考データ!$D$60:$D$62,1),MATCH(M888,参考データ!$F$47:$I$47,0)),INDEX(参考データ!$F$63:$I$71,MATCH(L888,参考データ!$D$63:$D$71,1),MATCH(M888,参考データ!$F$47:$I$47,0)))))))</f>
        <v/>
      </c>
      <c r="U888" s="218" t="str">
        <f t="shared" si="134"/>
        <v/>
      </c>
      <c r="V888" s="206" t="str">
        <f t="shared" si="135"/>
        <v/>
      </c>
      <c r="AN888" s="216">
        <f t="shared" si="138"/>
        <v>0</v>
      </c>
      <c r="AO888" s="156">
        <f t="shared" si="140"/>
        <v>0</v>
      </c>
      <c r="AP888" s="140">
        <f t="shared" si="139"/>
        <v>0</v>
      </c>
      <c r="AQ888" s="159" t="str">
        <f t="shared" si="136"/>
        <v/>
      </c>
    </row>
    <row r="889" spans="2:43" x14ac:dyDescent="0.2">
      <c r="B889" s="202">
        <v>878</v>
      </c>
      <c r="C889" s="45"/>
      <c r="D889" s="114"/>
      <c r="E889" s="114"/>
      <c r="F889" s="114"/>
      <c r="G889" s="44"/>
      <c r="H889" s="10"/>
      <c r="I889" s="10"/>
      <c r="J889" s="5"/>
      <c r="K889" s="36"/>
      <c r="L889" s="37"/>
      <c r="M889" s="8"/>
      <c r="N889" s="8"/>
      <c r="O889" s="8"/>
      <c r="P889" s="8"/>
      <c r="Q889" s="51"/>
      <c r="R889" s="217" t="str">
        <f t="shared" si="137"/>
        <v/>
      </c>
      <c r="S889" s="39" t="str">
        <f>IF(I889="","",IF(I889="委託輸送",IF(H889="ガソリン",VLOOKUP(L889,参考データ!$D$4:$F$6,3,TRUE),VLOOKUP(L889,参考データ!$D$7:$F$15,3,TRUE)),IF(H889="ガソリン",VLOOKUP(L889,参考データ!$D$16:$F$18,3,TRUE),VLOOKUP(L889,参考データ!$D$19:$F$27,3,TRUE))))</f>
        <v/>
      </c>
      <c r="T889" s="204" t="str">
        <f>IF(C889="","",IF(Q889="有",IF(H889="ガソリン",VLOOKUP(M889,参考データ!$B$36:$F$38,3,FALSE)/R889^VLOOKUP(M889,参考データ!$B$36:$F$38,4,FALSE)/L889^VLOOKUP(M889,参考データ!$B$36:$F$38,5,FALSE),VLOOKUP(M889,参考データ!$B$39:$F$42,3,FALSE)/R889^VLOOKUP(M889,参考データ!$B$39:$F$42,4,FALSE)/L889^VLOOKUP(M889,参考データ!$B$39:$F$42,5,FALSE))*U889,J889/(IF(I889="委託輸送",IF(H889="ガソリン",INDEX(参考データ!$F$48:$I$50,MATCH(L889,参考データ!$D$48:$D$50,1),MATCH(M889,参考データ!$F$47:$I$47,0)),INDEX(参考データ!$F$51:$I$59,MATCH(L889,参考データ!$D$51:$D$59,1),MATCH(M889,参考データ!$F$47:$I$47,0))),IF(H889="ガソリン",INDEX(参考データ!$F$60:$I$62,MATCH(L889,参考データ!$D$60:$D$62,1),MATCH(M889,参考データ!$F$47:$I$47,0)),INDEX(参考データ!$F$63:$I$71,MATCH(L889,参考データ!$D$63:$D$71,1),MATCH(M889,参考データ!$F$47:$I$47,0)))))))</f>
        <v/>
      </c>
      <c r="U889" s="218" t="str">
        <f t="shared" si="134"/>
        <v/>
      </c>
      <c r="V889" s="206" t="str">
        <f t="shared" si="135"/>
        <v/>
      </c>
      <c r="AN889" s="216">
        <f t="shared" si="138"/>
        <v>0</v>
      </c>
      <c r="AO889" s="156">
        <f t="shared" si="140"/>
        <v>0</v>
      </c>
      <c r="AP889" s="140">
        <f t="shared" si="139"/>
        <v>0</v>
      </c>
      <c r="AQ889" s="159" t="str">
        <f t="shared" si="136"/>
        <v/>
      </c>
    </row>
    <row r="890" spans="2:43" x14ac:dyDescent="0.2">
      <c r="B890" s="202">
        <v>879</v>
      </c>
      <c r="C890" s="45"/>
      <c r="D890" s="114"/>
      <c r="E890" s="114"/>
      <c r="F890" s="114"/>
      <c r="G890" s="44"/>
      <c r="H890" s="10"/>
      <c r="I890" s="10"/>
      <c r="J890" s="5"/>
      <c r="K890" s="36"/>
      <c r="L890" s="37"/>
      <c r="M890" s="8"/>
      <c r="N890" s="8"/>
      <c r="O890" s="8"/>
      <c r="P890" s="8"/>
      <c r="Q890" s="51"/>
      <c r="R890" s="217" t="str">
        <f t="shared" si="137"/>
        <v/>
      </c>
      <c r="S890" s="39" t="str">
        <f>IF(I890="","",IF(I890="委託輸送",IF(H890="ガソリン",VLOOKUP(L890,参考データ!$D$4:$F$6,3,TRUE),VLOOKUP(L890,参考データ!$D$7:$F$15,3,TRUE)),IF(H890="ガソリン",VLOOKUP(L890,参考データ!$D$16:$F$18,3,TRUE),VLOOKUP(L890,参考データ!$D$19:$F$27,3,TRUE))))</f>
        <v/>
      </c>
      <c r="T890" s="204" t="str">
        <f>IF(C890="","",IF(Q890="有",IF(H890="ガソリン",VLOOKUP(M890,参考データ!$B$36:$F$38,3,FALSE)/R890^VLOOKUP(M890,参考データ!$B$36:$F$38,4,FALSE)/L890^VLOOKUP(M890,参考データ!$B$36:$F$38,5,FALSE),VLOOKUP(M890,参考データ!$B$39:$F$42,3,FALSE)/R890^VLOOKUP(M890,参考データ!$B$39:$F$42,4,FALSE)/L890^VLOOKUP(M890,参考データ!$B$39:$F$42,5,FALSE))*U890,J890/(IF(I890="委託輸送",IF(H890="ガソリン",INDEX(参考データ!$F$48:$I$50,MATCH(L890,参考データ!$D$48:$D$50,1),MATCH(M890,参考データ!$F$47:$I$47,0)),INDEX(参考データ!$F$51:$I$59,MATCH(L890,参考データ!$D$51:$D$59,1),MATCH(M890,参考データ!$F$47:$I$47,0))),IF(H890="ガソリン",INDEX(参考データ!$F$60:$I$62,MATCH(L890,参考データ!$D$60:$D$62,1),MATCH(M890,参考データ!$F$47:$I$47,0)),INDEX(参考データ!$F$63:$I$71,MATCH(L890,参考データ!$D$63:$D$71,1),MATCH(M890,参考データ!$F$47:$I$47,0)))))))</f>
        <v/>
      </c>
      <c r="U890" s="218" t="str">
        <f t="shared" si="134"/>
        <v/>
      </c>
      <c r="V890" s="206" t="str">
        <f t="shared" si="135"/>
        <v/>
      </c>
      <c r="AN890" s="216">
        <f t="shared" si="138"/>
        <v>0</v>
      </c>
      <c r="AO890" s="156">
        <f t="shared" si="140"/>
        <v>0</v>
      </c>
      <c r="AP890" s="140">
        <f t="shared" si="139"/>
        <v>0</v>
      </c>
      <c r="AQ890" s="159" t="str">
        <f t="shared" si="136"/>
        <v/>
      </c>
    </row>
    <row r="891" spans="2:43" x14ac:dyDescent="0.2">
      <c r="B891" s="202">
        <v>880</v>
      </c>
      <c r="C891" s="45"/>
      <c r="D891" s="114"/>
      <c r="E891" s="114"/>
      <c r="F891" s="114"/>
      <c r="G891" s="44"/>
      <c r="H891" s="10"/>
      <c r="I891" s="10"/>
      <c r="J891" s="5"/>
      <c r="K891" s="36"/>
      <c r="L891" s="37"/>
      <c r="M891" s="8"/>
      <c r="N891" s="8"/>
      <c r="O891" s="8"/>
      <c r="P891" s="8"/>
      <c r="Q891" s="51"/>
      <c r="R891" s="217" t="str">
        <f t="shared" si="137"/>
        <v/>
      </c>
      <c r="S891" s="39" t="str">
        <f>IF(I891="","",IF(I891="委託輸送",IF(H891="ガソリン",VLOOKUP(L891,参考データ!$D$4:$F$6,3,TRUE),VLOOKUP(L891,参考データ!$D$7:$F$15,3,TRUE)),IF(H891="ガソリン",VLOOKUP(L891,参考データ!$D$16:$F$18,3,TRUE),VLOOKUP(L891,参考データ!$D$19:$F$27,3,TRUE))))</f>
        <v/>
      </c>
      <c r="T891" s="204" t="str">
        <f>IF(C891="","",IF(Q891="有",IF(H891="ガソリン",VLOOKUP(M891,参考データ!$B$36:$F$38,3,FALSE)/R891^VLOOKUP(M891,参考データ!$B$36:$F$38,4,FALSE)/L891^VLOOKUP(M891,参考データ!$B$36:$F$38,5,FALSE),VLOOKUP(M891,参考データ!$B$39:$F$42,3,FALSE)/R891^VLOOKUP(M891,参考データ!$B$39:$F$42,4,FALSE)/L891^VLOOKUP(M891,参考データ!$B$39:$F$42,5,FALSE))*U891,J891/(IF(I891="委託輸送",IF(H891="ガソリン",INDEX(参考データ!$F$48:$I$50,MATCH(L891,参考データ!$D$48:$D$50,1),MATCH(M891,参考データ!$F$47:$I$47,0)),INDEX(参考データ!$F$51:$I$59,MATCH(L891,参考データ!$D$51:$D$59,1),MATCH(M891,参考データ!$F$47:$I$47,0))),IF(H891="ガソリン",INDEX(参考データ!$F$60:$I$62,MATCH(L891,参考データ!$D$60:$D$62,1),MATCH(M891,参考データ!$F$47:$I$47,0)),INDEX(参考データ!$F$63:$I$71,MATCH(L891,参考データ!$D$63:$D$71,1),MATCH(M891,参考データ!$F$47:$I$47,0)))))))</f>
        <v/>
      </c>
      <c r="U891" s="218" t="str">
        <f t="shared" si="134"/>
        <v/>
      </c>
      <c r="V891" s="206" t="str">
        <f t="shared" si="135"/>
        <v/>
      </c>
      <c r="AN891" s="216">
        <f t="shared" si="138"/>
        <v>0</v>
      </c>
      <c r="AO891" s="156">
        <f t="shared" si="140"/>
        <v>0</v>
      </c>
      <c r="AP891" s="140">
        <f t="shared" si="139"/>
        <v>0</v>
      </c>
      <c r="AQ891" s="159" t="str">
        <f t="shared" si="136"/>
        <v/>
      </c>
    </row>
    <row r="892" spans="2:43" x14ac:dyDescent="0.2">
      <c r="B892" s="202">
        <v>881</v>
      </c>
      <c r="C892" s="45"/>
      <c r="D892" s="114"/>
      <c r="E892" s="114"/>
      <c r="F892" s="114"/>
      <c r="G892" s="44"/>
      <c r="H892" s="10"/>
      <c r="I892" s="10"/>
      <c r="J892" s="5"/>
      <c r="K892" s="36"/>
      <c r="L892" s="37"/>
      <c r="M892" s="8"/>
      <c r="N892" s="8"/>
      <c r="O892" s="8"/>
      <c r="P892" s="8"/>
      <c r="Q892" s="51"/>
      <c r="R892" s="217" t="str">
        <f t="shared" si="137"/>
        <v/>
      </c>
      <c r="S892" s="39" t="str">
        <f>IF(I892="","",IF(I892="委託輸送",IF(H892="ガソリン",VLOOKUP(L892,参考データ!$D$4:$F$6,3,TRUE),VLOOKUP(L892,参考データ!$D$7:$F$15,3,TRUE)),IF(H892="ガソリン",VLOOKUP(L892,参考データ!$D$16:$F$18,3,TRUE),VLOOKUP(L892,参考データ!$D$19:$F$27,3,TRUE))))</f>
        <v/>
      </c>
      <c r="T892" s="204" t="str">
        <f>IF(C892="","",IF(Q892="有",IF(H892="ガソリン",VLOOKUP(M892,参考データ!$B$36:$F$38,3,FALSE)/R892^VLOOKUP(M892,参考データ!$B$36:$F$38,4,FALSE)/L892^VLOOKUP(M892,参考データ!$B$36:$F$38,5,FALSE),VLOOKUP(M892,参考データ!$B$39:$F$42,3,FALSE)/R892^VLOOKUP(M892,参考データ!$B$39:$F$42,4,FALSE)/L892^VLOOKUP(M892,参考データ!$B$39:$F$42,5,FALSE))*U892,J892/(IF(I892="委託輸送",IF(H892="ガソリン",INDEX(参考データ!$F$48:$I$50,MATCH(L892,参考データ!$D$48:$D$50,1),MATCH(M892,参考データ!$F$47:$I$47,0)),INDEX(参考データ!$F$51:$I$59,MATCH(L892,参考データ!$D$51:$D$59,1),MATCH(M892,参考データ!$F$47:$I$47,0))),IF(H892="ガソリン",INDEX(参考データ!$F$60:$I$62,MATCH(L892,参考データ!$D$60:$D$62,1),MATCH(M892,参考データ!$F$47:$I$47,0)),INDEX(参考データ!$F$63:$I$71,MATCH(L892,参考データ!$D$63:$D$71,1),MATCH(M892,参考データ!$F$47:$I$47,0)))))))</f>
        <v/>
      </c>
      <c r="U892" s="218" t="str">
        <f t="shared" si="134"/>
        <v/>
      </c>
      <c r="V892" s="206" t="str">
        <f t="shared" si="135"/>
        <v/>
      </c>
      <c r="AN892" s="216">
        <f t="shared" si="138"/>
        <v>0</v>
      </c>
      <c r="AO892" s="156">
        <f t="shared" si="140"/>
        <v>0</v>
      </c>
      <c r="AP892" s="140">
        <f t="shared" si="139"/>
        <v>0</v>
      </c>
      <c r="AQ892" s="159" t="str">
        <f t="shared" si="136"/>
        <v/>
      </c>
    </row>
    <row r="893" spans="2:43" x14ac:dyDescent="0.2">
      <c r="B893" s="202">
        <v>882</v>
      </c>
      <c r="C893" s="45"/>
      <c r="D893" s="114"/>
      <c r="E893" s="114"/>
      <c r="F893" s="114"/>
      <c r="G893" s="44"/>
      <c r="H893" s="10"/>
      <c r="I893" s="10"/>
      <c r="J893" s="5"/>
      <c r="K893" s="36"/>
      <c r="L893" s="37"/>
      <c r="M893" s="8"/>
      <c r="N893" s="8"/>
      <c r="O893" s="8"/>
      <c r="P893" s="8"/>
      <c r="Q893" s="51"/>
      <c r="R893" s="217" t="str">
        <f t="shared" si="137"/>
        <v/>
      </c>
      <c r="S893" s="39" t="str">
        <f>IF(I893="","",IF(I893="委託輸送",IF(H893="ガソリン",VLOOKUP(L893,参考データ!$D$4:$F$6,3,TRUE),VLOOKUP(L893,参考データ!$D$7:$F$15,3,TRUE)),IF(H893="ガソリン",VLOOKUP(L893,参考データ!$D$16:$F$18,3,TRUE),VLOOKUP(L893,参考データ!$D$19:$F$27,3,TRUE))))</f>
        <v/>
      </c>
      <c r="T893" s="204" t="str">
        <f>IF(C893="","",IF(Q893="有",IF(H893="ガソリン",VLOOKUP(M893,参考データ!$B$36:$F$38,3,FALSE)/R893^VLOOKUP(M893,参考データ!$B$36:$F$38,4,FALSE)/L893^VLOOKUP(M893,参考データ!$B$36:$F$38,5,FALSE),VLOOKUP(M893,参考データ!$B$39:$F$42,3,FALSE)/R893^VLOOKUP(M893,参考データ!$B$39:$F$42,4,FALSE)/L893^VLOOKUP(M893,参考データ!$B$39:$F$42,5,FALSE))*U893,J893/(IF(I893="委託輸送",IF(H893="ガソリン",INDEX(参考データ!$F$48:$I$50,MATCH(L893,参考データ!$D$48:$D$50,1),MATCH(M893,参考データ!$F$47:$I$47,0)),INDEX(参考データ!$F$51:$I$59,MATCH(L893,参考データ!$D$51:$D$59,1),MATCH(M893,参考データ!$F$47:$I$47,0))),IF(H893="ガソリン",INDEX(参考データ!$F$60:$I$62,MATCH(L893,参考データ!$D$60:$D$62,1),MATCH(M893,参考データ!$F$47:$I$47,0)),INDEX(参考データ!$F$63:$I$71,MATCH(L893,参考データ!$D$63:$D$71,1),MATCH(M893,参考データ!$F$47:$I$47,0)))))))</f>
        <v/>
      </c>
      <c r="U893" s="218" t="str">
        <f t="shared" si="134"/>
        <v/>
      </c>
      <c r="V893" s="206" t="str">
        <f t="shared" si="135"/>
        <v/>
      </c>
      <c r="AN893" s="216">
        <f t="shared" si="138"/>
        <v>0</v>
      </c>
      <c r="AO893" s="156">
        <f t="shared" si="140"/>
        <v>0</v>
      </c>
      <c r="AP893" s="140">
        <f t="shared" si="139"/>
        <v>0</v>
      </c>
      <c r="AQ893" s="159" t="str">
        <f t="shared" si="136"/>
        <v/>
      </c>
    </row>
    <row r="894" spans="2:43" x14ac:dyDescent="0.2">
      <c r="B894" s="202">
        <v>883</v>
      </c>
      <c r="C894" s="45"/>
      <c r="D894" s="114"/>
      <c r="E894" s="114"/>
      <c r="F894" s="114"/>
      <c r="G894" s="44"/>
      <c r="H894" s="10"/>
      <c r="I894" s="10"/>
      <c r="J894" s="5"/>
      <c r="K894" s="36"/>
      <c r="L894" s="37"/>
      <c r="M894" s="8"/>
      <c r="N894" s="8"/>
      <c r="O894" s="8"/>
      <c r="P894" s="8"/>
      <c r="Q894" s="51"/>
      <c r="R894" s="217" t="str">
        <f t="shared" si="137"/>
        <v/>
      </c>
      <c r="S894" s="39" t="str">
        <f>IF(I894="","",IF(I894="委託輸送",IF(H894="ガソリン",VLOOKUP(L894,参考データ!$D$4:$F$6,3,TRUE),VLOOKUP(L894,参考データ!$D$7:$F$15,3,TRUE)),IF(H894="ガソリン",VLOOKUP(L894,参考データ!$D$16:$F$18,3,TRUE),VLOOKUP(L894,参考データ!$D$19:$F$27,3,TRUE))))</f>
        <v/>
      </c>
      <c r="T894" s="204" t="str">
        <f>IF(C894="","",IF(Q894="有",IF(H894="ガソリン",VLOOKUP(M894,参考データ!$B$36:$F$38,3,FALSE)/R894^VLOOKUP(M894,参考データ!$B$36:$F$38,4,FALSE)/L894^VLOOKUP(M894,参考データ!$B$36:$F$38,5,FALSE),VLOOKUP(M894,参考データ!$B$39:$F$42,3,FALSE)/R894^VLOOKUP(M894,参考データ!$B$39:$F$42,4,FALSE)/L894^VLOOKUP(M894,参考データ!$B$39:$F$42,5,FALSE))*U894,J894/(IF(I894="委託輸送",IF(H894="ガソリン",INDEX(参考データ!$F$48:$I$50,MATCH(L894,参考データ!$D$48:$D$50,1),MATCH(M894,参考データ!$F$47:$I$47,0)),INDEX(参考データ!$F$51:$I$59,MATCH(L894,参考データ!$D$51:$D$59,1),MATCH(M894,参考データ!$F$47:$I$47,0))),IF(H894="ガソリン",INDEX(参考データ!$F$60:$I$62,MATCH(L894,参考データ!$D$60:$D$62,1),MATCH(M894,参考データ!$F$47:$I$47,0)),INDEX(参考データ!$F$63:$I$71,MATCH(L894,参考データ!$D$63:$D$71,1),MATCH(M894,参考データ!$F$47:$I$47,0)))))))</f>
        <v/>
      </c>
      <c r="U894" s="218" t="str">
        <f t="shared" si="134"/>
        <v/>
      </c>
      <c r="V894" s="206" t="str">
        <f t="shared" si="135"/>
        <v/>
      </c>
      <c r="AN894" s="216">
        <f t="shared" si="138"/>
        <v>0</v>
      </c>
      <c r="AO894" s="156">
        <f t="shared" si="140"/>
        <v>0</v>
      </c>
      <c r="AP894" s="140">
        <f t="shared" si="139"/>
        <v>0</v>
      </c>
      <c r="AQ894" s="159" t="str">
        <f t="shared" si="136"/>
        <v/>
      </c>
    </row>
    <row r="895" spans="2:43" x14ac:dyDescent="0.2">
      <c r="B895" s="202">
        <v>884</v>
      </c>
      <c r="C895" s="45"/>
      <c r="D895" s="114"/>
      <c r="E895" s="114"/>
      <c r="F895" s="114"/>
      <c r="G895" s="44"/>
      <c r="H895" s="10"/>
      <c r="I895" s="10"/>
      <c r="J895" s="5"/>
      <c r="K895" s="36"/>
      <c r="L895" s="37"/>
      <c r="M895" s="8"/>
      <c r="N895" s="8"/>
      <c r="O895" s="8"/>
      <c r="P895" s="8"/>
      <c r="Q895" s="51"/>
      <c r="R895" s="217" t="str">
        <f t="shared" si="137"/>
        <v/>
      </c>
      <c r="S895" s="39" t="str">
        <f>IF(I895="","",IF(I895="委託輸送",IF(H895="ガソリン",VLOOKUP(L895,参考データ!$D$4:$F$6,3,TRUE),VLOOKUP(L895,参考データ!$D$7:$F$15,3,TRUE)),IF(H895="ガソリン",VLOOKUP(L895,参考データ!$D$16:$F$18,3,TRUE),VLOOKUP(L895,参考データ!$D$19:$F$27,3,TRUE))))</f>
        <v/>
      </c>
      <c r="T895" s="204" t="str">
        <f>IF(C895="","",IF(Q895="有",IF(H895="ガソリン",VLOOKUP(M895,参考データ!$B$36:$F$38,3,FALSE)/R895^VLOOKUP(M895,参考データ!$B$36:$F$38,4,FALSE)/L895^VLOOKUP(M895,参考データ!$B$36:$F$38,5,FALSE),VLOOKUP(M895,参考データ!$B$39:$F$42,3,FALSE)/R895^VLOOKUP(M895,参考データ!$B$39:$F$42,4,FALSE)/L895^VLOOKUP(M895,参考データ!$B$39:$F$42,5,FALSE))*U895,J895/(IF(I895="委託輸送",IF(H895="ガソリン",INDEX(参考データ!$F$48:$I$50,MATCH(L895,参考データ!$D$48:$D$50,1),MATCH(M895,参考データ!$F$47:$I$47,0)),INDEX(参考データ!$F$51:$I$59,MATCH(L895,参考データ!$D$51:$D$59,1),MATCH(M895,参考データ!$F$47:$I$47,0))),IF(H895="ガソリン",INDEX(参考データ!$F$60:$I$62,MATCH(L895,参考データ!$D$60:$D$62,1),MATCH(M895,参考データ!$F$47:$I$47,0)),INDEX(参考データ!$F$63:$I$71,MATCH(L895,参考データ!$D$63:$D$71,1),MATCH(M895,参考データ!$F$47:$I$47,0)))))))</f>
        <v/>
      </c>
      <c r="U895" s="218" t="str">
        <f t="shared" si="134"/>
        <v/>
      </c>
      <c r="V895" s="206" t="str">
        <f t="shared" si="135"/>
        <v/>
      </c>
      <c r="AN895" s="216">
        <f t="shared" si="138"/>
        <v>0</v>
      </c>
      <c r="AO895" s="156">
        <f t="shared" si="140"/>
        <v>0</v>
      </c>
      <c r="AP895" s="140">
        <f t="shared" si="139"/>
        <v>0</v>
      </c>
      <c r="AQ895" s="159" t="str">
        <f t="shared" si="136"/>
        <v/>
      </c>
    </row>
    <row r="896" spans="2:43" x14ac:dyDescent="0.2">
      <c r="B896" s="202">
        <v>885</v>
      </c>
      <c r="C896" s="45"/>
      <c r="D896" s="114"/>
      <c r="E896" s="114"/>
      <c r="F896" s="114"/>
      <c r="G896" s="44"/>
      <c r="H896" s="10"/>
      <c r="I896" s="10"/>
      <c r="J896" s="5"/>
      <c r="K896" s="36"/>
      <c r="L896" s="37"/>
      <c r="M896" s="8"/>
      <c r="N896" s="8"/>
      <c r="O896" s="8"/>
      <c r="P896" s="8"/>
      <c r="Q896" s="51"/>
      <c r="R896" s="217" t="str">
        <f t="shared" si="137"/>
        <v/>
      </c>
      <c r="S896" s="39" t="str">
        <f>IF(I896="","",IF(I896="委託輸送",IF(H896="ガソリン",VLOOKUP(L896,参考データ!$D$4:$F$6,3,TRUE),VLOOKUP(L896,参考データ!$D$7:$F$15,3,TRUE)),IF(H896="ガソリン",VLOOKUP(L896,参考データ!$D$16:$F$18,3,TRUE),VLOOKUP(L896,参考データ!$D$19:$F$27,3,TRUE))))</f>
        <v/>
      </c>
      <c r="T896" s="204" t="str">
        <f>IF(C896="","",IF(Q896="有",IF(H896="ガソリン",VLOOKUP(M896,参考データ!$B$36:$F$38,3,FALSE)/R896^VLOOKUP(M896,参考データ!$B$36:$F$38,4,FALSE)/L896^VLOOKUP(M896,参考データ!$B$36:$F$38,5,FALSE),VLOOKUP(M896,参考データ!$B$39:$F$42,3,FALSE)/R896^VLOOKUP(M896,参考データ!$B$39:$F$42,4,FALSE)/L896^VLOOKUP(M896,参考データ!$B$39:$F$42,5,FALSE))*U896,J896/(IF(I896="委託輸送",IF(H896="ガソリン",INDEX(参考データ!$F$48:$I$50,MATCH(L896,参考データ!$D$48:$D$50,1),MATCH(M896,参考データ!$F$47:$I$47,0)),INDEX(参考データ!$F$51:$I$59,MATCH(L896,参考データ!$D$51:$D$59,1),MATCH(M896,参考データ!$F$47:$I$47,0))),IF(H896="ガソリン",INDEX(参考データ!$F$60:$I$62,MATCH(L896,参考データ!$D$60:$D$62,1),MATCH(M896,参考データ!$F$47:$I$47,0)),INDEX(参考データ!$F$63:$I$71,MATCH(L896,参考データ!$D$63:$D$71,1),MATCH(M896,参考データ!$F$47:$I$47,0)))))))</f>
        <v/>
      </c>
      <c r="U896" s="218" t="str">
        <f t="shared" si="134"/>
        <v/>
      </c>
      <c r="V896" s="206" t="str">
        <f t="shared" si="135"/>
        <v/>
      </c>
      <c r="AN896" s="216">
        <f t="shared" si="138"/>
        <v>0</v>
      </c>
      <c r="AO896" s="156">
        <f t="shared" si="140"/>
        <v>0</v>
      </c>
      <c r="AP896" s="140">
        <f t="shared" si="139"/>
        <v>0</v>
      </c>
      <c r="AQ896" s="159" t="str">
        <f t="shared" si="136"/>
        <v/>
      </c>
    </row>
    <row r="897" spans="2:43" x14ac:dyDescent="0.2">
      <c r="B897" s="202">
        <v>886</v>
      </c>
      <c r="C897" s="45"/>
      <c r="D897" s="114"/>
      <c r="E897" s="114"/>
      <c r="F897" s="114"/>
      <c r="G897" s="44"/>
      <c r="H897" s="10"/>
      <c r="I897" s="10"/>
      <c r="J897" s="5"/>
      <c r="K897" s="36"/>
      <c r="L897" s="37"/>
      <c r="M897" s="8"/>
      <c r="N897" s="8"/>
      <c r="O897" s="8"/>
      <c r="P897" s="8"/>
      <c r="Q897" s="51"/>
      <c r="R897" s="217" t="str">
        <f t="shared" si="137"/>
        <v/>
      </c>
      <c r="S897" s="39" t="str">
        <f>IF(I897="","",IF(I897="委託輸送",IF(H897="ガソリン",VLOOKUP(L897,参考データ!$D$4:$F$6,3,TRUE),VLOOKUP(L897,参考データ!$D$7:$F$15,3,TRUE)),IF(H897="ガソリン",VLOOKUP(L897,参考データ!$D$16:$F$18,3,TRUE),VLOOKUP(L897,参考データ!$D$19:$F$27,3,TRUE))))</f>
        <v/>
      </c>
      <c r="T897" s="204" t="str">
        <f>IF(C897="","",IF(Q897="有",IF(H897="ガソリン",VLOOKUP(M897,参考データ!$B$36:$F$38,3,FALSE)/R897^VLOOKUP(M897,参考データ!$B$36:$F$38,4,FALSE)/L897^VLOOKUP(M897,参考データ!$B$36:$F$38,5,FALSE),VLOOKUP(M897,参考データ!$B$39:$F$42,3,FALSE)/R897^VLOOKUP(M897,参考データ!$B$39:$F$42,4,FALSE)/L897^VLOOKUP(M897,参考データ!$B$39:$F$42,5,FALSE))*U897,J897/(IF(I897="委託輸送",IF(H897="ガソリン",INDEX(参考データ!$F$48:$I$50,MATCH(L897,参考データ!$D$48:$D$50,1),MATCH(M897,参考データ!$F$47:$I$47,0)),INDEX(参考データ!$F$51:$I$59,MATCH(L897,参考データ!$D$51:$D$59,1),MATCH(M897,参考データ!$F$47:$I$47,0))),IF(H897="ガソリン",INDEX(参考データ!$F$60:$I$62,MATCH(L897,参考データ!$D$60:$D$62,1),MATCH(M897,参考データ!$F$47:$I$47,0)),INDEX(参考データ!$F$63:$I$71,MATCH(L897,参考データ!$D$63:$D$71,1),MATCH(M897,参考データ!$F$47:$I$47,0)))))))</f>
        <v/>
      </c>
      <c r="U897" s="218" t="str">
        <f t="shared" si="134"/>
        <v/>
      </c>
      <c r="V897" s="206" t="str">
        <f t="shared" si="135"/>
        <v/>
      </c>
      <c r="AN897" s="216">
        <f t="shared" si="138"/>
        <v>0</v>
      </c>
      <c r="AO897" s="156">
        <f t="shared" si="140"/>
        <v>0</v>
      </c>
      <c r="AP897" s="140">
        <f t="shared" si="139"/>
        <v>0</v>
      </c>
      <c r="AQ897" s="159" t="str">
        <f t="shared" si="136"/>
        <v/>
      </c>
    </row>
    <row r="898" spans="2:43" x14ac:dyDescent="0.2">
      <c r="B898" s="202">
        <v>887</v>
      </c>
      <c r="C898" s="45"/>
      <c r="D898" s="114"/>
      <c r="E898" s="114"/>
      <c r="F898" s="114"/>
      <c r="G898" s="44"/>
      <c r="H898" s="10"/>
      <c r="I898" s="10"/>
      <c r="J898" s="5"/>
      <c r="K898" s="36"/>
      <c r="L898" s="37"/>
      <c r="M898" s="8"/>
      <c r="N898" s="8"/>
      <c r="O898" s="8"/>
      <c r="P898" s="8"/>
      <c r="Q898" s="51"/>
      <c r="R898" s="217" t="str">
        <f t="shared" si="137"/>
        <v/>
      </c>
      <c r="S898" s="39" t="str">
        <f>IF(I898="","",IF(I898="委託輸送",IF(H898="ガソリン",VLOOKUP(L898,参考データ!$D$4:$F$6,3,TRUE),VLOOKUP(L898,参考データ!$D$7:$F$15,3,TRUE)),IF(H898="ガソリン",VLOOKUP(L898,参考データ!$D$16:$F$18,3,TRUE),VLOOKUP(L898,参考データ!$D$19:$F$27,3,TRUE))))</f>
        <v/>
      </c>
      <c r="T898" s="204" t="str">
        <f>IF(C898="","",IF(Q898="有",IF(H898="ガソリン",VLOOKUP(M898,参考データ!$B$36:$F$38,3,FALSE)/R898^VLOOKUP(M898,参考データ!$B$36:$F$38,4,FALSE)/L898^VLOOKUP(M898,参考データ!$B$36:$F$38,5,FALSE),VLOOKUP(M898,参考データ!$B$39:$F$42,3,FALSE)/R898^VLOOKUP(M898,参考データ!$B$39:$F$42,4,FALSE)/L898^VLOOKUP(M898,参考データ!$B$39:$F$42,5,FALSE))*U898,J898/(IF(I898="委託輸送",IF(H898="ガソリン",INDEX(参考データ!$F$48:$I$50,MATCH(L898,参考データ!$D$48:$D$50,1),MATCH(M898,参考データ!$F$47:$I$47,0)),INDEX(参考データ!$F$51:$I$59,MATCH(L898,参考データ!$D$51:$D$59,1),MATCH(M898,参考データ!$F$47:$I$47,0))),IF(H898="ガソリン",INDEX(参考データ!$F$60:$I$62,MATCH(L898,参考データ!$D$60:$D$62,1),MATCH(M898,参考データ!$F$47:$I$47,0)),INDEX(参考データ!$F$63:$I$71,MATCH(L898,参考データ!$D$63:$D$71,1),MATCH(M898,参考データ!$F$47:$I$47,0)))))))</f>
        <v/>
      </c>
      <c r="U898" s="218" t="str">
        <f t="shared" si="134"/>
        <v/>
      </c>
      <c r="V898" s="206" t="str">
        <f t="shared" si="135"/>
        <v/>
      </c>
      <c r="AN898" s="216">
        <f t="shared" si="138"/>
        <v>0</v>
      </c>
      <c r="AO898" s="156">
        <f t="shared" si="140"/>
        <v>0</v>
      </c>
      <c r="AP898" s="140">
        <f t="shared" si="139"/>
        <v>0</v>
      </c>
      <c r="AQ898" s="159" t="str">
        <f t="shared" si="136"/>
        <v/>
      </c>
    </row>
    <row r="899" spans="2:43" x14ac:dyDescent="0.2">
      <c r="B899" s="202">
        <v>888</v>
      </c>
      <c r="C899" s="45"/>
      <c r="D899" s="114"/>
      <c r="E899" s="114"/>
      <c r="F899" s="114"/>
      <c r="G899" s="44"/>
      <c r="H899" s="10"/>
      <c r="I899" s="10"/>
      <c r="J899" s="5"/>
      <c r="K899" s="36"/>
      <c r="L899" s="37"/>
      <c r="M899" s="8"/>
      <c r="N899" s="8"/>
      <c r="O899" s="8"/>
      <c r="P899" s="8"/>
      <c r="Q899" s="51"/>
      <c r="R899" s="217" t="str">
        <f t="shared" si="137"/>
        <v/>
      </c>
      <c r="S899" s="39" t="str">
        <f>IF(I899="","",IF(I899="委託輸送",IF(H899="ガソリン",VLOOKUP(L899,参考データ!$D$4:$F$6,3,TRUE),VLOOKUP(L899,参考データ!$D$7:$F$15,3,TRUE)),IF(H899="ガソリン",VLOOKUP(L899,参考データ!$D$16:$F$18,3,TRUE),VLOOKUP(L899,参考データ!$D$19:$F$27,3,TRUE))))</f>
        <v/>
      </c>
      <c r="T899" s="204" t="str">
        <f>IF(C899="","",IF(Q899="有",IF(H899="ガソリン",VLOOKUP(M899,参考データ!$B$36:$F$38,3,FALSE)/R899^VLOOKUP(M899,参考データ!$B$36:$F$38,4,FALSE)/L899^VLOOKUP(M899,参考データ!$B$36:$F$38,5,FALSE),VLOOKUP(M899,参考データ!$B$39:$F$42,3,FALSE)/R899^VLOOKUP(M899,参考データ!$B$39:$F$42,4,FALSE)/L899^VLOOKUP(M899,参考データ!$B$39:$F$42,5,FALSE))*U899,J899/(IF(I899="委託輸送",IF(H899="ガソリン",INDEX(参考データ!$F$48:$I$50,MATCH(L899,参考データ!$D$48:$D$50,1),MATCH(M899,参考データ!$F$47:$I$47,0)),INDEX(参考データ!$F$51:$I$59,MATCH(L899,参考データ!$D$51:$D$59,1),MATCH(M899,参考データ!$F$47:$I$47,0))),IF(H899="ガソリン",INDEX(参考データ!$F$60:$I$62,MATCH(L899,参考データ!$D$60:$D$62,1),MATCH(M899,参考データ!$F$47:$I$47,0)),INDEX(参考データ!$F$63:$I$71,MATCH(L899,参考データ!$D$63:$D$71,1),MATCH(M899,参考データ!$F$47:$I$47,0)))))))</f>
        <v/>
      </c>
      <c r="U899" s="218" t="str">
        <f t="shared" si="134"/>
        <v/>
      </c>
      <c r="V899" s="206" t="str">
        <f t="shared" si="135"/>
        <v/>
      </c>
      <c r="AN899" s="216">
        <f t="shared" si="138"/>
        <v>0</v>
      </c>
      <c r="AO899" s="156">
        <f t="shared" si="140"/>
        <v>0</v>
      </c>
      <c r="AP899" s="140">
        <f t="shared" si="139"/>
        <v>0</v>
      </c>
      <c r="AQ899" s="159" t="str">
        <f t="shared" si="136"/>
        <v/>
      </c>
    </row>
    <row r="900" spans="2:43" x14ac:dyDescent="0.2">
      <c r="B900" s="202">
        <v>889</v>
      </c>
      <c r="C900" s="45"/>
      <c r="D900" s="114"/>
      <c r="E900" s="114"/>
      <c r="F900" s="114"/>
      <c r="G900" s="44"/>
      <c r="H900" s="10"/>
      <c r="I900" s="10"/>
      <c r="J900" s="5"/>
      <c r="K900" s="36"/>
      <c r="L900" s="37"/>
      <c r="M900" s="8"/>
      <c r="N900" s="8"/>
      <c r="O900" s="8"/>
      <c r="P900" s="8"/>
      <c r="Q900" s="51"/>
      <c r="R900" s="217" t="str">
        <f t="shared" si="137"/>
        <v/>
      </c>
      <c r="S900" s="39" t="str">
        <f>IF(I900="","",IF(I900="委託輸送",IF(H900="ガソリン",VLOOKUP(L900,参考データ!$D$4:$F$6,3,TRUE),VLOOKUP(L900,参考データ!$D$7:$F$15,3,TRUE)),IF(H900="ガソリン",VLOOKUP(L900,参考データ!$D$16:$F$18,3,TRUE),VLOOKUP(L900,参考データ!$D$19:$F$27,3,TRUE))))</f>
        <v/>
      </c>
      <c r="T900" s="204" t="str">
        <f>IF(C900="","",IF(Q900="有",IF(H900="ガソリン",VLOOKUP(M900,参考データ!$B$36:$F$38,3,FALSE)/R900^VLOOKUP(M900,参考データ!$B$36:$F$38,4,FALSE)/L900^VLOOKUP(M900,参考データ!$B$36:$F$38,5,FALSE),VLOOKUP(M900,参考データ!$B$39:$F$42,3,FALSE)/R900^VLOOKUP(M900,参考データ!$B$39:$F$42,4,FALSE)/L900^VLOOKUP(M900,参考データ!$B$39:$F$42,5,FALSE))*U900,J900/(IF(I900="委託輸送",IF(H900="ガソリン",INDEX(参考データ!$F$48:$I$50,MATCH(L900,参考データ!$D$48:$D$50,1),MATCH(M900,参考データ!$F$47:$I$47,0)),INDEX(参考データ!$F$51:$I$59,MATCH(L900,参考データ!$D$51:$D$59,1),MATCH(M900,参考データ!$F$47:$I$47,0))),IF(H900="ガソリン",INDEX(参考データ!$F$60:$I$62,MATCH(L900,参考データ!$D$60:$D$62,1),MATCH(M900,参考データ!$F$47:$I$47,0)),INDEX(参考データ!$F$63:$I$71,MATCH(L900,参考データ!$D$63:$D$71,1),MATCH(M900,参考データ!$F$47:$I$47,0)))))))</f>
        <v/>
      </c>
      <c r="U900" s="218" t="str">
        <f t="shared" si="134"/>
        <v/>
      </c>
      <c r="V900" s="206" t="str">
        <f t="shared" si="135"/>
        <v/>
      </c>
      <c r="AN900" s="216">
        <f t="shared" si="138"/>
        <v>0</v>
      </c>
      <c r="AO900" s="156">
        <f t="shared" si="140"/>
        <v>0</v>
      </c>
      <c r="AP900" s="140">
        <f t="shared" si="139"/>
        <v>0</v>
      </c>
      <c r="AQ900" s="159" t="str">
        <f t="shared" si="136"/>
        <v/>
      </c>
    </row>
    <row r="901" spans="2:43" x14ac:dyDescent="0.2">
      <c r="B901" s="202">
        <v>890</v>
      </c>
      <c r="C901" s="45"/>
      <c r="D901" s="114"/>
      <c r="E901" s="114"/>
      <c r="F901" s="114"/>
      <c r="G901" s="44"/>
      <c r="H901" s="10"/>
      <c r="I901" s="10"/>
      <c r="J901" s="5"/>
      <c r="K901" s="36"/>
      <c r="L901" s="37"/>
      <c r="M901" s="8"/>
      <c r="N901" s="8"/>
      <c r="O901" s="8"/>
      <c r="P901" s="8"/>
      <c r="Q901" s="51"/>
      <c r="R901" s="217" t="str">
        <f t="shared" si="137"/>
        <v/>
      </c>
      <c r="S901" s="39" t="str">
        <f>IF(I901="","",IF(I901="委託輸送",IF(H901="ガソリン",VLOOKUP(L901,参考データ!$D$4:$F$6,3,TRUE),VLOOKUP(L901,参考データ!$D$7:$F$15,3,TRUE)),IF(H901="ガソリン",VLOOKUP(L901,参考データ!$D$16:$F$18,3,TRUE),VLOOKUP(L901,参考データ!$D$19:$F$27,3,TRUE))))</f>
        <v/>
      </c>
      <c r="T901" s="204" t="str">
        <f>IF(C901="","",IF(Q901="有",IF(H901="ガソリン",VLOOKUP(M901,参考データ!$B$36:$F$38,3,FALSE)/R901^VLOOKUP(M901,参考データ!$B$36:$F$38,4,FALSE)/L901^VLOOKUP(M901,参考データ!$B$36:$F$38,5,FALSE),VLOOKUP(M901,参考データ!$B$39:$F$42,3,FALSE)/R901^VLOOKUP(M901,参考データ!$B$39:$F$42,4,FALSE)/L901^VLOOKUP(M901,参考データ!$B$39:$F$42,5,FALSE))*U901,J901/(IF(I901="委託輸送",IF(H901="ガソリン",INDEX(参考データ!$F$48:$I$50,MATCH(L901,参考データ!$D$48:$D$50,1),MATCH(M901,参考データ!$F$47:$I$47,0)),INDEX(参考データ!$F$51:$I$59,MATCH(L901,参考データ!$D$51:$D$59,1),MATCH(M901,参考データ!$F$47:$I$47,0))),IF(H901="ガソリン",INDEX(参考データ!$F$60:$I$62,MATCH(L901,参考データ!$D$60:$D$62,1),MATCH(M901,参考データ!$F$47:$I$47,0)),INDEX(参考データ!$F$63:$I$71,MATCH(L901,参考データ!$D$63:$D$71,1),MATCH(M901,参考データ!$F$47:$I$47,0)))))))</f>
        <v/>
      </c>
      <c r="U901" s="218" t="str">
        <f t="shared" si="134"/>
        <v/>
      </c>
      <c r="V901" s="206" t="str">
        <f t="shared" si="135"/>
        <v/>
      </c>
      <c r="AN901" s="216">
        <f t="shared" si="138"/>
        <v>0</v>
      </c>
      <c r="AO901" s="156">
        <f t="shared" si="140"/>
        <v>0</v>
      </c>
      <c r="AP901" s="140">
        <f t="shared" si="139"/>
        <v>0</v>
      </c>
      <c r="AQ901" s="159" t="str">
        <f t="shared" si="136"/>
        <v/>
      </c>
    </row>
    <row r="902" spans="2:43" x14ac:dyDescent="0.2">
      <c r="B902" s="202">
        <v>891</v>
      </c>
      <c r="C902" s="45"/>
      <c r="D902" s="114"/>
      <c r="E902" s="114"/>
      <c r="F902" s="114"/>
      <c r="G902" s="44"/>
      <c r="H902" s="10"/>
      <c r="I902" s="10"/>
      <c r="J902" s="5"/>
      <c r="K902" s="36"/>
      <c r="L902" s="37"/>
      <c r="M902" s="8"/>
      <c r="N902" s="8"/>
      <c r="O902" s="8"/>
      <c r="P902" s="8"/>
      <c r="Q902" s="51"/>
      <c r="R902" s="217" t="str">
        <f t="shared" si="137"/>
        <v/>
      </c>
      <c r="S902" s="39" t="str">
        <f>IF(I902="","",IF(I902="委託輸送",IF(H902="ガソリン",VLOOKUP(L902,参考データ!$D$4:$F$6,3,TRUE),VLOOKUP(L902,参考データ!$D$7:$F$15,3,TRUE)),IF(H902="ガソリン",VLOOKUP(L902,参考データ!$D$16:$F$18,3,TRUE),VLOOKUP(L902,参考データ!$D$19:$F$27,3,TRUE))))</f>
        <v/>
      </c>
      <c r="T902" s="204" t="str">
        <f>IF(C902="","",IF(Q902="有",IF(H902="ガソリン",VLOOKUP(M902,参考データ!$B$36:$F$38,3,FALSE)/R902^VLOOKUP(M902,参考データ!$B$36:$F$38,4,FALSE)/L902^VLOOKUP(M902,参考データ!$B$36:$F$38,5,FALSE),VLOOKUP(M902,参考データ!$B$39:$F$42,3,FALSE)/R902^VLOOKUP(M902,参考データ!$B$39:$F$42,4,FALSE)/L902^VLOOKUP(M902,参考データ!$B$39:$F$42,5,FALSE))*U902,J902/(IF(I902="委託輸送",IF(H902="ガソリン",INDEX(参考データ!$F$48:$I$50,MATCH(L902,参考データ!$D$48:$D$50,1),MATCH(M902,参考データ!$F$47:$I$47,0)),INDEX(参考データ!$F$51:$I$59,MATCH(L902,参考データ!$D$51:$D$59,1),MATCH(M902,参考データ!$F$47:$I$47,0))),IF(H902="ガソリン",INDEX(参考データ!$F$60:$I$62,MATCH(L902,参考データ!$D$60:$D$62,1),MATCH(M902,参考データ!$F$47:$I$47,0)),INDEX(参考データ!$F$63:$I$71,MATCH(L902,参考データ!$D$63:$D$71,1),MATCH(M902,参考データ!$F$47:$I$47,0)))))))</f>
        <v/>
      </c>
      <c r="U902" s="218" t="str">
        <f t="shared" si="134"/>
        <v/>
      </c>
      <c r="V902" s="206" t="str">
        <f t="shared" si="135"/>
        <v/>
      </c>
      <c r="AN902" s="216">
        <f t="shared" si="138"/>
        <v>0</v>
      </c>
      <c r="AO902" s="156">
        <f t="shared" si="140"/>
        <v>0</v>
      </c>
      <c r="AP902" s="140">
        <f t="shared" si="139"/>
        <v>0</v>
      </c>
      <c r="AQ902" s="159" t="str">
        <f t="shared" si="136"/>
        <v/>
      </c>
    </row>
    <row r="903" spans="2:43" x14ac:dyDescent="0.2">
      <c r="B903" s="202">
        <v>892</v>
      </c>
      <c r="C903" s="45"/>
      <c r="D903" s="114"/>
      <c r="E903" s="114"/>
      <c r="F903" s="114"/>
      <c r="G903" s="44"/>
      <c r="H903" s="10"/>
      <c r="I903" s="10"/>
      <c r="J903" s="5"/>
      <c r="K903" s="36"/>
      <c r="L903" s="37"/>
      <c r="M903" s="8"/>
      <c r="N903" s="8"/>
      <c r="O903" s="8"/>
      <c r="P903" s="8"/>
      <c r="Q903" s="51"/>
      <c r="R903" s="217" t="str">
        <f t="shared" si="137"/>
        <v/>
      </c>
      <c r="S903" s="39" t="str">
        <f>IF(I903="","",IF(I903="委託輸送",IF(H903="ガソリン",VLOOKUP(L903,参考データ!$D$4:$F$6,3,TRUE),VLOOKUP(L903,参考データ!$D$7:$F$15,3,TRUE)),IF(H903="ガソリン",VLOOKUP(L903,参考データ!$D$16:$F$18,3,TRUE),VLOOKUP(L903,参考データ!$D$19:$F$27,3,TRUE))))</f>
        <v/>
      </c>
      <c r="T903" s="204" t="str">
        <f>IF(C903="","",IF(Q903="有",IF(H903="ガソリン",VLOOKUP(M903,参考データ!$B$36:$F$38,3,FALSE)/R903^VLOOKUP(M903,参考データ!$B$36:$F$38,4,FALSE)/L903^VLOOKUP(M903,参考データ!$B$36:$F$38,5,FALSE),VLOOKUP(M903,参考データ!$B$39:$F$42,3,FALSE)/R903^VLOOKUP(M903,参考データ!$B$39:$F$42,4,FALSE)/L903^VLOOKUP(M903,参考データ!$B$39:$F$42,5,FALSE))*U903,J903/(IF(I903="委託輸送",IF(H903="ガソリン",INDEX(参考データ!$F$48:$I$50,MATCH(L903,参考データ!$D$48:$D$50,1),MATCH(M903,参考データ!$F$47:$I$47,0)),INDEX(参考データ!$F$51:$I$59,MATCH(L903,参考データ!$D$51:$D$59,1),MATCH(M903,参考データ!$F$47:$I$47,0))),IF(H903="ガソリン",INDEX(参考データ!$F$60:$I$62,MATCH(L903,参考データ!$D$60:$D$62,1),MATCH(M903,参考データ!$F$47:$I$47,0)),INDEX(参考データ!$F$63:$I$71,MATCH(L903,参考データ!$D$63:$D$71,1),MATCH(M903,参考データ!$F$47:$I$47,0)))))))</f>
        <v/>
      </c>
      <c r="U903" s="218" t="str">
        <f t="shared" si="134"/>
        <v/>
      </c>
      <c r="V903" s="206" t="str">
        <f t="shared" si="135"/>
        <v/>
      </c>
      <c r="AN903" s="216">
        <f t="shared" si="138"/>
        <v>0</v>
      </c>
      <c r="AO903" s="156">
        <f t="shared" si="140"/>
        <v>0</v>
      </c>
      <c r="AP903" s="140">
        <f t="shared" si="139"/>
        <v>0</v>
      </c>
      <c r="AQ903" s="159" t="str">
        <f t="shared" si="136"/>
        <v/>
      </c>
    </row>
    <row r="904" spans="2:43" x14ac:dyDescent="0.2">
      <c r="B904" s="202">
        <v>893</v>
      </c>
      <c r="C904" s="45"/>
      <c r="D904" s="114"/>
      <c r="E904" s="114"/>
      <c r="F904" s="114"/>
      <c r="G904" s="44"/>
      <c r="H904" s="10"/>
      <c r="I904" s="10"/>
      <c r="J904" s="5"/>
      <c r="K904" s="36"/>
      <c r="L904" s="37"/>
      <c r="M904" s="8"/>
      <c r="N904" s="8"/>
      <c r="O904" s="8"/>
      <c r="P904" s="8"/>
      <c r="Q904" s="51"/>
      <c r="R904" s="217" t="str">
        <f t="shared" si="137"/>
        <v/>
      </c>
      <c r="S904" s="39" t="str">
        <f>IF(I904="","",IF(I904="委託輸送",IF(H904="ガソリン",VLOOKUP(L904,参考データ!$D$4:$F$6,3,TRUE),VLOOKUP(L904,参考データ!$D$7:$F$15,3,TRUE)),IF(H904="ガソリン",VLOOKUP(L904,参考データ!$D$16:$F$18,3,TRUE),VLOOKUP(L904,参考データ!$D$19:$F$27,3,TRUE))))</f>
        <v/>
      </c>
      <c r="T904" s="204" t="str">
        <f>IF(C904="","",IF(Q904="有",IF(H904="ガソリン",VLOOKUP(M904,参考データ!$B$36:$F$38,3,FALSE)/R904^VLOOKUP(M904,参考データ!$B$36:$F$38,4,FALSE)/L904^VLOOKUP(M904,参考データ!$B$36:$F$38,5,FALSE),VLOOKUP(M904,参考データ!$B$39:$F$42,3,FALSE)/R904^VLOOKUP(M904,参考データ!$B$39:$F$42,4,FALSE)/L904^VLOOKUP(M904,参考データ!$B$39:$F$42,5,FALSE))*U904,J904/(IF(I904="委託輸送",IF(H904="ガソリン",INDEX(参考データ!$F$48:$I$50,MATCH(L904,参考データ!$D$48:$D$50,1),MATCH(M904,参考データ!$F$47:$I$47,0)),INDEX(参考データ!$F$51:$I$59,MATCH(L904,参考データ!$D$51:$D$59,1),MATCH(M904,参考データ!$F$47:$I$47,0))),IF(H904="ガソリン",INDEX(参考データ!$F$60:$I$62,MATCH(L904,参考データ!$D$60:$D$62,1),MATCH(M904,参考データ!$F$47:$I$47,0)),INDEX(参考データ!$F$63:$I$71,MATCH(L904,参考データ!$D$63:$D$71,1),MATCH(M904,参考データ!$F$47:$I$47,0)))))))</f>
        <v/>
      </c>
      <c r="U904" s="218" t="str">
        <f t="shared" si="134"/>
        <v/>
      </c>
      <c r="V904" s="206" t="str">
        <f t="shared" si="135"/>
        <v/>
      </c>
      <c r="AN904" s="216">
        <f t="shared" si="138"/>
        <v>0</v>
      </c>
      <c r="AO904" s="156">
        <f t="shared" si="140"/>
        <v>0</v>
      </c>
      <c r="AP904" s="140">
        <f t="shared" si="139"/>
        <v>0</v>
      </c>
      <c r="AQ904" s="159" t="str">
        <f t="shared" si="136"/>
        <v/>
      </c>
    </row>
    <row r="905" spans="2:43" x14ac:dyDescent="0.2">
      <c r="B905" s="202">
        <v>894</v>
      </c>
      <c r="C905" s="45"/>
      <c r="D905" s="114"/>
      <c r="E905" s="114"/>
      <c r="F905" s="114"/>
      <c r="G905" s="44"/>
      <c r="H905" s="10"/>
      <c r="I905" s="10"/>
      <c r="J905" s="5"/>
      <c r="K905" s="36"/>
      <c r="L905" s="37"/>
      <c r="M905" s="8"/>
      <c r="N905" s="8"/>
      <c r="O905" s="8"/>
      <c r="P905" s="8"/>
      <c r="Q905" s="51"/>
      <c r="R905" s="217" t="str">
        <f t="shared" si="137"/>
        <v/>
      </c>
      <c r="S905" s="39" t="str">
        <f>IF(I905="","",IF(I905="委託輸送",IF(H905="ガソリン",VLOOKUP(L905,参考データ!$D$4:$F$6,3,TRUE),VLOOKUP(L905,参考データ!$D$7:$F$15,3,TRUE)),IF(H905="ガソリン",VLOOKUP(L905,参考データ!$D$16:$F$18,3,TRUE),VLOOKUP(L905,参考データ!$D$19:$F$27,3,TRUE))))</f>
        <v/>
      </c>
      <c r="T905" s="204" t="str">
        <f>IF(C905="","",IF(Q905="有",IF(H905="ガソリン",VLOOKUP(M905,参考データ!$B$36:$F$38,3,FALSE)/R905^VLOOKUP(M905,参考データ!$B$36:$F$38,4,FALSE)/L905^VLOOKUP(M905,参考データ!$B$36:$F$38,5,FALSE),VLOOKUP(M905,参考データ!$B$39:$F$42,3,FALSE)/R905^VLOOKUP(M905,参考データ!$B$39:$F$42,4,FALSE)/L905^VLOOKUP(M905,参考データ!$B$39:$F$42,5,FALSE))*U905,J905/(IF(I905="委託輸送",IF(H905="ガソリン",INDEX(参考データ!$F$48:$I$50,MATCH(L905,参考データ!$D$48:$D$50,1),MATCH(M905,参考データ!$F$47:$I$47,0)),INDEX(参考データ!$F$51:$I$59,MATCH(L905,参考データ!$D$51:$D$59,1),MATCH(M905,参考データ!$F$47:$I$47,0))),IF(H905="ガソリン",INDEX(参考データ!$F$60:$I$62,MATCH(L905,参考データ!$D$60:$D$62,1),MATCH(M905,参考データ!$F$47:$I$47,0)),INDEX(参考データ!$F$63:$I$71,MATCH(L905,参考データ!$D$63:$D$71,1),MATCH(M905,参考データ!$F$47:$I$47,0)))))))</f>
        <v/>
      </c>
      <c r="U905" s="218" t="str">
        <f t="shared" si="134"/>
        <v/>
      </c>
      <c r="V905" s="206" t="str">
        <f t="shared" si="135"/>
        <v/>
      </c>
      <c r="AN905" s="216">
        <f t="shared" si="138"/>
        <v>0</v>
      </c>
      <c r="AO905" s="156">
        <f t="shared" si="140"/>
        <v>0</v>
      </c>
      <c r="AP905" s="140">
        <f t="shared" si="139"/>
        <v>0</v>
      </c>
      <c r="AQ905" s="159" t="str">
        <f t="shared" si="136"/>
        <v/>
      </c>
    </row>
    <row r="906" spans="2:43" x14ac:dyDescent="0.2">
      <c r="B906" s="202">
        <v>895</v>
      </c>
      <c r="C906" s="45"/>
      <c r="D906" s="114"/>
      <c r="E906" s="114"/>
      <c r="F906" s="114"/>
      <c r="G906" s="44"/>
      <c r="H906" s="10"/>
      <c r="I906" s="10"/>
      <c r="J906" s="5"/>
      <c r="K906" s="36"/>
      <c r="L906" s="37"/>
      <c r="M906" s="8"/>
      <c r="N906" s="8"/>
      <c r="O906" s="8"/>
      <c r="P906" s="8"/>
      <c r="Q906" s="51"/>
      <c r="R906" s="217" t="str">
        <f t="shared" si="137"/>
        <v/>
      </c>
      <c r="S906" s="39" t="str">
        <f>IF(I906="","",IF(I906="委託輸送",IF(H906="ガソリン",VLOOKUP(L906,参考データ!$D$4:$F$6,3,TRUE),VLOOKUP(L906,参考データ!$D$7:$F$15,3,TRUE)),IF(H906="ガソリン",VLOOKUP(L906,参考データ!$D$16:$F$18,3,TRUE),VLOOKUP(L906,参考データ!$D$19:$F$27,3,TRUE))))</f>
        <v/>
      </c>
      <c r="T906" s="204" t="str">
        <f>IF(C906="","",IF(Q906="有",IF(H906="ガソリン",VLOOKUP(M906,参考データ!$B$36:$F$38,3,FALSE)/R906^VLOOKUP(M906,参考データ!$B$36:$F$38,4,FALSE)/L906^VLOOKUP(M906,参考データ!$B$36:$F$38,5,FALSE),VLOOKUP(M906,参考データ!$B$39:$F$42,3,FALSE)/R906^VLOOKUP(M906,参考データ!$B$39:$F$42,4,FALSE)/L906^VLOOKUP(M906,参考データ!$B$39:$F$42,5,FALSE))*U906,J906/(IF(I906="委託輸送",IF(H906="ガソリン",INDEX(参考データ!$F$48:$I$50,MATCH(L906,参考データ!$D$48:$D$50,1),MATCH(M906,参考データ!$F$47:$I$47,0)),INDEX(参考データ!$F$51:$I$59,MATCH(L906,参考データ!$D$51:$D$59,1),MATCH(M906,参考データ!$F$47:$I$47,0))),IF(H906="ガソリン",INDEX(参考データ!$F$60:$I$62,MATCH(L906,参考データ!$D$60:$D$62,1),MATCH(M906,参考データ!$F$47:$I$47,0)),INDEX(参考データ!$F$63:$I$71,MATCH(L906,参考データ!$D$63:$D$71,1),MATCH(M906,参考データ!$F$47:$I$47,0)))))))</f>
        <v/>
      </c>
      <c r="U906" s="218" t="str">
        <f t="shared" si="134"/>
        <v/>
      </c>
      <c r="V906" s="206" t="str">
        <f t="shared" si="135"/>
        <v/>
      </c>
      <c r="AN906" s="216">
        <f t="shared" si="138"/>
        <v>0</v>
      </c>
      <c r="AO906" s="156">
        <f t="shared" si="140"/>
        <v>0</v>
      </c>
      <c r="AP906" s="140">
        <f t="shared" si="139"/>
        <v>0</v>
      </c>
      <c r="AQ906" s="159" t="str">
        <f t="shared" si="136"/>
        <v/>
      </c>
    </row>
    <row r="907" spans="2:43" x14ac:dyDescent="0.2">
      <c r="B907" s="202">
        <v>896</v>
      </c>
      <c r="C907" s="45"/>
      <c r="D907" s="114"/>
      <c r="E907" s="114"/>
      <c r="F907" s="114"/>
      <c r="G907" s="44"/>
      <c r="H907" s="10"/>
      <c r="I907" s="10"/>
      <c r="J907" s="5"/>
      <c r="K907" s="36"/>
      <c r="L907" s="37"/>
      <c r="M907" s="8"/>
      <c r="N907" s="8"/>
      <c r="O907" s="8"/>
      <c r="P907" s="8"/>
      <c r="Q907" s="51"/>
      <c r="R907" s="217" t="str">
        <f t="shared" si="137"/>
        <v/>
      </c>
      <c r="S907" s="39" t="str">
        <f>IF(I907="","",IF(I907="委託輸送",IF(H907="ガソリン",VLOOKUP(L907,参考データ!$D$4:$F$6,3,TRUE),VLOOKUP(L907,参考データ!$D$7:$F$15,3,TRUE)),IF(H907="ガソリン",VLOOKUP(L907,参考データ!$D$16:$F$18,3,TRUE),VLOOKUP(L907,参考データ!$D$19:$F$27,3,TRUE))))</f>
        <v/>
      </c>
      <c r="T907" s="204" t="str">
        <f>IF(C907="","",IF(Q907="有",IF(H907="ガソリン",VLOOKUP(M907,参考データ!$B$36:$F$38,3,FALSE)/R907^VLOOKUP(M907,参考データ!$B$36:$F$38,4,FALSE)/L907^VLOOKUP(M907,参考データ!$B$36:$F$38,5,FALSE),VLOOKUP(M907,参考データ!$B$39:$F$42,3,FALSE)/R907^VLOOKUP(M907,参考データ!$B$39:$F$42,4,FALSE)/L907^VLOOKUP(M907,参考データ!$B$39:$F$42,5,FALSE))*U907,J907/(IF(I907="委託輸送",IF(H907="ガソリン",INDEX(参考データ!$F$48:$I$50,MATCH(L907,参考データ!$D$48:$D$50,1),MATCH(M907,参考データ!$F$47:$I$47,0)),INDEX(参考データ!$F$51:$I$59,MATCH(L907,参考データ!$D$51:$D$59,1),MATCH(M907,参考データ!$F$47:$I$47,0))),IF(H907="ガソリン",INDEX(参考データ!$F$60:$I$62,MATCH(L907,参考データ!$D$60:$D$62,1),MATCH(M907,参考データ!$F$47:$I$47,0)),INDEX(参考データ!$F$63:$I$71,MATCH(L907,参考データ!$D$63:$D$71,1),MATCH(M907,参考データ!$F$47:$I$47,0)))))))</f>
        <v/>
      </c>
      <c r="U907" s="218" t="str">
        <f t="shared" si="134"/>
        <v/>
      </c>
      <c r="V907" s="206" t="str">
        <f t="shared" si="135"/>
        <v/>
      </c>
      <c r="AN907" s="216">
        <f t="shared" si="138"/>
        <v>0</v>
      </c>
      <c r="AO907" s="156">
        <f t="shared" si="140"/>
        <v>0</v>
      </c>
      <c r="AP907" s="140">
        <f t="shared" si="139"/>
        <v>0</v>
      </c>
      <c r="AQ907" s="159" t="str">
        <f t="shared" si="136"/>
        <v/>
      </c>
    </row>
    <row r="908" spans="2:43" x14ac:dyDescent="0.2">
      <c r="B908" s="202">
        <v>897</v>
      </c>
      <c r="C908" s="45"/>
      <c r="D908" s="114"/>
      <c r="E908" s="114"/>
      <c r="F908" s="114"/>
      <c r="G908" s="44"/>
      <c r="H908" s="10"/>
      <c r="I908" s="10"/>
      <c r="J908" s="5"/>
      <c r="K908" s="36"/>
      <c r="L908" s="37"/>
      <c r="M908" s="8"/>
      <c r="N908" s="8"/>
      <c r="O908" s="8"/>
      <c r="P908" s="8"/>
      <c r="Q908" s="51"/>
      <c r="R908" s="217" t="str">
        <f t="shared" si="137"/>
        <v/>
      </c>
      <c r="S908" s="39" t="str">
        <f>IF(I908="","",IF(I908="委託輸送",IF(H908="ガソリン",VLOOKUP(L908,参考データ!$D$4:$F$6,3,TRUE),VLOOKUP(L908,参考データ!$D$7:$F$15,3,TRUE)),IF(H908="ガソリン",VLOOKUP(L908,参考データ!$D$16:$F$18,3,TRUE),VLOOKUP(L908,参考データ!$D$19:$F$27,3,TRUE))))</f>
        <v/>
      </c>
      <c r="T908" s="204" t="str">
        <f>IF(C908="","",IF(Q908="有",IF(H908="ガソリン",VLOOKUP(M908,参考データ!$B$36:$F$38,3,FALSE)/R908^VLOOKUP(M908,参考データ!$B$36:$F$38,4,FALSE)/L908^VLOOKUP(M908,参考データ!$B$36:$F$38,5,FALSE),VLOOKUP(M908,参考データ!$B$39:$F$42,3,FALSE)/R908^VLOOKUP(M908,参考データ!$B$39:$F$42,4,FALSE)/L908^VLOOKUP(M908,参考データ!$B$39:$F$42,5,FALSE))*U908,J908/(IF(I908="委託輸送",IF(H908="ガソリン",INDEX(参考データ!$F$48:$I$50,MATCH(L908,参考データ!$D$48:$D$50,1),MATCH(M908,参考データ!$F$47:$I$47,0)),INDEX(参考データ!$F$51:$I$59,MATCH(L908,参考データ!$D$51:$D$59,1),MATCH(M908,参考データ!$F$47:$I$47,0))),IF(H908="ガソリン",INDEX(参考データ!$F$60:$I$62,MATCH(L908,参考データ!$D$60:$D$62,1),MATCH(M908,参考データ!$F$47:$I$47,0)),INDEX(参考データ!$F$63:$I$71,MATCH(L908,参考データ!$D$63:$D$71,1),MATCH(M908,参考データ!$F$47:$I$47,0)))))))</f>
        <v/>
      </c>
      <c r="U908" s="218" t="str">
        <f t="shared" ref="U908:U971" si="141">IF(C908="","",K908*J908/1000)</f>
        <v/>
      </c>
      <c r="V908" s="206" t="str">
        <f t="shared" ref="V908:V971" si="142">IF(C908="","",IF(Q908="有",IF(OR(N908&gt;T908*1.2,N908&lt;T908*0.5,S908&gt;R908),"エラー","OK"),IF(OR(N908&gt;T908*1.2,N908&lt;T908*0.5),"エラー","OK")))</f>
        <v/>
      </c>
      <c r="AN908" s="216">
        <f t="shared" si="138"/>
        <v>0</v>
      </c>
      <c r="AO908" s="156">
        <f t="shared" si="140"/>
        <v>0</v>
      </c>
      <c r="AP908" s="140">
        <f t="shared" si="139"/>
        <v>0</v>
      </c>
      <c r="AQ908" s="159" t="str">
        <f t="shared" ref="AQ908:AQ971" si="143">C908&amp;D908&amp;E908&amp;F908</f>
        <v/>
      </c>
    </row>
    <row r="909" spans="2:43" x14ac:dyDescent="0.2">
      <c r="B909" s="202">
        <v>898</v>
      </c>
      <c r="C909" s="45"/>
      <c r="D909" s="114"/>
      <c r="E909" s="114"/>
      <c r="F909" s="114"/>
      <c r="G909" s="44"/>
      <c r="H909" s="10"/>
      <c r="I909" s="10"/>
      <c r="J909" s="5"/>
      <c r="K909" s="36"/>
      <c r="L909" s="37"/>
      <c r="M909" s="8"/>
      <c r="N909" s="8"/>
      <c r="O909" s="8"/>
      <c r="P909" s="8"/>
      <c r="Q909" s="51"/>
      <c r="R909" s="217" t="str">
        <f t="shared" ref="R909:R972" si="144">IFERROR(K909/L909,"")</f>
        <v/>
      </c>
      <c r="S909" s="39" t="str">
        <f>IF(I909="","",IF(I909="委託輸送",IF(H909="ガソリン",VLOOKUP(L909,参考データ!$D$4:$F$6,3,TRUE),VLOOKUP(L909,参考データ!$D$7:$F$15,3,TRUE)),IF(H909="ガソリン",VLOOKUP(L909,参考データ!$D$16:$F$18,3,TRUE),VLOOKUP(L909,参考データ!$D$19:$F$27,3,TRUE))))</f>
        <v/>
      </c>
      <c r="T909" s="204" t="str">
        <f>IF(C909="","",IF(Q909="有",IF(H909="ガソリン",VLOOKUP(M909,参考データ!$B$36:$F$38,3,FALSE)/R909^VLOOKUP(M909,参考データ!$B$36:$F$38,4,FALSE)/L909^VLOOKUP(M909,参考データ!$B$36:$F$38,5,FALSE),VLOOKUP(M909,参考データ!$B$39:$F$42,3,FALSE)/R909^VLOOKUP(M909,参考データ!$B$39:$F$42,4,FALSE)/L909^VLOOKUP(M909,参考データ!$B$39:$F$42,5,FALSE))*U909,J909/(IF(I909="委託輸送",IF(H909="ガソリン",INDEX(参考データ!$F$48:$I$50,MATCH(L909,参考データ!$D$48:$D$50,1),MATCH(M909,参考データ!$F$47:$I$47,0)),INDEX(参考データ!$F$51:$I$59,MATCH(L909,参考データ!$D$51:$D$59,1),MATCH(M909,参考データ!$F$47:$I$47,0))),IF(H909="ガソリン",INDEX(参考データ!$F$60:$I$62,MATCH(L909,参考データ!$D$60:$D$62,1),MATCH(M909,参考データ!$F$47:$I$47,0)),INDEX(参考データ!$F$63:$I$71,MATCH(L909,参考データ!$D$63:$D$71,1),MATCH(M909,参考データ!$F$47:$I$47,0)))))))</f>
        <v/>
      </c>
      <c r="U909" s="218" t="str">
        <f t="shared" si="141"/>
        <v/>
      </c>
      <c r="V909" s="206" t="str">
        <f t="shared" si="142"/>
        <v/>
      </c>
      <c r="AN909" s="216">
        <f t="shared" ref="AN909:AN972" si="145">IFERROR(R909*N909,0)</f>
        <v>0</v>
      </c>
      <c r="AO909" s="156">
        <f t="shared" si="140"/>
        <v>0</v>
      </c>
      <c r="AP909" s="140">
        <f t="shared" ref="AP909:AP972" si="146">IFERROR(J909/N909,0)</f>
        <v>0</v>
      </c>
      <c r="AQ909" s="159" t="str">
        <f t="shared" si="143"/>
        <v/>
      </c>
    </row>
    <row r="910" spans="2:43" x14ac:dyDescent="0.2">
      <c r="B910" s="202">
        <v>899</v>
      </c>
      <c r="C910" s="45"/>
      <c r="D910" s="114"/>
      <c r="E910" s="114"/>
      <c r="F910" s="114"/>
      <c r="G910" s="44"/>
      <c r="H910" s="10"/>
      <c r="I910" s="10"/>
      <c r="J910" s="5"/>
      <c r="K910" s="36"/>
      <c r="L910" s="37"/>
      <c r="M910" s="8"/>
      <c r="N910" s="8"/>
      <c r="O910" s="8"/>
      <c r="P910" s="8"/>
      <c r="Q910" s="51"/>
      <c r="R910" s="217" t="str">
        <f t="shared" si="144"/>
        <v/>
      </c>
      <c r="S910" s="39" t="str">
        <f>IF(I910="","",IF(I910="委託輸送",IF(H910="ガソリン",VLOOKUP(L910,参考データ!$D$4:$F$6,3,TRUE),VLOOKUP(L910,参考データ!$D$7:$F$15,3,TRUE)),IF(H910="ガソリン",VLOOKUP(L910,参考データ!$D$16:$F$18,3,TRUE),VLOOKUP(L910,参考データ!$D$19:$F$27,3,TRUE))))</f>
        <v/>
      </c>
      <c r="T910" s="204" t="str">
        <f>IF(C910="","",IF(Q910="有",IF(H910="ガソリン",VLOOKUP(M910,参考データ!$B$36:$F$38,3,FALSE)/R910^VLOOKUP(M910,参考データ!$B$36:$F$38,4,FALSE)/L910^VLOOKUP(M910,参考データ!$B$36:$F$38,5,FALSE),VLOOKUP(M910,参考データ!$B$39:$F$42,3,FALSE)/R910^VLOOKUP(M910,参考データ!$B$39:$F$42,4,FALSE)/L910^VLOOKUP(M910,参考データ!$B$39:$F$42,5,FALSE))*U910,J910/(IF(I910="委託輸送",IF(H910="ガソリン",INDEX(参考データ!$F$48:$I$50,MATCH(L910,参考データ!$D$48:$D$50,1),MATCH(M910,参考データ!$F$47:$I$47,0)),INDEX(参考データ!$F$51:$I$59,MATCH(L910,参考データ!$D$51:$D$59,1),MATCH(M910,参考データ!$F$47:$I$47,0))),IF(H910="ガソリン",INDEX(参考データ!$F$60:$I$62,MATCH(L910,参考データ!$D$60:$D$62,1),MATCH(M910,参考データ!$F$47:$I$47,0)),INDEX(参考データ!$F$63:$I$71,MATCH(L910,参考データ!$D$63:$D$71,1),MATCH(M910,参考データ!$F$47:$I$47,0)))))))</f>
        <v/>
      </c>
      <c r="U910" s="218" t="str">
        <f t="shared" si="141"/>
        <v/>
      </c>
      <c r="V910" s="206" t="str">
        <f t="shared" si="142"/>
        <v/>
      </c>
      <c r="AN910" s="216">
        <f t="shared" si="145"/>
        <v>0</v>
      </c>
      <c r="AO910" s="156">
        <f t="shared" si="140"/>
        <v>0</v>
      </c>
      <c r="AP910" s="140">
        <f t="shared" si="146"/>
        <v>0</v>
      </c>
      <c r="AQ910" s="159" t="str">
        <f t="shared" si="143"/>
        <v/>
      </c>
    </row>
    <row r="911" spans="2:43" x14ac:dyDescent="0.2">
      <c r="B911" s="202">
        <v>900</v>
      </c>
      <c r="C911" s="45"/>
      <c r="D911" s="114"/>
      <c r="E911" s="114"/>
      <c r="F911" s="114"/>
      <c r="G911" s="44"/>
      <c r="H911" s="10"/>
      <c r="I911" s="10"/>
      <c r="J911" s="5"/>
      <c r="K911" s="36"/>
      <c r="L911" s="37"/>
      <c r="M911" s="8"/>
      <c r="N911" s="8"/>
      <c r="O911" s="8"/>
      <c r="P911" s="8"/>
      <c r="Q911" s="51"/>
      <c r="R911" s="217" t="str">
        <f t="shared" si="144"/>
        <v/>
      </c>
      <c r="S911" s="39" t="str">
        <f>IF(I911="","",IF(I911="委託輸送",IF(H911="ガソリン",VLOOKUP(L911,参考データ!$D$4:$F$6,3,TRUE),VLOOKUP(L911,参考データ!$D$7:$F$15,3,TRUE)),IF(H911="ガソリン",VLOOKUP(L911,参考データ!$D$16:$F$18,3,TRUE),VLOOKUP(L911,参考データ!$D$19:$F$27,3,TRUE))))</f>
        <v/>
      </c>
      <c r="T911" s="204" t="str">
        <f>IF(C911="","",IF(Q911="有",IF(H911="ガソリン",VLOOKUP(M911,参考データ!$B$36:$F$38,3,FALSE)/R911^VLOOKUP(M911,参考データ!$B$36:$F$38,4,FALSE)/L911^VLOOKUP(M911,参考データ!$B$36:$F$38,5,FALSE),VLOOKUP(M911,参考データ!$B$39:$F$42,3,FALSE)/R911^VLOOKUP(M911,参考データ!$B$39:$F$42,4,FALSE)/L911^VLOOKUP(M911,参考データ!$B$39:$F$42,5,FALSE))*U911,J911/(IF(I911="委託輸送",IF(H911="ガソリン",INDEX(参考データ!$F$48:$I$50,MATCH(L911,参考データ!$D$48:$D$50,1),MATCH(M911,参考データ!$F$47:$I$47,0)),INDEX(参考データ!$F$51:$I$59,MATCH(L911,参考データ!$D$51:$D$59,1),MATCH(M911,参考データ!$F$47:$I$47,0))),IF(H911="ガソリン",INDEX(参考データ!$F$60:$I$62,MATCH(L911,参考データ!$D$60:$D$62,1),MATCH(M911,参考データ!$F$47:$I$47,0)),INDEX(参考データ!$F$63:$I$71,MATCH(L911,参考データ!$D$63:$D$71,1),MATCH(M911,参考データ!$F$47:$I$47,0)))))))</f>
        <v/>
      </c>
      <c r="U911" s="218" t="str">
        <f t="shared" si="141"/>
        <v/>
      </c>
      <c r="V911" s="206" t="str">
        <f t="shared" si="142"/>
        <v/>
      </c>
      <c r="AN911" s="216">
        <f t="shared" si="145"/>
        <v>0</v>
      </c>
      <c r="AO911" s="156">
        <f t="shared" si="140"/>
        <v>0</v>
      </c>
      <c r="AP911" s="140">
        <f t="shared" si="146"/>
        <v>0</v>
      </c>
      <c r="AQ911" s="159" t="str">
        <f t="shared" si="143"/>
        <v/>
      </c>
    </row>
    <row r="912" spans="2:43" x14ac:dyDescent="0.2">
      <c r="B912" s="202">
        <v>901</v>
      </c>
      <c r="C912" s="45"/>
      <c r="D912" s="114"/>
      <c r="E912" s="114"/>
      <c r="F912" s="114"/>
      <c r="G912" s="44"/>
      <c r="H912" s="10"/>
      <c r="I912" s="10"/>
      <c r="J912" s="5"/>
      <c r="K912" s="36"/>
      <c r="L912" s="37"/>
      <c r="M912" s="8"/>
      <c r="N912" s="8"/>
      <c r="O912" s="8"/>
      <c r="P912" s="8"/>
      <c r="Q912" s="51"/>
      <c r="R912" s="217" t="str">
        <f t="shared" si="144"/>
        <v/>
      </c>
      <c r="S912" s="39" t="str">
        <f>IF(I912="","",IF(I912="委託輸送",IF(H912="ガソリン",VLOOKUP(L912,参考データ!$D$4:$F$6,3,TRUE),VLOOKUP(L912,参考データ!$D$7:$F$15,3,TRUE)),IF(H912="ガソリン",VLOOKUP(L912,参考データ!$D$16:$F$18,3,TRUE),VLOOKUP(L912,参考データ!$D$19:$F$27,3,TRUE))))</f>
        <v/>
      </c>
      <c r="T912" s="204" t="str">
        <f>IF(C912="","",IF(Q912="有",IF(H912="ガソリン",VLOOKUP(M912,参考データ!$B$36:$F$38,3,FALSE)/R912^VLOOKUP(M912,参考データ!$B$36:$F$38,4,FALSE)/L912^VLOOKUP(M912,参考データ!$B$36:$F$38,5,FALSE),VLOOKUP(M912,参考データ!$B$39:$F$42,3,FALSE)/R912^VLOOKUP(M912,参考データ!$B$39:$F$42,4,FALSE)/L912^VLOOKUP(M912,参考データ!$B$39:$F$42,5,FALSE))*U912,J912/(IF(I912="委託輸送",IF(H912="ガソリン",INDEX(参考データ!$F$48:$I$50,MATCH(L912,参考データ!$D$48:$D$50,1),MATCH(M912,参考データ!$F$47:$I$47,0)),INDEX(参考データ!$F$51:$I$59,MATCH(L912,参考データ!$D$51:$D$59,1),MATCH(M912,参考データ!$F$47:$I$47,0))),IF(H912="ガソリン",INDEX(参考データ!$F$60:$I$62,MATCH(L912,参考データ!$D$60:$D$62,1),MATCH(M912,参考データ!$F$47:$I$47,0)),INDEX(参考データ!$F$63:$I$71,MATCH(L912,参考データ!$D$63:$D$71,1),MATCH(M912,参考データ!$F$47:$I$47,0)))))))</f>
        <v/>
      </c>
      <c r="U912" s="218" t="str">
        <f t="shared" si="141"/>
        <v/>
      </c>
      <c r="V912" s="206" t="str">
        <f t="shared" si="142"/>
        <v/>
      </c>
      <c r="AN912" s="216">
        <f t="shared" si="145"/>
        <v>0</v>
      </c>
      <c r="AO912" s="156">
        <f t="shared" si="140"/>
        <v>0</v>
      </c>
      <c r="AP912" s="140">
        <f t="shared" si="146"/>
        <v>0</v>
      </c>
      <c r="AQ912" s="159" t="str">
        <f t="shared" si="143"/>
        <v/>
      </c>
    </row>
    <row r="913" spans="2:43" x14ac:dyDescent="0.2">
      <c r="B913" s="202">
        <v>902</v>
      </c>
      <c r="C913" s="45"/>
      <c r="D913" s="114"/>
      <c r="E913" s="114"/>
      <c r="F913" s="114"/>
      <c r="G913" s="44"/>
      <c r="H913" s="10"/>
      <c r="I913" s="10"/>
      <c r="J913" s="5"/>
      <c r="K913" s="36"/>
      <c r="L913" s="37"/>
      <c r="M913" s="8"/>
      <c r="N913" s="8"/>
      <c r="O913" s="8"/>
      <c r="P913" s="8"/>
      <c r="Q913" s="51"/>
      <c r="R913" s="217" t="str">
        <f t="shared" si="144"/>
        <v/>
      </c>
      <c r="S913" s="39" t="str">
        <f>IF(I913="","",IF(I913="委託輸送",IF(H913="ガソリン",VLOOKUP(L913,参考データ!$D$4:$F$6,3,TRUE),VLOOKUP(L913,参考データ!$D$7:$F$15,3,TRUE)),IF(H913="ガソリン",VLOOKUP(L913,参考データ!$D$16:$F$18,3,TRUE),VLOOKUP(L913,参考データ!$D$19:$F$27,3,TRUE))))</f>
        <v/>
      </c>
      <c r="T913" s="204" t="str">
        <f>IF(C913="","",IF(Q913="有",IF(H913="ガソリン",VLOOKUP(M913,参考データ!$B$36:$F$38,3,FALSE)/R913^VLOOKUP(M913,参考データ!$B$36:$F$38,4,FALSE)/L913^VLOOKUP(M913,参考データ!$B$36:$F$38,5,FALSE),VLOOKUP(M913,参考データ!$B$39:$F$42,3,FALSE)/R913^VLOOKUP(M913,参考データ!$B$39:$F$42,4,FALSE)/L913^VLOOKUP(M913,参考データ!$B$39:$F$42,5,FALSE))*U913,J913/(IF(I913="委託輸送",IF(H913="ガソリン",INDEX(参考データ!$F$48:$I$50,MATCH(L913,参考データ!$D$48:$D$50,1),MATCH(M913,参考データ!$F$47:$I$47,0)),INDEX(参考データ!$F$51:$I$59,MATCH(L913,参考データ!$D$51:$D$59,1),MATCH(M913,参考データ!$F$47:$I$47,0))),IF(H913="ガソリン",INDEX(参考データ!$F$60:$I$62,MATCH(L913,参考データ!$D$60:$D$62,1),MATCH(M913,参考データ!$F$47:$I$47,0)),INDEX(参考データ!$F$63:$I$71,MATCH(L913,参考データ!$D$63:$D$71,1),MATCH(M913,参考データ!$F$47:$I$47,0)))))))</f>
        <v/>
      </c>
      <c r="U913" s="218" t="str">
        <f t="shared" si="141"/>
        <v/>
      </c>
      <c r="V913" s="206" t="str">
        <f t="shared" si="142"/>
        <v/>
      </c>
      <c r="AN913" s="216">
        <f t="shared" si="145"/>
        <v>0</v>
      </c>
      <c r="AO913" s="156">
        <f t="shared" si="140"/>
        <v>0</v>
      </c>
      <c r="AP913" s="140">
        <f t="shared" si="146"/>
        <v>0</v>
      </c>
      <c r="AQ913" s="159" t="str">
        <f t="shared" si="143"/>
        <v/>
      </c>
    </row>
    <row r="914" spans="2:43" x14ac:dyDescent="0.2">
      <c r="B914" s="202">
        <v>903</v>
      </c>
      <c r="C914" s="45"/>
      <c r="D914" s="114"/>
      <c r="E914" s="114"/>
      <c r="F914" s="114"/>
      <c r="G914" s="44"/>
      <c r="H914" s="10"/>
      <c r="I914" s="10"/>
      <c r="J914" s="5"/>
      <c r="K914" s="36"/>
      <c r="L914" s="37"/>
      <c r="M914" s="8"/>
      <c r="N914" s="8"/>
      <c r="O914" s="8"/>
      <c r="P914" s="8"/>
      <c r="Q914" s="51"/>
      <c r="R914" s="217" t="str">
        <f t="shared" si="144"/>
        <v/>
      </c>
      <c r="S914" s="39" t="str">
        <f>IF(I914="","",IF(I914="委託輸送",IF(H914="ガソリン",VLOOKUP(L914,参考データ!$D$4:$F$6,3,TRUE),VLOOKUP(L914,参考データ!$D$7:$F$15,3,TRUE)),IF(H914="ガソリン",VLOOKUP(L914,参考データ!$D$16:$F$18,3,TRUE),VLOOKUP(L914,参考データ!$D$19:$F$27,3,TRUE))))</f>
        <v/>
      </c>
      <c r="T914" s="204" t="str">
        <f>IF(C914="","",IF(Q914="有",IF(H914="ガソリン",VLOOKUP(M914,参考データ!$B$36:$F$38,3,FALSE)/R914^VLOOKUP(M914,参考データ!$B$36:$F$38,4,FALSE)/L914^VLOOKUP(M914,参考データ!$B$36:$F$38,5,FALSE),VLOOKUP(M914,参考データ!$B$39:$F$42,3,FALSE)/R914^VLOOKUP(M914,参考データ!$B$39:$F$42,4,FALSE)/L914^VLOOKUP(M914,参考データ!$B$39:$F$42,5,FALSE))*U914,J914/(IF(I914="委託輸送",IF(H914="ガソリン",INDEX(参考データ!$F$48:$I$50,MATCH(L914,参考データ!$D$48:$D$50,1),MATCH(M914,参考データ!$F$47:$I$47,0)),INDEX(参考データ!$F$51:$I$59,MATCH(L914,参考データ!$D$51:$D$59,1),MATCH(M914,参考データ!$F$47:$I$47,0))),IF(H914="ガソリン",INDEX(参考データ!$F$60:$I$62,MATCH(L914,参考データ!$D$60:$D$62,1),MATCH(M914,参考データ!$F$47:$I$47,0)),INDEX(参考データ!$F$63:$I$71,MATCH(L914,参考データ!$D$63:$D$71,1),MATCH(M914,参考データ!$F$47:$I$47,0)))))))</f>
        <v/>
      </c>
      <c r="U914" s="218" t="str">
        <f t="shared" si="141"/>
        <v/>
      </c>
      <c r="V914" s="206" t="str">
        <f t="shared" si="142"/>
        <v/>
      </c>
      <c r="AN914" s="216">
        <f t="shared" si="145"/>
        <v>0</v>
      </c>
      <c r="AO914" s="156">
        <f t="shared" si="140"/>
        <v>0</v>
      </c>
      <c r="AP914" s="140">
        <f t="shared" si="146"/>
        <v>0</v>
      </c>
      <c r="AQ914" s="159" t="str">
        <f t="shared" si="143"/>
        <v/>
      </c>
    </row>
    <row r="915" spans="2:43" x14ac:dyDescent="0.2">
      <c r="B915" s="202">
        <v>904</v>
      </c>
      <c r="C915" s="45"/>
      <c r="D915" s="114"/>
      <c r="E915" s="114"/>
      <c r="F915" s="114"/>
      <c r="G915" s="44"/>
      <c r="H915" s="10"/>
      <c r="I915" s="10"/>
      <c r="J915" s="5"/>
      <c r="K915" s="36"/>
      <c r="L915" s="37"/>
      <c r="M915" s="8"/>
      <c r="N915" s="8"/>
      <c r="O915" s="8"/>
      <c r="P915" s="8"/>
      <c r="Q915" s="51"/>
      <c r="R915" s="217" t="str">
        <f t="shared" si="144"/>
        <v/>
      </c>
      <c r="S915" s="39" t="str">
        <f>IF(I915="","",IF(I915="委託輸送",IF(H915="ガソリン",VLOOKUP(L915,参考データ!$D$4:$F$6,3,TRUE),VLOOKUP(L915,参考データ!$D$7:$F$15,3,TRUE)),IF(H915="ガソリン",VLOOKUP(L915,参考データ!$D$16:$F$18,3,TRUE),VLOOKUP(L915,参考データ!$D$19:$F$27,3,TRUE))))</f>
        <v/>
      </c>
      <c r="T915" s="204" t="str">
        <f>IF(C915="","",IF(Q915="有",IF(H915="ガソリン",VLOOKUP(M915,参考データ!$B$36:$F$38,3,FALSE)/R915^VLOOKUP(M915,参考データ!$B$36:$F$38,4,FALSE)/L915^VLOOKUP(M915,参考データ!$B$36:$F$38,5,FALSE),VLOOKUP(M915,参考データ!$B$39:$F$42,3,FALSE)/R915^VLOOKUP(M915,参考データ!$B$39:$F$42,4,FALSE)/L915^VLOOKUP(M915,参考データ!$B$39:$F$42,5,FALSE))*U915,J915/(IF(I915="委託輸送",IF(H915="ガソリン",INDEX(参考データ!$F$48:$I$50,MATCH(L915,参考データ!$D$48:$D$50,1),MATCH(M915,参考データ!$F$47:$I$47,0)),INDEX(参考データ!$F$51:$I$59,MATCH(L915,参考データ!$D$51:$D$59,1),MATCH(M915,参考データ!$F$47:$I$47,0))),IF(H915="ガソリン",INDEX(参考データ!$F$60:$I$62,MATCH(L915,参考データ!$D$60:$D$62,1),MATCH(M915,参考データ!$F$47:$I$47,0)),INDEX(参考データ!$F$63:$I$71,MATCH(L915,参考データ!$D$63:$D$71,1),MATCH(M915,参考データ!$F$47:$I$47,0)))))))</f>
        <v/>
      </c>
      <c r="U915" s="218" t="str">
        <f t="shared" si="141"/>
        <v/>
      </c>
      <c r="V915" s="206" t="str">
        <f t="shared" si="142"/>
        <v/>
      </c>
      <c r="AN915" s="216">
        <f t="shared" si="145"/>
        <v>0</v>
      </c>
      <c r="AO915" s="156">
        <f t="shared" si="140"/>
        <v>0</v>
      </c>
      <c r="AP915" s="140">
        <f t="shared" si="146"/>
        <v>0</v>
      </c>
      <c r="AQ915" s="159" t="str">
        <f t="shared" si="143"/>
        <v/>
      </c>
    </row>
    <row r="916" spans="2:43" x14ac:dyDescent="0.2">
      <c r="B916" s="202">
        <v>905</v>
      </c>
      <c r="C916" s="45"/>
      <c r="D916" s="114"/>
      <c r="E916" s="114"/>
      <c r="F916" s="114"/>
      <c r="G916" s="44"/>
      <c r="H916" s="10"/>
      <c r="I916" s="10"/>
      <c r="J916" s="5"/>
      <c r="K916" s="36"/>
      <c r="L916" s="37"/>
      <c r="M916" s="8"/>
      <c r="N916" s="8"/>
      <c r="O916" s="8"/>
      <c r="P916" s="8"/>
      <c r="Q916" s="51"/>
      <c r="R916" s="217" t="str">
        <f t="shared" si="144"/>
        <v/>
      </c>
      <c r="S916" s="39" t="str">
        <f>IF(I916="","",IF(I916="委託輸送",IF(H916="ガソリン",VLOOKUP(L916,参考データ!$D$4:$F$6,3,TRUE),VLOOKUP(L916,参考データ!$D$7:$F$15,3,TRUE)),IF(H916="ガソリン",VLOOKUP(L916,参考データ!$D$16:$F$18,3,TRUE),VLOOKUP(L916,参考データ!$D$19:$F$27,3,TRUE))))</f>
        <v/>
      </c>
      <c r="T916" s="204" t="str">
        <f>IF(C916="","",IF(Q916="有",IF(H916="ガソリン",VLOOKUP(M916,参考データ!$B$36:$F$38,3,FALSE)/R916^VLOOKUP(M916,参考データ!$B$36:$F$38,4,FALSE)/L916^VLOOKUP(M916,参考データ!$B$36:$F$38,5,FALSE),VLOOKUP(M916,参考データ!$B$39:$F$42,3,FALSE)/R916^VLOOKUP(M916,参考データ!$B$39:$F$42,4,FALSE)/L916^VLOOKUP(M916,参考データ!$B$39:$F$42,5,FALSE))*U916,J916/(IF(I916="委託輸送",IF(H916="ガソリン",INDEX(参考データ!$F$48:$I$50,MATCH(L916,参考データ!$D$48:$D$50,1),MATCH(M916,参考データ!$F$47:$I$47,0)),INDEX(参考データ!$F$51:$I$59,MATCH(L916,参考データ!$D$51:$D$59,1),MATCH(M916,参考データ!$F$47:$I$47,0))),IF(H916="ガソリン",INDEX(参考データ!$F$60:$I$62,MATCH(L916,参考データ!$D$60:$D$62,1),MATCH(M916,参考データ!$F$47:$I$47,0)),INDEX(参考データ!$F$63:$I$71,MATCH(L916,参考データ!$D$63:$D$71,1),MATCH(M916,参考データ!$F$47:$I$47,0)))))))</f>
        <v/>
      </c>
      <c r="U916" s="218" t="str">
        <f t="shared" si="141"/>
        <v/>
      </c>
      <c r="V916" s="206" t="str">
        <f t="shared" si="142"/>
        <v/>
      </c>
      <c r="AN916" s="216">
        <f t="shared" si="145"/>
        <v>0</v>
      </c>
      <c r="AO916" s="156">
        <f t="shared" si="140"/>
        <v>0</v>
      </c>
      <c r="AP916" s="140">
        <f t="shared" si="146"/>
        <v>0</v>
      </c>
      <c r="AQ916" s="159" t="str">
        <f t="shared" si="143"/>
        <v/>
      </c>
    </row>
    <row r="917" spans="2:43" x14ac:dyDescent="0.2">
      <c r="B917" s="202">
        <v>906</v>
      </c>
      <c r="C917" s="45"/>
      <c r="D917" s="114"/>
      <c r="E917" s="114"/>
      <c r="F917" s="114"/>
      <c r="G917" s="44"/>
      <c r="H917" s="10"/>
      <c r="I917" s="10"/>
      <c r="J917" s="5"/>
      <c r="K917" s="36"/>
      <c r="L917" s="37"/>
      <c r="M917" s="8"/>
      <c r="N917" s="8"/>
      <c r="O917" s="8"/>
      <c r="P917" s="8"/>
      <c r="Q917" s="51"/>
      <c r="R917" s="217" t="str">
        <f t="shared" si="144"/>
        <v/>
      </c>
      <c r="S917" s="39" t="str">
        <f>IF(I917="","",IF(I917="委託輸送",IF(H917="ガソリン",VLOOKUP(L917,参考データ!$D$4:$F$6,3,TRUE),VLOOKUP(L917,参考データ!$D$7:$F$15,3,TRUE)),IF(H917="ガソリン",VLOOKUP(L917,参考データ!$D$16:$F$18,3,TRUE),VLOOKUP(L917,参考データ!$D$19:$F$27,3,TRUE))))</f>
        <v/>
      </c>
      <c r="T917" s="204" t="str">
        <f>IF(C917="","",IF(Q917="有",IF(H917="ガソリン",VLOOKUP(M917,参考データ!$B$36:$F$38,3,FALSE)/R917^VLOOKUP(M917,参考データ!$B$36:$F$38,4,FALSE)/L917^VLOOKUP(M917,参考データ!$B$36:$F$38,5,FALSE),VLOOKUP(M917,参考データ!$B$39:$F$42,3,FALSE)/R917^VLOOKUP(M917,参考データ!$B$39:$F$42,4,FALSE)/L917^VLOOKUP(M917,参考データ!$B$39:$F$42,5,FALSE))*U917,J917/(IF(I917="委託輸送",IF(H917="ガソリン",INDEX(参考データ!$F$48:$I$50,MATCH(L917,参考データ!$D$48:$D$50,1),MATCH(M917,参考データ!$F$47:$I$47,0)),INDEX(参考データ!$F$51:$I$59,MATCH(L917,参考データ!$D$51:$D$59,1),MATCH(M917,参考データ!$F$47:$I$47,0))),IF(H917="ガソリン",INDEX(参考データ!$F$60:$I$62,MATCH(L917,参考データ!$D$60:$D$62,1),MATCH(M917,参考データ!$F$47:$I$47,0)),INDEX(参考データ!$F$63:$I$71,MATCH(L917,参考データ!$D$63:$D$71,1),MATCH(M917,参考データ!$F$47:$I$47,0)))))))</f>
        <v/>
      </c>
      <c r="U917" s="218" t="str">
        <f t="shared" si="141"/>
        <v/>
      </c>
      <c r="V917" s="206" t="str">
        <f t="shared" si="142"/>
        <v/>
      </c>
      <c r="AN917" s="216">
        <f t="shared" si="145"/>
        <v>0</v>
      </c>
      <c r="AO917" s="156">
        <f t="shared" si="140"/>
        <v>0</v>
      </c>
      <c r="AP917" s="140">
        <f t="shared" si="146"/>
        <v>0</v>
      </c>
      <c r="AQ917" s="159" t="str">
        <f t="shared" si="143"/>
        <v/>
      </c>
    </row>
    <row r="918" spans="2:43" x14ac:dyDescent="0.2">
      <c r="B918" s="202">
        <v>907</v>
      </c>
      <c r="C918" s="45"/>
      <c r="D918" s="114"/>
      <c r="E918" s="114"/>
      <c r="F918" s="114"/>
      <c r="G918" s="44"/>
      <c r="H918" s="10"/>
      <c r="I918" s="10"/>
      <c r="J918" s="5"/>
      <c r="K918" s="36"/>
      <c r="L918" s="37"/>
      <c r="M918" s="8"/>
      <c r="N918" s="8"/>
      <c r="O918" s="8"/>
      <c r="P918" s="8"/>
      <c r="Q918" s="51"/>
      <c r="R918" s="217" t="str">
        <f t="shared" si="144"/>
        <v/>
      </c>
      <c r="S918" s="39" t="str">
        <f>IF(I918="","",IF(I918="委託輸送",IF(H918="ガソリン",VLOOKUP(L918,参考データ!$D$4:$F$6,3,TRUE),VLOOKUP(L918,参考データ!$D$7:$F$15,3,TRUE)),IF(H918="ガソリン",VLOOKUP(L918,参考データ!$D$16:$F$18,3,TRUE),VLOOKUP(L918,参考データ!$D$19:$F$27,3,TRUE))))</f>
        <v/>
      </c>
      <c r="T918" s="204" t="str">
        <f>IF(C918="","",IF(Q918="有",IF(H918="ガソリン",VLOOKUP(M918,参考データ!$B$36:$F$38,3,FALSE)/R918^VLOOKUP(M918,参考データ!$B$36:$F$38,4,FALSE)/L918^VLOOKUP(M918,参考データ!$B$36:$F$38,5,FALSE),VLOOKUP(M918,参考データ!$B$39:$F$42,3,FALSE)/R918^VLOOKUP(M918,参考データ!$B$39:$F$42,4,FALSE)/L918^VLOOKUP(M918,参考データ!$B$39:$F$42,5,FALSE))*U918,J918/(IF(I918="委託輸送",IF(H918="ガソリン",INDEX(参考データ!$F$48:$I$50,MATCH(L918,参考データ!$D$48:$D$50,1),MATCH(M918,参考データ!$F$47:$I$47,0)),INDEX(参考データ!$F$51:$I$59,MATCH(L918,参考データ!$D$51:$D$59,1),MATCH(M918,参考データ!$F$47:$I$47,0))),IF(H918="ガソリン",INDEX(参考データ!$F$60:$I$62,MATCH(L918,参考データ!$D$60:$D$62,1),MATCH(M918,参考データ!$F$47:$I$47,0)),INDEX(参考データ!$F$63:$I$71,MATCH(L918,参考データ!$D$63:$D$71,1),MATCH(M918,参考データ!$F$47:$I$47,0)))))))</f>
        <v/>
      </c>
      <c r="U918" s="218" t="str">
        <f t="shared" si="141"/>
        <v/>
      </c>
      <c r="V918" s="206" t="str">
        <f t="shared" si="142"/>
        <v/>
      </c>
      <c r="AN918" s="216">
        <f t="shared" si="145"/>
        <v>0</v>
      </c>
      <c r="AO918" s="156">
        <f t="shared" si="140"/>
        <v>0</v>
      </c>
      <c r="AP918" s="140">
        <f t="shared" si="146"/>
        <v>0</v>
      </c>
      <c r="AQ918" s="159" t="str">
        <f t="shared" si="143"/>
        <v/>
      </c>
    </row>
    <row r="919" spans="2:43" x14ac:dyDescent="0.2">
      <c r="B919" s="202">
        <v>908</v>
      </c>
      <c r="C919" s="45"/>
      <c r="D919" s="114"/>
      <c r="E919" s="114"/>
      <c r="F919" s="114"/>
      <c r="G919" s="44"/>
      <c r="H919" s="10"/>
      <c r="I919" s="10"/>
      <c r="J919" s="5"/>
      <c r="K919" s="36"/>
      <c r="L919" s="37"/>
      <c r="M919" s="8"/>
      <c r="N919" s="8"/>
      <c r="O919" s="8"/>
      <c r="P919" s="8"/>
      <c r="Q919" s="51"/>
      <c r="R919" s="217" t="str">
        <f t="shared" si="144"/>
        <v/>
      </c>
      <c r="S919" s="39" t="str">
        <f>IF(I919="","",IF(I919="委託輸送",IF(H919="ガソリン",VLOOKUP(L919,参考データ!$D$4:$F$6,3,TRUE),VLOOKUP(L919,参考データ!$D$7:$F$15,3,TRUE)),IF(H919="ガソリン",VLOOKUP(L919,参考データ!$D$16:$F$18,3,TRUE),VLOOKUP(L919,参考データ!$D$19:$F$27,3,TRUE))))</f>
        <v/>
      </c>
      <c r="T919" s="204" t="str">
        <f>IF(C919="","",IF(Q919="有",IF(H919="ガソリン",VLOOKUP(M919,参考データ!$B$36:$F$38,3,FALSE)/R919^VLOOKUP(M919,参考データ!$B$36:$F$38,4,FALSE)/L919^VLOOKUP(M919,参考データ!$B$36:$F$38,5,FALSE),VLOOKUP(M919,参考データ!$B$39:$F$42,3,FALSE)/R919^VLOOKUP(M919,参考データ!$B$39:$F$42,4,FALSE)/L919^VLOOKUP(M919,参考データ!$B$39:$F$42,5,FALSE))*U919,J919/(IF(I919="委託輸送",IF(H919="ガソリン",INDEX(参考データ!$F$48:$I$50,MATCH(L919,参考データ!$D$48:$D$50,1),MATCH(M919,参考データ!$F$47:$I$47,0)),INDEX(参考データ!$F$51:$I$59,MATCH(L919,参考データ!$D$51:$D$59,1),MATCH(M919,参考データ!$F$47:$I$47,0))),IF(H919="ガソリン",INDEX(参考データ!$F$60:$I$62,MATCH(L919,参考データ!$D$60:$D$62,1),MATCH(M919,参考データ!$F$47:$I$47,0)),INDEX(参考データ!$F$63:$I$71,MATCH(L919,参考データ!$D$63:$D$71,1),MATCH(M919,参考データ!$F$47:$I$47,0)))))))</f>
        <v/>
      </c>
      <c r="U919" s="218" t="str">
        <f t="shared" si="141"/>
        <v/>
      </c>
      <c r="V919" s="206" t="str">
        <f t="shared" si="142"/>
        <v/>
      </c>
      <c r="AN919" s="216">
        <f t="shared" si="145"/>
        <v>0</v>
      </c>
      <c r="AO919" s="156">
        <f t="shared" si="140"/>
        <v>0</v>
      </c>
      <c r="AP919" s="140">
        <f t="shared" si="146"/>
        <v>0</v>
      </c>
      <c r="AQ919" s="159" t="str">
        <f t="shared" si="143"/>
        <v/>
      </c>
    </row>
    <row r="920" spans="2:43" x14ac:dyDescent="0.2">
      <c r="B920" s="202">
        <v>909</v>
      </c>
      <c r="C920" s="45"/>
      <c r="D920" s="114"/>
      <c r="E920" s="114"/>
      <c r="F920" s="114"/>
      <c r="G920" s="44"/>
      <c r="H920" s="10"/>
      <c r="I920" s="10"/>
      <c r="J920" s="5"/>
      <c r="K920" s="36"/>
      <c r="L920" s="37"/>
      <c r="M920" s="8"/>
      <c r="N920" s="8"/>
      <c r="O920" s="8"/>
      <c r="P920" s="8"/>
      <c r="Q920" s="51"/>
      <c r="R920" s="217" t="str">
        <f t="shared" si="144"/>
        <v/>
      </c>
      <c r="S920" s="39" t="str">
        <f>IF(I920="","",IF(I920="委託輸送",IF(H920="ガソリン",VLOOKUP(L920,参考データ!$D$4:$F$6,3,TRUE),VLOOKUP(L920,参考データ!$D$7:$F$15,3,TRUE)),IF(H920="ガソリン",VLOOKUP(L920,参考データ!$D$16:$F$18,3,TRUE),VLOOKUP(L920,参考データ!$D$19:$F$27,3,TRUE))))</f>
        <v/>
      </c>
      <c r="T920" s="204" t="str">
        <f>IF(C920="","",IF(Q920="有",IF(H920="ガソリン",VLOOKUP(M920,参考データ!$B$36:$F$38,3,FALSE)/R920^VLOOKUP(M920,参考データ!$B$36:$F$38,4,FALSE)/L920^VLOOKUP(M920,参考データ!$B$36:$F$38,5,FALSE),VLOOKUP(M920,参考データ!$B$39:$F$42,3,FALSE)/R920^VLOOKUP(M920,参考データ!$B$39:$F$42,4,FALSE)/L920^VLOOKUP(M920,参考データ!$B$39:$F$42,5,FALSE))*U920,J920/(IF(I920="委託輸送",IF(H920="ガソリン",INDEX(参考データ!$F$48:$I$50,MATCH(L920,参考データ!$D$48:$D$50,1),MATCH(M920,参考データ!$F$47:$I$47,0)),INDEX(参考データ!$F$51:$I$59,MATCH(L920,参考データ!$D$51:$D$59,1),MATCH(M920,参考データ!$F$47:$I$47,0))),IF(H920="ガソリン",INDEX(参考データ!$F$60:$I$62,MATCH(L920,参考データ!$D$60:$D$62,1),MATCH(M920,参考データ!$F$47:$I$47,0)),INDEX(参考データ!$F$63:$I$71,MATCH(L920,参考データ!$D$63:$D$71,1),MATCH(M920,参考データ!$F$47:$I$47,0)))))))</f>
        <v/>
      </c>
      <c r="U920" s="218" t="str">
        <f t="shared" si="141"/>
        <v/>
      </c>
      <c r="V920" s="206" t="str">
        <f t="shared" si="142"/>
        <v/>
      </c>
      <c r="AN920" s="216">
        <f t="shared" si="145"/>
        <v>0</v>
      </c>
      <c r="AO920" s="156">
        <f t="shared" si="140"/>
        <v>0</v>
      </c>
      <c r="AP920" s="140">
        <f t="shared" si="146"/>
        <v>0</v>
      </c>
      <c r="AQ920" s="159" t="str">
        <f t="shared" si="143"/>
        <v/>
      </c>
    </row>
    <row r="921" spans="2:43" x14ac:dyDescent="0.2">
      <c r="B921" s="202">
        <v>910</v>
      </c>
      <c r="C921" s="45"/>
      <c r="D921" s="114"/>
      <c r="E921" s="114"/>
      <c r="F921" s="114"/>
      <c r="G921" s="44"/>
      <c r="H921" s="10"/>
      <c r="I921" s="10"/>
      <c r="J921" s="5"/>
      <c r="K921" s="36"/>
      <c r="L921" s="37"/>
      <c r="M921" s="8"/>
      <c r="N921" s="8"/>
      <c r="O921" s="8"/>
      <c r="P921" s="8"/>
      <c r="Q921" s="51"/>
      <c r="R921" s="217" t="str">
        <f t="shared" si="144"/>
        <v/>
      </c>
      <c r="S921" s="39" t="str">
        <f>IF(I921="","",IF(I921="委託輸送",IF(H921="ガソリン",VLOOKUP(L921,参考データ!$D$4:$F$6,3,TRUE),VLOOKUP(L921,参考データ!$D$7:$F$15,3,TRUE)),IF(H921="ガソリン",VLOOKUP(L921,参考データ!$D$16:$F$18,3,TRUE),VLOOKUP(L921,参考データ!$D$19:$F$27,3,TRUE))))</f>
        <v/>
      </c>
      <c r="T921" s="204" t="str">
        <f>IF(C921="","",IF(Q921="有",IF(H921="ガソリン",VLOOKUP(M921,参考データ!$B$36:$F$38,3,FALSE)/R921^VLOOKUP(M921,参考データ!$B$36:$F$38,4,FALSE)/L921^VLOOKUP(M921,参考データ!$B$36:$F$38,5,FALSE),VLOOKUP(M921,参考データ!$B$39:$F$42,3,FALSE)/R921^VLOOKUP(M921,参考データ!$B$39:$F$42,4,FALSE)/L921^VLOOKUP(M921,参考データ!$B$39:$F$42,5,FALSE))*U921,J921/(IF(I921="委託輸送",IF(H921="ガソリン",INDEX(参考データ!$F$48:$I$50,MATCH(L921,参考データ!$D$48:$D$50,1),MATCH(M921,参考データ!$F$47:$I$47,0)),INDEX(参考データ!$F$51:$I$59,MATCH(L921,参考データ!$D$51:$D$59,1),MATCH(M921,参考データ!$F$47:$I$47,0))),IF(H921="ガソリン",INDEX(参考データ!$F$60:$I$62,MATCH(L921,参考データ!$D$60:$D$62,1),MATCH(M921,参考データ!$F$47:$I$47,0)),INDEX(参考データ!$F$63:$I$71,MATCH(L921,参考データ!$D$63:$D$71,1),MATCH(M921,参考データ!$F$47:$I$47,0)))))))</f>
        <v/>
      </c>
      <c r="U921" s="218" t="str">
        <f t="shared" si="141"/>
        <v/>
      </c>
      <c r="V921" s="206" t="str">
        <f t="shared" si="142"/>
        <v/>
      </c>
      <c r="AN921" s="216">
        <f t="shared" si="145"/>
        <v>0</v>
      </c>
      <c r="AO921" s="156">
        <f t="shared" si="140"/>
        <v>0</v>
      </c>
      <c r="AP921" s="140">
        <f t="shared" si="146"/>
        <v>0</v>
      </c>
      <c r="AQ921" s="159" t="str">
        <f t="shared" si="143"/>
        <v/>
      </c>
    </row>
    <row r="922" spans="2:43" x14ac:dyDescent="0.2">
      <c r="B922" s="202">
        <v>911</v>
      </c>
      <c r="C922" s="45"/>
      <c r="D922" s="114"/>
      <c r="E922" s="114"/>
      <c r="F922" s="114"/>
      <c r="G922" s="44"/>
      <c r="H922" s="10"/>
      <c r="I922" s="10"/>
      <c r="J922" s="5"/>
      <c r="K922" s="36"/>
      <c r="L922" s="37"/>
      <c r="M922" s="8"/>
      <c r="N922" s="8"/>
      <c r="O922" s="8"/>
      <c r="P922" s="8"/>
      <c r="Q922" s="51"/>
      <c r="R922" s="217" t="str">
        <f t="shared" si="144"/>
        <v/>
      </c>
      <c r="S922" s="39" t="str">
        <f>IF(I922="","",IF(I922="委託輸送",IF(H922="ガソリン",VLOOKUP(L922,参考データ!$D$4:$F$6,3,TRUE),VLOOKUP(L922,参考データ!$D$7:$F$15,3,TRUE)),IF(H922="ガソリン",VLOOKUP(L922,参考データ!$D$16:$F$18,3,TRUE),VLOOKUP(L922,参考データ!$D$19:$F$27,3,TRUE))))</f>
        <v/>
      </c>
      <c r="T922" s="204" t="str">
        <f>IF(C922="","",IF(Q922="有",IF(H922="ガソリン",VLOOKUP(M922,参考データ!$B$36:$F$38,3,FALSE)/R922^VLOOKUP(M922,参考データ!$B$36:$F$38,4,FALSE)/L922^VLOOKUP(M922,参考データ!$B$36:$F$38,5,FALSE),VLOOKUP(M922,参考データ!$B$39:$F$42,3,FALSE)/R922^VLOOKUP(M922,参考データ!$B$39:$F$42,4,FALSE)/L922^VLOOKUP(M922,参考データ!$B$39:$F$42,5,FALSE))*U922,J922/(IF(I922="委託輸送",IF(H922="ガソリン",INDEX(参考データ!$F$48:$I$50,MATCH(L922,参考データ!$D$48:$D$50,1),MATCH(M922,参考データ!$F$47:$I$47,0)),INDEX(参考データ!$F$51:$I$59,MATCH(L922,参考データ!$D$51:$D$59,1),MATCH(M922,参考データ!$F$47:$I$47,0))),IF(H922="ガソリン",INDEX(参考データ!$F$60:$I$62,MATCH(L922,参考データ!$D$60:$D$62,1),MATCH(M922,参考データ!$F$47:$I$47,0)),INDEX(参考データ!$F$63:$I$71,MATCH(L922,参考データ!$D$63:$D$71,1),MATCH(M922,参考データ!$F$47:$I$47,0)))))))</f>
        <v/>
      </c>
      <c r="U922" s="218" t="str">
        <f t="shared" si="141"/>
        <v/>
      </c>
      <c r="V922" s="206" t="str">
        <f t="shared" si="142"/>
        <v/>
      </c>
      <c r="AN922" s="216">
        <f t="shared" si="145"/>
        <v>0</v>
      </c>
      <c r="AO922" s="156">
        <f t="shared" si="140"/>
        <v>0</v>
      </c>
      <c r="AP922" s="140">
        <f t="shared" si="146"/>
        <v>0</v>
      </c>
      <c r="AQ922" s="159" t="str">
        <f t="shared" si="143"/>
        <v/>
      </c>
    </row>
    <row r="923" spans="2:43" x14ac:dyDescent="0.2">
      <c r="B923" s="202">
        <v>912</v>
      </c>
      <c r="C923" s="45"/>
      <c r="D923" s="114"/>
      <c r="E923" s="114"/>
      <c r="F923" s="114"/>
      <c r="G923" s="44"/>
      <c r="H923" s="10"/>
      <c r="I923" s="10"/>
      <c r="J923" s="5"/>
      <c r="K923" s="36"/>
      <c r="L923" s="37"/>
      <c r="M923" s="8"/>
      <c r="N923" s="8"/>
      <c r="O923" s="8"/>
      <c r="P923" s="8"/>
      <c r="Q923" s="51"/>
      <c r="R923" s="217" t="str">
        <f t="shared" si="144"/>
        <v/>
      </c>
      <c r="S923" s="39" t="str">
        <f>IF(I923="","",IF(I923="委託輸送",IF(H923="ガソリン",VLOOKUP(L923,参考データ!$D$4:$F$6,3,TRUE),VLOOKUP(L923,参考データ!$D$7:$F$15,3,TRUE)),IF(H923="ガソリン",VLOOKUP(L923,参考データ!$D$16:$F$18,3,TRUE),VLOOKUP(L923,参考データ!$D$19:$F$27,3,TRUE))))</f>
        <v/>
      </c>
      <c r="T923" s="204" t="str">
        <f>IF(C923="","",IF(Q923="有",IF(H923="ガソリン",VLOOKUP(M923,参考データ!$B$36:$F$38,3,FALSE)/R923^VLOOKUP(M923,参考データ!$B$36:$F$38,4,FALSE)/L923^VLOOKUP(M923,参考データ!$B$36:$F$38,5,FALSE),VLOOKUP(M923,参考データ!$B$39:$F$42,3,FALSE)/R923^VLOOKUP(M923,参考データ!$B$39:$F$42,4,FALSE)/L923^VLOOKUP(M923,参考データ!$B$39:$F$42,5,FALSE))*U923,J923/(IF(I923="委託輸送",IF(H923="ガソリン",INDEX(参考データ!$F$48:$I$50,MATCH(L923,参考データ!$D$48:$D$50,1),MATCH(M923,参考データ!$F$47:$I$47,0)),INDEX(参考データ!$F$51:$I$59,MATCH(L923,参考データ!$D$51:$D$59,1),MATCH(M923,参考データ!$F$47:$I$47,0))),IF(H923="ガソリン",INDEX(参考データ!$F$60:$I$62,MATCH(L923,参考データ!$D$60:$D$62,1),MATCH(M923,参考データ!$F$47:$I$47,0)),INDEX(参考データ!$F$63:$I$71,MATCH(L923,参考データ!$D$63:$D$71,1),MATCH(M923,参考データ!$F$47:$I$47,0)))))))</f>
        <v/>
      </c>
      <c r="U923" s="218" t="str">
        <f t="shared" si="141"/>
        <v/>
      </c>
      <c r="V923" s="206" t="str">
        <f t="shared" si="142"/>
        <v/>
      </c>
      <c r="AN923" s="216">
        <f t="shared" si="145"/>
        <v>0</v>
      </c>
      <c r="AO923" s="156">
        <f t="shared" si="140"/>
        <v>0</v>
      </c>
      <c r="AP923" s="140">
        <f t="shared" si="146"/>
        <v>0</v>
      </c>
      <c r="AQ923" s="159" t="str">
        <f t="shared" si="143"/>
        <v/>
      </c>
    </row>
    <row r="924" spans="2:43" x14ac:dyDescent="0.2">
      <c r="B924" s="202">
        <v>913</v>
      </c>
      <c r="C924" s="45"/>
      <c r="D924" s="114"/>
      <c r="E924" s="114"/>
      <c r="F924" s="114"/>
      <c r="G924" s="44"/>
      <c r="H924" s="10"/>
      <c r="I924" s="10"/>
      <c r="J924" s="5"/>
      <c r="K924" s="36"/>
      <c r="L924" s="37"/>
      <c r="M924" s="8"/>
      <c r="N924" s="8"/>
      <c r="O924" s="8"/>
      <c r="P924" s="8"/>
      <c r="Q924" s="51"/>
      <c r="R924" s="217" t="str">
        <f t="shared" si="144"/>
        <v/>
      </c>
      <c r="S924" s="39" t="str">
        <f>IF(I924="","",IF(I924="委託輸送",IF(H924="ガソリン",VLOOKUP(L924,参考データ!$D$4:$F$6,3,TRUE),VLOOKUP(L924,参考データ!$D$7:$F$15,3,TRUE)),IF(H924="ガソリン",VLOOKUP(L924,参考データ!$D$16:$F$18,3,TRUE),VLOOKUP(L924,参考データ!$D$19:$F$27,3,TRUE))))</f>
        <v/>
      </c>
      <c r="T924" s="204" t="str">
        <f>IF(C924="","",IF(Q924="有",IF(H924="ガソリン",VLOOKUP(M924,参考データ!$B$36:$F$38,3,FALSE)/R924^VLOOKUP(M924,参考データ!$B$36:$F$38,4,FALSE)/L924^VLOOKUP(M924,参考データ!$B$36:$F$38,5,FALSE),VLOOKUP(M924,参考データ!$B$39:$F$42,3,FALSE)/R924^VLOOKUP(M924,参考データ!$B$39:$F$42,4,FALSE)/L924^VLOOKUP(M924,参考データ!$B$39:$F$42,5,FALSE))*U924,J924/(IF(I924="委託輸送",IF(H924="ガソリン",INDEX(参考データ!$F$48:$I$50,MATCH(L924,参考データ!$D$48:$D$50,1),MATCH(M924,参考データ!$F$47:$I$47,0)),INDEX(参考データ!$F$51:$I$59,MATCH(L924,参考データ!$D$51:$D$59,1),MATCH(M924,参考データ!$F$47:$I$47,0))),IF(H924="ガソリン",INDEX(参考データ!$F$60:$I$62,MATCH(L924,参考データ!$D$60:$D$62,1),MATCH(M924,参考データ!$F$47:$I$47,0)),INDEX(参考データ!$F$63:$I$71,MATCH(L924,参考データ!$D$63:$D$71,1),MATCH(M924,参考データ!$F$47:$I$47,0)))))))</f>
        <v/>
      </c>
      <c r="U924" s="218" t="str">
        <f t="shared" si="141"/>
        <v/>
      </c>
      <c r="V924" s="206" t="str">
        <f t="shared" si="142"/>
        <v/>
      </c>
      <c r="AN924" s="216">
        <f t="shared" si="145"/>
        <v>0</v>
      </c>
      <c r="AO924" s="156">
        <f t="shared" si="140"/>
        <v>0</v>
      </c>
      <c r="AP924" s="140">
        <f t="shared" si="146"/>
        <v>0</v>
      </c>
      <c r="AQ924" s="159" t="str">
        <f t="shared" si="143"/>
        <v/>
      </c>
    </row>
    <row r="925" spans="2:43" x14ac:dyDescent="0.2">
      <c r="B925" s="202">
        <v>914</v>
      </c>
      <c r="C925" s="45"/>
      <c r="D925" s="114"/>
      <c r="E925" s="114"/>
      <c r="F925" s="114"/>
      <c r="G925" s="44"/>
      <c r="H925" s="10"/>
      <c r="I925" s="10"/>
      <c r="J925" s="5"/>
      <c r="K925" s="36"/>
      <c r="L925" s="37"/>
      <c r="M925" s="8"/>
      <c r="N925" s="8"/>
      <c r="O925" s="8"/>
      <c r="P925" s="8"/>
      <c r="Q925" s="51"/>
      <c r="R925" s="217" t="str">
        <f t="shared" si="144"/>
        <v/>
      </c>
      <c r="S925" s="39" t="str">
        <f>IF(I925="","",IF(I925="委託輸送",IF(H925="ガソリン",VLOOKUP(L925,参考データ!$D$4:$F$6,3,TRUE),VLOOKUP(L925,参考データ!$D$7:$F$15,3,TRUE)),IF(H925="ガソリン",VLOOKUP(L925,参考データ!$D$16:$F$18,3,TRUE),VLOOKUP(L925,参考データ!$D$19:$F$27,3,TRUE))))</f>
        <v/>
      </c>
      <c r="T925" s="204" t="str">
        <f>IF(C925="","",IF(Q925="有",IF(H925="ガソリン",VLOOKUP(M925,参考データ!$B$36:$F$38,3,FALSE)/R925^VLOOKUP(M925,参考データ!$B$36:$F$38,4,FALSE)/L925^VLOOKUP(M925,参考データ!$B$36:$F$38,5,FALSE),VLOOKUP(M925,参考データ!$B$39:$F$42,3,FALSE)/R925^VLOOKUP(M925,参考データ!$B$39:$F$42,4,FALSE)/L925^VLOOKUP(M925,参考データ!$B$39:$F$42,5,FALSE))*U925,J925/(IF(I925="委託輸送",IF(H925="ガソリン",INDEX(参考データ!$F$48:$I$50,MATCH(L925,参考データ!$D$48:$D$50,1),MATCH(M925,参考データ!$F$47:$I$47,0)),INDEX(参考データ!$F$51:$I$59,MATCH(L925,参考データ!$D$51:$D$59,1),MATCH(M925,参考データ!$F$47:$I$47,0))),IF(H925="ガソリン",INDEX(参考データ!$F$60:$I$62,MATCH(L925,参考データ!$D$60:$D$62,1),MATCH(M925,参考データ!$F$47:$I$47,0)),INDEX(参考データ!$F$63:$I$71,MATCH(L925,参考データ!$D$63:$D$71,1),MATCH(M925,参考データ!$F$47:$I$47,0)))))))</f>
        <v/>
      </c>
      <c r="U925" s="218" t="str">
        <f t="shared" si="141"/>
        <v/>
      </c>
      <c r="V925" s="206" t="str">
        <f t="shared" si="142"/>
        <v/>
      </c>
      <c r="AN925" s="216">
        <f t="shared" si="145"/>
        <v>0</v>
      </c>
      <c r="AO925" s="156">
        <f t="shared" si="140"/>
        <v>0</v>
      </c>
      <c r="AP925" s="140">
        <f t="shared" si="146"/>
        <v>0</v>
      </c>
      <c r="AQ925" s="159" t="str">
        <f t="shared" si="143"/>
        <v/>
      </c>
    </row>
    <row r="926" spans="2:43" x14ac:dyDescent="0.2">
      <c r="B926" s="202">
        <v>915</v>
      </c>
      <c r="C926" s="45"/>
      <c r="D926" s="114"/>
      <c r="E926" s="114"/>
      <c r="F926" s="114"/>
      <c r="G926" s="44"/>
      <c r="H926" s="10"/>
      <c r="I926" s="10"/>
      <c r="J926" s="5"/>
      <c r="K926" s="36"/>
      <c r="L926" s="37"/>
      <c r="M926" s="8"/>
      <c r="N926" s="8"/>
      <c r="O926" s="8"/>
      <c r="P926" s="8"/>
      <c r="Q926" s="51"/>
      <c r="R926" s="217" t="str">
        <f t="shared" si="144"/>
        <v/>
      </c>
      <c r="S926" s="39" t="str">
        <f>IF(I926="","",IF(I926="委託輸送",IF(H926="ガソリン",VLOOKUP(L926,参考データ!$D$4:$F$6,3,TRUE),VLOOKUP(L926,参考データ!$D$7:$F$15,3,TRUE)),IF(H926="ガソリン",VLOOKUP(L926,参考データ!$D$16:$F$18,3,TRUE),VLOOKUP(L926,参考データ!$D$19:$F$27,3,TRUE))))</f>
        <v/>
      </c>
      <c r="T926" s="204" t="str">
        <f>IF(C926="","",IF(Q926="有",IF(H926="ガソリン",VLOOKUP(M926,参考データ!$B$36:$F$38,3,FALSE)/R926^VLOOKUP(M926,参考データ!$B$36:$F$38,4,FALSE)/L926^VLOOKUP(M926,参考データ!$B$36:$F$38,5,FALSE),VLOOKUP(M926,参考データ!$B$39:$F$42,3,FALSE)/R926^VLOOKUP(M926,参考データ!$B$39:$F$42,4,FALSE)/L926^VLOOKUP(M926,参考データ!$B$39:$F$42,5,FALSE))*U926,J926/(IF(I926="委託輸送",IF(H926="ガソリン",INDEX(参考データ!$F$48:$I$50,MATCH(L926,参考データ!$D$48:$D$50,1),MATCH(M926,参考データ!$F$47:$I$47,0)),INDEX(参考データ!$F$51:$I$59,MATCH(L926,参考データ!$D$51:$D$59,1),MATCH(M926,参考データ!$F$47:$I$47,0))),IF(H926="ガソリン",INDEX(参考データ!$F$60:$I$62,MATCH(L926,参考データ!$D$60:$D$62,1),MATCH(M926,参考データ!$F$47:$I$47,0)),INDEX(参考データ!$F$63:$I$71,MATCH(L926,参考データ!$D$63:$D$71,1),MATCH(M926,参考データ!$F$47:$I$47,0)))))))</f>
        <v/>
      </c>
      <c r="U926" s="218" t="str">
        <f t="shared" si="141"/>
        <v/>
      </c>
      <c r="V926" s="206" t="str">
        <f t="shared" si="142"/>
        <v/>
      </c>
      <c r="AN926" s="216">
        <f t="shared" si="145"/>
        <v>0</v>
      </c>
      <c r="AO926" s="156">
        <f t="shared" si="140"/>
        <v>0</v>
      </c>
      <c r="AP926" s="140">
        <f t="shared" si="146"/>
        <v>0</v>
      </c>
      <c r="AQ926" s="159" t="str">
        <f t="shared" si="143"/>
        <v/>
      </c>
    </row>
    <row r="927" spans="2:43" x14ac:dyDescent="0.2">
      <c r="B927" s="202">
        <v>916</v>
      </c>
      <c r="C927" s="45"/>
      <c r="D927" s="114"/>
      <c r="E927" s="114"/>
      <c r="F927" s="114"/>
      <c r="G927" s="44"/>
      <c r="H927" s="10"/>
      <c r="I927" s="10"/>
      <c r="J927" s="5"/>
      <c r="K927" s="36"/>
      <c r="L927" s="37"/>
      <c r="M927" s="8"/>
      <c r="N927" s="8"/>
      <c r="O927" s="8"/>
      <c r="P927" s="8"/>
      <c r="Q927" s="51"/>
      <c r="R927" s="217" t="str">
        <f t="shared" si="144"/>
        <v/>
      </c>
      <c r="S927" s="39" t="str">
        <f>IF(I927="","",IF(I927="委託輸送",IF(H927="ガソリン",VLOOKUP(L927,参考データ!$D$4:$F$6,3,TRUE),VLOOKUP(L927,参考データ!$D$7:$F$15,3,TRUE)),IF(H927="ガソリン",VLOOKUP(L927,参考データ!$D$16:$F$18,3,TRUE),VLOOKUP(L927,参考データ!$D$19:$F$27,3,TRUE))))</f>
        <v/>
      </c>
      <c r="T927" s="204" t="str">
        <f>IF(C927="","",IF(Q927="有",IF(H927="ガソリン",VLOOKUP(M927,参考データ!$B$36:$F$38,3,FALSE)/R927^VLOOKUP(M927,参考データ!$B$36:$F$38,4,FALSE)/L927^VLOOKUP(M927,参考データ!$B$36:$F$38,5,FALSE),VLOOKUP(M927,参考データ!$B$39:$F$42,3,FALSE)/R927^VLOOKUP(M927,参考データ!$B$39:$F$42,4,FALSE)/L927^VLOOKUP(M927,参考データ!$B$39:$F$42,5,FALSE))*U927,J927/(IF(I927="委託輸送",IF(H927="ガソリン",INDEX(参考データ!$F$48:$I$50,MATCH(L927,参考データ!$D$48:$D$50,1),MATCH(M927,参考データ!$F$47:$I$47,0)),INDEX(参考データ!$F$51:$I$59,MATCH(L927,参考データ!$D$51:$D$59,1),MATCH(M927,参考データ!$F$47:$I$47,0))),IF(H927="ガソリン",INDEX(参考データ!$F$60:$I$62,MATCH(L927,参考データ!$D$60:$D$62,1),MATCH(M927,参考データ!$F$47:$I$47,0)),INDEX(参考データ!$F$63:$I$71,MATCH(L927,参考データ!$D$63:$D$71,1),MATCH(M927,参考データ!$F$47:$I$47,0)))))))</f>
        <v/>
      </c>
      <c r="U927" s="218" t="str">
        <f t="shared" si="141"/>
        <v/>
      </c>
      <c r="V927" s="206" t="str">
        <f t="shared" si="142"/>
        <v/>
      </c>
      <c r="AN927" s="216">
        <f t="shared" si="145"/>
        <v>0</v>
      </c>
      <c r="AO927" s="156">
        <f t="shared" si="140"/>
        <v>0</v>
      </c>
      <c r="AP927" s="140">
        <f t="shared" si="146"/>
        <v>0</v>
      </c>
      <c r="AQ927" s="159" t="str">
        <f t="shared" si="143"/>
        <v/>
      </c>
    </row>
    <row r="928" spans="2:43" x14ac:dyDescent="0.2">
      <c r="B928" s="202">
        <v>917</v>
      </c>
      <c r="C928" s="45"/>
      <c r="D928" s="114"/>
      <c r="E928" s="114"/>
      <c r="F928" s="114"/>
      <c r="G928" s="44"/>
      <c r="H928" s="10"/>
      <c r="I928" s="10"/>
      <c r="J928" s="5"/>
      <c r="K928" s="36"/>
      <c r="L928" s="37"/>
      <c r="M928" s="8"/>
      <c r="N928" s="8"/>
      <c r="O928" s="8"/>
      <c r="P928" s="8"/>
      <c r="Q928" s="51"/>
      <c r="R928" s="217" t="str">
        <f t="shared" si="144"/>
        <v/>
      </c>
      <c r="S928" s="39" t="str">
        <f>IF(I928="","",IF(I928="委託輸送",IF(H928="ガソリン",VLOOKUP(L928,参考データ!$D$4:$F$6,3,TRUE),VLOOKUP(L928,参考データ!$D$7:$F$15,3,TRUE)),IF(H928="ガソリン",VLOOKUP(L928,参考データ!$D$16:$F$18,3,TRUE),VLOOKUP(L928,参考データ!$D$19:$F$27,3,TRUE))))</f>
        <v/>
      </c>
      <c r="T928" s="204" t="str">
        <f>IF(C928="","",IF(Q928="有",IF(H928="ガソリン",VLOOKUP(M928,参考データ!$B$36:$F$38,3,FALSE)/R928^VLOOKUP(M928,参考データ!$B$36:$F$38,4,FALSE)/L928^VLOOKUP(M928,参考データ!$B$36:$F$38,5,FALSE),VLOOKUP(M928,参考データ!$B$39:$F$42,3,FALSE)/R928^VLOOKUP(M928,参考データ!$B$39:$F$42,4,FALSE)/L928^VLOOKUP(M928,参考データ!$B$39:$F$42,5,FALSE))*U928,J928/(IF(I928="委託輸送",IF(H928="ガソリン",INDEX(参考データ!$F$48:$I$50,MATCH(L928,参考データ!$D$48:$D$50,1),MATCH(M928,参考データ!$F$47:$I$47,0)),INDEX(参考データ!$F$51:$I$59,MATCH(L928,参考データ!$D$51:$D$59,1),MATCH(M928,参考データ!$F$47:$I$47,0))),IF(H928="ガソリン",INDEX(参考データ!$F$60:$I$62,MATCH(L928,参考データ!$D$60:$D$62,1),MATCH(M928,参考データ!$F$47:$I$47,0)),INDEX(参考データ!$F$63:$I$71,MATCH(L928,参考データ!$D$63:$D$71,1),MATCH(M928,参考データ!$F$47:$I$47,0)))))))</f>
        <v/>
      </c>
      <c r="U928" s="218" t="str">
        <f t="shared" si="141"/>
        <v/>
      </c>
      <c r="V928" s="206" t="str">
        <f t="shared" si="142"/>
        <v/>
      </c>
      <c r="AN928" s="216">
        <f t="shared" si="145"/>
        <v>0</v>
      </c>
      <c r="AO928" s="156">
        <f t="shared" si="140"/>
        <v>0</v>
      </c>
      <c r="AP928" s="140">
        <f t="shared" si="146"/>
        <v>0</v>
      </c>
      <c r="AQ928" s="159" t="str">
        <f t="shared" si="143"/>
        <v/>
      </c>
    </row>
    <row r="929" spans="2:43" x14ac:dyDescent="0.2">
      <c r="B929" s="202">
        <v>918</v>
      </c>
      <c r="C929" s="45"/>
      <c r="D929" s="114"/>
      <c r="E929" s="114"/>
      <c r="F929" s="114"/>
      <c r="G929" s="44"/>
      <c r="H929" s="10"/>
      <c r="I929" s="10"/>
      <c r="J929" s="5"/>
      <c r="K929" s="36"/>
      <c r="L929" s="37"/>
      <c r="M929" s="8"/>
      <c r="N929" s="8"/>
      <c r="O929" s="8"/>
      <c r="P929" s="8"/>
      <c r="Q929" s="51"/>
      <c r="R929" s="217" t="str">
        <f t="shared" si="144"/>
        <v/>
      </c>
      <c r="S929" s="39" t="str">
        <f>IF(I929="","",IF(I929="委託輸送",IF(H929="ガソリン",VLOOKUP(L929,参考データ!$D$4:$F$6,3,TRUE),VLOOKUP(L929,参考データ!$D$7:$F$15,3,TRUE)),IF(H929="ガソリン",VLOOKUP(L929,参考データ!$D$16:$F$18,3,TRUE),VLOOKUP(L929,参考データ!$D$19:$F$27,3,TRUE))))</f>
        <v/>
      </c>
      <c r="T929" s="204" t="str">
        <f>IF(C929="","",IF(Q929="有",IF(H929="ガソリン",VLOOKUP(M929,参考データ!$B$36:$F$38,3,FALSE)/R929^VLOOKUP(M929,参考データ!$B$36:$F$38,4,FALSE)/L929^VLOOKUP(M929,参考データ!$B$36:$F$38,5,FALSE),VLOOKUP(M929,参考データ!$B$39:$F$42,3,FALSE)/R929^VLOOKUP(M929,参考データ!$B$39:$F$42,4,FALSE)/L929^VLOOKUP(M929,参考データ!$B$39:$F$42,5,FALSE))*U929,J929/(IF(I929="委託輸送",IF(H929="ガソリン",INDEX(参考データ!$F$48:$I$50,MATCH(L929,参考データ!$D$48:$D$50,1),MATCH(M929,参考データ!$F$47:$I$47,0)),INDEX(参考データ!$F$51:$I$59,MATCH(L929,参考データ!$D$51:$D$59,1),MATCH(M929,参考データ!$F$47:$I$47,0))),IF(H929="ガソリン",INDEX(参考データ!$F$60:$I$62,MATCH(L929,参考データ!$D$60:$D$62,1),MATCH(M929,参考データ!$F$47:$I$47,0)),INDEX(参考データ!$F$63:$I$71,MATCH(L929,参考データ!$D$63:$D$71,1),MATCH(M929,参考データ!$F$47:$I$47,0)))))))</f>
        <v/>
      </c>
      <c r="U929" s="218" t="str">
        <f t="shared" si="141"/>
        <v/>
      </c>
      <c r="V929" s="206" t="str">
        <f t="shared" si="142"/>
        <v/>
      </c>
      <c r="AN929" s="216">
        <f t="shared" si="145"/>
        <v>0</v>
      </c>
      <c r="AO929" s="156">
        <f t="shared" si="140"/>
        <v>0</v>
      </c>
      <c r="AP929" s="140">
        <f t="shared" si="146"/>
        <v>0</v>
      </c>
      <c r="AQ929" s="159" t="str">
        <f t="shared" si="143"/>
        <v/>
      </c>
    </row>
    <row r="930" spans="2:43" x14ac:dyDescent="0.2">
      <c r="B930" s="202">
        <v>919</v>
      </c>
      <c r="C930" s="45"/>
      <c r="D930" s="114"/>
      <c r="E930" s="114"/>
      <c r="F930" s="114"/>
      <c r="G930" s="44"/>
      <c r="H930" s="10"/>
      <c r="I930" s="10"/>
      <c r="J930" s="5"/>
      <c r="K930" s="36"/>
      <c r="L930" s="37"/>
      <c r="M930" s="8"/>
      <c r="N930" s="8"/>
      <c r="O930" s="8"/>
      <c r="P930" s="8"/>
      <c r="Q930" s="51"/>
      <c r="R930" s="217" t="str">
        <f t="shared" si="144"/>
        <v/>
      </c>
      <c r="S930" s="39" t="str">
        <f>IF(I930="","",IF(I930="委託輸送",IF(H930="ガソリン",VLOOKUP(L930,参考データ!$D$4:$F$6,3,TRUE),VLOOKUP(L930,参考データ!$D$7:$F$15,3,TRUE)),IF(H930="ガソリン",VLOOKUP(L930,参考データ!$D$16:$F$18,3,TRUE),VLOOKUP(L930,参考データ!$D$19:$F$27,3,TRUE))))</f>
        <v/>
      </c>
      <c r="T930" s="204" t="str">
        <f>IF(C930="","",IF(Q930="有",IF(H930="ガソリン",VLOOKUP(M930,参考データ!$B$36:$F$38,3,FALSE)/R930^VLOOKUP(M930,参考データ!$B$36:$F$38,4,FALSE)/L930^VLOOKUP(M930,参考データ!$B$36:$F$38,5,FALSE),VLOOKUP(M930,参考データ!$B$39:$F$42,3,FALSE)/R930^VLOOKUP(M930,参考データ!$B$39:$F$42,4,FALSE)/L930^VLOOKUP(M930,参考データ!$B$39:$F$42,5,FALSE))*U930,J930/(IF(I930="委託輸送",IF(H930="ガソリン",INDEX(参考データ!$F$48:$I$50,MATCH(L930,参考データ!$D$48:$D$50,1),MATCH(M930,参考データ!$F$47:$I$47,0)),INDEX(参考データ!$F$51:$I$59,MATCH(L930,参考データ!$D$51:$D$59,1),MATCH(M930,参考データ!$F$47:$I$47,0))),IF(H930="ガソリン",INDEX(参考データ!$F$60:$I$62,MATCH(L930,参考データ!$D$60:$D$62,1),MATCH(M930,参考データ!$F$47:$I$47,0)),INDEX(参考データ!$F$63:$I$71,MATCH(L930,参考データ!$D$63:$D$71,1),MATCH(M930,参考データ!$F$47:$I$47,0)))))))</f>
        <v/>
      </c>
      <c r="U930" s="218" t="str">
        <f t="shared" si="141"/>
        <v/>
      </c>
      <c r="V930" s="206" t="str">
        <f t="shared" si="142"/>
        <v/>
      </c>
      <c r="AN930" s="216">
        <f t="shared" si="145"/>
        <v>0</v>
      </c>
      <c r="AO930" s="156">
        <f t="shared" si="140"/>
        <v>0</v>
      </c>
      <c r="AP930" s="140">
        <f t="shared" si="146"/>
        <v>0</v>
      </c>
      <c r="AQ930" s="159" t="str">
        <f t="shared" si="143"/>
        <v/>
      </c>
    </row>
    <row r="931" spans="2:43" x14ac:dyDescent="0.2">
      <c r="B931" s="202">
        <v>920</v>
      </c>
      <c r="C931" s="45"/>
      <c r="D931" s="114"/>
      <c r="E931" s="114"/>
      <c r="F931" s="114"/>
      <c r="G931" s="44"/>
      <c r="H931" s="10"/>
      <c r="I931" s="10"/>
      <c r="J931" s="5"/>
      <c r="K931" s="36"/>
      <c r="L931" s="37"/>
      <c r="M931" s="8"/>
      <c r="N931" s="8"/>
      <c r="O931" s="8"/>
      <c r="P931" s="8"/>
      <c r="Q931" s="51"/>
      <c r="R931" s="217" t="str">
        <f t="shared" si="144"/>
        <v/>
      </c>
      <c r="S931" s="39" t="str">
        <f>IF(I931="","",IF(I931="委託輸送",IF(H931="ガソリン",VLOOKUP(L931,参考データ!$D$4:$F$6,3,TRUE),VLOOKUP(L931,参考データ!$D$7:$F$15,3,TRUE)),IF(H931="ガソリン",VLOOKUP(L931,参考データ!$D$16:$F$18,3,TRUE),VLOOKUP(L931,参考データ!$D$19:$F$27,3,TRUE))))</f>
        <v/>
      </c>
      <c r="T931" s="204" t="str">
        <f>IF(C931="","",IF(Q931="有",IF(H931="ガソリン",VLOOKUP(M931,参考データ!$B$36:$F$38,3,FALSE)/R931^VLOOKUP(M931,参考データ!$B$36:$F$38,4,FALSE)/L931^VLOOKUP(M931,参考データ!$B$36:$F$38,5,FALSE),VLOOKUP(M931,参考データ!$B$39:$F$42,3,FALSE)/R931^VLOOKUP(M931,参考データ!$B$39:$F$42,4,FALSE)/L931^VLOOKUP(M931,参考データ!$B$39:$F$42,5,FALSE))*U931,J931/(IF(I931="委託輸送",IF(H931="ガソリン",INDEX(参考データ!$F$48:$I$50,MATCH(L931,参考データ!$D$48:$D$50,1),MATCH(M931,参考データ!$F$47:$I$47,0)),INDEX(参考データ!$F$51:$I$59,MATCH(L931,参考データ!$D$51:$D$59,1),MATCH(M931,参考データ!$F$47:$I$47,0))),IF(H931="ガソリン",INDEX(参考データ!$F$60:$I$62,MATCH(L931,参考データ!$D$60:$D$62,1),MATCH(M931,参考データ!$F$47:$I$47,0)),INDEX(参考データ!$F$63:$I$71,MATCH(L931,参考データ!$D$63:$D$71,1),MATCH(M931,参考データ!$F$47:$I$47,0)))))))</f>
        <v/>
      </c>
      <c r="U931" s="218" t="str">
        <f t="shared" si="141"/>
        <v/>
      </c>
      <c r="V931" s="206" t="str">
        <f t="shared" si="142"/>
        <v/>
      </c>
      <c r="AN931" s="216">
        <f t="shared" si="145"/>
        <v>0</v>
      </c>
      <c r="AO931" s="156">
        <f t="shared" si="140"/>
        <v>0</v>
      </c>
      <c r="AP931" s="140">
        <f t="shared" si="146"/>
        <v>0</v>
      </c>
      <c r="AQ931" s="159" t="str">
        <f t="shared" si="143"/>
        <v/>
      </c>
    </row>
    <row r="932" spans="2:43" x14ac:dyDescent="0.2">
      <c r="B932" s="202">
        <v>921</v>
      </c>
      <c r="C932" s="45"/>
      <c r="D932" s="114"/>
      <c r="E932" s="114"/>
      <c r="F932" s="114"/>
      <c r="G932" s="44"/>
      <c r="H932" s="10"/>
      <c r="I932" s="10"/>
      <c r="J932" s="5"/>
      <c r="K932" s="36"/>
      <c r="L932" s="37"/>
      <c r="M932" s="8"/>
      <c r="N932" s="8"/>
      <c r="O932" s="8"/>
      <c r="P932" s="8"/>
      <c r="Q932" s="51"/>
      <c r="R932" s="217" t="str">
        <f t="shared" si="144"/>
        <v/>
      </c>
      <c r="S932" s="39" t="str">
        <f>IF(I932="","",IF(I932="委託輸送",IF(H932="ガソリン",VLOOKUP(L932,参考データ!$D$4:$F$6,3,TRUE),VLOOKUP(L932,参考データ!$D$7:$F$15,3,TRUE)),IF(H932="ガソリン",VLOOKUP(L932,参考データ!$D$16:$F$18,3,TRUE),VLOOKUP(L932,参考データ!$D$19:$F$27,3,TRUE))))</f>
        <v/>
      </c>
      <c r="T932" s="204" t="str">
        <f>IF(C932="","",IF(Q932="有",IF(H932="ガソリン",VLOOKUP(M932,参考データ!$B$36:$F$38,3,FALSE)/R932^VLOOKUP(M932,参考データ!$B$36:$F$38,4,FALSE)/L932^VLOOKUP(M932,参考データ!$B$36:$F$38,5,FALSE),VLOOKUP(M932,参考データ!$B$39:$F$42,3,FALSE)/R932^VLOOKUP(M932,参考データ!$B$39:$F$42,4,FALSE)/L932^VLOOKUP(M932,参考データ!$B$39:$F$42,5,FALSE))*U932,J932/(IF(I932="委託輸送",IF(H932="ガソリン",INDEX(参考データ!$F$48:$I$50,MATCH(L932,参考データ!$D$48:$D$50,1),MATCH(M932,参考データ!$F$47:$I$47,0)),INDEX(参考データ!$F$51:$I$59,MATCH(L932,参考データ!$D$51:$D$59,1),MATCH(M932,参考データ!$F$47:$I$47,0))),IF(H932="ガソリン",INDEX(参考データ!$F$60:$I$62,MATCH(L932,参考データ!$D$60:$D$62,1),MATCH(M932,参考データ!$F$47:$I$47,0)),INDEX(参考データ!$F$63:$I$71,MATCH(L932,参考データ!$D$63:$D$71,1),MATCH(M932,参考データ!$F$47:$I$47,0)))))))</f>
        <v/>
      </c>
      <c r="U932" s="218" t="str">
        <f t="shared" si="141"/>
        <v/>
      </c>
      <c r="V932" s="206" t="str">
        <f t="shared" si="142"/>
        <v/>
      </c>
      <c r="AN932" s="216">
        <f t="shared" si="145"/>
        <v>0</v>
      </c>
      <c r="AO932" s="156">
        <f t="shared" si="140"/>
        <v>0</v>
      </c>
      <c r="AP932" s="140">
        <f t="shared" si="146"/>
        <v>0</v>
      </c>
      <c r="AQ932" s="159" t="str">
        <f t="shared" si="143"/>
        <v/>
      </c>
    </row>
    <row r="933" spans="2:43" x14ac:dyDescent="0.2">
      <c r="B933" s="202">
        <v>922</v>
      </c>
      <c r="C933" s="45"/>
      <c r="D933" s="114"/>
      <c r="E933" s="114"/>
      <c r="F933" s="114"/>
      <c r="G933" s="44"/>
      <c r="H933" s="10"/>
      <c r="I933" s="10"/>
      <c r="J933" s="5"/>
      <c r="K933" s="36"/>
      <c r="L933" s="37"/>
      <c r="M933" s="8"/>
      <c r="N933" s="8"/>
      <c r="O933" s="8"/>
      <c r="P933" s="8"/>
      <c r="Q933" s="51"/>
      <c r="R933" s="217" t="str">
        <f t="shared" si="144"/>
        <v/>
      </c>
      <c r="S933" s="39" t="str">
        <f>IF(I933="","",IF(I933="委託輸送",IF(H933="ガソリン",VLOOKUP(L933,参考データ!$D$4:$F$6,3,TRUE),VLOOKUP(L933,参考データ!$D$7:$F$15,3,TRUE)),IF(H933="ガソリン",VLOOKUP(L933,参考データ!$D$16:$F$18,3,TRUE),VLOOKUP(L933,参考データ!$D$19:$F$27,3,TRUE))))</f>
        <v/>
      </c>
      <c r="T933" s="204" t="str">
        <f>IF(C933="","",IF(Q933="有",IF(H933="ガソリン",VLOOKUP(M933,参考データ!$B$36:$F$38,3,FALSE)/R933^VLOOKUP(M933,参考データ!$B$36:$F$38,4,FALSE)/L933^VLOOKUP(M933,参考データ!$B$36:$F$38,5,FALSE),VLOOKUP(M933,参考データ!$B$39:$F$42,3,FALSE)/R933^VLOOKUP(M933,参考データ!$B$39:$F$42,4,FALSE)/L933^VLOOKUP(M933,参考データ!$B$39:$F$42,5,FALSE))*U933,J933/(IF(I933="委託輸送",IF(H933="ガソリン",INDEX(参考データ!$F$48:$I$50,MATCH(L933,参考データ!$D$48:$D$50,1),MATCH(M933,参考データ!$F$47:$I$47,0)),INDEX(参考データ!$F$51:$I$59,MATCH(L933,参考データ!$D$51:$D$59,1),MATCH(M933,参考データ!$F$47:$I$47,0))),IF(H933="ガソリン",INDEX(参考データ!$F$60:$I$62,MATCH(L933,参考データ!$D$60:$D$62,1),MATCH(M933,参考データ!$F$47:$I$47,0)),INDEX(参考データ!$F$63:$I$71,MATCH(L933,参考データ!$D$63:$D$71,1),MATCH(M933,参考データ!$F$47:$I$47,0)))))))</f>
        <v/>
      </c>
      <c r="U933" s="218" t="str">
        <f t="shared" si="141"/>
        <v/>
      </c>
      <c r="V933" s="206" t="str">
        <f t="shared" si="142"/>
        <v/>
      </c>
      <c r="AN933" s="216">
        <f t="shared" si="145"/>
        <v>0</v>
      </c>
      <c r="AO933" s="156">
        <f t="shared" si="140"/>
        <v>0</v>
      </c>
      <c r="AP933" s="140">
        <f t="shared" si="146"/>
        <v>0</v>
      </c>
      <c r="AQ933" s="159" t="str">
        <f t="shared" si="143"/>
        <v/>
      </c>
    </row>
    <row r="934" spans="2:43" x14ac:dyDescent="0.2">
      <c r="B934" s="202">
        <v>923</v>
      </c>
      <c r="C934" s="45"/>
      <c r="D934" s="114"/>
      <c r="E934" s="114"/>
      <c r="F934" s="114"/>
      <c r="G934" s="44"/>
      <c r="H934" s="10"/>
      <c r="I934" s="10"/>
      <c r="J934" s="5"/>
      <c r="K934" s="36"/>
      <c r="L934" s="37"/>
      <c r="M934" s="8"/>
      <c r="N934" s="8"/>
      <c r="O934" s="8"/>
      <c r="P934" s="8"/>
      <c r="Q934" s="51"/>
      <c r="R934" s="217" t="str">
        <f t="shared" si="144"/>
        <v/>
      </c>
      <c r="S934" s="39" t="str">
        <f>IF(I934="","",IF(I934="委託輸送",IF(H934="ガソリン",VLOOKUP(L934,参考データ!$D$4:$F$6,3,TRUE),VLOOKUP(L934,参考データ!$D$7:$F$15,3,TRUE)),IF(H934="ガソリン",VLOOKUP(L934,参考データ!$D$16:$F$18,3,TRUE),VLOOKUP(L934,参考データ!$D$19:$F$27,3,TRUE))))</f>
        <v/>
      </c>
      <c r="T934" s="204" t="str">
        <f>IF(C934="","",IF(Q934="有",IF(H934="ガソリン",VLOOKUP(M934,参考データ!$B$36:$F$38,3,FALSE)/R934^VLOOKUP(M934,参考データ!$B$36:$F$38,4,FALSE)/L934^VLOOKUP(M934,参考データ!$B$36:$F$38,5,FALSE),VLOOKUP(M934,参考データ!$B$39:$F$42,3,FALSE)/R934^VLOOKUP(M934,参考データ!$B$39:$F$42,4,FALSE)/L934^VLOOKUP(M934,参考データ!$B$39:$F$42,5,FALSE))*U934,J934/(IF(I934="委託輸送",IF(H934="ガソリン",INDEX(参考データ!$F$48:$I$50,MATCH(L934,参考データ!$D$48:$D$50,1),MATCH(M934,参考データ!$F$47:$I$47,0)),INDEX(参考データ!$F$51:$I$59,MATCH(L934,参考データ!$D$51:$D$59,1),MATCH(M934,参考データ!$F$47:$I$47,0))),IF(H934="ガソリン",INDEX(参考データ!$F$60:$I$62,MATCH(L934,参考データ!$D$60:$D$62,1),MATCH(M934,参考データ!$F$47:$I$47,0)),INDEX(参考データ!$F$63:$I$71,MATCH(L934,参考データ!$D$63:$D$71,1),MATCH(M934,参考データ!$F$47:$I$47,0)))))))</f>
        <v/>
      </c>
      <c r="U934" s="218" t="str">
        <f t="shared" si="141"/>
        <v/>
      </c>
      <c r="V934" s="206" t="str">
        <f t="shared" si="142"/>
        <v/>
      </c>
      <c r="AN934" s="216">
        <f t="shared" si="145"/>
        <v>0</v>
      </c>
      <c r="AO934" s="156">
        <f t="shared" si="140"/>
        <v>0</v>
      </c>
      <c r="AP934" s="140">
        <f t="shared" si="146"/>
        <v>0</v>
      </c>
      <c r="AQ934" s="159" t="str">
        <f t="shared" si="143"/>
        <v/>
      </c>
    </row>
    <row r="935" spans="2:43" x14ac:dyDescent="0.2">
      <c r="B935" s="202">
        <v>924</v>
      </c>
      <c r="C935" s="45"/>
      <c r="D935" s="114"/>
      <c r="E935" s="114"/>
      <c r="F935" s="114"/>
      <c r="G935" s="44"/>
      <c r="H935" s="10"/>
      <c r="I935" s="10"/>
      <c r="J935" s="5"/>
      <c r="K935" s="36"/>
      <c r="L935" s="37"/>
      <c r="M935" s="8"/>
      <c r="N935" s="8"/>
      <c r="O935" s="8"/>
      <c r="P935" s="8"/>
      <c r="Q935" s="51"/>
      <c r="R935" s="217" t="str">
        <f t="shared" si="144"/>
        <v/>
      </c>
      <c r="S935" s="39" t="str">
        <f>IF(I935="","",IF(I935="委託輸送",IF(H935="ガソリン",VLOOKUP(L935,参考データ!$D$4:$F$6,3,TRUE),VLOOKUP(L935,参考データ!$D$7:$F$15,3,TRUE)),IF(H935="ガソリン",VLOOKUP(L935,参考データ!$D$16:$F$18,3,TRUE),VLOOKUP(L935,参考データ!$D$19:$F$27,3,TRUE))))</f>
        <v/>
      </c>
      <c r="T935" s="204" t="str">
        <f>IF(C935="","",IF(Q935="有",IF(H935="ガソリン",VLOOKUP(M935,参考データ!$B$36:$F$38,3,FALSE)/R935^VLOOKUP(M935,参考データ!$B$36:$F$38,4,FALSE)/L935^VLOOKUP(M935,参考データ!$B$36:$F$38,5,FALSE),VLOOKUP(M935,参考データ!$B$39:$F$42,3,FALSE)/R935^VLOOKUP(M935,参考データ!$B$39:$F$42,4,FALSE)/L935^VLOOKUP(M935,参考データ!$B$39:$F$42,5,FALSE))*U935,J935/(IF(I935="委託輸送",IF(H935="ガソリン",INDEX(参考データ!$F$48:$I$50,MATCH(L935,参考データ!$D$48:$D$50,1),MATCH(M935,参考データ!$F$47:$I$47,0)),INDEX(参考データ!$F$51:$I$59,MATCH(L935,参考データ!$D$51:$D$59,1),MATCH(M935,参考データ!$F$47:$I$47,0))),IF(H935="ガソリン",INDEX(参考データ!$F$60:$I$62,MATCH(L935,参考データ!$D$60:$D$62,1),MATCH(M935,参考データ!$F$47:$I$47,0)),INDEX(参考データ!$F$63:$I$71,MATCH(L935,参考データ!$D$63:$D$71,1),MATCH(M935,参考データ!$F$47:$I$47,0)))))))</f>
        <v/>
      </c>
      <c r="U935" s="218" t="str">
        <f t="shared" si="141"/>
        <v/>
      </c>
      <c r="V935" s="206" t="str">
        <f t="shared" si="142"/>
        <v/>
      </c>
      <c r="AN935" s="216">
        <f t="shared" si="145"/>
        <v>0</v>
      </c>
      <c r="AO935" s="156">
        <f t="shared" si="140"/>
        <v>0</v>
      </c>
      <c r="AP935" s="140">
        <f t="shared" si="146"/>
        <v>0</v>
      </c>
      <c r="AQ935" s="159" t="str">
        <f t="shared" si="143"/>
        <v/>
      </c>
    </row>
    <row r="936" spans="2:43" x14ac:dyDescent="0.2">
      <c r="B936" s="202">
        <v>925</v>
      </c>
      <c r="C936" s="45"/>
      <c r="D936" s="114"/>
      <c r="E936" s="114"/>
      <c r="F936" s="114"/>
      <c r="G936" s="44"/>
      <c r="H936" s="10"/>
      <c r="I936" s="10"/>
      <c r="J936" s="5"/>
      <c r="K936" s="36"/>
      <c r="L936" s="37"/>
      <c r="M936" s="8"/>
      <c r="N936" s="8"/>
      <c r="O936" s="8"/>
      <c r="P936" s="8"/>
      <c r="Q936" s="51"/>
      <c r="R936" s="217" t="str">
        <f t="shared" si="144"/>
        <v/>
      </c>
      <c r="S936" s="39" t="str">
        <f>IF(I936="","",IF(I936="委託輸送",IF(H936="ガソリン",VLOOKUP(L936,参考データ!$D$4:$F$6,3,TRUE),VLOOKUP(L936,参考データ!$D$7:$F$15,3,TRUE)),IF(H936="ガソリン",VLOOKUP(L936,参考データ!$D$16:$F$18,3,TRUE),VLOOKUP(L936,参考データ!$D$19:$F$27,3,TRUE))))</f>
        <v/>
      </c>
      <c r="T936" s="204" t="str">
        <f>IF(C936="","",IF(Q936="有",IF(H936="ガソリン",VLOOKUP(M936,参考データ!$B$36:$F$38,3,FALSE)/R936^VLOOKUP(M936,参考データ!$B$36:$F$38,4,FALSE)/L936^VLOOKUP(M936,参考データ!$B$36:$F$38,5,FALSE),VLOOKUP(M936,参考データ!$B$39:$F$42,3,FALSE)/R936^VLOOKUP(M936,参考データ!$B$39:$F$42,4,FALSE)/L936^VLOOKUP(M936,参考データ!$B$39:$F$42,5,FALSE))*U936,J936/(IF(I936="委託輸送",IF(H936="ガソリン",INDEX(参考データ!$F$48:$I$50,MATCH(L936,参考データ!$D$48:$D$50,1),MATCH(M936,参考データ!$F$47:$I$47,0)),INDEX(参考データ!$F$51:$I$59,MATCH(L936,参考データ!$D$51:$D$59,1),MATCH(M936,参考データ!$F$47:$I$47,0))),IF(H936="ガソリン",INDEX(参考データ!$F$60:$I$62,MATCH(L936,参考データ!$D$60:$D$62,1),MATCH(M936,参考データ!$F$47:$I$47,0)),INDEX(参考データ!$F$63:$I$71,MATCH(L936,参考データ!$D$63:$D$71,1),MATCH(M936,参考データ!$F$47:$I$47,0)))))))</f>
        <v/>
      </c>
      <c r="U936" s="218" t="str">
        <f t="shared" si="141"/>
        <v/>
      </c>
      <c r="V936" s="206" t="str">
        <f t="shared" si="142"/>
        <v/>
      </c>
      <c r="AN936" s="216">
        <f t="shared" si="145"/>
        <v>0</v>
      </c>
      <c r="AO936" s="156">
        <f t="shared" si="140"/>
        <v>0</v>
      </c>
      <c r="AP936" s="140">
        <f t="shared" si="146"/>
        <v>0</v>
      </c>
      <c r="AQ936" s="159" t="str">
        <f t="shared" si="143"/>
        <v/>
      </c>
    </row>
    <row r="937" spans="2:43" x14ac:dyDescent="0.2">
      <c r="B937" s="202">
        <v>926</v>
      </c>
      <c r="C937" s="45"/>
      <c r="D937" s="114"/>
      <c r="E937" s="114"/>
      <c r="F937" s="114"/>
      <c r="G937" s="44"/>
      <c r="H937" s="10"/>
      <c r="I937" s="10"/>
      <c r="J937" s="5"/>
      <c r="K937" s="36"/>
      <c r="L937" s="37"/>
      <c r="M937" s="8"/>
      <c r="N937" s="8"/>
      <c r="O937" s="8"/>
      <c r="P937" s="8"/>
      <c r="Q937" s="51"/>
      <c r="R937" s="217" t="str">
        <f t="shared" si="144"/>
        <v/>
      </c>
      <c r="S937" s="39" t="str">
        <f>IF(I937="","",IF(I937="委託輸送",IF(H937="ガソリン",VLOOKUP(L937,参考データ!$D$4:$F$6,3,TRUE),VLOOKUP(L937,参考データ!$D$7:$F$15,3,TRUE)),IF(H937="ガソリン",VLOOKUP(L937,参考データ!$D$16:$F$18,3,TRUE),VLOOKUP(L937,参考データ!$D$19:$F$27,3,TRUE))))</f>
        <v/>
      </c>
      <c r="T937" s="204" t="str">
        <f>IF(C937="","",IF(Q937="有",IF(H937="ガソリン",VLOOKUP(M937,参考データ!$B$36:$F$38,3,FALSE)/R937^VLOOKUP(M937,参考データ!$B$36:$F$38,4,FALSE)/L937^VLOOKUP(M937,参考データ!$B$36:$F$38,5,FALSE),VLOOKUP(M937,参考データ!$B$39:$F$42,3,FALSE)/R937^VLOOKUP(M937,参考データ!$B$39:$F$42,4,FALSE)/L937^VLOOKUP(M937,参考データ!$B$39:$F$42,5,FALSE))*U937,J937/(IF(I937="委託輸送",IF(H937="ガソリン",INDEX(参考データ!$F$48:$I$50,MATCH(L937,参考データ!$D$48:$D$50,1),MATCH(M937,参考データ!$F$47:$I$47,0)),INDEX(参考データ!$F$51:$I$59,MATCH(L937,参考データ!$D$51:$D$59,1),MATCH(M937,参考データ!$F$47:$I$47,0))),IF(H937="ガソリン",INDEX(参考データ!$F$60:$I$62,MATCH(L937,参考データ!$D$60:$D$62,1),MATCH(M937,参考データ!$F$47:$I$47,0)),INDEX(参考データ!$F$63:$I$71,MATCH(L937,参考データ!$D$63:$D$71,1),MATCH(M937,参考データ!$F$47:$I$47,0)))))))</f>
        <v/>
      </c>
      <c r="U937" s="218" t="str">
        <f t="shared" si="141"/>
        <v/>
      </c>
      <c r="V937" s="206" t="str">
        <f t="shared" si="142"/>
        <v/>
      </c>
      <c r="AN937" s="216">
        <f t="shared" si="145"/>
        <v>0</v>
      </c>
      <c r="AO937" s="156">
        <f t="shared" ref="AO937:AO955" si="147">+J937*L937/1000</f>
        <v>0</v>
      </c>
      <c r="AP937" s="140">
        <f t="shared" si="146"/>
        <v>0</v>
      </c>
      <c r="AQ937" s="159" t="str">
        <f t="shared" si="143"/>
        <v/>
      </c>
    </row>
    <row r="938" spans="2:43" x14ac:dyDescent="0.2">
      <c r="B938" s="202">
        <v>927</v>
      </c>
      <c r="C938" s="45"/>
      <c r="D938" s="114"/>
      <c r="E938" s="114"/>
      <c r="F938" s="114"/>
      <c r="G938" s="44"/>
      <c r="H938" s="10"/>
      <c r="I938" s="10"/>
      <c r="J938" s="5"/>
      <c r="K938" s="36"/>
      <c r="L938" s="37"/>
      <c r="M938" s="8"/>
      <c r="N938" s="8"/>
      <c r="O938" s="8"/>
      <c r="P938" s="8"/>
      <c r="Q938" s="51"/>
      <c r="R938" s="217" t="str">
        <f t="shared" si="144"/>
        <v/>
      </c>
      <c r="S938" s="39" t="str">
        <f>IF(I938="","",IF(I938="委託輸送",IF(H938="ガソリン",VLOOKUP(L938,参考データ!$D$4:$F$6,3,TRUE),VLOOKUP(L938,参考データ!$D$7:$F$15,3,TRUE)),IF(H938="ガソリン",VLOOKUP(L938,参考データ!$D$16:$F$18,3,TRUE),VLOOKUP(L938,参考データ!$D$19:$F$27,3,TRUE))))</f>
        <v/>
      </c>
      <c r="T938" s="204" t="str">
        <f>IF(C938="","",IF(Q938="有",IF(H938="ガソリン",VLOOKUP(M938,参考データ!$B$36:$F$38,3,FALSE)/R938^VLOOKUP(M938,参考データ!$B$36:$F$38,4,FALSE)/L938^VLOOKUP(M938,参考データ!$B$36:$F$38,5,FALSE),VLOOKUP(M938,参考データ!$B$39:$F$42,3,FALSE)/R938^VLOOKUP(M938,参考データ!$B$39:$F$42,4,FALSE)/L938^VLOOKUP(M938,参考データ!$B$39:$F$42,5,FALSE))*U938,J938/(IF(I938="委託輸送",IF(H938="ガソリン",INDEX(参考データ!$F$48:$I$50,MATCH(L938,参考データ!$D$48:$D$50,1),MATCH(M938,参考データ!$F$47:$I$47,0)),INDEX(参考データ!$F$51:$I$59,MATCH(L938,参考データ!$D$51:$D$59,1),MATCH(M938,参考データ!$F$47:$I$47,0))),IF(H938="ガソリン",INDEX(参考データ!$F$60:$I$62,MATCH(L938,参考データ!$D$60:$D$62,1),MATCH(M938,参考データ!$F$47:$I$47,0)),INDEX(参考データ!$F$63:$I$71,MATCH(L938,参考データ!$D$63:$D$71,1),MATCH(M938,参考データ!$F$47:$I$47,0)))))))</f>
        <v/>
      </c>
      <c r="U938" s="218" t="str">
        <f t="shared" si="141"/>
        <v/>
      </c>
      <c r="V938" s="206" t="str">
        <f t="shared" si="142"/>
        <v/>
      </c>
      <c r="AN938" s="216">
        <f t="shared" si="145"/>
        <v>0</v>
      </c>
      <c r="AO938" s="156">
        <f t="shared" si="147"/>
        <v>0</v>
      </c>
      <c r="AP938" s="140">
        <f t="shared" si="146"/>
        <v>0</v>
      </c>
      <c r="AQ938" s="159" t="str">
        <f t="shared" si="143"/>
        <v/>
      </c>
    </row>
    <row r="939" spans="2:43" x14ac:dyDescent="0.2">
      <c r="B939" s="202">
        <v>928</v>
      </c>
      <c r="C939" s="45"/>
      <c r="D939" s="114"/>
      <c r="E939" s="114"/>
      <c r="F939" s="114"/>
      <c r="G939" s="44"/>
      <c r="H939" s="10"/>
      <c r="I939" s="10"/>
      <c r="J939" s="5"/>
      <c r="K939" s="36"/>
      <c r="L939" s="37"/>
      <c r="M939" s="8"/>
      <c r="N939" s="8"/>
      <c r="O939" s="8"/>
      <c r="P939" s="8"/>
      <c r="Q939" s="51"/>
      <c r="R939" s="217" t="str">
        <f t="shared" si="144"/>
        <v/>
      </c>
      <c r="S939" s="39" t="str">
        <f>IF(I939="","",IF(I939="委託輸送",IF(H939="ガソリン",VLOOKUP(L939,参考データ!$D$4:$F$6,3,TRUE),VLOOKUP(L939,参考データ!$D$7:$F$15,3,TRUE)),IF(H939="ガソリン",VLOOKUP(L939,参考データ!$D$16:$F$18,3,TRUE),VLOOKUP(L939,参考データ!$D$19:$F$27,3,TRUE))))</f>
        <v/>
      </c>
      <c r="T939" s="204" t="str">
        <f>IF(C939="","",IF(Q939="有",IF(H939="ガソリン",VLOOKUP(M939,参考データ!$B$36:$F$38,3,FALSE)/R939^VLOOKUP(M939,参考データ!$B$36:$F$38,4,FALSE)/L939^VLOOKUP(M939,参考データ!$B$36:$F$38,5,FALSE),VLOOKUP(M939,参考データ!$B$39:$F$42,3,FALSE)/R939^VLOOKUP(M939,参考データ!$B$39:$F$42,4,FALSE)/L939^VLOOKUP(M939,参考データ!$B$39:$F$42,5,FALSE))*U939,J939/(IF(I939="委託輸送",IF(H939="ガソリン",INDEX(参考データ!$F$48:$I$50,MATCH(L939,参考データ!$D$48:$D$50,1),MATCH(M939,参考データ!$F$47:$I$47,0)),INDEX(参考データ!$F$51:$I$59,MATCH(L939,参考データ!$D$51:$D$59,1),MATCH(M939,参考データ!$F$47:$I$47,0))),IF(H939="ガソリン",INDEX(参考データ!$F$60:$I$62,MATCH(L939,参考データ!$D$60:$D$62,1),MATCH(M939,参考データ!$F$47:$I$47,0)),INDEX(参考データ!$F$63:$I$71,MATCH(L939,参考データ!$D$63:$D$71,1),MATCH(M939,参考データ!$F$47:$I$47,0)))))))</f>
        <v/>
      </c>
      <c r="U939" s="218" t="str">
        <f t="shared" si="141"/>
        <v/>
      </c>
      <c r="V939" s="206" t="str">
        <f t="shared" si="142"/>
        <v/>
      </c>
      <c r="AN939" s="216">
        <f t="shared" si="145"/>
        <v>0</v>
      </c>
      <c r="AO939" s="156">
        <f t="shared" si="147"/>
        <v>0</v>
      </c>
      <c r="AP939" s="140">
        <f t="shared" si="146"/>
        <v>0</v>
      </c>
      <c r="AQ939" s="159" t="str">
        <f t="shared" si="143"/>
        <v/>
      </c>
    </row>
    <row r="940" spans="2:43" x14ac:dyDescent="0.2">
      <c r="B940" s="202">
        <v>929</v>
      </c>
      <c r="C940" s="45"/>
      <c r="D940" s="114"/>
      <c r="E940" s="114"/>
      <c r="F940" s="114"/>
      <c r="G940" s="44"/>
      <c r="H940" s="10"/>
      <c r="I940" s="10"/>
      <c r="J940" s="5"/>
      <c r="K940" s="36"/>
      <c r="L940" s="37"/>
      <c r="M940" s="8"/>
      <c r="N940" s="8"/>
      <c r="O940" s="8"/>
      <c r="P940" s="8"/>
      <c r="Q940" s="51"/>
      <c r="R940" s="217" t="str">
        <f t="shared" si="144"/>
        <v/>
      </c>
      <c r="S940" s="39" t="str">
        <f>IF(I940="","",IF(I940="委託輸送",IF(H940="ガソリン",VLOOKUP(L940,参考データ!$D$4:$F$6,3,TRUE),VLOOKUP(L940,参考データ!$D$7:$F$15,3,TRUE)),IF(H940="ガソリン",VLOOKUP(L940,参考データ!$D$16:$F$18,3,TRUE),VLOOKUP(L940,参考データ!$D$19:$F$27,3,TRUE))))</f>
        <v/>
      </c>
      <c r="T940" s="204" t="str">
        <f>IF(C940="","",IF(Q940="有",IF(H940="ガソリン",VLOOKUP(M940,参考データ!$B$36:$F$38,3,FALSE)/R940^VLOOKUP(M940,参考データ!$B$36:$F$38,4,FALSE)/L940^VLOOKUP(M940,参考データ!$B$36:$F$38,5,FALSE),VLOOKUP(M940,参考データ!$B$39:$F$42,3,FALSE)/R940^VLOOKUP(M940,参考データ!$B$39:$F$42,4,FALSE)/L940^VLOOKUP(M940,参考データ!$B$39:$F$42,5,FALSE))*U940,J940/(IF(I940="委託輸送",IF(H940="ガソリン",INDEX(参考データ!$F$48:$I$50,MATCH(L940,参考データ!$D$48:$D$50,1),MATCH(M940,参考データ!$F$47:$I$47,0)),INDEX(参考データ!$F$51:$I$59,MATCH(L940,参考データ!$D$51:$D$59,1),MATCH(M940,参考データ!$F$47:$I$47,0))),IF(H940="ガソリン",INDEX(参考データ!$F$60:$I$62,MATCH(L940,参考データ!$D$60:$D$62,1),MATCH(M940,参考データ!$F$47:$I$47,0)),INDEX(参考データ!$F$63:$I$71,MATCH(L940,参考データ!$D$63:$D$71,1),MATCH(M940,参考データ!$F$47:$I$47,0)))))))</f>
        <v/>
      </c>
      <c r="U940" s="218" t="str">
        <f t="shared" si="141"/>
        <v/>
      </c>
      <c r="V940" s="206" t="str">
        <f t="shared" si="142"/>
        <v/>
      </c>
      <c r="AN940" s="216">
        <f t="shared" si="145"/>
        <v>0</v>
      </c>
      <c r="AO940" s="156">
        <f t="shared" si="147"/>
        <v>0</v>
      </c>
      <c r="AP940" s="140">
        <f t="shared" si="146"/>
        <v>0</v>
      </c>
      <c r="AQ940" s="159" t="str">
        <f t="shared" si="143"/>
        <v/>
      </c>
    </row>
    <row r="941" spans="2:43" x14ac:dyDescent="0.2">
      <c r="B941" s="202">
        <v>930</v>
      </c>
      <c r="C941" s="45"/>
      <c r="D941" s="114"/>
      <c r="E941" s="114"/>
      <c r="F941" s="114"/>
      <c r="G941" s="44"/>
      <c r="H941" s="10"/>
      <c r="I941" s="10"/>
      <c r="J941" s="5"/>
      <c r="K941" s="36"/>
      <c r="L941" s="37"/>
      <c r="M941" s="8"/>
      <c r="N941" s="8"/>
      <c r="O941" s="8"/>
      <c r="P941" s="8"/>
      <c r="Q941" s="51"/>
      <c r="R941" s="217" t="str">
        <f t="shared" si="144"/>
        <v/>
      </c>
      <c r="S941" s="39" t="str">
        <f>IF(I941="","",IF(I941="委託輸送",IF(H941="ガソリン",VLOOKUP(L941,参考データ!$D$4:$F$6,3,TRUE),VLOOKUP(L941,参考データ!$D$7:$F$15,3,TRUE)),IF(H941="ガソリン",VLOOKUP(L941,参考データ!$D$16:$F$18,3,TRUE),VLOOKUP(L941,参考データ!$D$19:$F$27,3,TRUE))))</f>
        <v/>
      </c>
      <c r="T941" s="204" t="str">
        <f>IF(C941="","",IF(Q941="有",IF(H941="ガソリン",VLOOKUP(M941,参考データ!$B$36:$F$38,3,FALSE)/R941^VLOOKUP(M941,参考データ!$B$36:$F$38,4,FALSE)/L941^VLOOKUP(M941,参考データ!$B$36:$F$38,5,FALSE),VLOOKUP(M941,参考データ!$B$39:$F$42,3,FALSE)/R941^VLOOKUP(M941,参考データ!$B$39:$F$42,4,FALSE)/L941^VLOOKUP(M941,参考データ!$B$39:$F$42,5,FALSE))*U941,J941/(IF(I941="委託輸送",IF(H941="ガソリン",INDEX(参考データ!$F$48:$I$50,MATCH(L941,参考データ!$D$48:$D$50,1),MATCH(M941,参考データ!$F$47:$I$47,0)),INDEX(参考データ!$F$51:$I$59,MATCH(L941,参考データ!$D$51:$D$59,1),MATCH(M941,参考データ!$F$47:$I$47,0))),IF(H941="ガソリン",INDEX(参考データ!$F$60:$I$62,MATCH(L941,参考データ!$D$60:$D$62,1),MATCH(M941,参考データ!$F$47:$I$47,0)),INDEX(参考データ!$F$63:$I$71,MATCH(L941,参考データ!$D$63:$D$71,1),MATCH(M941,参考データ!$F$47:$I$47,0)))))))</f>
        <v/>
      </c>
      <c r="U941" s="218" t="str">
        <f t="shared" si="141"/>
        <v/>
      </c>
      <c r="V941" s="206" t="str">
        <f t="shared" si="142"/>
        <v/>
      </c>
      <c r="AN941" s="216">
        <f t="shared" si="145"/>
        <v>0</v>
      </c>
      <c r="AO941" s="156">
        <f t="shared" si="147"/>
        <v>0</v>
      </c>
      <c r="AP941" s="140">
        <f t="shared" si="146"/>
        <v>0</v>
      </c>
      <c r="AQ941" s="159" t="str">
        <f t="shared" si="143"/>
        <v/>
      </c>
    </row>
    <row r="942" spans="2:43" x14ac:dyDescent="0.2">
      <c r="B942" s="202">
        <v>931</v>
      </c>
      <c r="C942" s="45"/>
      <c r="D942" s="114"/>
      <c r="E942" s="114"/>
      <c r="F942" s="114"/>
      <c r="G942" s="44"/>
      <c r="H942" s="10"/>
      <c r="I942" s="10"/>
      <c r="J942" s="5"/>
      <c r="K942" s="36"/>
      <c r="L942" s="37"/>
      <c r="M942" s="8"/>
      <c r="N942" s="8"/>
      <c r="O942" s="8"/>
      <c r="P942" s="8"/>
      <c r="Q942" s="51"/>
      <c r="R942" s="217" t="str">
        <f t="shared" si="144"/>
        <v/>
      </c>
      <c r="S942" s="39" t="str">
        <f>IF(I942="","",IF(I942="委託輸送",IF(H942="ガソリン",VLOOKUP(L942,参考データ!$D$4:$F$6,3,TRUE),VLOOKUP(L942,参考データ!$D$7:$F$15,3,TRUE)),IF(H942="ガソリン",VLOOKUP(L942,参考データ!$D$16:$F$18,3,TRUE),VLOOKUP(L942,参考データ!$D$19:$F$27,3,TRUE))))</f>
        <v/>
      </c>
      <c r="T942" s="204" t="str">
        <f>IF(C942="","",IF(Q942="有",IF(H942="ガソリン",VLOOKUP(M942,参考データ!$B$36:$F$38,3,FALSE)/R942^VLOOKUP(M942,参考データ!$B$36:$F$38,4,FALSE)/L942^VLOOKUP(M942,参考データ!$B$36:$F$38,5,FALSE),VLOOKUP(M942,参考データ!$B$39:$F$42,3,FALSE)/R942^VLOOKUP(M942,参考データ!$B$39:$F$42,4,FALSE)/L942^VLOOKUP(M942,参考データ!$B$39:$F$42,5,FALSE))*U942,J942/(IF(I942="委託輸送",IF(H942="ガソリン",INDEX(参考データ!$F$48:$I$50,MATCH(L942,参考データ!$D$48:$D$50,1),MATCH(M942,参考データ!$F$47:$I$47,0)),INDEX(参考データ!$F$51:$I$59,MATCH(L942,参考データ!$D$51:$D$59,1),MATCH(M942,参考データ!$F$47:$I$47,0))),IF(H942="ガソリン",INDEX(参考データ!$F$60:$I$62,MATCH(L942,参考データ!$D$60:$D$62,1),MATCH(M942,参考データ!$F$47:$I$47,0)),INDEX(参考データ!$F$63:$I$71,MATCH(L942,参考データ!$D$63:$D$71,1),MATCH(M942,参考データ!$F$47:$I$47,0)))))))</f>
        <v/>
      </c>
      <c r="U942" s="218" t="str">
        <f t="shared" si="141"/>
        <v/>
      </c>
      <c r="V942" s="206" t="str">
        <f t="shared" si="142"/>
        <v/>
      </c>
      <c r="AN942" s="216">
        <f t="shared" si="145"/>
        <v>0</v>
      </c>
      <c r="AO942" s="156">
        <f t="shared" si="147"/>
        <v>0</v>
      </c>
      <c r="AP942" s="140">
        <f t="shared" si="146"/>
        <v>0</v>
      </c>
      <c r="AQ942" s="159" t="str">
        <f t="shared" si="143"/>
        <v/>
      </c>
    </row>
    <row r="943" spans="2:43" x14ac:dyDescent="0.2">
      <c r="B943" s="202">
        <v>932</v>
      </c>
      <c r="C943" s="45"/>
      <c r="D943" s="114"/>
      <c r="E943" s="114"/>
      <c r="F943" s="114"/>
      <c r="G943" s="44"/>
      <c r="H943" s="10"/>
      <c r="I943" s="10"/>
      <c r="J943" s="5"/>
      <c r="K943" s="36"/>
      <c r="L943" s="37"/>
      <c r="M943" s="8"/>
      <c r="N943" s="8"/>
      <c r="O943" s="8"/>
      <c r="P943" s="8"/>
      <c r="Q943" s="51"/>
      <c r="R943" s="217" t="str">
        <f t="shared" si="144"/>
        <v/>
      </c>
      <c r="S943" s="39" t="str">
        <f>IF(I943="","",IF(I943="委託輸送",IF(H943="ガソリン",VLOOKUP(L943,参考データ!$D$4:$F$6,3,TRUE),VLOOKUP(L943,参考データ!$D$7:$F$15,3,TRUE)),IF(H943="ガソリン",VLOOKUP(L943,参考データ!$D$16:$F$18,3,TRUE),VLOOKUP(L943,参考データ!$D$19:$F$27,3,TRUE))))</f>
        <v/>
      </c>
      <c r="T943" s="204" t="str">
        <f>IF(C943="","",IF(Q943="有",IF(H943="ガソリン",VLOOKUP(M943,参考データ!$B$36:$F$38,3,FALSE)/R943^VLOOKUP(M943,参考データ!$B$36:$F$38,4,FALSE)/L943^VLOOKUP(M943,参考データ!$B$36:$F$38,5,FALSE),VLOOKUP(M943,参考データ!$B$39:$F$42,3,FALSE)/R943^VLOOKUP(M943,参考データ!$B$39:$F$42,4,FALSE)/L943^VLOOKUP(M943,参考データ!$B$39:$F$42,5,FALSE))*U943,J943/(IF(I943="委託輸送",IF(H943="ガソリン",INDEX(参考データ!$F$48:$I$50,MATCH(L943,参考データ!$D$48:$D$50,1),MATCH(M943,参考データ!$F$47:$I$47,0)),INDEX(参考データ!$F$51:$I$59,MATCH(L943,参考データ!$D$51:$D$59,1),MATCH(M943,参考データ!$F$47:$I$47,0))),IF(H943="ガソリン",INDEX(参考データ!$F$60:$I$62,MATCH(L943,参考データ!$D$60:$D$62,1),MATCH(M943,参考データ!$F$47:$I$47,0)),INDEX(参考データ!$F$63:$I$71,MATCH(L943,参考データ!$D$63:$D$71,1),MATCH(M943,参考データ!$F$47:$I$47,0)))))))</f>
        <v/>
      </c>
      <c r="U943" s="218" t="str">
        <f t="shared" si="141"/>
        <v/>
      </c>
      <c r="V943" s="206" t="str">
        <f t="shared" si="142"/>
        <v/>
      </c>
      <c r="AN943" s="216">
        <f t="shared" si="145"/>
        <v>0</v>
      </c>
      <c r="AO943" s="156">
        <f t="shared" si="147"/>
        <v>0</v>
      </c>
      <c r="AP943" s="140">
        <f t="shared" si="146"/>
        <v>0</v>
      </c>
      <c r="AQ943" s="159" t="str">
        <f t="shared" si="143"/>
        <v/>
      </c>
    </row>
    <row r="944" spans="2:43" x14ac:dyDescent="0.2">
      <c r="B944" s="202">
        <v>933</v>
      </c>
      <c r="C944" s="45"/>
      <c r="D944" s="114"/>
      <c r="E944" s="114"/>
      <c r="F944" s="114"/>
      <c r="G944" s="44"/>
      <c r="H944" s="10"/>
      <c r="I944" s="10"/>
      <c r="J944" s="5"/>
      <c r="K944" s="36"/>
      <c r="L944" s="37"/>
      <c r="M944" s="8"/>
      <c r="N944" s="8"/>
      <c r="O944" s="8"/>
      <c r="P944" s="8"/>
      <c r="Q944" s="51"/>
      <c r="R944" s="217" t="str">
        <f t="shared" si="144"/>
        <v/>
      </c>
      <c r="S944" s="39" t="str">
        <f>IF(I944="","",IF(I944="委託輸送",IF(H944="ガソリン",VLOOKUP(L944,参考データ!$D$4:$F$6,3,TRUE),VLOOKUP(L944,参考データ!$D$7:$F$15,3,TRUE)),IF(H944="ガソリン",VLOOKUP(L944,参考データ!$D$16:$F$18,3,TRUE),VLOOKUP(L944,参考データ!$D$19:$F$27,3,TRUE))))</f>
        <v/>
      </c>
      <c r="T944" s="204" t="str">
        <f>IF(C944="","",IF(Q944="有",IF(H944="ガソリン",VLOOKUP(M944,参考データ!$B$36:$F$38,3,FALSE)/R944^VLOOKUP(M944,参考データ!$B$36:$F$38,4,FALSE)/L944^VLOOKUP(M944,参考データ!$B$36:$F$38,5,FALSE),VLOOKUP(M944,参考データ!$B$39:$F$42,3,FALSE)/R944^VLOOKUP(M944,参考データ!$B$39:$F$42,4,FALSE)/L944^VLOOKUP(M944,参考データ!$B$39:$F$42,5,FALSE))*U944,J944/(IF(I944="委託輸送",IF(H944="ガソリン",INDEX(参考データ!$F$48:$I$50,MATCH(L944,参考データ!$D$48:$D$50,1),MATCH(M944,参考データ!$F$47:$I$47,0)),INDEX(参考データ!$F$51:$I$59,MATCH(L944,参考データ!$D$51:$D$59,1),MATCH(M944,参考データ!$F$47:$I$47,0))),IF(H944="ガソリン",INDEX(参考データ!$F$60:$I$62,MATCH(L944,参考データ!$D$60:$D$62,1),MATCH(M944,参考データ!$F$47:$I$47,0)),INDEX(参考データ!$F$63:$I$71,MATCH(L944,参考データ!$D$63:$D$71,1),MATCH(M944,参考データ!$F$47:$I$47,0)))))))</f>
        <v/>
      </c>
      <c r="U944" s="218" t="str">
        <f t="shared" si="141"/>
        <v/>
      </c>
      <c r="V944" s="206" t="str">
        <f t="shared" si="142"/>
        <v/>
      </c>
      <c r="AN944" s="216">
        <f t="shared" si="145"/>
        <v>0</v>
      </c>
      <c r="AO944" s="156">
        <f t="shared" si="147"/>
        <v>0</v>
      </c>
      <c r="AP944" s="140">
        <f t="shared" si="146"/>
        <v>0</v>
      </c>
      <c r="AQ944" s="159" t="str">
        <f t="shared" si="143"/>
        <v/>
      </c>
    </row>
    <row r="945" spans="2:43" x14ac:dyDescent="0.2">
      <c r="B945" s="202">
        <v>934</v>
      </c>
      <c r="C945" s="45"/>
      <c r="D945" s="114"/>
      <c r="E945" s="114"/>
      <c r="F945" s="114"/>
      <c r="G945" s="44"/>
      <c r="H945" s="10"/>
      <c r="I945" s="10"/>
      <c r="J945" s="5"/>
      <c r="K945" s="36"/>
      <c r="L945" s="37"/>
      <c r="M945" s="8"/>
      <c r="N945" s="8"/>
      <c r="O945" s="8"/>
      <c r="P945" s="8"/>
      <c r="Q945" s="51"/>
      <c r="R945" s="217" t="str">
        <f t="shared" si="144"/>
        <v/>
      </c>
      <c r="S945" s="39" t="str">
        <f>IF(I945="","",IF(I945="委託輸送",IF(H945="ガソリン",VLOOKUP(L945,参考データ!$D$4:$F$6,3,TRUE),VLOOKUP(L945,参考データ!$D$7:$F$15,3,TRUE)),IF(H945="ガソリン",VLOOKUP(L945,参考データ!$D$16:$F$18,3,TRUE),VLOOKUP(L945,参考データ!$D$19:$F$27,3,TRUE))))</f>
        <v/>
      </c>
      <c r="T945" s="204" t="str">
        <f>IF(C945="","",IF(Q945="有",IF(H945="ガソリン",VLOOKUP(M945,参考データ!$B$36:$F$38,3,FALSE)/R945^VLOOKUP(M945,参考データ!$B$36:$F$38,4,FALSE)/L945^VLOOKUP(M945,参考データ!$B$36:$F$38,5,FALSE),VLOOKUP(M945,参考データ!$B$39:$F$42,3,FALSE)/R945^VLOOKUP(M945,参考データ!$B$39:$F$42,4,FALSE)/L945^VLOOKUP(M945,参考データ!$B$39:$F$42,5,FALSE))*U945,J945/(IF(I945="委託輸送",IF(H945="ガソリン",INDEX(参考データ!$F$48:$I$50,MATCH(L945,参考データ!$D$48:$D$50,1),MATCH(M945,参考データ!$F$47:$I$47,0)),INDEX(参考データ!$F$51:$I$59,MATCH(L945,参考データ!$D$51:$D$59,1),MATCH(M945,参考データ!$F$47:$I$47,0))),IF(H945="ガソリン",INDEX(参考データ!$F$60:$I$62,MATCH(L945,参考データ!$D$60:$D$62,1),MATCH(M945,参考データ!$F$47:$I$47,0)),INDEX(参考データ!$F$63:$I$71,MATCH(L945,参考データ!$D$63:$D$71,1),MATCH(M945,参考データ!$F$47:$I$47,0)))))))</f>
        <v/>
      </c>
      <c r="U945" s="218" t="str">
        <f t="shared" si="141"/>
        <v/>
      </c>
      <c r="V945" s="206" t="str">
        <f t="shared" si="142"/>
        <v/>
      </c>
      <c r="AN945" s="216">
        <f t="shared" si="145"/>
        <v>0</v>
      </c>
      <c r="AO945" s="156">
        <f t="shared" si="147"/>
        <v>0</v>
      </c>
      <c r="AP945" s="140">
        <f t="shared" si="146"/>
        <v>0</v>
      </c>
      <c r="AQ945" s="159" t="str">
        <f t="shared" si="143"/>
        <v/>
      </c>
    </row>
    <row r="946" spans="2:43" x14ac:dyDescent="0.2">
      <c r="B946" s="202">
        <v>935</v>
      </c>
      <c r="C946" s="45"/>
      <c r="D946" s="114"/>
      <c r="E946" s="114"/>
      <c r="F946" s="114"/>
      <c r="G946" s="44"/>
      <c r="H946" s="10"/>
      <c r="I946" s="10"/>
      <c r="J946" s="5"/>
      <c r="K946" s="36"/>
      <c r="L946" s="37"/>
      <c r="M946" s="8"/>
      <c r="N946" s="8"/>
      <c r="O946" s="8"/>
      <c r="P946" s="8"/>
      <c r="Q946" s="51"/>
      <c r="R946" s="217" t="str">
        <f t="shared" si="144"/>
        <v/>
      </c>
      <c r="S946" s="39" t="str">
        <f>IF(I946="","",IF(I946="委託輸送",IF(H946="ガソリン",VLOOKUP(L946,参考データ!$D$4:$F$6,3,TRUE),VLOOKUP(L946,参考データ!$D$7:$F$15,3,TRUE)),IF(H946="ガソリン",VLOOKUP(L946,参考データ!$D$16:$F$18,3,TRUE),VLOOKUP(L946,参考データ!$D$19:$F$27,3,TRUE))))</f>
        <v/>
      </c>
      <c r="T946" s="204" t="str">
        <f>IF(C946="","",IF(Q946="有",IF(H946="ガソリン",VLOOKUP(M946,参考データ!$B$36:$F$38,3,FALSE)/R946^VLOOKUP(M946,参考データ!$B$36:$F$38,4,FALSE)/L946^VLOOKUP(M946,参考データ!$B$36:$F$38,5,FALSE),VLOOKUP(M946,参考データ!$B$39:$F$42,3,FALSE)/R946^VLOOKUP(M946,参考データ!$B$39:$F$42,4,FALSE)/L946^VLOOKUP(M946,参考データ!$B$39:$F$42,5,FALSE))*U946,J946/(IF(I946="委託輸送",IF(H946="ガソリン",INDEX(参考データ!$F$48:$I$50,MATCH(L946,参考データ!$D$48:$D$50,1),MATCH(M946,参考データ!$F$47:$I$47,0)),INDEX(参考データ!$F$51:$I$59,MATCH(L946,参考データ!$D$51:$D$59,1),MATCH(M946,参考データ!$F$47:$I$47,0))),IF(H946="ガソリン",INDEX(参考データ!$F$60:$I$62,MATCH(L946,参考データ!$D$60:$D$62,1),MATCH(M946,参考データ!$F$47:$I$47,0)),INDEX(参考データ!$F$63:$I$71,MATCH(L946,参考データ!$D$63:$D$71,1),MATCH(M946,参考データ!$F$47:$I$47,0)))))))</f>
        <v/>
      </c>
      <c r="U946" s="218" t="str">
        <f t="shared" si="141"/>
        <v/>
      </c>
      <c r="V946" s="206" t="str">
        <f t="shared" si="142"/>
        <v/>
      </c>
      <c r="AN946" s="216">
        <f t="shared" si="145"/>
        <v>0</v>
      </c>
      <c r="AO946" s="156">
        <f t="shared" si="147"/>
        <v>0</v>
      </c>
      <c r="AP946" s="140">
        <f t="shared" si="146"/>
        <v>0</v>
      </c>
      <c r="AQ946" s="159" t="str">
        <f t="shared" si="143"/>
        <v/>
      </c>
    </row>
    <row r="947" spans="2:43" x14ac:dyDescent="0.2">
      <c r="B947" s="202">
        <v>936</v>
      </c>
      <c r="C947" s="45"/>
      <c r="D947" s="114"/>
      <c r="E947" s="114"/>
      <c r="F947" s="114"/>
      <c r="G947" s="44"/>
      <c r="H947" s="10"/>
      <c r="I947" s="10"/>
      <c r="J947" s="5"/>
      <c r="K947" s="36"/>
      <c r="L947" s="37"/>
      <c r="M947" s="8"/>
      <c r="N947" s="8"/>
      <c r="O947" s="8"/>
      <c r="P947" s="8"/>
      <c r="Q947" s="51"/>
      <c r="R947" s="217" t="str">
        <f t="shared" si="144"/>
        <v/>
      </c>
      <c r="S947" s="39" t="str">
        <f>IF(I947="","",IF(I947="委託輸送",IF(H947="ガソリン",VLOOKUP(L947,参考データ!$D$4:$F$6,3,TRUE),VLOOKUP(L947,参考データ!$D$7:$F$15,3,TRUE)),IF(H947="ガソリン",VLOOKUP(L947,参考データ!$D$16:$F$18,3,TRUE),VLOOKUP(L947,参考データ!$D$19:$F$27,3,TRUE))))</f>
        <v/>
      </c>
      <c r="T947" s="204" t="str">
        <f>IF(C947="","",IF(Q947="有",IF(H947="ガソリン",VLOOKUP(M947,参考データ!$B$36:$F$38,3,FALSE)/R947^VLOOKUP(M947,参考データ!$B$36:$F$38,4,FALSE)/L947^VLOOKUP(M947,参考データ!$B$36:$F$38,5,FALSE),VLOOKUP(M947,参考データ!$B$39:$F$42,3,FALSE)/R947^VLOOKUP(M947,参考データ!$B$39:$F$42,4,FALSE)/L947^VLOOKUP(M947,参考データ!$B$39:$F$42,5,FALSE))*U947,J947/(IF(I947="委託輸送",IF(H947="ガソリン",INDEX(参考データ!$F$48:$I$50,MATCH(L947,参考データ!$D$48:$D$50,1),MATCH(M947,参考データ!$F$47:$I$47,0)),INDEX(参考データ!$F$51:$I$59,MATCH(L947,参考データ!$D$51:$D$59,1),MATCH(M947,参考データ!$F$47:$I$47,0))),IF(H947="ガソリン",INDEX(参考データ!$F$60:$I$62,MATCH(L947,参考データ!$D$60:$D$62,1),MATCH(M947,参考データ!$F$47:$I$47,0)),INDEX(参考データ!$F$63:$I$71,MATCH(L947,参考データ!$D$63:$D$71,1),MATCH(M947,参考データ!$F$47:$I$47,0)))))))</f>
        <v/>
      </c>
      <c r="U947" s="218" t="str">
        <f t="shared" si="141"/>
        <v/>
      </c>
      <c r="V947" s="206" t="str">
        <f t="shared" si="142"/>
        <v/>
      </c>
      <c r="AN947" s="216">
        <f t="shared" si="145"/>
        <v>0</v>
      </c>
      <c r="AO947" s="156">
        <f t="shared" si="147"/>
        <v>0</v>
      </c>
      <c r="AP947" s="140">
        <f t="shared" si="146"/>
        <v>0</v>
      </c>
      <c r="AQ947" s="159" t="str">
        <f t="shared" si="143"/>
        <v/>
      </c>
    </row>
    <row r="948" spans="2:43" x14ac:dyDescent="0.2">
      <c r="B948" s="202">
        <v>937</v>
      </c>
      <c r="C948" s="45"/>
      <c r="D948" s="114"/>
      <c r="E948" s="114"/>
      <c r="F948" s="114"/>
      <c r="G948" s="44"/>
      <c r="H948" s="10"/>
      <c r="I948" s="10"/>
      <c r="J948" s="5"/>
      <c r="K948" s="36"/>
      <c r="L948" s="37"/>
      <c r="M948" s="8"/>
      <c r="N948" s="8"/>
      <c r="O948" s="8"/>
      <c r="P948" s="8"/>
      <c r="Q948" s="51"/>
      <c r="R948" s="217" t="str">
        <f t="shared" si="144"/>
        <v/>
      </c>
      <c r="S948" s="39" t="str">
        <f>IF(I948="","",IF(I948="委託輸送",IF(H948="ガソリン",VLOOKUP(L948,参考データ!$D$4:$F$6,3,TRUE),VLOOKUP(L948,参考データ!$D$7:$F$15,3,TRUE)),IF(H948="ガソリン",VLOOKUP(L948,参考データ!$D$16:$F$18,3,TRUE),VLOOKUP(L948,参考データ!$D$19:$F$27,3,TRUE))))</f>
        <v/>
      </c>
      <c r="T948" s="204" t="str">
        <f>IF(C948="","",IF(Q948="有",IF(H948="ガソリン",VLOOKUP(M948,参考データ!$B$36:$F$38,3,FALSE)/R948^VLOOKUP(M948,参考データ!$B$36:$F$38,4,FALSE)/L948^VLOOKUP(M948,参考データ!$B$36:$F$38,5,FALSE),VLOOKUP(M948,参考データ!$B$39:$F$42,3,FALSE)/R948^VLOOKUP(M948,参考データ!$B$39:$F$42,4,FALSE)/L948^VLOOKUP(M948,参考データ!$B$39:$F$42,5,FALSE))*U948,J948/(IF(I948="委託輸送",IF(H948="ガソリン",INDEX(参考データ!$F$48:$I$50,MATCH(L948,参考データ!$D$48:$D$50,1),MATCH(M948,参考データ!$F$47:$I$47,0)),INDEX(参考データ!$F$51:$I$59,MATCH(L948,参考データ!$D$51:$D$59,1),MATCH(M948,参考データ!$F$47:$I$47,0))),IF(H948="ガソリン",INDEX(参考データ!$F$60:$I$62,MATCH(L948,参考データ!$D$60:$D$62,1),MATCH(M948,参考データ!$F$47:$I$47,0)),INDEX(参考データ!$F$63:$I$71,MATCH(L948,参考データ!$D$63:$D$71,1),MATCH(M948,参考データ!$F$47:$I$47,0)))))))</f>
        <v/>
      </c>
      <c r="U948" s="218" t="str">
        <f t="shared" si="141"/>
        <v/>
      </c>
      <c r="V948" s="206" t="str">
        <f t="shared" si="142"/>
        <v/>
      </c>
      <c r="AN948" s="216">
        <f t="shared" si="145"/>
        <v>0</v>
      </c>
      <c r="AO948" s="156">
        <f t="shared" si="147"/>
        <v>0</v>
      </c>
      <c r="AP948" s="140">
        <f t="shared" si="146"/>
        <v>0</v>
      </c>
      <c r="AQ948" s="159" t="str">
        <f t="shared" si="143"/>
        <v/>
      </c>
    </row>
    <row r="949" spans="2:43" x14ac:dyDescent="0.2">
      <c r="B949" s="202">
        <v>938</v>
      </c>
      <c r="C949" s="45"/>
      <c r="D949" s="114"/>
      <c r="E949" s="114"/>
      <c r="F949" s="114"/>
      <c r="G949" s="44"/>
      <c r="H949" s="10"/>
      <c r="I949" s="10"/>
      <c r="J949" s="5"/>
      <c r="K949" s="36"/>
      <c r="L949" s="37"/>
      <c r="M949" s="8"/>
      <c r="N949" s="8"/>
      <c r="O949" s="8"/>
      <c r="P949" s="8"/>
      <c r="Q949" s="51"/>
      <c r="R949" s="217" t="str">
        <f t="shared" si="144"/>
        <v/>
      </c>
      <c r="S949" s="39" t="str">
        <f>IF(I949="","",IF(I949="委託輸送",IF(H949="ガソリン",VLOOKUP(L949,参考データ!$D$4:$F$6,3,TRUE),VLOOKUP(L949,参考データ!$D$7:$F$15,3,TRUE)),IF(H949="ガソリン",VLOOKUP(L949,参考データ!$D$16:$F$18,3,TRUE),VLOOKUP(L949,参考データ!$D$19:$F$27,3,TRUE))))</f>
        <v/>
      </c>
      <c r="T949" s="204" t="str">
        <f>IF(C949="","",IF(Q949="有",IF(H949="ガソリン",VLOOKUP(M949,参考データ!$B$36:$F$38,3,FALSE)/R949^VLOOKUP(M949,参考データ!$B$36:$F$38,4,FALSE)/L949^VLOOKUP(M949,参考データ!$B$36:$F$38,5,FALSE),VLOOKUP(M949,参考データ!$B$39:$F$42,3,FALSE)/R949^VLOOKUP(M949,参考データ!$B$39:$F$42,4,FALSE)/L949^VLOOKUP(M949,参考データ!$B$39:$F$42,5,FALSE))*U949,J949/(IF(I949="委託輸送",IF(H949="ガソリン",INDEX(参考データ!$F$48:$I$50,MATCH(L949,参考データ!$D$48:$D$50,1),MATCH(M949,参考データ!$F$47:$I$47,0)),INDEX(参考データ!$F$51:$I$59,MATCH(L949,参考データ!$D$51:$D$59,1),MATCH(M949,参考データ!$F$47:$I$47,0))),IF(H949="ガソリン",INDEX(参考データ!$F$60:$I$62,MATCH(L949,参考データ!$D$60:$D$62,1),MATCH(M949,参考データ!$F$47:$I$47,0)),INDEX(参考データ!$F$63:$I$71,MATCH(L949,参考データ!$D$63:$D$71,1),MATCH(M949,参考データ!$F$47:$I$47,0)))))))</f>
        <v/>
      </c>
      <c r="U949" s="218" t="str">
        <f t="shared" si="141"/>
        <v/>
      </c>
      <c r="V949" s="206" t="str">
        <f t="shared" si="142"/>
        <v/>
      </c>
      <c r="AN949" s="216">
        <f t="shared" si="145"/>
        <v>0</v>
      </c>
      <c r="AO949" s="156">
        <f t="shared" si="147"/>
        <v>0</v>
      </c>
      <c r="AP949" s="140">
        <f t="shared" si="146"/>
        <v>0</v>
      </c>
      <c r="AQ949" s="159" t="str">
        <f t="shared" si="143"/>
        <v/>
      </c>
    </row>
    <row r="950" spans="2:43" x14ac:dyDescent="0.2">
      <c r="B950" s="202">
        <v>939</v>
      </c>
      <c r="C950" s="45"/>
      <c r="D950" s="114"/>
      <c r="E950" s="114"/>
      <c r="F950" s="114"/>
      <c r="G950" s="44"/>
      <c r="H950" s="10"/>
      <c r="I950" s="10"/>
      <c r="J950" s="5"/>
      <c r="K950" s="36"/>
      <c r="L950" s="37"/>
      <c r="M950" s="8"/>
      <c r="N950" s="8"/>
      <c r="O950" s="8"/>
      <c r="P950" s="8"/>
      <c r="Q950" s="51"/>
      <c r="R950" s="217" t="str">
        <f t="shared" si="144"/>
        <v/>
      </c>
      <c r="S950" s="39" t="str">
        <f>IF(I950="","",IF(I950="委託輸送",IF(H950="ガソリン",VLOOKUP(L950,参考データ!$D$4:$F$6,3,TRUE),VLOOKUP(L950,参考データ!$D$7:$F$15,3,TRUE)),IF(H950="ガソリン",VLOOKUP(L950,参考データ!$D$16:$F$18,3,TRUE),VLOOKUP(L950,参考データ!$D$19:$F$27,3,TRUE))))</f>
        <v/>
      </c>
      <c r="T950" s="204" t="str">
        <f>IF(C950="","",IF(Q950="有",IF(H950="ガソリン",VLOOKUP(M950,参考データ!$B$36:$F$38,3,FALSE)/R950^VLOOKUP(M950,参考データ!$B$36:$F$38,4,FALSE)/L950^VLOOKUP(M950,参考データ!$B$36:$F$38,5,FALSE),VLOOKUP(M950,参考データ!$B$39:$F$42,3,FALSE)/R950^VLOOKUP(M950,参考データ!$B$39:$F$42,4,FALSE)/L950^VLOOKUP(M950,参考データ!$B$39:$F$42,5,FALSE))*U950,J950/(IF(I950="委託輸送",IF(H950="ガソリン",INDEX(参考データ!$F$48:$I$50,MATCH(L950,参考データ!$D$48:$D$50,1),MATCH(M950,参考データ!$F$47:$I$47,0)),INDEX(参考データ!$F$51:$I$59,MATCH(L950,参考データ!$D$51:$D$59,1),MATCH(M950,参考データ!$F$47:$I$47,0))),IF(H950="ガソリン",INDEX(参考データ!$F$60:$I$62,MATCH(L950,参考データ!$D$60:$D$62,1),MATCH(M950,参考データ!$F$47:$I$47,0)),INDEX(参考データ!$F$63:$I$71,MATCH(L950,参考データ!$D$63:$D$71,1),MATCH(M950,参考データ!$F$47:$I$47,0)))))))</f>
        <v/>
      </c>
      <c r="U950" s="218" t="str">
        <f t="shared" si="141"/>
        <v/>
      </c>
      <c r="V950" s="206" t="str">
        <f t="shared" si="142"/>
        <v/>
      </c>
      <c r="AN950" s="216">
        <f t="shared" si="145"/>
        <v>0</v>
      </c>
      <c r="AO950" s="156">
        <f t="shared" si="147"/>
        <v>0</v>
      </c>
      <c r="AP950" s="140">
        <f t="shared" si="146"/>
        <v>0</v>
      </c>
      <c r="AQ950" s="159" t="str">
        <f t="shared" si="143"/>
        <v/>
      </c>
    </row>
    <row r="951" spans="2:43" x14ac:dyDescent="0.2">
      <c r="B951" s="202">
        <v>940</v>
      </c>
      <c r="C951" s="45"/>
      <c r="D951" s="114"/>
      <c r="E951" s="114"/>
      <c r="F951" s="114"/>
      <c r="G951" s="44"/>
      <c r="H951" s="10"/>
      <c r="I951" s="10"/>
      <c r="J951" s="5"/>
      <c r="K951" s="36"/>
      <c r="L951" s="37"/>
      <c r="M951" s="8"/>
      <c r="N951" s="8"/>
      <c r="O951" s="8"/>
      <c r="P951" s="8"/>
      <c r="Q951" s="51"/>
      <c r="R951" s="217" t="str">
        <f t="shared" si="144"/>
        <v/>
      </c>
      <c r="S951" s="39" t="str">
        <f>IF(I951="","",IF(I951="委託輸送",IF(H951="ガソリン",VLOOKUP(L951,参考データ!$D$4:$F$6,3,TRUE),VLOOKUP(L951,参考データ!$D$7:$F$15,3,TRUE)),IF(H951="ガソリン",VLOOKUP(L951,参考データ!$D$16:$F$18,3,TRUE),VLOOKUP(L951,参考データ!$D$19:$F$27,3,TRUE))))</f>
        <v/>
      </c>
      <c r="T951" s="204" t="str">
        <f>IF(C951="","",IF(Q951="有",IF(H951="ガソリン",VLOOKUP(M951,参考データ!$B$36:$F$38,3,FALSE)/R951^VLOOKUP(M951,参考データ!$B$36:$F$38,4,FALSE)/L951^VLOOKUP(M951,参考データ!$B$36:$F$38,5,FALSE),VLOOKUP(M951,参考データ!$B$39:$F$42,3,FALSE)/R951^VLOOKUP(M951,参考データ!$B$39:$F$42,4,FALSE)/L951^VLOOKUP(M951,参考データ!$B$39:$F$42,5,FALSE))*U951,J951/(IF(I951="委託輸送",IF(H951="ガソリン",INDEX(参考データ!$F$48:$I$50,MATCH(L951,参考データ!$D$48:$D$50,1),MATCH(M951,参考データ!$F$47:$I$47,0)),INDEX(参考データ!$F$51:$I$59,MATCH(L951,参考データ!$D$51:$D$59,1),MATCH(M951,参考データ!$F$47:$I$47,0))),IF(H951="ガソリン",INDEX(参考データ!$F$60:$I$62,MATCH(L951,参考データ!$D$60:$D$62,1),MATCH(M951,参考データ!$F$47:$I$47,0)),INDEX(参考データ!$F$63:$I$71,MATCH(L951,参考データ!$D$63:$D$71,1),MATCH(M951,参考データ!$F$47:$I$47,0)))))))</f>
        <v/>
      </c>
      <c r="U951" s="218" t="str">
        <f t="shared" si="141"/>
        <v/>
      </c>
      <c r="V951" s="206" t="str">
        <f t="shared" si="142"/>
        <v/>
      </c>
      <c r="AN951" s="216">
        <f t="shared" si="145"/>
        <v>0</v>
      </c>
      <c r="AO951" s="156">
        <f t="shared" si="147"/>
        <v>0</v>
      </c>
      <c r="AP951" s="140">
        <f t="shared" si="146"/>
        <v>0</v>
      </c>
      <c r="AQ951" s="159" t="str">
        <f t="shared" si="143"/>
        <v/>
      </c>
    </row>
    <row r="952" spans="2:43" x14ac:dyDescent="0.2">
      <c r="B952" s="202">
        <v>941</v>
      </c>
      <c r="C952" s="45"/>
      <c r="D952" s="114"/>
      <c r="E952" s="114"/>
      <c r="F952" s="114"/>
      <c r="G952" s="44"/>
      <c r="H952" s="10"/>
      <c r="I952" s="10"/>
      <c r="J952" s="5"/>
      <c r="K952" s="36"/>
      <c r="L952" s="37"/>
      <c r="M952" s="8"/>
      <c r="N952" s="8"/>
      <c r="O952" s="8"/>
      <c r="P952" s="8"/>
      <c r="Q952" s="51"/>
      <c r="R952" s="217" t="str">
        <f t="shared" si="144"/>
        <v/>
      </c>
      <c r="S952" s="39" t="str">
        <f>IF(I952="","",IF(I952="委託輸送",IF(H952="ガソリン",VLOOKUP(L952,参考データ!$D$4:$F$6,3,TRUE),VLOOKUP(L952,参考データ!$D$7:$F$15,3,TRUE)),IF(H952="ガソリン",VLOOKUP(L952,参考データ!$D$16:$F$18,3,TRUE),VLOOKUP(L952,参考データ!$D$19:$F$27,3,TRUE))))</f>
        <v/>
      </c>
      <c r="T952" s="204" t="str">
        <f>IF(C952="","",IF(Q952="有",IF(H952="ガソリン",VLOOKUP(M952,参考データ!$B$36:$F$38,3,FALSE)/R952^VLOOKUP(M952,参考データ!$B$36:$F$38,4,FALSE)/L952^VLOOKUP(M952,参考データ!$B$36:$F$38,5,FALSE),VLOOKUP(M952,参考データ!$B$39:$F$42,3,FALSE)/R952^VLOOKUP(M952,参考データ!$B$39:$F$42,4,FALSE)/L952^VLOOKUP(M952,参考データ!$B$39:$F$42,5,FALSE))*U952,J952/(IF(I952="委託輸送",IF(H952="ガソリン",INDEX(参考データ!$F$48:$I$50,MATCH(L952,参考データ!$D$48:$D$50,1),MATCH(M952,参考データ!$F$47:$I$47,0)),INDEX(参考データ!$F$51:$I$59,MATCH(L952,参考データ!$D$51:$D$59,1),MATCH(M952,参考データ!$F$47:$I$47,0))),IF(H952="ガソリン",INDEX(参考データ!$F$60:$I$62,MATCH(L952,参考データ!$D$60:$D$62,1),MATCH(M952,参考データ!$F$47:$I$47,0)),INDEX(参考データ!$F$63:$I$71,MATCH(L952,参考データ!$D$63:$D$71,1),MATCH(M952,参考データ!$F$47:$I$47,0)))))))</f>
        <v/>
      </c>
      <c r="U952" s="218" t="str">
        <f t="shared" si="141"/>
        <v/>
      </c>
      <c r="V952" s="206" t="str">
        <f t="shared" si="142"/>
        <v/>
      </c>
      <c r="AN952" s="216">
        <f t="shared" si="145"/>
        <v>0</v>
      </c>
      <c r="AO952" s="156">
        <f t="shared" si="147"/>
        <v>0</v>
      </c>
      <c r="AP952" s="140">
        <f t="shared" si="146"/>
        <v>0</v>
      </c>
      <c r="AQ952" s="159" t="str">
        <f t="shared" si="143"/>
        <v/>
      </c>
    </row>
    <row r="953" spans="2:43" x14ac:dyDescent="0.2">
      <c r="B953" s="202">
        <v>942</v>
      </c>
      <c r="C953" s="45"/>
      <c r="D953" s="114"/>
      <c r="E953" s="114"/>
      <c r="F953" s="114"/>
      <c r="G953" s="44"/>
      <c r="H953" s="10"/>
      <c r="I953" s="10"/>
      <c r="J953" s="5"/>
      <c r="K953" s="36"/>
      <c r="L953" s="37"/>
      <c r="M953" s="8"/>
      <c r="N953" s="8"/>
      <c r="O953" s="8"/>
      <c r="P953" s="8"/>
      <c r="Q953" s="51"/>
      <c r="R953" s="217" t="str">
        <f t="shared" si="144"/>
        <v/>
      </c>
      <c r="S953" s="39" t="str">
        <f>IF(I953="","",IF(I953="委託輸送",IF(H953="ガソリン",VLOOKUP(L953,参考データ!$D$4:$F$6,3,TRUE),VLOOKUP(L953,参考データ!$D$7:$F$15,3,TRUE)),IF(H953="ガソリン",VLOOKUP(L953,参考データ!$D$16:$F$18,3,TRUE),VLOOKUP(L953,参考データ!$D$19:$F$27,3,TRUE))))</f>
        <v/>
      </c>
      <c r="T953" s="204" t="str">
        <f>IF(C953="","",IF(Q953="有",IF(H953="ガソリン",VLOOKUP(M953,参考データ!$B$36:$F$38,3,FALSE)/R953^VLOOKUP(M953,参考データ!$B$36:$F$38,4,FALSE)/L953^VLOOKUP(M953,参考データ!$B$36:$F$38,5,FALSE),VLOOKUP(M953,参考データ!$B$39:$F$42,3,FALSE)/R953^VLOOKUP(M953,参考データ!$B$39:$F$42,4,FALSE)/L953^VLOOKUP(M953,参考データ!$B$39:$F$42,5,FALSE))*U953,J953/(IF(I953="委託輸送",IF(H953="ガソリン",INDEX(参考データ!$F$48:$I$50,MATCH(L953,参考データ!$D$48:$D$50,1),MATCH(M953,参考データ!$F$47:$I$47,0)),INDEX(参考データ!$F$51:$I$59,MATCH(L953,参考データ!$D$51:$D$59,1),MATCH(M953,参考データ!$F$47:$I$47,0))),IF(H953="ガソリン",INDEX(参考データ!$F$60:$I$62,MATCH(L953,参考データ!$D$60:$D$62,1),MATCH(M953,参考データ!$F$47:$I$47,0)),INDEX(参考データ!$F$63:$I$71,MATCH(L953,参考データ!$D$63:$D$71,1),MATCH(M953,参考データ!$F$47:$I$47,0)))))))</f>
        <v/>
      </c>
      <c r="U953" s="218" t="str">
        <f t="shared" si="141"/>
        <v/>
      </c>
      <c r="V953" s="206" t="str">
        <f t="shared" si="142"/>
        <v/>
      </c>
      <c r="AN953" s="216">
        <f t="shared" si="145"/>
        <v>0</v>
      </c>
      <c r="AO953" s="156">
        <f t="shared" si="147"/>
        <v>0</v>
      </c>
      <c r="AP953" s="140">
        <f t="shared" si="146"/>
        <v>0</v>
      </c>
      <c r="AQ953" s="159" t="str">
        <f t="shared" si="143"/>
        <v/>
      </c>
    </row>
    <row r="954" spans="2:43" x14ac:dyDescent="0.2">
      <c r="B954" s="202">
        <v>943</v>
      </c>
      <c r="C954" s="45"/>
      <c r="D954" s="114"/>
      <c r="E954" s="114"/>
      <c r="F954" s="114"/>
      <c r="G954" s="44"/>
      <c r="H954" s="10"/>
      <c r="I954" s="10"/>
      <c r="J954" s="5"/>
      <c r="K954" s="36"/>
      <c r="L954" s="37"/>
      <c r="M954" s="8"/>
      <c r="N954" s="8"/>
      <c r="O954" s="8"/>
      <c r="P954" s="8"/>
      <c r="Q954" s="51"/>
      <c r="R954" s="217" t="str">
        <f t="shared" si="144"/>
        <v/>
      </c>
      <c r="S954" s="39" t="str">
        <f>IF(I954="","",IF(I954="委託輸送",IF(H954="ガソリン",VLOOKUP(L954,参考データ!$D$4:$F$6,3,TRUE),VLOOKUP(L954,参考データ!$D$7:$F$15,3,TRUE)),IF(H954="ガソリン",VLOOKUP(L954,参考データ!$D$16:$F$18,3,TRUE),VLOOKUP(L954,参考データ!$D$19:$F$27,3,TRUE))))</f>
        <v/>
      </c>
      <c r="T954" s="204" t="str">
        <f>IF(C954="","",IF(Q954="有",IF(H954="ガソリン",VLOOKUP(M954,参考データ!$B$36:$F$38,3,FALSE)/R954^VLOOKUP(M954,参考データ!$B$36:$F$38,4,FALSE)/L954^VLOOKUP(M954,参考データ!$B$36:$F$38,5,FALSE),VLOOKUP(M954,参考データ!$B$39:$F$42,3,FALSE)/R954^VLOOKUP(M954,参考データ!$B$39:$F$42,4,FALSE)/L954^VLOOKUP(M954,参考データ!$B$39:$F$42,5,FALSE))*U954,J954/(IF(I954="委託輸送",IF(H954="ガソリン",INDEX(参考データ!$F$48:$I$50,MATCH(L954,参考データ!$D$48:$D$50,1),MATCH(M954,参考データ!$F$47:$I$47,0)),INDEX(参考データ!$F$51:$I$59,MATCH(L954,参考データ!$D$51:$D$59,1),MATCH(M954,参考データ!$F$47:$I$47,0))),IF(H954="ガソリン",INDEX(参考データ!$F$60:$I$62,MATCH(L954,参考データ!$D$60:$D$62,1),MATCH(M954,参考データ!$F$47:$I$47,0)),INDEX(参考データ!$F$63:$I$71,MATCH(L954,参考データ!$D$63:$D$71,1),MATCH(M954,参考データ!$F$47:$I$47,0)))))))</f>
        <v/>
      </c>
      <c r="U954" s="218" t="str">
        <f t="shared" si="141"/>
        <v/>
      </c>
      <c r="V954" s="206" t="str">
        <f t="shared" si="142"/>
        <v/>
      </c>
      <c r="AN954" s="216">
        <f t="shared" si="145"/>
        <v>0</v>
      </c>
      <c r="AO954" s="156">
        <f t="shared" si="147"/>
        <v>0</v>
      </c>
      <c r="AP954" s="140">
        <f t="shared" si="146"/>
        <v>0</v>
      </c>
      <c r="AQ954" s="159" t="str">
        <f t="shared" si="143"/>
        <v/>
      </c>
    </row>
    <row r="955" spans="2:43" x14ac:dyDescent="0.2">
      <c r="B955" s="202">
        <v>944</v>
      </c>
      <c r="C955" s="45"/>
      <c r="D955" s="114"/>
      <c r="E955" s="114"/>
      <c r="F955" s="114"/>
      <c r="G955" s="44"/>
      <c r="H955" s="10"/>
      <c r="I955" s="10"/>
      <c r="J955" s="5"/>
      <c r="K955" s="36"/>
      <c r="L955" s="37"/>
      <c r="M955" s="8"/>
      <c r="N955" s="8"/>
      <c r="O955" s="8"/>
      <c r="P955" s="8"/>
      <c r="Q955" s="51"/>
      <c r="R955" s="217" t="str">
        <f t="shared" si="144"/>
        <v/>
      </c>
      <c r="S955" s="39" t="str">
        <f>IF(I955="","",IF(I955="委託輸送",IF(H955="ガソリン",VLOOKUP(L955,参考データ!$D$4:$F$6,3,TRUE),VLOOKUP(L955,参考データ!$D$7:$F$15,3,TRUE)),IF(H955="ガソリン",VLOOKUP(L955,参考データ!$D$16:$F$18,3,TRUE),VLOOKUP(L955,参考データ!$D$19:$F$27,3,TRUE))))</f>
        <v/>
      </c>
      <c r="T955" s="204" t="str">
        <f>IF(C955="","",IF(Q955="有",IF(H955="ガソリン",VLOOKUP(M955,参考データ!$B$36:$F$38,3,FALSE)/R955^VLOOKUP(M955,参考データ!$B$36:$F$38,4,FALSE)/L955^VLOOKUP(M955,参考データ!$B$36:$F$38,5,FALSE),VLOOKUP(M955,参考データ!$B$39:$F$42,3,FALSE)/R955^VLOOKUP(M955,参考データ!$B$39:$F$42,4,FALSE)/L955^VLOOKUP(M955,参考データ!$B$39:$F$42,5,FALSE))*U955,J955/(IF(I955="委託輸送",IF(H955="ガソリン",INDEX(参考データ!$F$48:$I$50,MATCH(L955,参考データ!$D$48:$D$50,1),MATCH(M955,参考データ!$F$47:$I$47,0)),INDEX(参考データ!$F$51:$I$59,MATCH(L955,参考データ!$D$51:$D$59,1),MATCH(M955,参考データ!$F$47:$I$47,0))),IF(H955="ガソリン",INDEX(参考データ!$F$60:$I$62,MATCH(L955,参考データ!$D$60:$D$62,1),MATCH(M955,参考データ!$F$47:$I$47,0)),INDEX(参考データ!$F$63:$I$71,MATCH(L955,参考データ!$D$63:$D$71,1),MATCH(M955,参考データ!$F$47:$I$47,0)))))))</f>
        <v/>
      </c>
      <c r="U955" s="218" t="str">
        <f t="shared" si="141"/>
        <v/>
      </c>
      <c r="V955" s="206" t="str">
        <f t="shared" si="142"/>
        <v/>
      </c>
      <c r="AN955" s="216">
        <f t="shared" si="145"/>
        <v>0</v>
      </c>
      <c r="AO955" s="156">
        <f t="shared" si="147"/>
        <v>0</v>
      </c>
      <c r="AP955" s="140">
        <f t="shared" si="146"/>
        <v>0</v>
      </c>
      <c r="AQ955" s="159" t="str">
        <f t="shared" si="143"/>
        <v/>
      </c>
    </row>
    <row r="956" spans="2:43" x14ac:dyDescent="0.2">
      <c r="B956" s="202">
        <v>945</v>
      </c>
      <c r="C956" s="45"/>
      <c r="D956" s="114"/>
      <c r="E956" s="114"/>
      <c r="F956" s="114"/>
      <c r="G956" s="44"/>
      <c r="H956" s="10"/>
      <c r="I956" s="10"/>
      <c r="J956" s="5"/>
      <c r="K956" s="36"/>
      <c r="L956" s="37"/>
      <c r="M956" s="8"/>
      <c r="N956" s="8"/>
      <c r="O956" s="8"/>
      <c r="P956" s="8"/>
      <c r="Q956" s="51"/>
      <c r="R956" s="217" t="str">
        <f t="shared" si="144"/>
        <v/>
      </c>
      <c r="S956" s="39" t="str">
        <f>IF(I956="","",IF(I956="委託輸送",IF(H956="ガソリン",VLOOKUP(L956,参考データ!$D$4:$F$6,3,TRUE),VLOOKUP(L956,参考データ!$D$7:$F$15,3,TRUE)),IF(H956="ガソリン",VLOOKUP(L956,参考データ!$D$16:$F$18,3,TRUE),VLOOKUP(L956,参考データ!$D$19:$F$27,3,TRUE))))</f>
        <v/>
      </c>
      <c r="T956" s="204" t="str">
        <f>IF(C956="","",IF(Q956="有",IF(H956="ガソリン",VLOOKUP(M956,参考データ!$B$36:$F$38,3,FALSE)/R956^VLOOKUP(M956,参考データ!$B$36:$F$38,4,FALSE)/L956^VLOOKUP(M956,参考データ!$B$36:$F$38,5,FALSE),VLOOKUP(M956,参考データ!$B$39:$F$42,3,FALSE)/R956^VLOOKUP(M956,参考データ!$B$39:$F$42,4,FALSE)/L956^VLOOKUP(M956,参考データ!$B$39:$F$42,5,FALSE))*U956,J956/(IF(I956="委託輸送",IF(H956="ガソリン",INDEX(参考データ!$F$48:$I$50,MATCH(L956,参考データ!$D$48:$D$50,1),MATCH(M956,参考データ!$F$47:$I$47,0)),INDEX(参考データ!$F$51:$I$59,MATCH(L956,参考データ!$D$51:$D$59,1),MATCH(M956,参考データ!$F$47:$I$47,0))),IF(H956="ガソリン",INDEX(参考データ!$F$60:$I$62,MATCH(L956,参考データ!$D$60:$D$62,1),MATCH(M956,参考データ!$F$47:$I$47,0)),INDEX(参考データ!$F$63:$I$71,MATCH(L956,参考データ!$D$63:$D$71,1),MATCH(M956,参考データ!$F$47:$I$47,0)))))))</f>
        <v/>
      </c>
      <c r="U956" s="218" t="str">
        <f t="shared" si="141"/>
        <v/>
      </c>
      <c r="V956" s="206" t="str">
        <f t="shared" si="142"/>
        <v/>
      </c>
      <c r="AN956" s="216">
        <f t="shared" si="145"/>
        <v>0</v>
      </c>
      <c r="AO956" s="156">
        <f t="shared" ref="AO956:AO972" si="148">+J956*L956/1000</f>
        <v>0</v>
      </c>
      <c r="AP956" s="140">
        <f t="shared" si="146"/>
        <v>0</v>
      </c>
      <c r="AQ956" s="159" t="str">
        <f t="shared" si="143"/>
        <v/>
      </c>
    </row>
    <row r="957" spans="2:43" x14ac:dyDescent="0.2">
      <c r="B957" s="202">
        <v>946</v>
      </c>
      <c r="C957" s="45"/>
      <c r="D957" s="114"/>
      <c r="E957" s="114"/>
      <c r="F957" s="114"/>
      <c r="G957" s="44"/>
      <c r="H957" s="10"/>
      <c r="I957" s="10"/>
      <c r="J957" s="5"/>
      <c r="K957" s="36"/>
      <c r="L957" s="37"/>
      <c r="M957" s="8"/>
      <c r="N957" s="8"/>
      <c r="O957" s="8"/>
      <c r="P957" s="8"/>
      <c r="Q957" s="51"/>
      <c r="R957" s="217" t="str">
        <f t="shared" si="144"/>
        <v/>
      </c>
      <c r="S957" s="39" t="str">
        <f>IF(I957="","",IF(I957="委託輸送",IF(H957="ガソリン",VLOOKUP(L957,参考データ!$D$4:$F$6,3,TRUE),VLOOKUP(L957,参考データ!$D$7:$F$15,3,TRUE)),IF(H957="ガソリン",VLOOKUP(L957,参考データ!$D$16:$F$18,3,TRUE),VLOOKUP(L957,参考データ!$D$19:$F$27,3,TRUE))))</f>
        <v/>
      </c>
      <c r="T957" s="204" t="str">
        <f>IF(C957="","",IF(Q957="有",IF(H957="ガソリン",VLOOKUP(M957,参考データ!$B$36:$F$38,3,FALSE)/R957^VLOOKUP(M957,参考データ!$B$36:$F$38,4,FALSE)/L957^VLOOKUP(M957,参考データ!$B$36:$F$38,5,FALSE),VLOOKUP(M957,参考データ!$B$39:$F$42,3,FALSE)/R957^VLOOKUP(M957,参考データ!$B$39:$F$42,4,FALSE)/L957^VLOOKUP(M957,参考データ!$B$39:$F$42,5,FALSE))*U957,J957/(IF(I957="委託輸送",IF(H957="ガソリン",INDEX(参考データ!$F$48:$I$50,MATCH(L957,参考データ!$D$48:$D$50,1),MATCH(M957,参考データ!$F$47:$I$47,0)),INDEX(参考データ!$F$51:$I$59,MATCH(L957,参考データ!$D$51:$D$59,1),MATCH(M957,参考データ!$F$47:$I$47,0))),IF(H957="ガソリン",INDEX(参考データ!$F$60:$I$62,MATCH(L957,参考データ!$D$60:$D$62,1),MATCH(M957,参考データ!$F$47:$I$47,0)),INDEX(参考データ!$F$63:$I$71,MATCH(L957,参考データ!$D$63:$D$71,1),MATCH(M957,参考データ!$F$47:$I$47,0)))))))</f>
        <v/>
      </c>
      <c r="U957" s="218" t="str">
        <f t="shared" si="141"/>
        <v/>
      </c>
      <c r="V957" s="206" t="str">
        <f t="shared" si="142"/>
        <v/>
      </c>
      <c r="AN957" s="216">
        <f t="shared" si="145"/>
        <v>0</v>
      </c>
      <c r="AO957" s="156">
        <f t="shared" si="148"/>
        <v>0</v>
      </c>
      <c r="AP957" s="140">
        <f t="shared" si="146"/>
        <v>0</v>
      </c>
      <c r="AQ957" s="159" t="str">
        <f t="shared" si="143"/>
        <v/>
      </c>
    </row>
    <row r="958" spans="2:43" x14ac:dyDescent="0.2">
      <c r="B958" s="202">
        <v>947</v>
      </c>
      <c r="C958" s="45"/>
      <c r="D958" s="114"/>
      <c r="E958" s="114"/>
      <c r="F958" s="114"/>
      <c r="G958" s="44"/>
      <c r="H958" s="10"/>
      <c r="I958" s="10"/>
      <c r="J958" s="5"/>
      <c r="K958" s="36"/>
      <c r="L958" s="37"/>
      <c r="M958" s="8"/>
      <c r="N958" s="8"/>
      <c r="O958" s="8"/>
      <c r="P958" s="8"/>
      <c r="Q958" s="51"/>
      <c r="R958" s="217" t="str">
        <f t="shared" si="144"/>
        <v/>
      </c>
      <c r="S958" s="39" t="str">
        <f>IF(I958="","",IF(I958="委託輸送",IF(H958="ガソリン",VLOOKUP(L958,参考データ!$D$4:$F$6,3,TRUE),VLOOKUP(L958,参考データ!$D$7:$F$15,3,TRUE)),IF(H958="ガソリン",VLOOKUP(L958,参考データ!$D$16:$F$18,3,TRUE),VLOOKUP(L958,参考データ!$D$19:$F$27,3,TRUE))))</f>
        <v/>
      </c>
      <c r="T958" s="204" t="str">
        <f>IF(C958="","",IF(Q958="有",IF(H958="ガソリン",VLOOKUP(M958,参考データ!$B$36:$F$38,3,FALSE)/R958^VLOOKUP(M958,参考データ!$B$36:$F$38,4,FALSE)/L958^VLOOKUP(M958,参考データ!$B$36:$F$38,5,FALSE),VLOOKUP(M958,参考データ!$B$39:$F$42,3,FALSE)/R958^VLOOKUP(M958,参考データ!$B$39:$F$42,4,FALSE)/L958^VLOOKUP(M958,参考データ!$B$39:$F$42,5,FALSE))*U958,J958/(IF(I958="委託輸送",IF(H958="ガソリン",INDEX(参考データ!$F$48:$I$50,MATCH(L958,参考データ!$D$48:$D$50,1),MATCH(M958,参考データ!$F$47:$I$47,0)),INDEX(参考データ!$F$51:$I$59,MATCH(L958,参考データ!$D$51:$D$59,1),MATCH(M958,参考データ!$F$47:$I$47,0))),IF(H958="ガソリン",INDEX(参考データ!$F$60:$I$62,MATCH(L958,参考データ!$D$60:$D$62,1),MATCH(M958,参考データ!$F$47:$I$47,0)),INDEX(参考データ!$F$63:$I$71,MATCH(L958,参考データ!$D$63:$D$71,1),MATCH(M958,参考データ!$F$47:$I$47,0)))))))</f>
        <v/>
      </c>
      <c r="U958" s="218" t="str">
        <f t="shared" si="141"/>
        <v/>
      </c>
      <c r="V958" s="206" t="str">
        <f t="shared" si="142"/>
        <v/>
      </c>
      <c r="AN958" s="216">
        <f t="shared" si="145"/>
        <v>0</v>
      </c>
      <c r="AO958" s="156">
        <f t="shared" si="148"/>
        <v>0</v>
      </c>
      <c r="AP958" s="140">
        <f t="shared" si="146"/>
        <v>0</v>
      </c>
      <c r="AQ958" s="159" t="str">
        <f t="shared" si="143"/>
        <v/>
      </c>
    </row>
    <row r="959" spans="2:43" x14ac:dyDescent="0.2">
      <c r="B959" s="202">
        <v>948</v>
      </c>
      <c r="C959" s="45"/>
      <c r="D959" s="114"/>
      <c r="E959" s="114"/>
      <c r="F959" s="114"/>
      <c r="G959" s="44"/>
      <c r="H959" s="10"/>
      <c r="I959" s="10"/>
      <c r="J959" s="5"/>
      <c r="K959" s="36"/>
      <c r="L959" s="37"/>
      <c r="M959" s="8"/>
      <c r="N959" s="8"/>
      <c r="O959" s="8"/>
      <c r="P959" s="8"/>
      <c r="Q959" s="51"/>
      <c r="R959" s="217" t="str">
        <f t="shared" si="144"/>
        <v/>
      </c>
      <c r="S959" s="39" t="str">
        <f>IF(I959="","",IF(I959="委託輸送",IF(H959="ガソリン",VLOOKUP(L959,参考データ!$D$4:$F$6,3,TRUE),VLOOKUP(L959,参考データ!$D$7:$F$15,3,TRUE)),IF(H959="ガソリン",VLOOKUP(L959,参考データ!$D$16:$F$18,3,TRUE),VLOOKUP(L959,参考データ!$D$19:$F$27,3,TRUE))))</f>
        <v/>
      </c>
      <c r="T959" s="204" t="str">
        <f>IF(C959="","",IF(Q959="有",IF(H959="ガソリン",VLOOKUP(M959,参考データ!$B$36:$F$38,3,FALSE)/R959^VLOOKUP(M959,参考データ!$B$36:$F$38,4,FALSE)/L959^VLOOKUP(M959,参考データ!$B$36:$F$38,5,FALSE),VLOOKUP(M959,参考データ!$B$39:$F$42,3,FALSE)/R959^VLOOKUP(M959,参考データ!$B$39:$F$42,4,FALSE)/L959^VLOOKUP(M959,参考データ!$B$39:$F$42,5,FALSE))*U959,J959/(IF(I959="委託輸送",IF(H959="ガソリン",INDEX(参考データ!$F$48:$I$50,MATCH(L959,参考データ!$D$48:$D$50,1),MATCH(M959,参考データ!$F$47:$I$47,0)),INDEX(参考データ!$F$51:$I$59,MATCH(L959,参考データ!$D$51:$D$59,1),MATCH(M959,参考データ!$F$47:$I$47,0))),IF(H959="ガソリン",INDEX(参考データ!$F$60:$I$62,MATCH(L959,参考データ!$D$60:$D$62,1),MATCH(M959,参考データ!$F$47:$I$47,0)),INDEX(参考データ!$F$63:$I$71,MATCH(L959,参考データ!$D$63:$D$71,1),MATCH(M959,参考データ!$F$47:$I$47,0)))))))</f>
        <v/>
      </c>
      <c r="U959" s="218" t="str">
        <f t="shared" si="141"/>
        <v/>
      </c>
      <c r="V959" s="206" t="str">
        <f t="shared" si="142"/>
        <v/>
      </c>
      <c r="AN959" s="216">
        <f t="shared" si="145"/>
        <v>0</v>
      </c>
      <c r="AO959" s="156">
        <f t="shared" si="148"/>
        <v>0</v>
      </c>
      <c r="AP959" s="140">
        <f t="shared" si="146"/>
        <v>0</v>
      </c>
      <c r="AQ959" s="159" t="str">
        <f t="shared" si="143"/>
        <v/>
      </c>
    </row>
    <row r="960" spans="2:43" x14ac:dyDescent="0.2">
      <c r="B960" s="202">
        <v>949</v>
      </c>
      <c r="C960" s="45"/>
      <c r="D960" s="114"/>
      <c r="E960" s="114"/>
      <c r="F960" s="114"/>
      <c r="G960" s="44"/>
      <c r="H960" s="10"/>
      <c r="I960" s="10"/>
      <c r="J960" s="5"/>
      <c r="K960" s="36"/>
      <c r="L960" s="37"/>
      <c r="M960" s="8"/>
      <c r="N960" s="8"/>
      <c r="O960" s="8"/>
      <c r="P960" s="8"/>
      <c r="Q960" s="51"/>
      <c r="R960" s="217" t="str">
        <f t="shared" si="144"/>
        <v/>
      </c>
      <c r="S960" s="39" t="str">
        <f>IF(I960="","",IF(I960="委託輸送",IF(H960="ガソリン",VLOOKUP(L960,参考データ!$D$4:$F$6,3,TRUE),VLOOKUP(L960,参考データ!$D$7:$F$15,3,TRUE)),IF(H960="ガソリン",VLOOKUP(L960,参考データ!$D$16:$F$18,3,TRUE),VLOOKUP(L960,参考データ!$D$19:$F$27,3,TRUE))))</f>
        <v/>
      </c>
      <c r="T960" s="204" t="str">
        <f>IF(C960="","",IF(Q960="有",IF(H960="ガソリン",VLOOKUP(M960,参考データ!$B$36:$F$38,3,FALSE)/R960^VLOOKUP(M960,参考データ!$B$36:$F$38,4,FALSE)/L960^VLOOKUP(M960,参考データ!$B$36:$F$38,5,FALSE),VLOOKUP(M960,参考データ!$B$39:$F$42,3,FALSE)/R960^VLOOKUP(M960,参考データ!$B$39:$F$42,4,FALSE)/L960^VLOOKUP(M960,参考データ!$B$39:$F$42,5,FALSE))*U960,J960/(IF(I960="委託輸送",IF(H960="ガソリン",INDEX(参考データ!$F$48:$I$50,MATCH(L960,参考データ!$D$48:$D$50,1),MATCH(M960,参考データ!$F$47:$I$47,0)),INDEX(参考データ!$F$51:$I$59,MATCH(L960,参考データ!$D$51:$D$59,1),MATCH(M960,参考データ!$F$47:$I$47,0))),IF(H960="ガソリン",INDEX(参考データ!$F$60:$I$62,MATCH(L960,参考データ!$D$60:$D$62,1),MATCH(M960,参考データ!$F$47:$I$47,0)),INDEX(参考データ!$F$63:$I$71,MATCH(L960,参考データ!$D$63:$D$71,1),MATCH(M960,参考データ!$F$47:$I$47,0)))))))</f>
        <v/>
      </c>
      <c r="U960" s="218" t="str">
        <f t="shared" si="141"/>
        <v/>
      </c>
      <c r="V960" s="206" t="str">
        <f t="shared" si="142"/>
        <v/>
      </c>
      <c r="AN960" s="216">
        <f t="shared" si="145"/>
        <v>0</v>
      </c>
      <c r="AO960" s="156">
        <f t="shared" si="148"/>
        <v>0</v>
      </c>
      <c r="AP960" s="140">
        <f t="shared" si="146"/>
        <v>0</v>
      </c>
      <c r="AQ960" s="159" t="str">
        <f t="shared" si="143"/>
        <v/>
      </c>
    </row>
    <row r="961" spans="2:43" x14ac:dyDescent="0.2">
      <c r="B961" s="202">
        <v>950</v>
      </c>
      <c r="C961" s="45"/>
      <c r="D961" s="114"/>
      <c r="E961" s="114"/>
      <c r="F961" s="114"/>
      <c r="G961" s="44"/>
      <c r="H961" s="10"/>
      <c r="I961" s="10"/>
      <c r="J961" s="5"/>
      <c r="K961" s="36"/>
      <c r="L961" s="37"/>
      <c r="M961" s="8"/>
      <c r="N961" s="8"/>
      <c r="O961" s="8"/>
      <c r="P961" s="8"/>
      <c r="Q961" s="51"/>
      <c r="R961" s="217" t="str">
        <f t="shared" si="144"/>
        <v/>
      </c>
      <c r="S961" s="39" t="str">
        <f>IF(I961="","",IF(I961="委託輸送",IF(H961="ガソリン",VLOOKUP(L961,参考データ!$D$4:$F$6,3,TRUE),VLOOKUP(L961,参考データ!$D$7:$F$15,3,TRUE)),IF(H961="ガソリン",VLOOKUP(L961,参考データ!$D$16:$F$18,3,TRUE),VLOOKUP(L961,参考データ!$D$19:$F$27,3,TRUE))))</f>
        <v/>
      </c>
      <c r="T961" s="204" t="str">
        <f>IF(C961="","",IF(Q961="有",IF(H961="ガソリン",VLOOKUP(M961,参考データ!$B$36:$F$38,3,FALSE)/R961^VLOOKUP(M961,参考データ!$B$36:$F$38,4,FALSE)/L961^VLOOKUP(M961,参考データ!$B$36:$F$38,5,FALSE),VLOOKUP(M961,参考データ!$B$39:$F$42,3,FALSE)/R961^VLOOKUP(M961,参考データ!$B$39:$F$42,4,FALSE)/L961^VLOOKUP(M961,参考データ!$B$39:$F$42,5,FALSE))*U961,J961/(IF(I961="委託輸送",IF(H961="ガソリン",INDEX(参考データ!$F$48:$I$50,MATCH(L961,参考データ!$D$48:$D$50,1),MATCH(M961,参考データ!$F$47:$I$47,0)),INDEX(参考データ!$F$51:$I$59,MATCH(L961,参考データ!$D$51:$D$59,1),MATCH(M961,参考データ!$F$47:$I$47,0))),IF(H961="ガソリン",INDEX(参考データ!$F$60:$I$62,MATCH(L961,参考データ!$D$60:$D$62,1),MATCH(M961,参考データ!$F$47:$I$47,0)),INDEX(参考データ!$F$63:$I$71,MATCH(L961,参考データ!$D$63:$D$71,1),MATCH(M961,参考データ!$F$47:$I$47,0)))))))</f>
        <v/>
      </c>
      <c r="U961" s="218" t="str">
        <f t="shared" si="141"/>
        <v/>
      </c>
      <c r="V961" s="206" t="str">
        <f t="shared" si="142"/>
        <v/>
      </c>
      <c r="AN961" s="216">
        <f t="shared" si="145"/>
        <v>0</v>
      </c>
      <c r="AO961" s="156">
        <f t="shared" si="148"/>
        <v>0</v>
      </c>
      <c r="AP961" s="140">
        <f t="shared" si="146"/>
        <v>0</v>
      </c>
      <c r="AQ961" s="159" t="str">
        <f t="shared" si="143"/>
        <v/>
      </c>
    </row>
    <row r="962" spans="2:43" x14ac:dyDescent="0.2">
      <c r="B962" s="202">
        <v>951</v>
      </c>
      <c r="C962" s="45"/>
      <c r="D962" s="114"/>
      <c r="E962" s="114"/>
      <c r="F962" s="114"/>
      <c r="G962" s="44"/>
      <c r="H962" s="10"/>
      <c r="I962" s="10"/>
      <c r="J962" s="5"/>
      <c r="K962" s="36"/>
      <c r="L962" s="37"/>
      <c r="M962" s="8"/>
      <c r="N962" s="8"/>
      <c r="O962" s="8"/>
      <c r="P962" s="8"/>
      <c r="Q962" s="51"/>
      <c r="R962" s="217" t="str">
        <f t="shared" si="144"/>
        <v/>
      </c>
      <c r="S962" s="39" t="str">
        <f>IF(I962="","",IF(I962="委託輸送",IF(H962="ガソリン",VLOOKUP(L962,参考データ!$D$4:$F$6,3,TRUE),VLOOKUP(L962,参考データ!$D$7:$F$15,3,TRUE)),IF(H962="ガソリン",VLOOKUP(L962,参考データ!$D$16:$F$18,3,TRUE),VLOOKUP(L962,参考データ!$D$19:$F$27,3,TRUE))))</f>
        <v/>
      </c>
      <c r="T962" s="204" t="str">
        <f>IF(C962="","",IF(Q962="有",IF(H962="ガソリン",VLOOKUP(M962,参考データ!$B$36:$F$38,3,FALSE)/R962^VLOOKUP(M962,参考データ!$B$36:$F$38,4,FALSE)/L962^VLOOKUP(M962,参考データ!$B$36:$F$38,5,FALSE),VLOOKUP(M962,参考データ!$B$39:$F$42,3,FALSE)/R962^VLOOKUP(M962,参考データ!$B$39:$F$42,4,FALSE)/L962^VLOOKUP(M962,参考データ!$B$39:$F$42,5,FALSE))*U962,J962/(IF(I962="委託輸送",IF(H962="ガソリン",INDEX(参考データ!$F$48:$I$50,MATCH(L962,参考データ!$D$48:$D$50,1),MATCH(M962,参考データ!$F$47:$I$47,0)),INDEX(参考データ!$F$51:$I$59,MATCH(L962,参考データ!$D$51:$D$59,1),MATCH(M962,参考データ!$F$47:$I$47,0))),IF(H962="ガソリン",INDEX(参考データ!$F$60:$I$62,MATCH(L962,参考データ!$D$60:$D$62,1),MATCH(M962,参考データ!$F$47:$I$47,0)),INDEX(参考データ!$F$63:$I$71,MATCH(L962,参考データ!$D$63:$D$71,1),MATCH(M962,参考データ!$F$47:$I$47,0)))))))</f>
        <v/>
      </c>
      <c r="U962" s="218" t="str">
        <f t="shared" si="141"/>
        <v/>
      </c>
      <c r="V962" s="206" t="str">
        <f t="shared" si="142"/>
        <v/>
      </c>
      <c r="AN962" s="216">
        <f t="shared" si="145"/>
        <v>0</v>
      </c>
      <c r="AO962" s="156">
        <f t="shared" si="148"/>
        <v>0</v>
      </c>
      <c r="AP962" s="140">
        <f t="shared" si="146"/>
        <v>0</v>
      </c>
      <c r="AQ962" s="159" t="str">
        <f t="shared" si="143"/>
        <v/>
      </c>
    </row>
    <row r="963" spans="2:43" x14ac:dyDescent="0.2">
      <c r="B963" s="202">
        <v>952</v>
      </c>
      <c r="C963" s="45"/>
      <c r="D963" s="114"/>
      <c r="E963" s="114"/>
      <c r="F963" s="114"/>
      <c r="G963" s="44"/>
      <c r="H963" s="10"/>
      <c r="I963" s="10"/>
      <c r="J963" s="5"/>
      <c r="K963" s="36"/>
      <c r="L963" s="37"/>
      <c r="M963" s="8"/>
      <c r="N963" s="8"/>
      <c r="O963" s="8"/>
      <c r="P963" s="8"/>
      <c r="Q963" s="51"/>
      <c r="R963" s="217" t="str">
        <f t="shared" si="144"/>
        <v/>
      </c>
      <c r="S963" s="39" t="str">
        <f>IF(I963="","",IF(I963="委託輸送",IF(H963="ガソリン",VLOOKUP(L963,参考データ!$D$4:$F$6,3,TRUE),VLOOKUP(L963,参考データ!$D$7:$F$15,3,TRUE)),IF(H963="ガソリン",VLOOKUP(L963,参考データ!$D$16:$F$18,3,TRUE),VLOOKUP(L963,参考データ!$D$19:$F$27,3,TRUE))))</f>
        <v/>
      </c>
      <c r="T963" s="204" t="str">
        <f>IF(C963="","",IF(Q963="有",IF(H963="ガソリン",VLOOKUP(M963,参考データ!$B$36:$F$38,3,FALSE)/R963^VLOOKUP(M963,参考データ!$B$36:$F$38,4,FALSE)/L963^VLOOKUP(M963,参考データ!$B$36:$F$38,5,FALSE),VLOOKUP(M963,参考データ!$B$39:$F$42,3,FALSE)/R963^VLOOKUP(M963,参考データ!$B$39:$F$42,4,FALSE)/L963^VLOOKUP(M963,参考データ!$B$39:$F$42,5,FALSE))*U963,J963/(IF(I963="委託輸送",IF(H963="ガソリン",INDEX(参考データ!$F$48:$I$50,MATCH(L963,参考データ!$D$48:$D$50,1),MATCH(M963,参考データ!$F$47:$I$47,0)),INDEX(参考データ!$F$51:$I$59,MATCH(L963,参考データ!$D$51:$D$59,1),MATCH(M963,参考データ!$F$47:$I$47,0))),IF(H963="ガソリン",INDEX(参考データ!$F$60:$I$62,MATCH(L963,参考データ!$D$60:$D$62,1),MATCH(M963,参考データ!$F$47:$I$47,0)),INDEX(参考データ!$F$63:$I$71,MATCH(L963,参考データ!$D$63:$D$71,1),MATCH(M963,参考データ!$F$47:$I$47,0)))))))</f>
        <v/>
      </c>
      <c r="U963" s="218" t="str">
        <f t="shared" si="141"/>
        <v/>
      </c>
      <c r="V963" s="206" t="str">
        <f t="shared" si="142"/>
        <v/>
      </c>
      <c r="AN963" s="216">
        <f t="shared" si="145"/>
        <v>0</v>
      </c>
      <c r="AO963" s="156">
        <f t="shared" si="148"/>
        <v>0</v>
      </c>
      <c r="AP963" s="140">
        <f t="shared" si="146"/>
        <v>0</v>
      </c>
      <c r="AQ963" s="159" t="str">
        <f t="shared" si="143"/>
        <v/>
      </c>
    </row>
    <row r="964" spans="2:43" x14ac:dyDescent="0.2">
      <c r="B964" s="202">
        <v>953</v>
      </c>
      <c r="C964" s="45"/>
      <c r="D964" s="114"/>
      <c r="E964" s="114"/>
      <c r="F964" s="114"/>
      <c r="G964" s="44"/>
      <c r="H964" s="10"/>
      <c r="I964" s="10"/>
      <c r="J964" s="5"/>
      <c r="K964" s="36"/>
      <c r="L964" s="37"/>
      <c r="M964" s="8"/>
      <c r="N964" s="8"/>
      <c r="O964" s="8"/>
      <c r="P964" s="8"/>
      <c r="Q964" s="51"/>
      <c r="R964" s="217" t="str">
        <f t="shared" si="144"/>
        <v/>
      </c>
      <c r="S964" s="39" t="str">
        <f>IF(I964="","",IF(I964="委託輸送",IF(H964="ガソリン",VLOOKUP(L964,参考データ!$D$4:$F$6,3,TRUE),VLOOKUP(L964,参考データ!$D$7:$F$15,3,TRUE)),IF(H964="ガソリン",VLOOKUP(L964,参考データ!$D$16:$F$18,3,TRUE),VLOOKUP(L964,参考データ!$D$19:$F$27,3,TRUE))))</f>
        <v/>
      </c>
      <c r="T964" s="204" t="str">
        <f>IF(C964="","",IF(Q964="有",IF(H964="ガソリン",VLOOKUP(M964,参考データ!$B$36:$F$38,3,FALSE)/R964^VLOOKUP(M964,参考データ!$B$36:$F$38,4,FALSE)/L964^VLOOKUP(M964,参考データ!$B$36:$F$38,5,FALSE),VLOOKUP(M964,参考データ!$B$39:$F$42,3,FALSE)/R964^VLOOKUP(M964,参考データ!$B$39:$F$42,4,FALSE)/L964^VLOOKUP(M964,参考データ!$B$39:$F$42,5,FALSE))*U964,J964/(IF(I964="委託輸送",IF(H964="ガソリン",INDEX(参考データ!$F$48:$I$50,MATCH(L964,参考データ!$D$48:$D$50,1),MATCH(M964,参考データ!$F$47:$I$47,0)),INDEX(参考データ!$F$51:$I$59,MATCH(L964,参考データ!$D$51:$D$59,1),MATCH(M964,参考データ!$F$47:$I$47,0))),IF(H964="ガソリン",INDEX(参考データ!$F$60:$I$62,MATCH(L964,参考データ!$D$60:$D$62,1),MATCH(M964,参考データ!$F$47:$I$47,0)),INDEX(参考データ!$F$63:$I$71,MATCH(L964,参考データ!$D$63:$D$71,1),MATCH(M964,参考データ!$F$47:$I$47,0)))))))</f>
        <v/>
      </c>
      <c r="U964" s="218" t="str">
        <f t="shared" si="141"/>
        <v/>
      </c>
      <c r="V964" s="206" t="str">
        <f t="shared" si="142"/>
        <v/>
      </c>
      <c r="AN964" s="216">
        <f t="shared" si="145"/>
        <v>0</v>
      </c>
      <c r="AO964" s="156">
        <f t="shared" si="148"/>
        <v>0</v>
      </c>
      <c r="AP964" s="140">
        <f t="shared" si="146"/>
        <v>0</v>
      </c>
      <c r="AQ964" s="159" t="str">
        <f t="shared" si="143"/>
        <v/>
      </c>
    </row>
    <row r="965" spans="2:43" x14ac:dyDescent="0.2">
      <c r="B965" s="202">
        <v>954</v>
      </c>
      <c r="C965" s="45"/>
      <c r="D965" s="114"/>
      <c r="E965" s="114"/>
      <c r="F965" s="114"/>
      <c r="G965" s="44"/>
      <c r="H965" s="10"/>
      <c r="I965" s="10"/>
      <c r="J965" s="5"/>
      <c r="K965" s="36"/>
      <c r="L965" s="37"/>
      <c r="M965" s="8"/>
      <c r="N965" s="8"/>
      <c r="O965" s="8"/>
      <c r="P965" s="8"/>
      <c r="Q965" s="51"/>
      <c r="R965" s="217" t="str">
        <f t="shared" si="144"/>
        <v/>
      </c>
      <c r="S965" s="39" t="str">
        <f>IF(I965="","",IF(I965="委託輸送",IF(H965="ガソリン",VLOOKUP(L965,参考データ!$D$4:$F$6,3,TRUE),VLOOKUP(L965,参考データ!$D$7:$F$15,3,TRUE)),IF(H965="ガソリン",VLOOKUP(L965,参考データ!$D$16:$F$18,3,TRUE),VLOOKUP(L965,参考データ!$D$19:$F$27,3,TRUE))))</f>
        <v/>
      </c>
      <c r="T965" s="204" t="str">
        <f>IF(C965="","",IF(Q965="有",IF(H965="ガソリン",VLOOKUP(M965,参考データ!$B$36:$F$38,3,FALSE)/R965^VLOOKUP(M965,参考データ!$B$36:$F$38,4,FALSE)/L965^VLOOKUP(M965,参考データ!$B$36:$F$38,5,FALSE),VLOOKUP(M965,参考データ!$B$39:$F$42,3,FALSE)/R965^VLOOKUP(M965,参考データ!$B$39:$F$42,4,FALSE)/L965^VLOOKUP(M965,参考データ!$B$39:$F$42,5,FALSE))*U965,J965/(IF(I965="委託輸送",IF(H965="ガソリン",INDEX(参考データ!$F$48:$I$50,MATCH(L965,参考データ!$D$48:$D$50,1),MATCH(M965,参考データ!$F$47:$I$47,0)),INDEX(参考データ!$F$51:$I$59,MATCH(L965,参考データ!$D$51:$D$59,1),MATCH(M965,参考データ!$F$47:$I$47,0))),IF(H965="ガソリン",INDEX(参考データ!$F$60:$I$62,MATCH(L965,参考データ!$D$60:$D$62,1),MATCH(M965,参考データ!$F$47:$I$47,0)),INDEX(参考データ!$F$63:$I$71,MATCH(L965,参考データ!$D$63:$D$71,1),MATCH(M965,参考データ!$F$47:$I$47,0)))))))</f>
        <v/>
      </c>
      <c r="U965" s="218" t="str">
        <f t="shared" si="141"/>
        <v/>
      </c>
      <c r="V965" s="206" t="str">
        <f t="shared" si="142"/>
        <v/>
      </c>
      <c r="AN965" s="216">
        <f t="shared" si="145"/>
        <v>0</v>
      </c>
      <c r="AO965" s="156">
        <f t="shared" si="148"/>
        <v>0</v>
      </c>
      <c r="AP965" s="140">
        <f t="shared" si="146"/>
        <v>0</v>
      </c>
      <c r="AQ965" s="159" t="str">
        <f t="shared" si="143"/>
        <v/>
      </c>
    </row>
    <row r="966" spans="2:43" x14ac:dyDescent="0.2">
      <c r="B966" s="202">
        <v>955</v>
      </c>
      <c r="C966" s="45"/>
      <c r="D966" s="114"/>
      <c r="E966" s="114"/>
      <c r="F966" s="114"/>
      <c r="G966" s="44"/>
      <c r="H966" s="10"/>
      <c r="I966" s="10"/>
      <c r="J966" s="5"/>
      <c r="K966" s="36"/>
      <c r="L966" s="37"/>
      <c r="M966" s="8"/>
      <c r="N966" s="8"/>
      <c r="O966" s="8"/>
      <c r="P966" s="8"/>
      <c r="Q966" s="51"/>
      <c r="R966" s="217" t="str">
        <f t="shared" si="144"/>
        <v/>
      </c>
      <c r="S966" s="39" t="str">
        <f>IF(I966="","",IF(I966="委託輸送",IF(H966="ガソリン",VLOOKUP(L966,参考データ!$D$4:$F$6,3,TRUE),VLOOKUP(L966,参考データ!$D$7:$F$15,3,TRUE)),IF(H966="ガソリン",VLOOKUP(L966,参考データ!$D$16:$F$18,3,TRUE),VLOOKUP(L966,参考データ!$D$19:$F$27,3,TRUE))))</f>
        <v/>
      </c>
      <c r="T966" s="204" t="str">
        <f>IF(C966="","",IF(Q966="有",IF(H966="ガソリン",VLOOKUP(M966,参考データ!$B$36:$F$38,3,FALSE)/R966^VLOOKUP(M966,参考データ!$B$36:$F$38,4,FALSE)/L966^VLOOKUP(M966,参考データ!$B$36:$F$38,5,FALSE),VLOOKUP(M966,参考データ!$B$39:$F$42,3,FALSE)/R966^VLOOKUP(M966,参考データ!$B$39:$F$42,4,FALSE)/L966^VLOOKUP(M966,参考データ!$B$39:$F$42,5,FALSE))*U966,J966/(IF(I966="委託輸送",IF(H966="ガソリン",INDEX(参考データ!$F$48:$I$50,MATCH(L966,参考データ!$D$48:$D$50,1),MATCH(M966,参考データ!$F$47:$I$47,0)),INDEX(参考データ!$F$51:$I$59,MATCH(L966,参考データ!$D$51:$D$59,1),MATCH(M966,参考データ!$F$47:$I$47,0))),IF(H966="ガソリン",INDEX(参考データ!$F$60:$I$62,MATCH(L966,参考データ!$D$60:$D$62,1),MATCH(M966,参考データ!$F$47:$I$47,0)),INDEX(参考データ!$F$63:$I$71,MATCH(L966,参考データ!$D$63:$D$71,1),MATCH(M966,参考データ!$F$47:$I$47,0)))))))</f>
        <v/>
      </c>
      <c r="U966" s="218" t="str">
        <f t="shared" si="141"/>
        <v/>
      </c>
      <c r="V966" s="206" t="str">
        <f t="shared" si="142"/>
        <v/>
      </c>
      <c r="AN966" s="216">
        <f t="shared" si="145"/>
        <v>0</v>
      </c>
      <c r="AO966" s="156">
        <f t="shared" si="148"/>
        <v>0</v>
      </c>
      <c r="AP966" s="140">
        <f t="shared" si="146"/>
        <v>0</v>
      </c>
      <c r="AQ966" s="159" t="str">
        <f t="shared" si="143"/>
        <v/>
      </c>
    </row>
    <row r="967" spans="2:43" x14ac:dyDescent="0.2">
      <c r="B967" s="202">
        <v>956</v>
      </c>
      <c r="C967" s="45"/>
      <c r="D967" s="114"/>
      <c r="E967" s="114"/>
      <c r="F967" s="114"/>
      <c r="G967" s="44"/>
      <c r="H967" s="10"/>
      <c r="I967" s="10"/>
      <c r="J967" s="5"/>
      <c r="K967" s="36"/>
      <c r="L967" s="37"/>
      <c r="M967" s="8"/>
      <c r="N967" s="8"/>
      <c r="O967" s="8"/>
      <c r="P967" s="8"/>
      <c r="Q967" s="51"/>
      <c r="R967" s="217" t="str">
        <f t="shared" si="144"/>
        <v/>
      </c>
      <c r="S967" s="39" t="str">
        <f>IF(I967="","",IF(I967="委託輸送",IF(H967="ガソリン",VLOOKUP(L967,参考データ!$D$4:$F$6,3,TRUE),VLOOKUP(L967,参考データ!$D$7:$F$15,3,TRUE)),IF(H967="ガソリン",VLOOKUP(L967,参考データ!$D$16:$F$18,3,TRUE),VLOOKUP(L967,参考データ!$D$19:$F$27,3,TRUE))))</f>
        <v/>
      </c>
      <c r="T967" s="204" t="str">
        <f>IF(C967="","",IF(Q967="有",IF(H967="ガソリン",VLOOKUP(M967,参考データ!$B$36:$F$38,3,FALSE)/R967^VLOOKUP(M967,参考データ!$B$36:$F$38,4,FALSE)/L967^VLOOKUP(M967,参考データ!$B$36:$F$38,5,FALSE),VLOOKUP(M967,参考データ!$B$39:$F$42,3,FALSE)/R967^VLOOKUP(M967,参考データ!$B$39:$F$42,4,FALSE)/L967^VLOOKUP(M967,参考データ!$B$39:$F$42,5,FALSE))*U967,J967/(IF(I967="委託輸送",IF(H967="ガソリン",INDEX(参考データ!$F$48:$I$50,MATCH(L967,参考データ!$D$48:$D$50,1),MATCH(M967,参考データ!$F$47:$I$47,0)),INDEX(参考データ!$F$51:$I$59,MATCH(L967,参考データ!$D$51:$D$59,1),MATCH(M967,参考データ!$F$47:$I$47,0))),IF(H967="ガソリン",INDEX(参考データ!$F$60:$I$62,MATCH(L967,参考データ!$D$60:$D$62,1),MATCH(M967,参考データ!$F$47:$I$47,0)),INDEX(参考データ!$F$63:$I$71,MATCH(L967,参考データ!$D$63:$D$71,1),MATCH(M967,参考データ!$F$47:$I$47,0)))))))</f>
        <v/>
      </c>
      <c r="U967" s="218" t="str">
        <f t="shared" si="141"/>
        <v/>
      </c>
      <c r="V967" s="206" t="str">
        <f t="shared" si="142"/>
        <v/>
      </c>
      <c r="AN967" s="216">
        <f t="shared" si="145"/>
        <v>0</v>
      </c>
      <c r="AO967" s="156">
        <f t="shared" si="148"/>
        <v>0</v>
      </c>
      <c r="AP967" s="140">
        <f t="shared" si="146"/>
        <v>0</v>
      </c>
      <c r="AQ967" s="159" t="str">
        <f t="shared" si="143"/>
        <v/>
      </c>
    </row>
    <row r="968" spans="2:43" x14ac:dyDescent="0.2">
      <c r="B968" s="202">
        <v>957</v>
      </c>
      <c r="C968" s="45"/>
      <c r="D968" s="114"/>
      <c r="E968" s="114"/>
      <c r="F968" s="114"/>
      <c r="G968" s="44"/>
      <c r="H968" s="10"/>
      <c r="I968" s="10"/>
      <c r="J968" s="5"/>
      <c r="K968" s="36"/>
      <c r="L968" s="37"/>
      <c r="M968" s="8"/>
      <c r="N968" s="8"/>
      <c r="O968" s="8"/>
      <c r="P968" s="8"/>
      <c r="Q968" s="51"/>
      <c r="R968" s="217" t="str">
        <f t="shared" si="144"/>
        <v/>
      </c>
      <c r="S968" s="39" t="str">
        <f>IF(I968="","",IF(I968="委託輸送",IF(H968="ガソリン",VLOOKUP(L968,参考データ!$D$4:$F$6,3,TRUE),VLOOKUP(L968,参考データ!$D$7:$F$15,3,TRUE)),IF(H968="ガソリン",VLOOKUP(L968,参考データ!$D$16:$F$18,3,TRUE),VLOOKUP(L968,参考データ!$D$19:$F$27,3,TRUE))))</f>
        <v/>
      </c>
      <c r="T968" s="204" t="str">
        <f>IF(C968="","",IF(Q968="有",IF(H968="ガソリン",VLOOKUP(M968,参考データ!$B$36:$F$38,3,FALSE)/R968^VLOOKUP(M968,参考データ!$B$36:$F$38,4,FALSE)/L968^VLOOKUP(M968,参考データ!$B$36:$F$38,5,FALSE),VLOOKUP(M968,参考データ!$B$39:$F$42,3,FALSE)/R968^VLOOKUP(M968,参考データ!$B$39:$F$42,4,FALSE)/L968^VLOOKUP(M968,参考データ!$B$39:$F$42,5,FALSE))*U968,J968/(IF(I968="委託輸送",IF(H968="ガソリン",INDEX(参考データ!$F$48:$I$50,MATCH(L968,参考データ!$D$48:$D$50,1),MATCH(M968,参考データ!$F$47:$I$47,0)),INDEX(参考データ!$F$51:$I$59,MATCH(L968,参考データ!$D$51:$D$59,1),MATCH(M968,参考データ!$F$47:$I$47,0))),IF(H968="ガソリン",INDEX(参考データ!$F$60:$I$62,MATCH(L968,参考データ!$D$60:$D$62,1),MATCH(M968,参考データ!$F$47:$I$47,0)),INDEX(参考データ!$F$63:$I$71,MATCH(L968,参考データ!$D$63:$D$71,1),MATCH(M968,参考データ!$F$47:$I$47,0)))))))</f>
        <v/>
      </c>
      <c r="U968" s="218" t="str">
        <f t="shared" si="141"/>
        <v/>
      </c>
      <c r="V968" s="206" t="str">
        <f t="shared" si="142"/>
        <v/>
      </c>
      <c r="AN968" s="216">
        <f t="shared" si="145"/>
        <v>0</v>
      </c>
      <c r="AO968" s="156">
        <f t="shared" si="148"/>
        <v>0</v>
      </c>
      <c r="AP968" s="140">
        <f t="shared" si="146"/>
        <v>0</v>
      </c>
      <c r="AQ968" s="159" t="str">
        <f t="shared" si="143"/>
        <v/>
      </c>
    </row>
    <row r="969" spans="2:43" x14ac:dyDescent="0.2">
      <c r="B969" s="202">
        <v>958</v>
      </c>
      <c r="C969" s="45"/>
      <c r="D969" s="114"/>
      <c r="E969" s="114"/>
      <c r="F969" s="114"/>
      <c r="G969" s="44"/>
      <c r="H969" s="10"/>
      <c r="I969" s="10"/>
      <c r="J969" s="5"/>
      <c r="K969" s="36"/>
      <c r="L969" s="37"/>
      <c r="M969" s="8"/>
      <c r="N969" s="8"/>
      <c r="O969" s="8"/>
      <c r="P969" s="8"/>
      <c r="Q969" s="51"/>
      <c r="R969" s="217" t="str">
        <f t="shared" si="144"/>
        <v/>
      </c>
      <c r="S969" s="39" t="str">
        <f>IF(I969="","",IF(I969="委託輸送",IF(H969="ガソリン",VLOOKUP(L969,参考データ!$D$4:$F$6,3,TRUE),VLOOKUP(L969,参考データ!$D$7:$F$15,3,TRUE)),IF(H969="ガソリン",VLOOKUP(L969,参考データ!$D$16:$F$18,3,TRUE),VLOOKUP(L969,参考データ!$D$19:$F$27,3,TRUE))))</f>
        <v/>
      </c>
      <c r="T969" s="204" t="str">
        <f>IF(C969="","",IF(Q969="有",IF(H969="ガソリン",VLOOKUP(M969,参考データ!$B$36:$F$38,3,FALSE)/R969^VLOOKUP(M969,参考データ!$B$36:$F$38,4,FALSE)/L969^VLOOKUP(M969,参考データ!$B$36:$F$38,5,FALSE),VLOOKUP(M969,参考データ!$B$39:$F$42,3,FALSE)/R969^VLOOKUP(M969,参考データ!$B$39:$F$42,4,FALSE)/L969^VLOOKUP(M969,参考データ!$B$39:$F$42,5,FALSE))*U969,J969/(IF(I969="委託輸送",IF(H969="ガソリン",INDEX(参考データ!$F$48:$I$50,MATCH(L969,参考データ!$D$48:$D$50,1),MATCH(M969,参考データ!$F$47:$I$47,0)),INDEX(参考データ!$F$51:$I$59,MATCH(L969,参考データ!$D$51:$D$59,1),MATCH(M969,参考データ!$F$47:$I$47,0))),IF(H969="ガソリン",INDEX(参考データ!$F$60:$I$62,MATCH(L969,参考データ!$D$60:$D$62,1),MATCH(M969,参考データ!$F$47:$I$47,0)),INDEX(参考データ!$F$63:$I$71,MATCH(L969,参考データ!$D$63:$D$71,1),MATCH(M969,参考データ!$F$47:$I$47,0)))))))</f>
        <v/>
      </c>
      <c r="U969" s="218" t="str">
        <f t="shared" si="141"/>
        <v/>
      </c>
      <c r="V969" s="206" t="str">
        <f t="shared" si="142"/>
        <v/>
      </c>
      <c r="AN969" s="216">
        <f t="shared" si="145"/>
        <v>0</v>
      </c>
      <c r="AO969" s="156">
        <f t="shared" si="148"/>
        <v>0</v>
      </c>
      <c r="AP969" s="140">
        <f t="shared" si="146"/>
        <v>0</v>
      </c>
      <c r="AQ969" s="159" t="str">
        <f t="shared" si="143"/>
        <v/>
      </c>
    </row>
    <row r="970" spans="2:43" x14ac:dyDescent="0.2">
      <c r="B970" s="202">
        <v>959</v>
      </c>
      <c r="C970" s="45"/>
      <c r="D970" s="114"/>
      <c r="E970" s="114"/>
      <c r="F970" s="114"/>
      <c r="G970" s="44"/>
      <c r="H970" s="10"/>
      <c r="I970" s="10"/>
      <c r="J970" s="5"/>
      <c r="K970" s="36"/>
      <c r="L970" s="37"/>
      <c r="M970" s="8"/>
      <c r="N970" s="8"/>
      <c r="O970" s="8"/>
      <c r="P970" s="8"/>
      <c r="Q970" s="51"/>
      <c r="R970" s="217" t="str">
        <f t="shared" si="144"/>
        <v/>
      </c>
      <c r="S970" s="39" t="str">
        <f>IF(I970="","",IF(I970="委託輸送",IF(H970="ガソリン",VLOOKUP(L970,参考データ!$D$4:$F$6,3,TRUE),VLOOKUP(L970,参考データ!$D$7:$F$15,3,TRUE)),IF(H970="ガソリン",VLOOKUP(L970,参考データ!$D$16:$F$18,3,TRUE),VLOOKUP(L970,参考データ!$D$19:$F$27,3,TRUE))))</f>
        <v/>
      </c>
      <c r="T970" s="204" t="str">
        <f>IF(C970="","",IF(Q970="有",IF(H970="ガソリン",VLOOKUP(M970,参考データ!$B$36:$F$38,3,FALSE)/R970^VLOOKUP(M970,参考データ!$B$36:$F$38,4,FALSE)/L970^VLOOKUP(M970,参考データ!$B$36:$F$38,5,FALSE),VLOOKUP(M970,参考データ!$B$39:$F$42,3,FALSE)/R970^VLOOKUP(M970,参考データ!$B$39:$F$42,4,FALSE)/L970^VLOOKUP(M970,参考データ!$B$39:$F$42,5,FALSE))*U970,J970/(IF(I970="委託輸送",IF(H970="ガソリン",INDEX(参考データ!$F$48:$I$50,MATCH(L970,参考データ!$D$48:$D$50,1),MATCH(M970,参考データ!$F$47:$I$47,0)),INDEX(参考データ!$F$51:$I$59,MATCH(L970,参考データ!$D$51:$D$59,1),MATCH(M970,参考データ!$F$47:$I$47,0))),IF(H970="ガソリン",INDEX(参考データ!$F$60:$I$62,MATCH(L970,参考データ!$D$60:$D$62,1),MATCH(M970,参考データ!$F$47:$I$47,0)),INDEX(参考データ!$F$63:$I$71,MATCH(L970,参考データ!$D$63:$D$71,1),MATCH(M970,参考データ!$F$47:$I$47,0)))))))</f>
        <v/>
      </c>
      <c r="U970" s="218" t="str">
        <f t="shared" si="141"/>
        <v/>
      </c>
      <c r="V970" s="206" t="str">
        <f t="shared" si="142"/>
        <v/>
      </c>
      <c r="AN970" s="216">
        <f t="shared" si="145"/>
        <v>0</v>
      </c>
      <c r="AO970" s="156">
        <f t="shared" si="148"/>
        <v>0</v>
      </c>
      <c r="AP970" s="140">
        <f t="shared" si="146"/>
        <v>0</v>
      </c>
      <c r="AQ970" s="159" t="str">
        <f t="shared" si="143"/>
        <v/>
      </c>
    </row>
    <row r="971" spans="2:43" x14ac:dyDescent="0.2">
      <c r="B971" s="202">
        <v>960</v>
      </c>
      <c r="C971" s="45"/>
      <c r="D971" s="114"/>
      <c r="E971" s="114"/>
      <c r="F971" s="114"/>
      <c r="G971" s="44"/>
      <c r="H971" s="10"/>
      <c r="I971" s="10"/>
      <c r="J971" s="5"/>
      <c r="K971" s="36"/>
      <c r="L971" s="37"/>
      <c r="M971" s="8"/>
      <c r="N971" s="8"/>
      <c r="O971" s="8"/>
      <c r="P971" s="8"/>
      <c r="Q971" s="51"/>
      <c r="R971" s="217" t="str">
        <f t="shared" si="144"/>
        <v/>
      </c>
      <c r="S971" s="39" t="str">
        <f>IF(I971="","",IF(I971="委託輸送",IF(H971="ガソリン",VLOOKUP(L971,参考データ!$D$4:$F$6,3,TRUE),VLOOKUP(L971,参考データ!$D$7:$F$15,3,TRUE)),IF(H971="ガソリン",VLOOKUP(L971,参考データ!$D$16:$F$18,3,TRUE),VLOOKUP(L971,参考データ!$D$19:$F$27,3,TRUE))))</f>
        <v/>
      </c>
      <c r="T971" s="204" t="str">
        <f>IF(C971="","",IF(Q971="有",IF(H971="ガソリン",VLOOKUP(M971,参考データ!$B$36:$F$38,3,FALSE)/R971^VLOOKUP(M971,参考データ!$B$36:$F$38,4,FALSE)/L971^VLOOKUP(M971,参考データ!$B$36:$F$38,5,FALSE),VLOOKUP(M971,参考データ!$B$39:$F$42,3,FALSE)/R971^VLOOKUP(M971,参考データ!$B$39:$F$42,4,FALSE)/L971^VLOOKUP(M971,参考データ!$B$39:$F$42,5,FALSE))*U971,J971/(IF(I971="委託輸送",IF(H971="ガソリン",INDEX(参考データ!$F$48:$I$50,MATCH(L971,参考データ!$D$48:$D$50,1),MATCH(M971,参考データ!$F$47:$I$47,0)),INDEX(参考データ!$F$51:$I$59,MATCH(L971,参考データ!$D$51:$D$59,1),MATCH(M971,参考データ!$F$47:$I$47,0))),IF(H971="ガソリン",INDEX(参考データ!$F$60:$I$62,MATCH(L971,参考データ!$D$60:$D$62,1),MATCH(M971,参考データ!$F$47:$I$47,0)),INDEX(参考データ!$F$63:$I$71,MATCH(L971,参考データ!$D$63:$D$71,1),MATCH(M971,参考データ!$F$47:$I$47,0)))))))</f>
        <v/>
      </c>
      <c r="U971" s="218" t="str">
        <f t="shared" si="141"/>
        <v/>
      </c>
      <c r="V971" s="206" t="str">
        <f t="shared" si="142"/>
        <v/>
      </c>
      <c r="AN971" s="216">
        <f t="shared" si="145"/>
        <v>0</v>
      </c>
      <c r="AO971" s="156">
        <f t="shared" si="148"/>
        <v>0</v>
      </c>
      <c r="AP971" s="140">
        <f t="shared" si="146"/>
        <v>0</v>
      </c>
      <c r="AQ971" s="159" t="str">
        <f t="shared" si="143"/>
        <v/>
      </c>
    </row>
    <row r="972" spans="2:43" x14ac:dyDescent="0.2">
      <c r="B972" s="202">
        <v>961</v>
      </c>
      <c r="C972" s="45"/>
      <c r="D972" s="114"/>
      <c r="E972" s="114"/>
      <c r="F972" s="114"/>
      <c r="G972" s="44"/>
      <c r="H972" s="10"/>
      <c r="I972" s="10"/>
      <c r="J972" s="5"/>
      <c r="K972" s="36"/>
      <c r="L972" s="37"/>
      <c r="M972" s="8"/>
      <c r="N972" s="8"/>
      <c r="O972" s="8"/>
      <c r="P972" s="8"/>
      <c r="Q972" s="51"/>
      <c r="R972" s="217" t="str">
        <f t="shared" si="144"/>
        <v/>
      </c>
      <c r="S972" s="39" t="str">
        <f>IF(I972="","",IF(I972="委託輸送",IF(H972="ガソリン",VLOOKUP(L972,参考データ!$D$4:$F$6,3,TRUE),VLOOKUP(L972,参考データ!$D$7:$F$15,3,TRUE)),IF(H972="ガソリン",VLOOKUP(L972,参考データ!$D$16:$F$18,3,TRUE),VLOOKUP(L972,参考データ!$D$19:$F$27,3,TRUE))))</f>
        <v/>
      </c>
      <c r="T972" s="204" t="str">
        <f>IF(C972="","",IF(Q972="有",IF(H972="ガソリン",VLOOKUP(M972,参考データ!$B$36:$F$38,3,FALSE)/R972^VLOOKUP(M972,参考データ!$B$36:$F$38,4,FALSE)/L972^VLOOKUP(M972,参考データ!$B$36:$F$38,5,FALSE),VLOOKUP(M972,参考データ!$B$39:$F$42,3,FALSE)/R972^VLOOKUP(M972,参考データ!$B$39:$F$42,4,FALSE)/L972^VLOOKUP(M972,参考データ!$B$39:$F$42,5,FALSE))*U972,J972/(IF(I972="委託輸送",IF(H972="ガソリン",INDEX(参考データ!$F$48:$I$50,MATCH(L972,参考データ!$D$48:$D$50,1),MATCH(M972,参考データ!$F$47:$I$47,0)),INDEX(参考データ!$F$51:$I$59,MATCH(L972,参考データ!$D$51:$D$59,1),MATCH(M972,参考データ!$F$47:$I$47,0))),IF(H972="ガソリン",INDEX(参考データ!$F$60:$I$62,MATCH(L972,参考データ!$D$60:$D$62,1),MATCH(M972,参考データ!$F$47:$I$47,0)),INDEX(参考データ!$F$63:$I$71,MATCH(L972,参考データ!$D$63:$D$71,1),MATCH(M972,参考データ!$F$47:$I$47,0)))))))</f>
        <v/>
      </c>
      <c r="U972" s="218" t="str">
        <f t="shared" ref="U972:U1011" si="149">IF(C972="","",K972*J972/1000)</f>
        <v/>
      </c>
      <c r="V972" s="206" t="str">
        <f t="shared" ref="V972:V1011" si="150">IF(C972="","",IF(Q972="有",IF(OR(N972&gt;T972*1.2,N972&lt;T972*0.5,S972&gt;R972),"エラー","OK"),IF(OR(N972&gt;T972*1.2,N972&lt;T972*0.5),"エラー","OK")))</f>
        <v/>
      </c>
      <c r="AN972" s="216">
        <f t="shared" si="145"/>
        <v>0</v>
      </c>
      <c r="AO972" s="156">
        <f t="shared" si="148"/>
        <v>0</v>
      </c>
      <c r="AP972" s="140">
        <f t="shared" si="146"/>
        <v>0</v>
      </c>
      <c r="AQ972" s="159" t="str">
        <f t="shared" ref="AQ972:AQ1011" si="151">C972&amp;D972&amp;E972&amp;F972</f>
        <v/>
      </c>
    </row>
    <row r="973" spans="2:43" x14ac:dyDescent="0.2">
      <c r="B973" s="202">
        <v>962</v>
      </c>
      <c r="C973" s="45"/>
      <c r="D973" s="114"/>
      <c r="E973" s="114"/>
      <c r="F973" s="114"/>
      <c r="G973" s="44"/>
      <c r="H973" s="10"/>
      <c r="I973" s="10"/>
      <c r="J973" s="5"/>
      <c r="K973" s="36"/>
      <c r="L973" s="37"/>
      <c r="M973" s="8"/>
      <c r="N973" s="8"/>
      <c r="O973" s="8"/>
      <c r="P973" s="8"/>
      <c r="Q973" s="51"/>
      <c r="R973" s="217" t="str">
        <f t="shared" ref="R973:R1011" si="152">IFERROR(K973/L973,"")</f>
        <v/>
      </c>
      <c r="S973" s="39" t="str">
        <f>IF(I973="","",IF(I973="委託輸送",IF(H973="ガソリン",VLOOKUP(L973,参考データ!$D$4:$F$6,3,TRUE),VLOOKUP(L973,参考データ!$D$7:$F$15,3,TRUE)),IF(H973="ガソリン",VLOOKUP(L973,参考データ!$D$16:$F$18,3,TRUE),VLOOKUP(L973,参考データ!$D$19:$F$27,3,TRUE))))</f>
        <v/>
      </c>
      <c r="T973" s="204" t="str">
        <f>IF(C973="","",IF(Q973="有",IF(H973="ガソリン",VLOOKUP(M973,参考データ!$B$36:$F$38,3,FALSE)/R973^VLOOKUP(M973,参考データ!$B$36:$F$38,4,FALSE)/L973^VLOOKUP(M973,参考データ!$B$36:$F$38,5,FALSE),VLOOKUP(M973,参考データ!$B$39:$F$42,3,FALSE)/R973^VLOOKUP(M973,参考データ!$B$39:$F$42,4,FALSE)/L973^VLOOKUP(M973,参考データ!$B$39:$F$42,5,FALSE))*U973,J973/(IF(I973="委託輸送",IF(H973="ガソリン",INDEX(参考データ!$F$48:$I$50,MATCH(L973,参考データ!$D$48:$D$50,1),MATCH(M973,参考データ!$F$47:$I$47,0)),INDEX(参考データ!$F$51:$I$59,MATCH(L973,参考データ!$D$51:$D$59,1),MATCH(M973,参考データ!$F$47:$I$47,0))),IF(H973="ガソリン",INDEX(参考データ!$F$60:$I$62,MATCH(L973,参考データ!$D$60:$D$62,1),MATCH(M973,参考データ!$F$47:$I$47,0)),INDEX(参考データ!$F$63:$I$71,MATCH(L973,参考データ!$D$63:$D$71,1),MATCH(M973,参考データ!$F$47:$I$47,0)))))))</f>
        <v/>
      </c>
      <c r="U973" s="218" t="str">
        <f t="shared" si="149"/>
        <v/>
      </c>
      <c r="V973" s="206" t="str">
        <f t="shared" si="150"/>
        <v/>
      </c>
      <c r="AN973" s="216">
        <f t="shared" ref="AN973:AN1011" si="153">IFERROR(R973*N973,0)</f>
        <v>0</v>
      </c>
      <c r="AO973" s="156">
        <f t="shared" ref="AO973:AO1011" si="154">+J973*L973/1000</f>
        <v>0</v>
      </c>
      <c r="AP973" s="140">
        <f t="shared" ref="AP973:AP1011" si="155">IFERROR(J973/N973,0)</f>
        <v>0</v>
      </c>
      <c r="AQ973" s="159" t="str">
        <f t="shared" si="151"/>
        <v/>
      </c>
    </row>
    <row r="974" spans="2:43" x14ac:dyDescent="0.2">
      <c r="B974" s="202">
        <v>963</v>
      </c>
      <c r="C974" s="45"/>
      <c r="D974" s="114"/>
      <c r="E974" s="114"/>
      <c r="F974" s="114"/>
      <c r="G974" s="44"/>
      <c r="H974" s="10"/>
      <c r="I974" s="10"/>
      <c r="J974" s="5"/>
      <c r="K974" s="36"/>
      <c r="L974" s="37"/>
      <c r="M974" s="8"/>
      <c r="N974" s="8"/>
      <c r="O974" s="8"/>
      <c r="P974" s="8"/>
      <c r="Q974" s="51"/>
      <c r="R974" s="217" t="str">
        <f t="shared" si="152"/>
        <v/>
      </c>
      <c r="S974" s="39" t="str">
        <f>IF(I974="","",IF(I974="委託輸送",IF(H974="ガソリン",VLOOKUP(L974,参考データ!$D$4:$F$6,3,TRUE),VLOOKUP(L974,参考データ!$D$7:$F$15,3,TRUE)),IF(H974="ガソリン",VLOOKUP(L974,参考データ!$D$16:$F$18,3,TRUE),VLOOKUP(L974,参考データ!$D$19:$F$27,3,TRUE))))</f>
        <v/>
      </c>
      <c r="T974" s="204" t="str">
        <f>IF(C974="","",IF(Q974="有",IF(H974="ガソリン",VLOOKUP(M974,参考データ!$B$36:$F$38,3,FALSE)/R974^VLOOKUP(M974,参考データ!$B$36:$F$38,4,FALSE)/L974^VLOOKUP(M974,参考データ!$B$36:$F$38,5,FALSE),VLOOKUP(M974,参考データ!$B$39:$F$42,3,FALSE)/R974^VLOOKUP(M974,参考データ!$B$39:$F$42,4,FALSE)/L974^VLOOKUP(M974,参考データ!$B$39:$F$42,5,FALSE))*U974,J974/(IF(I974="委託輸送",IF(H974="ガソリン",INDEX(参考データ!$F$48:$I$50,MATCH(L974,参考データ!$D$48:$D$50,1),MATCH(M974,参考データ!$F$47:$I$47,0)),INDEX(参考データ!$F$51:$I$59,MATCH(L974,参考データ!$D$51:$D$59,1),MATCH(M974,参考データ!$F$47:$I$47,0))),IF(H974="ガソリン",INDEX(参考データ!$F$60:$I$62,MATCH(L974,参考データ!$D$60:$D$62,1),MATCH(M974,参考データ!$F$47:$I$47,0)),INDEX(参考データ!$F$63:$I$71,MATCH(L974,参考データ!$D$63:$D$71,1),MATCH(M974,参考データ!$F$47:$I$47,0)))))))</f>
        <v/>
      </c>
      <c r="U974" s="218" t="str">
        <f t="shared" si="149"/>
        <v/>
      </c>
      <c r="V974" s="206" t="str">
        <f t="shared" si="150"/>
        <v/>
      </c>
      <c r="AN974" s="216">
        <f t="shared" si="153"/>
        <v>0</v>
      </c>
      <c r="AO974" s="156">
        <f t="shared" si="154"/>
        <v>0</v>
      </c>
      <c r="AP974" s="140">
        <f t="shared" si="155"/>
        <v>0</v>
      </c>
      <c r="AQ974" s="159" t="str">
        <f t="shared" si="151"/>
        <v/>
      </c>
    </row>
    <row r="975" spans="2:43" x14ac:dyDescent="0.2">
      <c r="B975" s="202">
        <v>964</v>
      </c>
      <c r="C975" s="45"/>
      <c r="D975" s="114"/>
      <c r="E975" s="114"/>
      <c r="F975" s="114"/>
      <c r="G975" s="44"/>
      <c r="H975" s="10"/>
      <c r="I975" s="10"/>
      <c r="J975" s="5"/>
      <c r="K975" s="36"/>
      <c r="L975" s="37"/>
      <c r="M975" s="8"/>
      <c r="N975" s="8"/>
      <c r="O975" s="8"/>
      <c r="P975" s="8"/>
      <c r="Q975" s="51"/>
      <c r="R975" s="217" t="str">
        <f t="shared" si="152"/>
        <v/>
      </c>
      <c r="S975" s="39" t="str">
        <f>IF(I975="","",IF(I975="委託輸送",IF(H975="ガソリン",VLOOKUP(L975,参考データ!$D$4:$F$6,3,TRUE),VLOOKUP(L975,参考データ!$D$7:$F$15,3,TRUE)),IF(H975="ガソリン",VLOOKUP(L975,参考データ!$D$16:$F$18,3,TRUE),VLOOKUP(L975,参考データ!$D$19:$F$27,3,TRUE))))</f>
        <v/>
      </c>
      <c r="T975" s="204" t="str">
        <f>IF(C975="","",IF(Q975="有",IF(H975="ガソリン",VLOOKUP(M975,参考データ!$B$36:$F$38,3,FALSE)/R975^VLOOKUP(M975,参考データ!$B$36:$F$38,4,FALSE)/L975^VLOOKUP(M975,参考データ!$B$36:$F$38,5,FALSE),VLOOKUP(M975,参考データ!$B$39:$F$42,3,FALSE)/R975^VLOOKUP(M975,参考データ!$B$39:$F$42,4,FALSE)/L975^VLOOKUP(M975,参考データ!$B$39:$F$42,5,FALSE))*U975,J975/(IF(I975="委託輸送",IF(H975="ガソリン",INDEX(参考データ!$F$48:$I$50,MATCH(L975,参考データ!$D$48:$D$50,1),MATCH(M975,参考データ!$F$47:$I$47,0)),INDEX(参考データ!$F$51:$I$59,MATCH(L975,参考データ!$D$51:$D$59,1),MATCH(M975,参考データ!$F$47:$I$47,0))),IF(H975="ガソリン",INDEX(参考データ!$F$60:$I$62,MATCH(L975,参考データ!$D$60:$D$62,1),MATCH(M975,参考データ!$F$47:$I$47,0)),INDEX(参考データ!$F$63:$I$71,MATCH(L975,参考データ!$D$63:$D$71,1),MATCH(M975,参考データ!$F$47:$I$47,0)))))))</f>
        <v/>
      </c>
      <c r="U975" s="218" t="str">
        <f t="shared" si="149"/>
        <v/>
      </c>
      <c r="V975" s="206" t="str">
        <f t="shared" si="150"/>
        <v/>
      </c>
      <c r="AN975" s="216">
        <f t="shared" si="153"/>
        <v>0</v>
      </c>
      <c r="AO975" s="156">
        <f t="shared" si="154"/>
        <v>0</v>
      </c>
      <c r="AP975" s="140">
        <f t="shared" si="155"/>
        <v>0</v>
      </c>
      <c r="AQ975" s="159" t="str">
        <f t="shared" si="151"/>
        <v/>
      </c>
    </row>
    <row r="976" spans="2:43" x14ac:dyDescent="0.2">
      <c r="B976" s="202">
        <v>965</v>
      </c>
      <c r="C976" s="45"/>
      <c r="D976" s="114"/>
      <c r="E976" s="114"/>
      <c r="F976" s="114"/>
      <c r="G976" s="44"/>
      <c r="H976" s="10"/>
      <c r="I976" s="10"/>
      <c r="J976" s="5"/>
      <c r="K976" s="36"/>
      <c r="L976" s="37"/>
      <c r="M976" s="8"/>
      <c r="N976" s="8"/>
      <c r="O976" s="8"/>
      <c r="P976" s="8"/>
      <c r="Q976" s="51"/>
      <c r="R976" s="217" t="str">
        <f t="shared" si="152"/>
        <v/>
      </c>
      <c r="S976" s="39" t="str">
        <f>IF(I976="","",IF(I976="委託輸送",IF(H976="ガソリン",VLOOKUP(L976,参考データ!$D$4:$F$6,3,TRUE),VLOOKUP(L976,参考データ!$D$7:$F$15,3,TRUE)),IF(H976="ガソリン",VLOOKUP(L976,参考データ!$D$16:$F$18,3,TRUE),VLOOKUP(L976,参考データ!$D$19:$F$27,3,TRUE))))</f>
        <v/>
      </c>
      <c r="T976" s="204" t="str">
        <f>IF(C976="","",IF(Q976="有",IF(H976="ガソリン",VLOOKUP(M976,参考データ!$B$36:$F$38,3,FALSE)/R976^VLOOKUP(M976,参考データ!$B$36:$F$38,4,FALSE)/L976^VLOOKUP(M976,参考データ!$B$36:$F$38,5,FALSE),VLOOKUP(M976,参考データ!$B$39:$F$42,3,FALSE)/R976^VLOOKUP(M976,参考データ!$B$39:$F$42,4,FALSE)/L976^VLOOKUP(M976,参考データ!$B$39:$F$42,5,FALSE))*U976,J976/(IF(I976="委託輸送",IF(H976="ガソリン",INDEX(参考データ!$F$48:$I$50,MATCH(L976,参考データ!$D$48:$D$50,1),MATCH(M976,参考データ!$F$47:$I$47,0)),INDEX(参考データ!$F$51:$I$59,MATCH(L976,参考データ!$D$51:$D$59,1),MATCH(M976,参考データ!$F$47:$I$47,0))),IF(H976="ガソリン",INDEX(参考データ!$F$60:$I$62,MATCH(L976,参考データ!$D$60:$D$62,1),MATCH(M976,参考データ!$F$47:$I$47,0)),INDEX(参考データ!$F$63:$I$71,MATCH(L976,参考データ!$D$63:$D$71,1),MATCH(M976,参考データ!$F$47:$I$47,0)))))))</f>
        <v/>
      </c>
      <c r="U976" s="218" t="str">
        <f t="shared" si="149"/>
        <v/>
      </c>
      <c r="V976" s="206" t="str">
        <f t="shared" si="150"/>
        <v/>
      </c>
      <c r="AN976" s="216">
        <f t="shared" si="153"/>
        <v>0</v>
      </c>
      <c r="AO976" s="156">
        <f t="shared" si="154"/>
        <v>0</v>
      </c>
      <c r="AP976" s="140">
        <f t="shared" si="155"/>
        <v>0</v>
      </c>
      <c r="AQ976" s="159" t="str">
        <f t="shared" si="151"/>
        <v/>
      </c>
    </row>
    <row r="977" spans="2:43" x14ac:dyDescent="0.2">
      <c r="B977" s="202">
        <v>966</v>
      </c>
      <c r="C977" s="45"/>
      <c r="D977" s="114"/>
      <c r="E977" s="114"/>
      <c r="F977" s="114"/>
      <c r="G977" s="44"/>
      <c r="H977" s="10"/>
      <c r="I977" s="10"/>
      <c r="J977" s="5"/>
      <c r="K977" s="36"/>
      <c r="L977" s="37"/>
      <c r="M977" s="8"/>
      <c r="N977" s="8"/>
      <c r="O977" s="8"/>
      <c r="P977" s="8"/>
      <c r="Q977" s="51"/>
      <c r="R977" s="217" t="str">
        <f t="shared" si="152"/>
        <v/>
      </c>
      <c r="S977" s="39" t="str">
        <f>IF(I977="","",IF(I977="委託輸送",IF(H977="ガソリン",VLOOKUP(L977,参考データ!$D$4:$F$6,3,TRUE),VLOOKUP(L977,参考データ!$D$7:$F$15,3,TRUE)),IF(H977="ガソリン",VLOOKUP(L977,参考データ!$D$16:$F$18,3,TRUE),VLOOKUP(L977,参考データ!$D$19:$F$27,3,TRUE))))</f>
        <v/>
      </c>
      <c r="T977" s="204" t="str">
        <f>IF(C977="","",IF(Q977="有",IF(H977="ガソリン",VLOOKUP(M977,参考データ!$B$36:$F$38,3,FALSE)/R977^VLOOKUP(M977,参考データ!$B$36:$F$38,4,FALSE)/L977^VLOOKUP(M977,参考データ!$B$36:$F$38,5,FALSE),VLOOKUP(M977,参考データ!$B$39:$F$42,3,FALSE)/R977^VLOOKUP(M977,参考データ!$B$39:$F$42,4,FALSE)/L977^VLOOKUP(M977,参考データ!$B$39:$F$42,5,FALSE))*U977,J977/(IF(I977="委託輸送",IF(H977="ガソリン",INDEX(参考データ!$F$48:$I$50,MATCH(L977,参考データ!$D$48:$D$50,1),MATCH(M977,参考データ!$F$47:$I$47,0)),INDEX(参考データ!$F$51:$I$59,MATCH(L977,参考データ!$D$51:$D$59,1),MATCH(M977,参考データ!$F$47:$I$47,0))),IF(H977="ガソリン",INDEX(参考データ!$F$60:$I$62,MATCH(L977,参考データ!$D$60:$D$62,1),MATCH(M977,参考データ!$F$47:$I$47,0)),INDEX(参考データ!$F$63:$I$71,MATCH(L977,参考データ!$D$63:$D$71,1),MATCH(M977,参考データ!$F$47:$I$47,0)))))))</f>
        <v/>
      </c>
      <c r="U977" s="218" t="str">
        <f t="shared" si="149"/>
        <v/>
      </c>
      <c r="V977" s="206" t="str">
        <f t="shared" si="150"/>
        <v/>
      </c>
      <c r="AN977" s="216">
        <f t="shared" si="153"/>
        <v>0</v>
      </c>
      <c r="AO977" s="156">
        <f t="shared" si="154"/>
        <v>0</v>
      </c>
      <c r="AP977" s="140">
        <f t="shared" si="155"/>
        <v>0</v>
      </c>
      <c r="AQ977" s="159" t="str">
        <f t="shared" si="151"/>
        <v/>
      </c>
    </row>
    <row r="978" spans="2:43" x14ac:dyDescent="0.2">
      <c r="B978" s="202">
        <v>967</v>
      </c>
      <c r="C978" s="45"/>
      <c r="D978" s="114"/>
      <c r="E978" s="114"/>
      <c r="F978" s="114"/>
      <c r="G978" s="44"/>
      <c r="H978" s="10"/>
      <c r="I978" s="10"/>
      <c r="J978" s="5"/>
      <c r="K978" s="36"/>
      <c r="L978" s="37"/>
      <c r="M978" s="8"/>
      <c r="N978" s="8"/>
      <c r="O978" s="8"/>
      <c r="P978" s="8"/>
      <c r="Q978" s="51"/>
      <c r="R978" s="217" t="str">
        <f t="shared" si="152"/>
        <v/>
      </c>
      <c r="S978" s="39" t="str">
        <f>IF(I978="","",IF(I978="委託輸送",IF(H978="ガソリン",VLOOKUP(L978,参考データ!$D$4:$F$6,3,TRUE),VLOOKUP(L978,参考データ!$D$7:$F$15,3,TRUE)),IF(H978="ガソリン",VLOOKUP(L978,参考データ!$D$16:$F$18,3,TRUE),VLOOKUP(L978,参考データ!$D$19:$F$27,3,TRUE))))</f>
        <v/>
      </c>
      <c r="T978" s="204" t="str">
        <f>IF(C978="","",IF(Q978="有",IF(H978="ガソリン",VLOOKUP(M978,参考データ!$B$36:$F$38,3,FALSE)/R978^VLOOKUP(M978,参考データ!$B$36:$F$38,4,FALSE)/L978^VLOOKUP(M978,参考データ!$B$36:$F$38,5,FALSE),VLOOKUP(M978,参考データ!$B$39:$F$42,3,FALSE)/R978^VLOOKUP(M978,参考データ!$B$39:$F$42,4,FALSE)/L978^VLOOKUP(M978,参考データ!$B$39:$F$42,5,FALSE))*U978,J978/(IF(I978="委託輸送",IF(H978="ガソリン",INDEX(参考データ!$F$48:$I$50,MATCH(L978,参考データ!$D$48:$D$50,1),MATCH(M978,参考データ!$F$47:$I$47,0)),INDEX(参考データ!$F$51:$I$59,MATCH(L978,参考データ!$D$51:$D$59,1),MATCH(M978,参考データ!$F$47:$I$47,0))),IF(H978="ガソリン",INDEX(参考データ!$F$60:$I$62,MATCH(L978,参考データ!$D$60:$D$62,1),MATCH(M978,参考データ!$F$47:$I$47,0)),INDEX(参考データ!$F$63:$I$71,MATCH(L978,参考データ!$D$63:$D$71,1),MATCH(M978,参考データ!$F$47:$I$47,0)))))))</f>
        <v/>
      </c>
      <c r="U978" s="218" t="str">
        <f t="shared" si="149"/>
        <v/>
      </c>
      <c r="V978" s="206" t="str">
        <f t="shared" si="150"/>
        <v/>
      </c>
      <c r="AN978" s="216">
        <f t="shared" si="153"/>
        <v>0</v>
      </c>
      <c r="AO978" s="156">
        <f t="shared" si="154"/>
        <v>0</v>
      </c>
      <c r="AP978" s="140">
        <f t="shared" si="155"/>
        <v>0</v>
      </c>
      <c r="AQ978" s="159" t="str">
        <f t="shared" si="151"/>
        <v/>
      </c>
    </row>
    <row r="979" spans="2:43" x14ac:dyDescent="0.2">
      <c r="B979" s="202">
        <v>968</v>
      </c>
      <c r="C979" s="45"/>
      <c r="D979" s="114"/>
      <c r="E979" s="114"/>
      <c r="F979" s="114"/>
      <c r="G979" s="44"/>
      <c r="H979" s="10"/>
      <c r="I979" s="10"/>
      <c r="J979" s="5"/>
      <c r="K979" s="36"/>
      <c r="L979" s="37"/>
      <c r="M979" s="8"/>
      <c r="N979" s="8"/>
      <c r="O979" s="8"/>
      <c r="P979" s="8"/>
      <c r="Q979" s="51"/>
      <c r="R979" s="217" t="str">
        <f t="shared" si="152"/>
        <v/>
      </c>
      <c r="S979" s="39" t="str">
        <f>IF(I979="","",IF(I979="委託輸送",IF(H979="ガソリン",VLOOKUP(L979,参考データ!$D$4:$F$6,3,TRUE),VLOOKUP(L979,参考データ!$D$7:$F$15,3,TRUE)),IF(H979="ガソリン",VLOOKUP(L979,参考データ!$D$16:$F$18,3,TRUE),VLOOKUP(L979,参考データ!$D$19:$F$27,3,TRUE))))</f>
        <v/>
      </c>
      <c r="T979" s="204" t="str">
        <f>IF(C979="","",IF(Q979="有",IF(H979="ガソリン",VLOOKUP(M979,参考データ!$B$36:$F$38,3,FALSE)/R979^VLOOKUP(M979,参考データ!$B$36:$F$38,4,FALSE)/L979^VLOOKUP(M979,参考データ!$B$36:$F$38,5,FALSE),VLOOKUP(M979,参考データ!$B$39:$F$42,3,FALSE)/R979^VLOOKUP(M979,参考データ!$B$39:$F$42,4,FALSE)/L979^VLOOKUP(M979,参考データ!$B$39:$F$42,5,FALSE))*U979,J979/(IF(I979="委託輸送",IF(H979="ガソリン",INDEX(参考データ!$F$48:$I$50,MATCH(L979,参考データ!$D$48:$D$50,1),MATCH(M979,参考データ!$F$47:$I$47,0)),INDEX(参考データ!$F$51:$I$59,MATCH(L979,参考データ!$D$51:$D$59,1),MATCH(M979,参考データ!$F$47:$I$47,0))),IF(H979="ガソリン",INDEX(参考データ!$F$60:$I$62,MATCH(L979,参考データ!$D$60:$D$62,1),MATCH(M979,参考データ!$F$47:$I$47,0)),INDEX(参考データ!$F$63:$I$71,MATCH(L979,参考データ!$D$63:$D$71,1),MATCH(M979,参考データ!$F$47:$I$47,0)))))))</f>
        <v/>
      </c>
      <c r="U979" s="218" t="str">
        <f t="shared" si="149"/>
        <v/>
      </c>
      <c r="V979" s="206" t="str">
        <f t="shared" si="150"/>
        <v/>
      </c>
      <c r="AN979" s="216">
        <f t="shared" si="153"/>
        <v>0</v>
      </c>
      <c r="AO979" s="156">
        <f t="shared" si="154"/>
        <v>0</v>
      </c>
      <c r="AP979" s="140">
        <f t="shared" si="155"/>
        <v>0</v>
      </c>
      <c r="AQ979" s="159" t="str">
        <f t="shared" si="151"/>
        <v/>
      </c>
    </row>
    <row r="980" spans="2:43" x14ac:dyDescent="0.2">
      <c r="B980" s="202">
        <v>969</v>
      </c>
      <c r="C980" s="45"/>
      <c r="D980" s="114"/>
      <c r="E980" s="114"/>
      <c r="F980" s="114"/>
      <c r="G980" s="44"/>
      <c r="H980" s="10"/>
      <c r="I980" s="10"/>
      <c r="J980" s="5"/>
      <c r="K980" s="36"/>
      <c r="L980" s="37"/>
      <c r="M980" s="8"/>
      <c r="N980" s="8"/>
      <c r="O980" s="8"/>
      <c r="P980" s="8"/>
      <c r="Q980" s="51"/>
      <c r="R980" s="217" t="str">
        <f t="shared" si="152"/>
        <v/>
      </c>
      <c r="S980" s="39" t="str">
        <f>IF(I980="","",IF(I980="委託輸送",IF(H980="ガソリン",VLOOKUP(L980,参考データ!$D$4:$F$6,3,TRUE),VLOOKUP(L980,参考データ!$D$7:$F$15,3,TRUE)),IF(H980="ガソリン",VLOOKUP(L980,参考データ!$D$16:$F$18,3,TRUE),VLOOKUP(L980,参考データ!$D$19:$F$27,3,TRUE))))</f>
        <v/>
      </c>
      <c r="T980" s="204" t="str">
        <f>IF(C980="","",IF(Q980="有",IF(H980="ガソリン",VLOOKUP(M980,参考データ!$B$36:$F$38,3,FALSE)/R980^VLOOKUP(M980,参考データ!$B$36:$F$38,4,FALSE)/L980^VLOOKUP(M980,参考データ!$B$36:$F$38,5,FALSE),VLOOKUP(M980,参考データ!$B$39:$F$42,3,FALSE)/R980^VLOOKUP(M980,参考データ!$B$39:$F$42,4,FALSE)/L980^VLOOKUP(M980,参考データ!$B$39:$F$42,5,FALSE))*U980,J980/(IF(I980="委託輸送",IF(H980="ガソリン",INDEX(参考データ!$F$48:$I$50,MATCH(L980,参考データ!$D$48:$D$50,1),MATCH(M980,参考データ!$F$47:$I$47,0)),INDEX(参考データ!$F$51:$I$59,MATCH(L980,参考データ!$D$51:$D$59,1),MATCH(M980,参考データ!$F$47:$I$47,0))),IF(H980="ガソリン",INDEX(参考データ!$F$60:$I$62,MATCH(L980,参考データ!$D$60:$D$62,1),MATCH(M980,参考データ!$F$47:$I$47,0)),INDEX(参考データ!$F$63:$I$71,MATCH(L980,参考データ!$D$63:$D$71,1),MATCH(M980,参考データ!$F$47:$I$47,0)))))))</f>
        <v/>
      </c>
      <c r="U980" s="218" t="str">
        <f t="shared" si="149"/>
        <v/>
      </c>
      <c r="V980" s="206" t="str">
        <f t="shared" si="150"/>
        <v/>
      </c>
      <c r="AN980" s="216">
        <f t="shared" si="153"/>
        <v>0</v>
      </c>
      <c r="AO980" s="156">
        <f t="shared" si="154"/>
        <v>0</v>
      </c>
      <c r="AP980" s="140">
        <f t="shared" si="155"/>
        <v>0</v>
      </c>
      <c r="AQ980" s="159" t="str">
        <f t="shared" si="151"/>
        <v/>
      </c>
    </row>
    <row r="981" spans="2:43" x14ac:dyDescent="0.2">
      <c r="B981" s="202">
        <v>970</v>
      </c>
      <c r="C981" s="45"/>
      <c r="D981" s="114"/>
      <c r="E981" s="114"/>
      <c r="F981" s="114"/>
      <c r="G981" s="44"/>
      <c r="H981" s="10"/>
      <c r="I981" s="10"/>
      <c r="J981" s="5"/>
      <c r="K981" s="36"/>
      <c r="L981" s="37"/>
      <c r="M981" s="8"/>
      <c r="N981" s="8"/>
      <c r="O981" s="8"/>
      <c r="P981" s="8"/>
      <c r="Q981" s="51"/>
      <c r="R981" s="217" t="str">
        <f t="shared" si="152"/>
        <v/>
      </c>
      <c r="S981" s="39" t="str">
        <f>IF(I981="","",IF(I981="委託輸送",IF(H981="ガソリン",VLOOKUP(L981,参考データ!$D$4:$F$6,3,TRUE),VLOOKUP(L981,参考データ!$D$7:$F$15,3,TRUE)),IF(H981="ガソリン",VLOOKUP(L981,参考データ!$D$16:$F$18,3,TRUE),VLOOKUP(L981,参考データ!$D$19:$F$27,3,TRUE))))</f>
        <v/>
      </c>
      <c r="T981" s="204" t="str">
        <f>IF(C981="","",IF(Q981="有",IF(H981="ガソリン",VLOOKUP(M981,参考データ!$B$36:$F$38,3,FALSE)/R981^VLOOKUP(M981,参考データ!$B$36:$F$38,4,FALSE)/L981^VLOOKUP(M981,参考データ!$B$36:$F$38,5,FALSE),VLOOKUP(M981,参考データ!$B$39:$F$42,3,FALSE)/R981^VLOOKUP(M981,参考データ!$B$39:$F$42,4,FALSE)/L981^VLOOKUP(M981,参考データ!$B$39:$F$42,5,FALSE))*U981,J981/(IF(I981="委託輸送",IF(H981="ガソリン",INDEX(参考データ!$F$48:$I$50,MATCH(L981,参考データ!$D$48:$D$50,1),MATCH(M981,参考データ!$F$47:$I$47,0)),INDEX(参考データ!$F$51:$I$59,MATCH(L981,参考データ!$D$51:$D$59,1),MATCH(M981,参考データ!$F$47:$I$47,0))),IF(H981="ガソリン",INDEX(参考データ!$F$60:$I$62,MATCH(L981,参考データ!$D$60:$D$62,1),MATCH(M981,参考データ!$F$47:$I$47,0)),INDEX(参考データ!$F$63:$I$71,MATCH(L981,参考データ!$D$63:$D$71,1),MATCH(M981,参考データ!$F$47:$I$47,0)))))))</f>
        <v/>
      </c>
      <c r="U981" s="218" t="str">
        <f t="shared" si="149"/>
        <v/>
      </c>
      <c r="V981" s="206" t="str">
        <f t="shared" si="150"/>
        <v/>
      </c>
      <c r="AN981" s="216">
        <f t="shared" si="153"/>
        <v>0</v>
      </c>
      <c r="AO981" s="156">
        <f t="shared" si="154"/>
        <v>0</v>
      </c>
      <c r="AP981" s="140">
        <f t="shared" si="155"/>
        <v>0</v>
      </c>
      <c r="AQ981" s="159" t="str">
        <f t="shared" si="151"/>
        <v/>
      </c>
    </row>
    <row r="982" spans="2:43" x14ac:dyDescent="0.2">
      <c r="B982" s="202">
        <v>971</v>
      </c>
      <c r="C982" s="45"/>
      <c r="D982" s="114"/>
      <c r="E982" s="114"/>
      <c r="F982" s="114"/>
      <c r="G982" s="44"/>
      <c r="H982" s="10"/>
      <c r="I982" s="10"/>
      <c r="J982" s="5"/>
      <c r="K982" s="36"/>
      <c r="L982" s="37"/>
      <c r="M982" s="8"/>
      <c r="N982" s="8"/>
      <c r="O982" s="8"/>
      <c r="P982" s="8"/>
      <c r="Q982" s="51"/>
      <c r="R982" s="217" t="str">
        <f t="shared" si="152"/>
        <v/>
      </c>
      <c r="S982" s="39" t="str">
        <f>IF(I982="","",IF(I982="委託輸送",IF(H982="ガソリン",VLOOKUP(L982,参考データ!$D$4:$F$6,3,TRUE),VLOOKUP(L982,参考データ!$D$7:$F$15,3,TRUE)),IF(H982="ガソリン",VLOOKUP(L982,参考データ!$D$16:$F$18,3,TRUE),VLOOKUP(L982,参考データ!$D$19:$F$27,3,TRUE))))</f>
        <v/>
      </c>
      <c r="T982" s="204" t="str">
        <f>IF(C982="","",IF(Q982="有",IF(H982="ガソリン",VLOOKUP(M982,参考データ!$B$36:$F$38,3,FALSE)/R982^VLOOKUP(M982,参考データ!$B$36:$F$38,4,FALSE)/L982^VLOOKUP(M982,参考データ!$B$36:$F$38,5,FALSE),VLOOKUP(M982,参考データ!$B$39:$F$42,3,FALSE)/R982^VLOOKUP(M982,参考データ!$B$39:$F$42,4,FALSE)/L982^VLOOKUP(M982,参考データ!$B$39:$F$42,5,FALSE))*U982,J982/(IF(I982="委託輸送",IF(H982="ガソリン",INDEX(参考データ!$F$48:$I$50,MATCH(L982,参考データ!$D$48:$D$50,1),MATCH(M982,参考データ!$F$47:$I$47,0)),INDEX(参考データ!$F$51:$I$59,MATCH(L982,参考データ!$D$51:$D$59,1),MATCH(M982,参考データ!$F$47:$I$47,0))),IF(H982="ガソリン",INDEX(参考データ!$F$60:$I$62,MATCH(L982,参考データ!$D$60:$D$62,1),MATCH(M982,参考データ!$F$47:$I$47,0)),INDEX(参考データ!$F$63:$I$71,MATCH(L982,参考データ!$D$63:$D$71,1),MATCH(M982,参考データ!$F$47:$I$47,0)))))))</f>
        <v/>
      </c>
      <c r="U982" s="218" t="str">
        <f t="shared" si="149"/>
        <v/>
      </c>
      <c r="V982" s="206" t="str">
        <f t="shared" si="150"/>
        <v/>
      </c>
      <c r="AN982" s="216">
        <f t="shared" si="153"/>
        <v>0</v>
      </c>
      <c r="AO982" s="156">
        <f t="shared" si="154"/>
        <v>0</v>
      </c>
      <c r="AP982" s="140">
        <f t="shared" si="155"/>
        <v>0</v>
      </c>
      <c r="AQ982" s="159" t="str">
        <f t="shared" si="151"/>
        <v/>
      </c>
    </row>
    <row r="983" spans="2:43" x14ac:dyDescent="0.2">
      <c r="B983" s="202">
        <v>972</v>
      </c>
      <c r="C983" s="45"/>
      <c r="D983" s="114"/>
      <c r="E983" s="114"/>
      <c r="F983" s="114"/>
      <c r="G983" s="44"/>
      <c r="H983" s="10"/>
      <c r="I983" s="10"/>
      <c r="J983" s="5"/>
      <c r="K983" s="36"/>
      <c r="L983" s="37"/>
      <c r="M983" s="8"/>
      <c r="N983" s="8"/>
      <c r="O983" s="8"/>
      <c r="P983" s="8"/>
      <c r="Q983" s="51"/>
      <c r="R983" s="217" t="str">
        <f t="shared" si="152"/>
        <v/>
      </c>
      <c r="S983" s="39" t="str">
        <f>IF(I983="","",IF(I983="委託輸送",IF(H983="ガソリン",VLOOKUP(L983,参考データ!$D$4:$F$6,3,TRUE),VLOOKUP(L983,参考データ!$D$7:$F$15,3,TRUE)),IF(H983="ガソリン",VLOOKUP(L983,参考データ!$D$16:$F$18,3,TRUE),VLOOKUP(L983,参考データ!$D$19:$F$27,3,TRUE))))</f>
        <v/>
      </c>
      <c r="T983" s="204" t="str">
        <f>IF(C983="","",IF(Q983="有",IF(H983="ガソリン",VLOOKUP(M983,参考データ!$B$36:$F$38,3,FALSE)/R983^VLOOKUP(M983,参考データ!$B$36:$F$38,4,FALSE)/L983^VLOOKUP(M983,参考データ!$B$36:$F$38,5,FALSE),VLOOKUP(M983,参考データ!$B$39:$F$42,3,FALSE)/R983^VLOOKUP(M983,参考データ!$B$39:$F$42,4,FALSE)/L983^VLOOKUP(M983,参考データ!$B$39:$F$42,5,FALSE))*U983,J983/(IF(I983="委託輸送",IF(H983="ガソリン",INDEX(参考データ!$F$48:$I$50,MATCH(L983,参考データ!$D$48:$D$50,1),MATCH(M983,参考データ!$F$47:$I$47,0)),INDEX(参考データ!$F$51:$I$59,MATCH(L983,参考データ!$D$51:$D$59,1),MATCH(M983,参考データ!$F$47:$I$47,0))),IF(H983="ガソリン",INDEX(参考データ!$F$60:$I$62,MATCH(L983,参考データ!$D$60:$D$62,1),MATCH(M983,参考データ!$F$47:$I$47,0)),INDEX(参考データ!$F$63:$I$71,MATCH(L983,参考データ!$D$63:$D$71,1),MATCH(M983,参考データ!$F$47:$I$47,0)))))))</f>
        <v/>
      </c>
      <c r="U983" s="218" t="str">
        <f t="shared" si="149"/>
        <v/>
      </c>
      <c r="V983" s="206" t="str">
        <f t="shared" si="150"/>
        <v/>
      </c>
      <c r="AN983" s="216">
        <f t="shared" si="153"/>
        <v>0</v>
      </c>
      <c r="AO983" s="156">
        <f t="shared" si="154"/>
        <v>0</v>
      </c>
      <c r="AP983" s="140">
        <f t="shared" si="155"/>
        <v>0</v>
      </c>
      <c r="AQ983" s="159" t="str">
        <f t="shared" si="151"/>
        <v/>
      </c>
    </row>
    <row r="984" spans="2:43" x14ac:dyDescent="0.2">
      <c r="B984" s="202">
        <v>973</v>
      </c>
      <c r="C984" s="45"/>
      <c r="D984" s="114"/>
      <c r="E984" s="114"/>
      <c r="F984" s="114"/>
      <c r="G984" s="44"/>
      <c r="H984" s="10"/>
      <c r="I984" s="10"/>
      <c r="J984" s="5"/>
      <c r="K984" s="36"/>
      <c r="L984" s="37"/>
      <c r="M984" s="8"/>
      <c r="N984" s="8"/>
      <c r="O984" s="8"/>
      <c r="P984" s="8"/>
      <c r="Q984" s="51"/>
      <c r="R984" s="217" t="str">
        <f t="shared" si="152"/>
        <v/>
      </c>
      <c r="S984" s="39" t="str">
        <f>IF(I984="","",IF(I984="委託輸送",IF(H984="ガソリン",VLOOKUP(L984,参考データ!$D$4:$F$6,3,TRUE),VLOOKUP(L984,参考データ!$D$7:$F$15,3,TRUE)),IF(H984="ガソリン",VLOOKUP(L984,参考データ!$D$16:$F$18,3,TRUE),VLOOKUP(L984,参考データ!$D$19:$F$27,3,TRUE))))</f>
        <v/>
      </c>
      <c r="T984" s="204" t="str">
        <f>IF(C984="","",IF(Q984="有",IF(H984="ガソリン",VLOOKUP(M984,参考データ!$B$36:$F$38,3,FALSE)/R984^VLOOKUP(M984,参考データ!$B$36:$F$38,4,FALSE)/L984^VLOOKUP(M984,参考データ!$B$36:$F$38,5,FALSE),VLOOKUP(M984,参考データ!$B$39:$F$42,3,FALSE)/R984^VLOOKUP(M984,参考データ!$B$39:$F$42,4,FALSE)/L984^VLOOKUP(M984,参考データ!$B$39:$F$42,5,FALSE))*U984,J984/(IF(I984="委託輸送",IF(H984="ガソリン",INDEX(参考データ!$F$48:$I$50,MATCH(L984,参考データ!$D$48:$D$50,1),MATCH(M984,参考データ!$F$47:$I$47,0)),INDEX(参考データ!$F$51:$I$59,MATCH(L984,参考データ!$D$51:$D$59,1),MATCH(M984,参考データ!$F$47:$I$47,0))),IF(H984="ガソリン",INDEX(参考データ!$F$60:$I$62,MATCH(L984,参考データ!$D$60:$D$62,1),MATCH(M984,参考データ!$F$47:$I$47,0)),INDEX(参考データ!$F$63:$I$71,MATCH(L984,参考データ!$D$63:$D$71,1),MATCH(M984,参考データ!$F$47:$I$47,0)))))))</f>
        <v/>
      </c>
      <c r="U984" s="218" t="str">
        <f t="shared" si="149"/>
        <v/>
      </c>
      <c r="V984" s="206" t="str">
        <f t="shared" si="150"/>
        <v/>
      </c>
      <c r="AN984" s="216">
        <f t="shared" si="153"/>
        <v>0</v>
      </c>
      <c r="AO984" s="156">
        <f t="shared" si="154"/>
        <v>0</v>
      </c>
      <c r="AP984" s="140">
        <f t="shared" si="155"/>
        <v>0</v>
      </c>
      <c r="AQ984" s="159" t="str">
        <f t="shared" si="151"/>
        <v/>
      </c>
    </row>
    <row r="985" spans="2:43" x14ac:dyDescent="0.2">
      <c r="B985" s="202">
        <v>974</v>
      </c>
      <c r="C985" s="45"/>
      <c r="D985" s="114"/>
      <c r="E985" s="114"/>
      <c r="F985" s="114"/>
      <c r="G985" s="44"/>
      <c r="H985" s="10"/>
      <c r="I985" s="10"/>
      <c r="J985" s="5"/>
      <c r="K985" s="36"/>
      <c r="L985" s="37"/>
      <c r="M985" s="8"/>
      <c r="N985" s="8"/>
      <c r="O985" s="8"/>
      <c r="P985" s="8"/>
      <c r="Q985" s="51"/>
      <c r="R985" s="217" t="str">
        <f t="shared" si="152"/>
        <v/>
      </c>
      <c r="S985" s="39" t="str">
        <f>IF(I985="","",IF(I985="委託輸送",IF(H985="ガソリン",VLOOKUP(L985,参考データ!$D$4:$F$6,3,TRUE),VLOOKUP(L985,参考データ!$D$7:$F$15,3,TRUE)),IF(H985="ガソリン",VLOOKUP(L985,参考データ!$D$16:$F$18,3,TRUE),VLOOKUP(L985,参考データ!$D$19:$F$27,3,TRUE))))</f>
        <v/>
      </c>
      <c r="T985" s="204" t="str">
        <f>IF(C985="","",IF(Q985="有",IF(H985="ガソリン",VLOOKUP(M985,参考データ!$B$36:$F$38,3,FALSE)/R985^VLOOKUP(M985,参考データ!$B$36:$F$38,4,FALSE)/L985^VLOOKUP(M985,参考データ!$B$36:$F$38,5,FALSE),VLOOKUP(M985,参考データ!$B$39:$F$42,3,FALSE)/R985^VLOOKUP(M985,参考データ!$B$39:$F$42,4,FALSE)/L985^VLOOKUP(M985,参考データ!$B$39:$F$42,5,FALSE))*U985,J985/(IF(I985="委託輸送",IF(H985="ガソリン",INDEX(参考データ!$F$48:$I$50,MATCH(L985,参考データ!$D$48:$D$50,1),MATCH(M985,参考データ!$F$47:$I$47,0)),INDEX(参考データ!$F$51:$I$59,MATCH(L985,参考データ!$D$51:$D$59,1),MATCH(M985,参考データ!$F$47:$I$47,0))),IF(H985="ガソリン",INDEX(参考データ!$F$60:$I$62,MATCH(L985,参考データ!$D$60:$D$62,1),MATCH(M985,参考データ!$F$47:$I$47,0)),INDEX(参考データ!$F$63:$I$71,MATCH(L985,参考データ!$D$63:$D$71,1),MATCH(M985,参考データ!$F$47:$I$47,0)))))))</f>
        <v/>
      </c>
      <c r="U985" s="218" t="str">
        <f t="shared" si="149"/>
        <v/>
      </c>
      <c r="V985" s="206" t="str">
        <f t="shared" si="150"/>
        <v/>
      </c>
      <c r="AN985" s="216">
        <f t="shared" si="153"/>
        <v>0</v>
      </c>
      <c r="AO985" s="156">
        <f t="shared" si="154"/>
        <v>0</v>
      </c>
      <c r="AP985" s="140">
        <f t="shared" si="155"/>
        <v>0</v>
      </c>
      <c r="AQ985" s="159" t="str">
        <f t="shared" si="151"/>
        <v/>
      </c>
    </row>
    <row r="986" spans="2:43" x14ac:dyDescent="0.2">
      <c r="B986" s="202">
        <v>975</v>
      </c>
      <c r="C986" s="45"/>
      <c r="D986" s="114"/>
      <c r="E986" s="114"/>
      <c r="F986" s="114"/>
      <c r="G986" s="44"/>
      <c r="H986" s="10"/>
      <c r="I986" s="10"/>
      <c r="J986" s="5"/>
      <c r="K986" s="36"/>
      <c r="L986" s="37"/>
      <c r="M986" s="8"/>
      <c r="N986" s="8"/>
      <c r="O986" s="8"/>
      <c r="P986" s="8"/>
      <c r="Q986" s="51"/>
      <c r="R986" s="217" t="str">
        <f t="shared" si="152"/>
        <v/>
      </c>
      <c r="S986" s="39" t="str">
        <f>IF(I986="","",IF(I986="委託輸送",IF(H986="ガソリン",VLOOKUP(L986,参考データ!$D$4:$F$6,3,TRUE),VLOOKUP(L986,参考データ!$D$7:$F$15,3,TRUE)),IF(H986="ガソリン",VLOOKUP(L986,参考データ!$D$16:$F$18,3,TRUE),VLOOKUP(L986,参考データ!$D$19:$F$27,3,TRUE))))</f>
        <v/>
      </c>
      <c r="T986" s="204" t="str">
        <f>IF(C986="","",IF(Q986="有",IF(H986="ガソリン",VLOOKUP(M986,参考データ!$B$36:$F$38,3,FALSE)/R986^VLOOKUP(M986,参考データ!$B$36:$F$38,4,FALSE)/L986^VLOOKUP(M986,参考データ!$B$36:$F$38,5,FALSE),VLOOKUP(M986,参考データ!$B$39:$F$42,3,FALSE)/R986^VLOOKUP(M986,参考データ!$B$39:$F$42,4,FALSE)/L986^VLOOKUP(M986,参考データ!$B$39:$F$42,5,FALSE))*U986,J986/(IF(I986="委託輸送",IF(H986="ガソリン",INDEX(参考データ!$F$48:$I$50,MATCH(L986,参考データ!$D$48:$D$50,1),MATCH(M986,参考データ!$F$47:$I$47,0)),INDEX(参考データ!$F$51:$I$59,MATCH(L986,参考データ!$D$51:$D$59,1),MATCH(M986,参考データ!$F$47:$I$47,0))),IF(H986="ガソリン",INDEX(参考データ!$F$60:$I$62,MATCH(L986,参考データ!$D$60:$D$62,1),MATCH(M986,参考データ!$F$47:$I$47,0)),INDEX(参考データ!$F$63:$I$71,MATCH(L986,参考データ!$D$63:$D$71,1),MATCH(M986,参考データ!$F$47:$I$47,0)))))))</f>
        <v/>
      </c>
      <c r="U986" s="218" t="str">
        <f t="shared" si="149"/>
        <v/>
      </c>
      <c r="V986" s="206" t="str">
        <f t="shared" si="150"/>
        <v/>
      </c>
      <c r="AN986" s="216">
        <f t="shared" si="153"/>
        <v>0</v>
      </c>
      <c r="AO986" s="156">
        <f t="shared" si="154"/>
        <v>0</v>
      </c>
      <c r="AP986" s="140">
        <f t="shared" si="155"/>
        <v>0</v>
      </c>
      <c r="AQ986" s="159" t="str">
        <f t="shared" si="151"/>
        <v/>
      </c>
    </row>
    <row r="987" spans="2:43" x14ac:dyDescent="0.2">
      <c r="B987" s="202">
        <v>976</v>
      </c>
      <c r="C987" s="45"/>
      <c r="D987" s="114"/>
      <c r="E987" s="114"/>
      <c r="F987" s="114"/>
      <c r="G987" s="44"/>
      <c r="H987" s="10"/>
      <c r="I987" s="10"/>
      <c r="J987" s="5"/>
      <c r="K987" s="36"/>
      <c r="L987" s="37"/>
      <c r="M987" s="8"/>
      <c r="N987" s="8"/>
      <c r="O987" s="8"/>
      <c r="P987" s="8"/>
      <c r="Q987" s="51"/>
      <c r="R987" s="217" t="str">
        <f t="shared" si="152"/>
        <v/>
      </c>
      <c r="S987" s="39" t="str">
        <f>IF(I987="","",IF(I987="委託輸送",IF(H987="ガソリン",VLOOKUP(L987,参考データ!$D$4:$F$6,3,TRUE),VLOOKUP(L987,参考データ!$D$7:$F$15,3,TRUE)),IF(H987="ガソリン",VLOOKUP(L987,参考データ!$D$16:$F$18,3,TRUE),VLOOKUP(L987,参考データ!$D$19:$F$27,3,TRUE))))</f>
        <v/>
      </c>
      <c r="T987" s="204" t="str">
        <f>IF(C987="","",IF(Q987="有",IF(H987="ガソリン",VLOOKUP(M987,参考データ!$B$36:$F$38,3,FALSE)/R987^VLOOKUP(M987,参考データ!$B$36:$F$38,4,FALSE)/L987^VLOOKUP(M987,参考データ!$B$36:$F$38,5,FALSE),VLOOKUP(M987,参考データ!$B$39:$F$42,3,FALSE)/R987^VLOOKUP(M987,参考データ!$B$39:$F$42,4,FALSE)/L987^VLOOKUP(M987,参考データ!$B$39:$F$42,5,FALSE))*U987,J987/(IF(I987="委託輸送",IF(H987="ガソリン",INDEX(参考データ!$F$48:$I$50,MATCH(L987,参考データ!$D$48:$D$50,1),MATCH(M987,参考データ!$F$47:$I$47,0)),INDEX(参考データ!$F$51:$I$59,MATCH(L987,参考データ!$D$51:$D$59,1),MATCH(M987,参考データ!$F$47:$I$47,0))),IF(H987="ガソリン",INDEX(参考データ!$F$60:$I$62,MATCH(L987,参考データ!$D$60:$D$62,1),MATCH(M987,参考データ!$F$47:$I$47,0)),INDEX(参考データ!$F$63:$I$71,MATCH(L987,参考データ!$D$63:$D$71,1),MATCH(M987,参考データ!$F$47:$I$47,0)))))))</f>
        <v/>
      </c>
      <c r="U987" s="218" t="str">
        <f t="shared" si="149"/>
        <v/>
      </c>
      <c r="V987" s="206" t="str">
        <f t="shared" si="150"/>
        <v/>
      </c>
      <c r="AN987" s="216">
        <f t="shared" si="153"/>
        <v>0</v>
      </c>
      <c r="AO987" s="156">
        <f t="shared" si="154"/>
        <v>0</v>
      </c>
      <c r="AP987" s="140">
        <f t="shared" si="155"/>
        <v>0</v>
      </c>
      <c r="AQ987" s="159" t="str">
        <f t="shared" si="151"/>
        <v/>
      </c>
    </row>
    <row r="988" spans="2:43" x14ac:dyDescent="0.2">
      <c r="B988" s="202">
        <v>977</v>
      </c>
      <c r="C988" s="45"/>
      <c r="D988" s="114"/>
      <c r="E988" s="114"/>
      <c r="F988" s="114"/>
      <c r="G988" s="44"/>
      <c r="H988" s="10"/>
      <c r="I988" s="10"/>
      <c r="J988" s="5"/>
      <c r="K988" s="36"/>
      <c r="L988" s="37"/>
      <c r="M988" s="8"/>
      <c r="N988" s="8"/>
      <c r="O988" s="8"/>
      <c r="P988" s="8"/>
      <c r="Q988" s="51"/>
      <c r="R988" s="217" t="str">
        <f t="shared" si="152"/>
        <v/>
      </c>
      <c r="S988" s="39" t="str">
        <f>IF(I988="","",IF(I988="委託輸送",IF(H988="ガソリン",VLOOKUP(L988,参考データ!$D$4:$F$6,3,TRUE),VLOOKUP(L988,参考データ!$D$7:$F$15,3,TRUE)),IF(H988="ガソリン",VLOOKUP(L988,参考データ!$D$16:$F$18,3,TRUE),VLOOKUP(L988,参考データ!$D$19:$F$27,3,TRUE))))</f>
        <v/>
      </c>
      <c r="T988" s="204" t="str">
        <f>IF(C988="","",IF(Q988="有",IF(H988="ガソリン",VLOOKUP(M988,参考データ!$B$36:$F$38,3,FALSE)/R988^VLOOKUP(M988,参考データ!$B$36:$F$38,4,FALSE)/L988^VLOOKUP(M988,参考データ!$B$36:$F$38,5,FALSE),VLOOKUP(M988,参考データ!$B$39:$F$42,3,FALSE)/R988^VLOOKUP(M988,参考データ!$B$39:$F$42,4,FALSE)/L988^VLOOKUP(M988,参考データ!$B$39:$F$42,5,FALSE))*U988,J988/(IF(I988="委託輸送",IF(H988="ガソリン",INDEX(参考データ!$F$48:$I$50,MATCH(L988,参考データ!$D$48:$D$50,1),MATCH(M988,参考データ!$F$47:$I$47,0)),INDEX(参考データ!$F$51:$I$59,MATCH(L988,参考データ!$D$51:$D$59,1),MATCH(M988,参考データ!$F$47:$I$47,0))),IF(H988="ガソリン",INDEX(参考データ!$F$60:$I$62,MATCH(L988,参考データ!$D$60:$D$62,1),MATCH(M988,参考データ!$F$47:$I$47,0)),INDEX(参考データ!$F$63:$I$71,MATCH(L988,参考データ!$D$63:$D$71,1),MATCH(M988,参考データ!$F$47:$I$47,0)))))))</f>
        <v/>
      </c>
      <c r="U988" s="218" t="str">
        <f t="shared" si="149"/>
        <v/>
      </c>
      <c r="V988" s="206" t="str">
        <f t="shared" si="150"/>
        <v/>
      </c>
      <c r="AN988" s="216">
        <f t="shared" si="153"/>
        <v>0</v>
      </c>
      <c r="AO988" s="156">
        <f t="shared" si="154"/>
        <v>0</v>
      </c>
      <c r="AP988" s="140">
        <f t="shared" si="155"/>
        <v>0</v>
      </c>
      <c r="AQ988" s="159" t="str">
        <f t="shared" si="151"/>
        <v/>
      </c>
    </row>
    <row r="989" spans="2:43" x14ac:dyDescent="0.2">
      <c r="B989" s="202">
        <v>978</v>
      </c>
      <c r="C989" s="45"/>
      <c r="D989" s="114"/>
      <c r="E989" s="114"/>
      <c r="F989" s="114"/>
      <c r="G989" s="44"/>
      <c r="H989" s="10"/>
      <c r="I989" s="10"/>
      <c r="J989" s="5"/>
      <c r="K989" s="36"/>
      <c r="L989" s="37"/>
      <c r="M989" s="8"/>
      <c r="N989" s="8"/>
      <c r="O989" s="8"/>
      <c r="P989" s="8"/>
      <c r="Q989" s="51"/>
      <c r="R989" s="217" t="str">
        <f t="shared" si="152"/>
        <v/>
      </c>
      <c r="S989" s="39" t="str">
        <f>IF(I989="","",IF(I989="委託輸送",IF(H989="ガソリン",VLOOKUP(L989,参考データ!$D$4:$F$6,3,TRUE),VLOOKUP(L989,参考データ!$D$7:$F$15,3,TRUE)),IF(H989="ガソリン",VLOOKUP(L989,参考データ!$D$16:$F$18,3,TRUE),VLOOKUP(L989,参考データ!$D$19:$F$27,3,TRUE))))</f>
        <v/>
      </c>
      <c r="T989" s="204" t="str">
        <f>IF(C989="","",IF(Q989="有",IF(H989="ガソリン",VLOOKUP(M989,参考データ!$B$36:$F$38,3,FALSE)/R989^VLOOKUP(M989,参考データ!$B$36:$F$38,4,FALSE)/L989^VLOOKUP(M989,参考データ!$B$36:$F$38,5,FALSE),VLOOKUP(M989,参考データ!$B$39:$F$42,3,FALSE)/R989^VLOOKUP(M989,参考データ!$B$39:$F$42,4,FALSE)/L989^VLOOKUP(M989,参考データ!$B$39:$F$42,5,FALSE))*U989,J989/(IF(I989="委託輸送",IF(H989="ガソリン",INDEX(参考データ!$F$48:$I$50,MATCH(L989,参考データ!$D$48:$D$50,1),MATCH(M989,参考データ!$F$47:$I$47,0)),INDEX(参考データ!$F$51:$I$59,MATCH(L989,参考データ!$D$51:$D$59,1),MATCH(M989,参考データ!$F$47:$I$47,0))),IF(H989="ガソリン",INDEX(参考データ!$F$60:$I$62,MATCH(L989,参考データ!$D$60:$D$62,1),MATCH(M989,参考データ!$F$47:$I$47,0)),INDEX(参考データ!$F$63:$I$71,MATCH(L989,参考データ!$D$63:$D$71,1),MATCH(M989,参考データ!$F$47:$I$47,0)))))))</f>
        <v/>
      </c>
      <c r="U989" s="218" t="str">
        <f t="shared" si="149"/>
        <v/>
      </c>
      <c r="V989" s="206" t="str">
        <f t="shared" si="150"/>
        <v/>
      </c>
      <c r="AN989" s="216">
        <f t="shared" si="153"/>
        <v>0</v>
      </c>
      <c r="AO989" s="156">
        <f t="shared" si="154"/>
        <v>0</v>
      </c>
      <c r="AP989" s="140">
        <f t="shared" si="155"/>
        <v>0</v>
      </c>
      <c r="AQ989" s="159" t="str">
        <f t="shared" si="151"/>
        <v/>
      </c>
    </row>
    <row r="990" spans="2:43" x14ac:dyDescent="0.2">
      <c r="B990" s="202">
        <v>979</v>
      </c>
      <c r="C990" s="45"/>
      <c r="D990" s="114"/>
      <c r="E990" s="114"/>
      <c r="F990" s="114"/>
      <c r="G990" s="44"/>
      <c r="H990" s="10"/>
      <c r="I990" s="10"/>
      <c r="J990" s="5"/>
      <c r="K990" s="36"/>
      <c r="L990" s="37"/>
      <c r="M990" s="8"/>
      <c r="N990" s="8"/>
      <c r="O990" s="8"/>
      <c r="P990" s="8"/>
      <c r="Q990" s="51"/>
      <c r="R990" s="217" t="str">
        <f t="shared" si="152"/>
        <v/>
      </c>
      <c r="S990" s="39" t="str">
        <f>IF(I990="","",IF(I990="委託輸送",IF(H990="ガソリン",VLOOKUP(L990,参考データ!$D$4:$F$6,3,TRUE),VLOOKUP(L990,参考データ!$D$7:$F$15,3,TRUE)),IF(H990="ガソリン",VLOOKUP(L990,参考データ!$D$16:$F$18,3,TRUE),VLOOKUP(L990,参考データ!$D$19:$F$27,3,TRUE))))</f>
        <v/>
      </c>
      <c r="T990" s="204" t="str">
        <f>IF(C990="","",IF(Q990="有",IF(H990="ガソリン",VLOOKUP(M990,参考データ!$B$36:$F$38,3,FALSE)/R990^VLOOKUP(M990,参考データ!$B$36:$F$38,4,FALSE)/L990^VLOOKUP(M990,参考データ!$B$36:$F$38,5,FALSE),VLOOKUP(M990,参考データ!$B$39:$F$42,3,FALSE)/R990^VLOOKUP(M990,参考データ!$B$39:$F$42,4,FALSE)/L990^VLOOKUP(M990,参考データ!$B$39:$F$42,5,FALSE))*U990,J990/(IF(I990="委託輸送",IF(H990="ガソリン",INDEX(参考データ!$F$48:$I$50,MATCH(L990,参考データ!$D$48:$D$50,1),MATCH(M990,参考データ!$F$47:$I$47,0)),INDEX(参考データ!$F$51:$I$59,MATCH(L990,参考データ!$D$51:$D$59,1),MATCH(M990,参考データ!$F$47:$I$47,0))),IF(H990="ガソリン",INDEX(参考データ!$F$60:$I$62,MATCH(L990,参考データ!$D$60:$D$62,1),MATCH(M990,参考データ!$F$47:$I$47,0)),INDEX(参考データ!$F$63:$I$71,MATCH(L990,参考データ!$D$63:$D$71,1),MATCH(M990,参考データ!$F$47:$I$47,0)))))))</f>
        <v/>
      </c>
      <c r="U990" s="218" t="str">
        <f t="shared" si="149"/>
        <v/>
      </c>
      <c r="V990" s="206" t="str">
        <f t="shared" si="150"/>
        <v/>
      </c>
      <c r="AN990" s="216">
        <f t="shared" si="153"/>
        <v>0</v>
      </c>
      <c r="AO990" s="156">
        <f t="shared" si="154"/>
        <v>0</v>
      </c>
      <c r="AP990" s="140">
        <f t="shared" si="155"/>
        <v>0</v>
      </c>
      <c r="AQ990" s="159" t="str">
        <f t="shared" si="151"/>
        <v/>
      </c>
    </row>
    <row r="991" spans="2:43" x14ac:dyDescent="0.2">
      <c r="B991" s="202">
        <v>980</v>
      </c>
      <c r="C991" s="45"/>
      <c r="D991" s="114"/>
      <c r="E991" s="114"/>
      <c r="F991" s="114"/>
      <c r="G991" s="44"/>
      <c r="H991" s="10"/>
      <c r="I991" s="10"/>
      <c r="J991" s="5"/>
      <c r="K991" s="36"/>
      <c r="L991" s="37"/>
      <c r="M991" s="8"/>
      <c r="N991" s="8"/>
      <c r="O991" s="8"/>
      <c r="P991" s="8"/>
      <c r="Q991" s="51"/>
      <c r="R991" s="217" t="str">
        <f t="shared" si="152"/>
        <v/>
      </c>
      <c r="S991" s="39" t="str">
        <f>IF(I991="","",IF(I991="委託輸送",IF(H991="ガソリン",VLOOKUP(L991,参考データ!$D$4:$F$6,3,TRUE),VLOOKUP(L991,参考データ!$D$7:$F$15,3,TRUE)),IF(H991="ガソリン",VLOOKUP(L991,参考データ!$D$16:$F$18,3,TRUE),VLOOKUP(L991,参考データ!$D$19:$F$27,3,TRUE))))</f>
        <v/>
      </c>
      <c r="T991" s="204" t="str">
        <f>IF(C991="","",IF(Q991="有",IF(H991="ガソリン",VLOOKUP(M991,参考データ!$B$36:$F$38,3,FALSE)/R991^VLOOKUP(M991,参考データ!$B$36:$F$38,4,FALSE)/L991^VLOOKUP(M991,参考データ!$B$36:$F$38,5,FALSE),VLOOKUP(M991,参考データ!$B$39:$F$42,3,FALSE)/R991^VLOOKUP(M991,参考データ!$B$39:$F$42,4,FALSE)/L991^VLOOKUP(M991,参考データ!$B$39:$F$42,5,FALSE))*U991,J991/(IF(I991="委託輸送",IF(H991="ガソリン",INDEX(参考データ!$F$48:$I$50,MATCH(L991,参考データ!$D$48:$D$50,1),MATCH(M991,参考データ!$F$47:$I$47,0)),INDEX(参考データ!$F$51:$I$59,MATCH(L991,参考データ!$D$51:$D$59,1),MATCH(M991,参考データ!$F$47:$I$47,0))),IF(H991="ガソリン",INDEX(参考データ!$F$60:$I$62,MATCH(L991,参考データ!$D$60:$D$62,1),MATCH(M991,参考データ!$F$47:$I$47,0)),INDEX(参考データ!$F$63:$I$71,MATCH(L991,参考データ!$D$63:$D$71,1),MATCH(M991,参考データ!$F$47:$I$47,0)))))))</f>
        <v/>
      </c>
      <c r="U991" s="218" t="str">
        <f t="shared" si="149"/>
        <v/>
      </c>
      <c r="V991" s="206" t="str">
        <f t="shared" si="150"/>
        <v/>
      </c>
      <c r="AN991" s="216">
        <f t="shared" si="153"/>
        <v>0</v>
      </c>
      <c r="AO991" s="156">
        <f t="shared" si="154"/>
        <v>0</v>
      </c>
      <c r="AP991" s="140">
        <f t="shared" si="155"/>
        <v>0</v>
      </c>
      <c r="AQ991" s="159" t="str">
        <f t="shared" si="151"/>
        <v/>
      </c>
    </row>
    <row r="992" spans="2:43" x14ac:dyDescent="0.2">
      <c r="B992" s="202">
        <v>981</v>
      </c>
      <c r="C992" s="45"/>
      <c r="D992" s="114"/>
      <c r="E992" s="114"/>
      <c r="F992" s="114"/>
      <c r="G992" s="44"/>
      <c r="H992" s="10"/>
      <c r="I992" s="10"/>
      <c r="J992" s="5"/>
      <c r="K992" s="36"/>
      <c r="L992" s="37"/>
      <c r="M992" s="8"/>
      <c r="N992" s="8"/>
      <c r="O992" s="8"/>
      <c r="P992" s="8"/>
      <c r="Q992" s="51"/>
      <c r="R992" s="217" t="str">
        <f t="shared" si="152"/>
        <v/>
      </c>
      <c r="S992" s="39" t="str">
        <f>IF(I992="","",IF(I992="委託輸送",IF(H992="ガソリン",VLOOKUP(L992,参考データ!$D$4:$F$6,3,TRUE),VLOOKUP(L992,参考データ!$D$7:$F$15,3,TRUE)),IF(H992="ガソリン",VLOOKUP(L992,参考データ!$D$16:$F$18,3,TRUE),VLOOKUP(L992,参考データ!$D$19:$F$27,3,TRUE))))</f>
        <v/>
      </c>
      <c r="T992" s="204" t="str">
        <f>IF(C992="","",IF(Q992="有",IF(H992="ガソリン",VLOOKUP(M992,参考データ!$B$36:$F$38,3,FALSE)/R992^VLOOKUP(M992,参考データ!$B$36:$F$38,4,FALSE)/L992^VLOOKUP(M992,参考データ!$B$36:$F$38,5,FALSE),VLOOKUP(M992,参考データ!$B$39:$F$42,3,FALSE)/R992^VLOOKUP(M992,参考データ!$B$39:$F$42,4,FALSE)/L992^VLOOKUP(M992,参考データ!$B$39:$F$42,5,FALSE))*U992,J992/(IF(I992="委託輸送",IF(H992="ガソリン",INDEX(参考データ!$F$48:$I$50,MATCH(L992,参考データ!$D$48:$D$50,1),MATCH(M992,参考データ!$F$47:$I$47,0)),INDEX(参考データ!$F$51:$I$59,MATCH(L992,参考データ!$D$51:$D$59,1),MATCH(M992,参考データ!$F$47:$I$47,0))),IF(H992="ガソリン",INDEX(参考データ!$F$60:$I$62,MATCH(L992,参考データ!$D$60:$D$62,1),MATCH(M992,参考データ!$F$47:$I$47,0)),INDEX(参考データ!$F$63:$I$71,MATCH(L992,参考データ!$D$63:$D$71,1),MATCH(M992,参考データ!$F$47:$I$47,0)))))))</f>
        <v/>
      </c>
      <c r="U992" s="218" t="str">
        <f t="shared" si="149"/>
        <v/>
      </c>
      <c r="V992" s="206" t="str">
        <f t="shared" si="150"/>
        <v/>
      </c>
      <c r="AN992" s="216">
        <f t="shared" si="153"/>
        <v>0</v>
      </c>
      <c r="AO992" s="156">
        <f t="shared" si="154"/>
        <v>0</v>
      </c>
      <c r="AP992" s="140">
        <f t="shared" si="155"/>
        <v>0</v>
      </c>
      <c r="AQ992" s="159" t="str">
        <f t="shared" si="151"/>
        <v/>
      </c>
    </row>
    <row r="993" spans="2:43" x14ac:dyDescent="0.2">
      <c r="B993" s="202">
        <v>982</v>
      </c>
      <c r="C993" s="45"/>
      <c r="D993" s="114"/>
      <c r="E993" s="114"/>
      <c r="F993" s="114"/>
      <c r="G993" s="44"/>
      <c r="H993" s="10"/>
      <c r="I993" s="10"/>
      <c r="J993" s="5"/>
      <c r="K993" s="36"/>
      <c r="L993" s="37"/>
      <c r="M993" s="8"/>
      <c r="N993" s="8"/>
      <c r="O993" s="8"/>
      <c r="P993" s="8"/>
      <c r="Q993" s="51"/>
      <c r="R993" s="217" t="str">
        <f t="shared" si="152"/>
        <v/>
      </c>
      <c r="S993" s="39" t="str">
        <f>IF(I993="","",IF(I993="委託輸送",IF(H993="ガソリン",VLOOKUP(L993,参考データ!$D$4:$F$6,3,TRUE),VLOOKUP(L993,参考データ!$D$7:$F$15,3,TRUE)),IF(H993="ガソリン",VLOOKUP(L993,参考データ!$D$16:$F$18,3,TRUE),VLOOKUP(L993,参考データ!$D$19:$F$27,3,TRUE))))</f>
        <v/>
      </c>
      <c r="T993" s="204" t="str">
        <f>IF(C993="","",IF(Q993="有",IF(H993="ガソリン",VLOOKUP(M993,参考データ!$B$36:$F$38,3,FALSE)/R993^VLOOKUP(M993,参考データ!$B$36:$F$38,4,FALSE)/L993^VLOOKUP(M993,参考データ!$B$36:$F$38,5,FALSE),VLOOKUP(M993,参考データ!$B$39:$F$42,3,FALSE)/R993^VLOOKUP(M993,参考データ!$B$39:$F$42,4,FALSE)/L993^VLOOKUP(M993,参考データ!$B$39:$F$42,5,FALSE))*U993,J993/(IF(I993="委託輸送",IF(H993="ガソリン",INDEX(参考データ!$F$48:$I$50,MATCH(L993,参考データ!$D$48:$D$50,1),MATCH(M993,参考データ!$F$47:$I$47,0)),INDEX(参考データ!$F$51:$I$59,MATCH(L993,参考データ!$D$51:$D$59,1),MATCH(M993,参考データ!$F$47:$I$47,0))),IF(H993="ガソリン",INDEX(参考データ!$F$60:$I$62,MATCH(L993,参考データ!$D$60:$D$62,1),MATCH(M993,参考データ!$F$47:$I$47,0)),INDEX(参考データ!$F$63:$I$71,MATCH(L993,参考データ!$D$63:$D$71,1),MATCH(M993,参考データ!$F$47:$I$47,0)))))))</f>
        <v/>
      </c>
      <c r="U993" s="218" t="str">
        <f t="shared" si="149"/>
        <v/>
      </c>
      <c r="V993" s="206" t="str">
        <f t="shared" si="150"/>
        <v/>
      </c>
      <c r="AN993" s="216">
        <f t="shared" si="153"/>
        <v>0</v>
      </c>
      <c r="AO993" s="156">
        <f t="shared" si="154"/>
        <v>0</v>
      </c>
      <c r="AP993" s="140">
        <f t="shared" si="155"/>
        <v>0</v>
      </c>
      <c r="AQ993" s="159" t="str">
        <f t="shared" si="151"/>
        <v/>
      </c>
    </row>
    <row r="994" spans="2:43" x14ac:dyDescent="0.2">
      <c r="B994" s="202">
        <v>983</v>
      </c>
      <c r="C994" s="45"/>
      <c r="D994" s="114"/>
      <c r="E994" s="114"/>
      <c r="F994" s="114"/>
      <c r="G994" s="44"/>
      <c r="H994" s="10"/>
      <c r="I994" s="10"/>
      <c r="J994" s="5"/>
      <c r="K994" s="36"/>
      <c r="L994" s="37"/>
      <c r="M994" s="8"/>
      <c r="N994" s="8"/>
      <c r="O994" s="8"/>
      <c r="P994" s="8"/>
      <c r="Q994" s="51"/>
      <c r="R994" s="217" t="str">
        <f t="shared" si="152"/>
        <v/>
      </c>
      <c r="S994" s="39" t="str">
        <f>IF(I994="","",IF(I994="委託輸送",IF(H994="ガソリン",VLOOKUP(L994,参考データ!$D$4:$F$6,3,TRUE),VLOOKUP(L994,参考データ!$D$7:$F$15,3,TRUE)),IF(H994="ガソリン",VLOOKUP(L994,参考データ!$D$16:$F$18,3,TRUE),VLOOKUP(L994,参考データ!$D$19:$F$27,3,TRUE))))</f>
        <v/>
      </c>
      <c r="T994" s="204" t="str">
        <f>IF(C994="","",IF(Q994="有",IF(H994="ガソリン",VLOOKUP(M994,参考データ!$B$36:$F$38,3,FALSE)/R994^VLOOKUP(M994,参考データ!$B$36:$F$38,4,FALSE)/L994^VLOOKUP(M994,参考データ!$B$36:$F$38,5,FALSE),VLOOKUP(M994,参考データ!$B$39:$F$42,3,FALSE)/R994^VLOOKUP(M994,参考データ!$B$39:$F$42,4,FALSE)/L994^VLOOKUP(M994,参考データ!$B$39:$F$42,5,FALSE))*U994,J994/(IF(I994="委託輸送",IF(H994="ガソリン",INDEX(参考データ!$F$48:$I$50,MATCH(L994,参考データ!$D$48:$D$50,1),MATCH(M994,参考データ!$F$47:$I$47,0)),INDEX(参考データ!$F$51:$I$59,MATCH(L994,参考データ!$D$51:$D$59,1),MATCH(M994,参考データ!$F$47:$I$47,0))),IF(H994="ガソリン",INDEX(参考データ!$F$60:$I$62,MATCH(L994,参考データ!$D$60:$D$62,1),MATCH(M994,参考データ!$F$47:$I$47,0)),INDEX(参考データ!$F$63:$I$71,MATCH(L994,参考データ!$D$63:$D$71,1),MATCH(M994,参考データ!$F$47:$I$47,0)))))))</f>
        <v/>
      </c>
      <c r="U994" s="218" t="str">
        <f t="shared" si="149"/>
        <v/>
      </c>
      <c r="V994" s="206" t="str">
        <f t="shared" si="150"/>
        <v/>
      </c>
      <c r="AN994" s="216">
        <f t="shared" si="153"/>
        <v>0</v>
      </c>
      <c r="AO994" s="156">
        <f t="shared" si="154"/>
        <v>0</v>
      </c>
      <c r="AP994" s="140">
        <f t="shared" si="155"/>
        <v>0</v>
      </c>
      <c r="AQ994" s="159" t="str">
        <f t="shared" si="151"/>
        <v/>
      </c>
    </row>
    <row r="995" spans="2:43" x14ac:dyDescent="0.2">
      <c r="B995" s="202">
        <v>984</v>
      </c>
      <c r="C995" s="45"/>
      <c r="D995" s="114"/>
      <c r="E995" s="114"/>
      <c r="F995" s="114"/>
      <c r="G995" s="44"/>
      <c r="H995" s="10"/>
      <c r="I995" s="10"/>
      <c r="J995" s="5"/>
      <c r="K995" s="36"/>
      <c r="L995" s="37"/>
      <c r="M995" s="8"/>
      <c r="N995" s="8"/>
      <c r="O995" s="8"/>
      <c r="P995" s="8"/>
      <c r="Q995" s="51"/>
      <c r="R995" s="217" t="str">
        <f t="shared" si="152"/>
        <v/>
      </c>
      <c r="S995" s="39" t="str">
        <f>IF(I995="","",IF(I995="委託輸送",IF(H995="ガソリン",VLOOKUP(L995,参考データ!$D$4:$F$6,3,TRUE),VLOOKUP(L995,参考データ!$D$7:$F$15,3,TRUE)),IF(H995="ガソリン",VLOOKUP(L995,参考データ!$D$16:$F$18,3,TRUE),VLOOKUP(L995,参考データ!$D$19:$F$27,3,TRUE))))</f>
        <v/>
      </c>
      <c r="T995" s="204" t="str">
        <f>IF(C995="","",IF(Q995="有",IF(H995="ガソリン",VLOOKUP(M995,参考データ!$B$36:$F$38,3,FALSE)/R995^VLOOKUP(M995,参考データ!$B$36:$F$38,4,FALSE)/L995^VLOOKUP(M995,参考データ!$B$36:$F$38,5,FALSE),VLOOKUP(M995,参考データ!$B$39:$F$42,3,FALSE)/R995^VLOOKUP(M995,参考データ!$B$39:$F$42,4,FALSE)/L995^VLOOKUP(M995,参考データ!$B$39:$F$42,5,FALSE))*U995,J995/(IF(I995="委託輸送",IF(H995="ガソリン",INDEX(参考データ!$F$48:$I$50,MATCH(L995,参考データ!$D$48:$D$50,1),MATCH(M995,参考データ!$F$47:$I$47,0)),INDEX(参考データ!$F$51:$I$59,MATCH(L995,参考データ!$D$51:$D$59,1),MATCH(M995,参考データ!$F$47:$I$47,0))),IF(H995="ガソリン",INDEX(参考データ!$F$60:$I$62,MATCH(L995,参考データ!$D$60:$D$62,1),MATCH(M995,参考データ!$F$47:$I$47,0)),INDEX(参考データ!$F$63:$I$71,MATCH(L995,参考データ!$D$63:$D$71,1),MATCH(M995,参考データ!$F$47:$I$47,0)))))))</f>
        <v/>
      </c>
      <c r="U995" s="218" t="str">
        <f t="shared" si="149"/>
        <v/>
      </c>
      <c r="V995" s="206" t="str">
        <f t="shared" si="150"/>
        <v/>
      </c>
      <c r="AN995" s="216">
        <f t="shared" si="153"/>
        <v>0</v>
      </c>
      <c r="AO995" s="156">
        <f t="shared" si="154"/>
        <v>0</v>
      </c>
      <c r="AP995" s="140">
        <f t="shared" si="155"/>
        <v>0</v>
      </c>
      <c r="AQ995" s="159" t="str">
        <f t="shared" si="151"/>
        <v/>
      </c>
    </row>
    <row r="996" spans="2:43" x14ac:dyDescent="0.2">
      <c r="B996" s="202">
        <v>985</v>
      </c>
      <c r="C996" s="45"/>
      <c r="D996" s="114"/>
      <c r="E996" s="114"/>
      <c r="F996" s="114"/>
      <c r="G996" s="44"/>
      <c r="H996" s="10"/>
      <c r="I996" s="10"/>
      <c r="J996" s="5"/>
      <c r="K996" s="36"/>
      <c r="L996" s="37"/>
      <c r="M996" s="8"/>
      <c r="N996" s="8"/>
      <c r="O996" s="8"/>
      <c r="P996" s="8"/>
      <c r="Q996" s="51"/>
      <c r="R996" s="217" t="str">
        <f t="shared" si="152"/>
        <v/>
      </c>
      <c r="S996" s="39" t="str">
        <f>IF(I996="","",IF(I996="委託輸送",IF(H996="ガソリン",VLOOKUP(L996,参考データ!$D$4:$F$6,3,TRUE),VLOOKUP(L996,参考データ!$D$7:$F$15,3,TRUE)),IF(H996="ガソリン",VLOOKUP(L996,参考データ!$D$16:$F$18,3,TRUE),VLOOKUP(L996,参考データ!$D$19:$F$27,3,TRUE))))</f>
        <v/>
      </c>
      <c r="T996" s="204" t="str">
        <f>IF(C996="","",IF(Q996="有",IF(H996="ガソリン",VLOOKUP(M996,参考データ!$B$36:$F$38,3,FALSE)/R996^VLOOKUP(M996,参考データ!$B$36:$F$38,4,FALSE)/L996^VLOOKUP(M996,参考データ!$B$36:$F$38,5,FALSE),VLOOKUP(M996,参考データ!$B$39:$F$42,3,FALSE)/R996^VLOOKUP(M996,参考データ!$B$39:$F$42,4,FALSE)/L996^VLOOKUP(M996,参考データ!$B$39:$F$42,5,FALSE))*U996,J996/(IF(I996="委託輸送",IF(H996="ガソリン",INDEX(参考データ!$F$48:$I$50,MATCH(L996,参考データ!$D$48:$D$50,1),MATCH(M996,参考データ!$F$47:$I$47,0)),INDEX(参考データ!$F$51:$I$59,MATCH(L996,参考データ!$D$51:$D$59,1),MATCH(M996,参考データ!$F$47:$I$47,0))),IF(H996="ガソリン",INDEX(参考データ!$F$60:$I$62,MATCH(L996,参考データ!$D$60:$D$62,1),MATCH(M996,参考データ!$F$47:$I$47,0)),INDEX(参考データ!$F$63:$I$71,MATCH(L996,参考データ!$D$63:$D$71,1),MATCH(M996,参考データ!$F$47:$I$47,0)))))))</f>
        <v/>
      </c>
      <c r="U996" s="218" t="str">
        <f t="shared" si="149"/>
        <v/>
      </c>
      <c r="V996" s="206" t="str">
        <f t="shared" si="150"/>
        <v/>
      </c>
      <c r="AN996" s="216">
        <f t="shared" si="153"/>
        <v>0</v>
      </c>
      <c r="AO996" s="156">
        <f t="shared" si="154"/>
        <v>0</v>
      </c>
      <c r="AP996" s="140">
        <f t="shared" si="155"/>
        <v>0</v>
      </c>
      <c r="AQ996" s="159" t="str">
        <f t="shared" si="151"/>
        <v/>
      </c>
    </row>
    <row r="997" spans="2:43" x14ac:dyDescent="0.2">
      <c r="B997" s="202">
        <v>986</v>
      </c>
      <c r="C997" s="45"/>
      <c r="D997" s="114"/>
      <c r="E997" s="114"/>
      <c r="F997" s="114"/>
      <c r="G997" s="44"/>
      <c r="H997" s="10"/>
      <c r="I997" s="10"/>
      <c r="J997" s="5"/>
      <c r="K997" s="36"/>
      <c r="L997" s="37"/>
      <c r="M997" s="8"/>
      <c r="N997" s="8"/>
      <c r="O997" s="8"/>
      <c r="P997" s="8"/>
      <c r="Q997" s="51"/>
      <c r="R997" s="217" t="str">
        <f t="shared" si="152"/>
        <v/>
      </c>
      <c r="S997" s="39" t="str">
        <f>IF(I997="","",IF(I997="委託輸送",IF(H997="ガソリン",VLOOKUP(L997,参考データ!$D$4:$F$6,3,TRUE),VLOOKUP(L997,参考データ!$D$7:$F$15,3,TRUE)),IF(H997="ガソリン",VLOOKUP(L997,参考データ!$D$16:$F$18,3,TRUE),VLOOKUP(L997,参考データ!$D$19:$F$27,3,TRUE))))</f>
        <v/>
      </c>
      <c r="T997" s="204" t="str">
        <f>IF(C997="","",IF(Q997="有",IF(H997="ガソリン",VLOOKUP(M997,参考データ!$B$36:$F$38,3,FALSE)/R997^VLOOKUP(M997,参考データ!$B$36:$F$38,4,FALSE)/L997^VLOOKUP(M997,参考データ!$B$36:$F$38,5,FALSE),VLOOKUP(M997,参考データ!$B$39:$F$42,3,FALSE)/R997^VLOOKUP(M997,参考データ!$B$39:$F$42,4,FALSE)/L997^VLOOKUP(M997,参考データ!$B$39:$F$42,5,FALSE))*U997,J997/(IF(I997="委託輸送",IF(H997="ガソリン",INDEX(参考データ!$F$48:$I$50,MATCH(L997,参考データ!$D$48:$D$50,1),MATCH(M997,参考データ!$F$47:$I$47,0)),INDEX(参考データ!$F$51:$I$59,MATCH(L997,参考データ!$D$51:$D$59,1),MATCH(M997,参考データ!$F$47:$I$47,0))),IF(H997="ガソリン",INDEX(参考データ!$F$60:$I$62,MATCH(L997,参考データ!$D$60:$D$62,1),MATCH(M997,参考データ!$F$47:$I$47,0)),INDEX(参考データ!$F$63:$I$71,MATCH(L997,参考データ!$D$63:$D$71,1),MATCH(M997,参考データ!$F$47:$I$47,0)))))))</f>
        <v/>
      </c>
      <c r="U997" s="218" t="str">
        <f t="shared" si="149"/>
        <v/>
      </c>
      <c r="V997" s="206" t="str">
        <f t="shared" si="150"/>
        <v/>
      </c>
      <c r="AN997" s="216">
        <f t="shared" si="153"/>
        <v>0</v>
      </c>
      <c r="AO997" s="156">
        <f t="shared" si="154"/>
        <v>0</v>
      </c>
      <c r="AP997" s="140">
        <f t="shared" si="155"/>
        <v>0</v>
      </c>
      <c r="AQ997" s="159" t="str">
        <f t="shared" si="151"/>
        <v/>
      </c>
    </row>
    <row r="998" spans="2:43" x14ac:dyDescent="0.2">
      <c r="B998" s="202">
        <v>987</v>
      </c>
      <c r="C998" s="45"/>
      <c r="D998" s="114"/>
      <c r="E998" s="114"/>
      <c r="F998" s="114"/>
      <c r="G998" s="44"/>
      <c r="H998" s="10"/>
      <c r="I998" s="10"/>
      <c r="J998" s="5"/>
      <c r="K998" s="36"/>
      <c r="L998" s="37"/>
      <c r="M998" s="8"/>
      <c r="N998" s="8"/>
      <c r="O998" s="8"/>
      <c r="P998" s="8"/>
      <c r="Q998" s="51"/>
      <c r="R998" s="217" t="str">
        <f t="shared" si="152"/>
        <v/>
      </c>
      <c r="S998" s="39" t="str">
        <f>IF(I998="","",IF(I998="委託輸送",IF(H998="ガソリン",VLOOKUP(L998,参考データ!$D$4:$F$6,3,TRUE),VLOOKUP(L998,参考データ!$D$7:$F$15,3,TRUE)),IF(H998="ガソリン",VLOOKUP(L998,参考データ!$D$16:$F$18,3,TRUE),VLOOKUP(L998,参考データ!$D$19:$F$27,3,TRUE))))</f>
        <v/>
      </c>
      <c r="T998" s="204" t="str">
        <f>IF(C998="","",IF(Q998="有",IF(H998="ガソリン",VLOOKUP(M998,参考データ!$B$36:$F$38,3,FALSE)/R998^VLOOKUP(M998,参考データ!$B$36:$F$38,4,FALSE)/L998^VLOOKUP(M998,参考データ!$B$36:$F$38,5,FALSE),VLOOKUP(M998,参考データ!$B$39:$F$42,3,FALSE)/R998^VLOOKUP(M998,参考データ!$B$39:$F$42,4,FALSE)/L998^VLOOKUP(M998,参考データ!$B$39:$F$42,5,FALSE))*U998,J998/(IF(I998="委託輸送",IF(H998="ガソリン",INDEX(参考データ!$F$48:$I$50,MATCH(L998,参考データ!$D$48:$D$50,1),MATCH(M998,参考データ!$F$47:$I$47,0)),INDEX(参考データ!$F$51:$I$59,MATCH(L998,参考データ!$D$51:$D$59,1),MATCH(M998,参考データ!$F$47:$I$47,0))),IF(H998="ガソリン",INDEX(参考データ!$F$60:$I$62,MATCH(L998,参考データ!$D$60:$D$62,1),MATCH(M998,参考データ!$F$47:$I$47,0)),INDEX(参考データ!$F$63:$I$71,MATCH(L998,参考データ!$D$63:$D$71,1),MATCH(M998,参考データ!$F$47:$I$47,0)))))))</f>
        <v/>
      </c>
      <c r="U998" s="218" t="str">
        <f t="shared" si="149"/>
        <v/>
      </c>
      <c r="V998" s="206" t="str">
        <f t="shared" si="150"/>
        <v/>
      </c>
      <c r="AN998" s="216">
        <f t="shared" si="153"/>
        <v>0</v>
      </c>
      <c r="AO998" s="156">
        <f t="shared" si="154"/>
        <v>0</v>
      </c>
      <c r="AP998" s="140">
        <f t="shared" si="155"/>
        <v>0</v>
      </c>
      <c r="AQ998" s="159" t="str">
        <f t="shared" si="151"/>
        <v/>
      </c>
    </row>
    <row r="999" spans="2:43" x14ac:dyDescent="0.2">
      <c r="B999" s="202">
        <v>988</v>
      </c>
      <c r="C999" s="45"/>
      <c r="D999" s="114"/>
      <c r="E999" s="114"/>
      <c r="F999" s="114"/>
      <c r="G999" s="44"/>
      <c r="H999" s="10"/>
      <c r="I999" s="10"/>
      <c r="J999" s="5"/>
      <c r="K999" s="36"/>
      <c r="L999" s="37"/>
      <c r="M999" s="8"/>
      <c r="N999" s="8"/>
      <c r="O999" s="8"/>
      <c r="P999" s="8"/>
      <c r="Q999" s="51"/>
      <c r="R999" s="217" t="str">
        <f t="shared" si="152"/>
        <v/>
      </c>
      <c r="S999" s="39" t="str">
        <f>IF(I999="","",IF(I999="委託輸送",IF(H999="ガソリン",VLOOKUP(L999,参考データ!$D$4:$F$6,3,TRUE),VLOOKUP(L999,参考データ!$D$7:$F$15,3,TRUE)),IF(H999="ガソリン",VLOOKUP(L999,参考データ!$D$16:$F$18,3,TRUE),VLOOKUP(L999,参考データ!$D$19:$F$27,3,TRUE))))</f>
        <v/>
      </c>
      <c r="T999" s="204" t="str">
        <f>IF(C999="","",IF(Q999="有",IF(H999="ガソリン",VLOOKUP(M999,参考データ!$B$36:$F$38,3,FALSE)/R999^VLOOKUP(M999,参考データ!$B$36:$F$38,4,FALSE)/L999^VLOOKUP(M999,参考データ!$B$36:$F$38,5,FALSE),VLOOKUP(M999,参考データ!$B$39:$F$42,3,FALSE)/R999^VLOOKUP(M999,参考データ!$B$39:$F$42,4,FALSE)/L999^VLOOKUP(M999,参考データ!$B$39:$F$42,5,FALSE))*U999,J999/(IF(I999="委託輸送",IF(H999="ガソリン",INDEX(参考データ!$F$48:$I$50,MATCH(L999,参考データ!$D$48:$D$50,1),MATCH(M999,参考データ!$F$47:$I$47,0)),INDEX(参考データ!$F$51:$I$59,MATCH(L999,参考データ!$D$51:$D$59,1),MATCH(M999,参考データ!$F$47:$I$47,0))),IF(H999="ガソリン",INDEX(参考データ!$F$60:$I$62,MATCH(L999,参考データ!$D$60:$D$62,1),MATCH(M999,参考データ!$F$47:$I$47,0)),INDEX(参考データ!$F$63:$I$71,MATCH(L999,参考データ!$D$63:$D$71,1),MATCH(M999,参考データ!$F$47:$I$47,0)))))))</f>
        <v/>
      </c>
      <c r="U999" s="218" t="str">
        <f t="shared" si="149"/>
        <v/>
      </c>
      <c r="V999" s="206" t="str">
        <f t="shared" si="150"/>
        <v/>
      </c>
      <c r="AN999" s="216">
        <f t="shared" si="153"/>
        <v>0</v>
      </c>
      <c r="AO999" s="156">
        <f t="shared" si="154"/>
        <v>0</v>
      </c>
      <c r="AP999" s="140">
        <f t="shared" si="155"/>
        <v>0</v>
      </c>
      <c r="AQ999" s="159" t="str">
        <f t="shared" si="151"/>
        <v/>
      </c>
    </row>
    <row r="1000" spans="2:43" x14ac:dyDescent="0.2">
      <c r="B1000" s="202">
        <v>989</v>
      </c>
      <c r="C1000" s="45"/>
      <c r="D1000" s="114"/>
      <c r="E1000" s="114"/>
      <c r="F1000" s="114"/>
      <c r="G1000" s="44"/>
      <c r="H1000" s="10"/>
      <c r="I1000" s="10"/>
      <c r="J1000" s="5"/>
      <c r="K1000" s="36"/>
      <c r="L1000" s="37"/>
      <c r="M1000" s="8"/>
      <c r="N1000" s="8"/>
      <c r="O1000" s="8"/>
      <c r="P1000" s="8"/>
      <c r="Q1000" s="51"/>
      <c r="R1000" s="217" t="str">
        <f t="shared" si="152"/>
        <v/>
      </c>
      <c r="S1000" s="39" t="str">
        <f>IF(I1000="","",IF(I1000="委託輸送",IF(H1000="ガソリン",VLOOKUP(L1000,参考データ!$D$4:$F$6,3,TRUE),VLOOKUP(L1000,参考データ!$D$7:$F$15,3,TRUE)),IF(H1000="ガソリン",VLOOKUP(L1000,参考データ!$D$16:$F$18,3,TRUE),VLOOKUP(L1000,参考データ!$D$19:$F$27,3,TRUE))))</f>
        <v/>
      </c>
      <c r="T1000" s="204" t="str">
        <f>IF(C1000="","",IF(Q1000="有",IF(H1000="ガソリン",VLOOKUP(M1000,参考データ!$B$36:$F$38,3,FALSE)/R1000^VLOOKUP(M1000,参考データ!$B$36:$F$38,4,FALSE)/L1000^VLOOKUP(M1000,参考データ!$B$36:$F$38,5,FALSE),VLOOKUP(M1000,参考データ!$B$39:$F$42,3,FALSE)/R1000^VLOOKUP(M1000,参考データ!$B$39:$F$42,4,FALSE)/L1000^VLOOKUP(M1000,参考データ!$B$39:$F$42,5,FALSE))*U1000,J1000/(IF(I1000="委託輸送",IF(H1000="ガソリン",INDEX(参考データ!$F$48:$I$50,MATCH(L1000,参考データ!$D$48:$D$50,1),MATCH(M1000,参考データ!$F$47:$I$47,0)),INDEX(参考データ!$F$51:$I$59,MATCH(L1000,参考データ!$D$51:$D$59,1),MATCH(M1000,参考データ!$F$47:$I$47,0))),IF(H1000="ガソリン",INDEX(参考データ!$F$60:$I$62,MATCH(L1000,参考データ!$D$60:$D$62,1),MATCH(M1000,参考データ!$F$47:$I$47,0)),INDEX(参考データ!$F$63:$I$71,MATCH(L1000,参考データ!$D$63:$D$71,1),MATCH(M1000,参考データ!$F$47:$I$47,0)))))))</f>
        <v/>
      </c>
      <c r="U1000" s="218" t="str">
        <f t="shared" si="149"/>
        <v/>
      </c>
      <c r="V1000" s="206" t="str">
        <f t="shared" si="150"/>
        <v/>
      </c>
      <c r="AN1000" s="216">
        <f t="shared" si="153"/>
        <v>0</v>
      </c>
      <c r="AO1000" s="156">
        <f t="shared" si="154"/>
        <v>0</v>
      </c>
      <c r="AP1000" s="140">
        <f t="shared" si="155"/>
        <v>0</v>
      </c>
      <c r="AQ1000" s="159" t="str">
        <f t="shared" si="151"/>
        <v/>
      </c>
    </row>
    <row r="1001" spans="2:43" x14ac:dyDescent="0.2">
      <c r="B1001" s="202">
        <v>990</v>
      </c>
      <c r="C1001" s="45"/>
      <c r="D1001" s="114"/>
      <c r="E1001" s="114"/>
      <c r="F1001" s="114"/>
      <c r="G1001" s="44"/>
      <c r="H1001" s="10"/>
      <c r="I1001" s="10"/>
      <c r="J1001" s="5"/>
      <c r="K1001" s="36"/>
      <c r="L1001" s="37"/>
      <c r="M1001" s="8"/>
      <c r="N1001" s="8"/>
      <c r="O1001" s="8"/>
      <c r="P1001" s="8"/>
      <c r="Q1001" s="51"/>
      <c r="R1001" s="217" t="str">
        <f t="shared" si="152"/>
        <v/>
      </c>
      <c r="S1001" s="39" t="str">
        <f>IF(I1001="","",IF(I1001="委託輸送",IF(H1001="ガソリン",VLOOKUP(L1001,参考データ!$D$4:$F$6,3,TRUE),VLOOKUP(L1001,参考データ!$D$7:$F$15,3,TRUE)),IF(H1001="ガソリン",VLOOKUP(L1001,参考データ!$D$16:$F$18,3,TRUE),VLOOKUP(L1001,参考データ!$D$19:$F$27,3,TRUE))))</f>
        <v/>
      </c>
      <c r="T1001" s="204" t="str">
        <f>IF(C1001="","",IF(Q1001="有",IF(H1001="ガソリン",VLOOKUP(M1001,参考データ!$B$36:$F$38,3,FALSE)/R1001^VLOOKUP(M1001,参考データ!$B$36:$F$38,4,FALSE)/L1001^VLOOKUP(M1001,参考データ!$B$36:$F$38,5,FALSE),VLOOKUP(M1001,参考データ!$B$39:$F$42,3,FALSE)/R1001^VLOOKUP(M1001,参考データ!$B$39:$F$42,4,FALSE)/L1001^VLOOKUP(M1001,参考データ!$B$39:$F$42,5,FALSE))*U1001,J1001/(IF(I1001="委託輸送",IF(H1001="ガソリン",INDEX(参考データ!$F$48:$I$50,MATCH(L1001,参考データ!$D$48:$D$50,1),MATCH(M1001,参考データ!$F$47:$I$47,0)),INDEX(参考データ!$F$51:$I$59,MATCH(L1001,参考データ!$D$51:$D$59,1),MATCH(M1001,参考データ!$F$47:$I$47,0))),IF(H1001="ガソリン",INDEX(参考データ!$F$60:$I$62,MATCH(L1001,参考データ!$D$60:$D$62,1),MATCH(M1001,参考データ!$F$47:$I$47,0)),INDEX(参考データ!$F$63:$I$71,MATCH(L1001,参考データ!$D$63:$D$71,1),MATCH(M1001,参考データ!$F$47:$I$47,0)))))))</f>
        <v/>
      </c>
      <c r="U1001" s="218" t="str">
        <f t="shared" si="149"/>
        <v/>
      </c>
      <c r="V1001" s="206" t="str">
        <f t="shared" si="150"/>
        <v/>
      </c>
      <c r="AN1001" s="216">
        <f t="shared" si="153"/>
        <v>0</v>
      </c>
      <c r="AO1001" s="156">
        <f t="shared" si="154"/>
        <v>0</v>
      </c>
      <c r="AP1001" s="140">
        <f t="shared" si="155"/>
        <v>0</v>
      </c>
      <c r="AQ1001" s="159" t="str">
        <f t="shared" si="151"/>
        <v/>
      </c>
    </row>
    <row r="1002" spans="2:43" x14ac:dyDescent="0.2">
      <c r="B1002" s="202">
        <v>991</v>
      </c>
      <c r="C1002" s="45"/>
      <c r="D1002" s="114"/>
      <c r="E1002" s="114"/>
      <c r="F1002" s="114"/>
      <c r="G1002" s="44"/>
      <c r="H1002" s="10"/>
      <c r="I1002" s="10"/>
      <c r="J1002" s="5"/>
      <c r="K1002" s="36"/>
      <c r="L1002" s="37"/>
      <c r="M1002" s="8"/>
      <c r="N1002" s="8"/>
      <c r="O1002" s="8"/>
      <c r="P1002" s="8"/>
      <c r="Q1002" s="51"/>
      <c r="R1002" s="217" t="str">
        <f t="shared" si="152"/>
        <v/>
      </c>
      <c r="S1002" s="39" t="str">
        <f>IF(I1002="","",IF(I1002="委託輸送",IF(H1002="ガソリン",VLOOKUP(L1002,参考データ!$D$4:$F$6,3,TRUE),VLOOKUP(L1002,参考データ!$D$7:$F$15,3,TRUE)),IF(H1002="ガソリン",VLOOKUP(L1002,参考データ!$D$16:$F$18,3,TRUE),VLOOKUP(L1002,参考データ!$D$19:$F$27,3,TRUE))))</f>
        <v/>
      </c>
      <c r="T1002" s="204" t="str">
        <f>IF(C1002="","",IF(Q1002="有",IF(H1002="ガソリン",VLOOKUP(M1002,参考データ!$B$36:$F$38,3,FALSE)/R1002^VLOOKUP(M1002,参考データ!$B$36:$F$38,4,FALSE)/L1002^VLOOKUP(M1002,参考データ!$B$36:$F$38,5,FALSE),VLOOKUP(M1002,参考データ!$B$39:$F$42,3,FALSE)/R1002^VLOOKUP(M1002,参考データ!$B$39:$F$42,4,FALSE)/L1002^VLOOKUP(M1002,参考データ!$B$39:$F$42,5,FALSE))*U1002,J1002/(IF(I1002="委託輸送",IF(H1002="ガソリン",INDEX(参考データ!$F$48:$I$50,MATCH(L1002,参考データ!$D$48:$D$50,1),MATCH(M1002,参考データ!$F$47:$I$47,0)),INDEX(参考データ!$F$51:$I$59,MATCH(L1002,参考データ!$D$51:$D$59,1),MATCH(M1002,参考データ!$F$47:$I$47,0))),IF(H1002="ガソリン",INDEX(参考データ!$F$60:$I$62,MATCH(L1002,参考データ!$D$60:$D$62,1),MATCH(M1002,参考データ!$F$47:$I$47,0)),INDEX(参考データ!$F$63:$I$71,MATCH(L1002,参考データ!$D$63:$D$71,1),MATCH(M1002,参考データ!$F$47:$I$47,0)))))))</f>
        <v/>
      </c>
      <c r="U1002" s="218" t="str">
        <f t="shared" si="149"/>
        <v/>
      </c>
      <c r="V1002" s="206" t="str">
        <f t="shared" si="150"/>
        <v/>
      </c>
      <c r="AN1002" s="216">
        <f t="shared" si="153"/>
        <v>0</v>
      </c>
      <c r="AO1002" s="156">
        <f t="shared" si="154"/>
        <v>0</v>
      </c>
      <c r="AP1002" s="140">
        <f t="shared" si="155"/>
        <v>0</v>
      </c>
      <c r="AQ1002" s="159" t="str">
        <f t="shared" si="151"/>
        <v/>
      </c>
    </row>
    <row r="1003" spans="2:43" x14ac:dyDescent="0.2">
      <c r="B1003" s="202">
        <v>992</v>
      </c>
      <c r="C1003" s="45"/>
      <c r="D1003" s="114"/>
      <c r="E1003" s="114"/>
      <c r="F1003" s="114"/>
      <c r="G1003" s="44"/>
      <c r="H1003" s="10"/>
      <c r="I1003" s="10"/>
      <c r="J1003" s="5"/>
      <c r="K1003" s="36"/>
      <c r="L1003" s="37"/>
      <c r="M1003" s="8"/>
      <c r="N1003" s="8"/>
      <c r="O1003" s="8"/>
      <c r="P1003" s="8"/>
      <c r="Q1003" s="51"/>
      <c r="R1003" s="217" t="str">
        <f t="shared" si="152"/>
        <v/>
      </c>
      <c r="S1003" s="39" t="str">
        <f>IF(I1003="","",IF(I1003="委託輸送",IF(H1003="ガソリン",VLOOKUP(L1003,参考データ!$D$4:$F$6,3,TRUE),VLOOKUP(L1003,参考データ!$D$7:$F$15,3,TRUE)),IF(H1003="ガソリン",VLOOKUP(L1003,参考データ!$D$16:$F$18,3,TRUE),VLOOKUP(L1003,参考データ!$D$19:$F$27,3,TRUE))))</f>
        <v/>
      </c>
      <c r="T1003" s="204" t="str">
        <f>IF(C1003="","",IF(Q1003="有",IF(H1003="ガソリン",VLOOKUP(M1003,参考データ!$B$36:$F$38,3,FALSE)/R1003^VLOOKUP(M1003,参考データ!$B$36:$F$38,4,FALSE)/L1003^VLOOKUP(M1003,参考データ!$B$36:$F$38,5,FALSE),VLOOKUP(M1003,参考データ!$B$39:$F$42,3,FALSE)/R1003^VLOOKUP(M1003,参考データ!$B$39:$F$42,4,FALSE)/L1003^VLOOKUP(M1003,参考データ!$B$39:$F$42,5,FALSE))*U1003,J1003/(IF(I1003="委託輸送",IF(H1003="ガソリン",INDEX(参考データ!$F$48:$I$50,MATCH(L1003,参考データ!$D$48:$D$50,1),MATCH(M1003,参考データ!$F$47:$I$47,0)),INDEX(参考データ!$F$51:$I$59,MATCH(L1003,参考データ!$D$51:$D$59,1),MATCH(M1003,参考データ!$F$47:$I$47,0))),IF(H1003="ガソリン",INDEX(参考データ!$F$60:$I$62,MATCH(L1003,参考データ!$D$60:$D$62,1),MATCH(M1003,参考データ!$F$47:$I$47,0)),INDEX(参考データ!$F$63:$I$71,MATCH(L1003,参考データ!$D$63:$D$71,1),MATCH(M1003,参考データ!$F$47:$I$47,0)))))))</f>
        <v/>
      </c>
      <c r="U1003" s="218" t="str">
        <f t="shared" si="149"/>
        <v/>
      </c>
      <c r="V1003" s="206" t="str">
        <f t="shared" si="150"/>
        <v/>
      </c>
      <c r="AN1003" s="216">
        <f t="shared" si="153"/>
        <v>0</v>
      </c>
      <c r="AO1003" s="156">
        <f t="shared" si="154"/>
        <v>0</v>
      </c>
      <c r="AP1003" s="140">
        <f t="shared" si="155"/>
        <v>0</v>
      </c>
      <c r="AQ1003" s="159" t="str">
        <f t="shared" si="151"/>
        <v/>
      </c>
    </row>
    <row r="1004" spans="2:43" x14ac:dyDescent="0.2">
      <c r="B1004" s="202">
        <v>993</v>
      </c>
      <c r="C1004" s="45"/>
      <c r="D1004" s="114"/>
      <c r="E1004" s="114"/>
      <c r="F1004" s="114"/>
      <c r="G1004" s="44"/>
      <c r="H1004" s="10"/>
      <c r="I1004" s="10"/>
      <c r="J1004" s="5"/>
      <c r="K1004" s="36"/>
      <c r="L1004" s="37"/>
      <c r="M1004" s="8"/>
      <c r="N1004" s="8"/>
      <c r="O1004" s="8"/>
      <c r="P1004" s="8"/>
      <c r="Q1004" s="51"/>
      <c r="R1004" s="217" t="str">
        <f t="shared" si="152"/>
        <v/>
      </c>
      <c r="S1004" s="39" t="str">
        <f>IF(I1004="","",IF(I1004="委託輸送",IF(H1004="ガソリン",VLOOKUP(L1004,参考データ!$D$4:$F$6,3,TRUE),VLOOKUP(L1004,参考データ!$D$7:$F$15,3,TRUE)),IF(H1004="ガソリン",VLOOKUP(L1004,参考データ!$D$16:$F$18,3,TRUE),VLOOKUP(L1004,参考データ!$D$19:$F$27,3,TRUE))))</f>
        <v/>
      </c>
      <c r="T1004" s="204" t="str">
        <f>IF(C1004="","",IF(Q1004="有",IF(H1004="ガソリン",VLOOKUP(M1004,参考データ!$B$36:$F$38,3,FALSE)/R1004^VLOOKUP(M1004,参考データ!$B$36:$F$38,4,FALSE)/L1004^VLOOKUP(M1004,参考データ!$B$36:$F$38,5,FALSE),VLOOKUP(M1004,参考データ!$B$39:$F$42,3,FALSE)/R1004^VLOOKUP(M1004,参考データ!$B$39:$F$42,4,FALSE)/L1004^VLOOKUP(M1004,参考データ!$B$39:$F$42,5,FALSE))*U1004,J1004/(IF(I1004="委託輸送",IF(H1004="ガソリン",INDEX(参考データ!$F$48:$I$50,MATCH(L1004,参考データ!$D$48:$D$50,1),MATCH(M1004,参考データ!$F$47:$I$47,0)),INDEX(参考データ!$F$51:$I$59,MATCH(L1004,参考データ!$D$51:$D$59,1),MATCH(M1004,参考データ!$F$47:$I$47,0))),IF(H1004="ガソリン",INDEX(参考データ!$F$60:$I$62,MATCH(L1004,参考データ!$D$60:$D$62,1),MATCH(M1004,参考データ!$F$47:$I$47,0)),INDEX(参考データ!$F$63:$I$71,MATCH(L1004,参考データ!$D$63:$D$71,1),MATCH(M1004,参考データ!$F$47:$I$47,0)))))))</f>
        <v/>
      </c>
      <c r="U1004" s="218" t="str">
        <f t="shared" si="149"/>
        <v/>
      </c>
      <c r="V1004" s="206" t="str">
        <f t="shared" si="150"/>
        <v/>
      </c>
      <c r="AN1004" s="216">
        <f t="shared" si="153"/>
        <v>0</v>
      </c>
      <c r="AO1004" s="156">
        <f t="shared" si="154"/>
        <v>0</v>
      </c>
      <c r="AP1004" s="140">
        <f t="shared" si="155"/>
        <v>0</v>
      </c>
      <c r="AQ1004" s="159" t="str">
        <f t="shared" si="151"/>
        <v/>
      </c>
    </row>
    <row r="1005" spans="2:43" x14ac:dyDescent="0.2">
      <c r="B1005" s="202">
        <v>994</v>
      </c>
      <c r="C1005" s="45"/>
      <c r="D1005" s="114"/>
      <c r="E1005" s="114"/>
      <c r="F1005" s="114"/>
      <c r="G1005" s="44"/>
      <c r="H1005" s="10"/>
      <c r="I1005" s="10"/>
      <c r="J1005" s="5"/>
      <c r="K1005" s="36"/>
      <c r="L1005" s="37"/>
      <c r="M1005" s="8"/>
      <c r="N1005" s="8"/>
      <c r="O1005" s="8"/>
      <c r="P1005" s="8"/>
      <c r="Q1005" s="51"/>
      <c r="R1005" s="217" t="str">
        <f t="shared" si="152"/>
        <v/>
      </c>
      <c r="S1005" s="39" t="str">
        <f>IF(I1005="","",IF(I1005="委託輸送",IF(H1005="ガソリン",VLOOKUP(L1005,参考データ!$D$4:$F$6,3,TRUE),VLOOKUP(L1005,参考データ!$D$7:$F$15,3,TRUE)),IF(H1005="ガソリン",VLOOKUP(L1005,参考データ!$D$16:$F$18,3,TRUE),VLOOKUP(L1005,参考データ!$D$19:$F$27,3,TRUE))))</f>
        <v/>
      </c>
      <c r="T1005" s="204" t="str">
        <f>IF(C1005="","",IF(Q1005="有",IF(H1005="ガソリン",VLOOKUP(M1005,参考データ!$B$36:$F$38,3,FALSE)/R1005^VLOOKUP(M1005,参考データ!$B$36:$F$38,4,FALSE)/L1005^VLOOKUP(M1005,参考データ!$B$36:$F$38,5,FALSE),VLOOKUP(M1005,参考データ!$B$39:$F$42,3,FALSE)/R1005^VLOOKUP(M1005,参考データ!$B$39:$F$42,4,FALSE)/L1005^VLOOKUP(M1005,参考データ!$B$39:$F$42,5,FALSE))*U1005,J1005/(IF(I1005="委託輸送",IF(H1005="ガソリン",INDEX(参考データ!$F$48:$I$50,MATCH(L1005,参考データ!$D$48:$D$50,1),MATCH(M1005,参考データ!$F$47:$I$47,0)),INDEX(参考データ!$F$51:$I$59,MATCH(L1005,参考データ!$D$51:$D$59,1),MATCH(M1005,参考データ!$F$47:$I$47,0))),IF(H1005="ガソリン",INDEX(参考データ!$F$60:$I$62,MATCH(L1005,参考データ!$D$60:$D$62,1),MATCH(M1005,参考データ!$F$47:$I$47,0)),INDEX(参考データ!$F$63:$I$71,MATCH(L1005,参考データ!$D$63:$D$71,1),MATCH(M1005,参考データ!$F$47:$I$47,0)))))))</f>
        <v/>
      </c>
      <c r="U1005" s="218" t="str">
        <f t="shared" si="149"/>
        <v/>
      </c>
      <c r="V1005" s="206" t="str">
        <f t="shared" si="150"/>
        <v/>
      </c>
      <c r="AN1005" s="216">
        <f t="shared" si="153"/>
        <v>0</v>
      </c>
      <c r="AO1005" s="156">
        <f t="shared" si="154"/>
        <v>0</v>
      </c>
      <c r="AP1005" s="140">
        <f t="shared" si="155"/>
        <v>0</v>
      </c>
      <c r="AQ1005" s="159" t="str">
        <f t="shared" si="151"/>
        <v/>
      </c>
    </row>
    <row r="1006" spans="2:43" x14ac:dyDescent="0.2">
      <c r="B1006" s="202">
        <v>995</v>
      </c>
      <c r="C1006" s="45"/>
      <c r="D1006" s="114"/>
      <c r="E1006" s="114"/>
      <c r="F1006" s="114"/>
      <c r="G1006" s="44"/>
      <c r="H1006" s="10"/>
      <c r="I1006" s="10"/>
      <c r="J1006" s="5"/>
      <c r="K1006" s="36"/>
      <c r="L1006" s="37"/>
      <c r="M1006" s="8"/>
      <c r="N1006" s="8"/>
      <c r="O1006" s="8"/>
      <c r="P1006" s="8"/>
      <c r="Q1006" s="51"/>
      <c r="R1006" s="217" t="str">
        <f t="shared" si="152"/>
        <v/>
      </c>
      <c r="S1006" s="39" t="str">
        <f>IF(I1006="","",IF(I1006="委託輸送",IF(H1006="ガソリン",VLOOKUP(L1006,参考データ!$D$4:$F$6,3,TRUE),VLOOKUP(L1006,参考データ!$D$7:$F$15,3,TRUE)),IF(H1006="ガソリン",VLOOKUP(L1006,参考データ!$D$16:$F$18,3,TRUE),VLOOKUP(L1006,参考データ!$D$19:$F$27,3,TRUE))))</f>
        <v/>
      </c>
      <c r="T1006" s="204" t="str">
        <f>IF(C1006="","",IF(Q1006="有",IF(H1006="ガソリン",VLOOKUP(M1006,参考データ!$B$36:$F$38,3,FALSE)/R1006^VLOOKUP(M1006,参考データ!$B$36:$F$38,4,FALSE)/L1006^VLOOKUP(M1006,参考データ!$B$36:$F$38,5,FALSE),VLOOKUP(M1006,参考データ!$B$39:$F$42,3,FALSE)/R1006^VLOOKUP(M1006,参考データ!$B$39:$F$42,4,FALSE)/L1006^VLOOKUP(M1006,参考データ!$B$39:$F$42,5,FALSE))*U1006,J1006/(IF(I1006="委託輸送",IF(H1006="ガソリン",INDEX(参考データ!$F$48:$I$50,MATCH(L1006,参考データ!$D$48:$D$50,1),MATCH(M1006,参考データ!$F$47:$I$47,0)),INDEX(参考データ!$F$51:$I$59,MATCH(L1006,参考データ!$D$51:$D$59,1),MATCH(M1006,参考データ!$F$47:$I$47,0))),IF(H1006="ガソリン",INDEX(参考データ!$F$60:$I$62,MATCH(L1006,参考データ!$D$60:$D$62,1),MATCH(M1006,参考データ!$F$47:$I$47,0)),INDEX(参考データ!$F$63:$I$71,MATCH(L1006,参考データ!$D$63:$D$71,1),MATCH(M1006,参考データ!$F$47:$I$47,0)))))))</f>
        <v/>
      </c>
      <c r="U1006" s="218" t="str">
        <f t="shared" si="149"/>
        <v/>
      </c>
      <c r="V1006" s="206" t="str">
        <f t="shared" si="150"/>
        <v/>
      </c>
      <c r="AN1006" s="216">
        <f t="shared" si="153"/>
        <v>0</v>
      </c>
      <c r="AO1006" s="156">
        <f t="shared" si="154"/>
        <v>0</v>
      </c>
      <c r="AP1006" s="140">
        <f t="shared" si="155"/>
        <v>0</v>
      </c>
      <c r="AQ1006" s="159" t="str">
        <f t="shared" si="151"/>
        <v/>
      </c>
    </row>
    <row r="1007" spans="2:43" x14ac:dyDescent="0.2">
      <c r="B1007" s="202">
        <v>996</v>
      </c>
      <c r="C1007" s="45"/>
      <c r="D1007" s="114"/>
      <c r="E1007" s="114"/>
      <c r="F1007" s="114"/>
      <c r="G1007" s="44"/>
      <c r="H1007" s="10"/>
      <c r="I1007" s="10"/>
      <c r="J1007" s="5"/>
      <c r="K1007" s="36"/>
      <c r="L1007" s="37"/>
      <c r="M1007" s="8"/>
      <c r="N1007" s="8"/>
      <c r="O1007" s="8"/>
      <c r="P1007" s="8"/>
      <c r="Q1007" s="51"/>
      <c r="R1007" s="217" t="str">
        <f t="shared" si="152"/>
        <v/>
      </c>
      <c r="S1007" s="39" t="str">
        <f>IF(I1007="","",IF(I1007="委託輸送",IF(H1007="ガソリン",VLOOKUP(L1007,参考データ!$D$4:$F$6,3,TRUE),VLOOKUP(L1007,参考データ!$D$7:$F$15,3,TRUE)),IF(H1007="ガソリン",VLOOKUP(L1007,参考データ!$D$16:$F$18,3,TRUE),VLOOKUP(L1007,参考データ!$D$19:$F$27,3,TRUE))))</f>
        <v/>
      </c>
      <c r="T1007" s="204" t="str">
        <f>IF(C1007="","",IF(Q1007="有",IF(H1007="ガソリン",VLOOKUP(M1007,参考データ!$B$36:$F$38,3,FALSE)/R1007^VLOOKUP(M1007,参考データ!$B$36:$F$38,4,FALSE)/L1007^VLOOKUP(M1007,参考データ!$B$36:$F$38,5,FALSE),VLOOKUP(M1007,参考データ!$B$39:$F$42,3,FALSE)/R1007^VLOOKUP(M1007,参考データ!$B$39:$F$42,4,FALSE)/L1007^VLOOKUP(M1007,参考データ!$B$39:$F$42,5,FALSE))*U1007,J1007/(IF(I1007="委託輸送",IF(H1007="ガソリン",INDEX(参考データ!$F$48:$I$50,MATCH(L1007,参考データ!$D$48:$D$50,1),MATCH(M1007,参考データ!$F$47:$I$47,0)),INDEX(参考データ!$F$51:$I$59,MATCH(L1007,参考データ!$D$51:$D$59,1),MATCH(M1007,参考データ!$F$47:$I$47,0))),IF(H1007="ガソリン",INDEX(参考データ!$F$60:$I$62,MATCH(L1007,参考データ!$D$60:$D$62,1),MATCH(M1007,参考データ!$F$47:$I$47,0)),INDEX(参考データ!$F$63:$I$71,MATCH(L1007,参考データ!$D$63:$D$71,1),MATCH(M1007,参考データ!$F$47:$I$47,0)))))))</f>
        <v/>
      </c>
      <c r="U1007" s="218" t="str">
        <f t="shared" si="149"/>
        <v/>
      </c>
      <c r="V1007" s="206" t="str">
        <f t="shared" si="150"/>
        <v/>
      </c>
      <c r="AN1007" s="216">
        <f t="shared" si="153"/>
        <v>0</v>
      </c>
      <c r="AO1007" s="156">
        <f t="shared" si="154"/>
        <v>0</v>
      </c>
      <c r="AP1007" s="140">
        <f t="shared" si="155"/>
        <v>0</v>
      </c>
      <c r="AQ1007" s="159" t="str">
        <f t="shared" si="151"/>
        <v/>
      </c>
    </row>
    <row r="1008" spans="2:43" x14ac:dyDescent="0.2">
      <c r="B1008" s="202">
        <v>997</v>
      </c>
      <c r="C1008" s="45"/>
      <c r="D1008" s="114"/>
      <c r="E1008" s="114"/>
      <c r="F1008" s="114"/>
      <c r="G1008" s="44"/>
      <c r="H1008" s="10"/>
      <c r="I1008" s="10"/>
      <c r="J1008" s="5"/>
      <c r="K1008" s="36"/>
      <c r="L1008" s="37"/>
      <c r="M1008" s="8"/>
      <c r="N1008" s="8"/>
      <c r="O1008" s="8"/>
      <c r="P1008" s="8"/>
      <c r="Q1008" s="51"/>
      <c r="R1008" s="217" t="str">
        <f t="shared" si="152"/>
        <v/>
      </c>
      <c r="S1008" s="39" t="str">
        <f>IF(I1008="","",IF(I1008="委託輸送",IF(H1008="ガソリン",VLOOKUP(L1008,参考データ!$D$4:$F$6,3,TRUE),VLOOKUP(L1008,参考データ!$D$7:$F$15,3,TRUE)),IF(H1008="ガソリン",VLOOKUP(L1008,参考データ!$D$16:$F$18,3,TRUE),VLOOKUP(L1008,参考データ!$D$19:$F$27,3,TRUE))))</f>
        <v/>
      </c>
      <c r="T1008" s="204" t="str">
        <f>IF(C1008="","",IF(Q1008="有",IF(H1008="ガソリン",VLOOKUP(M1008,参考データ!$B$36:$F$38,3,FALSE)/R1008^VLOOKUP(M1008,参考データ!$B$36:$F$38,4,FALSE)/L1008^VLOOKUP(M1008,参考データ!$B$36:$F$38,5,FALSE),VLOOKUP(M1008,参考データ!$B$39:$F$42,3,FALSE)/R1008^VLOOKUP(M1008,参考データ!$B$39:$F$42,4,FALSE)/L1008^VLOOKUP(M1008,参考データ!$B$39:$F$42,5,FALSE))*U1008,J1008/(IF(I1008="委託輸送",IF(H1008="ガソリン",INDEX(参考データ!$F$48:$I$50,MATCH(L1008,参考データ!$D$48:$D$50,1),MATCH(M1008,参考データ!$F$47:$I$47,0)),INDEX(参考データ!$F$51:$I$59,MATCH(L1008,参考データ!$D$51:$D$59,1),MATCH(M1008,参考データ!$F$47:$I$47,0))),IF(H1008="ガソリン",INDEX(参考データ!$F$60:$I$62,MATCH(L1008,参考データ!$D$60:$D$62,1),MATCH(M1008,参考データ!$F$47:$I$47,0)),INDEX(参考データ!$F$63:$I$71,MATCH(L1008,参考データ!$D$63:$D$71,1),MATCH(M1008,参考データ!$F$47:$I$47,0)))))))</f>
        <v/>
      </c>
      <c r="U1008" s="218" t="str">
        <f t="shared" si="149"/>
        <v/>
      </c>
      <c r="V1008" s="206" t="str">
        <f t="shared" si="150"/>
        <v/>
      </c>
      <c r="AN1008" s="216">
        <f t="shared" si="153"/>
        <v>0</v>
      </c>
      <c r="AO1008" s="156">
        <f t="shared" si="154"/>
        <v>0</v>
      </c>
      <c r="AP1008" s="140">
        <f t="shared" si="155"/>
        <v>0</v>
      </c>
      <c r="AQ1008" s="159" t="str">
        <f t="shared" si="151"/>
        <v/>
      </c>
    </row>
    <row r="1009" spans="2:43" x14ac:dyDescent="0.2">
      <c r="B1009" s="202">
        <v>998</v>
      </c>
      <c r="C1009" s="45"/>
      <c r="D1009" s="114"/>
      <c r="E1009" s="114"/>
      <c r="F1009" s="114"/>
      <c r="G1009" s="44"/>
      <c r="H1009" s="10"/>
      <c r="I1009" s="10"/>
      <c r="J1009" s="5"/>
      <c r="K1009" s="36"/>
      <c r="L1009" s="37"/>
      <c r="M1009" s="8"/>
      <c r="N1009" s="8"/>
      <c r="O1009" s="8"/>
      <c r="P1009" s="8"/>
      <c r="Q1009" s="51"/>
      <c r="R1009" s="217" t="str">
        <f t="shared" si="152"/>
        <v/>
      </c>
      <c r="S1009" s="39" t="str">
        <f>IF(I1009="","",IF(I1009="委託輸送",IF(H1009="ガソリン",VLOOKUP(L1009,参考データ!$D$4:$F$6,3,TRUE),VLOOKUP(L1009,参考データ!$D$7:$F$15,3,TRUE)),IF(H1009="ガソリン",VLOOKUP(L1009,参考データ!$D$16:$F$18,3,TRUE),VLOOKUP(L1009,参考データ!$D$19:$F$27,3,TRUE))))</f>
        <v/>
      </c>
      <c r="T1009" s="204" t="str">
        <f>IF(C1009="","",IF(Q1009="有",IF(H1009="ガソリン",VLOOKUP(M1009,参考データ!$B$36:$F$38,3,FALSE)/R1009^VLOOKUP(M1009,参考データ!$B$36:$F$38,4,FALSE)/L1009^VLOOKUP(M1009,参考データ!$B$36:$F$38,5,FALSE),VLOOKUP(M1009,参考データ!$B$39:$F$42,3,FALSE)/R1009^VLOOKUP(M1009,参考データ!$B$39:$F$42,4,FALSE)/L1009^VLOOKUP(M1009,参考データ!$B$39:$F$42,5,FALSE))*U1009,J1009/(IF(I1009="委託輸送",IF(H1009="ガソリン",INDEX(参考データ!$F$48:$I$50,MATCH(L1009,参考データ!$D$48:$D$50,1),MATCH(M1009,参考データ!$F$47:$I$47,0)),INDEX(参考データ!$F$51:$I$59,MATCH(L1009,参考データ!$D$51:$D$59,1),MATCH(M1009,参考データ!$F$47:$I$47,0))),IF(H1009="ガソリン",INDEX(参考データ!$F$60:$I$62,MATCH(L1009,参考データ!$D$60:$D$62,1),MATCH(M1009,参考データ!$F$47:$I$47,0)),INDEX(参考データ!$F$63:$I$71,MATCH(L1009,参考データ!$D$63:$D$71,1),MATCH(M1009,参考データ!$F$47:$I$47,0)))))))</f>
        <v/>
      </c>
      <c r="U1009" s="218" t="str">
        <f t="shared" si="149"/>
        <v/>
      </c>
      <c r="V1009" s="206" t="str">
        <f t="shared" si="150"/>
        <v/>
      </c>
      <c r="AN1009" s="216">
        <f t="shared" si="153"/>
        <v>0</v>
      </c>
      <c r="AO1009" s="156">
        <f t="shared" si="154"/>
        <v>0</v>
      </c>
      <c r="AP1009" s="140">
        <f t="shared" si="155"/>
        <v>0</v>
      </c>
      <c r="AQ1009" s="159" t="str">
        <f t="shared" si="151"/>
        <v/>
      </c>
    </row>
    <row r="1010" spans="2:43" x14ac:dyDescent="0.2">
      <c r="B1010" s="202">
        <v>999</v>
      </c>
      <c r="C1010" s="45"/>
      <c r="D1010" s="114"/>
      <c r="E1010" s="114"/>
      <c r="F1010" s="114"/>
      <c r="G1010" s="44"/>
      <c r="H1010" s="10"/>
      <c r="I1010" s="10"/>
      <c r="J1010" s="5"/>
      <c r="K1010" s="36"/>
      <c r="L1010" s="37"/>
      <c r="M1010" s="8"/>
      <c r="N1010" s="8"/>
      <c r="O1010" s="8"/>
      <c r="P1010" s="8"/>
      <c r="Q1010" s="51"/>
      <c r="R1010" s="217" t="str">
        <f t="shared" si="152"/>
        <v/>
      </c>
      <c r="S1010" s="39" t="str">
        <f>IF(I1010="","",IF(I1010="委託輸送",IF(H1010="ガソリン",VLOOKUP(L1010,参考データ!$D$4:$F$6,3,TRUE),VLOOKUP(L1010,参考データ!$D$7:$F$15,3,TRUE)),IF(H1010="ガソリン",VLOOKUP(L1010,参考データ!$D$16:$F$18,3,TRUE),VLOOKUP(L1010,参考データ!$D$19:$F$27,3,TRUE))))</f>
        <v/>
      </c>
      <c r="T1010" s="204" t="str">
        <f>IF(C1010="","",IF(Q1010="有",IF(H1010="ガソリン",VLOOKUP(M1010,参考データ!$B$36:$F$38,3,FALSE)/R1010^VLOOKUP(M1010,参考データ!$B$36:$F$38,4,FALSE)/L1010^VLOOKUP(M1010,参考データ!$B$36:$F$38,5,FALSE),VLOOKUP(M1010,参考データ!$B$39:$F$42,3,FALSE)/R1010^VLOOKUP(M1010,参考データ!$B$39:$F$42,4,FALSE)/L1010^VLOOKUP(M1010,参考データ!$B$39:$F$42,5,FALSE))*U1010,J1010/(IF(I1010="委託輸送",IF(H1010="ガソリン",INDEX(参考データ!$F$48:$I$50,MATCH(L1010,参考データ!$D$48:$D$50,1),MATCH(M1010,参考データ!$F$47:$I$47,0)),INDEX(参考データ!$F$51:$I$59,MATCH(L1010,参考データ!$D$51:$D$59,1),MATCH(M1010,参考データ!$F$47:$I$47,0))),IF(H1010="ガソリン",INDEX(参考データ!$F$60:$I$62,MATCH(L1010,参考データ!$D$60:$D$62,1),MATCH(M1010,参考データ!$F$47:$I$47,0)),INDEX(参考データ!$F$63:$I$71,MATCH(L1010,参考データ!$D$63:$D$71,1),MATCH(M1010,参考データ!$F$47:$I$47,0)))))))</f>
        <v/>
      </c>
      <c r="U1010" s="218" t="str">
        <f t="shared" si="149"/>
        <v/>
      </c>
      <c r="V1010" s="206" t="str">
        <f t="shared" si="150"/>
        <v/>
      </c>
      <c r="AN1010" s="216">
        <f t="shared" si="153"/>
        <v>0</v>
      </c>
      <c r="AO1010" s="156">
        <f t="shared" si="154"/>
        <v>0</v>
      </c>
      <c r="AP1010" s="140">
        <f t="shared" si="155"/>
        <v>0</v>
      </c>
      <c r="AQ1010" s="159" t="str">
        <f t="shared" si="151"/>
        <v/>
      </c>
    </row>
    <row r="1011" spans="2:43" ht="15.6" thickBot="1" x14ac:dyDescent="0.25">
      <c r="B1011" s="202">
        <v>1000</v>
      </c>
      <c r="C1011" s="46"/>
      <c r="D1011" s="119"/>
      <c r="E1011" s="115"/>
      <c r="F1011" s="115"/>
      <c r="G1011" s="47"/>
      <c r="H1011" s="11"/>
      <c r="I1011" s="11"/>
      <c r="J1011" s="6"/>
      <c r="K1011" s="38"/>
      <c r="L1011" s="73"/>
      <c r="M1011" s="22"/>
      <c r="N1011" s="22"/>
      <c r="O1011" s="22"/>
      <c r="P1011" s="22"/>
      <c r="Q1011" s="52"/>
      <c r="R1011" s="217" t="str">
        <f t="shared" si="152"/>
        <v/>
      </c>
      <c r="S1011" s="39" t="str">
        <f>IF(I1011="","",IF(I1011="委託輸送",IF(H1011="ガソリン",VLOOKUP(L1011,参考データ!$D$4:$F$6,3,TRUE),VLOOKUP(L1011,参考データ!$D$7:$F$15,3,TRUE)),IF(H1011="ガソリン",VLOOKUP(L1011,参考データ!$D$16:$F$18,3,TRUE),VLOOKUP(L1011,参考データ!$D$19:$F$27,3,TRUE))))</f>
        <v/>
      </c>
      <c r="T1011" s="204" t="str">
        <f>IF(C1011="","",IF(Q1011="有",IF(H1011="ガソリン",VLOOKUP(M1011,参考データ!$B$36:$F$38,3,FALSE)/R1011^VLOOKUP(M1011,参考データ!$B$36:$F$38,4,FALSE)/L1011^VLOOKUP(M1011,参考データ!$B$36:$F$38,5,FALSE),VLOOKUP(M1011,参考データ!$B$39:$F$42,3,FALSE)/R1011^VLOOKUP(M1011,参考データ!$B$39:$F$42,4,FALSE)/L1011^VLOOKUP(M1011,参考データ!$B$39:$F$42,5,FALSE))*U1011,J1011/(IF(I1011="委託輸送",IF(H1011="ガソリン",INDEX(参考データ!$F$48:$I$50,MATCH(L1011,参考データ!$D$48:$D$50,1),MATCH(M1011,参考データ!$F$47:$I$47,0)),INDEX(参考データ!$F$51:$I$59,MATCH(L1011,参考データ!$D$51:$D$59,1),MATCH(M1011,参考データ!$F$47:$I$47,0))),IF(H1011="ガソリン",INDEX(参考データ!$F$60:$I$62,MATCH(L1011,参考データ!$D$60:$D$62,1),MATCH(M1011,参考データ!$F$47:$I$47,0)),INDEX(参考データ!$F$63:$I$71,MATCH(L1011,参考データ!$D$63:$D$71,1),MATCH(M1011,参考データ!$F$47:$I$47,0)))))))</f>
        <v/>
      </c>
      <c r="U1011" s="218" t="str">
        <f t="shared" si="149"/>
        <v/>
      </c>
      <c r="V1011" s="206" t="str">
        <f t="shared" si="150"/>
        <v/>
      </c>
      <c r="AN1011" s="216">
        <f t="shared" si="153"/>
        <v>0</v>
      </c>
      <c r="AO1011" s="156">
        <f t="shared" si="154"/>
        <v>0</v>
      </c>
      <c r="AP1011" s="140">
        <f t="shared" si="155"/>
        <v>0</v>
      </c>
      <c r="AQ1011" s="159" t="str">
        <f t="shared" si="151"/>
        <v/>
      </c>
    </row>
    <row r="1012" spans="2:43" ht="15.6" thickTop="1" x14ac:dyDescent="0.2"/>
  </sheetData>
  <sheetProtection algorithmName="SHA-512" hashValue="1zMOV62P8VVSaStsu20oQZC1NRsKB5YGxMhGK7v4PxD/0lnc5irTIGcAx1j7yliqMXl9XczXjoxEw788PwUbwA==" saltValue="wKRbhcUtKs5+vxQ+5vMNAA==" spinCount="100000" sheet="1" selectLockedCells="1"/>
  <mergeCells count="20">
    <mergeCell ref="X9:X11"/>
    <mergeCell ref="V9:V11"/>
    <mergeCell ref="C10:F10"/>
    <mergeCell ref="L1:M1"/>
    <mergeCell ref="Q1:V1"/>
    <mergeCell ref="G10:G11"/>
    <mergeCell ref="H10:H11"/>
    <mergeCell ref="I10:I11"/>
    <mergeCell ref="M10:M11"/>
    <mergeCell ref="L10:L11"/>
    <mergeCell ref="K10:K11"/>
    <mergeCell ref="J10:J11"/>
    <mergeCell ref="U10:U11"/>
    <mergeCell ref="T10:T11"/>
    <mergeCell ref="S10:S11"/>
    <mergeCell ref="R10:R11"/>
    <mergeCell ref="Q10:Q11"/>
    <mergeCell ref="P10:P11"/>
    <mergeCell ref="A1:H1"/>
    <mergeCell ref="B9:B11"/>
  </mergeCells>
  <phoneticPr fontId="2"/>
  <conditionalFormatting sqref="K12:K31">
    <cfRule type="expression" dxfId="15" priority="2">
      <formula>AND($O12="有",$I12=0)</formula>
    </cfRule>
  </conditionalFormatting>
  <conditionalFormatting sqref="K32:K1011">
    <cfRule type="expression" dxfId="14" priority="4">
      <formula>AND($Q32="有",$K32=0)</formula>
    </cfRule>
  </conditionalFormatting>
  <conditionalFormatting sqref="V5">
    <cfRule type="expression" dxfId="13" priority="32">
      <formula>V$5&lt;&gt;""</formula>
    </cfRule>
  </conditionalFormatting>
  <conditionalFormatting sqref="V12:V1011">
    <cfRule type="expression" dxfId="12" priority="26">
      <formula>$V12="エラー"</formula>
    </cfRule>
  </conditionalFormatting>
  <conditionalFormatting sqref="W4">
    <cfRule type="expression" dxfId="11" priority="25">
      <formula>W$4&lt;&gt;""</formula>
    </cfRule>
  </conditionalFormatting>
  <conditionalFormatting sqref="Y12:Y71">
    <cfRule type="cellIs" dxfId="10" priority="28" operator="lessThan">
      <formula>10</formula>
    </cfRule>
  </conditionalFormatting>
  <dataValidations count="7">
    <dataValidation imeMode="halfAlpha" allowBlank="1" showInputMessage="1" showErrorMessage="1" sqref="AA373:AC375 B4 R12:R1011 S12:T1048576 G12:G1048576 J12:K1011 N12:O1011" xr:uid="{00000000-0002-0000-0000-000000000000}"/>
    <dataValidation type="list" imeMode="halfAlpha" allowBlank="1" showInputMessage="1" showErrorMessage="1" sqref="Q12:Q1011" xr:uid="{00000000-0002-0000-0000-000005000000}">
      <formula1>"有,無"</formula1>
    </dataValidation>
    <dataValidation type="list" allowBlank="1" showInputMessage="1" showErrorMessage="1" sqref="P12:P1011" xr:uid="{6CAE5695-617D-4443-A74E-B89DBBF9DB2E}">
      <formula1>"L,kg,kWh,m3"</formula1>
    </dataValidation>
    <dataValidation type="list" imeMode="halfAlpha" allowBlank="1" showInputMessage="1" showErrorMessage="1" sqref="H12:H1048576" xr:uid="{00000000-0002-0000-0000-000001000000}">
      <formula1>"ガソリン, 軽油,LPG,CNG,水素,電気（買電）,電気（自家発電：非燃料由来の非化石電気）,バイオエタノール,バイオディーゼル,バイオガス"</formula1>
    </dataValidation>
    <dataValidation type="list" imeMode="halfAlpha" allowBlank="1" showInputMessage="1" showErrorMessage="1" sqref="I12:I1048576" xr:uid="{00000000-0002-0000-0000-000002000000}">
      <formula1>"自家輸送, 委託輸送"</formula1>
    </dataValidation>
    <dataValidation type="whole" imeMode="halfAlpha" allowBlank="1" showInputMessage="1" showErrorMessage="1" sqref="L1012:L1048576" xr:uid="{00000000-0002-0000-0000-000003000000}">
      <formula1>0</formula1>
      <formula2>25000</formula2>
    </dataValidation>
    <dataValidation type="list" imeMode="halfAlpha" allowBlank="1" showInputMessage="1" showErrorMessage="1" sqref="M12:M1048576" xr:uid="{00000000-0002-0000-0000-000004000000}">
      <formula1>"２０２５年基準達成, ２０２２年基準達成, ２０１５年基準達成,その他"</formula1>
    </dataValidation>
  </dataValidations>
  <pageMargins left="0.70866141732283472" right="0.70866141732283472" top="0.74803149606299213" bottom="0.74803149606299213" header="0.31496062992125984" footer="0.31496062992125984"/>
  <pageSetup paperSize="9" scale="48" orientation="portrait" r:id="rId1"/>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 id="{092B5931-482F-4F61-A6B6-BDB2F170E0A9}">
            <xm:f>OR($C12=プルダウンリスト!$A$3:$A$12,$C12=プルダウンリスト!$A$147:$A$166)</xm:f>
            <x14:dxf>
              <fill>
                <patternFill>
                  <bgColor theme="1" tint="0.499984740745262"/>
                </patternFill>
              </fill>
            </x14:dxf>
          </x14:cfRule>
          <xm:sqref>D12:F1011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43AB1B44-9393-4EB5-9868-CEEEB4BC49F6}">
          <x14:formula1>
            <xm:f>プルダウンリスト!$C$3:$C$4233</xm:f>
          </x14:formula1>
          <xm:sqref>D12:D1011</xm:sqref>
        </x14:dataValidation>
        <x14:dataValidation type="list" allowBlank="1" showInputMessage="1" showErrorMessage="1" xr:uid="{0847FBE5-DEAC-4824-8F38-091D33F2FDE9}">
          <x14:formula1>
            <xm:f>プルダウンリスト!$B$3:$B$43</xm:f>
          </x14:formula1>
          <xm:sqref>E12:E1011</xm:sqref>
        </x14:dataValidation>
        <x14:dataValidation type="list" allowBlank="1" showInputMessage="1" showErrorMessage="1" xr:uid="{49737BCE-0FFE-4F83-9DB0-EA4F87D445EB}">
          <x14:formula1>
            <xm:f>プルダウンリスト!$A$3:$A$166</xm:f>
          </x14:formula1>
          <xm:sqref>C12:C1011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CCC"/>
  </sheetPr>
  <dimension ref="A1:AR1012"/>
  <sheetViews>
    <sheetView showGridLines="0" zoomScale="85" zoomScaleNormal="85" zoomScaleSheetLayoutView="100" workbookViewId="0">
      <selection activeCell="C12" sqref="C12"/>
    </sheetView>
  </sheetViews>
  <sheetFormatPr defaultColWidth="9" defaultRowHeight="15" x14ac:dyDescent="0.2"/>
  <cols>
    <col min="1" max="1" width="4.6640625" style="154" customWidth="1"/>
    <col min="2" max="2" width="7.88671875" style="154" customWidth="1"/>
    <col min="3" max="3" width="9.33203125" style="154" customWidth="1"/>
    <col min="4" max="4" width="6.33203125" style="154" customWidth="1"/>
    <col min="5" max="5" width="4.88671875" style="154" customWidth="1"/>
    <col min="6" max="6" width="7.88671875" style="154" customWidth="1"/>
    <col min="7" max="7" width="16.6640625" style="262" customWidth="1"/>
    <col min="8" max="8" width="20.109375" style="262" customWidth="1"/>
    <col min="9" max="9" width="16.6640625" style="262" customWidth="1"/>
    <col min="10" max="10" width="12.109375" style="263" customWidth="1"/>
    <col min="11" max="11" width="11.44140625" style="263" customWidth="1"/>
    <col min="12" max="12" width="16.109375" style="263" customWidth="1"/>
    <col min="13" max="13" width="19.109375" style="263" customWidth="1"/>
    <col min="14" max="14" width="18.88671875" style="263" customWidth="1"/>
    <col min="15" max="15" width="19.33203125" style="263" customWidth="1"/>
    <col min="16" max="16" width="14.33203125" style="263" customWidth="1"/>
    <col min="17" max="17" width="12.88671875" style="264" customWidth="1"/>
    <col min="18" max="18" width="10.6640625" style="263" customWidth="1"/>
    <col min="19" max="19" width="12.88671875" style="40" customWidth="1"/>
    <col min="20" max="20" width="15.44140625" style="265" customWidth="1"/>
    <col min="21" max="21" width="11.6640625" style="154" customWidth="1"/>
    <col min="22" max="22" width="11.6640625" style="159" customWidth="1"/>
    <col min="23" max="23" width="14.88671875" style="154" customWidth="1"/>
    <col min="24" max="24" width="16.109375" style="154" customWidth="1"/>
    <col min="25" max="27" width="10.6640625" style="154" customWidth="1"/>
    <col min="28" max="28" width="13.109375" style="154" customWidth="1"/>
    <col min="29" max="29" width="13.44140625" style="154" customWidth="1"/>
    <col min="30" max="30" width="15.109375" style="154" customWidth="1"/>
    <col min="31" max="31" width="12.44140625" style="154" customWidth="1"/>
    <col min="32" max="32" width="10.6640625" style="154" customWidth="1"/>
    <col min="33" max="34" width="12" style="154" customWidth="1"/>
    <col min="35" max="35" width="14.44140625" style="154" customWidth="1"/>
    <col min="36" max="38" width="12" style="154" customWidth="1"/>
    <col min="39" max="39" width="11" style="156" customWidth="1"/>
    <col min="40" max="40" width="11.44140625" style="156" hidden="1" customWidth="1"/>
    <col min="41" max="41" width="12" style="156" hidden="1" customWidth="1"/>
    <col min="42" max="42" width="9" style="140" hidden="1" customWidth="1"/>
    <col min="43" max="43" width="14.109375" style="154" hidden="1" customWidth="1"/>
    <col min="44" max="44" width="9" style="155"/>
    <col min="45" max="16384" width="9" style="154"/>
  </cols>
  <sheetData>
    <row r="1" spans="1:43" ht="55.5" customHeight="1" x14ac:dyDescent="0.2">
      <c r="A1" s="379" t="s">
        <v>4616</v>
      </c>
      <c r="B1" s="379"/>
      <c r="C1" s="379"/>
      <c r="D1" s="379"/>
      <c r="E1" s="379"/>
      <c r="F1" s="379"/>
      <c r="G1" s="379"/>
      <c r="H1" s="379"/>
      <c r="I1" s="148"/>
      <c r="J1" s="149" t="s">
        <v>4630</v>
      </c>
      <c r="K1" s="266"/>
      <c r="L1" s="398" t="str">
        <f>IF('算出シート1（連携前）'!L1&lt;&gt;"",'算出シート1（連携前）'!L1,"")</f>
        <v/>
      </c>
      <c r="M1" s="399"/>
      <c r="N1" s="396" t="s">
        <v>4632</v>
      </c>
      <c r="O1" s="397"/>
      <c r="P1" s="267" t="str">
        <f>IF('算出シート1（連携前）'!Q1&lt;&gt;"",'算出シート1（連携前）'!Q1,"")</f>
        <v/>
      </c>
      <c r="Q1" s="268"/>
      <c r="R1" s="269"/>
      <c r="S1" s="269"/>
      <c r="T1" s="269"/>
      <c r="U1" s="270"/>
      <c r="V1" s="154"/>
      <c r="AN1" s="156" t="s">
        <v>0</v>
      </c>
      <c r="AQ1" s="157"/>
    </row>
    <row r="2" spans="1:43" ht="16.2" x14ac:dyDescent="0.2">
      <c r="G2" s="154"/>
      <c r="H2" s="154"/>
      <c r="I2" s="154"/>
      <c r="J2" s="154"/>
      <c r="K2" s="154"/>
      <c r="L2" s="154"/>
      <c r="M2" s="154"/>
      <c r="N2" s="154"/>
      <c r="O2" s="154"/>
      <c r="P2" s="154"/>
      <c r="Q2" s="159"/>
      <c r="R2" s="154"/>
      <c r="S2" s="154"/>
      <c r="T2" s="154"/>
      <c r="V2" s="160"/>
      <c r="W2" s="161"/>
    </row>
    <row r="3" spans="1:43" ht="19.2" thickBot="1" x14ac:dyDescent="0.25">
      <c r="B3" s="162" t="s">
        <v>1</v>
      </c>
      <c r="C3" s="162"/>
      <c r="D3" s="162"/>
      <c r="E3" s="162"/>
      <c r="F3" s="162"/>
      <c r="G3" s="164"/>
      <c r="H3" s="164"/>
      <c r="I3" s="164"/>
      <c r="J3" s="164"/>
      <c r="K3" s="164"/>
      <c r="L3" s="164"/>
      <c r="M3" s="164"/>
      <c r="N3" s="154"/>
      <c r="O3" s="164"/>
      <c r="P3" s="154"/>
      <c r="Q3" s="271"/>
      <c r="R3" s="164"/>
      <c r="S3" s="154"/>
      <c r="T3" s="164"/>
      <c r="W3" s="165" t="s">
        <v>4609</v>
      </c>
      <c r="AQ3" s="162"/>
    </row>
    <row r="4" spans="1:43" ht="19.8" thickTop="1" thickBot="1" x14ac:dyDescent="0.25">
      <c r="B4" s="166"/>
      <c r="C4" s="167" t="s">
        <v>162</v>
      </c>
      <c r="D4" s="167"/>
      <c r="E4" s="167"/>
      <c r="F4" s="167"/>
      <c r="G4" s="164"/>
      <c r="H4" s="164"/>
      <c r="I4" s="164"/>
      <c r="J4" s="168"/>
      <c r="K4" s="164"/>
      <c r="L4" s="164"/>
      <c r="M4" s="164"/>
      <c r="N4" s="154"/>
      <c r="O4" s="164"/>
      <c r="P4" s="154"/>
      <c r="Q4" s="271"/>
      <c r="R4" s="164"/>
      <c r="S4" s="154"/>
      <c r="T4" s="272"/>
      <c r="V4" s="273" t="s">
        <v>2</v>
      </c>
      <c r="W4" s="160" t="str">
        <f>IF(V5="","","エラー")</f>
        <v/>
      </c>
      <c r="AQ4" s="167"/>
    </row>
    <row r="5" spans="1:43" ht="19.8" thickTop="1" thickBot="1" x14ac:dyDescent="0.25">
      <c r="B5" s="170" t="s">
        <v>4610</v>
      </c>
      <c r="C5" s="274"/>
      <c r="D5" s="274"/>
      <c r="E5" s="274"/>
      <c r="F5" s="274"/>
      <c r="G5" s="164"/>
      <c r="H5" s="164"/>
      <c r="I5" s="164"/>
      <c r="J5" s="159"/>
      <c r="K5" s="164"/>
      <c r="L5" s="164"/>
      <c r="M5" s="164"/>
      <c r="N5" s="154"/>
      <c r="O5" s="164"/>
      <c r="P5" s="154"/>
      <c r="Q5" s="271"/>
      <c r="R5" s="164"/>
      <c r="S5" s="154"/>
      <c r="T5" s="275"/>
      <c r="V5" s="171" t="str">
        <f>IF(COUNTIF(V12:V1048576,"エラー")=0,"",COUNTIF(V12:V1048576,"エラー"))</f>
        <v/>
      </c>
      <c r="AQ5" s="274"/>
    </row>
    <row r="6" spans="1:43" x14ac:dyDescent="0.2">
      <c r="B6" s="159"/>
      <c r="C6" s="164"/>
      <c r="D6" s="164"/>
      <c r="E6" s="164"/>
      <c r="F6" s="164"/>
      <c r="H6" s="164"/>
      <c r="I6" s="164"/>
      <c r="J6" s="154"/>
      <c r="K6" s="154"/>
      <c r="L6" s="154"/>
      <c r="M6" s="154"/>
      <c r="N6" s="154"/>
      <c r="O6" s="154"/>
      <c r="P6" s="154"/>
      <c r="Q6" s="159"/>
      <c r="R6" s="154"/>
      <c r="S6" s="154"/>
      <c r="T6" s="154"/>
      <c r="AQ6" s="164"/>
    </row>
    <row r="7" spans="1:43" ht="27.9" customHeight="1" x14ac:dyDescent="0.2">
      <c r="G7" s="164"/>
      <c r="H7" s="164"/>
      <c r="I7" s="164"/>
      <c r="J7" s="164"/>
      <c r="K7" s="159"/>
      <c r="L7" s="159"/>
      <c r="M7" s="159"/>
      <c r="N7" s="154"/>
      <c r="O7" s="159"/>
      <c r="P7" s="154"/>
      <c r="Q7" s="159"/>
      <c r="R7" s="159"/>
      <c r="S7" s="154"/>
      <c r="T7" s="159"/>
      <c r="Y7" s="177"/>
      <c r="AG7" s="154" t="s">
        <v>127</v>
      </c>
    </row>
    <row r="8" spans="1:43" ht="25.2" thickBot="1" x14ac:dyDescent="0.25">
      <c r="B8" s="172" t="s">
        <v>4636</v>
      </c>
      <c r="C8" s="172"/>
      <c r="D8" s="172"/>
      <c r="E8" s="172"/>
      <c r="F8" s="172"/>
      <c r="G8" s="175"/>
      <c r="H8" s="174" t="s">
        <v>4588</v>
      </c>
      <c r="I8" s="175"/>
      <c r="J8" s="175"/>
      <c r="K8" s="175"/>
      <c r="L8" s="175"/>
      <c r="M8" s="175"/>
      <c r="N8" s="175"/>
      <c r="O8" s="175"/>
      <c r="P8" s="175"/>
      <c r="Q8" s="176"/>
      <c r="R8" s="175"/>
      <c r="S8" s="175"/>
      <c r="T8" s="175"/>
      <c r="U8" s="175"/>
      <c r="V8" s="175"/>
      <c r="W8" s="175"/>
      <c r="X8" s="172" t="s">
        <v>4637</v>
      </c>
      <c r="AG8" s="177" t="s">
        <v>5</v>
      </c>
      <c r="AQ8" s="172"/>
    </row>
    <row r="9" spans="1:43" ht="24.6" customHeight="1" x14ac:dyDescent="0.2">
      <c r="B9" s="380" t="s">
        <v>6</v>
      </c>
      <c r="C9" s="276" t="s">
        <v>163</v>
      </c>
      <c r="D9" s="277"/>
      <c r="E9" s="277"/>
      <c r="F9" s="277"/>
      <c r="G9" s="86"/>
      <c r="H9" s="86"/>
      <c r="I9" s="86"/>
      <c r="J9" s="86"/>
      <c r="K9" s="86"/>
      <c r="L9" s="86"/>
      <c r="M9" s="86"/>
      <c r="N9" s="86"/>
      <c r="O9" s="86"/>
      <c r="P9" s="86"/>
      <c r="Q9" s="87"/>
      <c r="R9" s="32" t="s">
        <v>31</v>
      </c>
      <c r="S9" s="33"/>
      <c r="T9" s="33"/>
      <c r="U9" s="181"/>
      <c r="V9" s="380" t="s">
        <v>9</v>
      </c>
      <c r="W9" s="175"/>
      <c r="X9" s="383" t="s">
        <v>10</v>
      </c>
      <c r="Y9" s="182" t="s">
        <v>11</v>
      </c>
      <c r="Z9" s="183"/>
      <c r="AA9" s="183"/>
      <c r="AB9" s="183"/>
      <c r="AC9" s="183"/>
      <c r="AD9" s="183"/>
      <c r="AE9" s="184"/>
      <c r="AF9" s="185" t="s">
        <v>12</v>
      </c>
      <c r="AG9" s="185"/>
      <c r="AH9" s="185"/>
      <c r="AI9" s="185"/>
      <c r="AJ9" s="185"/>
      <c r="AK9" s="185"/>
      <c r="AL9" s="186"/>
      <c r="AQ9" s="278"/>
    </row>
    <row r="10" spans="1:43" ht="21.6" customHeight="1" x14ac:dyDescent="0.2">
      <c r="B10" s="381"/>
      <c r="C10" s="386" t="s">
        <v>13</v>
      </c>
      <c r="D10" s="387"/>
      <c r="E10" s="387"/>
      <c r="F10" s="388"/>
      <c r="G10" s="394" t="s">
        <v>14</v>
      </c>
      <c r="H10" s="375" t="s">
        <v>15</v>
      </c>
      <c r="I10" s="375" t="s">
        <v>16</v>
      </c>
      <c r="J10" s="375" t="s">
        <v>17</v>
      </c>
      <c r="K10" s="375" t="s">
        <v>18</v>
      </c>
      <c r="L10" s="375" t="s">
        <v>19</v>
      </c>
      <c r="M10" s="375" t="s">
        <v>20</v>
      </c>
      <c r="N10" s="92" t="s">
        <v>164</v>
      </c>
      <c r="O10" s="91"/>
      <c r="P10" s="375" t="s">
        <v>123</v>
      </c>
      <c r="Q10" s="375" t="s">
        <v>122</v>
      </c>
      <c r="R10" s="373" t="s">
        <v>21</v>
      </c>
      <c r="S10" s="373" t="s">
        <v>22</v>
      </c>
      <c r="T10" s="373" t="s">
        <v>4621</v>
      </c>
      <c r="U10" s="380" t="s">
        <v>23</v>
      </c>
      <c r="V10" s="381"/>
      <c r="W10" s="175"/>
      <c r="X10" s="384"/>
      <c r="Y10" s="188"/>
      <c r="Z10" s="189"/>
      <c r="AA10" s="189"/>
      <c r="AB10" s="189"/>
      <c r="AC10" s="189"/>
      <c r="AD10" s="189"/>
      <c r="AE10" s="190"/>
      <c r="AF10" s="191"/>
      <c r="AG10" s="191"/>
      <c r="AH10" s="191"/>
      <c r="AI10" s="191"/>
      <c r="AJ10" s="191"/>
      <c r="AK10" s="191"/>
      <c r="AL10" s="192"/>
      <c r="AQ10" s="193"/>
    </row>
    <row r="11" spans="1:43" ht="52.2" customHeight="1" thickBot="1" x14ac:dyDescent="0.25">
      <c r="B11" s="382"/>
      <c r="C11" s="194" t="s">
        <v>181</v>
      </c>
      <c r="D11" s="194" t="s">
        <v>4568</v>
      </c>
      <c r="E11" s="194" t="s">
        <v>182</v>
      </c>
      <c r="F11" s="194" t="s">
        <v>4569</v>
      </c>
      <c r="G11" s="395"/>
      <c r="H11" s="376"/>
      <c r="I11" s="376"/>
      <c r="J11" s="376"/>
      <c r="K11" s="376"/>
      <c r="L11" s="376"/>
      <c r="M11" s="376"/>
      <c r="N11" s="90" t="s">
        <v>145</v>
      </c>
      <c r="O11" s="195" t="s">
        <v>129</v>
      </c>
      <c r="P11" s="376"/>
      <c r="Q11" s="376"/>
      <c r="R11" s="374"/>
      <c r="S11" s="374"/>
      <c r="T11" s="374"/>
      <c r="U11" s="382"/>
      <c r="V11" s="382"/>
      <c r="X11" s="385"/>
      <c r="Y11" s="196" t="s">
        <v>24</v>
      </c>
      <c r="Z11" s="197" t="s">
        <v>25</v>
      </c>
      <c r="AA11" s="197" t="s">
        <v>26</v>
      </c>
      <c r="AB11" s="197" t="s">
        <v>125</v>
      </c>
      <c r="AC11" s="197" t="s">
        <v>4622</v>
      </c>
      <c r="AD11" s="197" t="s">
        <v>27</v>
      </c>
      <c r="AE11" s="198" t="s">
        <v>4623</v>
      </c>
      <c r="AF11" s="199" t="s">
        <v>24</v>
      </c>
      <c r="AG11" s="199" t="s">
        <v>25</v>
      </c>
      <c r="AH11" s="199" t="s">
        <v>26</v>
      </c>
      <c r="AI11" s="199" t="s">
        <v>125</v>
      </c>
      <c r="AJ11" s="199" t="s">
        <v>4622</v>
      </c>
      <c r="AK11" s="199" t="s">
        <v>27</v>
      </c>
      <c r="AL11" s="200" t="s">
        <v>4623</v>
      </c>
      <c r="AN11" s="201" t="s">
        <v>28</v>
      </c>
      <c r="AO11" s="156" t="s">
        <v>29</v>
      </c>
      <c r="AP11" s="140" t="s">
        <v>88</v>
      </c>
      <c r="AQ11" s="193" t="s">
        <v>4570</v>
      </c>
    </row>
    <row r="12" spans="1:43" ht="15.6" thickTop="1" x14ac:dyDescent="0.2">
      <c r="B12" s="202">
        <v>1</v>
      </c>
      <c r="C12" s="41"/>
      <c r="D12" s="114"/>
      <c r="E12" s="114"/>
      <c r="F12" s="114"/>
      <c r="G12" s="43"/>
      <c r="H12" s="132"/>
      <c r="I12" s="132"/>
      <c r="J12" s="133"/>
      <c r="K12" s="134"/>
      <c r="L12" s="135"/>
      <c r="M12" s="136"/>
      <c r="N12" s="137"/>
      <c r="O12" s="138"/>
      <c r="P12" s="137"/>
      <c r="Q12" s="139"/>
      <c r="R12" s="279" t="str">
        <f t="shared" ref="R12:R43" si="0">IFERROR(K12/L12,"")</f>
        <v/>
      </c>
      <c r="S12" s="39" t="str">
        <f>IF(I12="","",IF(I12="委託輸送",IF(H12="ガソリン",VLOOKUP(L12,参考データ!$D$4:$F$6,3,TRUE),VLOOKUP(L12,参考データ!$D$7:$F$15,3,TRUE)),IF(H12="ガソリン",VLOOKUP(L12,参考データ!$D$16:$F$18,3,TRUE),VLOOKUP(L12,参考データ!$D$19:$F$27,3,TRUE))))</f>
        <v/>
      </c>
      <c r="T12" s="204" t="str">
        <f>IF(C12="","",IF(AND(J12=0,K12=0),0,IF(Q12="有",IF(H12="ガソリン",VLOOKUP(M12,参考データ!$B$36:$F$38,3,FALSE)/R12^VLOOKUP(M12,参考データ!$B$36:$F$38,4,FALSE)/L12^VLOOKUP(M12,参考データ!$B$36:$F$38,5,FALSE),VLOOKUP(M12,参考データ!$B$39:$F$42,3,FALSE)/R12^VLOOKUP(M12,参考データ!$B$39:$F$42,4,FALSE)/L12^VLOOKUP(M12,参考データ!$B$39:$F$42,5,FALSE))*U12,J12/(IF(I12="委託輸送",IF(H12="ガソリン",INDEX(参考データ!$F$48:$I$50,MATCH(L12,参考データ!$D$48:$D$50,1),MATCH(M12,参考データ!$F$47:$I$47,0)),INDEX(参考データ!$F$51:$I$59,MATCH(L12,参考データ!$D$51:$D$59,1),MATCH(M12,参考データ!$F$47:$I$47,0))),IF(H12="ガソリン",INDEX(参考データ!$F$60:$I$62,MATCH(L12,参考データ!$D$60:$D$62,1),MATCH(M12,参考データ!$F$47:$I$47,0)),INDEX(参考データ!$F$63:$I$71,MATCH(L12,参考データ!$D$63:$D$71,1),MATCH(M12,参考データ!$F$47:$I$47,0))))))))</f>
        <v/>
      </c>
      <c r="U12" s="205" t="str">
        <f t="shared" ref="U12:U75" si="1">IF(C12="","",K12*J12/1000)</f>
        <v/>
      </c>
      <c r="V12" s="206" t="str">
        <f>IF(C12="","",IF(AND(K12=0,T12=0),"OK",IF(Q12="有",IF(OR(IF(I12="委託輸送",IF(H12="ガソリン",VLOOKUP(L12,参考データ!$D$4:$H$6,5,TRUE),VLOOKUP(L12,参考データ!$D$7:$H$15,5,TRUE)),IF(H12="ガソリン",VLOOKUP(L12,参考データ!$D$16:$H$18,5,TRUE),VLOOKUP(L12,参考データ!$D$19:$H$27,5,TRUE)))&lt;(J12/N12),S12&gt;R12),"エラー","OK"),IF(IF(I12="委託輸送",IF(H12="ガソリン",VLOOKUP(L12,参考データ!$D$4:$H$6,5,TRUE),VLOOKUP(L12,参考データ!$D$7:$H$15,5,TRUE)),IF(H12="ガソリン",VLOOKUP(L12,参考データ!$D$16:$H$18,5,TRUE),VLOOKUP(L12,参考データ!$D$19:$H$27,5,TRUE)))&lt;(J12/N12),"エラー","OK"))))</f>
        <v/>
      </c>
      <c r="W12" s="207"/>
      <c r="X12" s="208" t="str">
        <f>AQ12</f>
        <v/>
      </c>
      <c r="Y12" s="209" t="str">
        <f>VLOOKUP(X12,日付カウント後!A:C,3,FALSE)</f>
        <v/>
      </c>
      <c r="Z12" s="210" cm="1">
        <f t="array" ref="Z12">SUMPRODUCT(($AQ$12:$AQ$1011=$X12)*$J$12:$J$1011)</f>
        <v>0</v>
      </c>
      <c r="AA12" s="210" cm="1">
        <f t="array" ref="AA12">SUMPRODUCT(($AQ$12:$AQ$1011=$X12)*$K$12:$K$1011)/1000</f>
        <v>0</v>
      </c>
      <c r="AB12" s="120">
        <f t="shared" ref="AB12:AB43" si="2">IFERROR(SUMIF($AQ$12:$AQ$1011,$X12,$AN$12:$AN$1011)/SUMIF($AQ$12:$AQ$1011,X12,$N$12:$N$1011),0)</f>
        <v>0</v>
      </c>
      <c r="AC12" s="211">
        <f>SUMIFS($N$12:$N$1011,$AQ$12:$AQ$1011,X12,$H$12:$H$1011,"軽油")+SUMIFS($N$12:$N$1011,$AQ$12:$AQ$1011,X12,$H$12:$H$1011,"ガソリン")*参考データ!$D$76/参考データ!$D$77+SUMIFS($N$12:$N$1011,$AQ$12:$AQ$1011,X12,$H$12:$H$1011,"LPG")*参考データ!$D$78/参考データ!$D$77+SUMIFS($N$12:$N$1011,$C$12:$C$1011,X12,$H$12:$H$1011,"CNG")*参考データ!$D$80/参考データ!$D$77+SUMIFS($N$12:$N$1011,$C$12:$C$1011,X12,$H$12:$H$1011,"バイオエタノール")*参考データ!$D$81/参考データ!$D$77+SUMIFS($N$12:$N$1011,$C$12:$C$1011,X12,$H$12:$H$1011,"バイオディーゼル")*参考データ!$D$82/参考データ!$D$77+SUMIFS($N$12:$N$1011,$C$12:$C$1011,X12,$H$12:$H$1011,"バイオガス")*参考データ!$D$83/参考データ!$D$77+SUMIFS($N$12:$N$1011,$C$12:$C$1011,X12,$H$12:$H$1011,"水素")*参考データ!$D$84/参考データ!$D$77+SUMIFS($N$12:$N$1011,$C$12:$C$1011,X12,$H$12:$H$1011,"電気（買電）")*参考データ!$D$85/参考データ!$D$77+SUMIFS($N$12:$N$1011,$C$12:$C$1011,X12,$H$12:$H$1011,"電気（自家発電：非燃料由来の非化石電気）")*参考データ!$D$86/参考データ!$D$77</f>
        <v>0</v>
      </c>
      <c r="AD12" s="210">
        <f t="shared" ref="AD12:AD43" si="3">SUMIF($AQ$12:$AQ$1018,X12,$U$12:$U$1018)</f>
        <v>0</v>
      </c>
      <c r="AE12" s="212">
        <f>IFERROR(AC12/AD12,0)</f>
        <v>0</v>
      </c>
      <c r="AF12" s="209" t="str">
        <f>IF(Y12="","",IF(Y12&lt;10,"日数不足",10))</f>
        <v/>
      </c>
      <c r="AG12" s="210">
        <f>IF(Y12&gt;=10,IFERROR(Z12/Y12*10,0),"ー")</f>
        <v>0</v>
      </c>
      <c r="AH12" s="210">
        <f>IF(Y12&gt;=10,IFERROR(AA12/$Y12*10,0),"ー")</f>
        <v>0</v>
      </c>
      <c r="AI12" s="214">
        <f>+AB12</f>
        <v>0</v>
      </c>
      <c r="AJ12" s="211">
        <f>IF(Y12&gt;=10,IFERROR(AC12/Y12*10,0),"ー")</f>
        <v>0</v>
      </c>
      <c r="AK12" s="121">
        <f>IF(Y12&gt;=10,IFERROR(AD12/Y12*10,0),"ー")</f>
        <v>0</v>
      </c>
      <c r="AL12" s="215">
        <f>IFERROR(AJ12/AK12,0)</f>
        <v>0</v>
      </c>
      <c r="AN12" s="156">
        <f t="shared" ref="AN12:AN75" si="4">IFERROR(R12*N12,0)</f>
        <v>0</v>
      </c>
      <c r="AO12" s="156">
        <f t="shared" ref="AO12:AO43" si="5">+J12*L12/1000</f>
        <v>0</v>
      </c>
      <c r="AP12" s="140">
        <f t="shared" ref="AP12:AP75" si="6">IFERROR(J12/N12,0)</f>
        <v>0</v>
      </c>
      <c r="AQ12" s="159" t="str">
        <f t="shared" ref="AQ12:AQ75" si="7">C12&amp;D12&amp;E12&amp;F12</f>
        <v/>
      </c>
    </row>
    <row r="13" spans="1:43" x14ac:dyDescent="0.2">
      <c r="B13" s="202">
        <v>2</v>
      </c>
      <c r="C13" s="41"/>
      <c r="D13" s="114"/>
      <c r="E13" s="114"/>
      <c r="F13" s="114"/>
      <c r="G13" s="42"/>
      <c r="H13" s="9"/>
      <c r="I13" s="9"/>
      <c r="J13" s="1"/>
      <c r="K13" s="34"/>
      <c r="L13" s="35"/>
      <c r="M13" s="7"/>
      <c r="N13" s="82"/>
      <c r="O13" s="68"/>
      <c r="P13" s="82"/>
      <c r="Q13" s="50"/>
      <c r="R13" s="280" t="str">
        <f t="shared" si="0"/>
        <v/>
      </c>
      <c r="S13" s="39" t="str">
        <f>IF(I13="","",IF(I13="委託輸送",IF(H13="ガソリン",VLOOKUP(L13,参考データ!$D$4:$F$6,3,TRUE),VLOOKUP(L13,参考データ!$D$7:$F$15,3,TRUE)),IF(H13="ガソリン",VLOOKUP(L13,参考データ!$D$16:$F$18,3,TRUE),VLOOKUP(L13,参考データ!$D$19:$F$27,3,TRUE))))</f>
        <v/>
      </c>
      <c r="T13" s="204" t="str">
        <f>IF(C13="","",IF(AND(J13=0,K13=0),0,IF(Q13="有",IF(H13="ガソリン",VLOOKUP(M13,参考データ!$B$36:$F$38,3,FALSE)/R13^VLOOKUP(M13,参考データ!$B$36:$F$38,4,FALSE)/L13^VLOOKUP(M13,参考データ!$B$36:$F$38,5,FALSE),VLOOKUP(M13,参考データ!$B$39:$F$42,3,FALSE)/R13^VLOOKUP(M13,参考データ!$B$39:$F$42,4,FALSE)/L13^VLOOKUP(M13,参考データ!$B$39:$F$42,5,FALSE))*U13,J13/(IF(I13="委託輸送",IF(H13="ガソリン",INDEX(参考データ!$F$48:$I$50,MATCH(L13,参考データ!$D$48:$D$50,1),MATCH(M13,参考データ!$F$47:$I$47,0)),INDEX(参考データ!$F$51:$I$59,MATCH(L13,参考データ!$D$51:$D$59,1),MATCH(M13,参考データ!$F$47:$I$47,0))),IF(H13="ガソリン",INDEX(参考データ!$F$60:$I$62,MATCH(L13,参考データ!$D$60:$D$62,1),MATCH(M13,参考データ!$F$47:$I$47,0)),INDEX(参考データ!$F$63:$I$71,MATCH(L13,参考データ!$D$63:$D$71,1),MATCH(M13,参考データ!$F$47:$I$47,0))))))))</f>
        <v/>
      </c>
      <c r="U13" s="218" t="str">
        <f t="shared" si="1"/>
        <v/>
      </c>
      <c r="V13" s="206" t="str">
        <f>IF(C13="","",IF(AND(K13=0,T13=0),"OK",IF(Q13="有",IF(OR(IF(I13="委託輸送",IF(H13="ガソリン",VLOOKUP(L13,参考データ!$D$4:$H$6,5,TRUE),VLOOKUP(L13,参考データ!$D$7:$H$15,5,TRUE)),IF(H13="ガソリン",VLOOKUP(L13,参考データ!$D$16:$H$18,5,TRUE),VLOOKUP(L13,参考データ!$D$19:$H$27,5,TRUE)))&lt;(J13/N13),S13&gt;R13),"エラー","OK"),IF(IF(I13="委託輸送",IF(H13="ガソリン",VLOOKUP(L13,参考データ!$D$4:$H$6,5,TRUE),VLOOKUP(L13,参考データ!$D$7:$H$15,5,TRUE)),IF(H13="ガソリン",VLOOKUP(L13,参考データ!$D$16:$H$18,5,TRUE),VLOOKUP(L13,参考データ!$D$19:$H$27,5,TRUE)))&lt;(J13/N13),"エラー","OK"))))</f>
        <v/>
      </c>
      <c r="W13" s="207"/>
      <c r="X13" s="208" t="str" cm="1">
        <f t="array" ref="X13">_xlfn.IFNA(INDEX($AQ$12:$AQ$1011,MATCH(0,COUNTIF($X$12:X12,$AQ$12:$AQ$1011),0)),"")</f>
        <v/>
      </c>
      <c r="Y13" s="209" t="str">
        <f>VLOOKUP(X13,日付カウント後!A:C,3,FALSE)</f>
        <v/>
      </c>
      <c r="Z13" s="210" cm="1">
        <f t="array" ref="Z13">SUMPRODUCT(($AQ$12:$AQ$1011=$X13)*$J$12:$J$1011)</f>
        <v>0</v>
      </c>
      <c r="AA13" s="210" cm="1">
        <f t="array" ref="AA13">SUMPRODUCT(($AQ$12:$AQ$1011=$X13)*$K$12:$K$1011)/1000</f>
        <v>0</v>
      </c>
      <c r="AB13" s="120">
        <f t="shared" si="2"/>
        <v>0</v>
      </c>
      <c r="AC13" s="211">
        <f>SUMIFS($N$12:$N$1011,$AQ$12:$AQ$1011,X13,$H$12:$H$1011,"軽油")+SUMIFS($N$12:$N$1011,$AQ$12:$AQ$1011,X13,$H$12:$H$1011,"ガソリン")*参考データ!$D$76/参考データ!$D$77+SUMIFS($N$12:$N$1011,$AQ$12:$AQ$1011,X13,$H$12:$H$1011,"LPG")*参考データ!$D$78/参考データ!$D$77+SUMIFS($N$12:$N$1011,$C$12:$C$1011,X13,$H$12:$H$1011,"CNG")*参考データ!$D$80/参考データ!$D$77+SUMIFS($N$12:$N$1011,$C$12:$C$1011,X13,$H$12:$H$1011,"バイオエタノール")*参考データ!$D$81/参考データ!$D$77+SUMIFS($N$12:$N$1011,$C$12:$C$1011,X13,$H$12:$H$1011,"バイオディーゼル")*参考データ!$D$82/参考データ!$D$77+SUMIFS($N$12:$N$1011,$C$12:$C$1011,X13,$H$12:$H$1011,"バイオガス")*参考データ!$D$83/参考データ!$D$77+SUMIFS($N$12:$N$1011,$C$12:$C$1011,X13,$H$12:$H$1011,"水素")*参考データ!$D$84/参考データ!$D$77+SUMIFS($N$12:$N$1011,$C$12:$C$1011,X13,$H$12:$H$1011,"電気（買電）")*参考データ!$D$85/参考データ!$D$77+SUMIFS($N$12:$N$1011,$C$12:$C$1011,X13,$H$12:$H$1011,"電気（自家発電：非燃料由来の非化石電気）")*参考データ!$D$86/参考データ!$D$77</f>
        <v>0</v>
      </c>
      <c r="AD13" s="210">
        <f t="shared" si="3"/>
        <v>0</v>
      </c>
      <c r="AE13" s="212">
        <f t="shared" ref="AE13:AE71" si="8">IFERROR(AC13/AD13,0)</f>
        <v>0</v>
      </c>
      <c r="AF13" s="219" t="str">
        <f t="shared" ref="AF13:AF61" si="9">IF(Y13="","",IF(Y13&lt;10,"日数不足",10))</f>
        <v/>
      </c>
      <c r="AG13" s="213">
        <f t="shared" ref="AG13:AG61" si="10">IF(Y13&gt;=10,IFERROR(Z13/Y13*10,0),"ー")</f>
        <v>0</v>
      </c>
      <c r="AH13" s="213">
        <f t="shared" ref="AH13:AH61" si="11">IF(Y13&gt;=10,IFERROR(AA13/$Y13*10,0),"ー")</f>
        <v>0</v>
      </c>
      <c r="AI13" s="220">
        <f t="shared" ref="AI13:AI61" si="12">+AB13</f>
        <v>0</v>
      </c>
      <c r="AJ13" s="221">
        <f t="shared" ref="AJ13:AJ61" si="13">IF(Y13&gt;=10,IFERROR(AC13/Y13*10,0),"ー")</f>
        <v>0</v>
      </c>
      <c r="AK13" s="122">
        <f t="shared" ref="AK13:AK61" si="14">IF(Y13&gt;=10,IFERROR(AD13/Y13*10,0),"ー")</f>
        <v>0</v>
      </c>
      <c r="AL13" s="222">
        <f t="shared" ref="AL13:AL61" si="15">IFERROR(AJ13/AK13,0)</f>
        <v>0</v>
      </c>
      <c r="AN13" s="156">
        <f t="shared" si="4"/>
        <v>0</v>
      </c>
      <c r="AO13" s="156">
        <f t="shared" si="5"/>
        <v>0</v>
      </c>
      <c r="AP13" s="140">
        <f t="shared" si="6"/>
        <v>0</v>
      </c>
      <c r="AQ13" s="159" t="str">
        <f t="shared" si="7"/>
        <v/>
      </c>
    </row>
    <row r="14" spans="1:43" x14ac:dyDescent="0.2">
      <c r="B14" s="202">
        <v>3</v>
      </c>
      <c r="C14" s="41"/>
      <c r="D14" s="114"/>
      <c r="E14" s="114"/>
      <c r="F14" s="114"/>
      <c r="G14" s="42"/>
      <c r="H14" s="9"/>
      <c r="I14" s="9"/>
      <c r="J14" s="1"/>
      <c r="K14" s="34"/>
      <c r="L14" s="35"/>
      <c r="M14" s="7"/>
      <c r="N14" s="82"/>
      <c r="O14" s="68"/>
      <c r="P14" s="82"/>
      <c r="Q14" s="50"/>
      <c r="R14" s="280" t="str">
        <f t="shared" si="0"/>
        <v/>
      </c>
      <c r="S14" s="39" t="str">
        <f>IF(I14="","",IF(I14="委託輸送",IF(H14="ガソリン",VLOOKUP(L14,参考データ!$D$4:$F$6,3,TRUE),VLOOKUP(L14,参考データ!$D$7:$F$15,3,TRUE)),IF(H14="ガソリン",VLOOKUP(L14,参考データ!$D$16:$F$18,3,TRUE),VLOOKUP(L14,参考データ!$D$19:$F$27,3,TRUE))))</f>
        <v/>
      </c>
      <c r="T14" s="204" t="str">
        <f>IF(C14="","",IF(AND(J14=0,K14=0),0,IF(Q14="有",IF(H14="ガソリン",VLOOKUP(M14,参考データ!$B$36:$F$38,3,FALSE)/R14^VLOOKUP(M14,参考データ!$B$36:$F$38,4,FALSE)/L14^VLOOKUP(M14,参考データ!$B$36:$F$38,5,FALSE),VLOOKUP(M14,参考データ!$B$39:$F$42,3,FALSE)/R14^VLOOKUP(M14,参考データ!$B$39:$F$42,4,FALSE)/L14^VLOOKUP(M14,参考データ!$B$39:$F$42,5,FALSE))*U14,J14/(IF(I14="委託輸送",IF(H14="ガソリン",INDEX(参考データ!$F$48:$I$50,MATCH(L14,参考データ!$D$48:$D$50,1),MATCH(M14,参考データ!$F$47:$I$47,0)),INDEX(参考データ!$F$51:$I$59,MATCH(L14,参考データ!$D$51:$D$59,1),MATCH(M14,参考データ!$F$47:$I$47,0))),IF(H14="ガソリン",INDEX(参考データ!$F$60:$I$62,MATCH(L14,参考データ!$D$60:$D$62,1),MATCH(M14,参考データ!$F$47:$I$47,0)),INDEX(参考データ!$F$63:$I$71,MATCH(L14,参考データ!$D$63:$D$71,1),MATCH(M14,参考データ!$F$47:$I$47,0))))))))</f>
        <v/>
      </c>
      <c r="U14" s="218" t="str">
        <f t="shared" si="1"/>
        <v/>
      </c>
      <c r="V14" s="206" t="str">
        <f>IF(C14="","",IF(AND(K14=0,T14=0),"OK",IF(Q14="有",IF(OR(IF(I14="委託輸送",IF(H14="ガソリン",VLOOKUP(L14,参考データ!$D$4:$H$6,5,TRUE),VLOOKUP(L14,参考データ!$D$7:$H$15,5,TRUE)),IF(H14="ガソリン",VLOOKUP(L14,参考データ!$D$16:$H$18,5,TRUE),VLOOKUP(L14,参考データ!$D$19:$H$27,5,TRUE)))&lt;(J14/N14),S14&gt;R14),"エラー","OK"),IF(IF(I14="委託輸送",IF(H14="ガソリン",VLOOKUP(L14,参考データ!$D$4:$H$6,5,TRUE),VLOOKUP(L14,参考データ!$D$7:$H$15,5,TRUE)),IF(H14="ガソリン",VLOOKUP(L14,参考データ!$D$16:$H$18,5,TRUE),VLOOKUP(L14,参考データ!$D$19:$H$27,5,TRUE)))&lt;(J14/N14),"エラー","OK"))))</f>
        <v/>
      </c>
      <c r="W14" s="207"/>
      <c r="X14" s="208" t="str" cm="1">
        <f t="array" ref="X14">_xlfn.IFNA(INDEX($AQ$12:$AQ$1011,MATCH(0,COUNTIF($X$12:X13,$AQ$12:$AQ$1011),0)),"")</f>
        <v/>
      </c>
      <c r="Y14" s="209" t="str">
        <f>VLOOKUP(X14,日付カウント後!A:C,3,FALSE)</f>
        <v/>
      </c>
      <c r="Z14" s="210" cm="1">
        <f t="array" ref="Z14">SUMPRODUCT(($AQ$12:$AQ$1011=$X14)*$J$12:$J$1011)</f>
        <v>0</v>
      </c>
      <c r="AA14" s="210" cm="1">
        <f t="array" ref="AA14">SUMPRODUCT(($AQ$12:$AQ$1011=$X14)*$K$12:$K$1011)/1000</f>
        <v>0</v>
      </c>
      <c r="AB14" s="120">
        <f t="shared" si="2"/>
        <v>0</v>
      </c>
      <c r="AC14" s="211">
        <f>SUMIFS($N$12:$N$1011,$AQ$12:$AQ$1011,X14,$H$12:$H$1011,"軽油")+SUMIFS($N$12:$N$1011,$AQ$12:$AQ$1011,X14,$H$12:$H$1011,"ガソリン")*参考データ!$D$76/参考データ!$D$77+SUMIFS($N$12:$N$1011,$AQ$12:$AQ$1011,X14,$H$12:$H$1011,"LPG")*参考データ!$D$78/参考データ!$D$77+SUMIFS($N$12:$N$1011,$C$12:$C$1011,X14,$H$12:$H$1011,"CNG")*参考データ!$D$80/参考データ!$D$77+SUMIFS($N$12:$N$1011,$C$12:$C$1011,X14,$H$12:$H$1011,"バイオエタノール")*参考データ!$D$81/参考データ!$D$77+SUMIFS($N$12:$N$1011,$C$12:$C$1011,X14,$H$12:$H$1011,"バイオディーゼル")*参考データ!$D$82/参考データ!$D$77+SUMIFS($N$12:$N$1011,$C$12:$C$1011,X14,$H$12:$H$1011,"バイオガス")*参考データ!$D$83/参考データ!$D$77+SUMIFS($N$12:$N$1011,$C$12:$C$1011,X14,$H$12:$H$1011,"水素")*参考データ!$D$84/参考データ!$D$77+SUMIFS($N$12:$N$1011,$C$12:$C$1011,X14,$H$12:$H$1011,"電気（買電）")*参考データ!$D$85/参考データ!$D$77+SUMIFS($N$12:$N$1011,$C$12:$C$1011,X14,$H$12:$H$1011,"電気（自家発電：非燃料由来の非化石電気）")*参考データ!$D$86/参考データ!$D$77</f>
        <v>0</v>
      </c>
      <c r="AD14" s="210">
        <f t="shared" si="3"/>
        <v>0</v>
      </c>
      <c r="AE14" s="212">
        <f t="shared" si="8"/>
        <v>0</v>
      </c>
      <c r="AF14" s="219" t="str">
        <f t="shared" si="9"/>
        <v/>
      </c>
      <c r="AG14" s="213">
        <f t="shared" si="10"/>
        <v>0</v>
      </c>
      <c r="AH14" s="213">
        <f t="shared" si="11"/>
        <v>0</v>
      </c>
      <c r="AI14" s="220">
        <f t="shared" si="12"/>
        <v>0</v>
      </c>
      <c r="AJ14" s="221">
        <f t="shared" si="13"/>
        <v>0</v>
      </c>
      <c r="AK14" s="122">
        <f t="shared" si="14"/>
        <v>0</v>
      </c>
      <c r="AL14" s="222">
        <f t="shared" si="15"/>
        <v>0</v>
      </c>
      <c r="AN14" s="156">
        <f t="shared" si="4"/>
        <v>0</v>
      </c>
      <c r="AO14" s="156">
        <f t="shared" si="5"/>
        <v>0</v>
      </c>
      <c r="AP14" s="140">
        <f t="shared" si="6"/>
        <v>0</v>
      </c>
      <c r="AQ14" s="159" t="str">
        <f t="shared" si="7"/>
        <v/>
      </c>
    </row>
    <row r="15" spans="1:43" x14ac:dyDescent="0.2">
      <c r="B15" s="202">
        <v>4</v>
      </c>
      <c r="C15" s="41"/>
      <c r="D15" s="114"/>
      <c r="E15" s="114"/>
      <c r="F15" s="114"/>
      <c r="G15" s="42"/>
      <c r="H15" s="9"/>
      <c r="I15" s="9"/>
      <c r="J15" s="1"/>
      <c r="K15" s="34"/>
      <c r="L15" s="35"/>
      <c r="M15" s="7"/>
      <c r="N15" s="82"/>
      <c r="O15" s="68"/>
      <c r="P15" s="82"/>
      <c r="Q15" s="50"/>
      <c r="R15" s="280" t="str">
        <f t="shared" si="0"/>
        <v/>
      </c>
      <c r="S15" s="39" t="str">
        <f>IF(I15="","",IF(I15="委託輸送",IF(H15="ガソリン",VLOOKUP(L15,参考データ!$D$4:$F$6,3,TRUE),VLOOKUP(L15,参考データ!$D$7:$F$15,3,TRUE)),IF(H15="ガソリン",VLOOKUP(L15,参考データ!$D$16:$F$18,3,TRUE),VLOOKUP(L15,参考データ!$D$19:$F$27,3,TRUE))))</f>
        <v/>
      </c>
      <c r="T15" s="204" t="str">
        <f>IF(C15="","",IF(AND(J15=0,K15=0),0,IF(Q15="有",IF(H15="ガソリン",VLOOKUP(M15,参考データ!$B$36:$F$38,3,FALSE)/R15^VLOOKUP(M15,参考データ!$B$36:$F$38,4,FALSE)/L15^VLOOKUP(M15,参考データ!$B$36:$F$38,5,FALSE),VLOOKUP(M15,参考データ!$B$39:$F$42,3,FALSE)/R15^VLOOKUP(M15,参考データ!$B$39:$F$42,4,FALSE)/L15^VLOOKUP(M15,参考データ!$B$39:$F$42,5,FALSE))*U15,J15/(IF(I15="委託輸送",IF(H15="ガソリン",INDEX(参考データ!$F$48:$I$50,MATCH(L15,参考データ!$D$48:$D$50,1),MATCH(M15,参考データ!$F$47:$I$47,0)),INDEX(参考データ!$F$51:$I$59,MATCH(L15,参考データ!$D$51:$D$59,1),MATCH(M15,参考データ!$F$47:$I$47,0))),IF(H15="ガソリン",INDEX(参考データ!$F$60:$I$62,MATCH(L15,参考データ!$D$60:$D$62,1),MATCH(M15,参考データ!$F$47:$I$47,0)),INDEX(参考データ!$F$63:$I$71,MATCH(L15,参考データ!$D$63:$D$71,1),MATCH(M15,参考データ!$F$47:$I$47,0))))))))</f>
        <v/>
      </c>
      <c r="U15" s="218" t="str">
        <f t="shared" si="1"/>
        <v/>
      </c>
      <c r="V15" s="206" t="str">
        <f>IF(C15="","",IF(AND(K15=0,T15=0),"OK",IF(Q15="有",IF(OR(IF(I15="委託輸送",IF(H15="ガソリン",VLOOKUP(L15,参考データ!$D$4:$H$6,5,TRUE),VLOOKUP(L15,参考データ!$D$7:$H$15,5,TRUE)),IF(H15="ガソリン",VLOOKUP(L15,参考データ!$D$16:$H$18,5,TRUE),VLOOKUP(L15,参考データ!$D$19:$H$27,5,TRUE)))&lt;(J15/N15),S15&gt;R15),"エラー","OK"),IF(IF(I15="委託輸送",IF(H15="ガソリン",VLOOKUP(L15,参考データ!$D$4:$H$6,5,TRUE),VLOOKUP(L15,参考データ!$D$7:$H$15,5,TRUE)),IF(H15="ガソリン",VLOOKUP(L15,参考データ!$D$16:$H$18,5,TRUE),VLOOKUP(L15,参考データ!$D$19:$H$27,5,TRUE)))&lt;(J15/N15),"エラー","OK"))))</f>
        <v/>
      </c>
      <c r="W15" s="207"/>
      <c r="X15" s="208" t="str" cm="1">
        <f t="array" ref="X15">_xlfn.IFNA(INDEX($AQ$12:$AQ$1011,MATCH(0,COUNTIF($X$12:X14,$AQ$12:$AQ$1011),0)),"")</f>
        <v/>
      </c>
      <c r="Y15" s="209" t="str">
        <f>VLOOKUP(X15,日付カウント後!A:C,3,FALSE)</f>
        <v/>
      </c>
      <c r="Z15" s="210" cm="1">
        <f t="array" ref="Z15">SUMPRODUCT(($AQ$12:$AQ$1011=$X15)*$J$12:$J$1011)</f>
        <v>0</v>
      </c>
      <c r="AA15" s="210" cm="1">
        <f t="array" ref="AA15">SUMPRODUCT(($AQ$12:$AQ$1011=$X15)*$K$12:$K$1011)/1000</f>
        <v>0</v>
      </c>
      <c r="AB15" s="120">
        <f t="shared" si="2"/>
        <v>0</v>
      </c>
      <c r="AC15" s="211">
        <f>SUMIFS($N$12:$N$1011,$AQ$12:$AQ$1011,X15,$H$12:$H$1011,"軽油")+SUMIFS($N$12:$N$1011,$AQ$12:$AQ$1011,X15,$H$12:$H$1011,"ガソリン")*参考データ!$D$76/参考データ!$D$77+SUMIFS($N$12:$N$1011,$AQ$12:$AQ$1011,X15,$H$12:$H$1011,"LPG")*参考データ!$D$78/参考データ!$D$77+SUMIFS($N$12:$N$1011,$C$12:$C$1011,X15,$H$12:$H$1011,"CNG")*参考データ!$D$80/参考データ!$D$77+SUMIFS($N$12:$N$1011,$C$12:$C$1011,X15,$H$12:$H$1011,"バイオエタノール")*参考データ!$D$81/参考データ!$D$77+SUMIFS($N$12:$N$1011,$C$12:$C$1011,X15,$H$12:$H$1011,"バイオディーゼル")*参考データ!$D$82/参考データ!$D$77+SUMIFS($N$12:$N$1011,$C$12:$C$1011,X15,$H$12:$H$1011,"バイオガス")*参考データ!$D$83/参考データ!$D$77+SUMIFS($N$12:$N$1011,$C$12:$C$1011,X15,$H$12:$H$1011,"水素")*参考データ!$D$84/参考データ!$D$77+SUMIFS($N$12:$N$1011,$C$12:$C$1011,X15,$H$12:$H$1011,"電気（買電）")*参考データ!$D$85/参考データ!$D$77+SUMIFS($N$12:$N$1011,$C$12:$C$1011,X15,$H$12:$H$1011,"電気（自家発電：非燃料由来の非化石電気）")*参考データ!$D$86/参考データ!$D$77</f>
        <v>0</v>
      </c>
      <c r="AD15" s="210">
        <f t="shared" si="3"/>
        <v>0</v>
      </c>
      <c r="AE15" s="212">
        <f t="shared" si="8"/>
        <v>0</v>
      </c>
      <c r="AF15" s="219" t="str">
        <f t="shared" si="9"/>
        <v/>
      </c>
      <c r="AG15" s="213">
        <f t="shared" si="10"/>
        <v>0</v>
      </c>
      <c r="AH15" s="213">
        <f t="shared" si="11"/>
        <v>0</v>
      </c>
      <c r="AI15" s="220">
        <f t="shared" si="12"/>
        <v>0</v>
      </c>
      <c r="AJ15" s="221">
        <f t="shared" si="13"/>
        <v>0</v>
      </c>
      <c r="AK15" s="122">
        <f t="shared" si="14"/>
        <v>0</v>
      </c>
      <c r="AL15" s="222">
        <f t="shared" si="15"/>
        <v>0</v>
      </c>
      <c r="AN15" s="156">
        <f t="shared" si="4"/>
        <v>0</v>
      </c>
      <c r="AO15" s="156">
        <f t="shared" si="5"/>
        <v>0</v>
      </c>
      <c r="AP15" s="140">
        <f t="shared" si="6"/>
        <v>0</v>
      </c>
      <c r="AQ15" s="159" t="str">
        <f t="shared" si="7"/>
        <v/>
      </c>
    </row>
    <row r="16" spans="1:43" x14ac:dyDescent="0.2">
      <c r="B16" s="202">
        <v>5</v>
      </c>
      <c r="C16" s="41"/>
      <c r="D16" s="114"/>
      <c r="E16" s="114"/>
      <c r="F16" s="114"/>
      <c r="G16" s="42"/>
      <c r="H16" s="9"/>
      <c r="I16" s="9"/>
      <c r="J16" s="1"/>
      <c r="K16" s="34"/>
      <c r="L16" s="35"/>
      <c r="M16" s="7"/>
      <c r="N16" s="82"/>
      <c r="O16" s="68"/>
      <c r="P16" s="82"/>
      <c r="Q16" s="50"/>
      <c r="R16" s="280" t="str">
        <f t="shared" si="0"/>
        <v/>
      </c>
      <c r="S16" s="39" t="str">
        <f>IF(I16="","",IF(I16="委託輸送",IF(H16="ガソリン",VLOOKUP(L16,参考データ!$D$4:$F$6,3,TRUE),VLOOKUP(L16,参考データ!$D$7:$F$15,3,TRUE)),IF(H16="ガソリン",VLOOKUP(L16,参考データ!$D$16:$F$18,3,TRUE),VLOOKUP(L16,参考データ!$D$19:$F$27,3,TRUE))))</f>
        <v/>
      </c>
      <c r="T16" s="204" t="str">
        <f>IF(C16="","",IF(AND(J16=0,K16=0),0,IF(Q16="有",IF(H16="ガソリン",VLOOKUP(M16,参考データ!$B$36:$F$38,3,FALSE)/R16^VLOOKUP(M16,参考データ!$B$36:$F$38,4,FALSE)/L16^VLOOKUP(M16,参考データ!$B$36:$F$38,5,FALSE),VLOOKUP(M16,参考データ!$B$39:$F$42,3,FALSE)/R16^VLOOKUP(M16,参考データ!$B$39:$F$42,4,FALSE)/L16^VLOOKUP(M16,参考データ!$B$39:$F$42,5,FALSE))*U16,J16/(IF(I16="委託輸送",IF(H16="ガソリン",INDEX(参考データ!$F$48:$I$50,MATCH(L16,参考データ!$D$48:$D$50,1),MATCH(M16,参考データ!$F$47:$I$47,0)),INDEX(参考データ!$F$51:$I$59,MATCH(L16,参考データ!$D$51:$D$59,1),MATCH(M16,参考データ!$F$47:$I$47,0))),IF(H16="ガソリン",INDEX(参考データ!$F$60:$I$62,MATCH(L16,参考データ!$D$60:$D$62,1),MATCH(M16,参考データ!$F$47:$I$47,0)),INDEX(参考データ!$F$63:$I$71,MATCH(L16,参考データ!$D$63:$D$71,1),MATCH(M16,参考データ!$F$47:$I$47,0))))))))</f>
        <v/>
      </c>
      <c r="U16" s="218" t="str">
        <f t="shared" si="1"/>
        <v/>
      </c>
      <c r="V16" s="206" t="str">
        <f>IF(C16="","",IF(AND(K16=0,T16=0),"OK",IF(Q16="有",IF(OR(IF(I16="委託輸送",IF(H16="ガソリン",VLOOKUP(L16,参考データ!$D$4:$H$6,5,TRUE),VLOOKUP(L16,参考データ!$D$7:$H$15,5,TRUE)),IF(H16="ガソリン",VLOOKUP(L16,参考データ!$D$16:$H$18,5,TRUE),VLOOKUP(L16,参考データ!$D$19:$H$27,5,TRUE)))&lt;(J16/N16),S16&gt;R16),"エラー","OK"),IF(IF(I16="委託輸送",IF(H16="ガソリン",VLOOKUP(L16,参考データ!$D$4:$H$6,5,TRUE),VLOOKUP(L16,参考データ!$D$7:$H$15,5,TRUE)),IF(H16="ガソリン",VLOOKUP(L16,参考データ!$D$16:$H$18,5,TRUE),VLOOKUP(L16,参考データ!$D$19:$H$27,5,TRUE)))&lt;(J16/N16),"エラー","OK"))))</f>
        <v/>
      </c>
      <c r="W16" s="207"/>
      <c r="X16" s="208" t="str" cm="1">
        <f t="array" ref="X16">_xlfn.IFNA(INDEX($AQ$12:$AQ$1011,MATCH(0,COUNTIF($X$12:X15,$AQ$12:$AQ$1011),0)),"")</f>
        <v/>
      </c>
      <c r="Y16" s="209" t="str">
        <f>VLOOKUP(X16,日付カウント後!A:C,3,FALSE)</f>
        <v/>
      </c>
      <c r="Z16" s="210" cm="1">
        <f t="array" ref="Z16">SUMPRODUCT(($AQ$12:$AQ$1011=$X16)*$J$12:$J$1011)</f>
        <v>0</v>
      </c>
      <c r="AA16" s="210" cm="1">
        <f t="array" ref="AA16">SUMPRODUCT(($AQ$12:$AQ$1011=$X16)*$K$12:$K$1011)/1000</f>
        <v>0</v>
      </c>
      <c r="AB16" s="120">
        <f t="shared" si="2"/>
        <v>0</v>
      </c>
      <c r="AC16" s="211">
        <f>SUMIFS($N$12:$N$1011,$AQ$12:$AQ$1011,X16,$H$12:$H$1011,"軽油")+SUMIFS($N$12:$N$1011,$AQ$12:$AQ$1011,X16,$H$12:$H$1011,"ガソリン")*参考データ!$D$76/参考データ!$D$77+SUMIFS($N$12:$N$1011,$AQ$12:$AQ$1011,X16,$H$12:$H$1011,"LPG")*参考データ!$D$78/参考データ!$D$77+SUMIFS($N$12:$N$1011,$C$12:$C$1011,X16,$H$12:$H$1011,"CNG")*参考データ!$D$80/参考データ!$D$77+SUMIFS($N$12:$N$1011,$C$12:$C$1011,X16,$H$12:$H$1011,"バイオエタノール")*参考データ!$D$81/参考データ!$D$77+SUMIFS($N$12:$N$1011,$C$12:$C$1011,X16,$H$12:$H$1011,"バイオディーゼル")*参考データ!$D$82/参考データ!$D$77+SUMIFS($N$12:$N$1011,$C$12:$C$1011,X16,$H$12:$H$1011,"バイオガス")*参考データ!$D$83/参考データ!$D$77+SUMIFS($N$12:$N$1011,$C$12:$C$1011,X16,$H$12:$H$1011,"水素")*参考データ!$D$84/参考データ!$D$77+SUMIFS($N$12:$N$1011,$C$12:$C$1011,X16,$H$12:$H$1011,"電気（買電）")*参考データ!$D$85/参考データ!$D$77+SUMIFS($N$12:$N$1011,$C$12:$C$1011,X16,$H$12:$H$1011,"電気（自家発電：非燃料由来の非化石電気）")*参考データ!$D$86/参考データ!$D$77</f>
        <v>0</v>
      </c>
      <c r="AD16" s="210">
        <f t="shared" si="3"/>
        <v>0</v>
      </c>
      <c r="AE16" s="212">
        <f t="shared" si="8"/>
        <v>0</v>
      </c>
      <c r="AF16" s="219" t="str">
        <f t="shared" si="9"/>
        <v/>
      </c>
      <c r="AG16" s="213">
        <f t="shared" si="10"/>
        <v>0</v>
      </c>
      <c r="AH16" s="213">
        <f t="shared" si="11"/>
        <v>0</v>
      </c>
      <c r="AI16" s="220">
        <f t="shared" si="12"/>
        <v>0</v>
      </c>
      <c r="AJ16" s="221">
        <f t="shared" si="13"/>
        <v>0</v>
      </c>
      <c r="AK16" s="122">
        <f t="shared" si="14"/>
        <v>0</v>
      </c>
      <c r="AL16" s="222">
        <f t="shared" si="15"/>
        <v>0</v>
      </c>
      <c r="AN16" s="156">
        <f t="shared" si="4"/>
        <v>0</v>
      </c>
      <c r="AO16" s="156">
        <f t="shared" si="5"/>
        <v>0</v>
      </c>
      <c r="AP16" s="140">
        <f t="shared" si="6"/>
        <v>0</v>
      </c>
      <c r="AQ16" s="159" t="str">
        <f t="shared" si="7"/>
        <v/>
      </c>
    </row>
    <row r="17" spans="2:43" x14ac:dyDescent="0.2">
      <c r="B17" s="202">
        <v>6</v>
      </c>
      <c r="C17" s="41"/>
      <c r="D17" s="114"/>
      <c r="E17" s="114"/>
      <c r="F17" s="114"/>
      <c r="G17" s="42"/>
      <c r="H17" s="9"/>
      <c r="I17" s="9"/>
      <c r="J17" s="1"/>
      <c r="K17" s="34"/>
      <c r="L17" s="35"/>
      <c r="M17" s="7"/>
      <c r="N17" s="82"/>
      <c r="O17" s="68"/>
      <c r="P17" s="82"/>
      <c r="Q17" s="50"/>
      <c r="R17" s="280" t="str">
        <f t="shared" si="0"/>
        <v/>
      </c>
      <c r="S17" s="39" t="str">
        <f>IF(I17="","",IF(I17="委託輸送",IF(H17="ガソリン",VLOOKUP(L17,参考データ!$D$4:$F$6,3,TRUE),VLOOKUP(L17,参考データ!$D$7:$F$15,3,TRUE)),IF(H17="ガソリン",VLOOKUP(L17,参考データ!$D$16:$F$18,3,TRUE),VLOOKUP(L17,参考データ!$D$19:$F$27,3,TRUE))))</f>
        <v/>
      </c>
      <c r="T17" s="204" t="str">
        <f>IF(C17="","",IF(AND(J17=0,K17=0),0,IF(Q17="有",IF(H17="ガソリン",VLOOKUP(M17,参考データ!$B$36:$F$38,3,FALSE)/R17^VLOOKUP(M17,参考データ!$B$36:$F$38,4,FALSE)/L17^VLOOKUP(M17,参考データ!$B$36:$F$38,5,FALSE),VLOOKUP(M17,参考データ!$B$39:$F$42,3,FALSE)/R17^VLOOKUP(M17,参考データ!$B$39:$F$42,4,FALSE)/L17^VLOOKUP(M17,参考データ!$B$39:$F$42,5,FALSE))*U17,J17/(IF(I17="委託輸送",IF(H17="ガソリン",INDEX(参考データ!$F$48:$I$50,MATCH(L17,参考データ!$D$48:$D$50,1),MATCH(M17,参考データ!$F$47:$I$47,0)),INDEX(参考データ!$F$51:$I$59,MATCH(L17,参考データ!$D$51:$D$59,1),MATCH(M17,参考データ!$F$47:$I$47,0))),IF(H17="ガソリン",INDEX(参考データ!$F$60:$I$62,MATCH(L17,参考データ!$D$60:$D$62,1),MATCH(M17,参考データ!$F$47:$I$47,0)),INDEX(参考データ!$F$63:$I$71,MATCH(L17,参考データ!$D$63:$D$71,1),MATCH(M17,参考データ!$F$47:$I$47,0))))))))</f>
        <v/>
      </c>
      <c r="U17" s="218" t="str">
        <f t="shared" si="1"/>
        <v/>
      </c>
      <c r="V17" s="206" t="str">
        <f>IF(C17="","",IF(AND(K17=0,T17=0),"OK",IF(Q17="有",IF(OR(IF(I17="委託輸送",IF(H17="ガソリン",VLOOKUP(L17,参考データ!$D$4:$H$6,5,TRUE),VLOOKUP(L17,参考データ!$D$7:$H$15,5,TRUE)),IF(H17="ガソリン",VLOOKUP(L17,参考データ!$D$16:$H$18,5,TRUE),VLOOKUP(L17,参考データ!$D$19:$H$27,5,TRUE)))&lt;(J17/N17),S17&gt;R17),"エラー","OK"),IF(IF(I17="委託輸送",IF(H17="ガソリン",VLOOKUP(L17,参考データ!$D$4:$H$6,5,TRUE),VLOOKUP(L17,参考データ!$D$7:$H$15,5,TRUE)),IF(H17="ガソリン",VLOOKUP(L17,参考データ!$D$16:$H$18,5,TRUE),VLOOKUP(L17,参考データ!$D$19:$H$27,5,TRUE)))&lt;(J17/N17),"エラー","OK"))))</f>
        <v/>
      </c>
      <c r="W17" s="207"/>
      <c r="X17" s="208" t="str" cm="1">
        <f t="array" ref="X17">_xlfn.IFNA(INDEX($AQ$12:$AQ$1011,MATCH(0,COUNTIF($X$12:X16,$AQ$12:$AQ$1011),0)),"")</f>
        <v/>
      </c>
      <c r="Y17" s="209" t="str">
        <f>VLOOKUP(X17,日付カウント後!A:C,3,FALSE)</f>
        <v/>
      </c>
      <c r="Z17" s="210" cm="1">
        <f t="array" ref="Z17">SUMPRODUCT(($AQ$12:$AQ$1011=$X17)*$J$12:$J$1011)</f>
        <v>0</v>
      </c>
      <c r="AA17" s="210" cm="1">
        <f t="array" ref="AA17">SUMPRODUCT(($AQ$12:$AQ$1011=$X17)*$K$12:$K$1011)/1000</f>
        <v>0</v>
      </c>
      <c r="AB17" s="120">
        <f t="shared" si="2"/>
        <v>0</v>
      </c>
      <c r="AC17" s="211">
        <f>SUMIFS($N$12:$N$1011,$AQ$12:$AQ$1011,X17,$H$12:$H$1011,"軽油")+SUMIFS($N$12:$N$1011,$AQ$12:$AQ$1011,X17,$H$12:$H$1011,"ガソリン")*参考データ!$D$76/参考データ!$D$77+SUMIFS($N$12:$N$1011,$AQ$12:$AQ$1011,X17,$H$12:$H$1011,"LPG")*参考データ!$D$78/参考データ!$D$77+SUMIFS($N$12:$N$1011,$C$12:$C$1011,X17,$H$12:$H$1011,"CNG")*参考データ!$D$80/参考データ!$D$77+SUMIFS($N$12:$N$1011,$C$12:$C$1011,X17,$H$12:$H$1011,"バイオエタノール")*参考データ!$D$81/参考データ!$D$77+SUMIFS($N$12:$N$1011,$C$12:$C$1011,X17,$H$12:$H$1011,"バイオディーゼル")*参考データ!$D$82/参考データ!$D$77+SUMIFS($N$12:$N$1011,$C$12:$C$1011,X17,$H$12:$H$1011,"バイオガス")*参考データ!$D$83/参考データ!$D$77+SUMIFS($N$12:$N$1011,$C$12:$C$1011,X17,$H$12:$H$1011,"水素")*参考データ!$D$84/参考データ!$D$77+SUMIFS($N$12:$N$1011,$C$12:$C$1011,X17,$H$12:$H$1011,"電気（買電）")*参考データ!$D$85/参考データ!$D$77+SUMIFS($N$12:$N$1011,$C$12:$C$1011,X17,$H$12:$H$1011,"電気（自家発電：非燃料由来の非化石電気）")*参考データ!$D$86/参考データ!$D$77</f>
        <v>0</v>
      </c>
      <c r="AD17" s="210">
        <f t="shared" si="3"/>
        <v>0</v>
      </c>
      <c r="AE17" s="212">
        <f t="shared" si="8"/>
        <v>0</v>
      </c>
      <c r="AF17" s="219" t="str">
        <f t="shared" si="9"/>
        <v/>
      </c>
      <c r="AG17" s="213">
        <f t="shared" si="10"/>
        <v>0</v>
      </c>
      <c r="AH17" s="213">
        <f t="shared" si="11"/>
        <v>0</v>
      </c>
      <c r="AI17" s="220">
        <f t="shared" si="12"/>
        <v>0</v>
      </c>
      <c r="AJ17" s="221">
        <f t="shared" si="13"/>
        <v>0</v>
      </c>
      <c r="AK17" s="122">
        <f t="shared" si="14"/>
        <v>0</v>
      </c>
      <c r="AL17" s="222">
        <f t="shared" si="15"/>
        <v>0</v>
      </c>
      <c r="AN17" s="156">
        <f t="shared" si="4"/>
        <v>0</v>
      </c>
      <c r="AO17" s="156">
        <f t="shared" si="5"/>
        <v>0</v>
      </c>
      <c r="AP17" s="140">
        <f t="shared" si="6"/>
        <v>0</v>
      </c>
      <c r="AQ17" s="159" t="str">
        <f t="shared" si="7"/>
        <v/>
      </c>
    </row>
    <row r="18" spans="2:43" x14ac:dyDescent="0.2">
      <c r="B18" s="202">
        <v>7</v>
      </c>
      <c r="C18" s="41"/>
      <c r="D18" s="114"/>
      <c r="E18" s="114"/>
      <c r="F18" s="114"/>
      <c r="G18" s="42"/>
      <c r="H18" s="9"/>
      <c r="I18" s="9"/>
      <c r="J18" s="1"/>
      <c r="K18" s="34"/>
      <c r="L18" s="35"/>
      <c r="M18" s="7"/>
      <c r="N18" s="82"/>
      <c r="O18" s="68"/>
      <c r="P18" s="82"/>
      <c r="Q18" s="50"/>
      <c r="R18" s="280" t="str">
        <f t="shared" si="0"/>
        <v/>
      </c>
      <c r="S18" s="39" t="str">
        <f>IF(I18="","",IF(I18="委託輸送",IF(H18="ガソリン",VLOOKUP(L18,参考データ!$D$4:$F$6,3,TRUE),VLOOKUP(L18,参考データ!$D$7:$F$15,3,TRUE)),IF(H18="ガソリン",VLOOKUP(L18,参考データ!$D$16:$F$18,3,TRUE),VLOOKUP(L18,参考データ!$D$19:$F$27,3,TRUE))))</f>
        <v/>
      </c>
      <c r="T18" s="204" t="str">
        <f>IF(C18="","",IF(AND(J18=0,K18=0),0,IF(Q18="有",IF(H18="ガソリン",VLOOKUP(M18,参考データ!$B$36:$F$38,3,FALSE)/R18^VLOOKUP(M18,参考データ!$B$36:$F$38,4,FALSE)/L18^VLOOKUP(M18,参考データ!$B$36:$F$38,5,FALSE),VLOOKUP(M18,参考データ!$B$39:$F$42,3,FALSE)/R18^VLOOKUP(M18,参考データ!$B$39:$F$42,4,FALSE)/L18^VLOOKUP(M18,参考データ!$B$39:$F$42,5,FALSE))*U18,J18/(IF(I18="委託輸送",IF(H18="ガソリン",INDEX(参考データ!$F$48:$I$50,MATCH(L18,参考データ!$D$48:$D$50,1),MATCH(M18,参考データ!$F$47:$I$47,0)),INDEX(参考データ!$F$51:$I$59,MATCH(L18,参考データ!$D$51:$D$59,1),MATCH(M18,参考データ!$F$47:$I$47,0))),IF(H18="ガソリン",INDEX(参考データ!$F$60:$I$62,MATCH(L18,参考データ!$D$60:$D$62,1),MATCH(M18,参考データ!$F$47:$I$47,0)),INDEX(参考データ!$F$63:$I$71,MATCH(L18,参考データ!$D$63:$D$71,1),MATCH(M18,参考データ!$F$47:$I$47,0))))))))</f>
        <v/>
      </c>
      <c r="U18" s="218" t="str">
        <f t="shared" si="1"/>
        <v/>
      </c>
      <c r="V18" s="206" t="str">
        <f>IF(C18="","",IF(AND(K18=0,T18=0),"OK",IF(Q18="有",IF(OR(IF(I18="委託輸送",IF(H18="ガソリン",VLOOKUP(L18,参考データ!$D$4:$H$6,5,TRUE),VLOOKUP(L18,参考データ!$D$7:$H$15,5,TRUE)),IF(H18="ガソリン",VLOOKUP(L18,参考データ!$D$16:$H$18,5,TRUE),VLOOKUP(L18,参考データ!$D$19:$H$27,5,TRUE)))&lt;(J18/N18),S18&gt;R18),"エラー","OK"),IF(IF(I18="委託輸送",IF(H18="ガソリン",VLOOKUP(L18,参考データ!$D$4:$H$6,5,TRUE),VLOOKUP(L18,参考データ!$D$7:$H$15,5,TRUE)),IF(H18="ガソリン",VLOOKUP(L18,参考データ!$D$16:$H$18,5,TRUE),VLOOKUP(L18,参考データ!$D$19:$H$27,5,TRUE)))&lt;(J18/N18),"エラー","OK"))))</f>
        <v/>
      </c>
      <c r="W18" s="207"/>
      <c r="X18" s="208" t="str" cm="1">
        <f t="array" ref="X18">_xlfn.IFNA(INDEX($AQ$12:$AQ$1011,MATCH(0,COUNTIF($X$12:X17,$AQ$12:$AQ$1011),0)),"")</f>
        <v/>
      </c>
      <c r="Y18" s="209" t="str">
        <f>VLOOKUP(X18,日付カウント後!A:C,3,FALSE)</f>
        <v/>
      </c>
      <c r="Z18" s="210" cm="1">
        <f t="array" ref="Z18">SUMPRODUCT(($AQ$12:$AQ$1011=$X18)*$J$12:$J$1011)</f>
        <v>0</v>
      </c>
      <c r="AA18" s="210" cm="1">
        <f t="array" ref="AA18">SUMPRODUCT(($AQ$12:$AQ$1011=$X18)*$K$12:$K$1011)/1000</f>
        <v>0</v>
      </c>
      <c r="AB18" s="120">
        <f t="shared" si="2"/>
        <v>0</v>
      </c>
      <c r="AC18" s="211">
        <f>SUMIFS($N$12:$N$1011,$AQ$12:$AQ$1011,X18,$H$12:$H$1011,"軽油")+SUMIFS($N$12:$N$1011,$AQ$12:$AQ$1011,X18,$H$12:$H$1011,"ガソリン")*参考データ!$D$76/参考データ!$D$77+SUMIFS($N$12:$N$1011,$AQ$12:$AQ$1011,X18,$H$12:$H$1011,"LPG")*参考データ!$D$78/参考データ!$D$77+SUMIFS($N$12:$N$1011,$C$12:$C$1011,X18,$H$12:$H$1011,"CNG")*参考データ!$D$80/参考データ!$D$77+SUMIFS($N$12:$N$1011,$C$12:$C$1011,X18,$H$12:$H$1011,"バイオエタノール")*参考データ!$D$81/参考データ!$D$77+SUMIFS($N$12:$N$1011,$C$12:$C$1011,X18,$H$12:$H$1011,"バイオディーゼル")*参考データ!$D$82/参考データ!$D$77+SUMIFS($N$12:$N$1011,$C$12:$C$1011,X18,$H$12:$H$1011,"バイオガス")*参考データ!$D$83/参考データ!$D$77+SUMIFS($N$12:$N$1011,$C$12:$C$1011,X18,$H$12:$H$1011,"水素")*参考データ!$D$84/参考データ!$D$77+SUMIFS($N$12:$N$1011,$C$12:$C$1011,X18,$H$12:$H$1011,"電気（買電）")*参考データ!$D$85/参考データ!$D$77+SUMIFS($N$12:$N$1011,$C$12:$C$1011,X18,$H$12:$H$1011,"電気（自家発電：非燃料由来の非化石電気）")*参考データ!$D$86/参考データ!$D$77</f>
        <v>0</v>
      </c>
      <c r="AD18" s="210">
        <f t="shared" si="3"/>
        <v>0</v>
      </c>
      <c r="AE18" s="212">
        <f t="shared" si="8"/>
        <v>0</v>
      </c>
      <c r="AF18" s="219" t="str">
        <f t="shared" si="9"/>
        <v/>
      </c>
      <c r="AG18" s="213">
        <f t="shared" si="10"/>
        <v>0</v>
      </c>
      <c r="AH18" s="213">
        <f t="shared" si="11"/>
        <v>0</v>
      </c>
      <c r="AI18" s="220">
        <f t="shared" si="12"/>
        <v>0</v>
      </c>
      <c r="AJ18" s="221">
        <f t="shared" si="13"/>
        <v>0</v>
      </c>
      <c r="AK18" s="122">
        <f t="shared" si="14"/>
        <v>0</v>
      </c>
      <c r="AL18" s="222">
        <f t="shared" si="15"/>
        <v>0</v>
      </c>
      <c r="AN18" s="156">
        <f t="shared" si="4"/>
        <v>0</v>
      </c>
      <c r="AO18" s="156">
        <f t="shared" si="5"/>
        <v>0</v>
      </c>
      <c r="AP18" s="140">
        <f t="shared" si="6"/>
        <v>0</v>
      </c>
      <c r="AQ18" s="159" t="str">
        <f t="shared" si="7"/>
        <v/>
      </c>
    </row>
    <row r="19" spans="2:43" x14ac:dyDescent="0.2">
      <c r="B19" s="202">
        <v>8</v>
      </c>
      <c r="C19" s="41"/>
      <c r="D19" s="114"/>
      <c r="E19" s="114"/>
      <c r="F19" s="114"/>
      <c r="G19" s="42"/>
      <c r="H19" s="9"/>
      <c r="I19" s="9"/>
      <c r="J19" s="1"/>
      <c r="K19" s="34"/>
      <c r="L19" s="35"/>
      <c r="M19" s="7"/>
      <c r="N19" s="82"/>
      <c r="O19" s="68"/>
      <c r="P19" s="82"/>
      <c r="Q19" s="50"/>
      <c r="R19" s="280" t="str">
        <f t="shared" si="0"/>
        <v/>
      </c>
      <c r="S19" s="39" t="str">
        <f>IF(I19="","",IF(I19="委託輸送",IF(H19="ガソリン",VLOOKUP(L19,参考データ!$D$4:$F$6,3,TRUE),VLOOKUP(L19,参考データ!$D$7:$F$15,3,TRUE)),IF(H19="ガソリン",VLOOKUP(L19,参考データ!$D$16:$F$18,3,TRUE),VLOOKUP(L19,参考データ!$D$19:$F$27,3,TRUE))))</f>
        <v/>
      </c>
      <c r="T19" s="204" t="str">
        <f>IF(C19="","",IF(AND(J19=0,K19=0),0,IF(Q19="有",IF(H19="ガソリン",VLOOKUP(M19,参考データ!$B$36:$F$38,3,FALSE)/R19^VLOOKUP(M19,参考データ!$B$36:$F$38,4,FALSE)/L19^VLOOKUP(M19,参考データ!$B$36:$F$38,5,FALSE),VLOOKUP(M19,参考データ!$B$39:$F$42,3,FALSE)/R19^VLOOKUP(M19,参考データ!$B$39:$F$42,4,FALSE)/L19^VLOOKUP(M19,参考データ!$B$39:$F$42,5,FALSE))*U19,J19/(IF(I19="委託輸送",IF(H19="ガソリン",INDEX(参考データ!$F$48:$I$50,MATCH(L19,参考データ!$D$48:$D$50,1),MATCH(M19,参考データ!$F$47:$I$47,0)),INDEX(参考データ!$F$51:$I$59,MATCH(L19,参考データ!$D$51:$D$59,1),MATCH(M19,参考データ!$F$47:$I$47,0))),IF(H19="ガソリン",INDEX(参考データ!$F$60:$I$62,MATCH(L19,参考データ!$D$60:$D$62,1),MATCH(M19,参考データ!$F$47:$I$47,0)),INDEX(参考データ!$F$63:$I$71,MATCH(L19,参考データ!$D$63:$D$71,1),MATCH(M19,参考データ!$F$47:$I$47,0))))))))</f>
        <v/>
      </c>
      <c r="U19" s="218" t="str">
        <f t="shared" si="1"/>
        <v/>
      </c>
      <c r="V19" s="206" t="str">
        <f>IF(C19="","",IF(AND(K19=0,T19=0),"OK",IF(Q19="有",IF(OR(IF(I19="委託輸送",IF(H19="ガソリン",VLOOKUP(L19,参考データ!$D$4:$H$6,5,TRUE),VLOOKUP(L19,参考データ!$D$7:$H$15,5,TRUE)),IF(H19="ガソリン",VLOOKUP(L19,参考データ!$D$16:$H$18,5,TRUE),VLOOKUP(L19,参考データ!$D$19:$H$27,5,TRUE)))&lt;(J19/N19),S19&gt;R19),"エラー","OK"),IF(IF(I19="委託輸送",IF(H19="ガソリン",VLOOKUP(L19,参考データ!$D$4:$H$6,5,TRUE),VLOOKUP(L19,参考データ!$D$7:$H$15,5,TRUE)),IF(H19="ガソリン",VLOOKUP(L19,参考データ!$D$16:$H$18,5,TRUE),VLOOKUP(L19,参考データ!$D$19:$H$27,5,TRUE)))&lt;(J19/N19),"エラー","OK"))))</f>
        <v/>
      </c>
      <c r="W19" s="207"/>
      <c r="X19" s="208" t="str" cm="1">
        <f t="array" ref="X19">_xlfn.IFNA(INDEX($AQ$12:$AQ$1011,MATCH(0,COUNTIF($X$12:X18,$AQ$12:$AQ$1011),0)),"")</f>
        <v/>
      </c>
      <c r="Y19" s="209" t="str">
        <f>VLOOKUP(X19,日付カウント後!A:C,3,FALSE)</f>
        <v/>
      </c>
      <c r="Z19" s="210" cm="1">
        <f t="array" ref="Z19">SUMPRODUCT(($AQ$12:$AQ$1011=$X19)*$J$12:$J$1011)</f>
        <v>0</v>
      </c>
      <c r="AA19" s="210" cm="1">
        <f t="array" ref="AA19">SUMPRODUCT(($AQ$12:$AQ$1011=$X19)*$K$12:$K$1011)/1000</f>
        <v>0</v>
      </c>
      <c r="AB19" s="120">
        <f t="shared" si="2"/>
        <v>0</v>
      </c>
      <c r="AC19" s="211">
        <f>SUMIFS($N$12:$N$1011,$AQ$12:$AQ$1011,X19,$H$12:$H$1011,"軽油")+SUMIFS($N$12:$N$1011,$AQ$12:$AQ$1011,X19,$H$12:$H$1011,"ガソリン")*参考データ!$D$76/参考データ!$D$77+SUMIFS($N$12:$N$1011,$AQ$12:$AQ$1011,X19,$H$12:$H$1011,"LPG")*参考データ!$D$78/参考データ!$D$77+SUMIFS($N$12:$N$1011,$C$12:$C$1011,X19,$H$12:$H$1011,"CNG")*参考データ!$D$80/参考データ!$D$77+SUMIFS($N$12:$N$1011,$C$12:$C$1011,X19,$H$12:$H$1011,"バイオエタノール")*参考データ!$D$81/参考データ!$D$77+SUMIFS($N$12:$N$1011,$C$12:$C$1011,X19,$H$12:$H$1011,"バイオディーゼル")*参考データ!$D$82/参考データ!$D$77+SUMIFS($N$12:$N$1011,$C$12:$C$1011,X19,$H$12:$H$1011,"バイオガス")*参考データ!$D$83/参考データ!$D$77+SUMIFS($N$12:$N$1011,$C$12:$C$1011,X19,$H$12:$H$1011,"水素")*参考データ!$D$84/参考データ!$D$77+SUMIFS($N$12:$N$1011,$C$12:$C$1011,X19,$H$12:$H$1011,"電気（買電）")*参考データ!$D$85/参考データ!$D$77+SUMIFS($N$12:$N$1011,$C$12:$C$1011,X19,$H$12:$H$1011,"電気（自家発電：非燃料由来の非化石電気）")*参考データ!$D$86/参考データ!$D$77</f>
        <v>0</v>
      </c>
      <c r="AD19" s="210">
        <f t="shared" si="3"/>
        <v>0</v>
      </c>
      <c r="AE19" s="212">
        <f t="shared" si="8"/>
        <v>0</v>
      </c>
      <c r="AF19" s="219" t="str">
        <f t="shared" si="9"/>
        <v/>
      </c>
      <c r="AG19" s="213">
        <f t="shared" si="10"/>
        <v>0</v>
      </c>
      <c r="AH19" s="213">
        <f t="shared" si="11"/>
        <v>0</v>
      </c>
      <c r="AI19" s="220">
        <f t="shared" si="12"/>
        <v>0</v>
      </c>
      <c r="AJ19" s="221">
        <f t="shared" si="13"/>
        <v>0</v>
      </c>
      <c r="AK19" s="122">
        <f t="shared" si="14"/>
        <v>0</v>
      </c>
      <c r="AL19" s="222">
        <f t="shared" si="15"/>
        <v>0</v>
      </c>
      <c r="AN19" s="156">
        <f t="shared" si="4"/>
        <v>0</v>
      </c>
      <c r="AO19" s="156">
        <f t="shared" si="5"/>
        <v>0</v>
      </c>
      <c r="AP19" s="140">
        <f t="shared" si="6"/>
        <v>0</v>
      </c>
      <c r="AQ19" s="159" t="str">
        <f t="shared" si="7"/>
        <v/>
      </c>
    </row>
    <row r="20" spans="2:43" x14ac:dyDescent="0.2">
      <c r="B20" s="202">
        <v>9</v>
      </c>
      <c r="C20" s="41"/>
      <c r="D20" s="114"/>
      <c r="E20" s="114"/>
      <c r="F20" s="114"/>
      <c r="G20" s="42"/>
      <c r="H20" s="9"/>
      <c r="I20" s="9"/>
      <c r="J20" s="1"/>
      <c r="K20" s="34"/>
      <c r="L20" s="35"/>
      <c r="M20" s="7"/>
      <c r="N20" s="82"/>
      <c r="O20" s="68"/>
      <c r="P20" s="82"/>
      <c r="Q20" s="50"/>
      <c r="R20" s="280" t="str">
        <f t="shared" si="0"/>
        <v/>
      </c>
      <c r="S20" s="39" t="str">
        <f>IF(I20="","",IF(I20="委託輸送",IF(H20="ガソリン",VLOOKUP(L20,参考データ!$D$4:$F$6,3,TRUE),VLOOKUP(L20,参考データ!$D$7:$F$15,3,TRUE)),IF(H20="ガソリン",VLOOKUP(L20,参考データ!$D$16:$F$18,3,TRUE),VLOOKUP(L20,参考データ!$D$19:$F$27,3,TRUE))))</f>
        <v/>
      </c>
      <c r="T20" s="204" t="str">
        <f>IF(C20="","",IF(AND(J20=0,K20=0),0,IF(Q20="有",IF(H20="ガソリン",VLOOKUP(M20,参考データ!$B$36:$F$38,3,FALSE)/R20^VLOOKUP(M20,参考データ!$B$36:$F$38,4,FALSE)/L20^VLOOKUP(M20,参考データ!$B$36:$F$38,5,FALSE),VLOOKUP(M20,参考データ!$B$39:$F$42,3,FALSE)/R20^VLOOKUP(M20,参考データ!$B$39:$F$42,4,FALSE)/L20^VLOOKUP(M20,参考データ!$B$39:$F$42,5,FALSE))*U20,J20/(IF(I20="委託輸送",IF(H20="ガソリン",INDEX(参考データ!$F$48:$I$50,MATCH(L20,参考データ!$D$48:$D$50,1),MATCH(M20,参考データ!$F$47:$I$47,0)),INDEX(参考データ!$F$51:$I$59,MATCH(L20,参考データ!$D$51:$D$59,1),MATCH(M20,参考データ!$F$47:$I$47,0))),IF(H20="ガソリン",INDEX(参考データ!$F$60:$I$62,MATCH(L20,参考データ!$D$60:$D$62,1),MATCH(M20,参考データ!$F$47:$I$47,0)),INDEX(参考データ!$F$63:$I$71,MATCH(L20,参考データ!$D$63:$D$71,1),MATCH(M20,参考データ!$F$47:$I$47,0))))))))</f>
        <v/>
      </c>
      <c r="U20" s="218" t="str">
        <f t="shared" si="1"/>
        <v/>
      </c>
      <c r="V20" s="206" t="str">
        <f>IF(C20="","",IF(AND(K20=0,T20=0),"OK",IF(Q20="有",IF(OR(IF(I20="委託輸送",IF(H20="ガソリン",VLOOKUP(L20,参考データ!$D$4:$H$6,5,TRUE),VLOOKUP(L20,参考データ!$D$7:$H$15,5,TRUE)),IF(H20="ガソリン",VLOOKUP(L20,参考データ!$D$16:$H$18,5,TRUE),VLOOKUP(L20,参考データ!$D$19:$H$27,5,TRUE)))&lt;(J20/N20),S20&gt;R20),"エラー","OK"),IF(IF(I20="委託輸送",IF(H20="ガソリン",VLOOKUP(L20,参考データ!$D$4:$H$6,5,TRUE),VLOOKUP(L20,参考データ!$D$7:$H$15,5,TRUE)),IF(H20="ガソリン",VLOOKUP(L20,参考データ!$D$16:$H$18,5,TRUE),VLOOKUP(L20,参考データ!$D$19:$H$27,5,TRUE)))&lt;(J20/N20),"エラー","OK"))))</f>
        <v/>
      </c>
      <c r="W20" s="207"/>
      <c r="X20" s="208" t="str" cm="1">
        <f t="array" ref="X20">_xlfn.IFNA(INDEX($AQ$12:$AQ$1011,MATCH(0,COUNTIF($X$12:X19,$AQ$12:$AQ$1011),0)),"")</f>
        <v/>
      </c>
      <c r="Y20" s="209" t="str">
        <f>VLOOKUP(X20,日付カウント後!A:C,3,FALSE)</f>
        <v/>
      </c>
      <c r="Z20" s="210" cm="1">
        <f t="array" ref="Z20">SUMPRODUCT(($AQ$12:$AQ$1011=$X20)*$J$12:$J$1011)</f>
        <v>0</v>
      </c>
      <c r="AA20" s="210" cm="1">
        <f t="array" ref="AA20">SUMPRODUCT(($AQ$12:$AQ$1011=$X20)*$K$12:$K$1011)/1000</f>
        <v>0</v>
      </c>
      <c r="AB20" s="120">
        <f t="shared" si="2"/>
        <v>0</v>
      </c>
      <c r="AC20" s="211">
        <f>SUMIFS($N$12:$N$1011,$AQ$12:$AQ$1011,X20,$H$12:$H$1011,"軽油")+SUMIFS($N$12:$N$1011,$AQ$12:$AQ$1011,X20,$H$12:$H$1011,"ガソリン")*参考データ!$D$76/参考データ!$D$77+SUMIFS($N$12:$N$1011,$AQ$12:$AQ$1011,X20,$H$12:$H$1011,"LPG")*参考データ!$D$78/参考データ!$D$77+SUMIFS($N$12:$N$1011,$C$12:$C$1011,X20,$H$12:$H$1011,"CNG")*参考データ!$D$80/参考データ!$D$77+SUMIFS($N$12:$N$1011,$C$12:$C$1011,X20,$H$12:$H$1011,"バイオエタノール")*参考データ!$D$81/参考データ!$D$77+SUMIFS($N$12:$N$1011,$C$12:$C$1011,X20,$H$12:$H$1011,"バイオディーゼル")*参考データ!$D$82/参考データ!$D$77+SUMIFS($N$12:$N$1011,$C$12:$C$1011,X20,$H$12:$H$1011,"バイオガス")*参考データ!$D$83/参考データ!$D$77+SUMIFS($N$12:$N$1011,$C$12:$C$1011,X20,$H$12:$H$1011,"水素")*参考データ!$D$84/参考データ!$D$77+SUMIFS($N$12:$N$1011,$C$12:$C$1011,X20,$H$12:$H$1011,"電気（買電）")*参考データ!$D$85/参考データ!$D$77+SUMIFS($N$12:$N$1011,$C$12:$C$1011,X20,$H$12:$H$1011,"電気（自家発電：非燃料由来の非化石電気）")*参考データ!$D$86/参考データ!$D$77</f>
        <v>0</v>
      </c>
      <c r="AD20" s="210">
        <f t="shared" si="3"/>
        <v>0</v>
      </c>
      <c r="AE20" s="212">
        <f t="shared" si="8"/>
        <v>0</v>
      </c>
      <c r="AF20" s="219" t="str">
        <f t="shared" si="9"/>
        <v/>
      </c>
      <c r="AG20" s="213">
        <f t="shared" si="10"/>
        <v>0</v>
      </c>
      <c r="AH20" s="213">
        <f t="shared" si="11"/>
        <v>0</v>
      </c>
      <c r="AI20" s="220">
        <f t="shared" si="12"/>
        <v>0</v>
      </c>
      <c r="AJ20" s="221">
        <f t="shared" si="13"/>
        <v>0</v>
      </c>
      <c r="AK20" s="122">
        <f t="shared" si="14"/>
        <v>0</v>
      </c>
      <c r="AL20" s="222">
        <f t="shared" si="15"/>
        <v>0</v>
      </c>
      <c r="AN20" s="156">
        <f t="shared" si="4"/>
        <v>0</v>
      </c>
      <c r="AO20" s="156">
        <f t="shared" si="5"/>
        <v>0</v>
      </c>
      <c r="AP20" s="140">
        <f t="shared" si="6"/>
        <v>0</v>
      </c>
      <c r="AQ20" s="159" t="str">
        <f t="shared" si="7"/>
        <v/>
      </c>
    </row>
    <row r="21" spans="2:43" x14ac:dyDescent="0.2">
      <c r="B21" s="202">
        <v>10</v>
      </c>
      <c r="C21" s="41"/>
      <c r="D21" s="114"/>
      <c r="E21" s="114"/>
      <c r="F21" s="114"/>
      <c r="G21" s="42"/>
      <c r="H21" s="9"/>
      <c r="I21" s="9"/>
      <c r="J21" s="1"/>
      <c r="K21" s="34"/>
      <c r="L21" s="35"/>
      <c r="M21" s="7"/>
      <c r="N21" s="82"/>
      <c r="O21" s="68"/>
      <c r="P21" s="82"/>
      <c r="Q21" s="50"/>
      <c r="R21" s="280" t="str">
        <f t="shared" si="0"/>
        <v/>
      </c>
      <c r="S21" s="39" t="str">
        <f>IF(I21="","",IF(I21="委託輸送",IF(H21="ガソリン",VLOOKUP(L21,参考データ!$D$4:$F$6,3,TRUE),VLOOKUP(L21,参考データ!$D$7:$F$15,3,TRUE)),IF(H21="ガソリン",VLOOKUP(L21,参考データ!$D$16:$F$18,3,TRUE),VLOOKUP(L21,参考データ!$D$19:$F$27,3,TRUE))))</f>
        <v/>
      </c>
      <c r="T21" s="204" t="str">
        <f>IF(C21="","",IF(AND(J21=0,K21=0),0,IF(Q21="有",IF(H21="ガソリン",VLOOKUP(M21,参考データ!$B$36:$F$38,3,FALSE)/R21^VLOOKUP(M21,参考データ!$B$36:$F$38,4,FALSE)/L21^VLOOKUP(M21,参考データ!$B$36:$F$38,5,FALSE),VLOOKUP(M21,参考データ!$B$39:$F$42,3,FALSE)/R21^VLOOKUP(M21,参考データ!$B$39:$F$42,4,FALSE)/L21^VLOOKUP(M21,参考データ!$B$39:$F$42,5,FALSE))*U21,J21/(IF(I21="委託輸送",IF(H21="ガソリン",INDEX(参考データ!$F$48:$I$50,MATCH(L21,参考データ!$D$48:$D$50,1),MATCH(M21,参考データ!$F$47:$I$47,0)),INDEX(参考データ!$F$51:$I$59,MATCH(L21,参考データ!$D$51:$D$59,1),MATCH(M21,参考データ!$F$47:$I$47,0))),IF(H21="ガソリン",INDEX(参考データ!$F$60:$I$62,MATCH(L21,参考データ!$D$60:$D$62,1),MATCH(M21,参考データ!$F$47:$I$47,0)),INDEX(参考データ!$F$63:$I$71,MATCH(L21,参考データ!$D$63:$D$71,1),MATCH(M21,参考データ!$F$47:$I$47,0))))))))</f>
        <v/>
      </c>
      <c r="U21" s="218" t="str">
        <f t="shared" si="1"/>
        <v/>
      </c>
      <c r="V21" s="206" t="str">
        <f>IF(C21="","",IF(AND(K21=0,T21=0),"OK",IF(Q21="有",IF(OR(IF(I21="委託輸送",IF(H21="ガソリン",VLOOKUP(L21,参考データ!$D$4:$H$6,5,TRUE),VLOOKUP(L21,参考データ!$D$7:$H$15,5,TRUE)),IF(H21="ガソリン",VLOOKUP(L21,参考データ!$D$16:$H$18,5,TRUE),VLOOKUP(L21,参考データ!$D$19:$H$27,5,TRUE)))&lt;(J21/N21),S21&gt;R21),"エラー","OK"),IF(IF(I21="委託輸送",IF(H21="ガソリン",VLOOKUP(L21,参考データ!$D$4:$H$6,5,TRUE),VLOOKUP(L21,参考データ!$D$7:$H$15,5,TRUE)),IF(H21="ガソリン",VLOOKUP(L21,参考データ!$D$16:$H$18,5,TRUE),VLOOKUP(L21,参考データ!$D$19:$H$27,5,TRUE)))&lt;(J21/N21),"エラー","OK"))))</f>
        <v/>
      </c>
      <c r="W21" s="207"/>
      <c r="X21" s="208" t="str" cm="1">
        <f t="array" ref="X21">_xlfn.IFNA(INDEX($AQ$12:$AQ$1011,MATCH(0,COUNTIF($X$12:X20,$AQ$12:$AQ$1011),0)),"")</f>
        <v/>
      </c>
      <c r="Y21" s="209" t="str">
        <f>VLOOKUP(X21,日付カウント後!A:C,3,FALSE)</f>
        <v/>
      </c>
      <c r="Z21" s="210" cm="1">
        <f t="array" ref="Z21">SUMPRODUCT(($AQ$12:$AQ$1011=$X21)*$J$12:$J$1011)</f>
        <v>0</v>
      </c>
      <c r="AA21" s="210" cm="1">
        <f t="array" ref="AA21">SUMPRODUCT(($AQ$12:$AQ$1011=$X21)*$K$12:$K$1011)/1000</f>
        <v>0</v>
      </c>
      <c r="AB21" s="120">
        <f t="shared" si="2"/>
        <v>0</v>
      </c>
      <c r="AC21" s="211">
        <f>SUMIFS($N$12:$N$1011,$AQ$12:$AQ$1011,X21,$H$12:$H$1011,"軽油")+SUMIFS($N$12:$N$1011,$AQ$12:$AQ$1011,X21,$H$12:$H$1011,"ガソリン")*参考データ!$D$76/参考データ!$D$77+SUMIFS($N$12:$N$1011,$AQ$12:$AQ$1011,X21,$H$12:$H$1011,"LPG")*参考データ!$D$78/参考データ!$D$77+SUMIFS($N$12:$N$1011,$C$12:$C$1011,X21,$H$12:$H$1011,"CNG")*参考データ!$D$80/参考データ!$D$77+SUMIFS($N$12:$N$1011,$C$12:$C$1011,X21,$H$12:$H$1011,"バイオエタノール")*参考データ!$D$81/参考データ!$D$77+SUMIFS($N$12:$N$1011,$C$12:$C$1011,X21,$H$12:$H$1011,"バイオディーゼル")*参考データ!$D$82/参考データ!$D$77+SUMIFS($N$12:$N$1011,$C$12:$C$1011,X21,$H$12:$H$1011,"バイオガス")*参考データ!$D$83/参考データ!$D$77+SUMIFS($N$12:$N$1011,$C$12:$C$1011,X21,$H$12:$H$1011,"水素")*参考データ!$D$84/参考データ!$D$77+SUMIFS($N$12:$N$1011,$C$12:$C$1011,X21,$H$12:$H$1011,"電気（買電）")*参考データ!$D$85/参考データ!$D$77+SUMIFS($N$12:$N$1011,$C$12:$C$1011,X21,$H$12:$H$1011,"電気（自家発電：非燃料由来の非化石電気）")*参考データ!$D$86/参考データ!$D$77</f>
        <v>0</v>
      </c>
      <c r="AD21" s="210">
        <f t="shared" si="3"/>
        <v>0</v>
      </c>
      <c r="AE21" s="212">
        <f t="shared" si="8"/>
        <v>0</v>
      </c>
      <c r="AF21" s="219" t="str">
        <f t="shared" si="9"/>
        <v/>
      </c>
      <c r="AG21" s="213">
        <f t="shared" si="10"/>
        <v>0</v>
      </c>
      <c r="AH21" s="213">
        <f t="shared" si="11"/>
        <v>0</v>
      </c>
      <c r="AI21" s="220">
        <f t="shared" si="12"/>
        <v>0</v>
      </c>
      <c r="AJ21" s="221">
        <f t="shared" si="13"/>
        <v>0</v>
      </c>
      <c r="AK21" s="122">
        <f t="shared" si="14"/>
        <v>0</v>
      </c>
      <c r="AL21" s="222">
        <f t="shared" si="15"/>
        <v>0</v>
      </c>
      <c r="AN21" s="156">
        <f t="shared" si="4"/>
        <v>0</v>
      </c>
      <c r="AO21" s="156">
        <f t="shared" si="5"/>
        <v>0</v>
      </c>
      <c r="AP21" s="140">
        <f t="shared" si="6"/>
        <v>0</v>
      </c>
      <c r="AQ21" s="159" t="str">
        <f t="shared" si="7"/>
        <v/>
      </c>
    </row>
    <row r="22" spans="2:43" x14ac:dyDescent="0.2">
      <c r="B22" s="202">
        <v>11</v>
      </c>
      <c r="C22" s="41"/>
      <c r="D22" s="114"/>
      <c r="E22" s="114"/>
      <c r="F22" s="114"/>
      <c r="G22" s="42"/>
      <c r="H22" s="9"/>
      <c r="I22" s="9"/>
      <c r="J22" s="1"/>
      <c r="K22" s="34"/>
      <c r="L22" s="35"/>
      <c r="M22" s="7"/>
      <c r="N22" s="82"/>
      <c r="O22" s="68"/>
      <c r="P22" s="82"/>
      <c r="Q22" s="50"/>
      <c r="R22" s="280" t="str">
        <f t="shared" si="0"/>
        <v/>
      </c>
      <c r="S22" s="39" t="str">
        <f>IF(I22="","",IF(I22="委託輸送",IF(H22="ガソリン",VLOOKUP(L22,参考データ!$D$4:$F$6,3,TRUE),VLOOKUP(L22,参考データ!$D$7:$F$15,3,TRUE)),IF(H22="ガソリン",VLOOKUP(L22,参考データ!$D$16:$F$18,3,TRUE),VLOOKUP(L22,参考データ!$D$19:$F$27,3,TRUE))))</f>
        <v/>
      </c>
      <c r="T22" s="204" t="str">
        <f>IF(C22="","",IF(AND(J22=0,K22=0),0,IF(Q22="有",IF(H22="ガソリン",VLOOKUP(M22,参考データ!$B$36:$F$38,3,FALSE)/R22^VLOOKUP(M22,参考データ!$B$36:$F$38,4,FALSE)/L22^VLOOKUP(M22,参考データ!$B$36:$F$38,5,FALSE),VLOOKUP(M22,参考データ!$B$39:$F$42,3,FALSE)/R22^VLOOKUP(M22,参考データ!$B$39:$F$42,4,FALSE)/L22^VLOOKUP(M22,参考データ!$B$39:$F$42,5,FALSE))*U22,J22/(IF(I22="委託輸送",IF(H22="ガソリン",INDEX(参考データ!$F$48:$I$50,MATCH(L22,参考データ!$D$48:$D$50,1),MATCH(M22,参考データ!$F$47:$I$47,0)),INDEX(参考データ!$F$51:$I$59,MATCH(L22,参考データ!$D$51:$D$59,1),MATCH(M22,参考データ!$F$47:$I$47,0))),IF(H22="ガソリン",INDEX(参考データ!$F$60:$I$62,MATCH(L22,参考データ!$D$60:$D$62,1),MATCH(M22,参考データ!$F$47:$I$47,0)),INDEX(参考データ!$F$63:$I$71,MATCH(L22,参考データ!$D$63:$D$71,1),MATCH(M22,参考データ!$F$47:$I$47,0))))))))</f>
        <v/>
      </c>
      <c r="U22" s="218" t="str">
        <f t="shared" si="1"/>
        <v/>
      </c>
      <c r="V22" s="206" t="str">
        <f>IF(C22="","",IF(AND(K22=0,T22=0),"OK",IF(Q22="有",IF(OR(IF(I22="委託輸送",IF(H22="ガソリン",VLOOKUP(L22,参考データ!$D$4:$H$6,5,TRUE),VLOOKUP(L22,参考データ!$D$7:$H$15,5,TRUE)),IF(H22="ガソリン",VLOOKUP(L22,参考データ!$D$16:$H$18,5,TRUE),VLOOKUP(L22,参考データ!$D$19:$H$27,5,TRUE)))&lt;(J22/N22),S22&gt;R22),"エラー","OK"),IF(IF(I22="委託輸送",IF(H22="ガソリン",VLOOKUP(L22,参考データ!$D$4:$H$6,5,TRUE),VLOOKUP(L22,参考データ!$D$7:$H$15,5,TRUE)),IF(H22="ガソリン",VLOOKUP(L22,参考データ!$D$16:$H$18,5,TRUE),VLOOKUP(L22,参考データ!$D$19:$H$27,5,TRUE)))&lt;(J22/N22),"エラー","OK"))))</f>
        <v/>
      </c>
      <c r="W22" s="207"/>
      <c r="X22" s="208" t="str" cm="1">
        <f t="array" ref="X22">_xlfn.IFNA(INDEX($AQ$12:$AQ$1011,MATCH(0,COUNTIF($X$12:X21,$AQ$12:$AQ$1011),0)),"")</f>
        <v/>
      </c>
      <c r="Y22" s="209" t="str">
        <f>VLOOKUP(X22,日付カウント後!A:C,3,FALSE)</f>
        <v/>
      </c>
      <c r="Z22" s="210" cm="1">
        <f t="array" ref="Z22">SUMPRODUCT(($AQ$12:$AQ$1011=$X22)*$J$12:$J$1011)</f>
        <v>0</v>
      </c>
      <c r="AA22" s="210" cm="1">
        <f t="array" ref="AA22">SUMPRODUCT(($AQ$12:$AQ$1011=$X22)*$K$12:$K$1011)/1000</f>
        <v>0</v>
      </c>
      <c r="AB22" s="120">
        <f t="shared" si="2"/>
        <v>0</v>
      </c>
      <c r="AC22" s="211">
        <f>SUMIFS($N$12:$N$1011,$AQ$12:$AQ$1011,X22,$H$12:$H$1011,"軽油")+SUMIFS($N$12:$N$1011,$AQ$12:$AQ$1011,X22,$H$12:$H$1011,"ガソリン")*参考データ!$D$76/参考データ!$D$77+SUMIFS($N$12:$N$1011,$AQ$12:$AQ$1011,X22,$H$12:$H$1011,"LPG")*参考データ!$D$78/参考データ!$D$77+SUMIFS($N$12:$N$1011,$C$12:$C$1011,X22,$H$12:$H$1011,"CNG")*参考データ!$D$80/参考データ!$D$77+SUMIFS($N$12:$N$1011,$C$12:$C$1011,X22,$H$12:$H$1011,"バイオエタノール")*参考データ!$D$81/参考データ!$D$77+SUMIFS($N$12:$N$1011,$C$12:$C$1011,X22,$H$12:$H$1011,"バイオディーゼル")*参考データ!$D$82/参考データ!$D$77+SUMIFS($N$12:$N$1011,$C$12:$C$1011,X22,$H$12:$H$1011,"バイオガス")*参考データ!$D$83/参考データ!$D$77+SUMIFS($N$12:$N$1011,$C$12:$C$1011,X22,$H$12:$H$1011,"水素")*参考データ!$D$84/参考データ!$D$77+SUMIFS($N$12:$N$1011,$C$12:$C$1011,X22,$H$12:$H$1011,"電気（買電）")*参考データ!$D$85/参考データ!$D$77+SUMIFS($N$12:$N$1011,$C$12:$C$1011,X22,$H$12:$H$1011,"電気（自家発電：非燃料由来の非化石電気）")*参考データ!$D$86/参考データ!$D$77</f>
        <v>0</v>
      </c>
      <c r="AD22" s="210">
        <f t="shared" si="3"/>
        <v>0</v>
      </c>
      <c r="AE22" s="212">
        <f t="shared" si="8"/>
        <v>0</v>
      </c>
      <c r="AF22" s="219" t="str">
        <f t="shared" si="9"/>
        <v/>
      </c>
      <c r="AG22" s="213">
        <f t="shared" si="10"/>
        <v>0</v>
      </c>
      <c r="AH22" s="213">
        <f t="shared" si="11"/>
        <v>0</v>
      </c>
      <c r="AI22" s="220">
        <f t="shared" si="12"/>
        <v>0</v>
      </c>
      <c r="AJ22" s="221">
        <f t="shared" si="13"/>
        <v>0</v>
      </c>
      <c r="AK22" s="122">
        <f t="shared" si="14"/>
        <v>0</v>
      </c>
      <c r="AL22" s="222">
        <f t="shared" si="15"/>
        <v>0</v>
      </c>
      <c r="AN22" s="156">
        <f t="shared" si="4"/>
        <v>0</v>
      </c>
      <c r="AO22" s="156">
        <f t="shared" si="5"/>
        <v>0</v>
      </c>
      <c r="AP22" s="140">
        <f t="shared" si="6"/>
        <v>0</v>
      </c>
      <c r="AQ22" s="159" t="str">
        <f t="shared" si="7"/>
        <v/>
      </c>
    </row>
    <row r="23" spans="2:43" x14ac:dyDescent="0.2">
      <c r="B23" s="202">
        <v>12</v>
      </c>
      <c r="C23" s="41"/>
      <c r="D23" s="114"/>
      <c r="E23" s="114"/>
      <c r="F23" s="114"/>
      <c r="G23" s="42"/>
      <c r="H23" s="9"/>
      <c r="I23" s="9"/>
      <c r="J23" s="1"/>
      <c r="K23" s="34"/>
      <c r="L23" s="35"/>
      <c r="M23" s="7"/>
      <c r="N23" s="82"/>
      <c r="O23" s="68"/>
      <c r="P23" s="82"/>
      <c r="Q23" s="50"/>
      <c r="R23" s="280" t="str">
        <f t="shared" si="0"/>
        <v/>
      </c>
      <c r="S23" s="39" t="str">
        <f>IF(I23="","",IF(I23="委託輸送",IF(H23="ガソリン",VLOOKUP(L23,参考データ!$D$4:$F$6,3,TRUE),VLOOKUP(L23,参考データ!$D$7:$F$15,3,TRUE)),IF(H23="ガソリン",VLOOKUP(L23,参考データ!$D$16:$F$18,3,TRUE),VLOOKUP(L23,参考データ!$D$19:$F$27,3,TRUE))))</f>
        <v/>
      </c>
      <c r="T23" s="204" t="str">
        <f>IF(C23="","",IF(AND(J23=0,K23=0),0,IF(Q23="有",IF(H23="ガソリン",VLOOKUP(M23,参考データ!$B$36:$F$38,3,FALSE)/R23^VLOOKUP(M23,参考データ!$B$36:$F$38,4,FALSE)/L23^VLOOKUP(M23,参考データ!$B$36:$F$38,5,FALSE),VLOOKUP(M23,参考データ!$B$39:$F$42,3,FALSE)/R23^VLOOKUP(M23,参考データ!$B$39:$F$42,4,FALSE)/L23^VLOOKUP(M23,参考データ!$B$39:$F$42,5,FALSE))*U23,J23/(IF(I23="委託輸送",IF(H23="ガソリン",INDEX(参考データ!$F$48:$I$50,MATCH(L23,参考データ!$D$48:$D$50,1),MATCH(M23,参考データ!$F$47:$I$47,0)),INDEX(参考データ!$F$51:$I$59,MATCH(L23,参考データ!$D$51:$D$59,1),MATCH(M23,参考データ!$F$47:$I$47,0))),IF(H23="ガソリン",INDEX(参考データ!$F$60:$I$62,MATCH(L23,参考データ!$D$60:$D$62,1),MATCH(M23,参考データ!$F$47:$I$47,0)),INDEX(参考データ!$F$63:$I$71,MATCH(L23,参考データ!$D$63:$D$71,1),MATCH(M23,参考データ!$F$47:$I$47,0))))))))</f>
        <v/>
      </c>
      <c r="U23" s="218" t="str">
        <f t="shared" si="1"/>
        <v/>
      </c>
      <c r="V23" s="206" t="str">
        <f>IF(C23="","",IF(AND(K23=0,T23=0),"OK",IF(Q23="有",IF(OR(IF(I23="委託輸送",IF(H23="ガソリン",VLOOKUP(L23,参考データ!$D$4:$H$6,5,TRUE),VLOOKUP(L23,参考データ!$D$7:$H$15,5,TRUE)),IF(H23="ガソリン",VLOOKUP(L23,参考データ!$D$16:$H$18,5,TRUE),VLOOKUP(L23,参考データ!$D$19:$H$27,5,TRUE)))&lt;(J23/N23),S23&gt;R23),"エラー","OK"),IF(IF(I23="委託輸送",IF(H23="ガソリン",VLOOKUP(L23,参考データ!$D$4:$H$6,5,TRUE),VLOOKUP(L23,参考データ!$D$7:$H$15,5,TRUE)),IF(H23="ガソリン",VLOOKUP(L23,参考データ!$D$16:$H$18,5,TRUE),VLOOKUP(L23,参考データ!$D$19:$H$27,5,TRUE)))&lt;(J23/N23),"エラー","OK"))))</f>
        <v/>
      </c>
      <c r="W23" s="207"/>
      <c r="X23" s="208" t="str" cm="1">
        <f t="array" ref="X23">_xlfn.IFNA(INDEX($AQ$12:$AQ$1011,MATCH(0,COUNTIF($X$12:X22,$AQ$12:$AQ$1011),0)),"")</f>
        <v/>
      </c>
      <c r="Y23" s="209" t="str">
        <f>VLOOKUP(X23,日付カウント後!A:C,3,FALSE)</f>
        <v/>
      </c>
      <c r="Z23" s="210" cm="1">
        <f t="array" ref="Z23">SUMPRODUCT(($AQ$12:$AQ$1011=$X23)*$J$12:$J$1011)</f>
        <v>0</v>
      </c>
      <c r="AA23" s="210" cm="1">
        <f t="array" ref="AA23">SUMPRODUCT(($AQ$12:$AQ$1011=$X23)*$K$12:$K$1011)/1000</f>
        <v>0</v>
      </c>
      <c r="AB23" s="120">
        <f t="shared" si="2"/>
        <v>0</v>
      </c>
      <c r="AC23" s="211">
        <f>SUMIFS($N$12:$N$1011,$AQ$12:$AQ$1011,X23,$H$12:$H$1011,"軽油")+SUMIFS($N$12:$N$1011,$AQ$12:$AQ$1011,X23,$H$12:$H$1011,"ガソリン")*参考データ!$D$76/参考データ!$D$77+SUMIFS($N$12:$N$1011,$AQ$12:$AQ$1011,X23,$H$12:$H$1011,"LPG")*参考データ!$D$78/参考データ!$D$77+SUMIFS($N$12:$N$1011,$C$12:$C$1011,X23,$H$12:$H$1011,"CNG")*参考データ!$D$80/参考データ!$D$77+SUMIFS($N$12:$N$1011,$C$12:$C$1011,X23,$H$12:$H$1011,"バイオエタノール")*参考データ!$D$81/参考データ!$D$77+SUMIFS($N$12:$N$1011,$C$12:$C$1011,X23,$H$12:$H$1011,"バイオディーゼル")*参考データ!$D$82/参考データ!$D$77+SUMIFS($N$12:$N$1011,$C$12:$C$1011,X23,$H$12:$H$1011,"バイオガス")*参考データ!$D$83/参考データ!$D$77+SUMIFS($N$12:$N$1011,$C$12:$C$1011,X23,$H$12:$H$1011,"水素")*参考データ!$D$84/参考データ!$D$77+SUMIFS($N$12:$N$1011,$C$12:$C$1011,X23,$H$12:$H$1011,"電気（買電）")*参考データ!$D$85/参考データ!$D$77+SUMIFS($N$12:$N$1011,$C$12:$C$1011,X23,$H$12:$H$1011,"電気（自家発電：非燃料由来の非化石電気）")*参考データ!$D$86/参考データ!$D$77</f>
        <v>0</v>
      </c>
      <c r="AD23" s="210">
        <f t="shared" si="3"/>
        <v>0</v>
      </c>
      <c r="AE23" s="212">
        <f t="shared" si="8"/>
        <v>0</v>
      </c>
      <c r="AF23" s="219" t="str">
        <f t="shared" si="9"/>
        <v/>
      </c>
      <c r="AG23" s="213">
        <f t="shared" si="10"/>
        <v>0</v>
      </c>
      <c r="AH23" s="213">
        <f t="shared" si="11"/>
        <v>0</v>
      </c>
      <c r="AI23" s="220">
        <f t="shared" si="12"/>
        <v>0</v>
      </c>
      <c r="AJ23" s="221">
        <f t="shared" si="13"/>
        <v>0</v>
      </c>
      <c r="AK23" s="122">
        <f t="shared" si="14"/>
        <v>0</v>
      </c>
      <c r="AL23" s="222">
        <f t="shared" si="15"/>
        <v>0</v>
      </c>
      <c r="AN23" s="156">
        <f t="shared" si="4"/>
        <v>0</v>
      </c>
      <c r="AO23" s="156">
        <f t="shared" si="5"/>
        <v>0</v>
      </c>
      <c r="AP23" s="140">
        <f t="shared" si="6"/>
        <v>0</v>
      </c>
      <c r="AQ23" s="159" t="str">
        <f t="shared" si="7"/>
        <v/>
      </c>
    </row>
    <row r="24" spans="2:43" x14ac:dyDescent="0.2">
      <c r="B24" s="202">
        <v>13</v>
      </c>
      <c r="C24" s="41"/>
      <c r="D24" s="114"/>
      <c r="E24" s="114"/>
      <c r="F24" s="114"/>
      <c r="G24" s="42"/>
      <c r="H24" s="9"/>
      <c r="I24" s="9"/>
      <c r="J24" s="1"/>
      <c r="K24" s="34"/>
      <c r="L24" s="35"/>
      <c r="M24" s="7"/>
      <c r="N24" s="82"/>
      <c r="O24" s="68"/>
      <c r="P24" s="82"/>
      <c r="Q24" s="50"/>
      <c r="R24" s="280" t="str">
        <f t="shared" si="0"/>
        <v/>
      </c>
      <c r="S24" s="39" t="str">
        <f>IF(I24="","",IF(I24="委託輸送",IF(H24="ガソリン",VLOOKUP(L24,参考データ!$D$4:$F$6,3,TRUE),VLOOKUP(L24,参考データ!$D$7:$F$15,3,TRUE)),IF(H24="ガソリン",VLOOKUP(L24,参考データ!$D$16:$F$18,3,TRUE),VLOOKUP(L24,参考データ!$D$19:$F$27,3,TRUE))))</f>
        <v/>
      </c>
      <c r="T24" s="204" t="str">
        <f>IF(C24="","",IF(AND(J24=0,K24=0),0,IF(Q24="有",IF(H24="ガソリン",VLOOKUP(M24,参考データ!$B$36:$F$38,3,FALSE)/R24^VLOOKUP(M24,参考データ!$B$36:$F$38,4,FALSE)/L24^VLOOKUP(M24,参考データ!$B$36:$F$38,5,FALSE),VLOOKUP(M24,参考データ!$B$39:$F$42,3,FALSE)/R24^VLOOKUP(M24,参考データ!$B$39:$F$42,4,FALSE)/L24^VLOOKUP(M24,参考データ!$B$39:$F$42,5,FALSE))*U24,J24/(IF(I24="委託輸送",IF(H24="ガソリン",INDEX(参考データ!$F$48:$I$50,MATCH(L24,参考データ!$D$48:$D$50,1),MATCH(M24,参考データ!$F$47:$I$47,0)),INDEX(参考データ!$F$51:$I$59,MATCH(L24,参考データ!$D$51:$D$59,1),MATCH(M24,参考データ!$F$47:$I$47,0))),IF(H24="ガソリン",INDEX(参考データ!$F$60:$I$62,MATCH(L24,参考データ!$D$60:$D$62,1),MATCH(M24,参考データ!$F$47:$I$47,0)),INDEX(参考データ!$F$63:$I$71,MATCH(L24,参考データ!$D$63:$D$71,1),MATCH(M24,参考データ!$F$47:$I$47,0))))))))</f>
        <v/>
      </c>
      <c r="U24" s="218" t="str">
        <f t="shared" si="1"/>
        <v/>
      </c>
      <c r="V24" s="206" t="str">
        <f>IF(C24="","",IF(AND(K24=0,T24=0),"OK",IF(Q24="有",IF(OR(IF(I24="委託輸送",IF(H24="ガソリン",VLOOKUP(L24,参考データ!$D$4:$H$6,5,TRUE),VLOOKUP(L24,参考データ!$D$7:$H$15,5,TRUE)),IF(H24="ガソリン",VLOOKUP(L24,参考データ!$D$16:$H$18,5,TRUE),VLOOKUP(L24,参考データ!$D$19:$H$27,5,TRUE)))&lt;(J24/N24),S24&gt;R24),"エラー","OK"),IF(IF(I24="委託輸送",IF(H24="ガソリン",VLOOKUP(L24,参考データ!$D$4:$H$6,5,TRUE),VLOOKUP(L24,参考データ!$D$7:$H$15,5,TRUE)),IF(H24="ガソリン",VLOOKUP(L24,参考データ!$D$16:$H$18,5,TRUE),VLOOKUP(L24,参考データ!$D$19:$H$27,5,TRUE)))&lt;(J24/N24),"エラー","OK"))))</f>
        <v/>
      </c>
      <c r="W24" s="207"/>
      <c r="X24" s="208" t="str" cm="1">
        <f t="array" ref="X24">_xlfn.IFNA(INDEX($AQ$12:$AQ$1011,MATCH(0,COUNTIF($X$12:X23,$AQ$12:$AQ$1011),0)),"")</f>
        <v/>
      </c>
      <c r="Y24" s="209" t="str">
        <f>VLOOKUP(X24,日付カウント後!A:C,3,FALSE)</f>
        <v/>
      </c>
      <c r="Z24" s="210" cm="1">
        <f t="array" ref="Z24">SUMPRODUCT(($AQ$12:$AQ$1011=$X24)*$J$12:$J$1011)</f>
        <v>0</v>
      </c>
      <c r="AA24" s="210" cm="1">
        <f t="array" ref="AA24">SUMPRODUCT(($AQ$12:$AQ$1011=$X24)*$K$12:$K$1011)/1000</f>
        <v>0</v>
      </c>
      <c r="AB24" s="120">
        <f t="shared" si="2"/>
        <v>0</v>
      </c>
      <c r="AC24" s="211">
        <f>SUMIFS($N$12:$N$1011,$AQ$12:$AQ$1011,X24,$H$12:$H$1011,"軽油")+SUMIFS($N$12:$N$1011,$AQ$12:$AQ$1011,X24,$H$12:$H$1011,"ガソリン")*参考データ!$D$76/参考データ!$D$77+SUMIFS($N$12:$N$1011,$AQ$12:$AQ$1011,X24,$H$12:$H$1011,"LPG")*参考データ!$D$78/参考データ!$D$77+SUMIFS($N$12:$N$1011,$C$12:$C$1011,X24,$H$12:$H$1011,"CNG")*参考データ!$D$80/参考データ!$D$77+SUMIFS($N$12:$N$1011,$C$12:$C$1011,X24,$H$12:$H$1011,"バイオエタノール")*参考データ!$D$81/参考データ!$D$77+SUMIFS($N$12:$N$1011,$C$12:$C$1011,X24,$H$12:$H$1011,"バイオディーゼル")*参考データ!$D$82/参考データ!$D$77+SUMIFS($N$12:$N$1011,$C$12:$C$1011,X24,$H$12:$H$1011,"バイオガス")*参考データ!$D$83/参考データ!$D$77+SUMIFS($N$12:$N$1011,$C$12:$C$1011,X24,$H$12:$H$1011,"水素")*参考データ!$D$84/参考データ!$D$77+SUMIFS($N$12:$N$1011,$C$12:$C$1011,X24,$H$12:$H$1011,"電気（買電）")*参考データ!$D$85/参考データ!$D$77+SUMIFS($N$12:$N$1011,$C$12:$C$1011,X24,$H$12:$H$1011,"電気（自家発電：非燃料由来の非化石電気）")*参考データ!$D$86/参考データ!$D$77</f>
        <v>0</v>
      </c>
      <c r="AD24" s="210">
        <f t="shared" si="3"/>
        <v>0</v>
      </c>
      <c r="AE24" s="212">
        <f t="shared" si="8"/>
        <v>0</v>
      </c>
      <c r="AF24" s="219" t="str">
        <f t="shared" si="9"/>
        <v/>
      </c>
      <c r="AG24" s="213">
        <f t="shared" si="10"/>
        <v>0</v>
      </c>
      <c r="AH24" s="213">
        <f t="shared" si="11"/>
        <v>0</v>
      </c>
      <c r="AI24" s="220">
        <f t="shared" si="12"/>
        <v>0</v>
      </c>
      <c r="AJ24" s="221">
        <f t="shared" si="13"/>
        <v>0</v>
      </c>
      <c r="AK24" s="122">
        <f t="shared" si="14"/>
        <v>0</v>
      </c>
      <c r="AL24" s="222">
        <f t="shared" si="15"/>
        <v>0</v>
      </c>
      <c r="AN24" s="156">
        <f t="shared" si="4"/>
        <v>0</v>
      </c>
      <c r="AO24" s="156">
        <f t="shared" si="5"/>
        <v>0</v>
      </c>
      <c r="AP24" s="140">
        <f t="shared" si="6"/>
        <v>0</v>
      </c>
      <c r="AQ24" s="159" t="str">
        <f t="shared" si="7"/>
        <v/>
      </c>
    </row>
    <row r="25" spans="2:43" x14ac:dyDescent="0.2">
      <c r="B25" s="202">
        <v>14</v>
      </c>
      <c r="C25" s="41"/>
      <c r="D25" s="114"/>
      <c r="E25" s="114"/>
      <c r="F25" s="114"/>
      <c r="G25" s="42"/>
      <c r="H25" s="9"/>
      <c r="I25" s="9"/>
      <c r="J25" s="1"/>
      <c r="K25" s="34"/>
      <c r="L25" s="35"/>
      <c r="M25" s="7"/>
      <c r="N25" s="82"/>
      <c r="O25" s="68"/>
      <c r="P25" s="82"/>
      <c r="Q25" s="50"/>
      <c r="R25" s="280" t="str">
        <f t="shared" si="0"/>
        <v/>
      </c>
      <c r="S25" s="39" t="str">
        <f>IF(I25="","",IF(I25="委託輸送",IF(H25="ガソリン",VLOOKUP(L25,参考データ!$D$4:$F$6,3,TRUE),VLOOKUP(L25,参考データ!$D$7:$F$15,3,TRUE)),IF(H25="ガソリン",VLOOKUP(L25,参考データ!$D$16:$F$18,3,TRUE),VLOOKUP(L25,参考データ!$D$19:$F$27,3,TRUE))))</f>
        <v/>
      </c>
      <c r="T25" s="204" t="str">
        <f>IF(C25="","",IF(AND(J25=0,K25=0),0,IF(Q25="有",IF(H25="ガソリン",VLOOKUP(M25,参考データ!$B$36:$F$38,3,FALSE)/R25^VLOOKUP(M25,参考データ!$B$36:$F$38,4,FALSE)/L25^VLOOKUP(M25,参考データ!$B$36:$F$38,5,FALSE),VLOOKUP(M25,参考データ!$B$39:$F$42,3,FALSE)/R25^VLOOKUP(M25,参考データ!$B$39:$F$42,4,FALSE)/L25^VLOOKUP(M25,参考データ!$B$39:$F$42,5,FALSE))*U25,J25/(IF(I25="委託輸送",IF(H25="ガソリン",INDEX(参考データ!$F$48:$I$50,MATCH(L25,参考データ!$D$48:$D$50,1),MATCH(M25,参考データ!$F$47:$I$47,0)),INDEX(参考データ!$F$51:$I$59,MATCH(L25,参考データ!$D$51:$D$59,1),MATCH(M25,参考データ!$F$47:$I$47,0))),IF(H25="ガソリン",INDEX(参考データ!$F$60:$I$62,MATCH(L25,参考データ!$D$60:$D$62,1),MATCH(M25,参考データ!$F$47:$I$47,0)),INDEX(参考データ!$F$63:$I$71,MATCH(L25,参考データ!$D$63:$D$71,1),MATCH(M25,参考データ!$F$47:$I$47,0))))))))</f>
        <v/>
      </c>
      <c r="U25" s="218" t="str">
        <f t="shared" si="1"/>
        <v/>
      </c>
      <c r="V25" s="206" t="str">
        <f>IF(C25="","",IF(AND(K25=0,T25=0),"OK",IF(Q25="有",IF(OR(IF(I25="委託輸送",IF(H25="ガソリン",VLOOKUP(L25,参考データ!$D$4:$H$6,5,TRUE),VLOOKUP(L25,参考データ!$D$7:$H$15,5,TRUE)),IF(H25="ガソリン",VLOOKUP(L25,参考データ!$D$16:$H$18,5,TRUE),VLOOKUP(L25,参考データ!$D$19:$H$27,5,TRUE)))&lt;(J25/N25),S25&gt;R25),"エラー","OK"),IF(IF(I25="委託輸送",IF(H25="ガソリン",VLOOKUP(L25,参考データ!$D$4:$H$6,5,TRUE),VLOOKUP(L25,参考データ!$D$7:$H$15,5,TRUE)),IF(H25="ガソリン",VLOOKUP(L25,参考データ!$D$16:$H$18,5,TRUE),VLOOKUP(L25,参考データ!$D$19:$H$27,5,TRUE)))&lt;(J25/N25),"エラー","OK"))))</f>
        <v/>
      </c>
      <c r="W25" s="207"/>
      <c r="X25" s="208" t="str" cm="1">
        <f t="array" ref="X25">_xlfn.IFNA(INDEX($AQ$12:$AQ$1011,MATCH(0,COUNTIF($X$12:X24,$AQ$12:$AQ$1011),0)),"")</f>
        <v/>
      </c>
      <c r="Y25" s="209" t="str">
        <f>VLOOKUP(X25,日付カウント後!A:C,3,FALSE)</f>
        <v/>
      </c>
      <c r="Z25" s="210" cm="1">
        <f t="array" ref="Z25">SUMPRODUCT(($AQ$12:$AQ$1011=$X25)*$J$12:$J$1011)</f>
        <v>0</v>
      </c>
      <c r="AA25" s="210" cm="1">
        <f t="array" ref="AA25">SUMPRODUCT(($AQ$12:$AQ$1011=$X25)*$K$12:$K$1011)/1000</f>
        <v>0</v>
      </c>
      <c r="AB25" s="120">
        <f t="shared" si="2"/>
        <v>0</v>
      </c>
      <c r="AC25" s="211">
        <f>SUMIFS($N$12:$N$1011,$AQ$12:$AQ$1011,X25,$H$12:$H$1011,"軽油")+SUMIFS($N$12:$N$1011,$AQ$12:$AQ$1011,X25,$H$12:$H$1011,"ガソリン")*参考データ!$D$76/参考データ!$D$77+SUMIFS($N$12:$N$1011,$AQ$12:$AQ$1011,X25,$H$12:$H$1011,"LPG")*参考データ!$D$78/参考データ!$D$77+SUMIFS($N$12:$N$1011,$C$12:$C$1011,X25,$H$12:$H$1011,"CNG")*参考データ!$D$80/参考データ!$D$77+SUMIFS($N$12:$N$1011,$C$12:$C$1011,X25,$H$12:$H$1011,"バイオエタノール")*参考データ!$D$81/参考データ!$D$77+SUMIFS($N$12:$N$1011,$C$12:$C$1011,X25,$H$12:$H$1011,"バイオディーゼル")*参考データ!$D$82/参考データ!$D$77+SUMIFS($N$12:$N$1011,$C$12:$C$1011,X25,$H$12:$H$1011,"バイオガス")*参考データ!$D$83/参考データ!$D$77+SUMIFS($N$12:$N$1011,$C$12:$C$1011,X25,$H$12:$H$1011,"水素")*参考データ!$D$84/参考データ!$D$77+SUMIFS($N$12:$N$1011,$C$12:$C$1011,X25,$H$12:$H$1011,"電気（買電）")*参考データ!$D$85/参考データ!$D$77+SUMIFS($N$12:$N$1011,$C$12:$C$1011,X25,$H$12:$H$1011,"電気（自家発電：非燃料由来の非化石電気）")*参考データ!$D$86/参考データ!$D$77</f>
        <v>0</v>
      </c>
      <c r="AD25" s="210">
        <f t="shared" si="3"/>
        <v>0</v>
      </c>
      <c r="AE25" s="212">
        <f t="shared" si="8"/>
        <v>0</v>
      </c>
      <c r="AF25" s="219" t="str">
        <f t="shared" si="9"/>
        <v/>
      </c>
      <c r="AG25" s="213">
        <f t="shared" si="10"/>
        <v>0</v>
      </c>
      <c r="AH25" s="213">
        <f t="shared" si="11"/>
        <v>0</v>
      </c>
      <c r="AI25" s="220">
        <f t="shared" si="12"/>
        <v>0</v>
      </c>
      <c r="AJ25" s="221">
        <f t="shared" si="13"/>
        <v>0</v>
      </c>
      <c r="AK25" s="122">
        <f t="shared" si="14"/>
        <v>0</v>
      </c>
      <c r="AL25" s="222">
        <f t="shared" si="15"/>
        <v>0</v>
      </c>
      <c r="AN25" s="156">
        <f t="shared" si="4"/>
        <v>0</v>
      </c>
      <c r="AO25" s="156">
        <f t="shared" si="5"/>
        <v>0</v>
      </c>
      <c r="AP25" s="140">
        <f t="shared" si="6"/>
        <v>0</v>
      </c>
      <c r="AQ25" s="159" t="str">
        <f t="shared" si="7"/>
        <v/>
      </c>
    </row>
    <row r="26" spans="2:43" x14ac:dyDescent="0.2">
      <c r="B26" s="202">
        <v>15</v>
      </c>
      <c r="C26" s="41"/>
      <c r="D26" s="114"/>
      <c r="E26" s="114"/>
      <c r="F26" s="114"/>
      <c r="G26" s="42"/>
      <c r="H26" s="9"/>
      <c r="I26" s="9"/>
      <c r="J26" s="1"/>
      <c r="K26" s="34"/>
      <c r="L26" s="35"/>
      <c r="M26" s="7"/>
      <c r="N26" s="82"/>
      <c r="O26" s="68"/>
      <c r="P26" s="82"/>
      <c r="Q26" s="50"/>
      <c r="R26" s="280" t="str">
        <f t="shared" si="0"/>
        <v/>
      </c>
      <c r="S26" s="39" t="str">
        <f>IF(I26="","",IF(I26="委託輸送",IF(H26="ガソリン",VLOOKUP(L26,参考データ!$D$4:$F$6,3,TRUE),VLOOKUP(L26,参考データ!$D$7:$F$15,3,TRUE)),IF(H26="ガソリン",VLOOKUP(L26,参考データ!$D$16:$F$18,3,TRUE),VLOOKUP(L26,参考データ!$D$19:$F$27,3,TRUE))))</f>
        <v/>
      </c>
      <c r="T26" s="204" t="str">
        <f>IF(C26="","",IF(AND(J26=0,K26=0),0,IF(Q26="有",IF(H26="ガソリン",VLOOKUP(M26,参考データ!$B$36:$F$38,3,FALSE)/R26^VLOOKUP(M26,参考データ!$B$36:$F$38,4,FALSE)/L26^VLOOKUP(M26,参考データ!$B$36:$F$38,5,FALSE),VLOOKUP(M26,参考データ!$B$39:$F$42,3,FALSE)/R26^VLOOKUP(M26,参考データ!$B$39:$F$42,4,FALSE)/L26^VLOOKUP(M26,参考データ!$B$39:$F$42,5,FALSE))*U26,J26/(IF(I26="委託輸送",IF(H26="ガソリン",INDEX(参考データ!$F$48:$I$50,MATCH(L26,参考データ!$D$48:$D$50,1),MATCH(M26,参考データ!$F$47:$I$47,0)),INDEX(参考データ!$F$51:$I$59,MATCH(L26,参考データ!$D$51:$D$59,1),MATCH(M26,参考データ!$F$47:$I$47,0))),IF(H26="ガソリン",INDEX(参考データ!$F$60:$I$62,MATCH(L26,参考データ!$D$60:$D$62,1),MATCH(M26,参考データ!$F$47:$I$47,0)),INDEX(参考データ!$F$63:$I$71,MATCH(L26,参考データ!$D$63:$D$71,1),MATCH(M26,参考データ!$F$47:$I$47,0))))))))</f>
        <v/>
      </c>
      <c r="U26" s="218" t="str">
        <f t="shared" si="1"/>
        <v/>
      </c>
      <c r="V26" s="206" t="str">
        <f>IF(C26="","",IF(AND(K26=0,T26=0),"OK",IF(Q26="有",IF(OR(IF(I26="委託輸送",IF(H26="ガソリン",VLOOKUP(L26,参考データ!$D$4:$H$6,5,TRUE),VLOOKUP(L26,参考データ!$D$7:$H$15,5,TRUE)),IF(H26="ガソリン",VLOOKUP(L26,参考データ!$D$16:$H$18,5,TRUE),VLOOKUP(L26,参考データ!$D$19:$H$27,5,TRUE)))&lt;(J26/N26),S26&gt;R26),"エラー","OK"),IF(IF(I26="委託輸送",IF(H26="ガソリン",VLOOKUP(L26,参考データ!$D$4:$H$6,5,TRUE),VLOOKUP(L26,参考データ!$D$7:$H$15,5,TRUE)),IF(H26="ガソリン",VLOOKUP(L26,参考データ!$D$16:$H$18,5,TRUE),VLOOKUP(L26,参考データ!$D$19:$H$27,5,TRUE)))&lt;(J26/N26),"エラー","OK"))))</f>
        <v/>
      </c>
      <c r="W26" s="207"/>
      <c r="X26" s="208" t="str" cm="1">
        <f t="array" ref="X26">_xlfn.IFNA(INDEX($AQ$12:$AQ$1011,MATCH(0,COUNTIF($X$12:X25,$AQ$12:$AQ$1011),0)),"")</f>
        <v/>
      </c>
      <c r="Y26" s="209" t="str">
        <f>VLOOKUP(X26,日付カウント後!A:C,3,FALSE)</f>
        <v/>
      </c>
      <c r="Z26" s="210" cm="1">
        <f t="array" ref="Z26">SUMPRODUCT(($AQ$12:$AQ$1011=$X26)*$J$12:$J$1011)</f>
        <v>0</v>
      </c>
      <c r="AA26" s="210" cm="1">
        <f t="array" ref="AA26">SUMPRODUCT(($AQ$12:$AQ$1011=$X26)*$K$12:$K$1011)/1000</f>
        <v>0</v>
      </c>
      <c r="AB26" s="120">
        <f t="shared" si="2"/>
        <v>0</v>
      </c>
      <c r="AC26" s="211">
        <f>SUMIFS($N$12:$N$1011,$AQ$12:$AQ$1011,X26,$H$12:$H$1011,"軽油")+SUMIFS($N$12:$N$1011,$AQ$12:$AQ$1011,X26,$H$12:$H$1011,"ガソリン")*参考データ!$D$76/参考データ!$D$77+SUMIFS($N$12:$N$1011,$AQ$12:$AQ$1011,X26,$H$12:$H$1011,"LPG")*参考データ!$D$78/参考データ!$D$77+SUMIFS($N$12:$N$1011,$C$12:$C$1011,X26,$H$12:$H$1011,"CNG")*参考データ!$D$80/参考データ!$D$77+SUMIFS($N$12:$N$1011,$C$12:$C$1011,X26,$H$12:$H$1011,"バイオエタノール")*参考データ!$D$81/参考データ!$D$77+SUMIFS($N$12:$N$1011,$C$12:$C$1011,X26,$H$12:$H$1011,"バイオディーゼル")*参考データ!$D$82/参考データ!$D$77+SUMIFS($N$12:$N$1011,$C$12:$C$1011,X26,$H$12:$H$1011,"バイオガス")*参考データ!$D$83/参考データ!$D$77+SUMIFS($N$12:$N$1011,$C$12:$C$1011,X26,$H$12:$H$1011,"水素")*参考データ!$D$84/参考データ!$D$77+SUMIFS($N$12:$N$1011,$C$12:$C$1011,X26,$H$12:$H$1011,"電気（買電）")*参考データ!$D$85/参考データ!$D$77+SUMIFS($N$12:$N$1011,$C$12:$C$1011,X26,$H$12:$H$1011,"電気（自家発電：非燃料由来の非化石電気）")*参考データ!$D$86/参考データ!$D$77</f>
        <v>0</v>
      </c>
      <c r="AD26" s="210">
        <f t="shared" si="3"/>
        <v>0</v>
      </c>
      <c r="AE26" s="212">
        <f t="shared" si="8"/>
        <v>0</v>
      </c>
      <c r="AF26" s="219" t="str">
        <f t="shared" si="9"/>
        <v/>
      </c>
      <c r="AG26" s="213">
        <f t="shared" si="10"/>
        <v>0</v>
      </c>
      <c r="AH26" s="213">
        <f t="shared" si="11"/>
        <v>0</v>
      </c>
      <c r="AI26" s="220">
        <f t="shared" si="12"/>
        <v>0</v>
      </c>
      <c r="AJ26" s="221">
        <f t="shared" si="13"/>
        <v>0</v>
      </c>
      <c r="AK26" s="122">
        <f t="shared" si="14"/>
        <v>0</v>
      </c>
      <c r="AL26" s="222">
        <f t="shared" si="15"/>
        <v>0</v>
      </c>
      <c r="AN26" s="156">
        <f t="shared" si="4"/>
        <v>0</v>
      </c>
      <c r="AO26" s="156">
        <f t="shared" si="5"/>
        <v>0</v>
      </c>
      <c r="AP26" s="140">
        <f t="shared" si="6"/>
        <v>0</v>
      </c>
      <c r="AQ26" s="159" t="str">
        <f t="shared" si="7"/>
        <v/>
      </c>
    </row>
    <row r="27" spans="2:43" x14ac:dyDescent="0.2">
      <c r="B27" s="202">
        <v>16</v>
      </c>
      <c r="C27" s="41"/>
      <c r="D27" s="114"/>
      <c r="E27" s="114"/>
      <c r="F27" s="114"/>
      <c r="G27" s="42"/>
      <c r="H27" s="9"/>
      <c r="I27" s="9"/>
      <c r="J27" s="1"/>
      <c r="K27" s="34"/>
      <c r="L27" s="35"/>
      <c r="M27" s="7"/>
      <c r="N27" s="82"/>
      <c r="O27" s="68"/>
      <c r="P27" s="82"/>
      <c r="Q27" s="50"/>
      <c r="R27" s="280" t="str">
        <f t="shared" si="0"/>
        <v/>
      </c>
      <c r="S27" s="39" t="str">
        <f>IF(I27="","",IF(I27="委託輸送",IF(H27="ガソリン",VLOOKUP(L27,参考データ!$D$4:$F$6,3,TRUE),VLOOKUP(L27,参考データ!$D$7:$F$15,3,TRUE)),IF(H27="ガソリン",VLOOKUP(L27,参考データ!$D$16:$F$18,3,TRUE),VLOOKUP(L27,参考データ!$D$19:$F$27,3,TRUE))))</f>
        <v/>
      </c>
      <c r="T27" s="204" t="str">
        <f>IF(C27="","",IF(AND(J27=0,K27=0),0,IF(Q27="有",IF(H27="ガソリン",VLOOKUP(M27,参考データ!$B$36:$F$38,3,FALSE)/R27^VLOOKUP(M27,参考データ!$B$36:$F$38,4,FALSE)/L27^VLOOKUP(M27,参考データ!$B$36:$F$38,5,FALSE),VLOOKUP(M27,参考データ!$B$39:$F$42,3,FALSE)/R27^VLOOKUP(M27,参考データ!$B$39:$F$42,4,FALSE)/L27^VLOOKUP(M27,参考データ!$B$39:$F$42,5,FALSE))*U27,J27/(IF(I27="委託輸送",IF(H27="ガソリン",INDEX(参考データ!$F$48:$I$50,MATCH(L27,参考データ!$D$48:$D$50,1),MATCH(M27,参考データ!$F$47:$I$47,0)),INDEX(参考データ!$F$51:$I$59,MATCH(L27,参考データ!$D$51:$D$59,1),MATCH(M27,参考データ!$F$47:$I$47,0))),IF(H27="ガソリン",INDEX(参考データ!$F$60:$I$62,MATCH(L27,参考データ!$D$60:$D$62,1),MATCH(M27,参考データ!$F$47:$I$47,0)),INDEX(参考データ!$F$63:$I$71,MATCH(L27,参考データ!$D$63:$D$71,1),MATCH(M27,参考データ!$F$47:$I$47,0))))))))</f>
        <v/>
      </c>
      <c r="U27" s="218" t="str">
        <f t="shared" si="1"/>
        <v/>
      </c>
      <c r="V27" s="206" t="str">
        <f>IF(C27="","",IF(AND(K27=0,T27=0),"OK",IF(Q27="有",IF(OR(IF(I27="委託輸送",IF(H27="ガソリン",VLOOKUP(L27,参考データ!$D$4:$H$6,5,TRUE),VLOOKUP(L27,参考データ!$D$7:$H$15,5,TRUE)),IF(H27="ガソリン",VLOOKUP(L27,参考データ!$D$16:$H$18,5,TRUE),VLOOKUP(L27,参考データ!$D$19:$H$27,5,TRUE)))&lt;(J27/N27),S27&gt;R27),"エラー","OK"),IF(IF(I27="委託輸送",IF(H27="ガソリン",VLOOKUP(L27,参考データ!$D$4:$H$6,5,TRUE),VLOOKUP(L27,参考データ!$D$7:$H$15,5,TRUE)),IF(H27="ガソリン",VLOOKUP(L27,参考データ!$D$16:$H$18,5,TRUE),VLOOKUP(L27,参考データ!$D$19:$H$27,5,TRUE)))&lt;(J27/N27),"エラー","OK"))))</f>
        <v/>
      </c>
      <c r="W27" s="207"/>
      <c r="X27" s="208" t="str" cm="1">
        <f t="array" ref="X27">_xlfn.IFNA(INDEX($AQ$12:$AQ$1011,MATCH(0,COUNTIF($X$12:X26,$AQ$12:$AQ$1011),0)),"")</f>
        <v/>
      </c>
      <c r="Y27" s="209" t="str">
        <f>VLOOKUP(X27,日付カウント後!A:C,3,FALSE)</f>
        <v/>
      </c>
      <c r="Z27" s="210" cm="1">
        <f t="array" ref="Z27">SUMPRODUCT(($AQ$12:$AQ$1011=$X27)*$J$12:$J$1011)</f>
        <v>0</v>
      </c>
      <c r="AA27" s="210" cm="1">
        <f t="array" ref="AA27">SUMPRODUCT(($AQ$12:$AQ$1011=$X27)*$K$12:$K$1011)/1000</f>
        <v>0</v>
      </c>
      <c r="AB27" s="120">
        <f t="shared" si="2"/>
        <v>0</v>
      </c>
      <c r="AC27" s="211">
        <f>SUMIFS($N$12:$N$1011,$AQ$12:$AQ$1011,X27,$H$12:$H$1011,"軽油")+SUMIFS($N$12:$N$1011,$AQ$12:$AQ$1011,X27,$H$12:$H$1011,"ガソリン")*参考データ!$D$76/参考データ!$D$77+SUMIFS($N$12:$N$1011,$AQ$12:$AQ$1011,X27,$H$12:$H$1011,"LPG")*参考データ!$D$78/参考データ!$D$77+SUMIFS($N$12:$N$1011,$C$12:$C$1011,X27,$H$12:$H$1011,"CNG")*参考データ!$D$80/参考データ!$D$77+SUMIFS($N$12:$N$1011,$C$12:$C$1011,X27,$H$12:$H$1011,"バイオエタノール")*参考データ!$D$81/参考データ!$D$77+SUMIFS($N$12:$N$1011,$C$12:$C$1011,X27,$H$12:$H$1011,"バイオディーゼル")*参考データ!$D$82/参考データ!$D$77+SUMIFS($N$12:$N$1011,$C$12:$C$1011,X27,$H$12:$H$1011,"バイオガス")*参考データ!$D$83/参考データ!$D$77+SUMIFS($N$12:$N$1011,$C$12:$C$1011,X27,$H$12:$H$1011,"水素")*参考データ!$D$84/参考データ!$D$77+SUMIFS($N$12:$N$1011,$C$12:$C$1011,X27,$H$12:$H$1011,"電気（買電）")*参考データ!$D$85/参考データ!$D$77+SUMIFS($N$12:$N$1011,$C$12:$C$1011,X27,$H$12:$H$1011,"電気（自家発電：非燃料由来の非化石電気）")*参考データ!$D$86/参考データ!$D$77</f>
        <v>0</v>
      </c>
      <c r="AD27" s="210">
        <f t="shared" si="3"/>
        <v>0</v>
      </c>
      <c r="AE27" s="212">
        <f t="shared" si="8"/>
        <v>0</v>
      </c>
      <c r="AF27" s="219" t="str">
        <f t="shared" si="9"/>
        <v/>
      </c>
      <c r="AG27" s="213">
        <f t="shared" si="10"/>
        <v>0</v>
      </c>
      <c r="AH27" s="213">
        <f t="shared" si="11"/>
        <v>0</v>
      </c>
      <c r="AI27" s="220">
        <f t="shared" si="12"/>
        <v>0</v>
      </c>
      <c r="AJ27" s="221">
        <f t="shared" si="13"/>
        <v>0</v>
      </c>
      <c r="AK27" s="122">
        <f t="shared" si="14"/>
        <v>0</v>
      </c>
      <c r="AL27" s="222">
        <f t="shared" si="15"/>
        <v>0</v>
      </c>
      <c r="AN27" s="156">
        <f t="shared" si="4"/>
        <v>0</v>
      </c>
      <c r="AO27" s="156">
        <f t="shared" si="5"/>
        <v>0</v>
      </c>
      <c r="AP27" s="140">
        <f t="shared" si="6"/>
        <v>0</v>
      </c>
      <c r="AQ27" s="159" t="str">
        <f t="shared" si="7"/>
        <v/>
      </c>
    </row>
    <row r="28" spans="2:43" x14ac:dyDescent="0.2">
      <c r="B28" s="202">
        <v>17</v>
      </c>
      <c r="C28" s="41"/>
      <c r="D28" s="114"/>
      <c r="E28" s="114"/>
      <c r="F28" s="114"/>
      <c r="G28" s="42"/>
      <c r="H28" s="9"/>
      <c r="I28" s="9"/>
      <c r="J28" s="1"/>
      <c r="K28" s="34"/>
      <c r="L28" s="35"/>
      <c r="M28" s="7"/>
      <c r="N28" s="82"/>
      <c r="O28" s="68"/>
      <c r="P28" s="82"/>
      <c r="Q28" s="50"/>
      <c r="R28" s="280" t="str">
        <f t="shared" si="0"/>
        <v/>
      </c>
      <c r="S28" s="39" t="str">
        <f>IF(I28="","",IF(I28="委託輸送",IF(H28="ガソリン",VLOOKUP(L28,参考データ!$D$4:$F$6,3,TRUE),VLOOKUP(L28,参考データ!$D$7:$F$15,3,TRUE)),IF(H28="ガソリン",VLOOKUP(L28,参考データ!$D$16:$F$18,3,TRUE),VLOOKUP(L28,参考データ!$D$19:$F$27,3,TRUE))))</f>
        <v/>
      </c>
      <c r="T28" s="204" t="str">
        <f>IF(C28="","",IF(AND(J28=0,K28=0),0,IF(Q28="有",IF(H28="ガソリン",VLOOKUP(M28,参考データ!$B$36:$F$38,3,FALSE)/R28^VLOOKUP(M28,参考データ!$B$36:$F$38,4,FALSE)/L28^VLOOKUP(M28,参考データ!$B$36:$F$38,5,FALSE),VLOOKUP(M28,参考データ!$B$39:$F$42,3,FALSE)/R28^VLOOKUP(M28,参考データ!$B$39:$F$42,4,FALSE)/L28^VLOOKUP(M28,参考データ!$B$39:$F$42,5,FALSE))*U28,J28/(IF(I28="委託輸送",IF(H28="ガソリン",INDEX(参考データ!$F$48:$I$50,MATCH(L28,参考データ!$D$48:$D$50,1),MATCH(M28,参考データ!$F$47:$I$47,0)),INDEX(参考データ!$F$51:$I$59,MATCH(L28,参考データ!$D$51:$D$59,1),MATCH(M28,参考データ!$F$47:$I$47,0))),IF(H28="ガソリン",INDEX(参考データ!$F$60:$I$62,MATCH(L28,参考データ!$D$60:$D$62,1),MATCH(M28,参考データ!$F$47:$I$47,0)),INDEX(参考データ!$F$63:$I$71,MATCH(L28,参考データ!$D$63:$D$71,1),MATCH(M28,参考データ!$F$47:$I$47,0))))))))</f>
        <v/>
      </c>
      <c r="U28" s="218" t="str">
        <f t="shared" si="1"/>
        <v/>
      </c>
      <c r="V28" s="206" t="str">
        <f>IF(C28="","",IF(AND(K28=0,T28=0),"OK",IF(Q28="有",IF(OR(IF(I28="委託輸送",IF(H28="ガソリン",VLOOKUP(L28,参考データ!$D$4:$H$6,5,TRUE),VLOOKUP(L28,参考データ!$D$7:$H$15,5,TRUE)),IF(H28="ガソリン",VLOOKUP(L28,参考データ!$D$16:$H$18,5,TRUE),VLOOKUP(L28,参考データ!$D$19:$H$27,5,TRUE)))&lt;(J28/N28),S28&gt;R28),"エラー","OK"),IF(IF(I28="委託輸送",IF(H28="ガソリン",VLOOKUP(L28,参考データ!$D$4:$H$6,5,TRUE),VLOOKUP(L28,参考データ!$D$7:$H$15,5,TRUE)),IF(H28="ガソリン",VLOOKUP(L28,参考データ!$D$16:$H$18,5,TRUE),VLOOKUP(L28,参考データ!$D$19:$H$27,5,TRUE)))&lt;(J28/N28),"エラー","OK"))))</f>
        <v/>
      </c>
      <c r="W28" s="207"/>
      <c r="X28" s="208" t="str" cm="1">
        <f t="array" ref="X28">_xlfn.IFNA(INDEX($AQ$12:$AQ$1011,MATCH(0,COUNTIF($X$12:X27,$AQ$12:$AQ$1011),0)),"")</f>
        <v/>
      </c>
      <c r="Y28" s="209" t="str">
        <f>VLOOKUP(X28,日付カウント後!A:C,3,FALSE)</f>
        <v/>
      </c>
      <c r="Z28" s="210" cm="1">
        <f t="array" ref="Z28">SUMPRODUCT(($AQ$12:$AQ$1011=$X28)*$J$12:$J$1011)</f>
        <v>0</v>
      </c>
      <c r="AA28" s="210" cm="1">
        <f t="array" ref="AA28">SUMPRODUCT(($AQ$12:$AQ$1011=$X28)*$K$12:$K$1011)/1000</f>
        <v>0</v>
      </c>
      <c r="AB28" s="120">
        <f t="shared" si="2"/>
        <v>0</v>
      </c>
      <c r="AC28" s="211">
        <f>SUMIFS($N$12:$N$1011,$AQ$12:$AQ$1011,X28,$H$12:$H$1011,"軽油")+SUMIFS($N$12:$N$1011,$AQ$12:$AQ$1011,X28,$H$12:$H$1011,"ガソリン")*参考データ!$D$76/参考データ!$D$77+SUMIFS($N$12:$N$1011,$AQ$12:$AQ$1011,X28,$H$12:$H$1011,"LPG")*参考データ!$D$78/参考データ!$D$77+SUMIFS($N$12:$N$1011,$C$12:$C$1011,X28,$H$12:$H$1011,"CNG")*参考データ!$D$80/参考データ!$D$77+SUMIFS($N$12:$N$1011,$C$12:$C$1011,X28,$H$12:$H$1011,"バイオエタノール")*参考データ!$D$81/参考データ!$D$77+SUMIFS($N$12:$N$1011,$C$12:$C$1011,X28,$H$12:$H$1011,"バイオディーゼル")*参考データ!$D$82/参考データ!$D$77+SUMIFS($N$12:$N$1011,$C$12:$C$1011,X28,$H$12:$H$1011,"バイオガス")*参考データ!$D$83/参考データ!$D$77+SUMIFS($N$12:$N$1011,$C$12:$C$1011,X28,$H$12:$H$1011,"水素")*参考データ!$D$84/参考データ!$D$77+SUMIFS($N$12:$N$1011,$C$12:$C$1011,X28,$H$12:$H$1011,"電気（買電）")*参考データ!$D$85/参考データ!$D$77+SUMIFS($N$12:$N$1011,$C$12:$C$1011,X28,$H$12:$H$1011,"電気（自家発電：非燃料由来の非化石電気）")*参考データ!$D$86/参考データ!$D$77</f>
        <v>0</v>
      </c>
      <c r="AD28" s="210">
        <f t="shared" si="3"/>
        <v>0</v>
      </c>
      <c r="AE28" s="212">
        <f t="shared" si="8"/>
        <v>0</v>
      </c>
      <c r="AF28" s="219" t="str">
        <f t="shared" si="9"/>
        <v/>
      </c>
      <c r="AG28" s="213">
        <f t="shared" si="10"/>
        <v>0</v>
      </c>
      <c r="AH28" s="213">
        <f t="shared" si="11"/>
        <v>0</v>
      </c>
      <c r="AI28" s="220">
        <f t="shared" si="12"/>
        <v>0</v>
      </c>
      <c r="AJ28" s="221">
        <f t="shared" si="13"/>
        <v>0</v>
      </c>
      <c r="AK28" s="122">
        <f t="shared" si="14"/>
        <v>0</v>
      </c>
      <c r="AL28" s="222">
        <f t="shared" si="15"/>
        <v>0</v>
      </c>
      <c r="AN28" s="156">
        <f t="shared" si="4"/>
        <v>0</v>
      </c>
      <c r="AO28" s="156">
        <f t="shared" si="5"/>
        <v>0</v>
      </c>
      <c r="AP28" s="140">
        <f t="shared" si="6"/>
        <v>0</v>
      </c>
      <c r="AQ28" s="159" t="str">
        <f t="shared" si="7"/>
        <v/>
      </c>
    </row>
    <row r="29" spans="2:43" x14ac:dyDescent="0.2">
      <c r="B29" s="202">
        <v>18</v>
      </c>
      <c r="C29" s="41"/>
      <c r="D29" s="114"/>
      <c r="E29" s="114"/>
      <c r="F29" s="114"/>
      <c r="G29" s="42"/>
      <c r="H29" s="9"/>
      <c r="I29" s="9"/>
      <c r="J29" s="1"/>
      <c r="K29" s="34"/>
      <c r="L29" s="35"/>
      <c r="M29" s="7"/>
      <c r="N29" s="82"/>
      <c r="O29" s="68"/>
      <c r="P29" s="82"/>
      <c r="Q29" s="50"/>
      <c r="R29" s="280" t="str">
        <f t="shared" si="0"/>
        <v/>
      </c>
      <c r="S29" s="39" t="str">
        <f>IF(I29="","",IF(I29="委託輸送",IF(H29="ガソリン",VLOOKUP(L29,参考データ!$D$4:$F$6,3,TRUE),VLOOKUP(L29,参考データ!$D$7:$F$15,3,TRUE)),IF(H29="ガソリン",VLOOKUP(L29,参考データ!$D$16:$F$18,3,TRUE),VLOOKUP(L29,参考データ!$D$19:$F$27,3,TRUE))))</f>
        <v/>
      </c>
      <c r="T29" s="204" t="str">
        <f>IF(C29="","",IF(AND(J29=0,K29=0),0,IF(Q29="有",IF(H29="ガソリン",VLOOKUP(M29,参考データ!$B$36:$F$38,3,FALSE)/R29^VLOOKUP(M29,参考データ!$B$36:$F$38,4,FALSE)/L29^VLOOKUP(M29,参考データ!$B$36:$F$38,5,FALSE),VLOOKUP(M29,参考データ!$B$39:$F$42,3,FALSE)/R29^VLOOKUP(M29,参考データ!$B$39:$F$42,4,FALSE)/L29^VLOOKUP(M29,参考データ!$B$39:$F$42,5,FALSE))*U29,J29/(IF(I29="委託輸送",IF(H29="ガソリン",INDEX(参考データ!$F$48:$I$50,MATCH(L29,参考データ!$D$48:$D$50,1),MATCH(M29,参考データ!$F$47:$I$47,0)),INDEX(参考データ!$F$51:$I$59,MATCH(L29,参考データ!$D$51:$D$59,1),MATCH(M29,参考データ!$F$47:$I$47,0))),IF(H29="ガソリン",INDEX(参考データ!$F$60:$I$62,MATCH(L29,参考データ!$D$60:$D$62,1),MATCH(M29,参考データ!$F$47:$I$47,0)),INDEX(参考データ!$F$63:$I$71,MATCH(L29,参考データ!$D$63:$D$71,1),MATCH(M29,参考データ!$F$47:$I$47,0))))))))</f>
        <v/>
      </c>
      <c r="U29" s="218" t="str">
        <f t="shared" si="1"/>
        <v/>
      </c>
      <c r="V29" s="206" t="str">
        <f>IF(C29="","",IF(AND(K29=0,T29=0),"OK",IF(Q29="有",IF(OR(IF(I29="委託輸送",IF(H29="ガソリン",VLOOKUP(L29,参考データ!$D$4:$H$6,5,TRUE),VLOOKUP(L29,参考データ!$D$7:$H$15,5,TRUE)),IF(H29="ガソリン",VLOOKUP(L29,参考データ!$D$16:$H$18,5,TRUE),VLOOKUP(L29,参考データ!$D$19:$H$27,5,TRUE)))&lt;(J29/N29),S29&gt;R29),"エラー","OK"),IF(IF(I29="委託輸送",IF(H29="ガソリン",VLOOKUP(L29,参考データ!$D$4:$H$6,5,TRUE),VLOOKUP(L29,参考データ!$D$7:$H$15,5,TRUE)),IF(H29="ガソリン",VLOOKUP(L29,参考データ!$D$16:$H$18,5,TRUE),VLOOKUP(L29,参考データ!$D$19:$H$27,5,TRUE)))&lt;(J29/N29),"エラー","OK"))))</f>
        <v/>
      </c>
      <c r="W29" s="207"/>
      <c r="X29" s="208" t="str" cm="1">
        <f t="array" ref="X29">_xlfn.IFNA(INDEX($AQ$12:$AQ$1011,MATCH(0,COUNTIF($X$12:X28,$AQ$12:$AQ$1011),0)),"")</f>
        <v/>
      </c>
      <c r="Y29" s="209" t="str">
        <f>VLOOKUP(X29,日付カウント後!A:C,3,FALSE)</f>
        <v/>
      </c>
      <c r="Z29" s="210" cm="1">
        <f t="array" ref="Z29">SUMPRODUCT(($AQ$12:$AQ$1011=$X29)*$J$12:$J$1011)</f>
        <v>0</v>
      </c>
      <c r="AA29" s="210" cm="1">
        <f t="array" ref="AA29">SUMPRODUCT(($AQ$12:$AQ$1011=$X29)*$K$12:$K$1011)/1000</f>
        <v>0</v>
      </c>
      <c r="AB29" s="120">
        <f t="shared" si="2"/>
        <v>0</v>
      </c>
      <c r="AC29" s="211">
        <f>SUMIFS($N$12:$N$1011,$AQ$12:$AQ$1011,X29,$H$12:$H$1011,"軽油")+SUMIFS($N$12:$N$1011,$AQ$12:$AQ$1011,X29,$H$12:$H$1011,"ガソリン")*参考データ!$D$76/参考データ!$D$77+SUMIFS($N$12:$N$1011,$AQ$12:$AQ$1011,X29,$H$12:$H$1011,"LPG")*参考データ!$D$78/参考データ!$D$77+SUMIFS($N$12:$N$1011,$C$12:$C$1011,X29,$H$12:$H$1011,"CNG")*参考データ!$D$80/参考データ!$D$77+SUMIFS($N$12:$N$1011,$C$12:$C$1011,X29,$H$12:$H$1011,"バイオエタノール")*参考データ!$D$81/参考データ!$D$77+SUMIFS($N$12:$N$1011,$C$12:$C$1011,X29,$H$12:$H$1011,"バイオディーゼル")*参考データ!$D$82/参考データ!$D$77+SUMIFS($N$12:$N$1011,$C$12:$C$1011,X29,$H$12:$H$1011,"バイオガス")*参考データ!$D$83/参考データ!$D$77+SUMIFS($N$12:$N$1011,$C$12:$C$1011,X29,$H$12:$H$1011,"水素")*参考データ!$D$84/参考データ!$D$77+SUMIFS($N$12:$N$1011,$C$12:$C$1011,X29,$H$12:$H$1011,"電気（買電）")*参考データ!$D$85/参考データ!$D$77+SUMIFS($N$12:$N$1011,$C$12:$C$1011,X29,$H$12:$H$1011,"電気（自家発電：非燃料由来の非化石電気）")*参考データ!$D$86/参考データ!$D$77</f>
        <v>0</v>
      </c>
      <c r="AD29" s="210">
        <f t="shared" si="3"/>
        <v>0</v>
      </c>
      <c r="AE29" s="212">
        <f t="shared" si="8"/>
        <v>0</v>
      </c>
      <c r="AF29" s="219" t="str">
        <f t="shared" si="9"/>
        <v/>
      </c>
      <c r="AG29" s="213">
        <f t="shared" si="10"/>
        <v>0</v>
      </c>
      <c r="AH29" s="213">
        <f t="shared" si="11"/>
        <v>0</v>
      </c>
      <c r="AI29" s="220">
        <f t="shared" si="12"/>
        <v>0</v>
      </c>
      <c r="AJ29" s="221">
        <f t="shared" si="13"/>
        <v>0</v>
      </c>
      <c r="AK29" s="122">
        <f t="shared" si="14"/>
        <v>0</v>
      </c>
      <c r="AL29" s="222">
        <f t="shared" si="15"/>
        <v>0</v>
      </c>
      <c r="AN29" s="156">
        <f t="shared" si="4"/>
        <v>0</v>
      </c>
      <c r="AO29" s="156">
        <f t="shared" si="5"/>
        <v>0</v>
      </c>
      <c r="AP29" s="140">
        <f t="shared" si="6"/>
        <v>0</v>
      </c>
      <c r="AQ29" s="159" t="str">
        <f t="shared" si="7"/>
        <v/>
      </c>
    </row>
    <row r="30" spans="2:43" x14ac:dyDescent="0.2">
      <c r="B30" s="202">
        <v>19</v>
      </c>
      <c r="C30" s="41"/>
      <c r="D30" s="114"/>
      <c r="E30" s="114"/>
      <c r="F30" s="114"/>
      <c r="G30" s="42"/>
      <c r="H30" s="9"/>
      <c r="I30" s="9"/>
      <c r="J30" s="1"/>
      <c r="K30" s="34"/>
      <c r="L30" s="35"/>
      <c r="M30" s="7"/>
      <c r="N30" s="82"/>
      <c r="O30" s="68"/>
      <c r="P30" s="82"/>
      <c r="Q30" s="50"/>
      <c r="R30" s="280" t="str">
        <f t="shared" si="0"/>
        <v/>
      </c>
      <c r="S30" s="39" t="str">
        <f>IF(I30="","",IF(I30="委託輸送",IF(H30="ガソリン",VLOOKUP(L30,参考データ!$D$4:$F$6,3,TRUE),VLOOKUP(L30,参考データ!$D$7:$F$15,3,TRUE)),IF(H30="ガソリン",VLOOKUP(L30,参考データ!$D$16:$F$18,3,TRUE),VLOOKUP(L30,参考データ!$D$19:$F$27,3,TRUE))))</f>
        <v/>
      </c>
      <c r="T30" s="204" t="str">
        <f>IF(C30="","",IF(AND(J30=0,K30=0),0,IF(Q30="有",IF(H30="ガソリン",VLOOKUP(M30,参考データ!$B$36:$F$38,3,FALSE)/R30^VLOOKUP(M30,参考データ!$B$36:$F$38,4,FALSE)/L30^VLOOKUP(M30,参考データ!$B$36:$F$38,5,FALSE),VLOOKUP(M30,参考データ!$B$39:$F$42,3,FALSE)/R30^VLOOKUP(M30,参考データ!$B$39:$F$42,4,FALSE)/L30^VLOOKUP(M30,参考データ!$B$39:$F$42,5,FALSE))*U30,J30/(IF(I30="委託輸送",IF(H30="ガソリン",INDEX(参考データ!$F$48:$I$50,MATCH(L30,参考データ!$D$48:$D$50,1),MATCH(M30,参考データ!$F$47:$I$47,0)),INDEX(参考データ!$F$51:$I$59,MATCH(L30,参考データ!$D$51:$D$59,1),MATCH(M30,参考データ!$F$47:$I$47,0))),IF(H30="ガソリン",INDEX(参考データ!$F$60:$I$62,MATCH(L30,参考データ!$D$60:$D$62,1),MATCH(M30,参考データ!$F$47:$I$47,0)),INDEX(参考データ!$F$63:$I$71,MATCH(L30,参考データ!$D$63:$D$71,1),MATCH(M30,参考データ!$F$47:$I$47,0))))))))</f>
        <v/>
      </c>
      <c r="U30" s="218" t="str">
        <f t="shared" si="1"/>
        <v/>
      </c>
      <c r="V30" s="206" t="str">
        <f>IF(C30="","",IF(AND(K30=0,T30=0),"OK",IF(Q30="有",IF(OR(IF(I30="委託輸送",IF(H30="ガソリン",VLOOKUP(L30,参考データ!$D$4:$H$6,5,TRUE),VLOOKUP(L30,参考データ!$D$7:$H$15,5,TRUE)),IF(H30="ガソリン",VLOOKUP(L30,参考データ!$D$16:$H$18,5,TRUE),VLOOKUP(L30,参考データ!$D$19:$H$27,5,TRUE)))&lt;(J30/N30),S30&gt;R30),"エラー","OK"),IF(IF(I30="委託輸送",IF(H30="ガソリン",VLOOKUP(L30,参考データ!$D$4:$H$6,5,TRUE),VLOOKUP(L30,参考データ!$D$7:$H$15,5,TRUE)),IF(H30="ガソリン",VLOOKUP(L30,参考データ!$D$16:$H$18,5,TRUE),VLOOKUP(L30,参考データ!$D$19:$H$27,5,TRUE)))&lt;(J30/N30),"エラー","OK"))))</f>
        <v/>
      </c>
      <c r="W30" s="207"/>
      <c r="X30" s="208" t="str" cm="1">
        <f t="array" ref="X30">_xlfn.IFNA(INDEX($AQ$12:$AQ$1011,MATCH(0,COUNTIF($X$12:X29,$AQ$12:$AQ$1011),0)),"")</f>
        <v/>
      </c>
      <c r="Y30" s="209" t="str">
        <f>VLOOKUP(X30,日付カウント後!A:C,3,FALSE)</f>
        <v/>
      </c>
      <c r="Z30" s="210" cm="1">
        <f t="array" ref="Z30">SUMPRODUCT(($AQ$12:$AQ$1011=$X30)*$J$12:$J$1011)</f>
        <v>0</v>
      </c>
      <c r="AA30" s="210" cm="1">
        <f t="array" ref="AA30">SUMPRODUCT(($AQ$12:$AQ$1011=$X30)*$K$12:$K$1011)/1000</f>
        <v>0</v>
      </c>
      <c r="AB30" s="120">
        <f t="shared" si="2"/>
        <v>0</v>
      </c>
      <c r="AC30" s="211">
        <f>SUMIFS($N$12:$N$1011,$AQ$12:$AQ$1011,X30,$H$12:$H$1011,"軽油")+SUMIFS($N$12:$N$1011,$AQ$12:$AQ$1011,X30,$H$12:$H$1011,"ガソリン")*参考データ!$D$76/参考データ!$D$77+SUMIFS($N$12:$N$1011,$AQ$12:$AQ$1011,X30,$H$12:$H$1011,"LPG")*参考データ!$D$78/参考データ!$D$77+SUMIFS($N$12:$N$1011,$C$12:$C$1011,X30,$H$12:$H$1011,"CNG")*参考データ!$D$80/参考データ!$D$77+SUMIFS($N$12:$N$1011,$C$12:$C$1011,X30,$H$12:$H$1011,"バイオエタノール")*参考データ!$D$81/参考データ!$D$77+SUMIFS($N$12:$N$1011,$C$12:$C$1011,X30,$H$12:$H$1011,"バイオディーゼル")*参考データ!$D$82/参考データ!$D$77+SUMIFS($N$12:$N$1011,$C$12:$C$1011,X30,$H$12:$H$1011,"バイオガス")*参考データ!$D$83/参考データ!$D$77+SUMIFS($N$12:$N$1011,$C$12:$C$1011,X30,$H$12:$H$1011,"水素")*参考データ!$D$84/参考データ!$D$77+SUMIFS($N$12:$N$1011,$C$12:$C$1011,X30,$H$12:$H$1011,"電気（買電）")*参考データ!$D$85/参考データ!$D$77+SUMIFS($N$12:$N$1011,$C$12:$C$1011,X30,$H$12:$H$1011,"電気（自家発電：非燃料由来の非化石電気）")*参考データ!$D$86/参考データ!$D$77</f>
        <v>0</v>
      </c>
      <c r="AD30" s="210">
        <f t="shared" si="3"/>
        <v>0</v>
      </c>
      <c r="AE30" s="212">
        <f t="shared" si="8"/>
        <v>0</v>
      </c>
      <c r="AF30" s="219" t="str">
        <f t="shared" si="9"/>
        <v/>
      </c>
      <c r="AG30" s="213">
        <f t="shared" si="10"/>
        <v>0</v>
      </c>
      <c r="AH30" s="213">
        <f t="shared" si="11"/>
        <v>0</v>
      </c>
      <c r="AI30" s="220">
        <f t="shared" si="12"/>
        <v>0</v>
      </c>
      <c r="AJ30" s="221">
        <f t="shared" si="13"/>
        <v>0</v>
      </c>
      <c r="AK30" s="122">
        <f t="shared" si="14"/>
        <v>0</v>
      </c>
      <c r="AL30" s="222">
        <f t="shared" si="15"/>
        <v>0</v>
      </c>
      <c r="AN30" s="156">
        <f t="shared" si="4"/>
        <v>0</v>
      </c>
      <c r="AO30" s="156">
        <f t="shared" si="5"/>
        <v>0</v>
      </c>
      <c r="AP30" s="140">
        <f t="shared" si="6"/>
        <v>0</v>
      </c>
      <c r="AQ30" s="159" t="str">
        <f t="shared" si="7"/>
        <v/>
      </c>
    </row>
    <row r="31" spans="2:43" x14ac:dyDescent="0.2">
      <c r="B31" s="202">
        <v>20</v>
      </c>
      <c r="C31" s="41"/>
      <c r="D31" s="114"/>
      <c r="E31" s="114"/>
      <c r="F31" s="114"/>
      <c r="G31" s="42"/>
      <c r="H31" s="9"/>
      <c r="I31" s="9"/>
      <c r="J31" s="1"/>
      <c r="K31" s="34"/>
      <c r="L31" s="35"/>
      <c r="M31" s="7"/>
      <c r="N31" s="82"/>
      <c r="O31" s="68"/>
      <c r="P31" s="82"/>
      <c r="Q31" s="50"/>
      <c r="R31" s="280" t="str">
        <f t="shared" si="0"/>
        <v/>
      </c>
      <c r="S31" s="39" t="str">
        <f>IF(I31="","",IF(I31="委託輸送",IF(H31="ガソリン",VLOOKUP(L31,参考データ!$D$4:$F$6,3,TRUE),VLOOKUP(L31,参考データ!$D$7:$F$15,3,TRUE)),IF(H31="ガソリン",VLOOKUP(L31,参考データ!$D$16:$F$18,3,TRUE),VLOOKUP(L31,参考データ!$D$19:$F$27,3,TRUE))))</f>
        <v/>
      </c>
      <c r="T31" s="204" t="str">
        <f>IF(C31="","",IF(AND(J31=0,K31=0),0,IF(Q31="有",IF(H31="ガソリン",VLOOKUP(M31,参考データ!$B$36:$F$38,3,FALSE)/R31^VLOOKUP(M31,参考データ!$B$36:$F$38,4,FALSE)/L31^VLOOKUP(M31,参考データ!$B$36:$F$38,5,FALSE),VLOOKUP(M31,参考データ!$B$39:$F$42,3,FALSE)/R31^VLOOKUP(M31,参考データ!$B$39:$F$42,4,FALSE)/L31^VLOOKUP(M31,参考データ!$B$39:$F$42,5,FALSE))*U31,J31/(IF(I31="委託輸送",IF(H31="ガソリン",INDEX(参考データ!$F$48:$I$50,MATCH(L31,参考データ!$D$48:$D$50,1),MATCH(M31,参考データ!$F$47:$I$47,0)),INDEX(参考データ!$F$51:$I$59,MATCH(L31,参考データ!$D$51:$D$59,1),MATCH(M31,参考データ!$F$47:$I$47,0))),IF(H31="ガソリン",INDEX(参考データ!$F$60:$I$62,MATCH(L31,参考データ!$D$60:$D$62,1),MATCH(M31,参考データ!$F$47:$I$47,0)),INDEX(参考データ!$F$63:$I$71,MATCH(L31,参考データ!$D$63:$D$71,1),MATCH(M31,参考データ!$F$47:$I$47,0))))))))</f>
        <v/>
      </c>
      <c r="U31" s="218" t="str">
        <f t="shared" si="1"/>
        <v/>
      </c>
      <c r="V31" s="206" t="str">
        <f>IF(C31="","",IF(AND(K31=0,T31=0),"OK",IF(Q31="有",IF(OR(IF(I31="委託輸送",IF(H31="ガソリン",VLOOKUP(L31,参考データ!$D$4:$H$6,5,TRUE),VLOOKUP(L31,参考データ!$D$7:$H$15,5,TRUE)),IF(H31="ガソリン",VLOOKUP(L31,参考データ!$D$16:$H$18,5,TRUE),VLOOKUP(L31,参考データ!$D$19:$H$27,5,TRUE)))&lt;(J31/N31),S31&gt;R31),"エラー","OK"),IF(IF(I31="委託輸送",IF(H31="ガソリン",VLOOKUP(L31,参考データ!$D$4:$H$6,5,TRUE),VLOOKUP(L31,参考データ!$D$7:$H$15,5,TRUE)),IF(H31="ガソリン",VLOOKUP(L31,参考データ!$D$16:$H$18,5,TRUE),VLOOKUP(L31,参考データ!$D$19:$H$27,5,TRUE)))&lt;(J31/N31),"エラー","OK"))))</f>
        <v/>
      </c>
      <c r="W31" s="207"/>
      <c r="X31" s="208" t="str" cm="1">
        <f t="array" ref="X31">_xlfn.IFNA(INDEX($AQ$12:$AQ$1011,MATCH(0,COUNTIF($X$12:X30,$AQ$12:$AQ$1011),0)),"")</f>
        <v/>
      </c>
      <c r="Y31" s="209" t="str">
        <f>VLOOKUP(X31,日付カウント後!A:C,3,FALSE)</f>
        <v/>
      </c>
      <c r="Z31" s="210" cm="1">
        <f t="array" ref="Z31">SUMPRODUCT(($AQ$12:$AQ$1011=$X31)*$J$12:$J$1011)</f>
        <v>0</v>
      </c>
      <c r="AA31" s="210" cm="1">
        <f t="array" ref="AA31">SUMPRODUCT(($AQ$12:$AQ$1011=$X31)*$K$12:$K$1011)/1000</f>
        <v>0</v>
      </c>
      <c r="AB31" s="120">
        <f t="shared" si="2"/>
        <v>0</v>
      </c>
      <c r="AC31" s="211">
        <f>SUMIFS($N$12:$N$1011,$AQ$12:$AQ$1011,X31,$H$12:$H$1011,"軽油")+SUMIFS($N$12:$N$1011,$AQ$12:$AQ$1011,X31,$H$12:$H$1011,"ガソリン")*参考データ!$D$76/参考データ!$D$77+SUMIFS($N$12:$N$1011,$AQ$12:$AQ$1011,X31,$H$12:$H$1011,"LPG")*参考データ!$D$78/参考データ!$D$77+SUMIFS($N$12:$N$1011,$C$12:$C$1011,X31,$H$12:$H$1011,"CNG")*参考データ!$D$80/参考データ!$D$77+SUMIFS($N$12:$N$1011,$C$12:$C$1011,X31,$H$12:$H$1011,"バイオエタノール")*参考データ!$D$81/参考データ!$D$77+SUMIFS($N$12:$N$1011,$C$12:$C$1011,X31,$H$12:$H$1011,"バイオディーゼル")*参考データ!$D$82/参考データ!$D$77+SUMIFS($N$12:$N$1011,$C$12:$C$1011,X31,$H$12:$H$1011,"バイオガス")*参考データ!$D$83/参考データ!$D$77+SUMIFS($N$12:$N$1011,$C$12:$C$1011,X31,$H$12:$H$1011,"水素")*参考データ!$D$84/参考データ!$D$77+SUMIFS($N$12:$N$1011,$C$12:$C$1011,X31,$H$12:$H$1011,"電気（買電）")*参考データ!$D$85/参考データ!$D$77+SUMIFS($N$12:$N$1011,$C$12:$C$1011,X31,$H$12:$H$1011,"電気（自家発電：非燃料由来の非化石電気）")*参考データ!$D$86/参考データ!$D$77</f>
        <v>0</v>
      </c>
      <c r="AD31" s="210">
        <f t="shared" si="3"/>
        <v>0</v>
      </c>
      <c r="AE31" s="212">
        <f t="shared" si="8"/>
        <v>0</v>
      </c>
      <c r="AF31" s="219" t="str">
        <f t="shared" si="9"/>
        <v/>
      </c>
      <c r="AG31" s="213">
        <f t="shared" si="10"/>
        <v>0</v>
      </c>
      <c r="AH31" s="213">
        <f t="shared" si="11"/>
        <v>0</v>
      </c>
      <c r="AI31" s="220">
        <f t="shared" si="12"/>
        <v>0</v>
      </c>
      <c r="AJ31" s="221">
        <f t="shared" si="13"/>
        <v>0</v>
      </c>
      <c r="AK31" s="122">
        <f t="shared" si="14"/>
        <v>0</v>
      </c>
      <c r="AL31" s="222">
        <f t="shared" si="15"/>
        <v>0</v>
      </c>
      <c r="AN31" s="156">
        <f t="shared" si="4"/>
        <v>0</v>
      </c>
      <c r="AO31" s="156">
        <f t="shared" si="5"/>
        <v>0</v>
      </c>
      <c r="AP31" s="140">
        <f t="shared" si="6"/>
        <v>0</v>
      </c>
      <c r="AQ31" s="159" t="str">
        <f t="shared" si="7"/>
        <v/>
      </c>
    </row>
    <row r="32" spans="2:43" x14ac:dyDescent="0.2">
      <c r="B32" s="202">
        <v>21</v>
      </c>
      <c r="C32" s="41"/>
      <c r="D32" s="114"/>
      <c r="E32" s="114"/>
      <c r="F32" s="114"/>
      <c r="G32" s="42"/>
      <c r="H32" s="9"/>
      <c r="I32" s="10"/>
      <c r="J32" s="5"/>
      <c r="K32" s="34"/>
      <c r="L32" s="35"/>
      <c r="M32" s="8"/>
      <c r="N32" s="109"/>
      <c r="O32" s="68"/>
      <c r="P32" s="8"/>
      <c r="Q32" s="51"/>
      <c r="R32" s="280" t="str">
        <f t="shared" si="0"/>
        <v/>
      </c>
      <c r="S32" s="39" t="str">
        <f>IF(I32="","",IF(I32="委託輸送",IF(H32="ガソリン",VLOOKUP(L32,参考データ!$D$4:$F$6,3,TRUE),VLOOKUP(L32,参考データ!$D$7:$F$15,3,TRUE)),IF(H32="ガソリン",VLOOKUP(L32,参考データ!$D$16:$F$18,3,TRUE),VLOOKUP(L32,参考データ!$D$19:$F$27,3,TRUE))))</f>
        <v/>
      </c>
      <c r="T32" s="204" t="str">
        <f>IF(C32="","",IF(AND(J32=0,K32=0),0,IF(Q32="有",IF(H32="ガソリン",VLOOKUP(M32,参考データ!$B$36:$F$38,3,FALSE)/R32^VLOOKUP(M32,参考データ!$B$36:$F$38,4,FALSE)/L32^VLOOKUP(M32,参考データ!$B$36:$F$38,5,FALSE),VLOOKUP(M32,参考データ!$B$39:$F$42,3,FALSE)/R32^VLOOKUP(M32,参考データ!$B$39:$F$42,4,FALSE)/L32^VLOOKUP(M32,参考データ!$B$39:$F$42,5,FALSE))*U32,J32/(IF(I32="委託輸送",IF(H32="ガソリン",INDEX(参考データ!$F$48:$I$50,MATCH(L32,参考データ!$D$48:$D$50,1),MATCH(M32,参考データ!$F$47:$I$47,0)),INDEX(参考データ!$F$51:$I$59,MATCH(L32,参考データ!$D$51:$D$59,1),MATCH(M32,参考データ!$F$47:$I$47,0))),IF(H32="ガソリン",INDEX(参考データ!$F$60:$I$62,MATCH(L32,参考データ!$D$60:$D$62,1),MATCH(M32,参考データ!$F$47:$I$47,0)),INDEX(参考データ!$F$63:$I$71,MATCH(L32,参考データ!$D$63:$D$71,1),MATCH(M32,参考データ!$F$47:$I$47,0))))))))</f>
        <v/>
      </c>
      <c r="U32" s="218" t="str">
        <f t="shared" si="1"/>
        <v/>
      </c>
      <c r="V32" s="206" t="str">
        <f>IF(C32="","",IF(AND(K32=0,T32=0),"OK",IF(Q32="有",IF(OR(IF(I32="委託輸送",IF(H32="ガソリン",VLOOKUP(L32,参考データ!$D$4:$H$6,5,TRUE),VLOOKUP(L32,参考データ!$D$7:$H$15,5,TRUE)),IF(H32="ガソリン",VLOOKUP(L32,参考データ!$D$16:$H$18,5,TRUE),VLOOKUP(L32,参考データ!$D$19:$H$27,5,TRUE)))&lt;(J32/N32),S32&gt;R32),"エラー","OK"),IF(IF(I32="委託輸送",IF(H32="ガソリン",VLOOKUP(L32,参考データ!$D$4:$H$6,5,TRUE),VLOOKUP(L32,参考データ!$D$7:$H$15,5,TRUE)),IF(H32="ガソリン",VLOOKUP(L32,参考データ!$D$16:$H$18,5,TRUE),VLOOKUP(L32,参考データ!$D$19:$H$27,5,TRUE)))&lt;(J32/N32),"エラー","OK"))))</f>
        <v/>
      </c>
      <c r="W32" s="207"/>
      <c r="X32" s="208" t="str" cm="1">
        <f t="array" ref="X32">_xlfn.IFNA(INDEX($AQ$12:$AQ$1011,MATCH(0,COUNTIF($X$12:X31,$AQ$12:$AQ$1011),0)),"")</f>
        <v/>
      </c>
      <c r="Y32" s="209" t="str">
        <f>VLOOKUP(X32,日付カウント後!A:C,3,FALSE)</f>
        <v/>
      </c>
      <c r="Z32" s="210" cm="1">
        <f t="array" ref="Z32">SUMPRODUCT(($AQ$12:$AQ$1011=$X32)*$J$12:$J$1011)</f>
        <v>0</v>
      </c>
      <c r="AA32" s="210" cm="1">
        <f t="array" ref="AA32">SUMPRODUCT(($AQ$12:$AQ$1011=$X32)*$K$12:$K$1011)/1000</f>
        <v>0</v>
      </c>
      <c r="AB32" s="120">
        <f t="shared" si="2"/>
        <v>0</v>
      </c>
      <c r="AC32" s="211">
        <f>SUMIFS($N$12:$N$1011,$AQ$12:$AQ$1011,X32,$H$12:$H$1011,"軽油")+SUMIFS($N$12:$N$1011,$AQ$12:$AQ$1011,X32,$H$12:$H$1011,"ガソリン")*参考データ!$D$76/参考データ!$D$77+SUMIFS($N$12:$N$1011,$AQ$12:$AQ$1011,X32,$H$12:$H$1011,"LPG")*参考データ!$D$78/参考データ!$D$77+SUMIFS($N$12:$N$1011,$C$12:$C$1011,X32,$H$12:$H$1011,"CNG")*参考データ!$D$80/参考データ!$D$77+SUMIFS($N$12:$N$1011,$C$12:$C$1011,X32,$H$12:$H$1011,"バイオエタノール")*参考データ!$D$81/参考データ!$D$77+SUMIFS($N$12:$N$1011,$C$12:$C$1011,X32,$H$12:$H$1011,"バイオディーゼル")*参考データ!$D$82/参考データ!$D$77+SUMIFS($N$12:$N$1011,$C$12:$C$1011,X32,$H$12:$H$1011,"バイオガス")*参考データ!$D$83/参考データ!$D$77+SUMIFS($N$12:$N$1011,$C$12:$C$1011,X32,$H$12:$H$1011,"水素")*参考データ!$D$84/参考データ!$D$77+SUMIFS($N$12:$N$1011,$C$12:$C$1011,X32,$H$12:$H$1011,"電気（買電）")*参考データ!$D$85/参考データ!$D$77+SUMIFS($N$12:$N$1011,$C$12:$C$1011,X32,$H$12:$H$1011,"電気（自家発電：非燃料由来の非化石電気）")*参考データ!$D$86/参考データ!$D$77</f>
        <v>0</v>
      </c>
      <c r="AD32" s="210">
        <f t="shared" si="3"/>
        <v>0</v>
      </c>
      <c r="AE32" s="212">
        <f t="shared" si="8"/>
        <v>0</v>
      </c>
      <c r="AF32" s="219" t="str">
        <f t="shared" si="9"/>
        <v/>
      </c>
      <c r="AG32" s="213">
        <f t="shared" si="10"/>
        <v>0</v>
      </c>
      <c r="AH32" s="213">
        <f t="shared" si="11"/>
        <v>0</v>
      </c>
      <c r="AI32" s="220">
        <f t="shared" si="12"/>
        <v>0</v>
      </c>
      <c r="AJ32" s="221">
        <f t="shared" si="13"/>
        <v>0</v>
      </c>
      <c r="AK32" s="122">
        <f t="shared" si="14"/>
        <v>0</v>
      </c>
      <c r="AL32" s="222">
        <f t="shared" si="15"/>
        <v>0</v>
      </c>
      <c r="AN32" s="156">
        <f t="shared" si="4"/>
        <v>0</v>
      </c>
      <c r="AO32" s="156">
        <f t="shared" si="5"/>
        <v>0</v>
      </c>
      <c r="AP32" s="140">
        <f t="shared" si="6"/>
        <v>0</v>
      </c>
      <c r="AQ32" s="159" t="str">
        <f t="shared" si="7"/>
        <v/>
      </c>
    </row>
    <row r="33" spans="2:43" x14ac:dyDescent="0.2">
      <c r="B33" s="202">
        <v>22</v>
      </c>
      <c r="C33" s="41"/>
      <c r="D33" s="114"/>
      <c r="E33" s="114"/>
      <c r="F33" s="114"/>
      <c r="G33" s="42"/>
      <c r="H33" s="9"/>
      <c r="I33" s="10"/>
      <c r="J33" s="5"/>
      <c r="K33" s="34"/>
      <c r="L33" s="35"/>
      <c r="M33" s="8"/>
      <c r="N33" s="109"/>
      <c r="O33" s="68"/>
      <c r="P33" s="8"/>
      <c r="Q33" s="51"/>
      <c r="R33" s="280" t="str">
        <f t="shared" si="0"/>
        <v/>
      </c>
      <c r="S33" s="39" t="str">
        <f>IF(I33="","",IF(I33="委託輸送",IF(H33="ガソリン",VLOOKUP(L33,参考データ!$D$4:$F$6,3,TRUE),VLOOKUP(L33,参考データ!$D$7:$F$15,3,TRUE)),IF(H33="ガソリン",VLOOKUP(L33,参考データ!$D$16:$F$18,3,TRUE),VLOOKUP(L33,参考データ!$D$19:$F$27,3,TRUE))))</f>
        <v/>
      </c>
      <c r="T33" s="204" t="str">
        <f>IF(C33="","",IF(AND(J33=0,K33=0),0,IF(Q33="有",IF(H33="ガソリン",VLOOKUP(M33,参考データ!$B$36:$F$38,3,FALSE)/R33^VLOOKUP(M33,参考データ!$B$36:$F$38,4,FALSE)/L33^VLOOKUP(M33,参考データ!$B$36:$F$38,5,FALSE),VLOOKUP(M33,参考データ!$B$39:$F$42,3,FALSE)/R33^VLOOKUP(M33,参考データ!$B$39:$F$42,4,FALSE)/L33^VLOOKUP(M33,参考データ!$B$39:$F$42,5,FALSE))*U33,J33/(IF(I33="委託輸送",IF(H33="ガソリン",INDEX(参考データ!$F$48:$I$50,MATCH(L33,参考データ!$D$48:$D$50,1),MATCH(M33,参考データ!$F$47:$I$47,0)),INDEX(参考データ!$F$51:$I$59,MATCH(L33,参考データ!$D$51:$D$59,1),MATCH(M33,参考データ!$F$47:$I$47,0))),IF(H33="ガソリン",INDEX(参考データ!$F$60:$I$62,MATCH(L33,参考データ!$D$60:$D$62,1),MATCH(M33,参考データ!$F$47:$I$47,0)),INDEX(参考データ!$F$63:$I$71,MATCH(L33,参考データ!$D$63:$D$71,1),MATCH(M33,参考データ!$F$47:$I$47,0))))))))</f>
        <v/>
      </c>
      <c r="U33" s="218" t="str">
        <f t="shared" si="1"/>
        <v/>
      </c>
      <c r="V33" s="206" t="str">
        <f>IF(C33="","",IF(AND(K33=0,T33=0),"OK",IF(Q33="有",IF(OR(IF(I33="委託輸送",IF(H33="ガソリン",VLOOKUP(L33,参考データ!$D$4:$H$6,5,TRUE),VLOOKUP(L33,参考データ!$D$7:$H$15,5,TRUE)),IF(H33="ガソリン",VLOOKUP(L33,参考データ!$D$16:$H$18,5,TRUE),VLOOKUP(L33,参考データ!$D$19:$H$27,5,TRUE)))&lt;(J33/N33),S33&gt;R33),"エラー","OK"),IF(IF(I33="委託輸送",IF(H33="ガソリン",VLOOKUP(L33,参考データ!$D$4:$H$6,5,TRUE),VLOOKUP(L33,参考データ!$D$7:$H$15,5,TRUE)),IF(H33="ガソリン",VLOOKUP(L33,参考データ!$D$16:$H$18,5,TRUE),VLOOKUP(L33,参考データ!$D$19:$H$27,5,TRUE)))&lt;(J33/N33),"エラー","OK"))))</f>
        <v/>
      </c>
      <c r="W33" s="207"/>
      <c r="X33" s="208" t="str" cm="1">
        <f t="array" ref="X33">_xlfn.IFNA(INDEX($AQ$12:$AQ$1011,MATCH(0,COUNTIF($X$12:X32,$AQ$12:$AQ$1011),0)),"")</f>
        <v/>
      </c>
      <c r="Y33" s="209" t="str">
        <f>VLOOKUP(X33,日付カウント後!A:C,3,FALSE)</f>
        <v/>
      </c>
      <c r="Z33" s="210" cm="1">
        <f t="array" ref="Z33">SUMPRODUCT(($AQ$12:$AQ$1011=$X33)*$J$12:$J$1011)</f>
        <v>0</v>
      </c>
      <c r="AA33" s="210" cm="1">
        <f t="array" ref="AA33">SUMPRODUCT(($AQ$12:$AQ$1011=$X33)*$K$12:$K$1011)/1000</f>
        <v>0</v>
      </c>
      <c r="AB33" s="120">
        <f t="shared" si="2"/>
        <v>0</v>
      </c>
      <c r="AC33" s="211">
        <f>SUMIFS($N$12:$N$1011,$AQ$12:$AQ$1011,X33,$H$12:$H$1011,"軽油")+SUMIFS($N$12:$N$1011,$AQ$12:$AQ$1011,X33,$H$12:$H$1011,"ガソリン")*参考データ!$D$76/参考データ!$D$77+SUMIFS($N$12:$N$1011,$AQ$12:$AQ$1011,X33,$H$12:$H$1011,"LPG")*参考データ!$D$78/参考データ!$D$77+SUMIFS($N$12:$N$1011,$C$12:$C$1011,X33,$H$12:$H$1011,"CNG")*参考データ!$D$80/参考データ!$D$77+SUMIFS($N$12:$N$1011,$C$12:$C$1011,X33,$H$12:$H$1011,"バイオエタノール")*参考データ!$D$81/参考データ!$D$77+SUMIFS($N$12:$N$1011,$C$12:$C$1011,X33,$H$12:$H$1011,"バイオディーゼル")*参考データ!$D$82/参考データ!$D$77+SUMIFS($N$12:$N$1011,$C$12:$C$1011,X33,$H$12:$H$1011,"バイオガス")*参考データ!$D$83/参考データ!$D$77+SUMIFS($N$12:$N$1011,$C$12:$C$1011,X33,$H$12:$H$1011,"水素")*参考データ!$D$84/参考データ!$D$77+SUMIFS($N$12:$N$1011,$C$12:$C$1011,X33,$H$12:$H$1011,"電気（買電）")*参考データ!$D$85/参考データ!$D$77+SUMIFS($N$12:$N$1011,$C$12:$C$1011,X33,$H$12:$H$1011,"電気（自家発電：非燃料由来の非化石電気）")*参考データ!$D$86/参考データ!$D$77</f>
        <v>0</v>
      </c>
      <c r="AD33" s="210">
        <f t="shared" si="3"/>
        <v>0</v>
      </c>
      <c r="AE33" s="212">
        <f t="shared" si="8"/>
        <v>0</v>
      </c>
      <c r="AF33" s="219" t="str">
        <f t="shared" si="9"/>
        <v/>
      </c>
      <c r="AG33" s="213">
        <f t="shared" si="10"/>
        <v>0</v>
      </c>
      <c r="AH33" s="213">
        <f t="shared" si="11"/>
        <v>0</v>
      </c>
      <c r="AI33" s="220">
        <f t="shared" si="12"/>
        <v>0</v>
      </c>
      <c r="AJ33" s="221">
        <f t="shared" si="13"/>
        <v>0</v>
      </c>
      <c r="AK33" s="122">
        <f t="shared" si="14"/>
        <v>0</v>
      </c>
      <c r="AL33" s="222">
        <f t="shared" si="15"/>
        <v>0</v>
      </c>
      <c r="AN33" s="156">
        <f t="shared" si="4"/>
        <v>0</v>
      </c>
      <c r="AO33" s="156">
        <f t="shared" si="5"/>
        <v>0</v>
      </c>
      <c r="AP33" s="140">
        <f t="shared" si="6"/>
        <v>0</v>
      </c>
      <c r="AQ33" s="159" t="str">
        <f t="shared" si="7"/>
        <v/>
      </c>
    </row>
    <row r="34" spans="2:43" x14ac:dyDescent="0.2">
      <c r="B34" s="202">
        <v>23</v>
      </c>
      <c r="C34" s="41"/>
      <c r="D34" s="114"/>
      <c r="E34" s="114"/>
      <c r="F34" s="114"/>
      <c r="G34" s="42"/>
      <c r="H34" s="9"/>
      <c r="I34" s="10"/>
      <c r="J34" s="5"/>
      <c r="K34" s="34"/>
      <c r="L34" s="35"/>
      <c r="M34" s="8"/>
      <c r="N34" s="109"/>
      <c r="O34" s="68"/>
      <c r="P34" s="8"/>
      <c r="Q34" s="51"/>
      <c r="R34" s="280" t="str">
        <f t="shared" si="0"/>
        <v/>
      </c>
      <c r="S34" s="39" t="str">
        <f>IF(I34="","",IF(I34="委託輸送",IF(H34="ガソリン",VLOOKUP(L34,参考データ!$D$4:$F$6,3,TRUE),VLOOKUP(L34,参考データ!$D$7:$F$15,3,TRUE)),IF(H34="ガソリン",VLOOKUP(L34,参考データ!$D$16:$F$18,3,TRUE),VLOOKUP(L34,参考データ!$D$19:$F$27,3,TRUE))))</f>
        <v/>
      </c>
      <c r="T34" s="204" t="str">
        <f>IF(C34="","",IF(AND(J34=0,K34=0),0,IF(Q34="有",IF(H34="ガソリン",VLOOKUP(M34,参考データ!$B$36:$F$38,3,FALSE)/R34^VLOOKUP(M34,参考データ!$B$36:$F$38,4,FALSE)/L34^VLOOKUP(M34,参考データ!$B$36:$F$38,5,FALSE),VLOOKUP(M34,参考データ!$B$39:$F$42,3,FALSE)/R34^VLOOKUP(M34,参考データ!$B$39:$F$42,4,FALSE)/L34^VLOOKUP(M34,参考データ!$B$39:$F$42,5,FALSE))*U34,J34/(IF(I34="委託輸送",IF(H34="ガソリン",INDEX(参考データ!$F$48:$I$50,MATCH(L34,参考データ!$D$48:$D$50,1),MATCH(M34,参考データ!$F$47:$I$47,0)),INDEX(参考データ!$F$51:$I$59,MATCH(L34,参考データ!$D$51:$D$59,1),MATCH(M34,参考データ!$F$47:$I$47,0))),IF(H34="ガソリン",INDEX(参考データ!$F$60:$I$62,MATCH(L34,参考データ!$D$60:$D$62,1),MATCH(M34,参考データ!$F$47:$I$47,0)),INDEX(参考データ!$F$63:$I$71,MATCH(L34,参考データ!$D$63:$D$71,1),MATCH(M34,参考データ!$F$47:$I$47,0))))))))</f>
        <v/>
      </c>
      <c r="U34" s="218" t="str">
        <f t="shared" si="1"/>
        <v/>
      </c>
      <c r="V34" s="206" t="str">
        <f>IF(C34="","",IF(AND(K34=0,T34=0),"OK",IF(Q34="有",IF(OR(IF(I34="委託輸送",IF(H34="ガソリン",VLOOKUP(L34,参考データ!$D$4:$H$6,5,TRUE),VLOOKUP(L34,参考データ!$D$7:$H$15,5,TRUE)),IF(H34="ガソリン",VLOOKUP(L34,参考データ!$D$16:$H$18,5,TRUE),VLOOKUP(L34,参考データ!$D$19:$H$27,5,TRUE)))&lt;(J34/N34),S34&gt;R34),"エラー","OK"),IF(IF(I34="委託輸送",IF(H34="ガソリン",VLOOKUP(L34,参考データ!$D$4:$H$6,5,TRUE),VLOOKUP(L34,参考データ!$D$7:$H$15,5,TRUE)),IF(H34="ガソリン",VLOOKUP(L34,参考データ!$D$16:$H$18,5,TRUE),VLOOKUP(L34,参考データ!$D$19:$H$27,5,TRUE)))&lt;(J34/N34),"エラー","OK"))))</f>
        <v/>
      </c>
      <c r="W34" s="207"/>
      <c r="X34" s="208" t="str" cm="1">
        <f t="array" ref="X34">_xlfn.IFNA(INDEX($AQ$12:$AQ$1011,MATCH(0,COUNTIF($X$12:X33,$AQ$12:$AQ$1011),0)),"")</f>
        <v/>
      </c>
      <c r="Y34" s="209" t="str">
        <f>VLOOKUP(X34,日付カウント後!A:C,3,FALSE)</f>
        <v/>
      </c>
      <c r="Z34" s="210" cm="1">
        <f t="array" ref="Z34">SUMPRODUCT(($AQ$12:$AQ$1011=$X34)*$J$12:$J$1011)</f>
        <v>0</v>
      </c>
      <c r="AA34" s="210" cm="1">
        <f t="array" ref="AA34">SUMPRODUCT(($AQ$12:$AQ$1011=$X34)*$K$12:$K$1011)/1000</f>
        <v>0</v>
      </c>
      <c r="AB34" s="120">
        <f t="shared" si="2"/>
        <v>0</v>
      </c>
      <c r="AC34" s="211">
        <f>SUMIFS($N$12:$N$1011,$AQ$12:$AQ$1011,X34,$H$12:$H$1011,"軽油")+SUMIFS($N$12:$N$1011,$AQ$12:$AQ$1011,X34,$H$12:$H$1011,"ガソリン")*参考データ!$D$76/参考データ!$D$77+SUMIFS($N$12:$N$1011,$AQ$12:$AQ$1011,X34,$H$12:$H$1011,"LPG")*参考データ!$D$78/参考データ!$D$77+SUMIFS($N$12:$N$1011,$C$12:$C$1011,X34,$H$12:$H$1011,"CNG")*参考データ!$D$80/参考データ!$D$77+SUMIFS($N$12:$N$1011,$C$12:$C$1011,X34,$H$12:$H$1011,"バイオエタノール")*参考データ!$D$81/参考データ!$D$77+SUMIFS($N$12:$N$1011,$C$12:$C$1011,X34,$H$12:$H$1011,"バイオディーゼル")*参考データ!$D$82/参考データ!$D$77+SUMIFS($N$12:$N$1011,$C$12:$C$1011,X34,$H$12:$H$1011,"バイオガス")*参考データ!$D$83/参考データ!$D$77+SUMIFS($N$12:$N$1011,$C$12:$C$1011,X34,$H$12:$H$1011,"水素")*参考データ!$D$84/参考データ!$D$77+SUMIFS($N$12:$N$1011,$C$12:$C$1011,X34,$H$12:$H$1011,"電気（買電）")*参考データ!$D$85/参考データ!$D$77+SUMIFS($N$12:$N$1011,$C$12:$C$1011,X34,$H$12:$H$1011,"電気（自家発電：非燃料由来の非化石電気）")*参考データ!$D$86/参考データ!$D$77</f>
        <v>0</v>
      </c>
      <c r="AD34" s="210">
        <f t="shared" si="3"/>
        <v>0</v>
      </c>
      <c r="AE34" s="212">
        <f t="shared" si="8"/>
        <v>0</v>
      </c>
      <c r="AF34" s="219" t="str">
        <f t="shared" si="9"/>
        <v/>
      </c>
      <c r="AG34" s="213">
        <f t="shared" si="10"/>
        <v>0</v>
      </c>
      <c r="AH34" s="213">
        <f t="shared" si="11"/>
        <v>0</v>
      </c>
      <c r="AI34" s="220">
        <f t="shared" si="12"/>
        <v>0</v>
      </c>
      <c r="AJ34" s="221">
        <f t="shared" si="13"/>
        <v>0</v>
      </c>
      <c r="AK34" s="122">
        <f t="shared" si="14"/>
        <v>0</v>
      </c>
      <c r="AL34" s="222">
        <f t="shared" si="15"/>
        <v>0</v>
      </c>
      <c r="AN34" s="156">
        <f t="shared" si="4"/>
        <v>0</v>
      </c>
      <c r="AO34" s="156">
        <f t="shared" si="5"/>
        <v>0</v>
      </c>
      <c r="AP34" s="140">
        <f t="shared" si="6"/>
        <v>0</v>
      </c>
      <c r="AQ34" s="159" t="str">
        <f t="shared" si="7"/>
        <v/>
      </c>
    </row>
    <row r="35" spans="2:43" x14ac:dyDescent="0.2">
      <c r="B35" s="202">
        <v>24</v>
      </c>
      <c r="C35" s="41"/>
      <c r="D35" s="114"/>
      <c r="E35" s="114"/>
      <c r="F35" s="114"/>
      <c r="G35" s="42"/>
      <c r="H35" s="9"/>
      <c r="I35" s="10"/>
      <c r="J35" s="5"/>
      <c r="K35" s="34"/>
      <c r="L35" s="35"/>
      <c r="M35" s="8"/>
      <c r="N35" s="109"/>
      <c r="O35" s="68"/>
      <c r="P35" s="8"/>
      <c r="Q35" s="51"/>
      <c r="R35" s="280" t="str">
        <f t="shared" si="0"/>
        <v/>
      </c>
      <c r="S35" s="39" t="str">
        <f>IF(I35="","",IF(I35="委託輸送",IF(H35="ガソリン",VLOOKUP(L35,参考データ!$D$4:$F$6,3,TRUE),VLOOKUP(L35,参考データ!$D$7:$F$15,3,TRUE)),IF(H35="ガソリン",VLOOKUP(L35,参考データ!$D$16:$F$18,3,TRUE),VLOOKUP(L35,参考データ!$D$19:$F$27,3,TRUE))))</f>
        <v/>
      </c>
      <c r="T35" s="204" t="str">
        <f>IF(C35="","",IF(AND(J35=0,K35=0),0,IF(Q35="有",IF(H35="ガソリン",VLOOKUP(M35,参考データ!$B$36:$F$38,3,FALSE)/R35^VLOOKUP(M35,参考データ!$B$36:$F$38,4,FALSE)/L35^VLOOKUP(M35,参考データ!$B$36:$F$38,5,FALSE),VLOOKUP(M35,参考データ!$B$39:$F$42,3,FALSE)/R35^VLOOKUP(M35,参考データ!$B$39:$F$42,4,FALSE)/L35^VLOOKUP(M35,参考データ!$B$39:$F$42,5,FALSE))*U35,J35/(IF(I35="委託輸送",IF(H35="ガソリン",INDEX(参考データ!$F$48:$I$50,MATCH(L35,参考データ!$D$48:$D$50,1),MATCH(M35,参考データ!$F$47:$I$47,0)),INDEX(参考データ!$F$51:$I$59,MATCH(L35,参考データ!$D$51:$D$59,1),MATCH(M35,参考データ!$F$47:$I$47,0))),IF(H35="ガソリン",INDEX(参考データ!$F$60:$I$62,MATCH(L35,参考データ!$D$60:$D$62,1),MATCH(M35,参考データ!$F$47:$I$47,0)),INDEX(参考データ!$F$63:$I$71,MATCH(L35,参考データ!$D$63:$D$71,1),MATCH(M35,参考データ!$F$47:$I$47,0))))))))</f>
        <v/>
      </c>
      <c r="U35" s="218" t="str">
        <f t="shared" si="1"/>
        <v/>
      </c>
      <c r="V35" s="206" t="str">
        <f>IF(C35="","",IF(AND(K35=0,T35=0),"OK",IF(Q35="有",IF(OR(IF(I35="委託輸送",IF(H35="ガソリン",VLOOKUP(L35,参考データ!$D$4:$H$6,5,TRUE),VLOOKUP(L35,参考データ!$D$7:$H$15,5,TRUE)),IF(H35="ガソリン",VLOOKUP(L35,参考データ!$D$16:$H$18,5,TRUE),VLOOKUP(L35,参考データ!$D$19:$H$27,5,TRUE)))&lt;(J35/N35),S35&gt;R35),"エラー","OK"),IF(IF(I35="委託輸送",IF(H35="ガソリン",VLOOKUP(L35,参考データ!$D$4:$H$6,5,TRUE),VLOOKUP(L35,参考データ!$D$7:$H$15,5,TRUE)),IF(H35="ガソリン",VLOOKUP(L35,参考データ!$D$16:$H$18,5,TRUE),VLOOKUP(L35,参考データ!$D$19:$H$27,5,TRUE)))&lt;(J35/N35),"エラー","OK"))))</f>
        <v/>
      </c>
      <c r="W35" s="207"/>
      <c r="X35" s="208" t="str" cm="1">
        <f t="array" ref="X35">_xlfn.IFNA(INDEX($AQ$12:$AQ$1011,MATCH(0,COUNTIF($X$12:X34,$AQ$12:$AQ$1011),0)),"")</f>
        <v/>
      </c>
      <c r="Y35" s="209" t="str">
        <f>VLOOKUP(X35,日付カウント後!A:C,3,FALSE)</f>
        <v/>
      </c>
      <c r="Z35" s="210" cm="1">
        <f t="array" ref="Z35">SUMPRODUCT(($AQ$12:$AQ$1011=$X35)*$J$12:$J$1011)</f>
        <v>0</v>
      </c>
      <c r="AA35" s="210" cm="1">
        <f t="array" ref="AA35">SUMPRODUCT(($AQ$12:$AQ$1011=$X35)*$K$12:$K$1011)/1000</f>
        <v>0</v>
      </c>
      <c r="AB35" s="120">
        <f t="shared" si="2"/>
        <v>0</v>
      </c>
      <c r="AC35" s="211">
        <f>SUMIFS($N$12:$N$1011,$AQ$12:$AQ$1011,X35,$H$12:$H$1011,"軽油")+SUMIFS($N$12:$N$1011,$AQ$12:$AQ$1011,X35,$H$12:$H$1011,"ガソリン")*参考データ!$D$76/参考データ!$D$77+SUMIFS($N$12:$N$1011,$AQ$12:$AQ$1011,X35,$H$12:$H$1011,"LPG")*参考データ!$D$78/参考データ!$D$77+SUMIFS($N$12:$N$1011,$C$12:$C$1011,X35,$H$12:$H$1011,"CNG")*参考データ!$D$80/参考データ!$D$77+SUMIFS($N$12:$N$1011,$C$12:$C$1011,X35,$H$12:$H$1011,"バイオエタノール")*参考データ!$D$81/参考データ!$D$77+SUMIFS($N$12:$N$1011,$C$12:$C$1011,X35,$H$12:$H$1011,"バイオディーゼル")*参考データ!$D$82/参考データ!$D$77+SUMIFS($N$12:$N$1011,$C$12:$C$1011,X35,$H$12:$H$1011,"バイオガス")*参考データ!$D$83/参考データ!$D$77+SUMIFS($N$12:$N$1011,$C$12:$C$1011,X35,$H$12:$H$1011,"水素")*参考データ!$D$84/参考データ!$D$77+SUMIFS($N$12:$N$1011,$C$12:$C$1011,X35,$H$12:$H$1011,"電気（買電）")*参考データ!$D$85/参考データ!$D$77+SUMIFS($N$12:$N$1011,$C$12:$C$1011,X35,$H$12:$H$1011,"電気（自家発電：非燃料由来の非化石電気）")*参考データ!$D$86/参考データ!$D$77</f>
        <v>0</v>
      </c>
      <c r="AD35" s="210">
        <f t="shared" si="3"/>
        <v>0</v>
      </c>
      <c r="AE35" s="212">
        <f t="shared" si="8"/>
        <v>0</v>
      </c>
      <c r="AF35" s="219" t="str">
        <f t="shared" si="9"/>
        <v/>
      </c>
      <c r="AG35" s="213">
        <f t="shared" si="10"/>
        <v>0</v>
      </c>
      <c r="AH35" s="213">
        <f t="shared" si="11"/>
        <v>0</v>
      </c>
      <c r="AI35" s="220">
        <f t="shared" si="12"/>
        <v>0</v>
      </c>
      <c r="AJ35" s="221">
        <f t="shared" si="13"/>
        <v>0</v>
      </c>
      <c r="AK35" s="122">
        <f t="shared" si="14"/>
        <v>0</v>
      </c>
      <c r="AL35" s="222">
        <f t="shared" si="15"/>
        <v>0</v>
      </c>
      <c r="AN35" s="156">
        <f t="shared" si="4"/>
        <v>0</v>
      </c>
      <c r="AO35" s="156">
        <f t="shared" si="5"/>
        <v>0</v>
      </c>
      <c r="AP35" s="140">
        <f t="shared" si="6"/>
        <v>0</v>
      </c>
      <c r="AQ35" s="159" t="str">
        <f t="shared" si="7"/>
        <v/>
      </c>
    </row>
    <row r="36" spans="2:43" x14ac:dyDescent="0.2">
      <c r="B36" s="202">
        <v>25</v>
      </c>
      <c r="C36" s="41"/>
      <c r="D36" s="114"/>
      <c r="E36" s="114"/>
      <c r="F36" s="114"/>
      <c r="G36" s="42"/>
      <c r="H36" s="9"/>
      <c r="I36" s="10"/>
      <c r="J36" s="5"/>
      <c r="K36" s="34"/>
      <c r="L36" s="35"/>
      <c r="M36" s="8"/>
      <c r="N36" s="109"/>
      <c r="O36" s="68"/>
      <c r="P36" s="8"/>
      <c r="Q36" s="51"/>
      <c r="R36" s="280" t="str">
        <f t="shared" si="0"/>
        <v/>
      </c>
      <c r="S36" s="39" t="str">
        <f>IF(I36="","",IF(I36="委託輸送",IF(H36="ガソリン",VLOOKUP(L36,参考データ!$D$4:$F$6,3,TRUE),VLOOKUP(L36,参考データ!$D$7:$F$15,3,TRUE)),IF(H36="ガソリン",VLOOKUP(L36,参考データ!$D$16:$F$18,3,TRUE),VLOOKUP(L36,参考データ!$D$19:$F$27,3,TRUE))))</f>
        <v/>
      </c>
      <c r="T36" s="204" t="str">
        <f>IF(C36="","",IF(AND(J36=0,K36=0),0,IF(Q36="有",IF(H36="ガソリン",VLOOKUP(M36,参考データ!$B$36:$F$38,3,FALSE)/R36^VLOOKUP(M36,参考データ!$B$36:$F$38,4,FALSE)/L36^VLOOKUP(M36,参考データ!$B$36:$F$38,5,FALSE),VLOOKUP(M36,参考データ!$B$39:$F$42,3,FALSE)/R36^VLOOKUP(M36,参考データ!$B$39:$F$42,4,FALSE)/L36^VLOOKUP(M36,参考データ!$B$39:$F$42,5,FALSE))*U36,J36/(IF(I36="委託輸送",IF(H36="ガソリン",INDEX(参考データ!$F$48:$I$50,MATCH(L36,参考データ!$D$48:$D$50,1),MATCH(M36,参考データ!$F$47:$I$47,0)),INDEX(参考データ!$F$51:$I$59,MATCH(L36,参考データ!$D$51:$D$59,1),MATCH(M36,参考データ!$F$47:$I$47,0))),IF(H36="ガソリン",INDEX(参考データ!$F$60:$I$62,MATCH(L36,参考データ!$D$60:$D$62,1),MATCH(M36,参考データ!$F$47:$I$47,0)),INDEX(参考データ!$F$63:$I$71,MATCH(L36,参考データ!$D$63:$D$71,1),MATCH(M36,参考データ!$F$47:$I$47,0))))))))</f>
        <v/>
      </c>
      <c r="U36" s="218" t="str">
        <f t="shared" si="1"/>
        <v/>
      </c>
      <c r="V36" s="206" t="str">
        <f>IF(C36="","",IF(AND(K36=0,T36=0),"OK",IF(Q36="有",IF(OR(IF(I36="委託輸送",IF(H36="ガソリン",VLOOKUP(L36,参考データ!$D$4:$H$6,5,TRUE),VLOOKUP(L36,参考データ!$D$7:$H$15,5,TRUE)),IF(H36="ガソリン",VLOOKUP(L36,参考データ!$D$16:$H$18,5,TRUE),VLOOKUP(L36,参考データ!$D$19:$H$27,5,TRUE)))&lt;(J36/N36),S36&gt;R36),"エラー","OK"),IF(IF(I36="委託輸送",IF(H36="ガソリン",VLOOKUP(L36,参考データ!$D$4:$H$6,5,TRUE),VLOOKUP(L36,参考データ!$D$7:$H$15,5,TRUE)),IF(H36="ガソリン",VLOOKUP(L36,参考データ!$D$16:$H$18,5,TRUE),VLOOKUP(L36,参考データ!$D$19:$H$27,5,TRUE)))&lt;(J36/N36),"エラー","OK"))))</f>
        <v/>
      </c>
      <c r="W36" s="207"/>
      <c r="X36" s="208" t="str" cm="1">
        <f t="array" ref="X36">_xlfn.IFNA(INDEX($AQ$12:$AQ$1011,MATCH(0,COUNTIF($X$12:X35,$AQ$12:$AQ$1011),0)),"")</f>
        <v/>
      </c>
      <c r="Y36" s="209" t="str">
        <f>VLOOKUP(X36,日付カウント後!A:C,3,FALSE)</f>
        <v/>
      </c>
      <c r="Z36" s="210" cm="1">
        <f t="array" ref="Z36">SUMPRODUCT(($AQ$12:$AQ$1011=$X36)*$J$12:$J$1011)</f>
        <v>0</v>
      </c>
      <c r="AA36" s="210" cm="1">
        <f t="array" ref="AA36">SUMPRODUCT(($AQ$12:$AQ$1011=$X36)*$K$12:$K$1011)/1000</f>
        <v>0</v>
      </c>
      <c r="AB36" s="120">
        <f t="shared" si="2"/>
        <v>0</v>
      </c>
      <c r="AC36" s="211">
        <f>SUMIFS($N$12:$N$1011,$AQ$12:$AQ$1011,X36,$H$12:$H$1011,"軽油")+SUMIFS($N$12:$N$1011,$AQ$12:$AQ$1011,X36,$H$12:$H$1011,"ガソリン")*参考データ!$D$76/参考データ!$D$77+SUMIFS($N$12:$N$1011,$AQ$12:$AQ$1011,X36,$H$12:$H$1011,"LPG")*参考データ!$D$78/参考データ!$D$77+SUMIFS($N$12:$N$1011,$C$12:$C$1011,X36,$H$12:$H$1011,"CNG")*参考データ!$D$80/参考データ!$D$77+SUMIFS($N$12:$N$1011,$C$12:$C$1011,X36,$H$12:$H$1011,"バイオエタノール")*参考データ!$D$81/参考データ!$D$77+SUMIFS($N$12:$N$1011,$C$12:$C$1011,X36,$H$12:$H$1011,"バイオディーゼル")*参考データ!$D$82/参考データ!$D$77+SUMIFS($N$12:$N$1011,$C$12:$C$1011,X36,$H$12:$H$1011,"バイオガス")*参考データ!$D$83/参考データ!$D$77+SUMIFS($N$12:$N$1011,$C$12:$C$1011,X36,$H$12:$H$1011,"水素")*参考データ!$D$84/参考データ!$D$77+SUMIFS($N$12:$N$1011,$C$12:$C$1011,X36,$H$12:$H$1011,"電気（買電）")*参考データ!$D$85/参考データ!$D$77+SUMIFS($N$12:$N$1011,$C$12:$C$1011,X36,$H$12:$H$1011,"電気（自家発電：非燃料由来の非化石電気）")*参考データ!$D$86/参考データ!$D$77</f>
        <v>0</v>
      </c>
      <c r="AD36" s="210">
        <f t="shared" si="3"/>
        <v>0</v>
      </c>
      <c r="AE36" s="212">
        <f t="shared" si="8"/>
        <v>0</v>
      </c>
      <c r="AF36" s="219" t="str">
        <f t="shared" si="9"/>
        <v/>
      </c>
      <c r="AG36" s="213">
        <f t="shared" si="10"/>
        <v>0</v>
      </c>
      <c r="AH36" s="213">
        <f t="shared" si="11"/>
        <v>0</v>
      </c>
      <c r="AI36" s="220">
        <f t="shared" si="12"/>
        <v>0</v>
      </c>
      <c r="AJ36" s="221">
        <f t="shared" si="13"/>
        <v>0</v>
      </c>
      <c r="AK36" s="122">
        <f t="shared" si="14"/>
        <v>0</v>
      </c>
      <c r="AL36" s="222">
        <f t="shared" si="15"/>
        <v>0</v>
      </c>
      <c r="AN36" s="156">
        <f t="shared" si="4"/>
        <v>0</v>
      </c>
      <c r="AO36" s="156">
        <f t="shared" si="5"/>
        <v>0</v>
      </c>
      <c r="AP36" s="140">
        <f t="shared" si="6"/>
        <v>0</v>
      </c>
      <c r="AQ36" s="159" t="str">
        <f t="shared" si="7"/>
        <v/>
      </c>
    </row>
    <row r="37" spans="2:43" x14ac:dyDescent="0.2">
      <c r="B37" s="202">
        <v>26</v>
      </c>
      <c r="C37" s="41"/>
      <c r="D37" s="114"/>
      <c r="E37" s="114"/>
      <c r="F37" s="114"/>
      <c r="G37" s="42"/>
      <c r="H37" s="9"/>
      <c r="I37" s="10"/>
      <c r="J37" s="5"/>
      <c r="K37" s="34"/>
      <c r="L37" s="35"/>
      <c r="M37" s="8"/>
      <c r="N37" s="109"/>
      <c r="O37" s="68"/>
      <c r="P37" s="8"/>
      <c r="Q37" s="51"/>
      <c r="R37" s="280" t="str">
        <f t="shared" si="0"/>
        <v/>
      </c>
      <c r="S37" s="39" t="str">
        <f>IF(I37="","",IF(I37="委託輸送",IF(H37="ガソリン",VLOOKUP(L37,参考データ!$D$4:$F$6,3,TRUE),VLOOKUP(L37,参考データ!$D$7:$F$15,3,TRUE)),IF(H37="ガソリン",VLOOKUP(L37,参考データ!$D$16:$F$18,3,TRUE),VLOOKUP(L37,参考データ!$D$19:$F$27,3,TRUE))))</f>
        <v/>
      </c>
      <c r="T37" s="204" t="str">
        <f>IF(C37="","",IF(AND(J37=0,K37=0),0,IF(Q37="有",IF(H37="ガソリン",VLOOKUP(M37,参考データ!$B$36:$F$38,3,FALSE)/R37^VLOOKUP(M37,参考データ!$B$36:$F$38,4,FALSE)/L37^VLOOKUP(M37,参考データ!$B$36:$F$38,5,FALSE),VLOOKUP(M37,参考データ!$B$39:$F$42,3,FALSE)/R37^VLOOKUP(M37,参考データ!$B$39:$F$42,4,FALSE)/L37^VLOOKUP(M37,参考データ!$B$39:$F$42,5,FALSE))*U37,J37/(IF(I37="委託輸送",IF(H37="ガソリン",INDEX(参考データ!$F$48:$I$50,MATCH(L37,参考データ!$D$48:$D$50,1),MATCH(M37,参考データ!$F$47:$I$47,0)),INDEX(参考データ!$F$51:$I$59,MATCH(L37,参考データ!$D$51:$D$59,1),MATCH(M37,参考データ!$F$47:$I$47,0))),IF(H37="ガソリン",INDEX(参考データ!$F$60:$I$62,MATCH(L37,参考データ!$D$60:$D$62,1),MATCH(M37,参考データ!$F$47:$I$47,0)),INDEX(参考データ!$F$63:$I$71,MATCH(L37,参考データ!$D$63:$D$71,1),MATCH(M37,参考データ!$F$47:$I$47,0))))))))</f>
        <v/>
      </c>
      <c r="U37" s="218" t="str">
        <f t="shared" si="1"/>
        <v/>
      </c>
      <c r="V37" s="206" t="str">
        <f>IF(C37="","",IF(AND(K37=0,T37=0),"OK",IF(Q37="有",IF(OR(IF(I37="委託輸送",IF(H37="ガソリン",VLOOKUP(L37,参考データ!$D$4:$H$6,5,TRUE),VLOOKUP(L37,参考データ!$D$7:$H$15,5,TRUE)),IF(H37="ガソリン",VLOOKUP(L37,参考データ!$D$16:$H$18,5,TRUE),VLOOKUP(L37,参考データ!$D$19:$H$27,5,TRUE)))&lt;(J37/N37),S37&gt;R37),"エラー","OK"),IF(IF(I37="委託輸送",IF(H37="ガソリン",VLOOKUP(L37,参考データ!$D$4:$H$6,5,TRUE),VLOOKUP(L37,参考データ!$D$7:$H$15,5,TRUE)),IF(H37="ガソリン",VLOOKUP(L37,参考データ!$D$16:$H$18,5,TRUE),VLOOKUP(L37,参考データ!$D$19:$H$27,5,TRUE)))&lt;(J37/N37),"エラー","OK"))))</f>
        <v/>
      </c>
      <c r="W37" s="207"/>
      <c r="X37" s="208" t="str" cm="1">
        <f t="array" ref="X37">_xlfn.IFNA(INDEX($AQ$12:$AQ$1011,MATCH(0,COUNTIF($X$12:X36,$AQ$12:$AQ$1011),0)),"")</f>
        <v/>
      </c>
      <c r="Y37" s="209" t="str">
        <f>VLOOKUP(X37,日付カウント後!A:C,3,FALSE)</f>
        <v/>
      </c>
      <c r="Z37" s="210" cm="1">
        <f t="array" ref="Z37">SUMPRODUCT(($AQ$12:$AQ$1011=$X37)*$J$12:$J$1011)</f>
        <v>0</v>
      </c>
      <c r="AA37" s="210" cm="1">
        <f t="array" ref="AA37">SUMPRODUCT(($AQ$12:$AQ$1011=$X37)*$K$12:$K$1011)/1000</f>
        <v>0</v>
      </c>
      <c r="AB37" s="120">
        <f t="shared" si="2"/>
        <v>0</v>
      </c>
      <c r="AC37" s="211">
        <f>SUMIFS($N$12:$N$1011,$AQ$12:$AQ$1011,X37,$H$12:$H$1011,"軽油")+SUMIFS($N$12:$N$1011,$AQ$12:$AQ$1011,X37,$H$12:$H$1011,"ガソリン")*参考データ!$D$76/参考データ!$D$77+SUMIFS($N$12:$N$1011,$AQ$12:$AQ$1011,X37,$H$12:$H$1011,"LPG")*参考データ!$D$78/参考データ!$D$77+SUMIFS($N$12:$N$1011,$C$12:$C$1011,X37,$H$12:$H$1011,"CNG")*参考データ!$D$80/参考データ!$D$77+SUMIFS($N$12:$N$1011,$C$12:$C$1011,X37,$H$12:$H$1011,"バイオエタノール")*参考データ!$D$81/参考データ!$D$77+SUMIFS($N$12:$N$1011,$C$12:$C$1011,X37,$H$12:$H$1011,"バイオディーゼル")*参考データ!$D$82/参考データ!$D$77+SUMIFS($N$12:$N$1011,$C$12:$C$1011,X37,$H$12:$H$1011,"バイオガス")*参考データ!$D$83/参考データ!$D$77+SUMIFS($N$12:$N$1011,$C$12:$C$1011,X37,$H$12:$H$1011,"水素")*参考データ!$D$84/参考データ!$D$77+SUMIFS($N$12:$N$1011,$C$12:$C$1011,X37,$H$12:$H$1011,"電気（買電）")*参考データ!$D$85/参考データ!$D$77+SUMIFS($N$12:$N$1011,$C$12:$C$1011,X37,$H$12:$H$1011,"電気（自家発電：非燃料由来の非化石電気）")*参考データ!$D$86/参考データ!$D$77</f>
        <v>0</v>
      </c>
      <c r="AD37" s="210">
        <f t="shared" si="3"/>
        <v>0</v>
      </c>
      <c r="AE37" s="212">
        <f t="shared" si="8"/>
        <v>0</v>
      </c>
      <c r="AF37" s="219" t="str">
        <f t="shared" si="9"/>
        <v/>
      </c>
      <c r="AG37" s="213">
        <f t="shared" si="10"/>
        <v>0</v>
      </c>
      <c r="AH37" s="213">
        <f t="shared" si="11"/>
        <v>0</v>
      </c>
      <c r="AI37" s="220">
        <f t="shared" si="12"/>
        <v>0</v>
      </c>
      <c r="AJ37" s="221">
        <f t="shared" si="13"/>
        <v>0</v>
      </c>
      <c r="AK37" s="122">
        <f t="shared" si="14"/>
        <v>0</v>
      </c>
      <c r="AL37" s="222">
        <f t="shared" si="15"/>
        <v>0</v>
      </c>
      <c r="AN37" s="156">
        <f t="shared" si="4"/>
        <v>0</v>
      </c>
      <c r="AO37" s="156">
        <f t="shared" si="5"/>
        <v>0</v>
      </c>
      <c r="AP37" s="140">
        <f t="shared" si="6"/>
        <v>0</v>
      </c>
      <c r="AQ37" s="159" t="str">
        <f t="shared" si="7"/>
        <v/>
      </c>
    </row>
    <row r="38" spans="2:43" x14ac:dyDescent="0.2">
      <c r="B38" s="202">
        <v>27</v>
      </c>
      <c r="C38" s="41"/>
      <c r="D38" s="114"/>
      <c r="E38" s="114"/>
      <c r="F38" s="114"/>
      <c r="G38" s="42"/>
      <c r="H38" s="9"/>
      <c r="I38" s="10"/>
      <c r="J38" s="5"/>
      <c r="K38" s="34"/>
      <c r="L38" s="35"/>
      <c r="M38" s="8"/>
      <c r="N38" s="109"/>
      <c r="O38" s="68"/>
      <c r="P38" s="8"/>
      <c r="Q38" s="51"/>
      <c r="R38" s="280" t="str">
        <f t="shared" si="0"/>
        <v/>
      </c>
      <c r="S38" s="39" t="str">
        <f>IF(I38="","",IF(I38="委託輸送",IF(H38="ガソリン",VLOOKUP(L38,参考データ!$D$4:$F$6,3,TRUE),VLOOKUP(L38,参考データ!$D$7:$F$15,3,TRUE)),IF(H38="ガソリン",VLOOKUP(L38,参考データ!$D$16:$F$18,3,TRUE),VLOOKUP(L38,参考データ!$D$19:$F$27,3,TRUE))))</f>
        <v/>
      </c>
      <c r="T38" s="204" t="str">
        <f>IF(C38="","",IF(AND(J38=0,K38=0),0,IF(Q38="有",IF(H38="ガソリン",VLOOKUP(M38,参考データ!$B$36:$F$38,3,FALSE)/R38^VLOOKUP(M38,参考データ!$B$36:$F$38,4,FALSE)/L38^VLOOKUP(M38,参考データ!$B$36:$F$38,5,FALSE),VLOOKUP(M38,参考データ!$B$39:$F$42,3,FALSE)/R38^VLOOKUP(M38,参考データ!$B$39:$F$42,4,FALSE)/L38^VLOOKUP(M38,参考データ!$B$39:$F$42,5,FALSE))*U38,J38/(IF(I38="委託輸送",IF(H38="ガソリン",INDEX(参考データ!$F$48:$I$50,MATCH(L38,参考データ!$D$48:$D$50,1),MATCH(M38,参考データ!$F$47:$I$47,0)),INDEX(参考データ!$F$51:$I$59,MATCH(L38,参考データ!$D$51:$D$59,1),MATCH(M38,参考データ!$F$47:$I$47,0))),IF(H38="ガソリン",INDEX(参考データ!$F$60:$I$62,MATCH(L38,参考データ!$D$60:$D$62,1),MATCH(M38,参考データ!$F$47:$I$47,0)),INDEX(参考データ!$F$63:$I$71,MATCH(L38,参考データ!$D$63:$D$71,1),MATCH(M38,参考データ!$F$47:$I$47,0))))))))</f>
        <v/>
      </c>
      <c r="U38" s="218" t="str">
        <f t="shared" si="1"/>
        <v/>
      </c>
      <c r="V38" s="206" t="str">
        <f>IF(C38="","",IF(AND(K38=0,T38=0),"OK",IF(Q38="有",IF(OR(IF(I38="委託輸送",IF(H38="ガソリン",VLOOKUP(L38,参考データ!$D$4:$H$6,5,TRUE),VLOOKUP(L38,参考データ!$D$7:$H$15,5,TRUE)),IF(H38="ガソリン",VLOOKUP(L38,参考データ!$D$16:$H$18,5,TRUE),VLOOKUP(L38,参考データ!$D$19:$H$27,5,TRUE)))&lt;(J38/N38),S38&gt;R38),"エラー","OK"),IF(IF(I38="委託輸送",IF(H38="ガソリン",VLOOKUP(L38,参考データ!$D$4:$H$6,5,TRUE),VLOOKUP(L38,参考データ!$D$7:$H$15,5,TRUE)),IF(H38="ガソリン",VLOOKUP(L38,参考データ!$D$16:$H$18,5,TRUE),VLOOKUP(L38,参考データ!$D$19:$H$27,5,TRUE)))&lt;(J38/N38),"エラー","OK"))))</f>
        <v/>
      </c>
      <c r="W38" s="207"/>
      <c r="X38" s="208" t="str" cm="1">
        <f t="array" ref="X38">_xlfn.IFNA(INDEX($AQ$12:$AQ$1011,MATCH(0,COUNTIF($X$12:X37,$AQ$12:$AQ$1011),0)),"")</f>
        <v/>
      </c>
      <c r="Y38" s="209" t="str">
        <f>VLOOKUP(X38,日付カウント後!A:C,3,FALSE)</f>
        <v/>
      </c>
      <c r="Z38" s="210" cm="1">
        <f t="array" ref="Z38">SUMPRODUCT(($AQ$12:$AQ$1011=$X38)*$J$12:$J$1011)</f>
        <v>0</v>
      </c>
      <c r="AA38" s="210" cm="1">
        <f t="array" ref="AA38">SUMPRODUCT(($AQ$12:$AQ$1011=$X38)*$K$12:$K$1011)/1000</f>
        <v>0</v>
      </c>
      <c r="AB38" s="120">
        <f t="shared" si="2"/>
        <v>0</v>
      </c>
      <c r="AC38" s="211">
        <f>SUMIFS($N$12:$N$1011,$AQ$12:$AQ$1011,X38,$H$12:$H$1011,"軽油")+SUMIFS($N$12:$N$1011,$AQ$12:$AQ$1011,X38,$H$12:$H$1011,"ガソリン")*参考データ!$D$76/参考データ!$D$77+SUMIFS($N$12:$N$1011,$AQ$12:$AQ$1011,X38,$H$12:$H$1011,"LPG")*参考データ!$D$78/参考データ!$D$77+SUMIFS($N$12:$N$1011,$C$12:$C$1011,X38,$H$12:$H$1011,"CNG")*参考データ!$D$80/参考データ!$D$77+SUMIFS($N$12:$N$1011,$C$12:$C$1011,X38,$H$12:$H$1011,"バイオエタノール")*参考データ!$D$81/参考データ!$D$77+SUMIFS($N$12:$N$1011,$C$12:$C$1011,X38,$H$12:$H$1011,"バイオディーゼル")*参考データ!$D$82/参考データ!$D$77+SUMIFS($N$12:$N$1011,$C$12:$C$1011,X38,$H$12:$H$1011,"バイオガス")*参考データ!$D$83/参考データ!$D$77+SUMIFS($N$12:$N$1011,$C$12:$C$1011,X38,$H$12:$H$1011,"水素")*参考データ!$D$84/参考データ!$D$77+SUMIFS($N$12:$N$1011,$C$12:$C$1011,X38,$H$12:$H$1011,"電気（買電）")*参考データ!$D$85/参考データ!$D$77+SUMIFS($N$12:$N$1011,$C$12:$C$1011,X38,$H$12:$H$1011,"電気（自家発電：非燃料由来の非化石電気）")*参考データ!$D$86/参考データ!$D$77</f>
        <v>0</v>
      </c>
      <c r="AD38" s="210">
        <f t="shared" si="3"/>
        <v>0</v>
      </c>
      <c r="AE38" s="212">
        <f t="shared" si="8"/>
        <v>0</v>
      </c>
      <c r="AF38" s="219" t="str">
        <f t="shared" si="9"/>
        <v/>
      </c>
      <c r="AG38" s="213">
        <f t="shared" si="10"/>
        <v>0</v>
      </c>
      <c r="AH38" s="213">
        <f t="shared" si="11"/>
        <v>0</v>
      </c>
      <c r="AI38" s="220">
        <f t="shared" si="12"/>
        <v>0</v>
      </c>
      <c r="AJ38" s="221">
        <f t="shared" si="13"/>
        <v>0</v>
      </c>
      <c r="AK38" s="122">
        <f t="shared" si="14"/>
        <v>0</v>
      </c>
      <c r="AL38" s="222">
        <f t="shared" si="15"/>
        <v>0</v>
      </c>
      <c r="AN38" s="156">
        <f t="shared" si="4"/>
        <v>0</v>
      </c>
      <c r="AO38" s="156">
        <f t="shared" si="5"/>
        <v>0</v>
      </c>
      <c r="AP38" s="140">
        <f t="shared" si="6"/>
        <v>0</v>
      </c>
      <c r="AQ38" s="159" t="str">
        <f t="shared" si="7"/>
        <v/>
      </c>
    </row>
    <row r="39" spans="2:43" x14ac:dyDescent="0.2">
      <c r="B39" s="202">
        <v>28</v>
      </c>
      <c r="C39" s="41"/>
      <c r="D39" s="114"/>
      <c r="E39" s="114"/>
      <c r="F39" s="114"/>
      <c r="G39" s="42"/>
      <c r="H39" s="9"/>
      <c r="I39" s="10"/>
      <c r="J39" s="5"/>
      <c r="K39" s="34"/>
      <c r="L39" s="35"/>
      <c r="M39" s="8"/>
      <c r="N39" s="109"/>
      <c r="O39" s="68"/>
      <c r="P39" s="8"/>
      <c r="Q39" s="51"/>
      <c r="R39" s="280" t="str">
        <f t="shared" si="0"/>
        <v/>
      </c>
      <c r="S39" s="39" t="str">
        <f>IF(I39="","",IF(I39="委託輸送",IF(H39="ガソリン",VLOOKUP(L39,参考データ!$D$4:$F$6,3,TRUE),VLOOKUP(L39,参考データ!$D$7:$F$15,3,TRUE)),IF(H39="ガソリン",VLOOKUP(L39,参考データ!$D$16:$F$18,3,TRUE),VLOOKUP(L39,参考データ!$D$19:$F$27,3,TRUE))))</f>
        <v/>
      </c>
      <c r="T39" s="204" t="str">
        <f>IF(C39="","",IF(AND(J39=0,K39=0),0,IF(Q39="有",IF(H39="ガソリン",VLOOKUP(M39,参考データ!$B$36:$F$38,3,FALSE)/R39^VLOOKUP(M39,参考データ!$B$36:$F$38,4,FALSE)/L39^VLOOKUP(M39,参考データ!$B$36:$F$38,5,FALSE),VLOOKUP(M39,参考データ!$B$39:$F$42,3,FALSE)/R39^VLOOKUP(M39,参考データ!$B$39:$F$42,4,FALSE)/L39^VLOOKUP(M39,参考データ!$B$39:$F$42,5,FALSE))*U39,J39/(IF(I39="委託輸送",IF(H39="ガソリン",INDEX(参考データ!$F$48:$I$50,MATCH(L39,参考データ!$D$48:$D$50,1),MATCH(M39,参考データ!$F$47:$I$47,0)),INDEX(参考データ!$F$51:$I$59,MATCH(L39,参考データ!$D$51:$D$59,1),MATCH(M39,参考データ!$F$47:$I$47,0))),IF(H39="ガソリン",INDEX(参考データ!$F$60:$I$62,MATCH(L39,参考データ!$D$60:$D$62,1),MATCH(M39,参考データ!$F$47:$I$47,0)),INDEX(参考データ!$F$63:$I$71,MATCH(L39,参考データ!$D$63:$D$71,1),MATCH(M39,参考データ!$F$47:$I$47,0))))))))</f>
        <v/>
      </c>
      <c r="U39" s="218" t="str">
        <f t="shared" si="1"/>
        <v/>
      </c>
      <c r="V39" s="206" t="str">
        <f>IF(C39="","",IF(AND(K39=0,T39=0),"OK",IF(Q39="有",IF(OR(IF(I39="委託輸送",IF(H39="ガソリン",VLOOKUP(L39,参考データ!$D$4:$H$6,5,TRUE),VLOOKUP(L39,参考データ!$D$7:$H$15,5,TRUE)),IF(H39="ガソリン",VLOOKUP(L39,参考データ!$D$16:$H$18,5,TRUE),VLOOKUP(L39,参考データ!$D$19:$H$27,5,TRUE)))&lt;(J39/N39),S39&gt;R39),"エラー","OK"),IF(IF(I39="委託輸送",IF(H39="ガソリン",VLOOKUP(L39,参考データ!$D$4:$H$6,5,TRUE),VLOOKUP(L39,参考データ!$D$7:$H$15,5,TRUE)),IF(H39="ガソリン",VLOOKUP(L39,参考データ!$D$16:$H$18,5,TRUE),VLOOKUP(L39,参考データ!$D$19:$H$27,5,TRUE)))&lt;(J39/N39),"エラー","OK"))))</f>
        <v/>
      </c>
      <c r="W39" s="207"/>
      <c r="X39" s="208" t="str" cm="1">
        <f t="array" ref="X39">_xlfn.IFNA(INDEX($AQ$12:$AQ$1011,MATCH(0,COUNTIF($X$12:X38,$AQ$12:$AQ$1011),0)),"")</f>
        <v/>
      </c>
      <c r="Y39" s="209" t="str">
        <f>VLOOKUP(X39,日付カウント後!A:C,3,FALSE)</f>
        <v/>
      </c>
      <c r="Z39" s="210" cm="1">
        <f t="array" ref="Z39">SUMPRODUCT(($AQ$12:$AQ$1011=$X39)*$J$12:$J$1011)</f>
        <v>0</v>
      </c>
      <c r="AA39" s="210" cm="1">
        <f t="array" ref="AA39">SUMPRODUCT(($AQ$12:$AQ$1011=$X39)*$K$12:$K$1011)/1000</f>
        <v>0</v>
      </c>
      <c r="AB39" s="120">
        <f t="shared" si="2"/>
        <v>0</v>
      </c>
      <c r="AC39" s="211">
        <f>SUMIFS($N$12:$N$1011,$AQ$12:$AQ$1011,X39,$H$12:$H$1011,"軽油")+SUMIFS($N$12:$N$1011,$AQ$12:$AQ$1011,X39,$H$12:$H$1011,"ガソリン")*参考データ!$D$76/参考データ!$D$77+SUMIFS($N$12:$N$1011,$AQ$12:$AQ$1011,X39,$H$12:$H$1011,"LPG")*参考データ!$D$78/参考データ!$D$77+SUMIFS($N$12:$N$1011,$C$12:$C$1011,X39,$H$12:$H$1011,"CNG")*参考データ!$D$80/参考データ!$D$77+SUMIFS($N$12:$N$1011,$C$12:$C$1011,X39,$H$12:$H$1011,"バイオエタノール")*参考データ!$D$81/参考データ!$D$77+SUMIFS($N$12:$N$1011,$C$12:$C$1011,X39,$H$12:$H$1011,"バイオディーゼル")*参考データ!$D$82/参考データ!$D$77+SUMIFS($N$12:$N$1011,$C$12:$C$1011,X39,$H$12:$H$1011,"バイオガス")*参考データ!$D$83/参考データ!$D$77+SUMIFS($N$12:$N$1011,$C$12:$C$1011,X39,$H$12:$H$1011,"水素")*参考データ!$D$84/参考データ!$D$77+SUMIFS($N$12:$N$1011,$C$12:$C$1011,X39,$H$12:$H$1011,"電気（買電）")*参考データ!$D$85/参考データ!$D$77+SUMIFS($N$12:$N$1011,$C$12:$C$1011,X39,$H$12:$H$1011,"電気（自家発電：非燃料由来の非化石電気）")*参考データ!$D$86/参考データ!$D$77</f>
        <v>0</v>
      </c>
      <c r="AD39" s="210">
        <f t="shared" si="3"/>
        <v>0</v>
      </c>
      <c r="AE39" s="212">
        <f t="shared" si="8"/>
        <v>0</v>
      </c>
      <c r="AF39" s="219" t="str">
        <f t="shared" si="9"/>
        <v/>
      </c>
      <c r="AG39" s="213">
        <f t="shared" si="10"/>
        <v>0</v>
      </c>
      <c r="AH39" s="213">
        <f t="shared" si="11"/>
        <v>0</v>
      </c>
      <c r="AI39" s="220">
        <f t="shared" si="12"/>
        <v>0</v>
      </c>
      <c r="AJ39" s="221">
        <f t="shared" si="13"/>
        <v>0</v>
      </c>
      <c r="AK39" s="122">
        <f t="shared" si="14"/>
        <v>0</v>
      </c>
      <c r="AL39" s="222">
        <f t="shared" si="15"/>
        <v>0</v>
      </c>
      <c r="AN39" s="156">
        <f t="shared" si="4"/>
        <v>0</v>
      </c>
      <c r="AO39" s="156">
        <f t="shared" si="5"/>
        <v>0</v>
      </c>
      <c r="AP39" s="140">
        <f t="shared" si="6"/>
        <v>0</v>
      </c>
      <c r="AQ39" s="159" t="str">
        <f t="shared" si="7"/>
        <v/>
      </c>
    </row>
    <row r="40" spans="2:43" x14ac:dyDescent="0.2">
      <c r="B40" s="202">
        <v>29</v>
      </c>
      <c r="C40" s="41"/>
      <c r="D40" s="114"/>
      <c r="E40" s="114"/>
      <c r="F40" s="114"/>
      <c r="G40" s="42"/>
      <c r="H40" s="9"/>
      <c r="I40" s="10"/>
      <c r="J40" s="5"/>
      <c r="K40" s="34"/>
      <c r="L40" s="35"/>
      <c r="M40" s="8"/>
      <c r="N40" s="109"/>
      <c r="O40" s="68"/>
      <c r="P40" s="8"/>
      <c r="Q40" s="51"/>
      <c r="R40" s="280" t="str">
        <f t="shared" si="0"/>
        <v/>
      </c>
      <c r="S40" s="39" t="str">
        <f>IF(I40="","",IF(I40="委託輸送",IF(H40="ガソリン",VLOOKUP(L40,参考データ!$D$4:$F$6,3,TRUE),VLOOKUP(L40,参考データ!$D$7:$F$15,3,TRUE)),IF(H40="ガソリン",VLOOKUP(L40,参考データ!$D$16:$F$18,3,TRUE),VLOOKUP(L40,参考データ!$D$19:$F$27,3,TRUE))))</f>
        <v/>
      </c>
      <c r="T40" s="204" t="str">
        <f>IF(C40="","",IF(AND(J40=0,K40=0),0,IF(Q40="有",IF(H40="ガソリン",VLOOKUP(M40,参考データ!$B$36:$F$38,3,FALSE)/R40^VLOOKUP(M40,参考データ!$B$36:$F$38,4,FALSE)/L40^VLOOKUP(M40,参考データ!$B$36:$F$38,5,FALSE),VLOOKUP(M40,参考データ!$B$39:$F$42,3,FALSE)/R40^VLOOKUP(M40,参考データ!$B$39:$F$42,4,FALSE)/L40^VLOOKUP(M40,参考データ!$B$39:$F$42,5,FALSE))*U40,J40/(IF(I40="委託輸送",IF(H40="ガソリン",INDEX(参考データ!$F$48:$I$50,MATCH(L40,参考データ!$D$48:$D$50,1),MATCH(M40,参考データ!$F$47:$I$47,0)),INDEX(参考データ!$F$51:$I$59,MATCH(L40,参考データ!$D$51:$D$59,1),MATCH(M40,参考データ!$F$47:$I$47,0))),IF(H40="ガソリン",INDEX(参考データ!$F$60:$I$62,MATCH(L40,参考データ!$D$60:$D$62,1),MATCH(M40,参考データ!$F$47:$I$47,0)),INDEX(参考データ!$F$63:$I$71,MATCH(L40,参考データ!$D$63:$D$71,1),MATCH(M40,参考データ!$F$47:$I$47,0))))))))</f>
        <v/>
      </c>
      <c r="U40" s="218" t="str">
        <f t="shared" si="1"/>
        <v/>
      </c>
      <c r="V40" s="206" t="str">
        <f>IF(C40="","",IF(AND(K40=0,T40=0),"OK",IF(Q40="有",IF(OR(IF(I40="委託輸送",IF(H40="ガソリン",VLOOKUP(L40,参考データ!$D$4:$H$6,5,TRUE),VLOOKUP(L40,参考データ!$D$7:$H$15,5,TRUE)),IF(H40="ガソリン",VLOOKUP(L40,参考データ!$D$16:$H$18,5,TRUE),VLOOKUP(L40,参考データ!$D$19:$H$27,5,TRUE)))&lt;(J40/N40),S40&gt;R40),"エラー","OK"),IF(IF(I40="委託輸送",IF(H40="ガソリン",VLOOKUP(L40,参考データ!$D$4:$H$6,5,TRUE),VLOOKUP(L40,参考データ!$D$7:$H$15,5,TRUE)),IF(H40="ガソリン",VLOOKUP(L40,参考データ!$D$16:$H$18,5,TRUE),VLOOKUP(L40,参考データ!$D$19:$H$27,5,TRUE)))&lt;(J40/N40),"エラー","OK"))))</f>
        <v/>
      </c>
      <c r="W40" s="207"/>
      <c r="X40" s="208" t="str" cm="1">
        <f t="array" ref="X40">_xlfn.IFNA(INDEX($AQ$12:$AQ$1011,MATCH(0,COUNTIF($X$12:X39,$AQ$12:$AQ$1011),0)),"")</f>
        <v/>
      </c>
      <c r="Y40" s="209" t="str">
        <f>VLOOKUP(X40,日付カウント後!A:C,3,FALSE)</f>
        <v/>
      </c>
      <c r="Z40" s="210" cm="1">
        <f t="array" ref="Z40">SUMPRODUCT(($AQ$12:$AQ$1011=$X40)*$J$12:$J$1011)</f>
        <v>0</v>
      </c>
      <c r="AA40" s="210" cm="1">
        <f t="array" ref="AA40">SUMPRODUCT(($AQ$12:$AQ$1011=$X40)*$K$12:$K$1011)/1000</f>
        <v>0</v>
      </c>
      <c r="AB40" s="120">
        <f t="shared" si="2"/>
        <v>0</v>
      </c>
      <c r="AC40" s="211">
        <f>SUMIFS($N$12:$N$1011,$AQ$12:$AQ$1011,X40,$H$12:$H$1011,"軽油")+SUMIFS($N$12:$N$1011,$AQ$12:$AQ$1011,X40,$H$12:$H$1011,"ガソリン")*参考データ!$D$76/参考データ!$D$77+SUMIFS($N$12:$N$1011,$AQ$12:$AQ$1011,X40,$H$12:$H$1011,"LPG")*参考データ!$D$78/参考データ!$D$77+SUMIFS($N$12:$N$1011,$C$12:$C$1011,X40,$H$12:$H$1011,"CNG")*参考データ!$D$80/参考データ!$D$77+SUMIFS($N$12:$N$1011,$C$12:$C$1011,X40,$H$12:$H$1011,"バイオエタノール")*参考データ!$D$81/参考データ!$D$77+SUMIFS($N$12:$N$1011,$C$12:$C$1011,X40,$H$12:$H$1011,"バイオディーゼル")*参考データ!$D$82/参考データ!$D$77+SUMIFS($N$12:$N$1011,$C$12:$C$1011,X40,$H$12:$H$1011,"バイオガス")*参考データ!$D$83/参考データ!$D$77+SUMIFS($N$12:$N$1011,$C$12:$C$1011,X40,$H$12:$H$1011,"水素")*参考データ!$D$84/参考データ!$D$77+SUMIFS($N$12:$N$1011,$C$12:$C$1011,X40,$H$12:$H$1011,"電気（買電）")*参考データ!$D$85/参考データ!$D$77+SUMIFS($N$12:$N$1011,$C$12:$C$1011,X40,$H$12:$H$1011,"電気（自家発電：非燃料由来の非化石電気）")*参考データ!$D$86/参考データ!$D$77</f>
        <v>0</v>
      </c>
      <c r="AD40" s="210">
        <f t="shared" si="3"/>
        <v>0</v>
      </c>
      <c r="AE40" s="212">
        <f t="shared" si="8"/>
        <v>0</v>
      </c>
      <c r="AF40" s="219" t="str">
        <f t="shared" si="9"/>
        <v/>
      </c>
      <c r="AG40" s="213">
        <f t="shared" si="10"/>
        <v>0</v>
      </c>
      <c r="AH40" s="213">
        <f t="shared" si="11"/>
        <v>0</v>
      </c>
      <c r="AI40" s="220">
        <f t="shared" si="12"/>
        <v>0</v>
      </c>
      <c r="AJ40" s="221">
        <f t="shared" si="13"/>
        <v>0</v>
      </c>
      <c r="AK40" s="122">
        <f t="shared" si="14"/>
        <v>0</v>
      </c>
      <c r="AL40" s="222">
        <f t="shared" si="15"/>
        <v>0</v>
      </c>
      <c r="AN40" s="156">
        <f t="shared" si="4"/>
        <v>0</v>
      </c>
      <c r="AO40" s="156">
        <f t="shared" si="5"/>
        <v>0</v>
      </c>
      <c r="AP40" s="140">
        <f t="shared" si="6"/>
        <v>0</v>
      </c>
      <c r="AQ40" s="159" t="str">
        <f t="shared" si="7"/>
        <v/>
      </c>
    </row>
    <row r="41" spans="2:43" ht="15.6" thickBot="1" x14ac:dyDescent="0.25">
      <c r="B41" s="202">
        <v>30</v>
      </c>
      <c r="C41" s="41"/>
      <c r="D41" s="114"/>
      <c r="E41" s="114"/>
      <c r="F41" s="114"/>
      <c r="G41" s="42"/>
      <c r="H41" s="9"/>
      <c r="I41" s="10"/>
      <c r="J41" s="5"/>
      <c r="K41" s="34"/>
      <c r="L41" s="35"/>
      <c r="M41" s="8"/>
      <c r="N41" s="109"/>
      <c r="O41" s="68"/>
      <c r="P41" s="8"/>
      <c r="Q41" s="51"/>
      <c r="R41" s="280" t="str">
        <f t="shared" si="0"/>
        <v/>
      </c>
      <c r="S41" s="39" t="str">
        <f>IF(I41="","",IF(I41="委託輸送",IF(H41="ガソリン",VLOOKUP(L41,参考データ!$D$4:$F$6,3,TRUE),VLOOKUP(L41,参考データ!$D$7:$F$15,3,TRUE)),IF(H41="ガソリン",VLOOKUP(L41,参考データ!$D$16:$F$18,3,TRUE),VLOOKUP(L41,参考データ!$D$19:$F$27,3,TRUE))))</f>
        <v/>
      </c>
      <c r="T41" s="204" t="str">
        <f>IF(C41="","",IF(AND(J41=0,K41=0),0,IF(Q41="有",IF(H41="ガソリン",VLOOKUP(M41,参考データ!$B$36:$F$38,3,FALSE)/R41^VLOOKUP(M41,参考データ!$B$36:$F$38,4,FALSE)/L41^VLOOKUP(M41,参考データ!$B$36:$F$38,5,FALSE),VLOOKUP(M41,参考データ!$B$39:$F$42,3,FALSE)/R41^VLOOKUP(M41,参考データ!$B$39:$F$42,4,FALSE)/L41^VLOOKUP(M41,参考データ!$B$39:$F$42,5,FALSE))*U41,J41/(IF(I41="委託輸送",IF(H41="ガソリン",INDEX(参考データ!$F$48:$I$50,MATCH(L41,参考データ!$D$48:$D$50,1),MATCH(M41,参考データ!$F$47:$I$47,0)),INDEX(参考データ!$F$51:$I$59,MATCH(L41,参考データ!$D$51:$D$59,1),MATCH(M41,参考データ!$F$47:$I$47,0))),IF(H41="ガソリン",INDEX(参考データ!$F$60:$I$62,MATCH(L41,参考データ!$D$60:$D$62,1),MATCH(M41,参考データ!$F$47:$I$47,0)),INDEX(参考データ!$F$63:$I$71,MATCH(L41,参考データ!$D$63:$D$71,1),MATCH(M41,参考データ!$F$47:$I$47,0))))))))</f>
        <v/>
      </c>
      <c r="U41" s="218" t="str">
        <f t="shared" si="1"/>
        <v/>
      </c>
      <c r="V41" s="206" t="str">
        <f>IF(C41="","",IF(AND(K41=0,T41=0),"OK",IF(Q41="有",IF(OR(IF(I41="委託輸送",IF(H41="ガソリン",VLOOKUP(L41,参考データ!$D$4:$H$6,5,TRUE),VLOOKUP(L41,参考データ!$D$7:$H$15,5,TRUE)),IF(H41="ガソリン",VLOOKUP(L41,参考データ!$D$16:$H$18,5,TRUE),VLOOKUP(L41,参考データ!$D$19:$H$27,5,TRUE)))&lt;(J41/N41),S41&gt;R41),"エラー","OK"),IF(IF(I41="委託輸送",IF(H41="ガソリン",VLOOKUP(L41,参考データ!$D$4:$H$6,5,TRUE),VLOOKUP(L41,参考データ!$D$7:$H$15,5,TRUE)),IF(H41="ガソリン",VLOOKUP(L41,参考データ!$D$16:$H$18,5,TRUE),VLOOKUP(L41,参考データ!$D$19:$H$27,5,TRUE)))&lt;(J41/N41),"エラー","OK"))))</f>
        <v/>
      </c>
      <c r="W41" s="207"/>
      <c r="X41" s="223" t="str" cm="1">
        <f t="array" ref="X41">_xlfn.IFNA(INDEX($AQ$12:$AQ$1011,MATCH(0,COUNTIF($X$12:X40,$AQ$12:$AQ$1011),0)),"")</f>
        <v/>
      </c>
      <c r="Y41" s="224" t="str">
        <f>VLOOKUP(X41,日付カウント後!A:C,3,FALSE)</f>
        <v/>
      </c>
      <c r="Z41" s="225" cm="1">
        <f t="array" ref="Z41">SUMPRODUCT(($AQ$12:$AQ$1011=$X41)*$J$12:$J$1011)</f>
        <v>0</v>
      </c>
      <c r="AA41" s="225" cm="1">
        <f t="array" ref="AA41">SUMPRODUCT(($AQ$12:$AQ$1011=$X41)*$K$12:$K$1011)/1000</f>
        <v>0</v>
      </c>
      <c r="AB41" s="131">
        <f t="shared" si="2"/>
        <v>0</v>
      </c>
      <c r="AC41" s="226">
        <f>SUMIFS($N$12:$N$1011,$AQ$12:$AQ$1011,X41,$H$12:$H$1011,"軽油")+SUMIFS($N$12:$N$1011,$AQ$12:$AQ$1011,X41,$H$12:$H$1011,"ガソリン")*参考データ!$D$76/参考データ!$D$77+SUMIFS($N$12:$N$1011,$AQ$12:$AQ$1011,X41,$H$12:$H$1011,"LPG")*参考データ!$D$78/参考データ!$D$77+SUMIFS($N$12:$N$1011,$C$12:$C$1011,X41,$H$12:$H$1011,"CNG")*参考データ!$D$80/参考データ!$D$77+SUMIFS($N$12:$N$1011,$C$12:$C$1011,X41,$H$12:$H$1011,"バイオエタノール")*参考データ!$D$81/参考データ!$D$77+SUMIFS($N$12:$N$1011,$C$12:$C$1011,X41,$H$12:$H$1011,"バイオディーゼル")*参考データ!$D$82/参考データ!$D$77+SUMIFS($N$12:$N$1011,$C$12:$C$1011,X41,$H$12:$H$1011,"バイオガス")*参考データ!$D$83/参考データ!$D$77+SUMIFS($N$12:$N$1011,$C$12:$C$1011,X41,$H$12:$H$1011,"水素")*参考データ!$D$84/参考データ!$D$77+SUMIFS($N$12:$N$1011,$C$12:$C$1011,X41,$H$12:$H$1011,"電気（買電）")*参考データ!$D$85/参考データ!$D$77+SUMIFS($N$12:$N$1011,$C$12:$C$1011,X41,$H$12:$H$1011,"電気（自家発電：非燃料由来の非化石電気）")*参考データ!$D$86/参考データ!$D$77</f>
        <v>0</v>
      </c>
      <c r="AD41" s="225">
        <f t="shared" si="3"/>
        <v>0</v>
      </c>
      <c r="AE41" s="227">
        <f t="shared" si="8"/>
        <v>0</v>
      </c>
      <c r="AF41" s="228" t="str">
        <f t="shared" si="9"/>
        <v/>
      </c>
      <c r="AG41" s="229">
        <f t="shared" si="10"/>
        <v>0</v>
      </c>
      <c r="AH41" s="229">
        <f t="shared" si="11"/>
        <v>0</v>
      </c>
      <c r="AI41" s="230">
        <f t="shared" si="12"/>
        <v>0</v>
      </c>
      <c r="AJ41" s="231">
        <f t="shared" si="13"/>
        <v>0</v>
      </c>
      <c r="AK41" s="123">
        <f t="shared" si="14"/>
        <v>0</v>
      </c>
      <c r="AL41" s="232">
        <f t="shared" si="15"/>
        <v>0</v>
      </c>
      <c r="AN41" s="156">
        <f t="shared" si="4"/>
        <v>0</v>
      </c>
      <c r="AO41" s="156">
        <f t="shared" si="5"/>
        <v>0</v>
      </c>
      <c r="AP41" s="140">
        <f t="shared" si="6"/>
        <v>0</v>
      </c>
      <c r="AQ41" s="159" t="str">
        <f t="shared" si="7"/>
        <v/>
      </c>
    </row>
    <row r="42" spans="2:43" ht="15.6" thickTop="1" x14ac:dyDescent="0.2">
      <c r="B42" s="202">
        <v>31</v>
      </c>
      <c r="C42" s="41"/>
      <c r="D42" s="114"/>
      <c r="E42" s="114"/>
      <c r="F42" s="114"/>
      <c r="G42" s="42"/>
      <c r="H42" s="9"/>
      <c r="I42" s="9"/>
      <c r="J42" s="1"/>
      <c r="K42" s="34"/>
      <c r="L42" s="35"/>
      <c r="M42" s="7"/>
      <c r="N42" s="82"/>
      <c r="O42" s="68"/>
      <c r="P42" s="82"/>
      <c r="Q42" s="80"/>
      <c r="R42" s="280" t="str">
        <f t="shared" si="0"/>
        <v/>
      </c>
      <c r="S42" s="39" t="str">
        <f>IF(I42="","",IF(I42="委託輸送",IF(H42="ガソリン",VLOOKUP(L42,参考データ!$D$4:$F$6,3,TRUE),VLOOKUP(L42,参考データ!$D$7:$F$15,3,TRUE)),IF(H42="ガソリン",VLOOKUP(L42,参考データ!$D$16:$F$18,3,TRUE),VLOOKUP(L42,参考データ!$D$19:$F$27,3,TRUE))))</f>
        <v/>
      </c>
      <c r="T42" s="204" t="str">
        <f>IF(C42="","",IF(AND(J42=0,K42=0),0,IF(Q42="有",IF(H42="ガソリン",VLOOKUP(M42,参考データ!$B$36:$F$38,3,FALSE)/R42^VLOOKUP(M42,参考データ!$B$36:$F$38,4,FALSE)/L42^VLOOKUP(M42,参考データ!$B$36:$F$38,5,FALSE),VLOOKUP(M42,参考データ!$B$39:$F$42,3,FALSE)/R42^VLOOKUP(M42,参考データ!$B$39:$F$42,4,FALSE)/L42^VLOOKUP(M42,参考データ!$B$39:$F$42,5,FALSE))*U42,J42/(IF(I42="委託輸送",IF(H42="ガソリン",INDEX(参考データ!$F$48:$I$50,MATCH(L42,参考データ!$D$48:$D$50,1),MATCH(M42,参考データ!$F$47:$I$47,0)),INDEX(参考データ!$F$51:$I$59,MATCH(L42,参考データ!$D$51:$D$59,1),MATCH(M42,参考データ!$F$47:$I$47,0))),IF(H42="ガソリン",INDEX(参考データ!$F$60:$I$62,MATCH(L42,参考データ!$D$60:$D$62,1),MATCH(M42,参考データ!$F$47:$I$47,0)),INDEX(参考データ!$F$63:$I$71,MATCH(L42,参考データ!$D$63:$D$71,1),MATCH(M42,参考データ!$F$47:$I$47,0))))))))</f>
        <v/>
      </c>
      <c r="U42" s="218" t="str">
        <f t="shared" si="1"/>
        <v/>
      </c>
      <c r="V42" s="206" t="str">
        <f>IF(C42="","",IF(AND(K42=0,T42=0),"OK",IF(Q42="有",IF(OR(IF(I42="委託輸送",IF(H42="ガソリン",VLOOKUP(L42,参考データ!$D$4:$H$6,5,TRUE),VLOOKUP(L42,参考データ!$D$7:$H$15,5,TRUE)),IF(H42="ガソリン",VLOOKUP(L42,参考データ!$D$16:$H$18,5,TRUE),VLOOKUP(L42,参考データ!$D$19:$H$27,5,TRUE)))&lt;(J42/N42),S42&gt;R42),"エラー","OK"),IF(IF(I42="委託輸送",IF(H42="ガソリン",VLOOKUP(L42,参考データ!$D$4:$H$6,5,TRUE),VLOOKUP(L42,参考データ!$D$7:$H$15,5,TRUE)),IF(H42="ガソリン",VLOOKUP(L42,参考データ!$D$16:$H$18,5,TRUE),VLOOKUP(L42,参考データ!$D$19:$H$27,5,TRUE)))&lt;(J42/N42),"エラー","OK"))))</f>
        <v/>
      </c>
      <c r="W42" s="207"/>
      <c r="X42" s="233" t="str" cm="1">
        <f t="array" ref="X42">_xlfn.IFNA(INDEX($AQ$12:$AQ$1011,MATCH(0,COUNTIF($X$12:X41,$AQ$12:$AQ$1011),0)),"")</f>
        <v/>
      </c>
      <c r="Y42" s="234" t="str">
        <f>VLOOKUP(X42,日付カウント後!A:C,3,FALSE)</f>
        <v/>
      </c>
      <c r="Z42" s="235" cm="1">
        <f t="array" ref="Z42">SUMPRODUCT(($AQ$12:$AQ$1011=$X42)*$J$12:$J$1011)</f>
        <v>0</v>
      </c>
      <c r="AA42" s="235" cm="1">
        <f t="array" ref="AA42">SUMPRODUCT(($AQ$12:$AQ$1011=$X42)*$K$12:$K$1011)/1000</f>
        <v>0</v>
      </c>
      <c r="AB42" s="130">
        <f t="shared" si="2"/>
        <v>0</v>
      </c>
      <c r="AC42" s="236">
        <f>SUMIFS($N$12:$N$1011,$AQ$12:$AQ$1011,X42,$H$12:$H$1011,"軽油")+SUMIFS($N$12:$N$1011,$AQ$12:$AQ$1011,X42,$H$12:$H$1011,"ガソリン")*参考データ!$D$76/参考データ!$D$77+SUMIFS($N$12:$N$1011,$AQ$12:$AQ$1011,X42,$H$12:$H$1011,"LPG")*参考データ!$D$78/参考データ!$D$77+SUMIFS($N$12:$N$1011,$C$12:$C$1011,X42,$H$12:$H$1011,"CNG")*参考データ!$D$80/参考データ!$D$77+SUMIFS($N$12:$N$1011,$C$12:$C$1011,X42,$H$12:$H$1011,"バイオエタノール")*参考データ!$D$81/参考データ!$D$77+SUMIFS($N$12:$N$1011,$C$12:$C$1011,X42,$H$12:$H$1011,"バイオディーゼル")*参考データ!$D$82/参考データ!$D$77+SUMIFS($N$12:$N$1011,$C$12:$C$1011,X42,$H$12:$H$1011,"バイオガス")*参考データ!$D$83/参考データ!$D$77+SUMIFS($N$12:$N$1011,$C$12:$C$1011,X42,$H$12:$H$1011,"水素")*参考データ!$D$84/参考データ!$D$77+SUMIFS($N$12:$N$1011,$C$12:$C$1011,X42,$H$12:$H$1011,"電気（買電）")*参考データ!$D$85/参考データ!$D$77+SUMIFS($N$12:$N$1011,$C$12:$C$1011,X42,$H$12:$H$1011,"電気（自家発電：非燃料由来の非化石電気）")*参考データ!$D$86/参考データ!$D$77</f>
        <v>0</v>
      </c>
      <c r="AD42" s="235">
        <f t="shared" si="3"/>
        <v>0</v>
      </c>
      <c r="AE42" s="237">
        <f t="shared" si="8"/>
        <v>0</v>
      </c>
      <c r="AF42" s="234" t="str">
        <f t="shared" si="9"/>
        <v/>
      </c>
      <c r="AG42" s="235">
        <f t="shared" si="10"/>
        <v>0</v>
      </c>
      <c r="AH42" s="235">
        <f t="shared" si="11"/>
        <v>0</v>
      </c>
      <c r="AI42" s="281">
        <f t="shared" si="12"/>
        <v>0</v>
      </c>
      <c r="AJ42" s="236">
        <f t="shared" si="13"/>
        <v>0</v>
      </c>
      <c r="AK42" s="127">
        <f t="shared" si="14"/>
        <v>0</v>
      </c>
      <c r="AL42" s="282">
        <f t="shared" si="15"/>
        <v>0</v>
      </c>
      <c r="AN42" s="156">
        <f t="shared" si="4"/>
        <v>0</v>
      </c>
      <c r="AO42" s="156">
        <f t="shared" si="5"/>
        <v>0</v>
      </c>
      <c r="AP42" s="140">
        <f t="shared" si="6"/>
        <v>0</v>
      </c>
      <c r="AQ42" s="159" t="str">
        <f t="shared" si="7"/>
        <v/>
      </c>
    </row>
    <row r="43" spans="2:43" x14ac:dyDescent="0.2">
      <c r="B43" s="202">
        <v>32</v>
      </c>
      <c r="C43" s="41"/>
      <c r="D43" s="114"/>
      <c r="E43" s="114"/>
      <c r="F43" s="114"/>
      <c r="G43" s="42"/>
      <c r="H43" s="9"/>
      <c r="I43" s="9"/>
      <c r="J43" s="1"/>
      <c r="K43" s="34"/>
      <c r="L43" s="35"/>
      <c r="M43" s="7"/>
      <c r="N43" s="82"/>
      <c r="O43" s="68"/>
      <c r="P43" s="82"/>
      <c r="Q43" s="80"/>
      <c r="R43" s="280" t="str">
        <f t="shared" si="0"/>
        <v/>
      </c>
      <c r="S43" s="39" t="str">
        <f>IF(I43="","",IF(I43="委託輸送",IF(H43="ガソリン",VLOOKUP(L43,参考データ!$D$4:$F$6,3,TRUE),VLOOKUP(L43,参考データ!$D$7:$F$15,3,TRUE)),IF(H43="ガソリン",VLOOKUP(L43,参考データ!$D$16:$F$18,3,TRUE),VLOOKUP(L43,参考データ!$D$19:$F$27,3,TRUE))))</f>
        <v/>
      </c>
      <c r="T43" s="204" t="str">
        <f>IF(C43="","",IF(AND(J43=0,K43=0),0,IF(Q43="有",IF(H43="ガソリン",VLOOKUP(M43,参考データ!$B$36:$F$38,3,FALSE)/R43^VLOOKUP(M43,参考データ!$B$36:$F$38,4,FALSE)/L43^VLOOKUP(M43,参考データ!$B$36:$F$38,5,FALSE),VLOOKUP(M43,参考データ!$B$39:$F$42,3,FALSE)/R43^VLOOKUP(M43,参考データ!$B$39:$F$42,4,FALSE)/L43^VLOOKUP(M43,参考データ!$B$39:$F$42,5,FALSE))*U43,J43/(IF(I43="委託輸送",IF(H43="ガソリン",INDEX(参考データ!$F$48:$I$50,MATCH(L43,参考データ!$D$48:$D$50,1),MATCH(M43,参考データ!$F$47:$I$47,0)),INDEX(参考データ!$F$51:$I$59,MATCH(L43,参考データ!$D$51:$D$59,1),MATCH(M43,参考データ!$F$47:$I$47,0))),IF(H43="ガソリン",INDEX(参考データ!$F$60:$I$62,MATCH(L43,参考データ!$D$60:$D$62,1),MATCH(M43,参考データ!$F$47:$I$47,0)),INDEX(参考データ!$F$63:$I$71,MATCH(L43,参考データ!$D$63:$D$71,1),MATCH(M43,参考データ!$F$47:$I$47,0))))))))</f>
        <v/>
      </c>
      <c r="U43" s="218" t="str">
        <f t="shared" si="1"/>
        <v/>
      </c>
      <c r="V43" s="206" t="str">
        <f>IF(C43="","",IF(AND(K43=0,T43=0),"OK",IF(Q43="有",IF(OR(IF(I43="委託輸送",IF(H43="ガソリン",VLOOKUP(L43,参考データ!$D$4:$H$6,5,TRUE),VLOOKUP(L43,参考データ!$D$7:$H$15,5,TRUE)),IF(H43="ガソリン",VLOOKUP(L43,参考データ!$D$16:$H$18,5,TRUE),VLOOKUP(L43,参考データ!$D$19:$H$27,5,TRUE)))&lt;(J43/N43),S43&gt;R43),"エラー","OK"),IF(IF(I43="委託輸送",IF(H43="ガソリン",VLOOKUP(L43,参考データ!$D$4:$H$6,5,TRUE),VLOOKUP(L43,参考データ!$D$7:$H$15,5,TRUE)),IF(H43="ガソリン",VLOOKUP(L43,参考データ!$D$16:$H$18,5,TRUE),VLOOKUP(L43,参考データ!$D$19:$H$27,5,TRUE)))&lt;(J43/N43),"エラー","OK"))))</f>
        <v/>
      </c>
      <c r="W43" s="207"/>
      <c r="X43" s="208" t="str" cm="1">
        <f t="array" ref="X43">_xlfn.IFNA(INDEX($AQ$12:$AQ$1011,MATCH(0,COUNTIF($X$12:X42,$AQ$12:$AQ$1011),0)),"")</f>
        <v/>
      </c>
      <c r="Y43" s="209" t="str">
        <f>VLOOKUP(X43,日付カウント後!A:C,3,FALSE)</f>
        <v/>
      </c>
      <c r="Z43" s="210" cm="1">
        <f t="array" ref="Z43">SUMPRODUCT(($AQ$12:$AQ$1011=$X43)*$J$12:$J$1011)</f>
        <v>0</v>
      </c>
      <c r="AA43" s="210" cm="1">
        <f t="array" ref="AA43">SUMPRODUCT(($AQ$12:$AQ$1011=$X43)*$K$12:$K$1011)/1000</f>
        <v>0</v>
      </c>
      <c r="AB43" s="120">
        <f t="shared" si="2"/>
        <v>0</v>
      </c>
      <c r="AC43" s="211">
        <f>SUMIFS($N$12:$N$1011,$AQ$12:$AQ$1011,X43,$H$12:$H$1011,"軽油")+SUMIFS($N$12:$N$1011,$AQ$12:$AQ$1011,X43,$H$12:$H$1011,"ガソリン")*参考データ!$D$76/参考データ!$D$77+SUMIFS($N$12:$N$1011,$AQ$12:$AQ$1011,X43,$H$12:$H$1011,"LPG")*参考データ!$D$78/参考データ!$D$77+SUMIFS($N$12:$N$1011,$C$12:$C$1011,X43,$H$12:$H$1011,"CNG")*参考データ!$D$80/参考データ!$D$77+SUMIFS($N$12:$N$1011,$C$12:$C$1011,X43,$H$12:$H$1011,"バイオエタノール")*参考データ!$D$81/参考データ!$D$77+SUMIFS($N$12:$N$1011,$C$12:$C$1011,X43,$H$12:$H$1011,"バイオディーゼル")*参考データ!$D$82/参考データ!$D$77+SUMIFS($N$12:$N$1011,$C$12:$C$1011,X43,$H$12:$H$1011,"バイオガス")*参考データ!$D$83/参考データ!$D$77+SUMIFS($N$12:$N$1011,$C$12:$C$1011,X43,$H$12:$H$1011,"水素")*参考データ!$D$84/参考データ!$D$77+SUMIFS($N$12:$N$1011,$C$12:$C$1011,X43,$H$12:$H$1011,"電気（買電）")*参考データ!$D$85/参考データ!$D$77+SUMIFS($N$12:$N$1011,$C$12:$C$1011,X43,$H$12:$H$1011,"電気（自家発電：非燃料由来の非化石電気）")*参考データ!$D$86/参考データ!$D$77</f>
        <v>0</v>
      </c>
      <c r="AD43" s="210">
        <f t="shared" si="3"/>
        <v>0</v>
      </c>
      <c r="AE43" s="212">
        <f t="shared" si="8"/>
        <v>0</v>
      </c>
      <c r="AF43" s="219" t="str">
        <f t="shared" si="9"/>
        <v/>
      </c>
      <c r="AG43" s="213">
        <f t="shared" si="10"/>
        <v>0</v>
      </c>
      <c r="AH43" s="213">
        <f t="shared" si="11"/>
        <v>0</v>
      </c>
      <c r="AI43" s="220">
        <f t="shared" si="12"/>
        <v>0</v>
      </c>
      <c r="AJ43" s="221">
        <f t="shared" si="13"/>
        <v>0</v>
      </c>
      <c r="AK43" s="122">
        <f t="shared" si="14"/>
        <v>0</v>
      </c>
      <c r="AL43" s="222">
        <f t="shared" si="15"/>
        <v>0</v>
      </c>
      <c r="AN43" s="156">
        <f t="shared" si="4"/>
        <v>0</v>
      </c>
      <c r="AO43" s="156">
        <f t="shared" si="5"/>
        <v>0</v>
      </c>
      <c r="AP43" s="140">
        <f t="shared" si="6"/>
        <v>0</v>
      </c>
      <c r="AQ43" s="159" t="str">
        <f t="shared" si="7"/>
        <v/>
      </c>
    </row>
    <row r="44" spans="2:43" x14ac:dyDescent="0.2">
      <c r="B44" s="202">
        <v>33</v>
      </c>
      <c r="C44" s="41"/>
      <c r="D44" s="114"/>
      <c r="E44" s="114"/>
      <c r="F44" s="114"/>
      <c r="G44" s="42"/>
      <c r="H44" s="9"/>
      <c r="I44" s="9"/>
      <c r="J44" s="1"/>
      <c r="K44" s="34"/>
      <c r="L44" s="35"/>
      <c r="M44" s="7"/>
      <c r="N44" s="82"/>
      <c r="O44" s="68"/>
      <c r="P44" s="82"/>
      <c r="Q44" s="80"/>
      <c r="R44" s="280" t="str">
        <f t="shared" ref="R44:R75" si="16">IFERROR(K44/L44,"")</f>
        <v/>
      </c>
      <c r="S44" s="39" t="str">
        <f>IF(I44="","",IF(I44="委託輸送",IF(H44="ガソリン",VLOOKUP(L44,参考データ!$D$4:$F$6,3,TRUE),VLOOKUP(L44,参考データ!$D$7:$F$15,3,TRUE)),IF(H44="ガソリン",VLOOKUP(L44,参考データ!$D$16:$F$18,3,TRUE),VLOOKUP(L44,参考データ!$D$19:$F$27,3,TRUE))))</f>
        <v/>
      </c>
      <c r="T44" s="204" t="str">
        <f>IF(C44="","",IF(AND(J44=0,K44=0),0,IF(Q44="有",IF(H44="ガソリン",VLOOKUP(M44,参考データ!$B$36:$F$38,3,FALSE)/R44^VLOOKUP(M44,参考データ!$B$36:$F$38,4,FALSE)/L44^VLOOKUP(M44,参考データ!$B$36:$F$38,5,FALSE),VLOOKUP(M44,参考データ!$B$39:$F$42,3,FALSE)/R44^VLOOKUP(M44,参考データ!$B$39:$F$42,4,FALSE)/L44^VLOOKUP(M44,参考データ!$B$39:$F$42,5,FALSE))*U44,J44/(IF(I44="委託輸送",IF(H44="ガソリン",INDEX(参考データ!$F$48:$I$50,MATCH(L44,参考データ!$D$48:$D$50,1),MATCH(M44,参考データ!$F$47:$I$47,0)),INDEX(参考データ!$F$51:$I$59,MATCH(L44,参考データ!$D$51:$D$59,1),MATCH(M44,参考データ!$F$47:$I$47,0))),IF(H44="ガソリン",INDEX(参考データ!$F$60:$I$62,MATCH(L44,参考データ!$D$60:$D$62,1),MATCH(M44,参考データ!$F$47:$I$47,0)),INDEX(参考データ!$F$63:$I$71,MATCH(L44,参考データ!$D$63:$D$71,1),MATCH(M44,参考データ!$F$47:$I$47,0))))))))</f>
        <v/>
      </c>
      <c r="U44" s="218" t="str">
        <f t="shared" si="1"/>
        <v/>
      </c>
      <c r="V44" s="206" t="str">
        <f>IF(C44="","",IF(AND(K44=0,T44=0),"OK",IF(Q44="有",IF(OR(IF(I44="委託輸送",IF(H44="ガソリン",VLOOKUP(L44,参考データ!$D$4:$H$6,5,TRUE),VLOOKUP(L44,参考データ!$D$7:$H$15,5,TRUE)),IF(H44="ガソリン",VLOOKUP(L44,参考データ!$D$16:$H$18,5,TRUE),VLOOKUP(L44,参考データ!$D$19:$H$27,5,TRUE)))&lt;(J44/N44),S44&gt;R44),"エラー","OK"),IF(IF(I44="委託輸送",IF(H44="ガソリン",VLOOKUP(L44,参考データ!$D$4:$H$6,5,TRUE),VLOOKUP(L44,参考データ!$D$7:$H$15,5,TRUE)),IF(H44="ガソリン",VLOOKUP(L44,参考データ!$D$16:$H$18,5,TRUE),VLOOKUP(L44,参考データ!$D$19:$H$27,5,TRUE)))&lt;(J44/N44),"エラー","OK"))))</f>
        <v/>
      </c>
      <c r="W44" s="207"/>
      <c r="X44" s="208" t="str" cm="1">
        <f t="array" ref="X44">_xlfn.IFNA(INDEX($AQ$12:$AQ$1011,MATCH(0,COUNTIF($X$12:X43,$AQ$12:$AQ$1011),0)),"")</f>
        <v/>
      </c>
      <c r="Y44" s="209" t="str">
        <f>VLOOKUP(X44,日付カウント後!A:C,3,FALSE)</f>
        <v/>
      </c>
      <c r="Z44" s="210" cm="1">
        <f t="array" ref="Z44">SUMPRODUCT(($AQ$12:$AQ$1011=$X44)*$J$12:$J$1011)</f>
        <v>0</v>
      </c>
      <c r="AA44" s="210" cm="1">
        <f t="array" ref="AA44">SUMPRODUCT(($AQ$12:$AQ$1011=$X44)*$K$12:$K$1011)/1000</f>
        <v>0</v>
      </c>
      <c r="AB44" s="120">
        <f t="shared" ref="AB44:AB71" si="17">IFERROR(SUMIF($AQ$12:$AQ$1011,$X44,$AN$12:$AN$1011)/SUMIF($AQ$12:$AQ$1011,X44,$N$12:$N$1011),0)</f>
        <v>0</v>
      </c>
      <c r="AC44" s="211">
        <f>SUMIFS($N$12:$N$1011,$AQ$12:$AQ$1011,X44,$H$12:$H$1011,"軽油")+SUMIFS($N$12:$N$1011,$AQ$12:$AQ$1011,X44,$H$12:$H$1011,"ガソリン")*参考データ!$D$76/参考データ!$D$77+SUMIFS($N$12:$N$1011,$AQ$12:$AQ$1011,X44,$H$12:$H$1011,"LPG")*参考データ!$D$78/参考データ!$D$77+SUMIFS($N$12:$N$1011,$C$12:$C$1011,X44,$H$12:$H$1011,"CNG")*参考データ!$D$80/参考データ!$D$77+SUMIFS($N$12:$N$1011,$C$12:$C$1011,X44,$H$12:$H$1011,"バイオエタノール")*参考データ!$D$81/参考データ!$D$77+SUMIFS($N$12:$N$1011,$C$12:$C$1011,X44,$H$12:$H$1011,"バイオディーゼル")*参考データ!$D$82/参考データ!$D$77+SUMIFS($N$12:$N$1011,$C$12:$C$1011,X44,$H$12:$H$1011,"バイオガス")*参考データ!$D$83/参考データ!$D$77+SUMIFS($N$12:$N$1011,$C$12:$C$1011,X44,$H$12:$H$1011,"水素")*参考データ!$D$84/参考データ!$D$77+SUMIFS($N$12:$N$1011,$C$12:$C$1011,X44,$H$12:$H$1011,"電気（買電）")*参考データ!$D$85/参考データ!$D$77+SUMIFS($N$12:$N$1011,$C$12:$C$1011,X44,$H$12:$H$1011,"電気（自家発電：非燃料由来の非化石電気）")*参考データ!$D$86/参考データ!$D$77</f>
        <v>0</v>
      </c>
      <c r="AD44" s="210">
        <f t="shared" ref="AD44:AD71" si="18">SUMIF($AQ$12:$AQ$1018,X44,$U$12:$U$1018)</f>
        <v>0</v>
      </c>
      <c r="AE44" s="212">
        <f t="shared" si="8"/>
        <v>0</v>
      </c>
      <c r="AF44" s="219" t="str">
        <f t="shared" si="9"/>
        <v/>
      </c>
      <c r="AG44" s="213">
        <f t="shared" si="10"/>
        <v>0</v>
      </c>
      <c r="AH44" s="213">
        <f t="shared" si="11"/>
        <v>0</v>
      </c>
      <c r="AI44" s="220">
        <f t="shared" si="12"/>
        <v>0</v>
      </c>
      <c r="AJ44" s="221">
        <f t="shared" si="13"/>
        <v>0</v>
      </c>
      <c r="AK44" s="122">
        <f t="shared" si="14"/>
        <v>0</v>
      </c>
      <c r="AL44" s="222">
        <f t="shared" si="15"/>
        <v>0</v>
      </c>
      <c r="AN44" s="156">
        <f t="shared" si="4"/>
        <v>0</v>
      </c>
      <c r="AO44" s="156">
        <f t="shared" ref="AO44:AO75" si="19">+J44*L44/1000</f>
        <v>0</v>
      </c>
      <c r="AP44" s="140">
        <f t="shared" si="6"/>
        <v>0</v>
      </c>
      <c r="AQ44" s="159" t="str">
        <f t="shared" si="7"/>
        <v/>
      </c>
    </row>
    <row r="45" spans="2:43" x14ac:dyDescent="0.2">
      <c r="B45" s="202">
        <v>34</v>
      </c>
      <c r="C45" s="41"/>
      <c r="D45" s="114"/>
      <c r="E45" s="114"/>
      <c r="F45" s="114"/>
      <c r="G45" s="42"/>
      <c r="H45" s="9"/>
      <c r="I45" s="9"/>
      <c r="J45" s="1"/>
      <c r="K45" s="34"/>
      <c r="L45" s="35"/>
      <c r="M45" s="7"/>
      <c r="N45" s="82"/>
      <c r="O45" s="68"/>
      <c r="P45" s="82"/>
      <c r="Q45" s="80"/>
      <c r="R45" s="280" t="str">
        <f t="shared" si="16"/>
        <v/>
      </c>
      <c r="S45" s="39" t="str">
        <f>IF(I45="","",IF(I45="委託輸送",IF(H45="ガソリン",VLOOKUP(L45,参考データ!$D$4:$F$6,3,TRUE),VLOOKUP(L45,参考データ!$D$7:$F$15,3,TRUE)),IF(H45="ガソリン",VLOOKUP(L45,参考データ!$D$16:$F$18,3,TRUE),VLOOKUP(L45,参考データ!$D$19:$F$27,3,TRUE))))</f>
        <v/>
      </c>
      <c r="T45" s="204" t="str">
        <f>IF(C45="","",IF(AND(J45=0,K45=0),0,IF(Q45="有",IF(H45="ガソリン",VLOOKUP(M45,参考データ!$B$36:$F$38,3,FALSE)/R45^VLOOKUP(M45,参考データ!$B$36:$F$38,4,FALSE)/L45^VLOOKUP(M45,参考データ!$B$36:$F$38,5,FALSE),VLOOKUP(M45,参考データ!$B$39:$F$42,3,FALSE)/R45^VLOOKUP(M45,参考データ!$B$39:$F$42,4,FALSE)/L45^VLOOKUP(M45,参考データ!$B$39:$F$42,5,FALSE))*U45,J45/(IF(I45="委託輸送",IF(H45="ガソリン",INDEX(参考データ!$F$48:$I$50,MATCH(L45,参考データ!$D$48:$D$50,1),MATCH(M45,参考データ!$F$47:$I$47,0)),INDEX(参考データ!$F$51:$I$59,MATCH(L45,参考データ!$D$51:$D$59,1),MATCH(M45,参考データ!$F$47:$I$47,0))),IF(H45="ガソリン",INDEX(参考データ!$F$60:$I$62,MATCH(L45,参考データ!$D$60:$D$62,1),MATCH(M45,参考データ!$F$47:$I$47,0)),INDEX(参考データ!$F$63:$I$71,MATCH(L45,参考データ!$D$63:$D$71,1),MATCH(M45,参考データ!$F$47:$I$47,0))))))))</f>
        <v/>
      </c>
      <c r="U45" s="218" t="str">
        <f t="shared" si="1"/>
        <v/>
      </c>
      <c r="V45" s="206" t="str">
        <f>IF(C45="","",IF(AND(K45=0,T45=0),"OK",IF(Q45="有",IF(OR(IF(I45="委託輸送",IF(H45="ガソリン",VLOOKUP(L45,参考データ!$D$4:$H$6,5,TRUE),VLOOKUP(L45,参考データ!$D$7:$H$15,5,TRUE)),IF(H45="ガソリン",VLOOKUP(L45,参考データ!$D$16:$H$18,5,TRUE),VLOOKUP(L45,参考データ!$D$19:$H$27,5,TRUE)))&lt;(J45/N45),S45&gt;R45),"エラー","OK"),IF(IF(I45="委託輸送",IF(H45="ガソリン",VLOOKUP(L45,参考データ!$D$4:$H$6,5,TRUE),VLOOKUP(L45,参考データ!$D$7:$H$15,5,TRUE)),IF(H45="ガソリン",VLOOKUP(L45,参考データ!$D$16:$H$18,5,TRUE),VLOOKUP(L45,参考データ!$D$19:$H$27,5,TRUE)))&lt;(J45/N45),"エラー","OK"))))</f>
        <v/>
      </c>
      <c r="W45" s="207"/>
      <c r="X45" s="208" t="str" cm="1">
        <f t="array" ref="X45">_xlfn.IFNA(INDEX($AQ$12:$AQ$1011,MATCH(0,COUNTIF($X$12:X44,$AQ$12:$AQ$1011),0)),"")</f>
        <v/>
      </c>
      <c r="Y45" s="209" t="str">
        <f>VLOOKUP(X45,日付カウント後!A:C,3,FALSE)</f>
        <v/>
      </c>
      <c r="Z45" s="210" cm="1">
        <f t="array" ref="Z45">SUMPRODUCT(($AQ$12:$AQ$1011=$X45)*$J$12:$J$1011)</f>
        <v>0</v>
      </c>
      <c r="AA45" s="210" cm="1">
        <f t="array" ref="AA45">SUMPRODUCT(($AQ$12:$AQ$1011=$X45)*$K$12:$K$1011)/1000</f>
        <v>0</v>
      </c>
      <c r="AB45" s="120">
        <f t="shared" si="17"/>
        <v>0</v>
      </c>
      <c r="AC45" s="211">
        <f>SUMIFS($N$12:$N$1011,$AQ$12:$AQ$1011,X45,$H$12:$H$1011,"軽油")+SUMIFS($N$12:$N$1011,$AQ$12:$AQ$1011,X45,$H$12:$H$1011,"ガソリン")*参考データ!$D$76/参考データ!$D$77+SUMIFS($N$12:$N$1011,$AQ$12:$AQ$1011,X45,$H$12:$H$1011,"LPG")*参考データ!$D$78/参考データ!$D$77+SUMIFS($N$12:$N$1011,$C$12:$C$1011,X45,$H$12:$H$1011,"CNG")*参考データ!$D$80/参考データ!$D$77+SUMIFS($N$12:$N$1011,$C$12:$C$1011,X45,$H$12:$H$1011,"バイオエタノール")*参考データ!$D$81/参考データ!$D$77+SUMIFS($N$12:$N$1011,$C$12:$C$1011,X45,$H$12:$H$1011,"バイオディーゼル")*参考データ!$D$82/参考データ!$D$77+SUMIFS($N$12:$N$1011,$C$12:$C$1011,X45,$H$12:$H$1011,"バイオガス")*参考データ!$D$83/参考データ!$D$77+SUMIFS($N$12:$N$1011,$C$12:$C$1011,X45,$H$12:$H$1011,"水素")*参考データ!$D$84/参考データ!$D$77+SUMIFS($N$12:$N$1011,$C$12:$C$1011,X45,$H$12:$H$1011,"電気（買電）")*参考データ!$D$85/参考データ!$D$77+SUMIFS($N$12:$N$1011,$C$12:$C$1011,X45,$H$12:$H$1011,"電気（自家発電：非燃料由来の非化石電気）")*参考データ!$D$86/参考データ!$D$77</f>
        <v>0</v>
      </c>
      <c r="AD45" s="210">
        <f t="shared" si="18"/>
        <v>0</v>
      </c>
      <c r="AE45" s="212">
        <f t="shared" si="8"/>
        <v>0</v>
      </c>
      <c r="AF45" s="219" t="str">
        <f t="shared" si="9"/>
        <v/>
      </c>
      <c r="AG45" s="213">
        <f t="shared" si="10"/>
        <v>0</v>
      </c>
      <c r="AH45" s="213">
        <f t="shared" si="11"/>
        <v>0</v>
      </c>
      <c r="AI45" s="220">
        <f t="shared" si="12"/>
        <v>0</v>
      </c>
      <c r="AJ45" s="221">
        <f t="shared" si="13"/>
        <v>0</v>
      </c>
      <c r="AK45" s="122">
        <f t="shared" si="14"/>
        <v>0</v>
      </c>
      <c r="AL45" s="222">
        <f t="shared" si="15"/>
        <v>0</v>
      </c>
      <c r="AN45" s="156">
        <f t="shared" si="4"/>
        <v>0</v>
      </c>
      <c r="AO45" s="156">
        <f t="shared" si="19"/>
        <v>0</v>
      </c>
      <c r="AP45" s="140">
        <f t="shared" si="6"/>
        <v>0</v>
      </c>
      <c r="AQ45" s="159" t="str">
        <f t="shared" si="7"/>
        <v/>
      </c>
    </row>
    <row r="46" spans="2:43" x14ac:dyDescent="0.2">
      <c r="B46" s="202">
        <v>35</v>
      </c>
      <c r="C46" s="41"/>
      <c r="D46" s="114"/>
      <c r="E46" s="114"/>
      <c r="F46" s="114"/>
      <c r="G46" s="42"/>
      <c r="H46" s="9"/>
      <c r="I46" s="9"/>
      <c r="J46" s="1"/>
      <c r="K46" s="34"/>
      <c r="L46" s="35"/>
      <c r="M46" s="7"/>
      <c r="N46" s="82"/>
      <c r="O46" s="68"/>
      <c r="P46" s="82"/>
      <c r="Q46" s="80"/>
      <c r="R46" s="280" t="str">
        <f t="shared" si="16"/>
        <v/>
      </c>
      <c r="S46" s="39" t="str">
        <f>IF(I46="","",IF(I46="委託輸送",IF(H46="ガソリン",VLOOKUP(L46,参考データ!$D$4:$F$6,3,TRUE),VLOOKUP(L46,参考データ!$D$7:$F$15,3,TRUE)),IF(H46="ガソリン",VLOOKUP(L46,参考データ!$D$16:$F$18,3,TRUE),VLOOKUP(L46,参考データ!$D$19:$F$27,3,TRUE))))</f>
        <v/>
      </c>
      <c r="T46" s="204" t="str">
        <f>IF(C46="","",IF(AND(J46=0,K46=0),0,IF(Q46="有",IF(H46="ガソリン",VLOOKUP(M46,参考データ!$B$36:$F$38,3,FALSE)/R46^VLOOKUP(M46,参考データ!$B$36:$F$38,4,FALSE)/L46^VLOOKUP(M46,参考データ!$B$36:$F$38,5,FALSE),VLOOKUP(M46,参考データ!$B$39:$F$42,3,FALSE)/R46^VLOOKUP(M46,参考データ!$B$39:$F$42,4,FALSE)/L46^VLOOKUP(M46,参考データ!$B$39:$F$42,5,FALSE))*U46,J46/(IF(I46="委託輸送",IF(H46="ガソリン",INDEX(参考データ!$F$48:$I$50,MATCH(L46,参考データ!$D$48:$D$50,1),MATCH(M46,参考データ!$F$47:$I$47,0)),INDEX(参考データ!$F$51:$I$59,MATCH(L46,参考データ!$D$51:$D$59,1),MATCH(M46,参考データ!$F$47:$I$47,0))),IF(H46="ガソリン",INDEX(参考データ!$F$60:$I$62,MATCH(L46,参考データ!$D$60:$D$62,1),MATCH(M46,参考データ!$F$47:$I$47,0)),INDEX(参考データ!$F$63:$I$71,MATCH(L46,参考データ!$D$63:$D$71,1),MATCH(M46,参考データ!$F$47:$I$47,0))))))))</f>
        <v/>
      </c>
      <c r="U46" s="218" t="str">
        <f t="shared" si="1"/>
        <v/>
      </c>
      <c r="V46" s="206" t="str">
        <f>IF(C46="","",IF(AND(K46=0,T46=0),"OK",IF(Q46="有",IF(OR(IF(I46="委託輸送",IF(H46="ガソリン",VLOOKUP(L46,参考データ!$D$4:$H$6,5,TRUE),VLOOKUP(L46,参考データ!$D$7:$H$15,5,TRUE)),IF(H46="ガソリン",VLOOKUP(L46,参考データ!$D$16:$H$18,5,TRUE),VLOOKUP(L46,参考データ!$D$19:$H$27,5,TRUE)))&lt;(J46/N46),S46&gt;R46),"エラー","OK"),IF(IF(I46="委託輸送",IF(H46="ガソリン",VLOOKUP(L46,参考データ!$D$4:$H$6,5,TRUE),VLOOKUP(L46,参考データ!$D$7:$H$15,5,TRUE)),IF(H46="ガソリン",VLOOKUP(L46,参考データ!$D$16:$H$18,5,TRUE),VLOOKUP(L46,参考データ!$D$19:$H$27,5,TRUE)))&lt;(J46/N46),"エラー","OK"))))</f>
        <v/>
      </c>
      <c r="W46" s="207"/>
      <c r="X46" s="208" t="str" cm="1">
        <f t="array" ref="X46">_xlfn.IFNA(INDEX($AQ$12:$AQ$1011,MATCH(0,COUNTIF($X$12:X45,$AQ$12:$AQ$1011),0)),"")</f>
        <v/>
      </c>
      <c r="Y46" s="209" t="str">
        <f>VLOOKUP(X46,日付カウント後!A:C,3,FALSE)</f>
        <v/>
      </c>
      <c r="Z46" s="210" cm="1">
        <f t="array" ref="Z46">SUMPRODUCT(($AQ$12:$AQ$1011=$X46)*$J$12:$J$1011)</f>
        <v>0</v>
      </c>
      <c r="AA46" s="210" cm="1">
        <f t="array" ref="AA46">SUMPRODUCT(($AQ$12:$AQ$1011=$X46)*$K$12:$K$1011)/1000</f>
        <v>0</v>
      </c>
      <c r="AB46" s="120">
        <f t="shared" si="17"/>
        <v>0</v>
      </c>
      <c r="AC46" s="211">
        <f>SUMIFS($N$12:$N$1011,$AQ$12:$AQ$1011,X46,$H$12:$H$1011,"軽油")+SUMIFS($N$12:$N$1011,$AQ$12:$AQ$1011,X46,$H$12:$H$1011,"ガソリン")*参考データ!$D$76/参考データ!$D$77+SUMIFS($N$12:$N$1011,$AQ$12:$AQ$1011,X46,$H$12:$H$1011,"LPG")*参考データ!$D$78/参考データ!$D$77+SUMIFS($N$12:$N$1011,$C$12:$C$1011,X46,$H$12:$H$1011,"CNG")*参考データ!$D$80/参考データ!$D$77+SUMIFS($N$12:$N$1011,$C$12:$C$1011,X46,$H$12:$H$1011,"バイオエタノール")*参考データ!$D$81/参考データ!$D$77+SUMIFS($N$12:$N$1011,$C$12:$C$1011,X46,$H$12:$H$1011,"バイオディーゼル")*参考データ!$D$82/参考データ!$D$77+SUMIFS($N$12:$N$1011,$C$12:$C$1011,X46,$H$12:$H$1011,"バイオガス")*参考データ!$D$83/参考データ!$D$77+SUMIFS($N$12:$N$1011,$C$12:$C$1011,X46,$H$12:$H$1011,"水素")*参考データ!$D$84/参考データ!$D$77+SUMIFS($N$12:$N$1011,$C$12:$C$1011,X46,$H$12:$H$1011,"電気（買電）")*参考データ!$D$85/参考データ!$D$77+SUMIFS($N$12:$N$1011,$C$12:$C$1011,X46,$H$12:$H$1011,"電気（自家発電：非燃料由来の非化石電気）")*参考データ!$D$86/参考データ!$D$77</f>
        <v>0</v>
      </c>
      <c r="AD46" s="210">
        <f t="shared" si="18"/>
        <v>0</v>
      </c>
      <c r="AE46" s="212">
        <f t="shared" si="8"/>
        <v>0</v>
      </c>
      <c r="AF46" s="219" t="str">
        <f t="shared" si="9"/>
        <v/>
      </c>
      <c r="AG46" s="213">
        <f t="shared" si="10"/>
        <v>0</v>
      </c>
      <c r="AH46" s="213">
        <f t="shared" si="11"/>
        <v>0</v>
      </c>
      <c r="AI46" s="220">
        <f t="shared" si="12"/>
        <v>0</v>
      </c>
      <c r="AJ46" s="221">
        <f t="shared" si="13"/>
        <v>0</v>
      </c>
      <c r="AK46" s="122">
        <f t="shared" si="14"/>
        <v>0</v>
      </c>
      <c r="AL46" s="222">
        <f t="shared" si="15"/>
        <v>0</v>
      </c>
      <c r="AN46" s="156">
        <f t="shared" si="4"/>
        <v>0</v>
      </c>
      <c r="AO46" s="156">
        <f t="shared" si="19"/>
        <v>0</v>
      </c>
      <c r="AP46" s="140">
        <f t="shared" si="6"/>
        <v>0</v>
      </c>
      <c r="AQ46" s="159" t="str">
        <f t="shared" si="7"/>
        <v/>
      </c>
    </row>
    <row r="47" spans="2:43" x14ac:dyDescent="0.2">
      <c r="B47" s="202">
        <v>36</v>
      </c>
      <c r="C47" s="41"/>
      <c r="D47" s="114"/>
      <c r="E47" s="114"/>
      <c r="F47" s="114"/>
      <c r="G47" s="42"/>
      <c r="H47" s="9"/>
      <c r="I47" s="9"/>
      <c r="J47" s="1"/>
      <c r="K47" s="34"/>
      <c r="L47" s="35"/>
      <c r="M47" s="7"/>
      <c r="N47" s="82"/>
      <c r="O47" s="68"/>
      <c r="P47" s="82"/>
      <c r="Q47" s="80"/>
      <c r="R47" s="280" t="str">
        <f t="shared" si="16"/>
        <v/>
      </c>
      <c r="S47" s="39" t="str">
        <f>IF(I47="","",IF(I47="委託輸送",IF(H47="ガソリン",VLOOKUP(L47,参考データ!$D$4:$F$6,3,TRUE),VLOOKUP(L47,参考データ!$D$7:$F$15,3,TRUE)),IF(H47="ガソリン",VLOOKUP(L47,参考データ!$D$16:$F$18,3,TRUE),VLOOKUP(L47,参考データ!$D$19:$F$27,3,TRUE))))</f>
        <v/>
      </c>
      <c r="T47" s="204" t="str">
        <f>IF(C47="","",IF(AND(J47=0,K47=0),0,IF(Q47="有",IF(H47="ガソリン",VLOOKUP(M47,参考データ!$B$36:$F$38,3,FALSE)/R47^VLOOKUP(M47,参考データ!$B$36:$F$38,4,FALSE)/L47^VLOOKUP(M47,参考データ!$B$36:$F$38,5,FALSE),VLOOKUP(M47,参考データ!$B$39:$F$42,3,FALSE)/R47^VLOOKUP(M47,参考データ!$B$39:$F$42,4,FALSE)/L47^VLOOKUP(M47,参考データ!$B$39:$F$42,5,FALSE))*U47,J47/(IF(I47="委託輸送",IF(H47="ガソリン",INDEX(参考データ!$F$48:$I$50,MATCH(L47,参考データ!$D$48:$D$50,1),MATCH(M47,参考データ!$F$47:$I$47,0)),INDEX(参考データ!$F$51:$I$59,MATCH(L47,参考データ!$D$51:$D$59,1),MATCH(M47,参考データ!$F$47:$I$47,0))),IF(H47="ガソリン",INDEX(参考データ!$F$60:$I$62,MATCH(L47,参考データ!$D$60:$D$62,1),MATCH(M47,参考データ!$F$47:$I$47,0)),INDEX(参考データ!$F$63:$I$71,MATCH(L47,参考データ!$D$63:$D$71,1),MATCH(M47,参考データ!$F$47:$I$47,0))))))))</f>
        <v/>
      </c>
      <c r="U47" s="218" t="str">
        <f t="shared" si="1"/>
        <v/>
      </c>
      <c r="V47" s="206" t="str">
        <f>IF(C47="","",IF(AND(K47=0,T47=0),"OK",IF(Q47="有",IF(OR(IF(I47="委託輸送",IF(H47="ガソリン",VLOOKUP(L47,参考データ!$D$4:$H$6,5,TRUE),VLOOKUP(L47,参考データ!$D$7:$H$15,5,TRUE)),IF(H47="ガソリン",VLOOKUP(L47,参考データ!$D$16:$H$18,5,TRUE),VLOOKUP(L47,参考データ!$D$19:$H$27,5,TRUE)))&lt;(J47/N47),S47&gt;R47),"エラー","OK"),IF(IF(I47="委託輸送",IF(H47="ガソリン",VLOOKUP(L47,参考データ!$D$4:$H$6,5,TRUE),VLOOKUP(L47,参考データ!$D$7:$H$15,5,TRUE)),IF(H47="ガソリン",VLOOKUP(L47,参考データ!$D$16:$H$18,5,TRUE),VLOOKUP(L47,参考データ!$D$19:$H$27,5,TRUE)))&lt;(J47/N47),"エラー","OK"))))</f>
        <v/>
      </c>
      <c r="W47" s="207"/>
      <c r="X47" s="208" t="str" cm="1">
        <f t="array" ref="X47">_xlfn.IFNA(INDEX($AQ$12:$AQ$1011,MATCH(0,COUNTIF($X$12:X46,$AQ$12:$AQ$1011),0)),"")</f>
        <v/>
      </c>
      <c r="Y47" s="209" t="str">
        <f>VLOOKUP(X47,日付カウント後!A:C,3,FALSE)</f>
        <v/>
      </c>
      <c r="Z47" s="210" cm="1">
        <f t="array" ref="Z47">SUMPRODUCT(($AQ$12:$AQ$1011=$X47)*$J$12:$J$1011)</f>
        <v>0</v>
      </c>
      <c r="AA47" s="210" cm="1">
        <f t="array" ref="AA47">SUMPRODUCT(($AQ$12:$AQ$1011=$X47)*$K$12:$K$1011)/1000</f>
        <v>0</v>
      </c>
      <c r="AB47" s="120">
        <f t="shared" si="17"/>
        <v>0</v>
      </c>
      <c r="AC47" s="211">
        <f>SUMIFS($N$12:$N$1011,$AQ$12:$AQ$1011,X47,$H$12:$H$1011,"軽油")+SUMIFS($N$12:$N$1011,$AQ$12:$AQ$1011,X47,$H$12:$H$1011,"ガソリン")*参考データ!$D$76/参考データ!$D$77+SUMIFS($N$12:$N$1011,$AQ$12:$AQ$1011,X47,$H$12:$H$1011,"LPG")*参考データ!$D$78/参考データ!$D$77+SUMIFS($N$12:$N$1011,$C$12:$C$1011,X47,$H$12:$H$1011,"CNG")*参考データ!$D$80/参考データ!$D$77+SUMIFS($N$12:$N$1011,$C$12:$C$1011,X47,$H$12:$H$1011,"バイオエタノール")*参考データ!$D$81/参考データ!$D$77+SUMIFS($N$12:$N$1011,$C$12:$C$1011,X47,$H$12:$H$1011,"バイオディーゼル")*参考データ!$D$82/参考データ!$D$77+SUMIFS($N$12:$N$1011,$C$12:$C$1011,X47,$H$12:$H$1011,"バイオガス")*参考データ!$D$83/参考データ!$D$77+SUMIFS($N$12:$N$1011,$C$12:$C$1011,X47,$H$12:$H$1011,"水素")*参考データ!$D$84/参考データ!$D$77+SUMIFS($N$12:$N$1011,$C$12:$C$1011,X47,$H$12:$H$1011,"電気（買電）")*参考データ!$D$85/参考データ!$D$77+SUMIFS($N$12:$N$1011,$C$12:$C$1011,X47,$H$12:$H$1011,"電気（自家発電：非燃料由来の非化石電気）")*参考データ!$D$86/参考データ!$D$77</f>
        <v>0</v>
      </c>
      <c r="AD47" s="210">
        <f t="shared" si="18"/>
        <v>0</v>
      </c>
      <c r="AE47" s="212">
        <f t="shared" si="8"/>
        <v>0</v>
      </c>
      <c r="AF47" s="219" t="str">
        <f t="shared" si="9"/>
        <v/>
      </c>
      <c r="AG47" s="213">
        <f t="shared" si="10"/>
        <v>0</v>
      </c>
      <c r="AH47" s="213">
        <f t="shared" si="11"/>
        <v>0</v>
      </c>
      <c r="AI47" s="220">
        <f t="shared" si="12"/>
        <v>0</v>
      </c>
      <c r="AJ47" s="221">
        <f t="shared" si="13"/>
        <v>0</v>
      </c>
      <c r="AK47" s="122">
        <f t="shared" si="14"/>
        <v>0</v>
      </c>
      <c r="AL47" s="222">
        <f t="shared" si="15"/>
        <v>0</v>
      </c>
      <c r="AN47" s="156">
        <f t="shared" si="4"/>
        <v>0</v>
      </c>
      <c r="AO47" s="156">
        <f t="shared" si="19"/>
        <v>0</v>
      </c>
      <c r="AP47" s="140">
        <f t="shared" si="6"/>
        <v>0</v>
      </c>
      <c r="AQ47" s="159" t="str">
        <f t="shared" si="7"/>
        <v/>
      </c>
    </row>
    <row r="48" spans="2:43" x14ac:dyDescent="0.2">
      <c r="B48" s="202">
        <v>37</v>
      </c>
      <c r="C48" s="41"/>
      <c r="D48" s="114"/>
      <c r="E48" s="114"/>
      <c r="F48" s="114"/>
      <c r="G48" s="42"/>
      <c r="H48" s="9"/>
      <c r="I48" s="9"/>
      <c r="J48" s="1"/>
      <c r="K48" s="34"/>
      <c r="L48" s="35"/>
      <c r="M48" s="7"/>
      <c r="N48" s="82"/>
      <c r="O48" s="68"/>
      <c r="P48" s="82"/>
      <c r="Q48" s="80"/>
      <c r="R48" s="280" t="str">
        <f t="shared" si="16"/>
        <v/>
      </c>
      <c r="S48" s="39" t="str">
        <f>IF(I48="","",IF(I48="委託輸送",IF(H48="ガソリン",VLOOKUP(L48,参考データ!$D$4:$F$6,3,TRUE),VLOOKUP(L48,参考データ!$D$7:$F$15,3,TRUE)),IF(H48="ガソリン",VLOOKUP(L48,参考データ!$D$16:$F$18,3,TRUE),VLOOKUP(L48,参考データ!$D$19:$F$27,3,TRUE))))</f>
        <v/>
      </c>
      <c r="T48" s="204" t="str">
        <f>IF(C48="","",IF(AND(J48=0,K48=0),0,IF(Q48="有",IF(H48="ガソリン",VLOOKUP(M48,参考データ!$B$36:$F$38,3,FALSE)/R48^VLOOKUP(M48,参考データ!$B$36:$F$38,4,FALSE)/L48^VLOOKUP(M48,参考データ!$B$36:$F$38,5,FALSE),VLOOKUP(M48,参考データ!$B$39:$F$42,3,FALSE)/R48^VLOOKUP(M48,参考データ!$B$39:$F$42,4,FALSE)/L48^VLOOKUP(M48,参考データ!$B$39:$F$42,5,FALSE))*U48,J48/(IF(I48="委託輸送",IF(H48="ガソリン",INDEX(参考データ!$F$48:$I$50,MATCH(L48,参考データ!$D$48:$D$50,1),MATCH(M48,参考データ!$F$47:$I$47,0)),INDEX(参考データ!$F$51:$I$59,MATCH(L48,参考データ!$D$51:$D$59,1),MATCH(M48,参考データ!$F$47:$I$47,0))),IF(H48="ガソリン",INDEX(参考データ!$F$60:$I$62,MATCH(L48,参考データ!$D$60:$D$62,1),MATCH(M48,参考データ!$F$47:$I$47,0)),INDEX(参考データ!$F$63:$I$71,MATCH(L48,参考データ!$D$63:$D$71,1),MATCH(M48,参考データ!$F$47:$I$47,0))))))))</f>
        <v/>
      </c>
      <c r="U48" s="218" t="str">
        <f t="shared" si="1"/>
        <v/>
      </c>
      <c r="V48" s="206" t="str">
        <f>IF(C48="","",IF(AND(K48=0,T48=0),"OK",IF(Q48="有",IF(OR(IF(I48="委託輸送",IF(H48="ガソリン",VLOOKUP(L48,参考データ!$D$4:$H$6,5,TRUE),VLOOKUP(L48,参考データ!$D$7:$H$15,5,TRUE)),IF(H48="ガソリン",VLOOKUP(L48,参考データ!$D$16:$H$18,5,TRUE),VLOOKUP(L48,参考データ!$D$19:$H$27,5,TRUE)))&lt;(J48/N48),S48&gt;R48),"エラー","OK"),IF(IF(I48="委託輸送",IF(H48="ガソリン",VLOOKUP(L48,参考データ!$D$4:$H$6,5,TRUE),VLOOKUP(L48,参考データ!$D$7:$H$15,5,TRUE)),IF(H48="ガソリン",VLOOKUP(L48,参考データ!$D$16:$H$18,5,TRUE),VLOOKUP(L48,参考データ!$D$19:$H$27,5,TRUE)))&lt;(J48/N48),"エラー","OK"))))</f>
        <v/>
      </c>
      <c r="W48" s="207"/>
      <c r="X48" s="208" t="str" cm="1">
        <f t="array" ref="X48">_xlfn.IFNA(INDEX($AQ$12:$AQ$1011,MATCH(0,COUNTIF($X$12:X47,$AQ$12:$AQ$1011),0)),"")</f>
        <v/>
      </c>
      <c r="Y48" s="209" t="str">
        <f>VLOOKUP(X48,日付カウント後!A:C,3,FALSE)</f>
        <v/>
      </c>
      <c r="Z48" s="210" cm="1">
        <f t="array" ref="Z48">SUMPRODUCT(($AQ$12:$AQ$1011=$X48)*$J$12:$J$1011)</f>
        <v>0</v>
      </c>
      <c r="AA48" s="210" cm="1">
        <f t="array" ref="AA48">SUMPRODUCT(($AQ$12:$AQ$1011=$X48)*$K$12:$K$1011)/1000</f>
        <v>0</v>
      </c>
      <c r="AB48" s="120">
        <f t="shared" si="17"/>
        <v>0</v>
      </c>
      <c r="AC48" s="211">
        <f>SUMIFS($N$12:$N$1011,$AQ$12:$AQ$1011,X48,$H$12:$H$1011,"軽油")+SUMIFS($N$12:$N$1011,$AQ$12:$AQ$1011,X48,$H$12:$H$1011,"ガソリン")*参考データ!$D$76/参考データ!$D$77+SUMIFS($N$12:$N$1011,$AQ$12:$AQ$1011,X48,$H$12:$H$1011,"LPG")*参考データ!$D$78/参考データ!$D$77+SUMIFS($N$12:$N$1011,$C$12:$C$1011,X48,$H$12:$H$1011,"CNG")*参考データ!$D$80/参考データ!$D$77+SUMIFS($N$12:$N$1011,$C$12:$C$1011,X48,$H$12:$H$1011,"バイオエタノール")*参考データ!$D$81/参考データ!$D$77+SUMIFS($N$12:$N$1011,$C$12:$C$1011,X48,$H$12:$H$1011,"バイオディーゼル")*参考データ!$D$82/参考データ!$D$77+SUMIFS($N$12:$N$1011,$C$12:$C$1011,X48,$H$12:$H$1011,"バイオガス")*参考データ!$D$83/参考データ!$D$77+SUMIFS($N$12:$N$1011,$C$12:$C$1011,X48,$H$12:$H$1011,"水素")*参考データ!$D$84/参考データ!$D$77+SUMIFS($N$12:$N$1011,$C$12:$C$1011,X48,$H$12:$H$1011,"電気（買電）")*参考データ!$D$85/参考データ!$D$77+SUMIFS($N$12:$N$1011,$C$12:$C$1011,X48,$H$12:$H$1011,"電気（自家発電：非燃料由来の非化石電気）")*参考データ!$D$86/参考データ!$D$77</f>
        <v>0</v>
      </c>
      <c r="AD48" s="210">
        <f t="shared" si="18"/>
        <v>0</v>
      </c>
      <c r="AE48" s="212">
        <f t="shared" si="8"/>
        <v>0</v>
      </c>
      <c r="AF48" s="219" t="str">
        <f t="shared" si="9"/>
        <v/>
      </c>
      <c r="AG48" s="213">
        <f t="shared" si="10"/>
        <v>0</v>
      </c>
      <c r="AH48" s="213">
        <f t="shared" si="11"/>
        <v>0</v>
      </c>
      <c r="AI48" s="220">
        <f t="shared" si="12"/>
        <v>0</v>
      </c>
      <c r="AJ48" s="221">
        <f t="shared" si="13"/>
        <v>0</v>
      </c>
      <c r="AK48" s="122">
        <f t="shared" si="14"/>
        <v>0</v>
      </c>
      <c r="AL48" s="222">
        <f t="shared" si="15"/>
        <v>0</v>
      </c>
      <c r="AN48" s="156">
        <f t="shared" si="4"/>
        <v>0</v>
      </c>
      <c r="AO48" s="156">
        <f t="shared" si="19"/>
        <v>0</v>
      </c>
      <c r="AP48" s="140">
        <f t="shared" si="6"/>
        <v>0</v>
      </c>
      <c r="AQ48" s="159" t="str">
        <f t="shared" si="7"/>
        <v/>
      </c>
    </row>
    <row r="49" spans="2:43" x14ac:dyDescent="0.2">
      <c r="B49" s="202">
        <v>38</v>
      </c>
      <c r="C49" s="41"/>
      <c r="D49" s="114"/>
      <c r="E49" s="114"/>
      <c r="F49" s="114"/>
      <c r="G49" s="42"/>
      <c r="H49" s="9"/>
      <c r="I49" s="9"/>
      <c r="J49" s="1"/>
      <c r="K49" s="34"/>
      <c r="L49" s="35"/>
      <c r="M49" s="7"/>
      <c r="N49" s="82"/>
      <c r="O49" s="68"/>
      <c r="P49" s="82"/>
      <c r="Q49" s="80"/>
      <c r="R49" s="280" t="str">
        <f t="shared" si="16"/>
        <v/>
      </c>
      <c r="S49" s="39" t="str">
        <f>IF(I49="","",IF(I49="委託輸送",IF(H49="ガソリン",VLOOKUP(L49,参考データ!$D$4:$F$6,3,TRUE),VLOOKUP(L49,参考データ!$D$7:$F$15,3,TRUE)),IF(H49="ガソリン",VLOOKUP(L49,参考データ!$D$16:$F$18,3,TRUE),VLOOKUP(L49,参考データ!$D$19:$F$27,3,TRUE))))</f>
        <v/>
      </c>
      <c r="T49" s="204" t="str">
        <f>IF(C49="","",IF(AND(J49=0,K49=0),0,IF(Q49="有",IF(H49="ガソリン",VLOOKUP(M49,参考データ!$B$36:$F$38,3,FALSE)/R49^VLOOKUP(M49,参考データ!$B$36:$F$38,4,FALSE)/L49^VLOOKUP(M49,参考データ!$B$36:$F$38,5,FALSE),VLOOKUP(M49,参考データ!$B$39:$F$42,3,FALSE)/R49^VLOOKUP(M49,参考データ!$B$39:$F$42,4,FALSE)/L49^VLOOKUP(M49,参考データ!$B$39:$F$42,5,FALSE))*U49,J49/(IF(I49="委託輸送",IF(H49="ガソリン",INDEX(参考データ!$F$48:$I$50,MATCH(L49,参考データ!$D$48:$D$50,1),MATCH(M49,参考データ!$F$47:$I$47,0)),INDEX(参考データ!$F$51:$I$59,MATCH(L49,参考データ!$D$51:$D$59,1),MATCH(M49,参考データ!$F$47:$I$47,0))),IF(H49="ガソリン",INDEX(参考データ!$F$60:$I$62,MATCH(L49,参考データ!$D$60:$D$62,1),MATCH(M49,参考データ!$F$47:$I$47,0)),INDEX(参考データ!$F$63:$I$71,MATCH(L49,参考データ!$D$63:$D$71,1),MATCH(M49,参考データ!$F$47:$I$47,0))))))))</f>
        <v/>
      </c>
      <c r="U49" s="218" t="str">
        <f t="shared" si="1"/>
        <v/>
      </c>
      <c r="V49" s="206" t="str">
        <f>IF(C49="","",IF(AND(K49=0,T49=0),"OK",IF(Q49="有",IF(OR(IF(I49="委託輸送",IF(H49="ガソリン",VLOOKUP(L49,参考データ!$D$4:$H$6,5,TRUE),VLOOKUP(L49,参考データ!$D$7:$H$15,5,TRUE)),IF(H49="ガソリン",VLOOKUP(L49,参考データ!$D$16:$H$18,5,TRUE),VLOOKUP(L49,参考データ!$D$19:$H$27,5,TRUE)))&lt;(J49/N49),S49&gt;R49),"エラー","OK"),IF(IF(I49="委託輸送",IF(H49="ガソリン",VLOOKUP(L49,参考データ!$D$4:$H$6,5,TRUE),VLOOKUP(L49,参考データ!$D$7:$H$15,5,TRUE)),IF(H49="ガソリン",VLOOKUP(L49,参考データ!$D$16:$H$18,5,TRUE),VLOOKUP(L49,参考データ!$D$19:$H$27,5,TRUE)))&lt;(J49/N49),"エラー","OK"))))</f>
        <v/>
      </c>
      <c r="W49" s="207"/>
      <c r="X49" s="208" t="str" cm="1">
        <f t="array" ref="X49">_xlfn.IFNA(INDEX($AQ$12:$AQ$1011,MATCH(0,COUNTIF($X$12:X48,$AQ$12:$AQ$1011),0)),"")</f>
        <v/>
      </c>
      <c r="Y49" s="209" t="str">
        <f>VLOOKUP(X49,日付カウント後!A:C,3,FALSE)</f>
        <v/>
      </c>
      <c r="Z49" s="210" cm="1">
        <f t="array" ref="Z49">SUMPRODUCT(($AQ$12:$AQ$1011=$X49)*$J$12:$J$1011)</f>
        <v>0</v>
      </c>
      <c r="AA49" s="210" cm="1">
        <f t="array" ref="AA49">SUMPRODUCT(($AQ$12:$AQ$1011=$X49)*$K$12:$K$1011)/1000</f>
        <v>0</v>
      </c>
      <c r="AB49" s="120">
        <f t="shared" si="17"/>
        <v>0</v>
      </c>
      <c r="AC49" s="211">
        <f>SUMIFS($N$12:$N$1011,$AQ$12:$AQ$1011,X49,$H$12:$H$1011,"軽油")+SUMIFS($N$12:$N$1011,$AQ$12:$AQ$1011,X49,$H$12:$H$1011,"ガソリン")*参考データ!$D$76/参考データ!$D$77+SUMIFS($N$12:$N$1011,$AQ$12:$AQ$1011,X49,$H$12:$H$1011,"LPG")*参考データ!$D$78/参考データ!$D$77+SUMIFS($N$12:$N$1011,$C$12:$C$1011,X49,$H$12:$H$1011,"CNG")*参考データ!$D$80/参考データ!$D$77+SUMIFS($N$12:$N$1011,$C$12:$C$1011,X49,$H$12:$H$1011,"バイオエタノール")*参考データ!$D$81/参考データ!$D$77+SUMIFS($N$12:$N$1011,$C$12:$C$1011,X49,$H$12:$H$1011,"バイオディーゼル")*参考データ!$D$82/参考データ!$D$77+SUMIFS($N$12:$N$1011,$C$12:$C$1011,X49,$H$12:$H$1011,"バイオガス")*参考データ!$D$83/参考データ!$D$77+SUMIFS($N$12:$N$1011,$C$12:$C$1011,X49,$H$12:$H$1011,"水素")*参考データ!$D$84/参考データ!$D$77+SUMIFS($N$12:$N$1011,$C$12:$C$1011,X49,$H$12:$H$1011,"電気（買電）")*参考データ!$D$85/参考データ!$D$77+SUMIFS($N$12:$N$1011,$C$12:$C$1011,X49,$H$12:$H$1011,"電気（自家発電：非燃料由来の非化石電気）")*参考データ!$D$86/参考データ!$D$77</f>
        <v>0</v>
      </c>
      <c r="AD49" s="210">
        <f t="shared" si="18"/>
        <v>0</v>
      </c>
      <c r="AE49" s="212">
        <f t="shared" si="8"/>
        <v>0</v>
      </c>
      <c r="AF49" s="219" t="str">
        <f t="shared" si="9"/>
        <v/>
      </c>
      <c r="AG49" s="213">
        <f t="shared" si="10"/>
        <v>0</v>
      </c>
      <c r="AH49" s="213">
        <f t="shared" si="11"/>
        <v>0</v>
      </c>
      <c r="AI49" s="220">
        <f t="shared" si="12"/>
        <v>0</v>
      </c>
      <c r="AJ49" s="221">
        <f t="shared" si="13"/>
        <v>0</v>
      </c>
      <c r="AK49" s="122">
        <f t="shared" si="14"/>
        <v>0</v>
      </c>
      <c r="AL49" s="222">
        <f t="shared" si="15"/>
        <v>0</v>
      </c>
      <c r="AN49" s="156">
        <f t="shared" si="4"/>
        <v>0</v>
      </c>
      <c r="AO49" s="156">
        <f t="shared" si="19"/>
        <v>0</v>
      </c>
      <c r="AP49" s="140">
        <f t="shared" si="6"/>
        <v>0</v>
      </c>
      <c r="AQ49" s="159" t="str">
        <f t="shared" si="7"/>
        <v/>
      </c>
    </row>
    <row r="50" spans="2:43" x14ac:dyDescent="0.2">
      <c r="B50" s="202">
        <v>39</v>
      </c>
      <c r="C50" s="41"/>
      <c r="D50" s="114"/>
      <c r="E50" s="114"/>
      <c r="F50" s="114"/>
      <c r="G50" s="42"/>
      <c r="H50" s="9"/>
      <c r="I50" s="9"/>
      <c r="J50" s="1"/>
      <c r="K50" s="34"/>
      <c r="L50" s="35"/>
      <c r="M50" s="7"/>
      <c r="N50" s="82"/>
      <c r="O50" s="68"/>
      <c r="P50" s="82"/>
      <c r="Q50" s="80"/>
      <c r="R50" s="280" t="str">
        <f t="shared" si="16"/>
        <v/>
      </c>
      <c r="S50" s="39" t="str">
        <f>IF(I50="","",IF(I50="委託輸送",IF(H50="ガソリン",VLOOKUP(L50,参考データ!$D$4:$F$6,3,TRUE),VLOOKUP(L50,参考データ!$D$7:$F$15,3,TRUE)),IF(H50="ガソリン",VLOOKUP(L50,参考データ!$D$16:$F$18,3,TRUE),VLOOKUP(L50,参考データ!$D$19:$F$27,3,TRUE))))</f>
        <v/>
      </c>
      <c r="T50" s="204" t="str">
        <f>IF(C50="","",IF(AND(J50=0,K50=0),0,IF(Q50="有",IF(H50="ガソリン",VLOOKUP(M50,参考データ!$B$36:$F$38,3,FALSE)/R50^VLOOKUP(M50,参考データ!$B$36:$F$38,4,FALSE)/L50^VLOOKUP(M50,参考データ!$B$36:$F$38,5,FALSE),VLOOKUP(M50,参考データ!$B$39:$F$42,3,FALSE)/R50^VLOOKUP(M50,参考データ!$B$39:$F$42,4,FALSE)/L50^VLOOKUP(M50,参考データ!$B$39:$F$42,5,FALSE))*U50,J50/(IF(I50="委託輸送",IF(H50="ガソリン",INDEX(参考データ!$F$48:$I$50,MATCH(L50,参考データ!$D$48:$D$50,1),MATCH(M50,参考データ!$F$47:$I$47,0)),INDEX(参考データ!$F$51:$I$59,MATCH(L50,参考データ!$D$51:$D$59,1),MATCH(M50,参考データ!$F$47:$I$47,0))),IF(H50="ガソリン",INDEX(参考データ!$F$60:$I$62,MATCH(L50,参考データ!$D$60:$D$62,1),MATCH(M50,参考データ!$F$47:$I$47,0)),INDEX(参考データ!$F$63:$I$71,MATCH(L50,参考データ!$D$63:$D$71,1),MATCH(M50,参考データ!$F$47:$I$47,0))))))))</f>
        <v/>
      </c>
      <c r="U50" s="218" t="str">
        <f t="shared" si="1"/>
        <v/>
      </c>
      <c r="V50" s="206" t="str">
        <f>IF(C50="","",IF(AND(K50=0,T50=0),"OK",IF(Q50="有",IF(OR(IF(I50="委託輸送",IF(H50="ガソリン",VLOOKUP(L50,参考データ!$D$4:$H$6,5,TRUE),VLOOKUP(L50,参考データ!$D$7:$H$15,5,TRUE)),IF(H50="ガソリン",VLOOKUP(L50,参考データ!$D$16:$H$18,5,TRUE),VLOOKUP(L50,参考データ!$D$19:$H$27,5,TRUE)))&lt;(J50/N50),S50&gt;R50),"エラー","OK"),IF(IF(I50="委託輸送",IF(H50="ガソリン",VLOOKUP(L50,参考データ!$D$4:$H$6,5,TRUE),VLOOKUP(L50,参考データ!$D$7:$H$15,5,TRUE)),IF(H50="ガソリン",VLOOKUP(L50,参考データ!$D$16:$H$18,5,TRUE),VLOOKUP(L50,参考データ!$D$19:$H$27,5,TRUE)))&lt;(J50/N50),"エラー","OK"))))</f>
        <v/>
      </c>
      <c r="W50" s="207"/>
      <c r="X50" s="208" t="str" cm="1">
        <f t="array" ref="X50">_xlfn.IFNA(INDEX($AQ$12:$AQ$1011,MATCH(0,COUNTIF($X$12:X49,$AQ$12:$AQ$1011),0)),"")</f>
        <v/>
      </c>
      <c r="Y50" s="209" t="str">
        <f>VLOOKUP(X50,日付カウント後!A:C,3,FALSE)</f>
        <v/>
      </c>
      <c r="Z50" s="210" cm="1">
        <f t="array" ref="Z50">SUMPRODUCT(($AQ$12:$AQ$1011=$X50)*$J$12:$J$1011)</f>
        <v>0</v>
      </c>
      <c r="AA50" s="210" cm="1">
        <f t="array" ref="AA50">SUMPRODUCT(($AQ$12:$AQ$1011=$X50)*$K$12:$K$1011)/1000</f>
        <v>0</v>
      </c>
      <c r="AB50" s="120">
        <f t="shared" si="17"/>
        <v>0</v>
      </c>
      <c r="AC50" s="211">
        <f>SUMIFS($N$12:$N$1011,$AQ$12:$AQ$1011,X50,$H$12:$H$1011,"軽油")+SUMIFS($N$12:$N$1011,$AQ$12:$AQ$1011,X50,$H$12:$H$1011,"ガソリン")*参考データ!$D$76/参考データ!$D$77+SUMIFS($N$12:$N$1011,$AQ$12:$AQ$1011,X50,$H$12:$H$1011,"LPG")*参考データ!$D$78/参考データ!$D$77+SUMIFS($N$12:$N$1011,$C$12:$C$1011,X50,$H$12:$H$1011,"CNG")*参考データ!$D$80/参考データ!$D$77+SUMIFS($N$12:$N$1011,$C$12:$C$1011,X50,$H$12:$H$1011,"バイオエタノール")*参考データ!$D$81/参考データ!$D$77+SUMIFS($N$12:$N$1011,$C$12:$C$1011,X50,$H$12:$H$1011,"バイオディーゼル")*参考データ!$D$82/参考データ!$D$77+SUMIFS($N$12:$N$1011,$C$12:$C$1011,X50,$H$12:$H$1011,"バイオガス")*参考データ!$D$83/参考データ!$D$77+SUMIFS($N$12:$N$1011,$C$12:$C$1011,X50,$H$12:$H$1011,"水素")*参考データ!$D$84/参考データ!$D$77+SUMIFS($N$12:$N$1011,$C$12:$C$1011,X50,$H$12:$H$1011,"電気（買電）")*参考データ!$D$85/参考データ!$D$77+SUMIFS($N$12:$N$1011,$C$12:$C$1011,X50,$H$12:$H$1011,"電気（自家発電：非燃料由来の非化石電気）")*参考データ!$D$86/参考データ!$D$77</f>
        <v>0</v>
      </c>
      <c r="AD50" s="210">
        <f t="shared" si="18"/>
        <v>0</v>
      </c>
      <c r="AE50" s="212">
        <f t="shared" si="8"/>
        <v>0</v>
      </c>
      <c r="AF50" s="219" t="str">
        <f t="shared" si="9"/>
        <v/>
      </c>
      <c r="AG50" s="213">
        <f t="shared" si="10"/>
        <v>0</v>
      </c>
      <c r="AH50" s="213">
        <f t="shared" si="11"/>
        <v>0</v>
      </c>
      <c r="AI50" s="220">
        <f t="shared" si="12"/>
        <v>0</v>
      </c>
      <c r="AJ50" s="221">
        <f t="shared" si="13"/>
        <v>0</v>
      </c>
      <c r="AK50" s="122">
        <f t="shared" si="14"/>
        <v>0</v>
      </c>
      <c r="AL50" s="222">
        <f t="shared" si="15"/>
        <v>0</v>
      </c>
      <c r="AN50" s="156">
        <f t="shared" si="4"/>
        <v>0</v>
      </c>
      <c r="AO50" s="156">
        <f t="shared" si="19"/>
        <v>0</v>
      </c>
      <c r="AP50" s="140">
        <f t="shared" si="6"/>
        <v>0</v>
      </c>
      <c r="AQ50" s="159" t="str">
        <f t="shared" si="7"/>
        <v/>
      </c>
    </row>
    <row r="51" spans="2:43" x14ac:dyDescent="0.2">
      <c r="B51" s="202">
        <v>40</v>
      </c>
      <c r="C51" s="41"/>
      <c r="D51" s="114"/>
      <c r="E51" s="114"/>
      <c r="F51" s="114"/>
      <c r="G51" s="42"/>
      <c r="H51" s="9"/>
      <c r="I51" s="9"/>
      <c r="J51" s="1"/>
      <c r="K51" s="34"/>
      <c r="L51" s="35"/>
      <c r="M51" s="7"/>
      <c r="N51" s="82"/>
      <c r="O51" s="68"/>
      <c r="P51" s="82"/>
      <c r="Q51" s="80"/>
      <c r="R51" s="280" t="str">
        <f t="shared" si="16"/>
        <v/>
      </c>
      <c r="S51" s="39" t="str">
        <f>IF(I51="","",IF(I51="委託輸送",IF(H51="ガソリン",VLOOKUP(L51,参考データ!$D$4:$F$6,3,TRUE),VLOOKUP(L51,参考データ!$D$7:$F$15,3,TRUE)),IF(H51="ガソリン",VLOOKUP(L51,参考データ!$D$16:$F$18,3,TRUE),VLOOKUP(L51,参考データ!$D$19:$F$27,3,TRUE))))</f>
        <v/>
      </c>
      <c r="T51" s="204" t="str">
        <f>IF(C51="","",IF(AND(J51=0,K51=0),0,IF(Q51="有",IF(H51="ガソリン",VLOOKUP(M51,参考データ!$B$36:$F$38,3,FALSE)/R51^VLOOKUP(M51,参考データ!$B$36:$F$38,4,FALSE)/L51^VLOOKUP(M51,参考データ!$B$36:$F$38,5,FALSE),VLOOKUP(M51,参考データ!$B$39:$F$42,3,FALSE)/R51^VLOOKUP(M51,参考データ!$B$39:$F$42,4,FALSE)/L51^VLOOKUP(M51,参考データ!$B$39:$F$42,5,FALSE))*U51,J51/(IF(I51="委託輸送",IF(H51="ガソリン",INDEX(参考データ!$F$48:$I$50,MATCH(L51,参考データ!$D$48:$D$50,1),MATCH(M51,参考データ!$F$47:$I$47,0)),INDEX(参考データ!$F$51:$I$59,MATCH(L51,参考データ!$D$51:$D$59,1),MATCH(M51,参考データ!$F$47:$I$47,0))),IF(H51="ガソリン",INDEX(参考データ!$F$60:$I$62,MATCH(L51,参考データ!$D$60:$D$62,1),MATCH(M51,参考データ!$F$47:$I$47,0)),INDEX(参考データ!$F$63:$I$71,MATCH(L51,参考データ!$D$63:$D$71,1),MATCH(M51,参考データ!$F$47:$I$47,0))))))))</f>
        <v/>
      </c>
      <c r="U51" s="218" t="str">
        <f t="shared" si="1"/>
        <v/>
      </c>
      <c r="V51" s="206" t="str">
        <f>IF(C51="","",IF(AND(K51=0,T51=0),"OK",IF(Q51="有",IF(OR(IF(I51="委託輸送",IF(H51="ガソリン",VLOOKUP(L51,参考データ!$D$4:$H$6,5,TRUE),VLOOKUP(L51,参考データ!$D$7:$H$15,5,TRUE)),IF(H51="ガソリン",VLOOKUP(L51,参考データ!$D$16:$H$18,5,TRUE),VLOOKUP(L51,参考データ!$D$19:$H$27,5,TRUE)))&lt;(J51/N51),S51&gt;R51),"エラー","OK"),IF(IF(I51="委託輸送",IF(H51="ガソリン",VLOOKUP(L51,参考データ!$D$4:$H$6,5,TRUE),VLOOKUP(L51,参考データ!$D$7:$H$15,5,TRUE)),IF(H51="ガソリン",VLOOKUP(L51,参考データ!$D$16:$H$18,5,TRUE),VLOOKUP(L51,参考データ!$D$19:$H$27,5,TRUE)))&lt;(J51/N51),"エラー","OK"))))</f>
        <v/>
      </c>
      <c r="W51" s="207"/>
      <c r="X51" s="208" t="str" cm="1">
        <f t="array" ref="X51">_xlfn.IFNA(INDEX($AQ$12:$AQ$1011,MATCH(0,COUNTIF($X$12:X50,$AQ$12:$AQ$1011),0)),"")</f>
        <v/>
      </c>
      <c r="Y51" s="209" t="str">
        <f>VLOOKUP(X51,日付カウント後!A:C,3,FALSE)</f>
        <v/>
      </c>
      <c r="Z51" s="210" cm="1">
        <f t="array" ref="Z51">SUMPRODUCT(($AQ$12:$AQ$1011=$X51)*$J$12:$J$1011)</f>
        <v>0</v>
      </c>
      <c r="AA51" s="210" cm="1">
        <f t="array" ref="AA51">SUMPRODUCT(($AQ$12:$AQ$1011=$X51)*$K$12:$K$1011)/1000</f>
        <v>0</v>
      </c>
      <c r="AB51" s="120">
        <f t="shared" si="17"/>
        <v>0</v>
      </c>
      <c r="AC51" s="211">
        <f>SUMIFS($N$12:$N$1011,$AQ$12:$AQ$1011,X51,$H$12:$H$1011,"軽油")+SUMIFS($N$12:$N$1011,$AQ$12:$AQ$1011,X51,$H$12:$H$1011,"ガソリン")*参考データ!$D$76/参考データ!$D$77+SUMIFS($N$12:$N$1011,$AQ$12:$AQ$1011,X51,$H$12:$H$1011,"LPG")*参考データ!$D$78/参考データ!$D$77+SUMIFS($N$12:$N$1011,$C$12:$C$1011,X51,$H$12:$H$1011,"CNG")*参考データ!$D$80/参考データ!$D$77+SUMIFS($N$12:$N$1011,$C$12:$C$1011,X51,$H$12:$H$1011,"バイオエタノール")*参考データ!$D$81/参考データ!$D$77+SUMIFS($N$12:$N$1011,$C$12:$C$1011,X51,$H$12:$H$1011,"バイオディーゼル")*参考データ!$D$82/参考データ!$D$77+SUMIFS($N$12:$N$1011,$C$12:$C$1011,X51,$H$12:$H$1011,"バイオガス")*参考データ!$D$83/参考データ!$D$77+SUMIFS($N$12:$N$1011,$C$12:$C$1011,X51,$H$12:$H$1011,"水素")*参考データ!$D$84/参考データ!$D$77+SUMIFS($N$12:$N$1011,$C$12:$C$1011,X51,$H$12:$H$1011,"電気（買電）")*参考データ!$D$85/参考データ!$D$77+SUMIFS($N$12:$N$1011,$C$12:$C$1011,X51,$H$12:$H$1011,"電気（自家発電：非燃料由来の非化石電気）")*参考データ!$D$86/参考データ!$D$77</f>
        <v>0</v>
      </c>
      <c r="AD51" s="210">
        <f t="shared" si="18"/>
        <v>0</v>
      </c>
      <c r="AE51" s="212">
        <f t="shared" si="8"/>
        <v>0</v>
      </c>
      <c r="AF51" s="219" t="str">
        <f t="shared" si="9"/>
        <v/>
      </c>
      <c r="AG51" s="213">
        <f t="shared" si="10"/>
        <v>0</v>
      </c>
      <c r="AH51" s="213">
        <f t="shared" si="11"/>
        <v>0</v>
      </c>
      <c r="AI51" s="220">
        <f t="shared" si="12"/>
        <v>0</v>
      </c>
      <c r="AJ51" s="221">
        <f t="shared" si="13"/>
        <v>0</v>
      </c>
      <c r="AK51" s="122">
        <f t="shared" si="14"/>
        <v>0</v>
      </c>
      <c r="AL51" s="222">
        <f t="shared" si="15"/>
        <v>0</v>
      </c>
      <c r="AN51" s="156">
        <f t="shared" si="4"/>
        <v>0</v>
      </c>
      <c r="AO51" s="156">
        <f t="shared" si="19"/>
        <v>0</v>
      </c>
      <c r="AP51" s="140">
        <f t="shared" si="6"/>
        <v>0</v>
      </c>
      <c r="AQ51" s="159" t="str">
        <f t="shared" si="7"/>
        <v/>
      </c>
    </row>
    <row r="52" spans="2:43" x14ac:dyDescent="0.2">
      <c r="B52" s="202">
        <v>41</v>
      </c>
      <c r="C52" s="41"/>
      <c r="D52" s="114"/>
      <c r="E52" s="114"/>
      <c r="F52" s="114"/>
      <c r="G52" s="43"/>
      <c r="H52" s="9"/>
      <c r="I52" s="9"/>
      <c r="J52" s="1"/>
      <c r="K52" s="34"/>
      <c r="L52" s="35"/>
      <c r="M52" s="7"/>
      <c r="N52" s="82"/>
      <c r="O52" s="68"/>
      <c r="P52" s="82"/>
      <c r="Q52" s="80"/>
      <c r="R52" s="280" t="str">
        <f t="shared" si="16"/>
        <v/>
      </c>
      <c r="S52" s="39" t="str">
        <f>IF(I52="","",IF(I52="委託輸送",IF(H52="ガソリン",VLOOKUP(L52,参考データ!$D$4:$F$6,3,TRUE),VLOOKUP(L52,参考データ!$D$7:$F$15,3,TRUE)),IF(H52="ガソリン",VLOOKUP(L52,参考データ!$D$16:$F$18,3,TRUE),VLOOKUP(L52,参考データ!$D$19:$F$27,3,TRUE))))</f>
        <v/>
      </c>
      <c r="T52" s="204" t="str">
        <f>IF(C52="","",IF(AND(J52=0,K52=0),0,IF(Q52="有",IF(H52="ガソリン",VLOOKUP(M52,参考データ!$B$36:$F$38,3,FALSE)/R52^VLOOKUP(M52,参考データ!$B$36:$F$38,4,FALSE)/L52^VLOOKUP(M52,参考データ!$B$36:$F$38,5,FALSE),VLOOKUP(M52,参考データ!$B$39:$F$42,3,FALSE)/R52^VLOOKUP(M52,参考データ!$B$39:$F$42,4,FALSE)/L52^VLOOKUP(M52,参考データ!$B$39:$F$42,5,FALSE))*U52,J52/(IF(I52="委託輸送",IF(H52="ガソリン",INDEX(参考データ!$F$48:$I$50,MATCH(L52,参考データ!$D$48:$D$50,1),MATCH(M52,参考データ!$F$47:$I$47,0)),INDEX(参考データ!$F$51:$I$59,MATCH(L52,参考データ!$D$51:$D$59,1),MATCH(M52,参考データ!$F$47:$I$47,0))),IF(H52="ガソリン",INDEX(参考データ!$F$60:$I$62,MATCH(L52,参考データ!$D$60:$D$62,1),MATCH(M52,参考データ!$F$47:$I$47,0)),INDEX(参考データ!$F$63:$I$71,MATCH(L52,参考データ!$D$63:$D$71,1),MATCH(M52,参考データ!$F$47:$I$47,0))))))))</f>
        <v/>
      </c>
      <c r="U52" s="218" t="str">
        <f t="shared" si="1"/>
        <v/>
      </c>
      <c r="V52" s="206" t="str">
        <f>IF(C52="","",IF(AND(K52=0,T52=0),"OK",IF(Q52="有",IF(OR(IF(I52="委託輸送",IF(H52="ガソリン",VLOOKUP(L52,参考データ!$D$4:$H$6,5,TRUE),VLOOKUP(L52,参考データ!$D$7:$H$15,5,TRUE)),IF(H52="ガソリン",VLOOKUP(L52,参考データ!$D$16:$H$18,5,TRUE),VLOOKUP(L52,参考データ!$D$19:$H$27,5,TRUE)))&lt;(J52/N52),S52&gt;R52),"エラー","OK"),IF(IF(I52="委託輸送",IF(H52="ガソリン",VLOOKUP(L52,参考データ!$D$4:$H$6,5,TRUE),VLOOKUP(L52,参考データ!$D$7:$H$15,5,TRUE)),IF(H52="ガソリン",VLOOKUP(L52,参考データ!$D$16:$H$18,5,TRUE),VLOOKUP(L52,参考データ!$D$19:$H$27,5,TRUE)))&lt;(J52/N52),"エラー","OK"))))</f>
        <v/>
      </c>
      <c r="W52" s="207"/>
      <c r="X52" s="208" t="str" cm="1">
        <f t="array" ref="X52">_xlfn.IFNA(INDEX($AQ$12:$AQ$1011,MATCH(0,COUNTIF($X$12:X51,$AQ$12:$AQ$1011),0)),"")</f>
        <v/>
      </c>
      <c r="Y52" s="209" t="str">
        <f>VLOOKUP(X52,日付カウント後!A:C,3,FALSE)</f>
        <v/>
      </c>
      <c r="Z52" s="210" cm="1">
        <f t="array" ref="Z52">SUMPRODUCT(($AQ$12:$AQ$1011=$X52)*$J$12:$J$1011)</f>
        <v>0</v>
      </c>
      <c r="AA52" s="210" cm="1">
        <f t="array" ref="AA52">SUMPRODUCT(($AQ$12:$AQ$1011=$X52)*$K$12:$K$1011)/1000</f>
        <v>0</v>
      </c>
      <c r="AB52" s="120">
        <f t="shared" si="17"/>
        <v>0</v>
      </c>
      <c r="AC52" s="211">
        <f>SUMIFS($N$12:$N$1011,$AQ$12:$AQ$1011,X52,$H$12:$H$1011,"軽油")+SUMIFS($N$12:$N$1011,$AQ$12:$AQ$1011,X52,$H$12:$H$1011,"ガソリン")*参考データ!$D$76/参考データ!$D$77+SUMIFS($N$12:$N$1011,$AQ$12:$AQ$1011,X52,$H$12:$H$1011,"LPG")*参考データ!$D$78/参考データ!$D$77+SUMIFS($N$12:$N$1011,$C$12:$C$1011,X52,$H$12:$H$1011,"CNG")*参考データ!$D$80/参考データ!$D$77+SUMIFS($N$12:$N$1011,$C$12:$C$1011,X52,$H$12:$H$1011,"バイオエタノール")*参考データ!$D$81/参考データ!$D$77+SUMIFS($N$12:$N$1011,$C$12:$C$1011,X52,$H$12:$H$1011,"バイオディーゼル")*参考データ!$D$82/参考データ!$D$77+SUMIFS($N$12:$N$1011,$C$12:$C$1011,X52,$H$12:$H$1011,"バイオガス")*参考データ!$D$83/参考データ!$D$77+SUMIFS($N$12:$N$1011,$C$12:$C$1011,X52,$H$12:$H$1011,"水素")*参考データ!$D$84/参考データ!$D$77+SUMIFS($N$12:$N$1011,$C$12:$C$1011,X52,$H$12:$H$1011,"電気（買電）")*参考データ!$D$85/参考データ!$D$77+SUMIFS($N$12:$N$1011,$C$12:$C$1011,X52,$H$12:$H$1011,"電気（自家発電：非燃料由来の非化石電気）")*参考データ!$D$86/参考データ!$D$77</f>
        <v>0</v>
      </c>
      <c r="AD52" s="210">
        <f t="shared" si="18"/>
        <v>0</v>
      </c>
      <c r="AE52" s="212">
        <f t="shared" si="8"/>
        <v>0</v>
      </c>
      <c r="AF52" s="219" t="str">
        <f t="shared" si="9"/>
        <v/>
      </c>
      <c r="AG52" s="213">
        <f t="shared" si="10"/>
        <v>0</v>
      </c>
      <c r="AH52" s="213">
        <f t="shared" si="11"/>
        <v>0</v>
      </c>
      <c r="AI52" s="220">
        <f t="shared" si="12"/>
        <v>0</v>
      </c>
      <c r="AJ52" s="221">
        <f t="shared" si="13"/>
        <v>0</v>
      </c>
      <c r="AK52" s="122">
        <f t="shared" si="14"/>
        <v>0</v>
      </c>
      <c r="AL52" s="222">
        <f t="shared" si="15"/>
        <v>0</v>
      </c>
      <c r="AN52" s="156">
        <f t="shared" si="4"/>
        <v>0</v>
      </c>
      <c r="AO52" s="156">
        <f t="shared" si="19"/>
        <v>0</v>
      </c>
      <c r="AP52" s="140">
        <f t="shared" si="6"/>
        <v>0</v>
      </c>
      <c r="AQ52" s="159" t="str">
        <f t="shared" si="7"/>
        <v/>
      </c>
    </row>
    <row r="53" spans="2:43" x14ac:dyDescent="0.2">
      <c r="B53" s="202">
        <v>42</v>
      </c>
      <c r="C53" s="41"/>
      <c r="D53" s="114"/>
      <c r="E53" s="114"/>
      <c r="F53" s="114"/>
      <c r="G53" s="42"/>
      <c r="H53" s="9"/>
      <c r="I53" s="9"/>
      <c r="J53" s="1"/>
      <c r="K53" s="34"/>
      <c r="L53" s="35"/>
      <c r="M53" s="7"/>
      <c r="N53" s="82"/>
      <c r="O53" s="68"/>
      <c r="P53" s="82"/>
      <c r="Q53" s="80"/>
      <c r="R53" s="280" t="str">
        <f t="shared" si="16"/>
        <v/>
      </c>
      <c r="S53" s="39" t="str">
        <f>IF(I53="","",IF(I53="委託輸送",IF(H53="ガソリン",VLOOKUP(L53,参考データ!$D$4:$F$6,3,TRUE),VLOOKUP(L53,参考データ!$D$7:$F$15,3,TRUE)),IF(H53="ガソリン",VLOOKUP(L53,参考データ!$D$16:$F$18,3,TRUE),VLOOKUP(L53,参考データ!$D$19:$F$27,3,TRUE))))</f>
        <v/>
      </c>
      <c r="T53" s="204" t="str">
        <f>IF(C53="","",IF(AND(J53=0,K53=0),0,IF(Q53="有",IF(H53="ガソリン",VLOOKUP(M53,参考データ!$B$36:$F$38,3,FALSE)/R53^VLOOKUP(M53,参考データ!$B$36:$F$38,4,FALSE)/L53^VLOOKUP(M53,参考データ!$B$36:$F$38,5,FALSE),VLOOKUP(M53,参考データ!$B$39:$F$42,3,FALSE)/R53^VLOOKUP(M53,参考データ!$B$39:$F$42,4,FALSE)/L53^VLOOKUP(M53,参考データ!$B$39:$F$42,5,FALSE))*U53,J53/(IF(I53="委託輸送",IF(H53="ガソリン",INDEX(参考データ!$F$48:$I$50,MATCH(L53,参考データ!$D$48:$D$50,1),MATCH(M53,参考データ!$F$47:$I$47,0)),INDEX(参考データ!$F$51:$I$59,MATCH(L53,参考データ!$D$51:$D$59,1),MATCH(M53,参考データ!$F$47:$I$47,0))),IF(H53="ガソリン",INDEX(参考データ!$F$60:$I$62,MATCH(L53,参考データ!$D$60:$D$62,1),MATCH(M53,参考データ!$F$47:$I$47,0)),INDEX(参考データ!$F$63:$I$71,MATCH(L53,参考データ!$D$63:$D$71,1),MATCH(M53,参考データ!$F$47:$I$47,0))))))))</f>
        <v/>
      </c>
      <c r="U53" s="218" t="str">
        <f t="shared" si="1"/>
        <v/>
      </c>
      <c r="V53" s="206" t="str">
        <f>IF(C53="","",IF(AND(K53=0,T53=0),"OK",IF(Q53="有",IF(OR(IF(I53="委託輸送",IF(H53="ガソリン",VLOOKUP(L53,参考データ!$D$4:$H$6,5,TRUE),VLOOKUP(L53,参考データ!$D$7:$H$15,5,TRUE)),IF(H53="ガソリン",VLOOKUP(L53,参考データ!$D$16:$H$18,5,TRUE),VLOOKUP(L53,参考データ!$D$19:$H$27,5,TRUE)))&lt;(J53/N53),S53&gt;R53),"エラー","OK"),IF(IF(I53="委託輸送",IF(H53="ガソリン",VLOOKUP(L53,参考データ!$D$4:$H$6,5,TRUE),VLOOKUP(L53,参考データ!$D$7:$H$15,5,TRUE)),IF(H53="ガソリン",VLOOKUP(L53,参考データ!$D$16:$H$18,5,TRUE),VLOOKUP(L53,参考データ!$D$19:$H$27,5,TRUE)))&lt;(J53/N53),"エラー","OK"))))</f>
        <v/>
      </c>
      <c r="W53" s="207"/>
      <c r="X53" s="208" t="str" cm="1">
        <f t="array" ref="X53">_xlfn.IFNA(INDEX($AQ$12:$AQ$1011,MATCH(0,COUNTIF($X$12:X52,$AQ$12:$AQ$1011),0)),"")</f>
        <v/>
      </c>
      <c r="Y53" s="209" t="str">
        <f>VLOOKUP(X53,日付カウント後!A:C,3,FALSE)</f>
        <v/>
      </c>
      <c r="Z53" s="210" cm="1">
        <f t="array" ref="Z53">SUMPRODUCT(($AQ$12:$AQ$1011=$X53)*$J$12:$J$1011)</f>
        <v>0</v>
      </c>
      <c r="AA53" s="210" cm="1">
        <f t="array" ref="AA53">SUMPRODUCT(($AQ$12:$AQ$1011=$X53)*$K$12:$K$1011)/1000</f>
        <v>0</v>
      </c>
      <c r="AB53" s="120">
        <f t="shared" si="17"/>
        <v>0</v>
      </c>
      <c r="AC53" s="211">
        <f>SUMIFS($N$12:$N$1011,$AQ$12:$AQ$1011,X53,$H$12:$H$1011,"軽油")+SUMIFS($N$12:$N$1011,$AQ$12:$AQ$1011,X53,$H$12:$H$1011,"ガソリン")*参考データ!$D$76/参考データ!$D$77+SUMIFS($N$12:$N$1011,$AQ$12:$AQ$1011,X53,$H$12:$H$1011,"LPG")*参考データ!$D$78/参考データ!$D$77+SUMIFS($N$12:$N$1011,$C$12:$C$1011,X53,$H$12:$H$1011,"CNG")*参考データ!$D$80/参考データ!$D$77+SUMIFS($N$12:$N$1011,$C$12:$C$1011,X53,$H$12:$H$1011,"バイオエタノール")*参考データ!$D$81/参考データ!$D$77+SUMIFS($N$12:$N$1011,$C$12:$C$1011,X53,$H$12:$H$1011,"バイオディーゼル")*参考データ!$D$82/参考データ!$D$77+SUMIFS($N$12:$N$1011,$C$12:$C$1011,X53,$H$12:$H$1011,"バイオガス")*参考データ!$D$83/参考データ!$D$77+SUMIFS($N$12:$N$1011,$C$12:$C$1011,X53,$H$12:$H$1011,"水素")*参考データ!$D$84/参考データ!$D$77+SUMIFS($N$12:$N$1011,$C$12:$C$1011,X53,$H$12:$H$1011,"電気（買電）")*参考データ!$D$85/参考データ!$D$77+SUMIFS($N$12:$N$1011,$C$12:$C$1011,X53,$H$12:$H$1011,"電気（自家発電：非燃料由来の非化石電気）")*参考データ!$D$86/参考データ!$D$77</f>
        <v>0</v>
      </c>
      <c r="AD53" s="210">
        <f t="shared" si="18"/>
        <v>0</v>
      </c>
      <c r="AE53" s="212">
        <f t="shared" si="8"/>
        <v>0</v>
      </c>
      <c r="AF53" s="219" t="str">
        <f t="shared" si="9"/>
        <v/>
      </c>
      <c r="AG53" s="213">
        <f t="shared" si="10"/>
        <v>0</v>
      </c>
      <c r="AH53" s="213">
        <f t="shared" si="11"/>
        <v>0</v>
      </c>
      <c r="AI53" s="220">
        <f t="shared" si="12"/>
        <v>0</v>
      </c>
      <c r="AJ53" s="221">
        <f t="shared" si="13"/>
        <v>0</v>
      </c>
      <c r="AK53" s="122">
        <f t="shared" si="14"/>
        <v>0</v>
      </c>
      <c r="AL53" s="222">
        <f t="shared" si="15"/>
        <v>0</v>
      </c>
      <c r="AN53" s="156">
        <f t="shared" si="4"/>
        <v>0</v>
      </c>
      <c r="AO53" s="156">
        <f t="shared" si="19"/>
        <v>0</v>
      </c>
      <c r="AP53" s="140">
        <f t="shared" si="6"/>
        <v>0</v>
      </c>
      <c r="AQ53" s="159" t="str">
        <f t="shared" si="7"/>
        <v/>
      </c>
    </row>
    <row r="54" spans="2:43" x14ac:dyDescent="0.2">
      <c r="B54" s="202">
        <v>43</v>
      </c>
      <c r="C54" s="41"/>
      <c r="D54" s="114"/>
      <c r="E54" s="114"/>
      <c r="F54" s="114"/>
      <c r="G54" s="42"/>
      <c r="H54" s="9"/>
      <c r="I54" s="9"/>
      <c r="J54" s="1"/>
      <c r="K54" s="34"/>
      <c r="L54" s="35"/>
      <c r="M54" s="7"/>
      <c r="N54" s="82"/>
      <c r="O54" s="68"/>
      <c r="P54" s="82"/>
      <c r="Q54" s="80"/>
      <c r="R54" s="280" t="str">
        <f t="shared" si="16"/>
        <v/>
      </c>
      <c r="S54" s="39" t="str">
        <f>IF(I54="","",IF(I54="委託輸送",IF(H54="ガソリン",VLOOKUP(L54,参考データ!$D$4:$F$6,3,TRUE),VLOOKUP(L54,参考データ!$D$7:$F$15,3,TRUE)),IF(H54="ガソリン",VLOOKUP(L54,参考データ!$D$16:$F$18,3,TRUE),VLOOKUP(L54,参考データ!$D$19:$F$27,3,TRUE))))</f>
        <v/>
      </c>
      <c r="T54" s="204" t="str">
        <f>IF(C54="","",IF(AND(J54=0,K54=0),0,IF(Q54="有",IF(H54="ガソリン",VLOOKUP(M54,参考データ!$B$36:$F$38,3,FALSE)/R54^VLOOKUP(M54,参考データ!$B$36:$F$38,4,FALSE)/L54^VLOOKUP(M54,参考データ!$B$36:$F$38,5,FALSE),VLOOKUP(M54,参考データ!$B$39:$F$42,3,FALSE)/R54^VLOOKUP(M54,参考データ!$B$39:$F$42,4,FALSE)/L54^VLOOKUP(M54,参考データ!$B$39:$F$42,5,FALSE))*U54,J54/(IF(I54="委託輸送",IF(H54="ガソリン",INDEX(参考データ!$F$48:$I$50,MATCH(L54,参考データ!$D$48:$D$50,1),MATCH(M54,参考データ!$F$47:$I$47,0)),INDEX(参考データ!$F$51:$I$59,MATCH(L54,参考データ!$D$51:$D$59,1),MATCH(M54,参考データ!$F$47:$I$47,0))),IF(H54="ガソリン",INDEX(参考データ!$F$60:$I$62,MATCH(L54,参考データ!$D$60:$D$62,1),MATCH(M54,参考データ!$F$47:$I$47,0)),INDEX(参考データ!$F$63:$I$71,MATCH(L54,参考データ!$D$63:$D$71,1),MATCH(M54,参考データ!$F$47:$I$47,0))))))))</f>
        <v/>
      </c>
      <c r="U54" s="218" t="str">
        <f t="shared" si="1"/>
        <v/>
      </c>
      <c r="V54" s="206" t="str">
        <f>IF(C54="","",IF(AND(K54=0,T54=0),"OK",IF(Q54="有",IF(OR(IF(I54="委託輸送",IF(H54="ガソリン",VLOOKUP(L54,参考データ!$D$4:$H$6,5,TRUE),VLOOKUP(L54,参考データ!$D$7:$H$15,5,TRUE)),IF(H54="ガソリン",VLOOKUP(L54,参考データ!$D$16:$H$18,5,TRUE),VLOOKUP(L54,参考データ!$D$19:$H$27,5,TRUE)))&lt;(J54/N54),S54&gt;R54),"エラー","OK"),IF(IF(I54="委託輸送",IF(H54="ガソリン",VLOOKUP(L54,参考データ!$D$4:$H$6,5,TRUE),VLOOKUP(L54,参考データ!$D$7:$H$15,5,TRUE)),IF(H54="ガソリン",VLOOKUP(L54,参考データ!$D$16:$H$18,5,TRUE),VLOOKUP(L54,参考データ!$D$19:$H$27,5,TRUE)))&lt;(J54/N54),"エラー","OK"))))</f>
        <v/>
      </c>
      <c r="W54" s="207"/>
      <c r="X54" s="208" t="str" cm="1">
        <f t="array" ref="X54">_xlfn.IFNA(INDEX($AQ$12:$AQ$1011,MATCH(0,COUNTIF($X$12:X53,$AQ$12:$AQ$1011),0)),"")</f>
        <v/>
      </c>
      <c r="Y54" s="209" t="str">
        <f>VLOOKUP(X54,日付カウント後!A:C,3,FALSE)</f>
        <v/>
      </c>
      <c r="Z54" s="210" cm="1">
        <f t="array" ref="Z54">SUMPRODUCT(($AQ$12:$AQ$1011=$X54)*$J$12:$J$1011)</f>
        <v>0</v>
      </c>
      <c r="AA54" s="210" cm="1">
        <f t="array" ref="AA54">SUMPRODUCT(($AQ$12:$AQ$1011=$X54)*$K$12:$K$1011)/1000</f>
        <v>0</v>
      </c>
      <c r="AB54" s="120">
        <f t="shared" si="17"/>
        <v>0</v>
      </c>
      <c r="AC54" s="211">
        <f>SUMIFS($N$12:$N$1011,$AQ$12:$AQ$1011,X54,$H$12:$H$1011,"軽油")+SUMIFS($N$12:$N$1011,$AQ$12:$AQ$1011,X54,$H$12:$H$1011,"ガソリン")*参考データ!$D$76/参考データ!$D$77+SUMIFS($N$12:$N$1011,$AQ$12:$AQ$1011,X54,$H$12:$H$1011,"LPG")*参考データ!$D$78/参考データ!$D$77+SUMIFS($N$12:$N$1011,$C$12:$C$1011,X54,$H$12:$H$1011,"CNG")*参考データ!$D$80/参考データ!$D$77+SUMIFS($N$12:$N$1011,$C$12:$C$1011,X54,$H$12:$H$1011,"バイオエタノール")*参考データ!$D$81/参考データ!$D$77+SUMIFS($N$12:$N$1011,$C$12:$C$1011,X54,$H$12:$H$1011,"バイオディーゼル")*参考データ!$D$82/参考データ!$D$77+SUMIFS($N$12:$N$1011,$C$12:$C$1011,X54,$H$12:$H$1011,"バイオガス")*参考データ!$D$83/参考データ!$D$77+SUMIFS($N$12:$N$1011,$C$12:$C$1011,X54,$H$12:$H$1011,"水素")*参考データ!$D$84/参考データ!$D$77+SUMIFS($N$12:$N$1011,$C$12:$C$1011,X54,$H$12:$H$1011,"電気（買電）")*参考データ!$D$85/参考データ!$D$77+SUMIFS($N$12:$N$1011,$C$12:$C$1011,X54,$H$12:$H$1011,"電気（自家発電：非燃料由来の非化石電気）")*参考データ!$D$86/参考データ!$D$77</f>
        <v>0</v>
      </c>
      <c r="AD54" s="210">
        <f t="shared" si="18"/>
        <v>0</v>
      </c>
      <c r="AE54" s="212">
        <f t="shared" si="8"/>
        <v>0</v>
      </c>
      <c r="AF54" s="219" t="str">
        <f t="shared" si="9"/>
        <v/>
      </c>
      <c r="AG54" s="213">
        <f t="shared" si="10"/>
        <v>0</v>
      </c>
      <c r="AH54" s="213">
        <f t="shared" si="11"/>
        <v>0</v>
      </c>
      <c r="AI54" s="220">
        <f t="shared" si="12"/>
        <v>0</v>
      </c>
      <c r="AJ54" s="221">
        <f t="shared" si="13"/>
        <v>0</v>
      </c>
      <c r="AK54" s="122">
        <f t="shared" si="14"/>
        <v>0</v>
      </c>
      <c r="AL54" s="222">
        <f t="shared" si="15"/>
        <v>0</v>
      </c>
      <c r="AN54" s="156">
        <f t="shared" si="4"/>
        <v>0</v>
      </c>
      <c r="AO54" s="156">
        <f t="shared" si="19"/>
        <v>0</v>
      </c>
      <c r="AP54" s="140">
        <f t="shared" si="6"/>
        <v>0</v>
      </c>
      <c r="AQ54" s="159" t="str">
        <f t="shared" si="7"/>
        <v/>
      </c>
    </row>
    <row r="55" spans="2:43" x14ac:dyDescent="0.2">
      <c r="B55" s="202">
        <v>44</v>
      </c>
      <c r="C55" s="41"/>
      <c r="D55" s="114"/>
      <c r="E55" s="114"/>
      <c r="F55" s="114"/>
      <c r="G55" s="42"/>
      <c r="H55" s="9"/>
      <c r="I55" s="9"/>
      <c r="J55" s="1"/>
      <c r="K55" s="34"/>
      <c r="L55" s="35"/>
      <c r="M55" s="7"/>
      <c r="N55" s="82"/>
      <c r="O55" s="68"/>
      <c r="P55" s="82"/>
      <c r="Q55" s="80"/>
      <c r="R55" s="280" t="str">
        <f t="shared" si="16"/>
        <v/>
      </c>
      <c r="S55" s="39" t="str">
        <f>IF(I55="","",IF(I55="委託輸送",IF(H55="ガソリン",VLOOKUP(L55,参考データ!$D$4:$F$6,3,TRUE),VLOOKUP(L55,参考データ!$D$7:$F$15,3,TRUE)),IF(H55="ガソリン",VLOOKUP(L55,参考データ!$D$16:$F$18,3,TRUE),VLOOKUP(L55,参考データ!$D$19:$F$27,3,TRUE))))</f>
        <v/>
      </c>
      <c r="T55" s="204" t="str">
        <f>IF(C55="","",IF(AND(J55=0,K55=0),0,IF(Q55="有",IF(H55="ガソリン",VLOOKUP(M55,参考データ!$B$36:$F$38,3,FALSE)/R55^VLOOKUP(M55,参考データ!$B$36:$F$38,4,FALSE)/L55^VLOOKUP(M55,参考データ!$B$36:$F$38,5,FALSE),VLOOKUP(M55,参考データ!$B$39:$F$42,3,FALSE)/R55^VLOOKUP(M55,参考データ!$B$39:$F$42,4,FALSE)/L55^VLOOKUP(M55,参考データ!$B$39:$F$42,5,FALSE))*U55,J55/(IF(I55="委託輸送",IF(H55="ガソリン",INDEX(参考データ!$F$48:$I$50,MATCH(L55,参考データ!$D$48:$D$50,1),MATCH(M55,参考データ!$F$47:$I$47,0)),INDEX(参考データ!$F$51:$I$59,MATCH(L55,参考データ!$D$51:$D$59,1),MATCH(M55,参考データ!$F$47:$I$47,0))),IF(H55="ガソリン",INDEX(参考データ!$F$60:$I$62,MATCH(L55,参考データ!$D$60:$D$62,1),MATCH(M55,参考データ!$F$47:$I$47,0)),INDEX(参考データ!$F$63:$I$71,MATCH(L55,参考データ!$D$63:$D$71,1),MATCH(M55,参考データ!$F$47:$I$47,0))))))))</f>
        <v/>
      </c>
      <c r="U55" s="218" t="str">
        <f t="shared" si="1"/>
        <v/>
      </c>
      <c r="V55" s="206" t="str">
        <f>IF(C55="","",IF(AND(K55=0,T55=0),"OK",IF(Q55="有",IF(OR(IF(I55="委託輸送",IF(H55="ガソリン",VLOOKUP(L55,参考データ!$D$4:$H$6,5,TRUE),VLOOKUP(L55,参考データ!$D$7:$H$15,5,TRUE)),IF(H55="ガソリン",VLOOKUP(L55,参考データ!$D$16:$H$18,5,TRUE),VLOOKUP(L55,参考データ!$D$19:$H$27,5,TRUE)))&lt;(J55/N55),S55&gt;R55),"エラー","OK"),IF(IF(I55="委託輸送",IF(H55="ガソリン",VLOOKUP(L55,参考データ!$D$4:$H$6,5,TRUE),VLOOKUP(L55,参考データ!$D$7:$H$15,5,TRUE)),IF(H55="ガソリン",VLOOKUP(L55,参考データ!$D$16:$H$18,5,TRUE),VLOOKUP(L55,参考データ!$D$19:$H$27,5,TRUE)))&lt;(J55/N55),"エラー","OK"))))</f>
        <v/>
      </c>
      <c r="W55" s="207"/>
      <c r="X55" s="208" t="str" cm="1">
        <f t="array" ref="X55">_xlfn.IFNA(INDEX($AQ$12:$AQ$1011,MATCH(0,COUNTIF($X$12:X54,$AQ$12:$AQ$1011),0)),"")</f>
        <v/>
      </c>
      <c r="Y55" s="209" t="str">
        <f>VLOOKUP(X55,日付カウント後!A:C,3,FALSE)</f>
        <v/>
      </c>
      <c r="Z55" s="210" cm="1">
        <f t="array" ref="Z55">SUMPRODUCT(($AQ$12:$AQ$1011=$X55)*$J$12:$J$1011)</f>
        <v>0</v>
      </c>
      <c r="AA55" s="210" cm="1">
        <f t="array" ref="AA55">SUMPRODUCT(($AQ$12:$AQ$1011=$X55)*$K$12:$K$1011)/1000</f>
        <v>0</v>
      </c>
      <c r="AB55" s="120">
        <f t="shared" si="17"/>
        <v>0</v>
      </c>
      <c r="AC55" s="211">
        <f>SUMIFS($N$12:$N$1011,$AQ$12:$AQ$1011,X55,$H$12:$H$1011,"軽油")+SUMIFS($N$12:$N$1011,$AQ$12:$AQ$1011,X55,$H$12:$H$1011,"ガソリン")*参考データ!$D$76/参考データ!$D$77+SUMIFS($N$12:$N$1011,$AQ$12:$AQ$1011,X55,$H$12:$H$1011,"LPG")*参考データ!$D$78/参考データ!$D$77+SUMIFS($N$12:$N$1011,$C$12:$C$1011,X55,$H$12:$H$1011,"CNG")*参考データ!$D$80/参考データ!$D$77+SUMIFS($N$12:$N$1011,$C$12:$C$1011,X55,$H$12:$H$1011,"バイオエタノール")*参考データ!$D$81/参考データ!$D$77+SUMIFS($N$12:$N$1011,$C$12:$C$1011,X55,$H$12:$H$1011,"バイオディーゼル")*参考データ!$D$82/参考データ!$D$77+SUMIFS($N$12:$N$1011,$C$12:$C$1011,X55,$H$12:$H$1011,"バイオガス")*参考データ!$D$83/参考データ!$D$77+SUMIFS($N$12:$N$1011,$C$12:$C$1011,X55,$H$12:$H$1011,"水素")*参考データ!$D$84/参考データ!$D$77+SUMIFS($N$12:$N$1011,$C$12:$C$1011,X55,$H$12:$H$1011,"電気（買電）")*参考データ!$D$85/参考データ!$D$77+SUMIFS($N$12:$N$1011,$C$12:$C$1011,X55,$H$12:$H$1011,"電気（自家発電：非燃料由来の非化石電気）")*参考データ!$D$86/参考データ!$D$77</f>
        <v>0</v>
      </c>
      <c r="AD55" s="210">
        <f t="shared" si="18"/>
        <v>0</v>
      </c>
      <c r="AE55" s="212">
        <f t="shared" si="8"/>
        <v>0</v>
      </c>
      <c r="AF55" s="219" t="str">
        <f t="shared" si="9"/>
        <v/>
      </c>
      <c r="AG55" s="213">
        <f t="shared" si="10"/>
        <v>0</v>
      </c>
      <c r="AH55" s="213">
        <f t="shared" si="11"/>
        <v>0</v>
      </c>
      <c r="AI55" s="220">
        <f t="shared" si="12"/>
        <v>0</v>
      </c>
      <c r="AJ55" s="221">
        <f t="shared" si="13"/>
        <v>0</v>
      </c>
      <c r="AK55" s="122">
        <f t="shared" si="14"/>
        <v>0</v>
      </c>
      <c r="AL55" s="222">
        <f t="shared" si="15"/>
        <v>0</v>
      </c>
      <c r="AN55" s="156">
        <f t="shared" si="4"/>
        <v>0</v>
      </c>
      <c r="AO55" s="156">
        <f t="shared" si="19"/>
        <v>0</v>
      </c>
      <c r="AP55" s="140">
        <f t="shared" si="6"/>
        <v>0</v>
      </c>
      <c r="AQ55" s="159" t="str">
        <f t="shared" si="7"/>
        <v/>
      </c>
    </row>
    <row r="56" spans="2:43" x14ac:dyDescent="0.2">
      <c r="B56" s="202">
        <v>45</v>
      </c>
      <c r="C56" s="41"/>
      <c r="D56" s="114"/>
      <c r="E56" s="114"/>
      <c r="F56" s="114"/>
      <c r="G56" s="42"/>
      <c r="H56" s="9"/>
      <c r="I56" s="9"/>
      <c r="J56" s="1"/>
      <c r="K56" s="34"/>
      <c r="L56" s="35"/>
      <c r="M56" s="7"/>
      <c r="N56" s="82"/>
      <c r="O56" s="68"/>
      <c r="P56" s="82"/>
      <c r="Q56" s="80"/>
      <c r="R56" s="280" t="str">
        <f t="shared" si="16"/>
        <v/>
      </c>
      <c r="S56" s="39" t="str">
        <f>IF(I56="","",IF(I56="委託輸送",IF(H56="ガソリン",VLOOKUP(L56,参考データ!$D$4:$F$6,3,TRUE),VLOOKUP(L56,参考データ!$D$7:$F$15,3,TRUE)),IF(H56="ガソリン",VLOOKUP(L56,参考データ!$D$16:$F$18,3,TRUE),VLOOKUP(L56,参考データ!$D$19:$F$27,3,TRUE))))</f>
        <v/>
      </c>
      <c r="T56" s="204" t="str">
        <f>IF(C56="","",IF(AND(J56=0,K56=0),0,IF(Q56="有",IF(H56="ガソリン",VLOOKUP(M56,参考データ!$B$36:$F$38,3,FALSE)/R56^VLOOKUP(M56,参考データ!$B$36:$F$38,4,FALSE)/L56^VLOOKUP(M56,参考データ!$B$36:$F$38,5,FALSE),VLOOKUP(M56,参考データ!$B$39:$F$42,3,FALSE)/R56^VLOOKUP(M56,参考データ!$B$39:$F$42,4,FALSE)/L56^VLOOKUP(M56,参考データ!$B$39:$F$42,5,FALSE))*U56,J56/(IF(I56="委託輸送",IF(H56="ガソリン",INDEX(参考データ!$F$48:$I$50,MATCH(L56,参考データ!$D$48:$D$50,1),MATCH(M56,参考データ!$F$47:$I$47,0)),INDEX(参考データ!$F$51:$I$59,MATCH(L56,参考データ!$D$51:$D$59,1),MATCH(M56,参考データ!$F$47:$I$47,0))),IF(H56="ガソリン",INDEX(参考データ!$F$60:$I$62,MATCH(L56,参考データ!$D$60:$D$62,1),MATCH(M56,参考データ!$F$47:$I$47,0)),INDEX(参考データ!$F$63:$I$71,MATCH(L56,参考データ!$D$63:$D$71,1),MATCH(M56,参考データ!$F$47:$I$47,0))))))))</f>
        <v/>
      </c>
      <c r="U56" s="218" t="str">
        <f t="shared" si="1"/>
        <v/>
      </c>
      <c r="V56" s="206" t="str">
        <f>IF(C56="","",IF(AND(K56=0,T56=0),"OK",IF(Q56="有",IF(OR(IF(I56="委託輸送",IF(H56="ガソリン",VLOOKUP(L56,参考データ!$D$4:$H$6,5,TRUE),VLOOKUP(L56,参考データ!$D$7:$H$15,5,TRUE)),IF(H56="ガソリン",VLOOKUP(L56,参考データ!$D$16:$H$18,5,TRUE),VLOOKUP(L56,参考データ!$D$19:$H$27,5,TRUE)))&lt;(J56/N56),S56&gt;R56),"エラー","OK"),IF(IF(I56="委託輸送",IF(H56="ガソリン",VLOOKUP(L56,参考データ!$D$4:$H$6,5,TRUE),VLOOKUP(L56,参考データ!$D$7:$H$15,5,TRUE)),IF(H56="ガソリン",VLOOKUP(L56,参考データ!$D$16:$H$18,5,TRUE),VLOOKUP(L56,参考データ!$D$19:$H$27,5,TRUE)))&lt;(J56/N56),"エラー","OK"))))</f>
        <v/>
      </c>
      <c r="W56" s="207"/>
      <c r="X56" s="208" t="str" cm="1">
        <f t="array" ref="X56">_xlfn.IFNA(INDEX($AQ$12:$AQ$1011,MATCH(0,COUNTIF($X$12:X55,$AQ$12:$AQ$1011),0)),"")</f>
        <v/>
      </c>
      <c r="Y56" s="209" t="str">
        <f>VLOOKUP(X56,日付カウント後!A:C,3,FALSE)</f>
        <v/>
      </c>
      <c r="Z56" s="210" cm="1">
        <f t="array" ref="Z56">SUMPRODUCT(($AQ$12:$AQ$1011=$X56)*$J$12:$J$1011)</f>
        <v>0</v>
      </c>
      <c r="AA56" s="210" cm="1">
        <f t="array" ref="AA56">SUMPRODUCT(($AQ$12:$AQ$1011=$X56)*$K$12:$K$1011)/1000</f>
        <v>0</v>
      </c>
      <c r="AB56" s="120">
        <f t="shared" si="17"/>
        <v>0</v>
      </c>
      <c r="AC56" s="211">
        <f>SUMIFS($N$12:$N$1011,$AQ$12:$AQ$1011,X56,$H$12:$H$1011,"軽油")+SUMIFS($N$12:$N$1011,$AQ$12:$AQ$1011,X56,$H$12:$H$1011,"ガソリン")*参考データ!$D$76/参考データ!$D$77+SUMIFS($N$12:$N$1011,$AQ$12:$AQ$1011,X56,$H$12:$H$1011,"LPG")*参考データ!$D$78/参考データ!$D$77+SUMIFS($N$12:$N$1011,$C$12:$C$1011,X56,$H$12:$H$1011,"CNG")*参考データ!$D$80/参考データ!$D$77+SUMIFS($N$12:$N$1011,$C$12:$C$1011,X56,$H$12:$H$1011,"バイオエタノール")*参考データ!$D$81/参考データ!$D$77+SUMIFS($N$12:$N$1011,$C$12:$C$1011,X56,$H$12:$H$1011,"バイオディーゼル")*参考データ!$D$82/参考データ!$D$77+SUMIFS($N$12:$N$1011,$C$12:$C$1011,X56,$H$12:$H$1011,"バイオガス")*参考データ!$D$83/参考データ!$D$77+SUMIFS($N$12:$N$1011,$C$12:$C$1011,X56,$H$12:$H$1011,"水素")*参考データ!$D$84/参考データ!$D$77+SUMIFS($N$12:$N$1011,$C$12:$C$1011,X56,$H$12:$H$1011,"電気（買電）")*参考データ!$D$85/参考データ!$D$77+SUMIFS($N$12:$N$1011,$C$12:$C$1011,X56,$H$12:$H$1011,"電気（自家発電：非燃料由来の非化石電気）")*参考データ!$D$86/参考データ!$D$77</f>
        <v>0</v>
      </c>
      <c r="AD56" s="210">
        <f t="shared" si="18"/>
        <v>0</v>
      </c>
      <c r="AE56" s="212">
        <f t="shared" si="8"/>
        <v>0</v>
      </c>
      <c r="AF56" s="219" t="str">
        <f t="shared" si="9"/>
        <v/>
      </c>
      <c r="AG56" s="213">
        <f t="shared" si="10"/>
        <v>0</v>
      </c>
      <c r="AH56" s="213">
        <f t="shared" si="11"/>
        <v>0</v>
      </c>
      <c r="AI56" s="220">
        <f t="shared" si="12"/>
        <v>0</v>
      </c>
      <c r="AJ56" s="221">
        <f t="shared" si="13"/>
        <v>0</v>
      </c>
      <c r="AK56" s="122">
        <f t="shared" si="14"/>
        <v>0</v>
      </c>
      <c r="AL56" s="222">
        <f t="shared" si="15"/>
        <v>0</v>
      </c>
      <c r="AN56" s="156">
        <f t="shared" si="4"/>
        <v>0</v>
      </c>
      <c r="AO56" s="156">
        <f t="shared" si="19"/>
        <v>0</v>
      </c>
      <c r="AP56" s="140">
        <f t="shared" si="6"/>
        <v>0</v>
      </c>
      <c r="AQ56" s="159" t="str">
        <f t="shared" si="7"/>
        <v/>
      </c>
    </row>
    <row r="57" spans="2:43" x14ac:dyDescent="0.2">
      <c r="B57" s="202">
        <v>46</v>
      </c>
      <c r="C57" s="41"/>
      <c r="D57" s="114"/>
      <c r="E57" s="114"/>
      <c r="F57" s="114"/>
      <c r="G57" s="42"/>
      <c r="H57" s="9"/>
      <c r="I57" s="9"/>
      <c r="J57" s="1"/>
      <c r="K57" s="34"/>
      <c r="L57" s="35"/>
      <c r="M57" s="7"/>
      <c r="N57" s="82"/>
      <c r="O57" s="68"/>
      <c r="P57" s="82"/>
      <c r="Q57" s="80"/>
      <c r="R57" s="280" t="str">
        <f t="shared" si="16"/>
        <v/>
      </c>
      <c r="S57" s="39" t="str">
        <f>IF(I57="","",IF(I57="委託輸送",IF(H57="ガソリン",VLOOKUP(L57,参考データ!$D$4:$F$6,3,TRUE),VLOOKUP(L57,参考データ!$D$7:$F$15,3,TRUE)),IF(H57="ガソリン",VLOOKUP(L57,参考データ!$D$16:$F$18,3,TRUE),VLOOKUP(L57,参考データ!$D$19:$F$27,3,TRUE))))</f>
        <v/>
      </c>
      <c r="T57" s="204" t="str">
        <f>IF(C57="","",IF(AND(J57=0,K57=0),0,IF(Q57="有",IF(H57="ガソリン",VLOOKUP(M57,参考データ!$B$36:$F$38,3,FALSE)/R57^VLOOKUP(M57,参考データ!$B$36:$F$38,4,FALSE)/L57^VLOOKUP(M57,参考データ!$B$36:$F$38,5,FALSE),VLOOKUP(M57,参考データ!$B$39:$F$42,3,FALSE)/R57^VLOOKUP(M57,参考データ!$B$39:$F$42,4,FALSE)/L57^VLOOKUP(M57,参考データ!$B$39:$F$42,5,FALSE))*U57,J57/(IF(I57="委託輸送",IF(H57="ガソリン",INDEX(参考データ!$F$48:$I$50,MATCH(L57,参考データ!$D$48:$D$50,1),MATCH(M57,参考データ!$F$47:$I$47,0)),INDEX(参考データ!$F$51:$I$59,MATCH(L57,参考データ!$D$51:$D$59,1),MATCH(M57,参考データ!$F$47:$I$47,0))),IF(H57="ガソリン",INDEX(参考データ!$F$60:$I$62,MATCH(L57,参考データ!$D$60:$D$62,1),MATCH(M57,参考データ!$F$47:$I$47,0)),INDEX(参考データ!$F$63:$I$71,MATCH(L57,参考データ!$D$63:$D$71,1),MATCH(M57,参考データ!$F$47:$I$47,0))))))))</f>
        <v/>
      </c>
      <c r="U57" s="218" t="str">
        <f t="shared" si="1"/>
        <v/>
      </c>
      <c r="V57" s="206" t="str">
        <f>IF(C57="","",IF(AND(K57=0,T57=0),"OK",IF(Q57="有",IF(OR(IF(I57="委託輸送",IF(H57="ガソリン",VLOOKUP(L57,参考データ!$D$4:$H$6,5,TRUE),VLOOKUP(L57,参考データ!$D$7:$H$15,5,TRUE)),IF(H57="ガソリン",VLOOKUP(L57,参考データ!$D$16:$H$18,5,TRUE),VLOOKUP(L57,参考データ!$D$19:$H$27,5,TRUE)))&lt;(J57/N57),S57&gt;R57),"エラー","OK"),IF(IF(I57="委託輸送",IF(H57="ガソリン",VLOOKUP(L57,参考データ!$D$4:$H$6,5,TRUE),VLOOKUP(L57,参考データ!$D$7:$H$15,5,TRUE)),IF(H57="ガソリン",VLOOKUP(L57,参考データ!$D$16:$H$18,5,TRUE),VLOOKUP(L57,参考データ!$D$19:$H$27,5,TRUE)))&lt;(J57/N57),"エラー","OK"))))</f>
        <v/>
      </c>
      <c r="W57" s="207"/>
      <c r="X57" s="208" t="str" cm="1">
        <f t="array" ref="X57">_xlfn.IFNA(INDEX($AQ$12:$AQ$1011,MATCH(0,COUNTIF($X$12:X56,$AQ$12:$AQ$1011),0)),"")</f>
        <v/>
      </c>
      <c r="Y57" s="209" t="str">
        <f>VLOOKUP(X57,日付カウント後!A:C,3,FALSE)</f>
        <v/>
      </c>
      <c r="Z57" s="210" cm="1">
        <f t="array" ref="Z57">SUMPRODUCT(($AQ$12:$AQ$1011=$X57)*$J$12:$J$1011)</f>
        <v>0</v>
      </c>
      <c r="AA57" s="210" cm="1">
        <f t="array" ref="AA57">SUMPRODUCT(($AQ$12:$AQ$1011=$X57)*$K$12:$K$1011)/1000</f>
        <v>0</v>
      </c>
      <c r="AB57" s="120">
        <f t="shared" si="17"/>
        <v>0</v>
      </c>
      <c r="AC57" s="211">
        <f>SUMIFS($N$12:$N$1011,$AQ$12:$AQ$1011,X57,$H$12:$H$1011,"軽油")+SUMIFS($N$12:$N$1011,$AQ$12:$AQ$1011,X57,$H$12:$H$1011,"ガソリン")*参考データ!$D$76/参考データ!$D$77+SUMIFS($N$12:$N$1011,$AQ$12:$AQ$1011,X57,$H$12:$H$1011,"LPG")*参考データ!$D$78/参考データ!$D$77+SUMIFS($N$12:$N$1011,$C$12:$C$1011,X57,$H$12:$H$1011,"CNG")*参考データ!$D$80/参考データ!$D$77+SUMIFS($N$12:$N$1011,$C$12:$C$1011,X57,$H$12:$H$1011,"バイオエタノール")*参考データ!$D$81/参考データ!$D$77+SUMIFS($N$12:$N$1011,$C$12:$C$1011,X57,$H$12:$H$1011,"バイオディーゼル")*参考データ!$D$82/参考データ!$D$77+SUMIFS($N$12:$N$1011,$C$12:$C$1011,X57,$H$12:$H$1011,"バイオガス")*参考データ!$D$83/参考データ!$D$77+SUMIFS($N$12:$N$1011,$C$12:$C$1011,X57,$H$12:$H$1011,"水素")*参考データ!$D$84/参考データ!$D$77+SUMIFS($N$12:$N$1011,$C$12:$C$1011,X57,$H$12:$H$1011,"電気（買電）")*参考データ!$D$85/参考データ!$D$77+SUMIFS($N$12:$N$1011,$C$12:$C$1011,X57,$H$12:$H$1011,"電気（自家発電：非燃料由来の非化石電気）")*参考データ!$D$86/参考データ!$D$77</f>
        <v>0</v>
      </c>
      <c r="AD57" s="210">
        <f t="shared" si="18"/>
        <v>0</v>
      </c>
      <c r="AE57" s="212">
        <f t="shared" si="8"/>
        <v>0</v>
      </c>
      <c r="AF57" s="219" t="str">
        <f t="shared" si="9"/>
        <v/>
      </c>
      <c r="AG57" s="213">
        <f t="shared" si="10"/>
        <v>0</v>
      </c>
      <c r="AH57" s="213">
        <f t="shared" si="11"/>
        <v>0</v>
      </c>
      <c r="AI57" s="220">
        <f t="shared" si="12"/>
        <v>0</v>
      </c>
      <c r="AJ57" s="221">
        <f t="shared" si="13"/>
        <v>0</v>
      </c>
      <c r="AK57" s="122">
        <f t="shared" si="14"/>
        <v>0</v>
      </c>
      <c r="AL57" s="222">
        <f t="shared" si="15"/>
        <v>0</v>
      </c>
      <c r="AN57" s="156">
        <f t="shared" si="4"/>
        <v>0</v>
      </c>
      <c r="AO57" s="156">
        <f t="shared" si="19"/>
        <v>0</v>
      </c>
      <c r="AP57" s="140">
        <f t="shared" si="6"/>
        <v>0</v>
      </c>
      <c r="AQ57" s="159" t="str">
        <f t="shared" si="7"/>
        <v/>
      </c>
    </row>
    <row r="58" spans="2:43" x14ac:dyDescent="0.2">
      <c r="B58" s="202">
        <v>47</v>
      </c>
      <c r="C58" s="41"/>
      <c r="D58" s="114"/>
      <c r="E58" s="114"/>
      <c r="F58" s="114"/>
      <c r="G58" s="42"/>
      <c r="H58" s="9"/>
      <c r="I58" s="9"/>
      <c r="J58" s="1"/>
      <c r="K58" s="34"/>
      <c r="L58" s="35"/>
      <c r="M58" s="7"/>
      <c r="N58" s="82"/>
      <c r="O58" s="68"/>
      <c r="P58" s="82"/>
      <c r="Q58" s="80"/>
      <c r="R58" s="280" t="str">
        <f t="shared" si="16"/>
        <v/>
      </c>
      <c r="S58" s="39" t="str">
        <f>IF(I58="","",IF(I58="委託輸送",IF(H58="ガソリン",VLOOKUP(L58,参考データ!$D$4:$F$6,3,TRUE),VLOOKUP(L58,参考データ!$D$7:$F$15,3,TRUE)),IF(H58="ガソリン",VLOOKUP(L58,参考データ!$D$16:$F$18,3,TRUE),VLOOKUP(L58,参考データ!$D$19:$F$27,3,TRUE))))</f>
        <v/>
      </c>
      <c r="T58" s="204" t="str">
        <f>IF(C58="","",IF(AND(J58=0,K58=0),0,IF(Q58="有",IF(H58="ガソリン",VLOOKUP(M58,参考データ!$B$36:$F$38,3,FALSE)/R58^VLOOKUP(M58,参考データ!$B$36:$F$38,4,FALSE)/L58^VLOOKUP(M58,参考データ!$B$36:$F$38,5,FALSE),VLOOKUP(M58,参考データ!$B$39:$F$42,3,FALSE)/R58^VLOOKUP(M58,参考データ!$B$39:$F$42,4,FALSE)/L58^VLOOKUP(M58,参考データ!$B$39:$F$42,5,FALSE))*U58,J58/(IF(I58="委託輸送",IF(H58="ガソリン",INDEX(参考データ!$F$48:$I$50,MATCH(L58,参考データ!$D$48:$D$50,1),MATCH(M58,参考データ!$F$47:$I$47,0)),INDEX(参考データ!$F$51:$I$59,MATCH(L58,参考データ!$D$51:$D$59,1),MATCH(M58,参考データ!$F$47:$I$47,0))),IF(H58="ガソリン",INDEX(参考データ!$F$60:$I$62,MATCH(L58,参考データ!$D$60:$D$62,1),MATCH(M58,参考データ!$F$47:$I$47,0)),INDEX(参考データ!$F$63:$I$71,MATCH(L58,参考データ!$D$63:$D$71,1),MATCH(M58,参考データ!$F$47:$I$47,0))))))))</f>
        <v/>
      </c>
      <c r="U58" s="218" t="str">
        <f t="shared" si="1"/>
        <v/>
      </c>
      <c r="V58" s="206" t="str">
        <f>IF(C58="","",IF(AND(K58=0,T58=0),"OK",IF(Q58="有",IF(OR(IF(I58="委託輸送",IF(H58="ガソリン",VLOOKUP(L58,参考データ!$D$4:$H$6,5,TRUE),VLOOKUP(L58,参考データ!$D$7:$H$15,5,TRUE)),IF(H58="ガソリン",VLOOKUP(L58,参考データ!$D$16:$H$18,5,TRUE),VLOOKUP(L58,参考データ!$D$19:$H$27,5,TRUE)))&lt;(J58/N58),S58&gt;R58),"エラー","OK"),IF(IF(I58="委託輸送",IF(H58="ガソリン",VLOOKUP(L58,参考データ!$D$4:$H$6,5,TRUE),VLOOKUP(L58,参考データ!$D$7:$H$15,5,TRUE)),IF(H58="ガソリン",VLOOKUP(L58,参考データ!$D$16:$H$18,5,TRUE),VLOOKUP(L58,参考データ!$D$19:$H$27,5,TRUE)))&lt;(J58/N58),"エラー","OK"))))</f>
        <v/>
      </c>
      <c r="W58" s="207"/>
      <c r="X58" s="208" t="str" cm="1">
        <f t="array" ref="X58">_xlfn.IFNA(INDEX($AQ$12:$AQ$1011,MATCH(0,COUNTIF($X$12:X57,$AQ$12:$AQ$1011),0)),"")</f>
        <v/>
      </c>
      <c r="Y58" s="209" t="str">
        <f>VLOOKUP(X58,日付カウント後!A:C,3,FALSE)</f>
        <v/>
      </c>
      <c r="Z58" s="210" cm="1">
        <f t="array" ref="Z58">SUMPRODUCT(($AQ$12:$AQ$1011=$X58)*$J$12:$J$1011)</f>
        <v>0</v>
      </c>
      <c r="AA58" s="210" cm="1">
        <f t="array" ref="AA58">SUMPRODUCT(($AQ$12:$AQ$1011=$X58)*$K$12:$K$1011)/1000</f>
        <v>0</v>
      </c>
      <c r="AB58" s="120">
        <f t="shared" si="17"/>
        <v>0</v>
      </c>
      <c r="AC58" s="211">
        <f>SUMIFS($N$12:$N$1011,$AQ$12:$AQ$1011,X58,$H$12:$H$1011,"軽油")+SUMIFS($N$12:$N$1011,$AQ$12:$AQ$1011,X58,$H$12:$H$1011,"ガソリン")*参考データ!$D$76/参考データ!$D$77+SUMIFS($N$12:$N$1011,$AQ$12:$AQ$1011,X58,$H$12:$H$1011,"LPG")*参考データ!$D$78/参考データ!$D$77+SUMIFS($N$12:$N$1011,$C$12:$C$1011,X58,$H$12:$H$1011,"CNG")*参考データ!$D$80/参考データ!$D$77+SUMIFS($N$12:$N$1011,$C$12:$C$1011,X58,$H$12:$H$1011,"バイオエタノール")*参考データ!$D$81/参考データ!$D$77+SUMIFS($N$12:$N$1011,$C$12:$C$1011,X58,$H$12:$H$1011,"バイオディーゼル")*参考データ!$D$82/参考データ!$D$77+SUMIFS($N$12:$N$1011,$C$12:$C$1011,X58,$H$12:$H$1011,"バイオガス")*参考データ!$D$83/参考データ!$D$77+SUMIFS($N$12:$N$1011,$C$12:$C$1011,X58,$H$12:$H$1011,"水素")*参考データ!$D$84/参考データ!$D$77+SUMIFS($N$12:$N$1011,$C$12:$C$1011,X58,$H$12:$H$1011,"電気（買電）")*参考データ!$D$85/参考データ!$D$77+SUMIFS($N$12:$N$1011,$C$12:$C$1011,X58,$H$12:$H$1011,"電気（自家発電：非燃料由来の非化石電気）")*参考データ!$D$86/参考データ!$D$77</f>
        <v>0</v>
      </c>
      <c r="AD58" s="210">
        <f t="shared" si="18"/>
        <v>0</v>
      </c>
      <c r="AE58" s="212">
        <f t="shared" si="8"/>
        <v>0</v>
      </c>
      <c r="AF58" s="219" t="str">
        <f t="shared" si="9"/>
        <v/>
      </c>
      <c r="AG58" s="213">
        <f t="shared" si="10"/>
        <v>0</v>
      </c>
      <c r="AH58" s="213">
        <f t="shared" si="11"/>
        <v>0</v>
      </c>
      <c r="AI58" s="220">
        <f t="shared" si="12"/>
        <v>0</v>
      </c>
      <c r="AJ58" s="221">
        <f t="shared" si="13"/>
        <v>0</v>
      </c>
      <c r="AK58" s="122">
        <f t="shared" si="14"/>
        <v>0</v>
      </c>
      <c r="AL58" s="222">
        <f t="shared" si="15"/>
        <v>0</v>
      </c>
      <c r="AN58" s="156">
        <f t="shared" si="4"/>
        <v>0</v>
      </c>
      <c r="AO58" s="156">
        <f t="shared" si="19"/>
        <v>0</v>
      </c>
      <c r="AP58" s="140">
        <f t="shared" si="6"/>
        <v>0</v>
      </c>
      <c r="AQ58" s="159" t="str">
        <f t="shared" si="7"/>
        <v/>
      </c>
    </row>
    <row r="59" spans="2:43" x14ac:dyDescent="0.2">
      <c r="B59" s="202">
        <v>48</v>
      </c>
      <c r="C59" s="41"/>
      <c r="D59" s="114"/>
      <c r="E59" s="114"/>
      <c r="F59" s="114"/>
      <c r="G59" s="42"/>
      <c r="H59" s="9"/>
      <c r="I59" s="9"/>
      <c r="J59" s="1"/>
      <c r="K59" s="34"/>
      <c r="L59" s="35"/>
      <c r="M59" s="7"/>
      <c r="N59" s="82"/>
      <c r="O59" s="68"/>
      <c r="P59" s="82"/>
      <c r="Q59" s="80"/>
      <c r="R59" s="280" t="str">
        <f t="shared" si="16"/>
        <v/>
      </c>
      <c r="S59" s="39" t="str">
        <f>IF(I59="","",IF(I59="委託輸送",IF(H59="ガソリン",VLOOKUP(L59,参考データ!$D$4:$F$6,3,TRUE),VLOOKUP(L59,参考データ!$D$7:$F$15,3,TRUE)),IF(H59="ガソリン",VLOOKUP(L59,参考データ!$D$16:$F$18,3,TRUE),VLOOKUP(L59,参考データ!$D$19:$F$27,3,TRUE))))</f>
        <v/>
      </c>
      <c r="T59" s="204" t="str">
        <f>IF(C59="","",IF(AND(J59=0,K59=0),0,IF(Q59="有",IF(H59="ガソリン",VLOOKUP(M59,参考データ!$B$36:$F$38,3,FALSE)/R59^VLOOKUP(M59,参考データ!$B$36:$F$38,4,FALSE)/L59^VLOOKUP(M59,参考データ!$B$36:$F$38,5,FALSE),VLOOKUP(M59,参考データ!$B$39:$F$42,3,FALSE)/R59^VLOOKUP(M59,参考データ!$B$39:$F$42,4,FALSE)/L59^VLOOKUP(M59,参考データ!$B$39:$F$42,5,FALSE))*U59,J59/(IF(I59="委託輸送",IF(H59="ガソリン",INDEX(参考データ!$F$48:$I$50,MATCH(L59,参考データ!$D$48:$D$50,1),MATCH(M59,参考データ!$F$47:$I$47,0)),INDEX(参考データ!$F$51:$I$59,MATCH(L59,参考データ!$D$51:$D$59,1),MATCH(M59,参考データ!$F$47:$I$47,0))),IF(H59="ガソリン",INDEX(参考データ!$F$60:$I$62,MATCH(L59,参考データ!$D$60:$D$62,1),MATCH(M59,参考データ!$F$47:$I$47,0)),INDEX(参考データ!$F$63:$I$71,MATCH(L59,参考データ!$D$63:$D$71,1),MATCH(M59,参考データ!$F$47:$I$47,0))))))))</f>
        <v/>
      </c>
      <c r="U59" s="218" t="str">
        <f t="shared" si="1"/>
        <v/>
      </c>
      <c r="V59" s="206" t="str">
        <f>IF(C59="","",IF(AND(K59=0,T59=0),"OK",IF(Q59="有",IF(OR(IF(I59="委託輸送",IF(H59="ガソリン",VLOOKUP(L59,参考データ!$D$4:$H$6,5,TRUE),VLOOKUP(L59,参考データ!$D$7:$H$15,5,TRUE)),IF(H59="ガソリン",VLOOKUP(L59,参考データ!$D$16:$H$18,5,TRUE),VLOOKUP(L59,参考データ!$D$19:$H$27,5,TRUE)))&lt;(J59/N59),S59&gt;R59),"エラー","OK"),IF(IF(I59="委託輸送",IF(H59="ガソリン",VLOOKUP(L59,参考データ!$D$4:$H$6,5,TRUE),VLOOKUP(L59,参考データ!$D$7:$H$15,5,TRUE)),IF(H59="ガソリン",VLOOKUP(L59,参考データ!$D$16:$H$18,5,TRUE),VLOOKUP(L59,参考データ!$D$19:$H$27,5,TRUE)))&lt;(J59/N59),"エラー","OK"))))</f>
        <v/>
      </c>
      <c r="W59" s="207"/>
      <c r="X59" s="208" t="str" cm="1">
        <f t="array" ref="X59">_xlfn.IFNA(INDEX($AQ$12:$AQ$1011,MATCH(0,COUNTIF($X$12:X58,$AQ$12:$AQ$1011),0)),"")</f>
        <v/>
      </c>
      <c r="Y59" s="209" t="str">
        <f>VLOOKUP(X59,日付カウント後!A:C,3,FALSE)</f>
        <v/>
      </c>
      <c r="Z59" s="210" cm="1">
        <f t="array" ref="Z59">SUMPRODUCT(($AQ$12:$AQ$1011=$X59)*$J$12:$J$1011)</f>
        <v>0</v>
      </c>
      <c r="AA59" s="210" cm="1">
        <f t="array" ref="AA59">SUMPRODUCT(($AQ$12:$AQ$1011=$X59)*$K$12:$K$1011)/1000</f>
        <v>0</v>
      </c>
      <c r="AB59" s="120">
        <f t="shared" si="17"/>
        <v>0</v>
      </c>
      <c r="AC59" s="211">
        <f>SUMIFS($N$12:$N$1011,$AQ$12:$AQ$1011,X59,$H$12:$H$1011,"軽油")+SUMIFS($N$12:$N$1011,$AQ$12:$AQ$1011,X59,$H$12:$H$1011,"ガソリン")*参考データ!$D$76/参考データ!$D$77+SUMIFS($N$12:$N$1011,$AQ$12:$AQ$1011,X59,$H$12:$H$1011,"LPG")*参考データ!$D$78/参考データ!$D$77+SUMIFS($N$12:$N$1011,$C$12:$C$1011,X59,$H$12:$H$1011,"CNG")*参考データ!$D$80/参考データ!$D$77+SUMIFS($N$12:$N$1011,$C$12:$C$1011,X59,$H$12:$H$1011,"バイオエタノール")*参考データ!$D$81/参考データ!$D$77+SUMIFS($N$12:$N$1011,$C$12:$C$1011,X59,$H$12:$H$1011,"バイオディーゼル")*参考データ!$D$82/参考データ!$D$77+SUMIFS($N$12:$N$1011,$C$12:$C$1011,X59,$H$12:$H$1011,"バイオガス")*参考データ!$D$83/参考データ!$D$77+SUMIFS($N$12:$N$1011,$C$12:$C$1011,X59,$H$12:$H$1011,"水素")*参考データ!$D$84/参考データ!$D$77+SUMIFS($N$12:$N$1011,$C$12:$C$1011,X59,$H$12:$H$1011,"電気（買電）")*参考データ!$D$85/参考データ!$D$77+SUMIFS($N$12:$N$1011,$C$12:$C$1011,X59,$H$12:$H$1011,"電気（自家発電：非燃料由来の非化石電気）")*参考データ!$D$86/参考データ!$D$77</f>
        <v>0</v>
      </c>
      <c r="AD59" s="210">
        <f t="shared" si="18"/>
        <v>0</v>
      </c>
      <c r="AE59" s="212">
        <f t="shared" si="8"/>
        <v>0</v>
      </c>
      <c r="AF59" s="219" t="str">
        <f t="shared" si="9"/>
        <v/>
      </c>
      <c r="AG59" s="213">
        <f t="shared" si="10"/>
        <v>0</v>
      </c>
      <c r="AH59" s="213">
        <f t="shared" si="11"/>
        <v>0</v>
      </c>
      <c r="AI59" s="220">
        <f t="shared" si="12"/>
        <v>0</v>
      </c>
      <c r="AJ59" s="221">
        <f t="shared" si="13"/>
        <v>0</v>
      </c>
      <c r="AK59" s="122">
        <f t="shared" si="14"/>
        <v>0</v>
      </c>
      <c r="AL59" s="222">
        <f t="shared" si="15"/>
        <v>0</v>
      </c>
      <c r="AN59" s="156">
        <f t="shared" si="4"/>
        <v>0</v>
      </c>
      <c r="AO59" s="156">
        <f t="shared" si="19"/>
        <v>0</v>
      </c>
      <c r="AP59" s="140">
        <f t="shared" si="6"/>
        <v>0</v>
      </c>
      <c r="AQ59" s="159" t="str">
        <f t="shared" si="7"/>
        <v/>
      </c>
    </row>
    <row r="60" spans="2:43" x14ac:dyDescent="0.2">
      <c r="B60" s="202">
        <v>49</v>
      </c>
      <c r="C60" s="41"/>
      <c r="D60" s="114"/>
      <c r="E60" s="114"/>
      <c r="F60" s="114"/>
      <c r="G60" s="42"/>
      <c r="H60" s="9"/>
      <c r="I60" s="9"/>
      <c r="J60" s="1"/>
      <c r="K60" s="34"/>
      <c r="L60" s="35"/>
      <c r="M60" s="7"/>
      <c r="N60" s="82"/>
      <c r="O60" s="68"/>
      <c r="P60" s="82"/>
      <c r="Q60" s="80"/>
      <c r="R60" s="280" t="str">
        <f t="shared" si="16"/>
        <v/>
      </c>
      <c r="S60" s="39" t="str">
        <f>IF(I60="","",IF(I60="委託輸送",IF(H60="ガソリン",VLOOKUP(L60,参考データ!$D$4:$F$6,3,TRUE),VLOOKUP(L60,参考データ!$D$7:$F$15,3,TRUE)),IF(H60="ガソリン",VLOOKUP(L60,参考データ!$D$16:$F$18,3,TRUE),VLOOKUP(L60,参考データ!$D$19:$F$27,3,TRUE))))</f>
        <v/>
      </c>
      <c r="T60" s="204" t="str">
        <f>IF(C60="","",IF(AND(J60=0,K60=0),0,IF(Q60="有",IF(H60="ガソリン",VLOOKUP(M60,参考データ!$B$36:$F$38,3,FALSE)/R60^VLOOKUP(M60,参考データ!$B$36:$F$38,4,FALSE)/L60^VLOOKUP(M60,参考データ!$B$36:$F$38,5,FALSE),VLOOKUP(M60,参考データ!$B$39:$F$42,3,FALSE)/R60^VLOOKUP(M60,参考データ!$B$39:$F$42,4,FALSE)/L60^VLOOKUP(M60,参考データ!$B$39:$F$42,5,FALSE))*U60,J60/(IF(I60="委託輸送",IF(H60="ガソリン",INDEX(参考データ!$F$48:$I$50,MATCH(L60,参考データ!$D$48:$D$50,1),MATCH(M60,参考データ!$F$47:$I$47,0)),INDEX(参考データ!$F$51:$I$59,MATCH(L60,参考データ!$D$51:$D$59,1),MATCH(M60,参考データ!$F$47:$I$47,0))),IF(H60="ガソリン",INDEX(参考データ!$F$60:$I$62,MATCH(L60,参考データ!$D$60:$D$62,1),MATCH(M60,参考データ!$F$47:$I$47,0)),INDEX(参考データ!$F$63:$I$71,MATCH(L60,参考データ!$D$63:$D$71,1),MATCH(M60,参考データ!$F$47:$I$47,0))))))))</f>
        <v/>
      </c>
      <c r="U60" s="218" t="str">
        <f t="shared" si="1"/>
        <v/>
      </c>
      <c r="V60" s="206" t="str">
        <f>IF(C60="","",IF(AND(K60=0,T60=0),"OK",IF(Q60="有",IF(OR(IF(I60="委託輸送",IF(H60="ガソリン",VLOOKUP(L60,参考データ!$D$4:$H$6,5,TRUE),VLOOKUP(L60,参考データ!$D$7:$H$15,5,TRUE)),IF(H60="ガソリン",VLOOKUP(L60,参考データ!$D$16:$H$18,5,TRUE),VLOOKUP(L60,参考データ!$D$19:$H$27,5,TRUE)))&lt;(J60/N60),S60&gt;R60),"エラー","OK"),IF(IF(I60="委託輸送",IF(H60="ガソリン",VLOOKUP(L60,参考データ!$D$4:$H$6,5,TRUE),VLOOKUP(L60,参考データ!$D$7:$H$15,5,TRUE)),IF(H60="ガソリン",VLOOKUP(L60,参考データ!$D$16:$H$18,5,TRUE),VLOOKUP(L60,参考データ!$D$19:$H$27,5,TRUE)))&lt;(J60/N60),"エラー","OK"))))</f>
        <v/>
      </c>
      <c r="W60" s="207"/>
      <c r="X60" s="208" t="str" cm="1">
        <f t="array" ref="X60">_xlfn.IFNA(INDEX($AQ$12:$AQ$1011,MATCH(0,COUNTIF($X$12:X59,$AQ$12:$AQ$1011),0)),"")</f>
        <v/>
      </c>
      <c r="Y60" s="209" t="str">
        <f>VLOOKUP(X60,日付カウント後!A:C,3,FALSE)</f>
        <v/>
      </c>
      <c r="Z60" s="210" cm="1">
        <f t="array" ref="Z60">SUMPRODUCT(($AQ$12:$AQ$1011=$X60)*$J$12:$J$1011)</f>
        <v>0</v>
      </c>
      <c r="AA60" s="210" cm="1">
        <f t="array" ref="AA60">SUMPRODUCT(($AQ$12:$AQ$1011=$X60)*$K$12:$K$1011)/1000</f>
        <v>0</v>
      </c>
      <c r="AB60" s="120">
        <f t="shared" si="17"/>
        <v>0</v>
      </c>
      <c r="AC60" s="211">
        <f>SUMIFS($N$12:$N$1011,$AQ$12:$AQ$1011,X60,$H$12:$H$1011,"軽油")+SUMIFS($N$12:$N$1011,$AQ$12:$AQ$1011,X60,$H$12:$H$1011,"ガソリン")*参考データ!$D$76/参考データ!$D$77+SUMIFS($N$12:$N$1011,$AQ$12:$AQ$1011,X60,$H$12:$H$1011,"LPG")*参考データ!$D$78/参考データ!$D$77+SUMIFS($N$12:$N$1011,$C$12:$C$1011,X60,$H$12:$H$1011,"CNG")*参考データ!$D$80/参考データ!$D$77+SUMIFS($N$12:$N$1011,$C$12:$C$1011,X60,$H$12:$H$1011,"バイオエタノール")*参考データ!$D$81/参考データ!$D$77+SUMIFS($N$12:$N$1011,$C$12:$C$1011,X60,$H$12:$H$1011,"バイオディーゼル")*参考データ!$D$82/参考データ!$D$77+SUMIFS($N$12:$N$1011,$C$12:$C$1011,X60,$H$12:$H$1011,"バイオガス")*参考データ!$D$83/参考データ!$D$77+SUMIFS($N$12:$N$1011,$C$12:$C$1011,X60,$H$12:$H$1011,"水素")*参考データ!$D$84/参考データ!$D$77+SUMIFS($N$12:$N$1011,$C$12:$C$1011,X60,$H$12:$H$1011,"電気（買電）")*参考データ!$D$85/参考データ!$D$77+SUMIFS($N$12:$N$1011,$C$12:$C$1011,X60,$H$12:$H$1011,"電気（自家発電：非燃料由来の非化石電気）")*参考データ!$D$86/参考データ!$D$77</f>
        <v>0</v>
      </c>
      <c r="AD60" s="210">
        <f t="shared" si="18"/>
        <v>0</v>
      </c>
      <c r="AE60" s="212">
        <f t="shared" si="8"/>
        <v>0</v>
      </c>
      <c r="AF60" s="219" t="str">
        <f t="shared" si="9"/>
        <v/>
      </c>
      <c r="AG60" s="213">
        <f t="shared" si="10"/>
        <v>0</v>
      </c>
      <c r="AH60" s="213">
        <f t="shared" si="11"/>
        <v>0</v>
      </c>
      <c r="AI60" s="220">
        <f t="shared" si="12"/>
        <v>0</v>
      </c>
      <c r="AJ60" s="221">
        <f t="shared" si="13"/>
        <v>0</v>
      </c>
      <c r="AK60" s="122">
        <f t="shared" si="14"/>
        <v>0</v>
      </c>
      <c r="AL60" s="222">
        <f t="shared" si="15"/>
        <v>0</v>
      </c>
      <c r="AN60" s="156">
        <f t="shared" si="4"/>
        <v>0</v>
      </c>
      <c r="AO60" s="156">
        <f t="shared" si="19"/>
        <v>0</v>
      </c>
      <c r="AP60" s="140">
        <f t="shared" si="6"/>
        <v>0</v>
      </c>
      <c r="AQ60" s="159" t="str">
        <f t="shared" si="7"/>
        <v/>
      </c>
    </row>
    <row r="61" spans="2:43" x14ac:dyDescent="0.2">
      <c r="B61" s="202">
        <v>50</v>
      </c>
      <c r="C61" s="41"/>
      <c r="D61" s="114"/>
      <c r="E61" s="114"/>
      <c r="F61" s="114"/>
      <c r="G61" s="42"/>
      <c r="H61" s="9"/>
      <c r="I61" s="9"/>
      <c r="J61" s="1"/>
      <c r="K61" s="34"/>
      <c r="L61" s="35"/>
      <c r="M61" s="7"/>
      <c r="N61" s="82"/>
      <c r="O61" s="68"/>
      <c r="P61" s="82"/>
      <c r="Q61" s="80"/>
      <c r="R61" s="280" t="str">
        <f t="shared" si="16"/>
        <v/>
      </c>
      <c r="S61" s="39" t="str">
        <f>IF(I61="","",IF(I61="委託輸送",IF(H61="ガソリン",VLOOKUP(L61,参考データ!$D$4:$F$6,3,TRUE),VLOOKUP(L61,参考データ!$D$7:$F$15,3,TRUE)),IF(H61="ガソリン",VLOOKUP(L61,参考データ!$D$16:$F$18,3,TRUE),VLOOKUP(L61,参考データ!$D$19:$F$27,3,TRUE))))</f>
        <v/>
      </c>
      <c r="T61" s="204" t="str">
        <f>IF(C61="","",IF(AND(J61=0,K61=0),0,IF(Q61="有",IF(H61="ガソリン",VLOOKUP(M61,参考データ!$B$36:$F$38,3,FALSE)/R61^VLOOKUP(M61,参考データ!$B$36:$F$38,4,FALSE)/L61^VLOOKUP(M61,参考データ!$B$36:$F$38,5,FALSE),VLOOKUP(M61,参考データ!$B$39:$F$42,3,FALSE)/R61^VLOOKUP(M61,参考データ!$B$39:$F$42,4,FALSE)/L61^VLOOKUP(M61,参考データ!$B$39:$F$42,5,FALSE))*U61,J61/(IF(I61="委託輸送",IF(H61="ガソリン",INDEX(参考データ!$F$48:$I$50,MATCH(L61,参考データ!$D$48:$D$50,1),MATCH(M61,参考データ!$F$47:$I$47,0)),INDEX(参考データ!$F$51:$I$59,MATCH(L61,参考データ!$D$51:$D$59,1),MATCH(M61,参考データ!$F$47:$I$47,0))),IF(H61="ガソリン",INDEX(参考データ!$F$60:$I$62,MATCH(L61,参考データ!$D$60:$D$62,1),MATCH(M61,参考データ!$F$47:$I$47,0)),INDEX(参考データ!$F$63:$I$71,MATCH(L61,参考データ!$D$63:$D$71,1),MATCH(M61,参考データ!$F$47:$I$47,0))))))))</f>
        <v/>
      </c>
      <c r="U61" s="218" t="str">
        <f t="shared" si="1"/>
        <v/>
      </c>
      <c r="V61" s="206" t="str">
        <f>IF(C61="","",IF(AND(K61=0,T61=0),"OK",IF(Q61="有",IF(OR(IF(I61="委託輸送",IF(H61="ガソリン",VLOOKUP(L61,参考データ!$D$4:$H$6,5,TRUE),VLOOKUP(L61,参考データ!$D$7:$H$15,5,TRUE)),IF(H61="ガソリン",VLOOKUP(L61,参考データ!$D$16:$H$18,5,TRUE),VLOOKUP(L61,参考データ!$D$19:$H$27,5,TRUE)))&lt;(J61/N61),S61&gt;R61),"エラー","OK"),IF(IF(I61="委託輸送",IF(H61="ガソリン",VLOOKUP(L61,参考データ!$D$4:$H$6,5,TRUE),VLOOKUP(L61,参考データ!$D$7:$H$15,5,TRUE)),IF(H61="ガソリン",VLOOKUP(L61,参考データ!$D$16:$H$18,5,TRUE),VLOOKUP(L61,参考データ!$D$19:$H$27,5,TRUE)))&lt;(J61/N61),"エラー","OK"))))</f>
        <v/>
      </c>
      <c r="W61" s="207"/>
      <c r="X61" s="208" t="str" cm="1">
        <f t="array" ref="X61">_xlfn.IFNA(INDEX($AQ$12:$AQ$1011,MATCH(0,COUNTIF($X$12:X60,$AQ$12:$AQ$1011),0)),"")</f>
        <v/>
      </c>
      <c r="Y61" s="209" t="str">
        <f>VLOOKUP(X61,日付カウント後!A:C,3,FALSE)</f>
        <v/>
      </c>
      <c r="Z61" s="210" cm="1">
        <f t="array" ref="Z61">SUMPRODUCT(($AQ$12:$AQ$1011=$X61)*$J$12:$J$1011)</f>
        <v>0</v>
      </c>
      <c r="AA61" s="210" cm="1">
        <f t="array" ref="AA61">SUMPRODUCT(($AQ$12:$AQ$1011=$X61)*$K$12:$K$1011)/1000</f>
        <v>0</v>
      </c>
      <c r="AB61" s="120">
        <f t="shared" si="17"/>
        <v>0</v>
      </c>
      <c r="AC61" s="211">
        <f>SUMIFS($N$12:$N$1011,$AQ$12:$AQ$1011,X61,$H$12:$H$1011,"軽油")+SUMIFS($N$12:$N$1011,$AQ$12:$AQ$1011,X61,$H$12:$H$1011,"ガソリン")*参考データ!$D$76/参考データ!$D$77+SUMIFS($N$12:$N$1011,$AQ$12:$AQ$1011,X61,$H$12:$H$1011,"LPG")*参考データ!$D$78/参考データ!$D$77+SUMIFS($N$12:$N$1011,$C$12:$C$1011,X61,$H$12:$H$1011,"CNG")*参考データ!$D$80/参考データ!$D$77+SUMIFS($N$12:$N$1011,$C$12:$C$1011,X61,$H$12:$H$1011,"バイオエタノール")*参考データ!$D$81/参考データ!$D$77+SUMIFS($N$12:$N$1011,$C$12:$C$1011,X61,$H$12:$H$1011,"バイオディーゼル")*参考データ!$D$82/参考データ!$D$77+SUMIFS($N$12:$N$1011,$C$12:$C$1011,X61,$H$12:$H$1011,"バイオガス")*参考データ!$D$83/参考データ!$D$77+SUMIFS($N$12:$N$1011,$C$12:$C$1011,X61,$H$12:$H$1011,"水素")*参考データ!$D$84/参考データ!$D$77+SUMIFS($N$12:$N$1011,$C$12:$C$1011,X61,$H$12:$H$1011,"電気（買電）")*参考データ!$D$85/参考データ!$D$77+SUMIFS($N$12:$N$1011,$C$12:$C$1011,X61,$H$12:$H$1011,"電気（自家発電：非燃料由来の非化石電気）")*参考データ!$D$86/参考データ!$D$77</f>
        <v>0</v>
      </c>
      <c r="AD61" s="210">
        <f t="shared" si="18"/>
        <v>0</v>
      </c>
      <c r="AE61" s="212">
        <f t="shared" si="8"/>
        <v>0</v>
      </c>
      <c r="AF61" s="219" t="str">
        <f t="shared" si="9"/>
        <v/>
      </c>
      <c r="AG61" s="213">
        <f t="shared" si="10"/>
        <v>0</v>
      </c>
      <c r="AH61" s="213">
        <f t="shared" si="11"/>
        <v>0</v>
      </c>
      <c r="AI61" s="220">
        <f t="shared" si="12"/>
        <v>0</v>
      </c>
      <c r="AJ61" s="221">
        <f t="shared" si="13"/>
        <v>0</v>
      </c>
      <c r="AK61" s="122">
        <f t="shared" si="14"/>
        <v>0</v>
      </c>
      <c r="AL61" s="222">
        <f t="shared" si="15"/>
        <v>0</v>
      </c>
      <c r="AN61" s="156">
        <f t="shared" si="4"/>
        <v>0</v>
      </c>
      <c r="AO61" s="156">
        <f t="shared" si="19"/>
        <v>0</v>
      </c>
      <c r="AP61" s="140">
        <f t="shared" si="6"/>
        <v>0</v>
      </c>
      <c r="AQ61" s="159" t="str">
        <f t="shared" si="7"/>
        <v/>
      </c>
    </row>
    <row r="62" spans="2:43" x14ac:dyDescent="0.2">
      <c r="B62" s="202">
        <v>51</v>
      </c>
      <c r="C62" s="41"/>
      <c r="D62" s="114"/>
      <c r="E62" s="114"/>
      <c r="F62" s="114"/>
      <c r="G62" s="43"/>
      <c r="H62" s="9"/>
      <c r="I62" s="9"/>
      <c r="J62" s="1"/>
      <c r="K62" s="34"/>
      <c r="L62" s="35"/>
      <c r="M62" s="7"/>
      <c r="N62" s="82"/>
      <c r="O62" s="68"/>
      <c r="P62" s="82"/>
      <c r="Q62" s="80"/>
      <c r="R62" s="280" t="str">
        <f t="shared" si="16"/>
        <v/>
      </c>
      <c r="S62" s="39" t="str">
        <f>IF(I62="","",IF(I62="委託輸送",IF(H62="ガソリン",VLOOKUP(L62,参考データ!$D$4:$F$6,3,TRUE),VLOOKUP(L62,参考データ!$D$7:$F$15,3,TRUE)),IF(H62="ガソリン",VLOOKUP(L62,参考データ!$D$16:$F$18,3,TRUE),VLOOKUP(L62,参考データ!$D$19:$F$27,3,TRUE))))</f>
        <v/>
      </c>
      <c r="T62" s="204" t="str">
        <f>IF(C62="","",IF(AND(J62=0,K62=0),0,IF(Q62="有",IF(H62="ガソリン",VLOOKUP(M62,参考データ!$B$36:$F$38,3,FALSE)/R62^VLOOKUP(M62,参考データ!$B$36:$F$38,4,FALSE)/L62^VLOOKUP(M62,参考データ!$B$36:$F$38,5,FALSE),VLOOKUP(M62,参考データ!$B$39:$F$42,3,FALSE)/R62^VLOOKUP(M62,参考データ!$B$39:$F$42,4,FALSE)/L62^VLOOKUP(M62,参考データ!$B$39:$F$42,5,FALSE))*U62,J62/(IF(I62="委託輸送",IF(H62="ガソリン",INDEX(参考データ!$F$48:$I$50,MATCH(L62,参考データ!$D$48:$D$50,1),MATCH(M62,参考データ!$F$47:$I$47,0)),INDEX(参考データ!$F$51:$I$59,MATCH(L62,参考データ!$D$51:$D$59,1),MATCH(M62,参考データ!$F$47:$I$47,0))),IF(H62="ガソリン",INDEX(参考データ!$F$60:$I$62,MATCH(L62,参考データ!$D$60:$D$62,1),MATCH(M62,参考データ!$F$47:$I$47,0)),INDEX(参考データ!$F$63:$I$71,MATCH(L62,参考データ!$D$63:$D$71,1),MATCH(M62,参考データ!$F$47:$I$47,0))))))))</f>
        <v/>
      </c>
      <c r="U62" s="218" t="str">
        <f t="shared" si="1"/>
        <v/>
      </c>
      <c r="V62" s="206" t="str">
        <f>IF(C62="","",IF(AND(K62=0,T62=0),"OK",IF(Q62="有",IF(OR(IF(I62="委託輸送",IF(H62="ガソリン",VLOOKUP(L62,参考データ!$D$4:$H$6,5,TRUE),VLOOKUP(L62,参考データ!$D$7:$H$15,5,TRUE)),IF(H62="ガソリン",VLOOKUP(L62,参考データ!$D$16:$H$18,5,TRUE),VLOOKUP(L62,参考データ!$D$19:$H$27,5,TRUE)))&lt;(J62/N62),S62&gt;R62),"エラー","OK"),IF(IF(I62="委託輸送",IF(H62="ガソリン",VLOOKUP(L62,参考データ!$D$4:$H$6,5,TRUE),VLOOKUP(L62,参考データ!$D$7:$H$15,5,TRUE)),IF(H62="ガソリン",VLOOKUP(L62,参考データ!$D$16:$H$18,5,TRUE),VLOOKUP(L62,参考データ!$D$19:$H$27,5,TRUE)))&lt;(J62/N62),"エラー","OK"))))</f>
        <v/>
      </c>
      <c r="W62" s="207"/>
      <c r="X62" s="208" t="str" cm="1">
        <f t="array" ref="X62">_xlfn.IFNA(INDEX($AQ$12:$AQ$1011,MATCH(0,COUNTIF($X$12:X61,$AQ$12:$AQ$1011),0)),"")</f>
        <v/>
      </c>
      <c r="Y62" s="209" t="str">
        <f>VLOOKUP(X62,日付カウント後!A:C,3,FALSE)</f>
        <v/>
      </c>
      <c r="Z62" s="210" cm="1">
        <f t="array" ref="Z62">SUMPRODUCT(($AQ$12:$AQ$1011=$X62)*$J$12:$J$1011)</f>
        <v>0</v>
      </c>
      <c r="AA62" s="210" cm="1">
        <f t="array" ref="AA62">SUMPRODUCT(($AQ$12:$AQ$1011=$X62)*$K$12:$K$1011)/1000</f>
        <v>0</v>
      </c>
      <c r="AB62" s="120">
        <f t="shared" si="17"/>
        <v>0</v>
      </c>
      <c r="AC62" s="211">
        <f>SUMIFS($N$12:$N$1011,$AQ$12:$AQ$1011,X62,$H$12:$H$1011,"軽油")+SUMIFS($N$12:$N$1011,$AQ$12:$AQ$1011,X62,$H$12:$H$1011,"ガソリン")*参考データ!$D$76/参考データ!$D$77+SUMIFS($N$12:$N$1011,$AQ$12:$AQ$1011,X62,$H$12:$H$1011,"LPG")*参考データ!$D$78/参考データ!$D$77+SUMIFS($N$12:$N$1011,$C$12:$C$1011,X62,$H$12:$H$1011,"CNG")*参考データ!$D$80/参考データ!$D$77+SUMIFS($N$12:$N$1011,$C$12:$C$1011,X62,$H$12:$H$1011,"バイオエタノール")*参考データ!$D$81/参考データ!$D$77+SUMIFS($N$12:$N$1011,$C$12:$C$1011,X62,$H$12:$H$1011,"バイオディーゼル")*参考データ!$D$82/参考データ!$D$77+SUMIFS($N$12:$N$1011,$C$12:$C$1011,X62,$H$12:$H$1011,"バイオガス")*参考データ!$D$83/参考データ!$D$77+SUMIFS($N$12:$N$1011,$C$12:$C$1011,X62,$H$12:$H$1011,"水素")*参考データ!$D$84/参考データ!$D$77+SUMIFS($N$12:$N$1011,$C$12:$C$1011,X62,$H$12:$H$1011,"電気（買電）")*参考データ!$D$85/参考データ!$D$77+SUMIFS($N$12:$N$1011,$C$12:$C$1011,X62,$H$12:$H$1011,"電気（自家発電：非燃料由来の非化石電気）")*参考データ!$D$86/参考データ!$D$77</f>
        <v>0</v>
      </c>
      <c r="AD62" s="210">
        <f t="shared" si="18"/>
        <v>0</v>
      </c>
      <c r="AE62" s="212">
        <f t="shared" si="8"/>
        <v>0</v>
      </c>
      <c r="AF62" s="219" t="str">
        <f t="shared" ref="AF62:AF70" si="20">IF(Y62="","",IF(Y62&lt;10,"日数不足",10))</f>
        <v/>
      </c>
      <c r="AG62" s="213">
        <f t="shared" ref="AG62:AG70" si="21">IF(Y62&gt;=10,IFERROR(Z62/Y62*10,0),"ー")</f>
        <v>0</v>
      </c>
      <c r="AH62" s="213">
        <f t="shared" ref="AH62:AH70" si="22">IF(Y62&gt;=10,IFERROR(AA62/$Y62*10,0),"ー")</f>
        <v>0</v>
      </c>
      <c r="AI62" s="220">
        <f t="shared" ref="AI62:AI70" si="23">+AB62</f>
        <v>0</v>
      </c>
      <c r="AJ62" s="221">
        <f t="shared" ref="AJ62:AJ70" si="24">IF(Y62&gt;=10,IFERROR(AC62/Y62*10,0),"ー")</f>
        <v>0</v>
      </c>
      <c r="AK62" s="122">
        <f t="shared" ref="AK62:AK70" si="25">IF(Y62&gt;=10,IFERROR(AD62/Y62*10,0),"ー")</f>
        <v>0</v>
      </c>
      <c r="AL62" s="222">
        <f t="shared" ref="AL62:AL70" si="26">IFERROR(AJ62/AK62,0)</f>
        <v>0</v>
      </c>
      <c r="AN62" s="156">
        <f t="shared" ref="AN62:AN70" si="27">IFERROR(R62*N62,0)</f>
        <v>0</v>
      </c>
      <c r="AO62" s="156">
        <f t="shared" ref="AO62:AO69" si="28">+J62*L62/1000</f>
        <v>0</v>
      </c>
      <c r="AP62" s="140">
        <f t="shared" ref="AP62:AP70" si="29">IFERROR(J62/N62,0)</f>
        <v>0</v>
      </c>
      <c r="AQ62" s="159" t="str">
        <f t="shared" si="7"/>
        <v/>
      </c>
    </row>
    <row r="63" spans="2:43" x14ac:dyDescent="0.2">
      <c r="B63" s="202">
        <v>52</v>
      </c>
      <c r="C63" s="41"/>
      <c r="D63" s="114"/>
      <c r="E63" s="114"/>
      <c r="F63" s="114"/>
      <c r="G63" s="42"/>
      <c r="H63" s="9"/>
      <c r="I63" s="9"/>
      <c r="J63" s="1"/>
      <c r="K63" s="34"/>
      <c r="L63" s="35"/>
      <c r="M63" s="7"/>
      <c r="N63" s="82"/>
      <c r="O63" s="68"/>
      <c r="P63" s="82"/>
      <c r="Q63" s="80"/>
      <c r="R63" s="280" t="str">
        <f t="shared" si="16"/>
        <v/>
      </c>
      <c r="S63" s="39" t="str">
        <f>IF(I63="","",IF(I63="委託輸送",IF(H63="ガソリン",VLOOKUP(L63,参考データ!$D$4:$F$6,3,TRUE),VLOOKUP(L63,参考データ!$D$7:$F$15,3,TRUE)),IF(H63="ガソリン",VLOOKUP(L63,参考データ!$D$16:$F$18,3,TRUE),VLOOKUP(L63,参考データ!$D$19:$F$27,3,TRUE))))</f>
        <v/>
      </c>
      <c r="T63" s="204" t="str">
        <f>IF(C63="","",IF(AND(J63=0,K63=0),0,IF(Q63="有",IF(H63="ガソリン",VLOOKUP(M63,参考データ!$B$36:$F$38,3,FALSE)/R63^VLOOKUP(M63,参考データ!$B$36:$F$38,4,FALSE)/L63^VLOOKUP(M63,参考データ!$B$36:$F$38,5,FALSE),VLOOKUP(M63,参考データ!$B$39:$F$42,3,FALSE)/R63^VLOOKUP(M63,参考データ!$B$39:$F$42,4,FALSE)/L63^VLOOKUP(M63,参考データ!$B$39:$F$42,5,FALSE))*U63,J63/(IF(I63="委託輸送",IF(H63="ガソリン",INDEX(参考データ!$F$48:$I$50,MATCH(L63,参考データ!$D$48:$D$50,1),MATCH(M63,参考データ!$F$47:$I$47,0)),INDEX(参考データ!$F$51:$I$59,MATCH(L63,参考データ!$D$51:$D$59,1),MATCH(M63,参考データ!$F$47:$I$47,0))),IF(H63="ガソリン",INDEX(参考データ!$F$60:$I$62,MATCH(L63,参考データ!$D$60:$D$62,1),MATCH(M63,参考データ!$F$47:$I$47,0)),INDEX(参考データ!$F$63:$I$71,MATCH(L63,参考データ!$D$63:$D$71,1),MATCH(M63,参考データ!$F$47:$I$47,0))))))))</f>
        <v/>
      </c>
      <c r="U63" s="218" t="str">
        <f t="shared" si="1"/>
        <v/>
      </c>
      <c r="V63" s="206" t="str">
        <f>IF(C63="","",IF(AND(K63=0,T63=0),"OK",IF(Q63="有",IF(OR(IF(I63="委託輸送",IF(H63="ガソリン",VLOOKUP(L63,参考データ!$D$4:$H$6,5,TRUE),VLOOKUP(L63,参考データ!$D$7:$H$15,5,TRUE)),IF(H63="ガソリン",VLOOKUP(L63,参考データ!$D$16:$H$18,5,TRUE),VLOOKUP(L63,参考データ!$D$19:$H$27,5,TRUE)))&lt;(J63/N63),S63&gt;R63),"エラー","OK"),IF(IF(I63="委託輸送",IF(H63="ガソリン",VLOOKUP(L63,参考データ!$D$4:$H$6,5,TRUE),VLOOKUP(L63,参考データ!$D$7:$H$15,5,TRUE)),IF(H63="ガソリン",VLOOKUP(L63,参考データ!$D$16:$H$18,5,TRUE),VLOOKUP(L63,参考データ!$D$19:$H$27,5,TRUE)))&lt;(J63/N63),"エラー","OK"))))</f>
        <v/>
      </c>
      <c r="W63" s="207"/>
      <c r="X63" s="208" t="str" cm="1">
        <f t="array" ref="X63">_xlfn.IFNA(INDEX($AQ$12:$AQ$1011,MATCH(0,COUNTIF($X$12:X62,$AQ$12:$AQ$1011),0)),"")</f>
        <v/>
      </c>
      <c r="Y63" s="209" t="str">
        <f>VLOOKUP(X63,日付カウント後!A:C,3,FALSE)</f>
        <v/>
      </c>
      <c r="Z63" s="210" cm="1">
        <f t="array" ref="Z63">SUMPRODUCT(($AQ$12:$AQ$1011=$X63)*$J$12:$J$1011)</f>
        <v>0</v>
      </c>
      <c r="AA63" s="210" cm="1">
        <f t="array" ref="AA63">SUMPRODUCT(($AQ$12:$AQ$1011=$X63)*$K$12:$K$1011)/1000</f>
        <v>0</v>
      </c>
      <c r="AB63" s="120">
        <f t="shared" si="17"/>
        <v>0</v>
      </c>
      <c r="AC63" s="211">
        <f>SUMIFS($N$12:$N$1011,$AQ$12:$AQ$1011,X63,$H$12:$H$1011,"軽油")+SUMIFS($N$12:$N$1011,$AQ$12:$AQ$1011,X63,$H$12:$H$1011,"ガソリン")*参考データ!$D$76/参考データ!$D$77+SUMIFS($N$12:$N$1011,$AQ$12:$AQ$1011,X63,$H$12:$H$1011,"LPG")*参考データ!$D$78/参考データ!$D$77+SUMIFS($N$12:$N$1011,$C$12:$C$1011,X63,$H$12:$H$1011,"CNG")*参考データ!$D$80/参考データ!$D$77+SUMIFS($N$12:$N$1011,$C$12:$C$1011,X63,$H$12:$H$1011,"バイオエタノール")*参考データ!$D$81/参考データ!$D$77+SUMIFS($N$12:$N$1011,$C$12:$C$1011,X63,$H$12:$H$1011,"バイオディーゼル")*参考データ!$D$82/参考データ!$D$77+SUMIFS($N$12:$N$1011,$C$12:$C$1011,X63,$H$12:$H$1011,"バイオガス")*参考データ!$D$83/参考データ!$D$77+SUMIFS($N$12:$N$1011,$C$12:$C$1011,X63,$H$12:$H$1011,"水素")*参考データ!$D$84/参考データ!$D$77+SUMIFS($N$12:$N$1011,$C$12:$C$1011,X63,$H$12:$H$1011,"電気（買電）")*参考データ!$D$85/参考データ!$D$77+SUMIFS($N$12:$N$1011,$C$12:$C$1011,X63,$H$12:$H$1011,"電気（自家発電：非燃料由来の非化石電気）")*参考データ!$D$86/参考データ!$D$77</f>
        <v>0</v>
      </c>
      <c r="AD63" s="210">
        <f t="shared" si="18"/>
        <v>0</v>
      </c>
      <c r="AE63" s="212">
        <f t="shared" si="8"/>
        <v>0</v>
      </c>
      <c r="AF63" s="219" t="str">
        <f t="shared" si="20"/>
        <v/>
      </c>
      <c r="AG63" s="213">
        <f t="shared" si="21"/>
        <v>0</v>
      </c>
      <c r="AH63" s="213">
        <f t="shared" si="22"/>
        <v>0</v>
      </c>
      <c r="AI63" s="220">
        <f t="shared" si="23"/>
        <v>0</v>
      </c>
      <c r="AJ63" s="221">
        <f t="shared" si="24"/>
        <v>0</v>
      </c>
      <c r="AK63" s="122">
        <f t="shared" si="25"/>
        <v>0</v>
      </c>
      <c r="AL63" s="222">
        <f t="shared" si="26"/>
        <v>0</v>
      </c>
      <c r="AN63" s="156">
        <f t="shared" si="27"/>
        <v>0</v>
      </c>
      <c r="AO63" s="156">
        <f t="shared" si="28"/>
        <v>0</v>
      </c>
      <c r="AP63" s="140">
        <f t="shared" si="29"/>
        <v>0</v>
      </c>
      <c r="AQ63" s="159" t="str">
        <f t="shared" si="7"/>
        <v/>
      </c>
    </row>
    <row r="64" spans="2:43" x14ac:dyDescent="0.2">
      <c r="B64" s="202">
        <v>53</v>
      </c>
      <c r="C64" s="41"/>
      <c r="D64" s="114"/>
      <c r="E64" s="114"/>
      <c r="F64" s="114"/>
      <c r="G64" s="42"/>
      <c r="H64" s="9"/>
      <c r="I64" s="9"/>
      <c r="J64" s="1"/>
      <c r="K64" s="34"/>
      <c r="L64" s="35"/>
      <c r="M64" s="7"/>
      <c r="N64" s="82"/>
      <c r="O64" s="68"/>
      <c r="P64" s="82"/>
      <c r="Q64" s="80"/>
      <c r="R64" s="280" t="str">
        <f t="shared" si="16"/>
        <v/>
      </c>
      <c r="S64" s="39" t="str">
        <f>IF(I64="","",IF(I64="委託輸送",IF(H64="ガソリン",VLOOKUP(L64,参考データ!$D$4:$F$6,3,TRUE),VLOOKUP(L64,参考データ!$D$7:$F$15,3,TRUE)),IF(H64="ガソリン",VLOOKUP(L64,参考データ!$D$16:$F$18,3,TRUE),VLOOKUP(L64,参考データ!$D$19:$F$27,3,TRUE))))</f>
        <v/>
      </c>
      <c r="T64" s="204" t="str">
        <f>IF(C64="","",IF(AND(J64=0,K64=0),0,IF(Q64="有",IF(H64="ガソリン",VLOOKUP(M64,参考データ!$B$36:$F$38,3,FALSE)/R64^VLOOKUP(M64,参考データ!$B$36:$F$38,4,FALSE)/L64^VLOOKUP(M64,参考データ!$B$36:$F$38,5,FALSE),VLOOKUP(M64,参考データ!$B$39:$F$42,3,FALSE)/R64^VLOOKUP(M64,参考データ!$B$39:$F$42,4,FALSE)/L64^VLOOKUP(M64,参考データ!$B$39:$F$42,5,FALSE))*U64,J64/(IF(I64="委託輸送",IF(H64="ガソリン",INDEX(参考データ!$F$48:$I$50,MATCH(L64,参考データ!$D$48:$D$50,1),MATCH(M64,参考データ!$F$47:$I$47,0)),INDEX(参考データ!$F$51:$I$59,MATCH(L64,参考データ!$D$51:$D$59,1),MATCH(M64,参考データ!$F$47:$I$47,0))),IF(H64="ガソリン",INDEX(参考データ!$F$60:$I$62,MATCH(L64,参考データ!$D$60:$D$62,1),MATCH(M64,参考データ!$F$47:$I$47,0)),INDEX(参考データ!$F$63:$I$71,MATCH(L64,参考データ!$D$63:$D$71,1),MATCH(M64,参考データ!$F$47:$I$47,0))))))))</f>
        <v/>
      </c>
      <c r="U64" s="218" t="str">
        <f t="shared" si="1"/>
        <v/>
      </c>
      <c r="V64" s="206" t="str">
        <f>IF(C64="","",IF(AND(K64=0,T64=0),"OK",IF(Q64="有",IF(OR(IF(I64="委託輸送",IF(H64="ガソリン",VLOOKUP(L64,参考データ!$D$4:$H$6,5,TRUE),VLOOKUP(L64,参考データ!$D$7:$H$15,5,TRUE)),IF(H64="ガソリン",VLOOKUP(L64,参考データ!$D$16:$H$18,5,TRUE),VLOOKUP(L64,参考データ!$D$19:$H$27,5,TRUE)))&lt;(J64/N64),S64&gt;R64),"エラー","OK"),IF(IF(I64="委託輸送",IF(H64="ガソリン",VLOOKUP(L64,参考データ!$D$4:$H$6,5,TRUE),VLOOKUP(L64,参考データ!$D$7:$H$15,5,TRUE)),IF(H64="ガソリン",VLOOKUP(L64,参考データ!$D$16:$H$18,5,TRUE),VLOOKUP(L64,参考データ!$D$19:$H$27,5,TRUE)))&lt;(J64/N64),"エラー","OK"))))</f>
        <v/>
      </c>
      <c r="W64" s="207"/>
      <c r="X64" s="208" t="str" cm="1">
        <f t="array" ref="X64">_xlfn.IFNA(INDEX($AQ$12:$AQ$1011,MATCH(0,COUNTIF($X$12:X63,$AQ$12:$AQ$1011),0)),"")</f>
        <v/>
      </c>
      <c r="Y64" s="209" t="str">
        <f>VLOOKUP(X64,日付カウント後!A:C,3,FALSE)</f>
        <v/>
      </c>
      <c r="Z64" s="210" cm="1">
        <f t="array" ref="Z64">SUMPRODUCT(($AQ$12:$AQ$1011=$X64)*$J$12:$J$1011)</f>
        <v>0</v>
      </c>
      <c r="AA64" s="210" cm="1">
        <f t="array" ref="AA64">SUMPRODUCT(($AQ$12:$AQ$1011=$X64)*$K$12:$K$1011)/1000</f>
        <v>0</v>
      </c>
      <c r="AB64" s="120">
        <f t="shared" si="17"/>
        <v>0</v>
      </c>
      <c r="AC64" s="211">
        <f>SUMIFS($N$12:$N$1011,$AQ$12:$AQ$1011,X64,$H$12:$H$1011,"軽油")+SUMIFS($N$12:$N$1011,$AQ$12:$AQ$1011,X64,$H$12:$H$1011,"ガソリン")*参考データ!$D$76/参考データ!$D$77+SUMIFS($N$12:$N$1011,$AQ$12:$AQ$1011,X64,$H$12:$H$1011,"LPG")*参考データ!$D$78/参考データ!$D$77+SUMIFS($N$12:$N$1011,$C$12:$C$1011,X64,$H$12:$H$1011,"CNG")*参考データ!$D$80/参考データ!$D$77+SUMIFS($N$12:$N$1011,$C$12:$C$1011,X64,$H$12:$H$1011,"バイオエタノール")*参考データ!$D$81/参考データ!$D$77+SUMIFS($N$12:$N$1011,$C$12:$C$1011,X64,$H$12:$H$1011,"バイオディーゼル")*参考データ!$D$82/参考データ!$D$77+SUMIFS($N$12:$N$1011,$C$12:$C$1011,X64,$H$12:$H$1011,"バイオガス")*参考データ!$D$83/参考データ!$D$77+SUMIFS($N$12:$N$1011,$C$12:$C$1011,X64,$H$12:$H$1011,"水素")*参考データ!$D$84/参考データ!$D$77+SUMIFS($N$12:$N$1011,$C$12:$C$1011,X64,$H$12:$H$1011,"電気（買電）")*参考データ!$D$85/参考データ!$D$77+SUMIFS($N$12:$N$1011,$C$12:$C$1011,X64,$H$12:$H$1011,"電気（自家発電：非燃料由来の非化石電気）")*参考データ!$D$86/参考データ!$D$77</f>
        <v>0</v>
      </c>
      <c r="AD64" s="210">
        <f t="shared" si="18"/>
        <v>0</v>
      </c>
      <c r="AE64" s="212">
        <f t="shared" si="8"/>
        <v>0</v>
      </c>
      <c r="AF64" s="219" t="str">
        <f t="shared" si="20"/>
        <v/>
      </c>
      <c r="AG64" s="213">
        <f t="shared" si="21"/>
        <v>0</v>
      </c>
      <c r="AH64" s="213">
        <f t="shared" si="22"/>
        <v>0</v>
      </c>
      <c r="AI64" s="220">
        <f t="shared" si="23"/>
        <v>0</v>
      </c>
      <c r="AJ64" s="221">
        <f t="shared" si="24"/>
        <v>0</v>
      </c>
      <c r="AK64" s="122">
        <f t="shared" si="25"/>
        <v>0</v>
      </c>
      <c r="AL64" s="222">
        <f t="shared" si="26"/>
        <v>0</v>
      </c>
      <c r="AN64" s="156">
        <f t="shared" si="27"/>
        <v>0</v>
      </c>
      <c r="AO64" s="156">
        <f t="shared" si="28"/>
        <v>0</v>
      </c>
      <c r="AP64" s="140">
        <f t="shared" si="29"/>
        <v>0</v>
      </c>
      <c r="AQ64" s="159" t="str">
        <f t="shared" si="7"/>
        <v/>
      </c>
    </row>
    <row r="65" spans="2:43" x14ac:dyDescent="0.2">
      <c r="B65" s="202">
        <v>54</v>
      </c>
      <c r="C65" s="41"/>
      <c r="D65" s="114"/>
      <c r="E65" s="114"/>
      <c r="F65" s="114"/>
      <c r="G65" s="42"/>
      <c r="H65" s="9"/>
      <c r="I65" s="9"/>
      <c r="J65" s="1"/>
      <c r="K65" s="34"/>
      <c r="L65" s="35"/>
      <c r="M65" s="7"/>
      <c r="N65" s="82"/>
      <c r="O65" s="68"/>
      <c r="P65" s="82"/>
      <c r="Q65" s="80"/>
      <c r="R65" s="280" t="str">
        <f t="shared" si="16"/>
        <v/>
      </c>
      <c r="S65" s="39" t="str">
        <f>IF(I65="","",IF(I65="委託輸送",IF(H65="ガソリン",VLOOKUP(L65,参考データ!$D$4:$F$6,3,TRUE),VLOOKUP(L65,参考データ!$D$7:$F$15,3,TRUE)),IF(H65="ガソリン",VLOOKUP(L65,参考データ!$D$16:$F$18,3,TRUE),VLOOKUP(L65,参考データ!$D$19:$F$27,3,TRUE))))</f>
        <v/>
      </c>
      <c r="T65" s="204" t="str">
        <f>IF(C65="","",IF(AND(J65=0,K65=0),0,IF(Q65="有",IF(H65="ガソリン",VLOOKUP(M65,参考データ!$B$36:$F$38,3,FALSE)/R65^VLOOKUP(M65,参考データ!$B$36:$F$38,4,FALSE)/L65^VLOOKUP(M65,参考データ!$B$36:$F$38,5,FALSE),VLOOKUP(M65,参考データ!$B$39:$F$42,3,FALSE)/R65^VLOOKUP(M65,参考データ!$B$39:$F$42,4,FALSE)/L65^VLOOKUP(M65,参考データ!$B$39:$F$42,5,FALSE))*U65,J65/(IF(I65="委託輸送",IF(H65="ガソリン",INDEX(参考データ!$F$48:$I$50,MATCH(L65,参考データ!$D$48:$D$50,1),MATCH(M65,参考データ!$F$47:$I$47,0)),INDEX(参考データ!$F$51:$I$59,MATCH(L65,参考データ!$D$51:$D$59,1),MATCH(M65,参考データ!$F$47:$I$47,0))),IF(H65="ガソリン",INDEX(参考データ!$F$60:$I$62,MATCH(L65,参考データ!$D$60:$D$62,1),MATCH(M65,参考データ!$F$47:$I$47,0)),INDEX(参考データ!$F$63:$I$71,MATCH(L65,参考データ!$D$63:$D$71,1),MATCH(M65,参考データ!$F$47:$I$47,0))))))))</f>
        <v/>
      </c>
      <c r="U65" s="218" t="str">
        <f t="shared" si="1"/>
        <v/>
      </c>
      <c r="V65" s="206" t="str">
        <f>IF(C65="","",IF(AND(K65=0,T65=0),"OK",IF(Q65="有",IF(OR(IF(I65="委託輸送",IF(H65="ガソリン",VLOOKUP(L65,参考データ!$D$4:$H$6,5,TRUE),VLOOKUP(L65,参考データ!$D$7:$H$15,5,TRUE)),IF(H65="ガソリン",VLOOKUP(L65,参考データ!$D$16:$H$18,5,TRUE),VLOOKUP(L65,参考データ!$D$19:$H$27,5,TRUE)))&lt;(J65/N65),S65&gt;R65),"エラー","OK"),IF(IF(I65="委託輸送",IF(H65="ガソリン",VLOOKUP(L65,参考データ!$D$4:$H$6,5,TRUE),VLOOKUP(L65,参考データ!$D$7:$H$15,5,TRUE)),IF(H65="ガソリン",VLOOKUP(L65,参考データ!$D$16:$H$18,5,TRUE),VLOOKUP(L65,参考データ!$D$19:$H$27,5,TRUE)))&lt;(J65/N65),"エラー","OK"))))</f>
        <v/>
      </c>
      <c r="W65" s="207"/>
      <c r="X65" s="208" t="str" cm="1">
        <f t="array" ref="X65">_xlfn.IFNA(INDEX($AQ$12:$AQ$1011,MATCH(0,COUNTIF($X$12:X64,$AQ$12:$AQ$1011),0)),"")</f>
        <v/>
      </c>
      <c r="Y65" s="209" t="str">
        <f>VLOOKUP(X65,日付カウント後!A:C,3,FALSE)</f>
        <v/>
      </c>
      <c r="Z65" s="210" cm="1">
        <f t="array" ref="Z65">SUMPRODUCT(($AQ$12:$AQ$1011=$X65)*$J$12:$J$1011)</f>
        <v>0</v>
      </c>
      <c r="AA65" s="210" cm="1">
        <f t="array" ref="AA65">SUMPRODUCT(($AQ$12:$AQ$1011=$X65)*$K$12:$K$1011)/1000</f>
        <v>0</v>
      </c>
      <c r="AB65" s="120">
        <f t="shared" si="17"/>
        <v>0</v>
      </c>
      <c r="AC65" s="211">
        <f>SUMIFS($N$12:$N$1011,$AQ$12:$AQ$1011,X65,$H$12:$H$1011,"軽油")+SUMIFS($N$12:$N$1011,$AQ$12:$AQ$1011,X65,$H$12:$H$1011,"ガソリン")*参考データ!$D$76/参考データ!$D$77+SUMIFS($N$12:$N$1011,$AQ$12:$AQ$1011,X65,$H$12:$H$1011,"LPG")*参考データ!$D$78/参考データ!$D$77+SUMIFS($N$12:$N$1011,$C$12:$C$1011,X65,$H$12:$H$1011,"CNG")*参考データ!$D$80/参考データ!$D$77+SUMIFS($N$12:$N$1011,$C$12:$C$1011,X65,$H$12:$H$1011,"バイオエタノール")*参考データ!$D$81/参考データ!$D$77+SUMIFS($N$12:$N$1011,$C$12:$C$1011,X65,$H$12:$H$1011,"バイオディーゼル")*参考データ!$D$82/参考データ!$D$77+SUMIFS($N$12:$N$1011,$C$12:$C$1011,X65,$H$12:$H$1011,"バイオガス")*参考データ!$D$83/参考データ!$D$77+SUMIFS($N$12:$N$1011,$C$12:$C$1011,X65,$H$12:$H$1011,"水素")*参考データ!$D$84/参考データ!$D$77+SUMIFS($N$12:$N$1011,$C$12:$C$1011,X65,$H$12:$H$1011,"電気（買電）")*参考データ!$D$85/参考データ!$D$77+SUMIFS($N$12:$N$1011,$C$12:$C$1011,X65,$H$12:$H$1011,"電気（自家発電：非燃料由来の非化石電気）")*参考データ!$D$86/参考データ!$D$77</f>
        <v>0</v>
      </c>
      <c r="AD65" s="210">
        <f t="shared" si="18"/>
        <v>0</v>
      </c>
      <c r="AE65" s="212">
        <f t="shared" si="8"/>
        <v>0</v>
      </c>
      <c r="AF65" s="219" t="str">
        <f t="shared" si="20"/>
        <v/>
      </c>
      <c r="AG65" s="213">
        <f t="shared" si="21"/>
        <v>0</v>
      </c>
      <c r="AH65" s="213">
        <f t="shared" si="22"/>
        <v>0</v>
      </c>
      <c r="AI65" s="220">
        <f t="shared" si="23"/>
        <v>0</v>
      </c>
      <c r="AJ65" s="221">
        <f t="shared" si="24"/>
        <v>0</v>
      </c>
      <c r="AK65" s="122">
        <f t="shared" si="25"/>
        <v>0</v>
      </c>
      <c r="AL65" s="222">
        <f t="shared" si="26"/>
        <v>0</v>
      </c>
      <c r="AN65" s="156">
        <f t="shared" si="27"/>
        <v>0</v>
      </c>
      <c r="AO65" s="156">
        <f t="shared" si="28"/>
        <v>0</v>
      </c>
      <c r="AP65" s="140">
        <f t="shared" si="29"/>
        <v>0</v>
      </c>
      <c r="AQ65" s="159" t="str">
        <f t="shared" si="7"/>
        <v/>
      </c>
    </row>
    <row r="66" spans="2:43" x14ac:dyDescent="0.2">
      <c r="B66" s="202">
        <v>55</v>
      </c>
      <c r="C66" s="41"/>
      <c r="D66" s="114"/>
      <c r="E66" s="114"/>
      <c r="F66" s="114"/>
      <c r="G66" s="42"/>
      <c r="H66" s="9"/>
      <c r="I66" s="9"/>
      <c r="J66" s="1"/>
      <c r="K66" s="34"/>
      <c r="L66" s="35"/>
      <c r="M66" s="7"/>
      <c r="N66" s="82"/>
      <c r="O66" s="68"/>
      <c r="P66" s="82"/>
      <c r="Q66" s="80"/>
      <c r="R66" s="280" t="str">
        <f t="shared" si="16"/>
        <v/>
      </c>
      <c r="S66" s="39" t="str">
        <f>IF(I66="","",IF(I66="委託輸送",IF(H66="ガソリン",VLOOKUP(L66,参考データ!$D$4:$F$6,3,TRUE),VLOOKUP(L66,参考データ!$D$7:$F$15,3,TRUE)),IF(H66="ガソリン",VLOOKUP(L66,参考データ!$D$16:$F$18,3,TRUE),VLOOKUP(L66,参考データ!$D$19:$F$27,3,TRUE))))</f>
        <v/>
      </c>
      <c r="T66" s="204" t="str">
        <f>IF(C66="","",IF(AND(J66=0,K66=0),0,IF(Q66="有",IF(H66="ガソリン",VLOOKUP(M66,参考データ!$B$36:$F$38,3,FALSE)/R66^VLOOKUP(M66,参考データ!$B$36:$F$38,4,FALSE)/L66^VLOOKUP(M66,参考データ!$B$36:$F$38,5,FALSE),VLOOKUP(M66,参考データ!$B$39:$F$42,3,FALSE)/R66^VLOOKUP(M66,参考データ!$B$39:$F$42,4,FALSE)/L66^VLOOKUP(M66,参考データ!$B$39:$F$42,5,FALSE))*U66,J66/(IF(I66="委託輸送",IF(H66="ガソリン",INDEX(参考データ!$F$48:$I$50,MATCH(L66,参考データ!$D$48:$D$50,1),MATCH(M66,参考データ!$F$47:$I$47,0)),INDEX(参考データ!$F$51:$I$59,MATCH(L66,参考データ!$D$51:$D$59,1),MATCH(M66,参考データ!$F$47:$I$47,0))),IF(H66="ガソリン",INDEX(参考データ!$F$60:$I$62,MATCH(L66,参考データ!$D$60:$D$62,1),MATCH(M66,参考データ!$F$47:$I$47,0)),INDEX(参考データ!$F$63:$I$71,MATCH(L66,参考データ!$D$63:$D$71,1),MATCH(M66,参考データ!$F$47:$I$47,0))))))))</f>
        <v/>
      </c>
      <c r="U66" s="218" t="str">
        <f t="shared" si="1"/>
        <v/>
      </c>
      <c r="V66" s="206" t="str">
        <f>IF(C66="","",IF(AND(K66=0,T66=0),"OK",IF(Q66="有",IF(OR(IF(I66="委託輸送",IF(H66="ガソリン",VLOOKUP(L66,参考データ!$D$4:$H$6,5,TRUE),VLOOKUP(L66,参考データ!$D$7:$H$15,5,TRUE)),IF(H66="ガソリン",VLOOKUP(L66,参考データ!$D$16:$H$18,5,TRUE),VLOOKUP(L66,参考データ!$D$19:$H$27,5,TRUE)))&lt;(J66/N66),S66&gt;R66),"エラー","OK"),IF(IF(I66="委託輸送",IF(H66="ガソリン",VLOOKUP(L66,参考データ!$D$4:$H$6,5,TRUE),VLOOKUP(L66,参考データ!$D$7:$H$15,5,TRUE)),IF(H66="ガソリン",VLOOKUP(L66,参考データ!$D$16:$H$18,5,TRUE),VLOOKUP(L66,参考データ!$D$19:$H$27,5,TRUE)))&lt;(J66/N66),"エラー","OK"))))</f>
        <v/>
      </c>
      <c r="W66" s="207"/>
      <c r="X66" s="208" t="str" cm="1">
        <f t="array" ref="X66">_xlfn.IFNA(INDEX($AQ$12:$AQ$1011,MATCH(0,COUNTIF($X$12:X65,$AQ$12:$AQ$1011),0)),"")</f>
        <v/>
      </c>
      <c r="Y66" s="209" t="str">
        <f>VLOOKUP(X66,日付カウント後!A:C,3,FALSE)</f>
        <v/>
      </c>
      <c r="Z66" s="210" cm="1">
        <f t="array" ref="Z66">SUMPRODUCT(($AQ$12:$AQ$1011=$X66)*$J$12:$J$1011)</f>
        <v>0</v>
      </c>
      <c r="AA66" s="210" cm="1">
        <f t="array" ref="AA66">SUMPRODUCT(($AQ$12:$AQ$1011=$X66)*$K$12:$K$1011)/1000</f>
        <v>0</v>
      </c>
      <c r="AB66" s="120">
        <f t="shared" si="17"/>
        <v>0</v>
      </c>
      <c r="AC66" s="211">
        <f>SUMIFS($N$12:$N$1011,$AQ$12:$AQ$1011,X66,$H$12:$H$1011,"軽油")+SUMIFS($N$12:$N$1011,$AQ$12:$AQ$1011,X66,$H$12:$H$1011,"ガソリン")*参考データ!$D$76/参考データ!$D$77+SUMIFS($N$12:$N$1011,$AQ$12:$AQ$1011,X66,$H$12:$H$1011,"LPG")*参考データ!$D$78/参考データ!$D$77+SUMIFS($N$12:$N$1011,$C$12:$C$1011,X66,$H$12:$H$1011,"CNG")*参考データ!$D$80/参考データ!$D$77+SUMIFS($N$12:$N$1011,$C$12:$C$1011,X66,$H$12:$H$1011,"バイオエタノール")*参考データ!$D$81/参考データ!$D$77+SUMIFS($N$12:$N$1011,$C$12:$C$1011,X66,$H$12:$H$1011,"バイオディーゼル")*参考データ!$D$82/参考データ!$D$77+SUMIFS($N$12:$N$1011,$C$12:$C$1011,X66,$H$12:$H$1011,"バイオガス")*参考データ!$D$83/参考データ!$D$77+SUMIFS($N$12:$N$1011,$C$12:$C$1011,X66,$H$12:$H$1011,"水素")*参考データ!$D$84/参考データ!$D$77+SUMIFS($N$12:$N$1011,$C$12:$C$1011,X66,$H$12:$H$1011,"電気（買電）")*参考データ!$D$85/参考データ!$D$77+SUMIFS($N$12:$N$1011,$C$12:$C$1011,X66,$H$12:$H$1011,"電気（自家発電：非燃料由来の非化石電気）")*参考データ!$D$86/参考データ!$D$77</f>
        <v>0</v>
      </c>
      <c r="AD66" s="210">
        <f t="shared" si="18"/>
        <v>0</v>
      </c>
      <c r="AE66" s="212">
        <f t="shared" si="8"/>
        <v>0</v>
      </c>
      <c r="AF66" s="219" t="str">
        <f t="shared" si="20"/>
        <v/>
      </c>
      <c r="AG66" s="213">
        <f t="shared" si="21"/>
        <v>0</v>
      </c>
      <c r="AH66" s="213">
        <f t="shared" si="22"/>
        <v>0</v>
      </c>
      <c r="AI66" s="220">
        <f t="shared" si="23"/>
        <v>0</v>
      </c>
      <c r="AJ66" s="221">
        <f t="shared" si="24"/>
        <v>0</v>
      </c>
      <c r="AK66" s="122">
        <f t="shared" si="25"/>
        <v>0</v>
      </c>
      <c r="AL66" s="222">
        <f t="shared" si="26"/>
        <v>0</v>
      </c>
      <c r="AN66" s="156">
        <f t="shared" si="27"/>
        <v>0</v>
      </c>
      <c r="AO66" s="156">
        <f t="shared" si="28"/>
        <v>0</v>
      </c>
      <c r="AP66" s="140">
        <f t="shared" si="29"/>
        <v>0</v>
      </c>
      <c r="AQ66" s="159" t="str">
        <f t="shared" si="7"/>
        <v/>
      </c>
    </row>
    <row r="67" spans="2:43" x14ac:dyDescent="0.2">
      <c r="B67" s="202">
        <v>56</v>
      </c>
      <c r="C67" s="41"/>
      <c r="D67" s="114"/>
      <c r="E67" s="114"/>
      <c r="F67" s="114"/>
      <c r="G67" s="42"/>
      <c r="H67" s="9"/>
      <c r="I67" s="9"/>
      <c r="J67" s="1"/>
      <c r="K67" s="34"/>
      <c r="L67" s="35"/>
      <c r="M67" s="7"/>
      <c r="N67" s="82"/>
      <c r="O67" s="68"/>
      <c r="P67" s="82"/>
      <c r="Q67" s="80"/>
      <c r="R67" s="280" t="str">
        <f t="shared" si="16"/>
        <v/>
      </c>
      <c r="S67" s="39" t="str">
        <f>IF(I67="","",IF(I67="委託輸送",IF(H67="ガソリン",VLOOKUP(L67,参考データ!$D$4:$F$6,3,TRUE),VLOOKUP(L67,参考データ!$D$7:$F$15,3,TRUE)),IF(H67="ガソリン",VLOOKUP(L67,参考データ!$D$16:$F$18,3,TRUE),VLOOKUP(L67,参考データ!$D$19:$F$27,3,TRUE))))</f>
        <v/>
      </c>
      <c r="T67" s="204" t="str">
        <f>IF(C67="","",IF(AND(J67=0,K67=0),0,IF(Q67="有",IF(H67="ガソリン",VLOOKUP(M67,参考データ!$B$36:$F$38,3,FALSE)/R67^VLOOKUP(M67,参考データ!$B$36:$F$38,4,FALSE)/L67^VLOOKUP(M67,参考データ!$B$36:$F$38,5,FALSE),VLOOKUP(M67,参考データ!$B$39:$F$42,3,FALSE)/R67^VLOOKUP(M67,参考データ!$B$39:$F$42,4,FALSE)/L67^VLOOKUP(M67,参考データ!$B$39:$F$42,5,FALSE))*U67,J67/(IF(I67="委託輸送",IF(H67="ガソリン",INDEX(参考データ!$F$48:$I$50,MATCH(L67,参考データ!$D$48:$D$50,1),MATCH(M67,参考データ!$F$47:$I$47,0)),INDEX(参考データ!$F$51:$I$59,MATCH(L67,参考データ!$D$51:$D$59,1),MATCH(M67,参考データ!$F$47:$I$47,0))),IF(H67="ガソリン",INDEX(参考データ!$F$60:$I$62,MATCH(L67,参考データ!$D$60:$D$62,1),MATCH(M67,参考データ!$F$47:$I$47,0)),INDEX(参考データ!$F$63:$I$71,MATCH(L67,参考データ!$D$63:$D$71,1),MATCH(M67,参考データ!$F$47:$I$47,0))))))))</f>
        <v/>
      </c>
      <c r="U67" s="218" t="str">
        <f t="shared" si="1"/>
        <v/>
      </c>
      <c r="V67" s="206" t="str">
        <f>IF(C67="","",IF(AND(K67=0,T67=0),"OK",IF(Q67="有",IF(OR(IF(I67="委託輸送",IF(H67="ガソリン",VLOOKUP(L67,参考データ!$D$4:$H$6,5,TRUE),VLOOKUP(L67,参考データ!$D$7:$H$15,5,TRUE)),IF(H67="ガソリン",VLOOKUP(L67,参考データ!$D$16:$H$18,5,TRUE),VLOOKUP(L67,参考データ!$D$19:$H$27,5,TRUE)))&lt;(J67/N67),S67&gt;R67),"エラー","OK"),IF(IF(I67="委託輸送",IF(H67="ガソリン",VLOOKUP(L67,参考データ!$D$4:$H$6,5,TRUE),VLOOKUP(L67,参考データ!$D$7:$H$15,5,TRUE)),IF(H67="ガソリン",VLOOKUP(L67,参考データ!$D$16:$H$18,5,TRUE),VLOOKUP(L67,参考データ!$D$19:$H$27,5,TRUE)))&lt;(J67/N67),"エラー","OK"))))</f>
        <v/>
      </c>
      <c r="W67" s="207"/>
      <c r="X67" s="208" t="str" cm="1">
        <f t="array" ref="X67">_xlfn.IFNA(INDEX($AQ$12:$AQ$1011,MATCH(0,COUNTIF($X$12:X66,$AQ$12:$AQ$1011),0)),"")</f>
        <v/>
      </c>
      <c r="Y67" s="209" t="str">
        <f>VLOOKUP(X67,日付カウント後!A:C,3,FALSE)</f>
        <v/>
      </c>
      <c r="Z67" s="210" cm="1">
        <f t="array" ref="Z67">SUMPRODUCT(($AQ$12:$AQ$1011=$X67)*$J$12:$J$1011)</f>
        <v>0</v>
      </c>
      <c r="AA67" s="210" cm="1">
        <f t="array" ref="AA67">SUMPRODUCT(($AQ$12:$AQ$1011=$X67)*$K$12:$K$1011)/1000</f>
        <v>0</v>
      </c>
      <c r="AB67" s="120">
        <f t="shared" si="17"/>
        <v>0</v>
      </c>
      <c r="AC67" s="211">
        <f>SUMIFS($N$12:$N$1011,$AQ$12:$AQ$1011,X67,$H$12:$H$1011,"軽油")+SUMIFS($N$12:$N$1011,$AQ$12:$AQ$1011,X67,$H$12:$H$1011,"ガソリン")*参考データ!$D$76/参考データ!$D$77+SUMIFS($N$12:$N$1011,$AQ$12:$AQ$1011,X67,$H$12:$H$1011,"LPG")*参考データ!$D$78/参考データ!$D$77+SUMIFS($N$12:$N$1011,$C$12:$C$1011,X67,$H$12:$H$1011,"CNG")*参考データ!$D$80/参考データ!$D$77+SUMIFS($N$12:$N$1011,$C$12:$C$1011,X67,$H$12:$H$1011,"バイオエタノール")*参考データ!$D$81/参考データ!$D$77+SUMIFS($N$12:$N$1011,$C$12:$C$1011,X67,$H$12:$H$1011,"バイオディーゼル")*参考データ!$D$82/参考データ!$D$77+SUMIFS($N$12:$N$1011,$C$12:$C$1011,X67,$H$12:$H$1011,"バイオガス")*参考データ!$D$83/参考データ!$D$77+SUMIFS($N$12:$N$1011,$C$12:$C$1011,X67,$H$12:$H$1011,"水素")*参考データ!$D$84/参考データ!$D$77+SUMIFS($N$12:$N$1011,$C$12:$C$1011,X67,$H$12:$H$1011,"電気（買電）")*参考データ!$D$85/参考データ!$D$77+SUMIFS($N$12:$N$1011,$C$12:$C$1011,X67,$H$12:$H$1011,"電気（自家発電：非燃料由来の非化石電気）")*参考データ!$D$86/参考データ!$D$77</f>
        <v>0</v>
      </c>
      <c r="AD67" s="210">
        <f t="shared" si="18"/>
        <v>0</v>
      </c>
      <c r="AE67" s="212">
        <f t="shared" si="8"/>
        <v>0</v>
      </c>
      <c r="AF67" s="219" t="str">
        <f t="shared" si="20"/>
        <v/>
      </c>
      <c r="AG67" s="213">
        <f t="shared" si="21"/>
        <v>0</v>
      </c>
      <c r="AH67" s="213">
        <f t="shared" si="22"/>
        <v>0</v>
      </c>
      <c r="AI67" s="220">
        <f t="shared" si="23"/>
        <v>0</v>
      </c>
      <c r="AJ67" s="221">
        <f t="shared" si="24"/>
        <v>0</v>
      </c>
      <c r="AK67" s="122">
        <f t="shared" si="25"/>
        <v>0</v>
      </c>
      <c r="AL67" s="222">
        <f t="shared" si="26"/>
        <v>0</v>
      </c>
      <c r="AN67" s="156">
        <f t="shared" si="27"/>
        <v>0</v>
      </c>
      <c r="AO67" s="156">
        <f t="shared" si="28"/>
        <v>0</v>
      </c>
      <c r="AP67" s="140">
        <f t="shared" si="29"/>
        <v>0</v>
      </c>
      <c r="AQ67" s="159" t="str">
        <f t="shared" si="7"/>
        <v/>
      </c>
    </row>
    <row r="68" spans="2:43" x14ac:dyDescent="0.2">
      <c r="B68" s="202">
        <v>57</v>
      </c>
      <c r="C68" s="41"/>
      <c r="D68" s="114"/>
      <c r="E68" s="114"/>
      <c r="F68" s="114"/>
      <c r="G68" s="42"/>
      <c r="H68" s="9"/>
      <c r="I68" s="9"/>
      <c r="J68" s="1"/>
      <c r="K68" s="34"/>
      <c r="L68" s="35"/>
      <c r="M68" s="7"/>
      <c r="N68" s="82"/>
      <c r="O68" s="68"/>
      <c r="P68" s="82"/>
      <c r="Q68" s="80"/>
      <c r="R68" s="280" t="str">
        <f t="shared" si="16"/>
        <v/>
      </c>
      <c r="S68" s="39" t="str">
        <f>IF(I68="","",IF(I68="委託輸送",IF(H68="ガソリン",VLOOKUP(L68,参考データ!$D$4:$F$6,3,TRUE),VLOOKUP(L68,参考データ!$D$7:$F$15,3,TRUE)),IF(H68="ガソリン",VLOOKUP(L68,参考データ!$D$16:$F$18,3,TRUE),VLOOKUP(L68,参考データ!$D$19:$F$27,3,TRUE))))</f>
        <v/>
      </c>
      <c r="T68" s="204" t="str">
        <f>IF(C68="","",IF(AND(J68=0,K68=0),0,IF(Q68="有",IF(H68="ガソリン",VLOOKUP(M68,参考データ!$B$36:$F$38,3,FALSE)/R68^VLOOKUP(M68,参考データ!$B$36:$F$38,4,FALSE)/L68^VLOOKUP(M68,参考データ!$B$36:$F$38,5,FALSE),VLOOKUP(M68,参考データ!$B$39:$F$42,3,FALSE)/R68^VLOOKUP(M68,参考データ!$B$39:$F$42,4,FALSE)/L68^VLOOKUP(M68,参考データ!$B$39:$F$42,5,FALSE))*U68,J68/(IF(I68="委託輸送",IF(H68="ガソリン",INDEX(参考データ!$F$48:$I$50,MATCH(L68,参考データ!$D$48:$D$50,1),MATCH(M68,参考データ!$F$47:$I$47,0)),INDEX(参考データ!$F$51:$I$59,MATCH(L68,参考データ!$D$51:$D$59,1),MATCH(M68,参考データ!$F$47:$I$47,0))),IF(H68="ガソリン",INDEX(参考データ!$F$60:$I$62,MATCH(L68,参考データ!$D$60:$D$62,1),MATCH(M68,参考データ!$F$47:$I$47,0)),INDEX(参考データ!$F$63:$I$71,MATCH(L68,参考データ!$D$63:$D$71,1),MATCH(M68,参考データ!$F$47:$I$47,0))))))))</f>
        <v/>
      </c>
      <c r="U68" s="218" t="str">
        <f t="shared" si="1"/>
        <v/>
      </c>
      <c r="V68" s="206" t="str">
        <f>IF(C68="","",IF(AND(K68=0,T68=0),"OK",IF(Q68="有",IF(OR(IF(I68="委託輸送",IF(H68="ガソリン",VLOOKUP(L68,参考データ!$D$4:$H$6,5,TRUE),VLOOKUP(L68,参考データ!$D$7:$H$15,5,TRUE)),IF(H68="ガソリン",VLOOKUP(L68,参考データ!$D$16:$H$18,5,TRUE),VLOOKUP(L68,参考データ!$D$19:$H$27,5,TRUE)))&lt;(J68/N68),S68&gt;R68),"エラー","OK"),IF(IF(I68="委託輸送",IF(H68="ガソリン",VLOOKUP(L68,参考データ!$D$4:$H$6,5,TRUE),VLOOKUP(L68,参考データ!$D$7:$H$15,5,TRUE)),IF(H68="ガソリン",VLOOKUP(L68,参考データ!$D$16:$H$18,5,TRUE),VLOOKUP(L68,参考データ!$D$19:$H$27,5,TRUE)))&lt;(J68/N68),"エラー","OK"))))</f>
        <v/>
      </c>
      <c r="W68" s="207"/>
      <c r="X68" s="208" t="str" cm="1">
        <f t="array" ref="X68">_xlfn.IFNA(INDEX($AQ$12:$AQ$1011,MATCH(0,COUNTIF($X$12:X67,$AQ$12:$AQ$1011),0)),"")</f>
        <v/>
      </c>
      <c r="Y68" s="209" t="str">
        <f>VLOOKUP(X68,日付カウント後!A:C,3,FALSE)</f>
        <v/>
      </c>
      <c r="Z68" s="210" cm="1">
        <f t="array" ref="Z68">SUMPRODUCT(($AQ$12:$AQ$1011=$X68)*$J$12:$J$1011)</f>
        <v>0</v>
      </c>
      <c r="AA68" s="210" cm="1">
        <f t="array" ref="AA68">SUMPRODUCT(($AQ$12:$AQ$1011=$X68)*$K$12:$K$1011)/1000</f>
        <v>0</v>
      </c>
      <c r="AB68" s="120">
        <f t="shared" si="17"/>
        <v>0</v>
      </c>
      <c r="AC68" s="211">
        <f>SUMIFS($N$12:$N$1011,$AQ$12:$AQ$1011,X68,$H$12:$H$1011,"軽油")+SUMIFS($N$12:$N$1011,$AQ$12:$AQ$1011,X68,$H$12:$H$1011,"ガソリン")*参考データ!$D$76/参考データ!$D$77+SUMIFS($N$12:$N$1011,$AQ$12:$AQ$1011,X68,$H$12:$H$1011,"LPG")*参考データ!$D$78/参考データ!$D$77+SUMIFS($N$12:$N$1011,$C$12:$C$1011,X68,$H$12:$H$1011,"CNG")*参考データ!$D$80/参考データ!$D$77+SUMIFS($N$12:$N$1011,$C$12:$C$1011,X68,$H$12:$H$1011,"バイオエタノール")*参考データ!$D$81/参考データ!$D$77+SUMIFS($N$12:$N$1011,$C$12:$C$1011,X68,$H$12:$H$1011,"バイオディーゼル")*参考データ!$D$82/参考データ!$D$77+SUMIFS($N$12:$N$1011,$C$12:$C$1011,X68,$H$12:$H$1011,"バイオガス")*参考データ!$D$83/参考データ!$D$77+SUMIFS($N$12:$N$1011,$C$12:$C$1011,X68,$H$12:$H$1011,"水素")*参考データ!$D$84/参考データ!$D$77+SUMIFS($N$12:$N$1011,$C$12:$C$1011,X68,$H$12:$H$1011,"電気（買電）")*参考データ!$D$85/参考データ!$D$77+SUMIFS($N$12:$N$1011,$C$12:$C$1011,X68,$H$12:$H$1011,"電気（自家発電：非燃料由来の非化石電気）")*参考データ!$D$86/参考データ!$D$77</f>
        <v>0</v>
      </c>
      <c r="AD68" s="210">
        <f t="shared" si="18"/>
        <v>0</v>
      </c>
      <c r="AE68" s="212">
        <f t="shared" si="8"/>
        <v>0</v>
      </c>
      <c r="AF68" s="219" t="str">
        <f t="shared" si="20"/>
        <v/>
      </c>
      <c r="AG68" s="213">
        <f t="shared" si="21"/>
        <v>0</v>
      </c>
      <c r="AH68" s="213">
        <f t="shared" si="22"/>
        <v>0</v>
      </c>
      <c r="AI68" s="220">
        <f t="shared" si="23"/>
        <v>0</v>
      </c>
      <c r="AJ68" s="221">
        <f t="shared" si="24"/>
        <v>0</v>
      </c>
      <c r="AK68" s="122">
        <f t="shared" si="25"/>
        <v>0</v>
      </c>
      <c r="AL68" s="222">
        <f t="shared" si="26"/>
        <v>0</v>
      </c>
      <c r="AN68" s="156">
        <f t="shared" si="27"/>
        <v>0</v>
      </c>
      <c r="AO68" s="156">
        <f t="shared" si="28"/>
        <v>0</v>
      </c>
      <c r="AP68" s="140">
        <f t="shared" si="29"/>
        <v>0</v>
      </c>
      <c r="AQ68" s="159" t="str">
        <f t="shared" si="7"/>
        <v/>
      </c>
    </row>
    <row r="69" spans="2:43" x14ac:dyDescent="0.2">
      <c r="B69" s="202">
        <v>58</v>
      </c>
      <c r="C69" s="41"/>
      <c r="D69" s="114"/>
      <c r="E69" s="114"/>
      <c r="F69" s="114"/>
      <c r="G69" s="42"/>
      <c r="H69" s="9"/>
      <c r="I69" s="9"/>
      <c r="J69" s="1"/>
      <c r="K69" s="34"/>
      <c r="L69" s="35"/>
      <c r="M69" s="7"/>
      <c r="N69" s="82"/>
      <c r="O69" s="68"/>
      <c r="P69" s="82"/>
      <c r="Q69" s="80"/>
      <c r="R69" s="280" t="str">
        <f t="shared" si="16"/>
        <v/>
      </c>
      <c r="S69" s="39" t="str">
        <f>IF(I69="","",IF(I69="委託輸送",IF(H69="ガソリン",VLOOKUP(L69,参考データ!$D$4:$F$6,3,TRUE),VLOOKUP(L69,参考データ!$D$7:$F$15,3,TRUE)),IF(H69="ガソリン",VLOOKUP(L69,参考データ!$D$16:$F$18,3,TRUE),VLOOKUP(L69,参考データ!$D$19:$F$27,3,TRUE))))</f>
        <v/>
      </c>
      <c r="T69" s="204" t="str">
        <f>IF(C69="","",IF(AND(J69=0,K69=0),0,IF(Q69="有",IF(H69="ガソリン",VLOOKUP(M69,参考データ!$B$36:$F$38,3,FALSE)/R69^VLOOKUP(M69,参考データ!$B$36:$F$38,4,FALSE)/L69^VLOOKUP(M69,参考データ!$B$36:$F$38,5,FALSE),VLOOKUP(M69,参考データ!$B$39:$F$42,3,FALSE)/R69^VLOOKUP(M69,参考データ!$B$39:$F$42,4,FALSE)/L69^VLOOKUP(M69,参考データ!$B$39:$F$42,5,FALSE))*U69,J69/(IF(I69="委託輸送",IF(H69="ガソリン",INDEX(参考データ!$F$48:$I$50,MATCH(L69,参考データ!$D$48:$D$50,1),MATCH(M69,参考データ!$F$47:$I$47,0)),INDEX(参考データ!$F$51:$I$59,MATCH(L69,参考データ!$D$51:$D$59,1),MATCH(M69,参考データ!$F$47:$I$47,0))),IF(H69="ガソリン",INDEX(参考データ!$F$60:$I$62,MATCH(L69,参考データ!$D$60:$D$62,1),MATCH(M69,参考データ!$F$47:$I$47,0)),INDEX(参考データ!$F$63:$I$71,MATCH(L69,参考データ!$D$63:$D$71,1),MATCH(M69,参考データ!$F$47:$I$47,0))))))))</f>
        <v/>
      </c>
      <c r="U69" s="218" t="str">
        <f t="shared" si="1"/>
        <v/>
      </c>
      <c r="V69" s="206" t="str">
        <f>IF(C69="","",IF(AND(K69=0,T69=0),"OK",IF(Q69="有",IF(OR(IF(I69="委託輸送",IF(H69="ガソリン",VLOOKUP(L69,参考データ!$D$4:$H$6,5,TRUE),VLOOKUP(L69,参考データ!$D$7:$H$15,5,TRUE)),IF(H69="ガソリン",VLOOKUP(L69,参考データ!$D$16:$H$18,5,TRUE),VLOOKUP(L69,参考データ!$D$19:$H$27,5,TRUE)))&lt;(J69/N69),S69&gt;R69),"エラー","OK"),IF(IF(I69="委託輸送",IF(H69="ガソリン",VLOOKUP(L69,参考データ!$D$4:$H$6,5,TRUE),VLOOKUP(L69,参考データ!$D$7:$H$15,5,TRUE)),IF(H69="ガソリン",VLOOKUP(L69,参考データ!$D$16:$H$18,5,TRUE),VLOOKUP(L69,参考データ!$D$19:$H$27,5,TRUE)))&lt;(J69/N69),"エラー","OK"))))</f>
        <v/>
      </c>
      <c r="W69" s="207"/>
      <c r="X69" s="208" t="str" cm="1">
        <f t="array" ref="X69">_xlfn.IFNA(INDEX($AQ$12:$AQ$1011,MATCH(0,COUNTIF($X$12:X68,$AQ$12:$AQ$1011),0)),"")</f>
        <v/>
      </c>
      <c r="Y69" s="209" t="str">
        <f>VLOOKUP(X69,日付カウント後!A:C,3,FALSE)</f>
        <v/>
      </c>
      <c r="Z69" s="210" cm="1">
        <f t="array" ref="Z69">SUMPRODUCT(($AQ$12:$AQ$1011=$X69)*$J$12:$J$1011)</f>
        <v>0</v>
      </c>
      <c r="AA69" s="210" cm="1">
        <f t="array" ref="AA69">SUMPRODUCT(($AQ$12:$AQ$1011=$X69)*$K$12:$K$1011)/1000</f>
        <v>0</v>
      </c>
      <c r="AB69" s="120">
        <f t="shared" si="17"/>
        <v>0</v>
      </c>
      <c r="AC69" s="211">
        <f>SUMIFS($N$12:$N$1011,$AQ$12:$AQ$1011,X69,$H$12:$H$1011,"軽油")+SUMIFS($N$12:$N$1011,$AQ$12:$AQ$1011,X69,$H$12:$H$1011,"ガソリン")*参考データ!$D$76/参考データ!$D$77+SUMIFS($N$12:$N$1011,$AQ$12:$AQ$1011,X69,$H$12:$H$1011,"LPG")*参考データ!$D$78/参考データ!$D$77+SUMIFS($N$12:$N$1011,$C$12:$C$1011,X69,$H$12:$H$1011,"CNG")*参考データ!$D$80/参考データ!$D$77+SUMIFS($N$12:$N$1011,$C$12:$C$1011,X69,$H$12:$H$1011,"バイオエタノール")*参考データ!$D$81/参考データ!$D$77+SUMIFS($N$12:$N$1011,$C$12:$C$1011,X69,$H$12:$H$1011,"バイオディーゼル")*参考データ!$D$82/参考データ!$D$77+SUMIFS($N$12:$N$1011,$C$12:$C$1011,X69,$H$12:$H$1011,"バイオガス")*参考データ!$D$83/参考データ!$D$77+SUMIFS($N$12:$N$1011,$C$12:$C$1011,X69,$H$12:$H$1011,"水素")*参考データ!$D$84/参考データ!$D$77+SUMIFS($N$12:$N$1011,$C$12:$C$1011,X69,$H$12:$H$1011,"電気（買電）")*参考データ!$D$85/参考データ!$D$77+SUMIFS($N$12:$N$1011,$C$12:$C$1011,X69,$H$12:$H$1011,"電気（自家発電：非燃料由来の非化石電気）")*参考データ!$D$86/参考データ!$D$77</f>
        <v>0</v>
      </c>
      <c r="AD69" s="210">
        <f t="shared" si="18"/>
        <v>0</v>
      </c>
      <c r="AE69" s="212">
        <f t="shared" si="8"/>
        <v>0</v>
      </c>
      <c r="AF69" s="219" t="str">
        <f t="shared" si="20"/>
        <v/>
      </c>
      <c r="AG69" s="213">
        <f t="shared" si="21"/>
        <v>0</v>
      </c>
      <c r="AH69" s="213">
        <f t="shared" si="22"/>
        <v>0</v>
      </c>
      <c r="AI69" s="220">
        <f t="shared" si="23"/>
        <v>0</v>
      </c>
      <c r="AJ69" s="221">
        <f t="shared" si="24"/>
        <v>0</v>
      </c>
      <c r="AK69" s="122">
        <f t="shared" si="25"/>
        <v>0</v>
      </c>
      <c r="AL69" s="222">
        <f t="shared" si="26"/>
        <v>0</v>
      </c>
      <c r="AN69" s="156">
        <f t="shared" si="27"/>
        <v>0</v>
      </c>
      <c r="AO69" s="156">
        <f t="shared" si="28"/>
        <v>0</v>
      </c>
      <c r="AP69" s="140">
        <f t="shared" si="29"/>
        <v>0</v>
      </c>
      <c r="AQ69" s="159" t="str">
        <f t="shared" si="7"/>
        <v/>
      </c>
    </row>
    <row r="70" spans="2:43" x14ac:dyDescent="0.2">
      <c r="B70" s="202">
        <v>59</v>
      </c>
      <c r="C70" s="41"/>
      <c r="D70" s="114"/>
      <c r="E70" s="114"/>
      <c r="F70" s="114"/>
      <c r="G70" s="42"/>
      <c r="H70" s="9"/>
      <c r="I70" s="9"/>
      <c r="J70" s="1"/>
      <c r="K70" s="34"/>
      <c r="L70" s="35"/>
      <c r="M70" s="7"/>
      <c r="N70" s="82"/>
      <c r="O70" s="68"/>
      <c r="P70" s="82"/>
      <c r="Q70" s="80"/>
      <c r="R70" s="280" t="str">
        <f t="shared" si="16"/>
        <v/>
      </c>
      <c r="S70" s="39" t="str">
        <f>IF(I70="","",IF(I70="委託輸送",IF(H70="ガソリン",VLOOKUP(L70,参考データ!$D$4:$F$6,3,TRUE),VLOOKUP(L70,参考データ!$D$7:$F$15,3,TRUE)),IF(H70="ガソリン",VLOOKUP(L70,参考データ!$D$16:$F$18,3,TRUE),VLOOKUP(L70,参考データ!$D$19:$F$27,3,TRUE))))</f>
        <v/>
      </c>
      <c r="T70" s="204" t="str">
        <f>IF(C70="","",IF(AND(J70=0,K70=0),0,IF(Q70="有",IF(H70="ガソリン",VLOOKUP(M70,参考データ!$B$36:$F$38,3,FALSE)/R70^VLOOKUP(M70,参考データ!$B$36:$F$38,4,FALSE)/L70^VLOOKUP(M70,参考データ!$B$36:$F$38,5,FALSE),VLOOKUP(M70,参考データ!$B$39:$F$42,3,FALSE)/R70^VLOOKUP(M70,参考データ!$B$39:$F$42,4,FALSE)/L70^VLOOKUP(M70,参考データ!$B$39:$F$42,5,FALSE))*U70,J70/(IF(I70="委託輸送",IF(H70="ガソリン",INDEX(参考データ!$F$48:$I$50,MATCH(L70,参考データ!$D$48:$D$50,1),MATCH(M70,参考データ!$F$47:$I$47,0)),INDEX(参考データ!$F$51:$I$59,MATCH(L70,参考データ!$D$51:$D$59,1),MATCH(M70,参考データ!$F$47:$I$47,0))),IF(H70="ガソリン",INDEX(参考データ!$F$60:$I$62,MATCH(L70,参考データ!$D$60:$D$62,1),MATCH(M70,参考データ!$F$47:$I$47,0)),INDEX(参考データ!$F$63:$I$71,MATCH(L70,参考データ!$D$63:$D$71,1),MATCH(M70,参考データ!$F$47:$I$47,0))))))))</f>
        <v/>
      </c>
      <c r="U70" s="218" t="str">
        <f t="shared" si="1"/>
        <v/>
      </c>
      <c r="V70" s="206" t="str">
        <f>IF(C70="","",IF(AND(K70=0,T70=0),"OK",IF(Q70="有",IF(OR(IF(I70="委託輸送",IF(H70="ガソリン",VLOOKUP(L70,参考データ!$D$4:$H$6,5,TRUE),VLOOKUP(L70,参考データ!$D$7:$H$15,5,TRUE)),IF(H70="ガソリン",VLOOKUP(L70,参考データ!$D$16:$H$18,5,TRUE),VLOOKUP(L70,参考データ!$D$19:$H$27,5,TRUE)))&lt;(J70/N70),S70&gt;R70),"エラー","OK"),IF(IF(I70="委託輸送",IF(H70="ガソリン",VLOOKUP(L70,参考データ!$D$4:$H$6,5,TRUE),VLOOKUP(L70,参考データ!$D$7:$H$15,5,TRUE)),IF(H70="ガソリン",VLOOKUP(L70,参考データ!$D$16:$H$18,5,TRUE),VLOOKUP(L70,参考データ!$D$19:$H$27,5,TRUE)))&lt;(J70/N70),"エラー","OK"))))</f>
        <v/>
      </c>
      <c r="W70" s="207"/>
      <c r="X70" s="208" t="str" cm="1">
        <f t="array" ref="X70">_xlfn.IFNA(INDEX($AQ$12:$AQ$1011,MATCH(0,COUNTIF($X$12:X69,$AQ$12:$AQ$1011),0)),"")</f>
        <v/>
      </c>
      <c r="Y70" s="209" t="str">
        <f>VLOOKUP(X70,日付カウント後!A:C,3,FALSE)</f>
        <v/>
      </c>
      <c r="Z70" s="210" cm="1">
        <f t="array" ref="Z70">SUMPRODUCT(($AQ$12:$AQ$1011=$X70)*$J$12:$J$1011)</f>
        <v>0</v>
      </c>
      <c r="AA70" s="210" cm="1">
        <f t="array" ref="AA70">SUMPRODUCT(($AQ$12:$AQ$1011=$X70)*$K$12:$K$1011)/1000</f>
        <v>0</v>
      </c>
      <c r="AB70" s="120">
        <f t="shared" si="17"/>
        <v>0</v>
      </c>
      <c r="AC70" s="211">
        <f>SUMIFS($N$12:$N$1011,$AQ$12:$AQ$1011,X70,$H$12:$H$1011,"軽油")+SUMIFS($N$12:$N$1011,$AQ$12:$AQ$1011,X70,$H$12:$H$1011,"ガソリン")*参考データ!$D$76/参考データ!$D$77+SUMIFS($N$12:$N$1011,$AQ$12:$AQ$1011,X70,$H$12:$H$1011,"LPG")*参考データ!$D$78/参考データ!$D$77+SUMIFS($N$12:$N$1011,$C$12:$C$1011,X70,$H$12:$H$1011,"CNG")*参考データ!$D$80/参考データ!$D$77+SUMIFS($N$12:$N$1011,$C$12:$C$1011,X70,$H$12:$H$1011,"バイオエタノール")*参考データ!$D$81/参考データ!$D$77+SUMIFS($N$12:$N$1011,$C$12:$C$1011,X70,$H$12:$H$1011,"バイオディーゼル")*参考データ!$D$82/参考データ!$D$77+SUMIFS($N$12:$N$1011,$C$12:$C$1011,X70,$H$12:$H$1011,"バイオガス")*参考データ!$D$83/参考データ!$D$77+SUMIFS($N$12:$N$1011,$C$12:$C$1011,X70,$H$12:$H$1011,"水素")*参考データ!$D$84/参考データ!$D$77+SUMIFS($N$12:$N$1011,$C$12:$C$1011,X70,$H$12:$H$1011,"電気（買電）")*参考データ!$D$85/参考データ!$D$77+SUMIFS($N$12:$N$1011,$C$12:$C$1011,X70,$H$12:$H$1011,"電気（自家発電：非燃料由来の非化石電気）")*参考データ!$D$86/参考データ!$D$77</f>
        <v>0</v>
      </c>
      <c r="AD70" s="210">
        <f t="shared" si="18"/>
        <v>0</v>
      </c>
      <c r="AE70" s="212">
        <f t="shared" si="8"/>
        <v>0</v>
      </c>
      <c r="AF70" s="219" t="str">
        <f t="shared" si="20"/>
        <v/>
      </c>
      <c r="AG70" s="213">
        <f t="shared" si="21"/>
        <v>0</v>
      </c>
      <c r="AH70" s="213">
        <f t="shared" si="22"/>
        <v>0</v>
      </c>
      <c r="AI70" s="220">
        <f t="shared" si="23"/>
        <v>0</v>
      </c>
      <c r="AJ70" s="221">
        <f t="shared" si="24"/>
        <v>0</v>
      </c>
      <c r="AK70" s="122">
        <f t="shared" si="25"/>
        <v>0</v>
      </c>
      <c r="AL70" s="222">
        <f t="shared" si="26"/>
        <v>0</v>
      </c>
      <c r="AN70" s="156">
        <f t="shared" si="27"/>
        <v>0</v>
      </c>
      <c r="AO70" s="156">
        <f>+J70*L70/1000</f>
        <v>0</v>
      </c>
      <c r="AP70" s="140">
        <f t="shared" si="29"/>
        <v>0</v>
      </c>
      <c r="AQ70" s="159" t="str">
        <f t="shared" si="7"/>
        <v/>
      </c>
    </row>
    <row r="71" spans="2:43" ht="15.6" thickBot="1" x14ac:dyDescent="0.25">
      <c r="B71" s="202">
        <v>60</v>
      </c>
      <c r="C71" s="41"/>
      <c r="D71" s="114"/>
      <c r="E71" s="114"/>
      <c r="F71" s="114"/>
      <c r="G71" s="42"/>
      <c r="H71" s="9"/>
      <c r="I71" s="9"/>
      <c r="J71" s="1"/>
      <c r="K71" s="34"/>
      <c r="L71" s="35"/>
      <c r="M71" s="7"/>
      <c r="N71" s="82"/>
      <c r="O71" s="68"/>
      <c r="P71" s="82"/>
      <c r="Q71" s="80"/>
      <c r="R71" s="280" t="str">
        <f t="shared" si="16"/>
        <v/>
      </c>
      <c r="S71" s="39" t="str">
        <f>IF(I71="","",IF(I71="委託輸送",IF(H71="ガソリン",VLOOKUP(L71,参考データ!$D$4:$F$6,3,TRUE),VLOOKUP(L71,参考データ!$D$7:$F$15,3,TRUE)),IF(H71="ガソリン",VLOOKUP(L71,参考データ!$D$16:$F$18,3,TRUE),VLOOKUP(L71,参考データ!$D$19:$F$27,3,TRUE))))</f>
        <v/>
      </c>
      <c r="T71" s="204" t="str">
        <f>IF(C71="","",IF(AND(J71=0,K71=0),0,IF(Q71="有",IF(H71="ガソリン",VLOOKUP(M71,参考データ!$B$36:$F$38,3,FALSE)/R71^VLOOKUP(M71,参考データ!$B$36:$F$38,4,FALSE)/L71^VLOOKUP(M71,参考データ!$B$36:$F$38,5,FALSE),VLOOKUP(M71,参考データ!$B$39:$F$42,3,FALSE)/R71^VLOOKUP(M71,参考データ!$B$39:$F$42,4,FALSE)/L71^VLOOKUP(M71,参考データ!$B$39:$F$42,5,FALSE))*U71,J71/(IF(I71="委託輸送",IF(H71="ガソリン",INDEX(参考データ!$F$48:$I$50,MATCH(L71,参考データ!$D$48:$D$50,1),MATCH(M71,参考データ!$F$47:$I$47,0)),INDEX(参考データ!$F$51:$I$59,MATCH(L71,参考データ!$D$51:$D$59,1),MATCH(M71,参考データ!$F$47:$I$47,0))),IF(H71="ガソリン",INDEX(参考データ!$F$60:$I$62,MATCH(L71,参考データ!$D$60:$D$62,1),MATCH(M71,参考データ!$F$47:$I$47,0)),INDEX(参考データ!$F$63:$I$71,MATCH(L71,参考データ!$D$63:$D$71,1),MATCH(M71,参考データ!$F$47:$I$47,0))))))))</f>
        <v/>
      </c>
      <c r="U71" s="218" t="str">
        <f t="shared" si="1"/>
        <v/>
      </c>
      <c r="V71" s="206" t="str">
        <f>IF(C71="","",IF(AND(K71=0,T71=0),"OK",IF(Q71="有",IF(OR(IF(I71="委託輸送",IF(H71="ガソリン",VLOOKUP(L71,参考データ!$D$4:$H$6,5,TRUE),VLOOKUP(L71,参考データ!$D$7:$H$15,5,TRUE)),IF(H71="ガソリン",VLOOKUP(L71,参考データ!$D$16:$H$18,5,TRUE),VLOOKUP(L71,参考データ!$D$19:$H$27,5,TRUE)))&lt;(J71/N71),S71&gt;R71),"エラー","OK"),IF(IF(I71="委託輸送",IF(H71="ガソリン",VLOOKUP(L71,参考データ!$D$4:$H$6,5,TRUE),VLOOKUP(L71,参考データ!$D$7:$H$15,5,TRUE)),IF(H71="ガソリン",VLOOKUP(L71,参考データ!$D$16:$H$18,5,TRUE),VLOOKUP(L71,参考データ!$D$19:$H$27,5,TRUE)))&lt;(J71/N71),"エラー","OK"))))</f>
        <v/>
      </c>
      <c r="W71" s="207"/>
      <c r="X71" s="248" t="str" cm="1">
        <f t="array" ref="X71">_xlfn.IFNA(INDEX($AQ$12:$AQ$1011,MATCH(0,COUNTIF($X$12:X70,$AQ$12:$AQ$1011),0)),"")</f>
        <v/>
      </c>
      <c r="Y71" s="249" t="str">
        <f>VLOOKUP(X71,日付カウント後!A:C,3,FALSE)</f>
        <v/>
      </c>
      <c r="Z71" s="250" cm="1">
        <f t="array" ref="Z71">SUMPRODUCT(($AQ$12:$AQ$1011=$X71)*$J$12:$J$1011)</f>
        <v>0</v>
      </c>
      <c r="AA71" s="250" cm="1">
        <f t="array" ref="AA71">SUMPRODUCT(($AQ$12:$AQ$1011=$X71)*$K$12:$K$1011)/1000</f>
        <v>0</v>
      </c>
      <c r="AB71" s="129">
        <f t="shared" si="17"/>
        <v>0</v>
      </c>
      <c r="AC71" s="251">
        <f>SUMIFS($N$12:$N$1011,$AQ$12:$AQ$1011,X71,$H$12:$H$1011,"軽油")+SUMIFS($N$12:$N$1011,$AQ$12:$AQ$1011,X71,$H$12:$H$1011,"ガソリン")*参考データ!$D$76/参考データ!$D$77+SUMIFS($N$12:$N$1011,$AQ$12:$AQ$1011,X71,$H$12:$H$1011,"LPG")*参考データ!$D$78/参考データ!$D$77+SUMIFS($N$12:$N$1011,$C$12:$C$1011,X71,$H$12:$H$1011,"CNG")*参考データ!$D$80/参考データ!$D$77+SUMIFS($N$12:$N$1011,$C$12:$C$1011,X71,$H$12:$H$1011,"バイオエタノール")*参考データ!$D$81/参考データ!$D$77+SUMIFS($N$12:$N$1011,$C$12:$C$1011,X71,$H$12:$H$1011,"バイオディーゼル")*参考データ!$D$82/参考データ!$D$77+SUMIFS($N$12:$N$1011,$C$12:$C$1011,X71,$H$12:$H$1011,"バイオガス")*参考データ!$D$83/参考データ!$D$77+SUMIFS($N$12:$N$1011,$C$12:$C$1011,X71,$H$12:$H$1011,"水素")*参考データ!$D$84/参考データ!$D$77+SUMIFS($N$12:$N$1011,$C$12:$C$1011,X71,$H$12:$H$1011,"電気（買電）")*参考データ!$D$85/参考データ!$D$77+SUMIFS($N$12:$N$1011,$C$12:$C$1011,X71,$H$12:$H$1011,"電気（自家発電：非燃料由来の非化石電気）")*参考データ!$D$86/参考データ!$D$77</f>
        <v>0</v>
      </c>
      <c r="AD71" s="250">
        <f t="shared" si="18"/>
        <v>0</v>
      </c>
      <c r="AE71" s="252">
        <f t="shared" si="8"/>
        <v>0</v>
      </c>
      <c r="AF71" s="283" t="str">
        <f t="shared" ref="AF71" si="30">IF(Y71="","",IF(Y71&lt;10,"日数不足",10))</f>
        <v/>
      </c>
      <c r="AG71" s="284">
        <f t="shared" ref="AG71" si="31">IF(Y71&gt;=10,IFERROR(Z71/Y71*10,0),"ー")</f>
        <v>0</v>
      </c>
      <c r="AH71" s="284">
        <f t="shared" ref="AH71" si="32">IF(Y71&gt;=10,IFERROR(AA71/$Y71*10,0),"ー")</f>
        <v>0</v>
      </c>
      <c r="AI71" s="285">
        <f t="shared" ref="AI71" si="33">+AB71</f>
        <v>0</v>
      </c>
      <c r="AJ71" s="286">
        <f t="shared" ref="AJ71" si="34">IF(Y71&gt;=10,IFERROR(AC71/Y71*10,0),"ー")</f>
        <v>0</v>
      </c>
      <c r="AK71" s="128">
        <f t="shared" ref="AK71" si="35">IF(Y71&gt;=10,IFERROR(AD71/Y71*10,0),"ー")</f>
        <v>0</v>
      </c>
      <c r="AL71" s="287">
        <f t="shared" ref="AL71" si="36">IFERROR(AJ71/AK71,0)</f>
        <v>0</v>
      </c>
      <c r="AN71" s="156">
        <f t="shared" ref="AN71" si="37">IFERROR(R71*N71,0)</f>
        <v>0</v>
      </c>
      <c r="AO71" s="156">
        <f t="shared" ref="AO71" si="38">+J71*L71/1000</f>
        <v>0</v>
      </c>
      <c r="AP71" s="140">
        <f t="shared" ref="AP71" si="39">IFERROR(J71/N71,0)</f>
        <v>0</v>
      </c>
      <c r="AQ71" s="159" t="str">
        <f t="shared" si="7"/>
        <v/>
      </c>
    </row>
    <row r="72" spans="2:43" x14ac:dyDescent="0.2">
      <c r="B72" s="202">
        <v>61</v>
      </c>
      <c r="C72" s="41"/>
      <c r="D72" s="114"/>
      <c r="E72" s="114"/>
      <c r="F72" s="114"/>
      <c r="G72" s="116"/>
      <c r="H72" s="10"/>
      <c r="I72" s="9"/>
      <c r="J72" s="1"/>
      <c r="K72" s="34"/>
      <c r="L72" s="35"/>
      <c r="M72" s="7"/>
      <c r="N72" s="82"/>
      <c r="O72" s="68"/>
      <c r="P72" s="82"/>
      <c r="Q72" s="80"/>
      <c r="R72" s="280" t="str">
        <f t="shared" si="16"/>
        <v/>
      </c>
      <c r="S72" s="39" t="str">
        <f>IF(I72="","",IF(I72="委託輸送",IF(H72="ガソリン",VLOOKUP(L72,参考データ!$D$4:$F$6,3,TRUE),VLOOKUP(L72,参考データ!$D$7:$F$15,3,TRUE)),IF(H72="ガソリン",VLOOKUP(L72,参考データ!$D$16:$F$18,3,TRUE),VLOOKUP(L72,参考データ!$D$19:$F$27,3,TRUE))))</f>
        <v/>
      </c>
      <c r="T72" s="204" t="str">
        <f>IF(C72="","",IF(AND(J72=0,K72=0),0,IF(Q72="有",IF(H72="ガソリン",VLOOKUP(M72,参考データ!$B$36:$F$38,3,FALSE)/R72^VLOOKUP(M72,参考データ!$B$36:$F$38,4,FALSE)/L72^VLOOKUP(M72,参考データ!$B$36:$F$38,5,FALSE),VLOOKUP(M72,参考データ!$B$39:$F$42,3,FALSE)/R72^VLOOKUP(M72,参考データ!$B$39:$F$42,4,FALSE)/L72^VLOOKUP(M72,参考データ!$B$39:$F$42,5,FALSE))*U72,J72/(IF(I72="委託輸送",IF(H72="ガソリン",INDEX(参考データ!$F$48:$I$50,MATCH(L72,参考データ!$D$48:$D$50,1),MATCH(M72,参考データ!$F$47:$I$47,0)),INDEX(参考データ!$F$51:$I$59,MATCH(L72,参考データ!$D$51:$D$59,1),MATCH(M72,参考データ!$F$47:$I$47,0))),IF(H72="ガソリン",INDEX(参考データ!$F$60:$I$62,MATCH(L72,参考データ!$D$60:$D$62,1),MATCH(M72,参考データ!$F$47:$I$47,0)),INDEX(参考データ!$F$63:$I$71,MATCH(L72,参考データ!$D$63:$D$71,1),MATCH(M72,参考データ!$F$47:$I$47,0))))))))</f>
        <v/>
      </c>
      <c r="U72" s="218" t="str">
        <f t="shared" si="1"/>
        <v/>
      </c>
      <c r="V72" s="206" t="str">
        <f>IF(C72="","",IF(AND(K72=0,T72=0),"OK",IF(Q72="有",IF(OR(IF(I72="委託輸送",IF(H72="ガソリン",VLOOKUP(L72,参考データ!$D$4:$H$6,5,TRUE),VLOOKUP(L72,参考データ!$D$7:$H$15,5,TRUE)),IF(H72="ガソリン",VLOOKUP(L72,参考データ!$D$16:$H$18,5,TRUE),VLOOKUP(L72,参考データ!$D$19:$H$27,5,TRUE)))&lt;(J72/N72),S72&gt;R72),"エラー","OK"),IF(IF(I72="委託輸送",IF(H72="ガソリン",VLOOKUP(L72,参考データ!$D$4:$H$6,5,TRUE),VLOOKUP(L72,参考データ!$D$7:$H$15,5,TRUE)),IF(H72="ガソリン",VLOOKUP(L72,参考データ!$D$16:$H$18,5,TRUE),VLOOKUP(L72,参考データ!$D$19:$H$27,5,TRUE)))&lt;(J72/N72),"エラー","OK"))))</f>
        <v/>
      </c>
      <c r="AN72" s="156">
        <f t="shared" si="4"/>
        <v>0</v>
      </c>
      <c r="AO72" s="156">
        <f t="shared" si="19"/>
        <v>0</v>
      </c>
      <c r="AP72" s="140">
        <f t="shared" si="6"/>
        <v>0</v>
      </c>
      <c r="AQ72" s="159" t="str">
        <f t="shared" si="7"/>
        <v/>
      </c>
    </row>
    <row r="73" spans="2:43" x14ac:dyDescent="0.2">
      <c r="B73" s="202">
        <v>62</v>
      </c>
      <c r="C73" s="41"/>
      <c r="D73" s="114"/>
      <c r="E73" s="114"/>
      <c r="F73" s="114"/>
      <c r="G73" s="116"/>
      <c r="H73" s="10"/>
      <c r="I73" s="9"/>
      <c r="J73" s="1"/>
      <c r="K73" s="34"/>
      <c r="L73" s="35"/>
      <c r="M73" s="7"/>
      <c r="N73" s="82"/>
      <c r="O73" s="68"/>
      <c r="P73" s="82"/>
      <c r="Q73" s="80"/>
      <c r="R73" s="280" t="str">
        <f t="shared" si="16"/>
        <v/>
      </c>
      <c r="S73" s="39" t="str">
        <f>IF(I73="","",IF(I73="委託輸送",IF(H73="ガソリン",VLOOKUP(L73,参考データ!$D$4:$F$6,3,TRUE),VLOOKUP(L73,参考データ!$D$7:$F$15,3,TRUE)),IF(H73="ガソリン",VLOOKUP(L73,参考データ!$D$16:$F$18,3,TRUE),VLOOKUP(L73,参考データ!$D$19:$F$27,3,TRUE))))</f>
        <v/>
      </c>
      <c r="T73" s="204" t="str">
        <f>IF(C73="","",IF(AND(J73=0,K73=0),0,IF(Q73="有",IF(H73="ガソリン",VLOOKUP(M73,参考データ!$B$36:$F$38,3,FALSE)/R73^VLOOKUP(M73,参考データ!$B$36:$F$38,4,FALSE)/L73^VLOOKUP(M73,参考データ!$B$36:$F$38,5,FALSE),VLOOKUP(M73,参考データ!$B$39:$F$42,3,FALSE)/R73^VLOOKUP(M73,参考データ!$B$39:$F$42,4,FALSE)/L73^VLOOKUP(M73,参考データ!$B$39:$F$42,5,FALSE))*U73,J73/(IF(I73="委託輸送",IF(H73="ガソリン",INDEX(参考データ!$F$48:$I$50,MATCH(L73,参考データ!$D$48:$D$50,1),MATCH(M73,参考データ!$F$47:$I$47,0)),INDEX(参考データ!$F$51:$I$59,MATCH(L73,参考データ!$D$51:$D$59,1),MATCH(M73,参考データ!$F$47:$I$47,0))),IF(H73="ガソリン",INDEX(参考データ!$F$60:$I$62,MATCH(L73,参考データ!$D$60:$D$62,1),MATCH(M73,参考データ!$F$47:$I$47,0)),INDEX(参考データ!$F$63:$I$71,MATCH(L73,参考データ!$D$63:$D$71,1),MATCH(M73,参考データ!$F$47:$I$47,0))))))))</f>
        <v/>
      </c>
      <c r="U73" s="218" t="str">
        <f t="shared" si="1"/>
        <v/>
      </c>
      <c r="V73" s="206" t="str">
        <f>IF(C73="","",IF(AND(K73=0,T73=0),"OK",IF(Q73="有",IF(OR(IF(I73="委託輸送",IF(H73="ガソリン",VLOOKUP(L73,参考データ!$D$4:$H$6,5,TRUE),VLOOKUP(L73,参考データ!$D$7:$H$15,5,TRUE)),IF(H73="ガソリン",VLOOKUP(L73,参考データ!$D$16:$H$18,5,TRUE),VLOOKUP(L73,参考データ!$D$19:$H$27,5,TRUE)))&lt;(J73/N73),S73&gt;R73),"エラー","OK"),IF(IF(I73="委託輸送",IF(H73="ガソリン",VLOOKUP(L73,参考データ!$D$4:$H$6,5,TRUE),VLOOKUP(L73,参考データ!$D$7:$H$15,5,TRUE)),IF(H73="ガソリン",VLOOKUP(L73,参考データ!$D$16:$H$18,5,TRUE),VLOOKUP(L73,参考データ!$D$19:$H$27,5,TRUE)))&lt;(J73/N73),"エラー","OK"))))</f>
        <v/>
      </c>
      <c r="AN73" s="156">
        <f t="shared" si="4"/>
        <v>0</v>
      </c>
      <c r="AO73" s="156">
        <f t="shared" si="19"/>
        <v>0</v>
      </c>
      <c r="AP73" s="140">
        <f t="shared" si="6"/>
        <v>0</v>
      </c>
      <c r="AQ73" s="159" t="str">
        <f t="shared" si="7"/>
        <v/>
      </c>
    </row>
    <row r="74" spans="2:43" x14ac:dyDescent="0.2">
      <c r="B74" s="202">
        <v>63</v>
      </c>
      <c r="C74" s="41"/>
      <c r="D74" s="114"/>
      <c r="E74" s="114"/>
      <c r="F74" s="114"/>
      <c r="G74" s="116"/>
      <c r="H74" s="10"/>
      <c r="I74" s="9"/>
      <c r="J74" s="1"/>
      <c r="K74" s="34"/>
      <c r="L74" s="35"/>
      <c r="M74" s="7"/>
      <c r="N74" s="82"/>
      <c r="O74" s="68"/>
      <c r="P74" s="82"/>
      <c r="Q74" s="80"/>
      <c r="R74" s="280" t="str">
        <f t="shared" si="16"/>
        <v/>
      </c>
      <c r="S74" s="39" t="str">
        <f>IF(I74="","",IF(I74="委託輸送",IF(H74="ガソリン",VLOOKUP(L74,参考データ!$D$4:$F$6,3,TRUE),VLOOKUP(L74,参考データ!$D$7:$F$15,3,TRUE)),IF(H74="ガソリン",VLOOKUP(L74,参考データ!$D$16:$F$18,3,TRUE),VLOOKUP(L74,参考データ!$D$19:$F$27,3,TRUE))))</f>
        <v/>
      </c>
      <c r="T74" s="204" t="str">
        <f>IF(C74="","",IF(AND(J74=0,K74=0),0,IF(Q74="有",IF(H74="ガソリン",VLOOKUP(M74,参考データ!$B$36:$F$38,3,FALSE)/R74^VLOOKUP(M74,参考データ!$B$36:$F$38,4,FALSE)/L74^VLOOKUP(M74,参考データ!$B$36:$F$38,5,FALSE),VLOOKUP(M74,参考データ!$B$39:$F$42,3,FALSE)/R74^VLOOKUP(M74,参考データ!$B$39:$F$42,4,FALSE)/L74^VLOOKUP(M74,参考データ!$B$39:$F$42,5,FALSE))*U74,J74/(IF(I74="委託輸送",IF(H74="ガソリン",INDEX(参考データ!$F$48:$I$50,MATCH(L74,参考データ!$D$48:$D$50,1),MATCH(M74,参考データ!$F$47:$I$47,0)),INDEX(参考データ!$F$51:$I$59,MATCH(L74,参考データ!$D$51:$D$59,1),MATCH(M74,参考データ!$F$47:$I$47,0))),IF(H74="ガソリン",INDEX(参考データ!$F$60:$I$62,MATCH(L74,参考データ!$D$60:$D$62,1),MATCH(M74,参考データ!$F$47:$I$47,0)),INDEX(参考データ!$F$63:$I$71,MATCH(L74,参考データ!$D$63:$D$71,1),MATCH(M74,参考データ!$F$47:$I$47,0))))))))</f>
        <v/>
      </c>
      <c r="U74" s="218" t="str">
        <f t="shared" si="1"/>
        <v/>
      </c>
      <c r="V74" s="206" t="str">
        <f>IF(C74="","",IF(AND(K74=0,T74=0),"OK",IF(Q74="有",IF(OR(IF(I74="委託輸送",IF(H74="ガソリン",VLOOKUP(L74,参考データ!$D$4:$H$6,5,TRUE),VLOOKUP(L74,参考データ!$D$7:$H$15,5,TRUE)),IF(H74="ガソリン",VLOOKUP(L74,参考データ!$D$16:$H$18,5,TRUE),VLOOKUP(L74,参考データ!$D$19:$H$27,5,TRUE)))&lt;(J74/N74),S74&gt;R74),"エラー","OK"),IF(IF(I74="委託輸送",IF(H74="ガソリン",VLOOKUP(L74,参考データ!$D$4:$H$6,5,TRUE),VLOOKUP(L74,参考データ!$D$7:$H$15,5,TRUE)),IF(H74="ガソリン",VLOOKUP(L74,参考データ!$D$16:$H$18,5,TRUE),VLOOKUP(L74,参考データ!$D$19:$H$27,5,TRUE)))&lt;(J74/N74),"エラー","OK"))))</f>
        <v/>
      </c>
      <c r="AN74" s="156">
        <f t="shared" si="4"/>
        <v>0</v>
      </c>
      <c r="AO74" s="156">
        <f t="shared" si="19"/>
        <v>0</v>
      </c>
      <c r="AP74" s="140">
        <f t="shared" si="6"/>
        <v>0</v>
      </c>
      <c r="AQ74" s="159" t="str">
        <f t="shared" si="7"/>
        <v/>
      </c>
    </row>
    <row r="75" spans="2:43" x14ac:dyDescent="0.2">
      <c r="B75" s="202">
        <v>64</v>
      </c>
      <c r="C75" s="41"/>
      <c r="D75" s="114"/>
      <c r="E75" s="114"/>
      <c r="F75" s="114"/>
      <c r="G75" s="116"/>
      <c r="H75" s="10"/>
      <c r="I75" s="9"/>
      <c r="J75" s="1"/>
      <c r="K75" s="34"/>
      <c r="L75" s="35"/>
      <c r="M75" s="7"/>
      <c r="N75" s="82"/>
      <c r="O75" s="68"/>
      <c r="P75" s="82"/>
      <c r="Q75" s="80"/>
      <c r="R75" s="280" t="str">
        <f t="shared" si="16"/>
        <v/>
      </c>
      <c r="S75" s="39" t="str">
        <f>IF(I75="","",IF(I75="委託輸送",IF(H75="ガソリン",VLOOKUP(L75,参考データ!$D$4:$F$6,3,TRUE),VLOOKUP(L75,参考データ!$D$7:$F$15,3,TRUE)),IF(H75="ガソリン",VLOOKUP(L75,参考データ!$D$16:$F$18,3,TRUE),VLOOKUP(L75,参考データ!$D$19:$F$27,3,TRUE))))</f>
        <v/>
      </c>
      <c r="T75" s="204" t="str">
        <f>IF(C75="","",IF(AND(J75=0,K75=0),0,IF(Q75="有",IF(H75="ガソリン",VLOOKUP(M75,参考データ!$B$36:$F$38,3,FALSE)/R75^VLOOKUP(M75,参考データ!$B$36:$F$38,4,FALSE)/L75^VLOOKUP(M75,参考データ!$B$36:$F$38,5,FALSE),VLOOKUP(M75,参考データ!$B$39:$F$42,3,FALSE)/R75^VLOOKUP(M75,参考データ!$B$39:$F$42,4,FALSE)/L75^VLOOKUP(M75,参考データ!$B$39:$F$42,5,FALSE))*U75,J75/(IF(I75="委託輸送",IF(H75="ガソリン",INDEX(参考データ!$F$48:$I$50,MATCH(L75,参考データ!$D$48:$D$50,1),MATCH(M75,参考データ!$F$47:$I$47,0)),INDEX(参考データ!$F$51:$I$59,MATCH(L75,参考データ!$D$51:$D$59,1),MATCH(M75,参考データ!$F$47:$I$47,0))),IF(H75="ガソリン",INDEX(参考データ!$F$60:$I$62,MATCH(L75,参考データ!$D$60:$D$62,1),MATCH(M75,参考データ!$F$47:$I$47,0)),INDEX(参考データ!$F$63:$I$71,MATCH(L75,参考データ!$D$63:$D$71,1),MATCH(M75,参考データ!$F$47:$I$47,0))))))))</f>
        <v/>
      </c>
      <c r="U75" s="218" t="str">
        <f t="shared" si="1"/>
        <v/>
      </c>
      <c r="V75" s="206" t="str">
        <f>IF(C75="","",IF(AND(K75=0,T75=0),"OK",IF(Q75="有",IF(OR(IF(I75="委託輸送",IF(H75="ガソリン",VLOOKUP(L75,参考データ!$D$4:$H$6,5,TRUE),VLOOKUP(L75,参考データ!$D$7:$H$15,5,TRUE)),IF(H75="ガソリン",VLOOKUP(L75,参考データ!$D$16:$H$18,5,TRUE),VLOOKUP(L75,参考データ!$D$19:$H$27,5,TRUE)))&lt;(J75/N75),S75&gt;R75),"エラー","OK"),IF(IF(I75="委託輸送",IF(H75="ガソリン",VLOOKUP(L75,参考データ!$D$4:$H$6,5,TRUE),VLOOKUP(L75,参考データ!$D$7:$H$15,5,TRUE)),IF(H75="ガソリン",VLOOKUP(L75,参考データ!$D$16:$H$18,5,TRUE),VLOOKUP(L75,参考データ!$D$19:$H$27,5,TRUE)))&lt;(J75/N75),"エラー","OK"))))</f>
        <v/>
      </c>
      <c r="AN75" s="156">
        <f t="shared" si="4"/>
        <v>0</v>
      </c>
      <c r="AO75" s="156">
        <f t="shared" si="19"/>
        <v>0</v>
      </c>
      <c r="AP75" s="140">
        <f t="shared" si="6"/>
        <v>0</v>
      </c>
      <c r="AQ75" s="159" t="str">
        <f t="shared" si="7"/>
        <v/>
      </c>
    </row>
    <row r="76" spans="2:43" x14ac:dyDescent="0.2">
      <c r="B76" s="202">
        <v>65</v>
      </c>
      <c r="C76" s="41"/>
      <c r="D76" s="114"/>
      <c r="E76" s="114"/>
      <c r="F76" s="114"/>
      <c r="G76" s="116"/>
      <c r="H76" s="10"/>
      <c r="I76" s="10"/>
      <c r="J76" s="5"/>
      <c r="K76" s="36"/>
      <c r="L76" s="37"/>
      <c r="M76" s="8"/>
      <c r="N76" s="82"/>
      <c r="O76" s="68"/>
      <c r="P76" s="82"/>
      <c r="Q76" s="81"/>
      <c r="R76" s="280" t="str">
        <f t="shared" ref="R76:R139" si="40">IFERROR(K76/L76,"")</f>
        <v/>
      </c>
      <c r="S76" s="39" t="str">
        <f>IF(I76="","",IF(I76="委託輸送",IF(H76="ガソリン",VLOOKUP(L76,参考データ!$D$4:$F$6,3,TRUE),VLOOKUP(L76,参考データ!$D$7:$F$15,3,TRUE)),IF(H76="ガソリン",VLOOKUP(L76,参考データ!$D$16:$F$18,3,TRUE),VLOOKUP(L76,参考データ!$D$19:$F$27,3,TRUE))))</f>
        <v/>
      </c>
      <c r="T76" s="204" t="str">
        <f>IF(C76="","",IF(AND(J76=0,K76=0),0,IF(Q76="有",IF(H76="ガソリン",VLOOKUP(M76,参考データ!$B$36:$F$38,3,FALSE)/R76^VLOOKUP(M76,参考データ!$B$36:$F$38,4,FALSE)/L76^VLOOKUP(M76,参考データ!$B$36:$F$38,5,FALSE),VLOOKUP(M76,参考データ!$B$39:$F$42,3,FALSE)/R76^VLOOKUP(M76,参考データ!$B$39:$F$42,4,FALSE)/L76^VLOOKUP(M76,参考データ!$B$39:$F$42,5,FALSE))*U76,J76/(IF(I76="委託輸送",IF(H76="ガソリン",INDEX(参考データ!$F$48:$I$50,MATCH(L76,参考データ!$D$48:$D$50,1),MATCH(M76,参考データ!$F$47:$I$47,0)),INDEX(参考データ!$F$51:$I$59,MATCH(L76,参考データ!$D$51:$D$59,1),MATCH(M76,参考データ!$F$47:$I$47,0))),IF(H76="ガソリン",INDEX(参考データ!$F$60:$I$62,MATCH(L76,参考データ!$D$60:$D$62,1),MATCH(M76,参考データ!$F$47:$I$47,0)),INDEX(参考データ!$F$63:$I$71,MATCH(L76,参考データ!$D$63:$D$71,1),MATCH(M76,参考データ!$F$47:$I$47,0))))))))</f>
        <v/>
      </c>
      <c r="U76" s="218" t="str">
        <f t="shared" ref="U76:U139" si="41">IF(C76="","",K76*J76/1000)</f>
        <v/>
      </c>
      <c r="V76" s="206" t="str">
        <f>IF(C76="","",IF(AND(K76=0,T76=0),"OK",IF(Q76="有",IF(OR(IF(I76="委託輸送",IF(H76="ガソリン",VLOOKUP(L76,参考データ!$D$4:$H$6,5,TRUE),VLOOKUP(L76,参考データ!$D$7:$H$15,5,TRUE)),IF(H76="ガソリン",VLOOKUP(L76,参考データ!$D$16:$H$18,5,TRUE),VLOOKUP(L76,参考データ!$D$19:$H$27,5,TRUE)))&lt;(J76/N76),S76&gt;R76),"エラー","OK"),IF(IF(I76="委託輸送",IF(H76="ガソリン",VLOOKUP(L76,参考データ!$D$4:$H$6,5,TRUE),VLOOKUP(L76,参考データ!$D$7:$H$15,5,TRUE)),IF(H76="ガソリン",VLOOKUP(L76,参考データ!$D$16:$H$18,5,TRUE),VLOOKUP(L76,参考データ!$D$19:$H$27,5,TRUE)))&lt;(J76/N76),"エラー","OK"))))</f>
        <v/>
      </c>
      <c r="AN76" s="156">
        <f t="shared" ref="AN76:AN139" si="42">IFERROR(R76*N76,0)</f>
        <v>0</v>
      </c>
      <c r="AO76" s="156">
        <f t="shared" ref="AO76:AO139" si="43">+J76*L76/1000</f>
        <v>0</v>
      </c>
      <c r="AP76" s="140">
        <f t="shared" ref="AP76:AP139" si="44">IFERROR(J76/N76,0)</f>
        <v>0</v>
      </c>
      <c r="AQ76" s="159" t="str">
        <f t="shared" ref="AQ76:AQ139" si="45">C76&amp;D76&amp;E76&amp;F76</f>
        <v/>
      </c>
    </row>
    <row r="77" spans="2:43" x14ac:dyDescent="0.2">
      <c r="B77" s="202">
        <v>66</v>
      </c>
      <c r="C77" s="41"/>
      <c r="D77" s="114"/>
      <c r="E77" s="114"/>
      <c r="F77" s="114"/>
      <c r="G77" s="116"/>
      <c r="H77" s="10"/>
      <c r="I77" s="10"/>
      <c r="J77" s="5"/>
      <c r="K77" s="36"/>
      <c r="L77" s="37"/>
      <c r="M77" s="8"/>
      <c r="N77" s="82"/>
      <c r="O77" s="68"/>
      <c r="P77" s="82"/>
      <c r="Q77" s="81"/>
      <c r="R77" s="280" t="str">
        <f t="shared" si="40"/>
        <v/>
      </c>
      <c r="S77" s="39" t="str">
        <f>IF(I77="","",IF(I77="委託輸送",IF(H77="ガソリン",VLOOKUP(L77,参考データ!$D$4:$F$6,3,TRUE),VLOOKUP(L77,参考データ!$D$7:$F$15,3,TRUE)),IF(H77="ガソリン",VLOOKUP(L77,参考データ!$D$16:$F$18,3,TRUE),VLOOKUP(L77,参考データ!$D$19:$F$27,3,TRUE))))</f>
        <v/>
      </c>
      <c r="T77" s="204" t="str">
        <f>IF(C77="","",IF(AND(J77=0,K77=0),0,IF(Q77="有",IF(H77="ガソリン",VLOOKUP(M77,参考データ!$B$36:$F$38,3,FALSE)/R77^VLOOKUP(M77,参考データ!$B$36:$F$38,4,FALSE)/L77^VLOOKUP(M77,参考データ!$B$36:$F$38,5,FALSE),VLOOKUP(M77,参考データ!$B$39:$F$42,3,FALSE)/R77^VLOOKUP(M77,参考データ!$B$39:$F$42,4,FALSE)/L77^VLOOKUP(M77,参考データ!$B$39:$F$42,5,FALSE))*U77,J77/(IF(I77="委託輸送",IF(H77="ガソリン",INDEX(参考データ!$F$48:$I$50,MATCH(L77,参考データ!$D$48:$D$50,1),MATCH(M77,参考データ!$F$47:$I$47,0)),INDEX(参考データ!$F$51:$I$59,MATCH(L77,参考データ!$D$51:$D$59,1),MATCH(M77,参考データ!$F$47:$I$47,0))),IF(H77="ガソリン",INDEX(参考データ!$F$60:$I$62,MATCH(L77,参考データ!$D$60:$D$62,1),MATCH(M77,参考データ!$F$47:$I$47,0)),INDEX(参考データ!$F$63:$I$71,MATCH(L77,参考データ!$D$63:$D$71,1),MATCH(M77,参考データ!$F$47:$I$47,0))))))))</f>
        <v/>
      </c>
      <c r="U77" s="218" t="str">
        <f t="shared" si="41"/>
        <v/>
      </c>
      <c r="V77" s="206" t="str">
        <f>IF(C77="","",IF(AND(K77=0,T77=0),"OK",IF(Q77="有",IF(OR(IF(I77="委託輸送",IF(H77="ガソリン",VLOOKUP(L77,参考データ!$D$4:$H$6,5,TRUE),VLOOKUP(L77,参考データ!$D$7:$H$15,5,TRUE)),IF(H77="ガソリン",VLOOKUP(L77,参考データ!$D$16:$H$18,5,TRUE),VLOOKUP(L77,参考データ!$D$19:$H$27,5,TRUE)))&lt;(J77/N77),S77&gt;R77),"エラー","OK"),IF(IF(I77="委託輸送",IF(H77="ガソリン",VLOOKUP(L77,参考データ!$D$4:$H$6,5,TRUE),VLOOKUP(L77,参考データ!$D$7:$H$15,5,TRUE)),IF(H77="ガソリン",VLOOKUP(L77,参考データ!$D$16:$H$18,5,TRUE),VLOOKUP(L77,参考データ!$D$19:$H$27,5,TRUE)))&lt;(J77/N77),"エラー","OK"))))</f>
        <v/>
      </c>
      <c r="AN77" s="156">
        <f t="shared" si="42"/>
        <v>0</v>
      </c>
      <c r="AO77" s="156">
        <f t="shared" si="43"/>
        <v>0</v>
      </c>
      <c r="AP77" s="140">
        <f t="shared" si="44"/>
        <v>0</v>
      </c>
      <c r="AQ77" s="159" t="str">
        <f t="shared" si="45"/>
        <v/>
      </c>
    </row>
    <row r="78" spans="2:43" x14ac:dyDescent="0.2">
      <c r="B78" s="202">
        <v>67</v>
      </c>
      <c r="C78" s="41"/>
      <c r="D78" s="114"/>
      <c r="E78" s="114"/>
      <c r="F78" s="114"/>
      <c r="G78" s="116"/>
      <c r="H78" s="10"/>
      <c r="I78" s="10"/>
      <c r="J78" s="5"/>
      <c r="K78" s="36"/>
      <c r="L78" s="37"/>
      <c r="M78" s="8"/>
      <c r="N78" s="82"/>
      <c r="O78" s="68"/>
      <c r="P78" s="82"/>
      <c r="Q78" s="81"/>
      <c r="R78" s="280" t="str">
        <f t="shared" si="40"/>
        <v/>
      </c>
      <c r="S78" s="39" t="str">
        <f>IF(I78="","",IF(I78="委託輸送",IF(H78="ガソリン",VLOOKUP(L78,参考データ!$D$4:$F$6,3,TRUE),VLOOKUP(L78,参考データ!$D$7:$F$15,3,TRUE)),IF(H78="ガソリン",VLOOKUP(L78,参考データ!$D$16:$F$18,3,TRUE),VLOOKUP(L78,参考データ!$D$19:$F$27,3,TRUE))))</f>
        <v/>
      </c>
      <c r="T78" s="204" t="str">
        <f>IF(C78="","",IF(AND(J78=0,K78=0),0,IF(Q78="有",IF(H78="ガソリン",VLOOKUP(M78,参考データ!$B$36:$F$38,3,FALSE)/R78^VLOOKUP(M78,参考データ!$B$36:$F$38,4,FALSE)/L78^VLOOKUP(M78,参考データ!$B$36:$F$38,5,FALSE),VLOOKUP(M78,参考データ!$B$39:$F$42,3,FALSE)/R78^VLOOKUP(M78,参考データ!$B$39:$F$42,4,FALSE)/L78^VLOOKUP(M78,参考データ!$B$39:$F$42,5,FALSE))*U78,J78/(IF(I78="委託輸送",IF(H78="ガソリン",INDEX(参考データ!$F$48:$I$50,MATCH(L78,参考データ!$D$48:$D$50,1),MATCH(M78,参考データ!$F$47:$I$47,0)),INDEX(参考データ!$F$51:$I$59,MATCH(L78,参考データ!$D$51:$D$59,1),MATCH(M78,参考データ!$F$47:$I$47,0))),IF(H78="ガソリン",INDEX(参考データ!$F$60:$I$62,MATCH(L78,参考データ!$D$60:$D$62,1),MATCH(M78,参考データ!$F$47:$I$47,0)),INDEX(参考データ!$F$63:$I$71,MATCH(L78,参考データ!$D$63:$D$71,1),MATCH(M78,参考データ!$F$47:$I$47,0))))))))</f>
        <v/>
      </c>
      <c r="U78" s="218" t="str">
        <f t="shared" si="41"/>
        <v/>
      </c>
      <c r="V78" s="206" t="str">
        <f>IF(C78="","",IF(AND(K78=0,T78=0),"OK",IF(Q78="有",IF(OR(IF(I78="委託輸送",IF(H78="ガソリン",VLOOKUP(L78,参考データ!$D$4:$H$6,5,TRUE),VLOOKUP(L78,参考データ!$D$7:$H$15,5,TRUE)),IF(H78="ガソリン",VLOOKUP(L78,参考データ!$D$16:$H$18,5,TRUE),VLOOKUP(L78,参考データ!$D$19:$H$27,5,TRUE)))&lt;(J78/N78),S78&gt;R78),"エラー","OK"),IF(IF(I78="委託輸送",IF(H78="ガソリン",VLOOKUP(L78,参考データ!$D$4:$H$6,5,TRUE),VLOOKUP(L78,参考データ!$D$7:$H$15,5,TRUE)),IF(H78="ガソリン",VLOOKUP(L78,参考データ!$D$16:$H$18,5,TRUE),VLOOKUP(L78,参考データ!$D$19:$H$27,5,TRUE)))&lt;(J78/N78),"エラー","OK"))))</f>
        <v/>
      </c>
      <c r="AN78" s="156">
        <f t="shared" si="42"/>
        <v>0</v>
      </c>
      <c r="AO78" s="156">
        <f t="shared" si="43"/>
        <v>0</v>
      </c>
      <c r="AP78" s="140">
        <f t="shared" si="44"/>
        <v>0</v>
      </c>
      <c r="AQ78" s="159" t="str">
        <f t="shared" si="45"/>
        <v/>
      </c>
    </row>
    <row r="79" spans="2:43" x14ac:dyDescent="0.2">
      <c r="B79" s="202">
        <v>68</v>
      </c>
      <c r="C79" s="41"/>
      <c r="D79" s="114"/>
      <c r="E79" s="114"/>
      <c r="F79" s="114"/>
      <c r="G79" s="116"/>
      <c r="H79" s="10"/>
      <c r="I79" s="10"/>
      <c r="J79" s="5"/>
      <c r="K79" s="36"/>
      <c r="L79" s="37"/>
      <c r="M79" s="8"/>
      <c r="N79" s="82"/>
      <c r="O79" s="68"/>
      <c r="P79" s="82"/>
      <c r="Q79" s="81"/>
      <c r="R79" s="280" t="str">
        <f t="shared" si="40"/>
        <v/>
      </c>
      <c r="S79" s="39" t="str">
        <f>IF(I79="","",IF(I79="委託輸送",IF(H79="ガソリン",VLOOKUP(L79,参考データ!$D$4:$F$6,3,TRUE),VLOOKUP(L79,参考データ!$D$7:$F$15,3,TRUE)),IF(H79="ガソリン",VLOOKUP(L79,参考データ!$D$16:$F$18,3,TRUE),VLOOKUP(L79,参考データ!$D$19:$F$27,3,TRUE))))</f>
        <v/>
      </c>
      <c r="T79" s="204" t="str">
        <f>IF(C79="","",IF(AND(J79=0,K79=0),0,IF(Q79="有",IF(H79="ガソリン",VLOOKUP(M79,参考データ!$B$36:$F$38,3,FALSE)/R79^VLOOKUP(M79,参考データ!$B$36:$F$38,4,FALSE)/L79^VLOOKUP(M79,参考データ!$B$36:$F$38,5,FALSE),VLOOKUP(M79,参考データ!$B$39:$F$42,3,FALSE)/R79^VLOOKUP(M79,参考データ!$B$39:$F$42,4,FALSE)/L79^VLOOKUP(M79,参考データ!$B$39:$F$42,5,FALSE))*U79,J79/(IF(I79="委託輸送",IF(H79="ガソリン",INDEX(参考データ!$F$48:$I$50,MATCH(L79,参考データ!$D$48:$D$50,1),MATCH(M79,参考データ!$F$47:$I$47,0)),INDEX(参考データ!$F$51:$I$59,MATCH(L79,参考データ!$D$51:$D$59,1),MATCH(M79,参考データ!$F$47:$I$47,0))),IF(H79="ガソリン",INDEX(参考データ!$F$60:$I$62,MATCH(L79,参考データ!$D$60:$D$62,1),MATCH(M79,参考データ!$F$47:$I$47,0)),INDEX(参考データ!$F$63:$I$71,MATCH(L79,参考データ!$D$63:$D$71,1),MATCH(M79,参考データ!$F$47:$I$47,0))))))))</f>
        <v/>
      </c>
      <c r="U79" s="218" t="str">
        <f t="shared" si="41"/>
        <v/>
      </c>
      <c r="V79" s="206" t="str">
        <f>IF(C79="","",IF(AND(K79=0,T79=0),"OK",IF(Q79="有",IF(OR(IF(I79="委託輸送",IF(H79="ガソリン",VLOOKUP(L79,参考データ!$D$4:$H$6,5,TRUE),VLOOKUP(L79,参考データ!$D$7:$H$15,5,TRUE)),IF(H79="ガソリン",VLOOKUP(L79,参考データ!$D$16:$H$18,5,TRUE),VLOOKUP(L79,参考データ!$D$19:$H$27,5,TRUE)))&lt;(J79/N79),S79&gt;R79),"エラー","OK"),IF(IF(I79="委託輸送",IF(H79="ガソリン",VLOOKUP(L79,参考データ!$D$4:$H$6,5,TRUE),VLOOKUP(L79,参考データ!$D$7:$H$15,5,TRUE)),IF(H79="ガソリン",VLOOKUP(L79,参考データ!$D$16:$H$18,5,TRUE),VLOOKUP(L79,参考データ!$D$19:$H$27,5,TRUE)))&lt;(J79/N79),"エラー","OK"))))</f>
        <v/>
      </c>
      <c r="AN79" s="156">
        <f t="shared" si="42"/>
        <v>0</v>
      </c>
      <c r="AO79" s="156">
        <f t="shared" si="43"/>
        <v>0</v>
      </c>
      <c r="AP79" s="140">
        <f t="shared" si="44"/>
        <v>0</v>
      </c>
      <c r="AQ79" s="159" t="str">
        <f t="shared" si="45"/>
        <v/>
      </c>
    </row>
    <row r="80" spans="2:43" x14ac:dyDescent="0.2">
      <c r="B80" s="202">
        <v>69</v>
      </c>
      <c r="C80" s="41"/>
      <c r="D80" s="114"/>
      <c r="E80" s="114"/>
      <c r="F80" s="114"/>
      <c r="G80" s="116"/>
      <c r="H80" s="10"/>
      <c r="I80" s="10"/>
      <c r="J80" s="5"/>
      <c r="K80" s="36"/>
      <c r="L80" s="37"/>
      <c r="M80" s="8"/>
      <c r="N80" s="82"/>
      <c r="O80" s="68"/>
      <c r="P80" s="82"/>
      <c r="Q80" s="81"/>
      <c r="R80" s="280" t="str">
        <f t="shared" si="40"/>
        <v/>
      </c>
      <c r="S80" s="39" t="str">
        <f>IF(I80="","",IF(I80="委託輸送",IF(H80="ガソリン",VLOOKUP(L80,参考データ!$D$4:$F$6,3,TRUE),VLOOKUP(L80,参考データ!$D$7:$F$15,3,TRUE)),IF(H80="ガソリン",VLOOKUP(L80,参考データ!$D$16:$F$18,3,TRUE),VLOOKUP(L80,参考データ!$D$19:$F$27,3,TRUE))))</f>
        <v/>
      </c>
      <c r="T80" s="204" t="str">
        <f>IF(C80="","",IF(AND(J80=0,K80=0),0,IF(Q80="有",IF(H80="ガソリン",VLOOKUP(M80,参考データ!$B$36:$F$38,3,FALSE)/R80^VLOOKUP(M80,参考データ!$B$36:$F$38,4,FALSE)/L80^VLOOKUP(M80,参考データ!$B$36:$F$38,5,FALSE),VLOOKUP(M80,参考データ!$B$39:$F$42,3,FALSE)/R80^VLOOKUP(M80,参考データ!$B$39:$F$42,4,FALSE)/L80^VLOOKUP(M80,参考データ!$B$39:$F$42,5,FALSE))*U80,J80/(IF(I80="委託輸送",IF(H80="ガソリン",INDEX(参考データ!$F$48:$I$50,MATCH(L80,参考データ!$D$48:$D$50,1),MATCH(M80,参考データ!$F$47:$I$47,0)),INDEX(参考データ!$F$51:$I$59,MATCH(L80,参考データ!$D$51:$D$59,1),MATCH(M80,参考データ!$F$47:$I$47,0))),IF(H80="ガソリン",INDEX(参考データ!$F$60:$I$62,MATCH(L80,参考データ!$D$60:$D$62,1),MATCH(M80,参考データ!$F$47:$I$47,0)),INDEX(参考データ!$F$63:$I$71,MATCH(L80,参考データ!$D$63:$D$71,1),MATCH(M80,参考データ!$F$47:$I$47,0))))))))</f>
        <v/>
      </c>
      <c r="U80" s="218" t="str">
        <f t="shared" si="41"/>
        <v/>
      </c>
      <c r="V80" s="206" t="str">
        <f>IF(C80="","",IF(AND(K80=0,T80=0),"OK",IF(Q80="有",IF(OR(IF(I80="委託輸送",IF(H80="ガソリン",VLOOKUP(L80,参考データ!$D$4:$H$6,5,TRUE),VLOOKUP(L80,参考データ!$D$7:$H$15,5,TRUE)),IF(H80="ガソリン",VLOOKUP(L80,参考データ!$D$16:$H$18,5,TRUE),VLOOKUP(L80,参考データ!$D$19:$H$27,5,TRUE)))&lt;(J80/N80),S80&gt;R80),"エラー","OK"),IF(IF(I80="委託輸送",IF(H80="ガソリン",VLOOKUP(L80,参考データ!$D$4:$H$6,5,TRUE),VLOOKUP(L80,参考データ!$D$7:$H$15,5,TRUE)),IF(H80="ガソリン",VLOOKUP(L80,参考データ!$D$16:$H$18,5,TRUE),VLOOKUP(L80,参考データ!$D$19:$H$27,5,TRUE)))&lt;(J80/N80),"エラー","OK"))))</f>
        <v/>
      </c>
      <c r="AN80" s="156">
        <f t="shared" si="42"/>
        <v>0</v>
      </c>
      <c r="AO80" s="156">
        <f t="shared" si="43"/>
        <v>0</v>
      </c>
      <c r="AP80" s="140">
        <f t="shared" si="44"/>
        <v>0</v>
      </c>
      <c r="AQ80" s="159" t="str">
        <f t="shared" si="45"/>
        <v/>
      </c>
    </row>
    <row r="81" spans="2:43" x14ac:dyDescent="0.2">
      <c r="B81" s="202">
        <v>70</v>
      </c>
      <c r="C81" s="41"/>
      <c r="D81" s="114"/>
      <c r="E81" s="114"/>
      <c r="F81" s="114"/>
      <c r="G81" s="116"/>
      <c r="H81" s="10"/>
      <c r="I81" s="10"/>
      <c r="J81" s="5"/>
      <c r="K81" s="36"/>
      <c r="L81" s="37"/>
      <c r="M81" s="8"/>
      <c r="N81" s="82"/>
      <c r="O81" s="68"/>
      <c r="P81" s="82"/>
      <c r="Q81" s="81"/>
      <c r="R81" s="280" t="str">
        <f t="shared" si="40"/>
        <v/>
      </c>
      <c r="S81" s="39" t="str">
        <f>IF(I81="","",IF(I81="委託輸送",IF(H81="ガソリン",VLOOKUP(L81,参考データ!$D$4:$F$6,3,TRUE),VLOOKUP(L81,参考データ!$D$7:$F$15,3,TRUE)),IF(H81="ガソリン",VLOOKUP(L81,参考データ!$D$16:$F$18,3,TRUE),VLOOKUP(L81,参考データ!$D$19:$F$27,3,TRUE))))</f>
        <v/>
      </c>
      <c r="T81" s="204" t="str">
        <f>IF(C81="","",IF(AND(J81=0,K81=0),0,IF(Q81="有",IF(H81="ガソリン",VLOOKUP(M81,参考データ!$B$36:$F$38,3,FALSE)/R81^VLOOKUP(M81,参考データ!$B$36:$F$38,4,FALSE)/L81^VLOOKUP(M81,参考データ!$B$36:$F$38,5,FALSE),VLOOKUP(M81,参考データ!$B$39:$F$42,3,FALSE)/R81^VLOOKUP(M81,参考データ!$B$39:$F$42,4,FALSE)/L81^VLOOKUP(M81,参考データ!$B$39:$F$42,5,FALSE))*U81,J81/(IF(I81="委託輸送",IF(H81="ガソリン",INDEX(参考データ!$F$48:$I$50,MATCH(L81,参考データ!$D$48:$D$50,1),MATCH(M81,参考データ!$F$47:$I$47,0)),INDEX(参考データ!$F$51:$I$59,MATCH(L81,参考データ!$D$51:$D$59,1),MATCH(M81,参考データ!$F$47:$I$47,0))),IF(H81="ガソリン",INDEX(参考データ!$F$60:$I$62,MATCH(L81,参考データ!$D$60:$D$62,1),MATCH(M81,参考データ!$F$47:$I$47,0)),INDEX(参考データ!$F$63:$I$71,MATCH(L81,参考データ!$D$63:$D$71,1),MATCH(M81,参考データ!$F$47:$I$47,0))))))))</f>
        <v/>
      </c>
      <c r="U81" s="218" t="str">
        <f t="shared" si="41"/>
        <v/>
      </c>
      <c r="V81" s="206" t="str">
        <f>IF(C81="","",IF(AND(K81=0,T81=0),"OK",IF(Q81="有",IF(OR(IF(I81="委託輸送",IF(H81="ガソリン",VLOOKUP(L81,参考データ!$D$4:$H$6,5,TRUE),VLOOKUP(L81,参考データ!$D$7:$H$15,5,TRUE)),IF(H81="ガソリン",VLOOKUP(L81,参考データ!$D$16:$H$18,5,TRUE),VLOOKUP(L81,参考データ!$D$19:$H$27,5,TRUE)))&lt;(J81/N81),S81&gt;R81),"エラー","OK"),IF(IF(I81="委託輸送",IF(H81="ガソリン",VLOOKUP(L81,参考データ!$D$4:$H$6,5,TRUE),VLOOKUP(L81,参考データ!$D$7:$H$15,5,TRUE)),IF(H81="ガソリン",VLOOKUP(L81,参考データ!$D$16:$H$18,5,TRUE),VLOOKUP(L81,参考データ!$D$19:$H$27,5,TRUE)))&lt;(J81/N81),"エラー","OK"))))</f>
        <v/>
      </c>
      <c r="AN81" s="156">
        <f t="shared" si="42"/>
        <v>0</v>
      </c>
      <c r="AO81" s="156">
        <f t="shared" si="43"/>
        <v>0</v>
      </c>
      <c r="AP81" s="140">
        <f t="shared" si="44"/>
        <v>0</v>
      </c>
      <c r="AQ81" s="159" t="str">
        <f t="shared" si="45"/>
        <v/>
      </c>
    </row>
    <row r="82" spans="2:43" x14ac:dyDescent="0.2">
      <c r="B82" s="202">
        <v>71</v>
      </c>
      <c r="C82" s="41"/>
      <c r="D82" s="114"/>
      <c r="E82" s="114"/>
      <c r="F82" s="114"/>
      <c r="G82" s="116"/>
      <c r="H82" s="10"/>
      <c r="I82" s="10"/>
      <c r="J82" s="5"/>
      <c r="K82" s="36"/>
      <c r="L82" s="37"/>
      <c r="M82" s="8"/>
      <c r="N82" s="82"/>
      <c r="O82" s="68"/>
      <c r="P82" s="82"/>
      <c r="Q82" s="81"/>
      <c r="R82" s="280" t="str">
        <f t="shared" si="40"/>
        <v/>
      </c>
      <c r="S82" s="39" t="str">
        <f>IF(I82="","",IF(I82="委託輸送",IF(H82="ガソリン",VLOOKUP(L82,参考データ!$D$4:$F$6,3,TRUE),VLOOKUP(L82,参考データ!$D$7:$F$15,3,TRUE)),IF(H82="ガソリン",VLOOKUP(L82,参考データ!$D$16:$F$18,3,TRUE),VLOOKUP(L82,参考データ!$D$19:$F$27,3,TRUE))))</f>
        <v/>
      </c>
      <c r="T82" s="204" t="str">
        <f>IF(C82="","",IF(AND(J82=0,K82=0),0,IF(Q82="有",IF(H82="ガソリン",VLOOKUP(M82,参考データ!$B$36:$F$38,3,FALSE)/R82^VLOOKUP(M82,参考データ!$B$36:$F$38,4,FALSE)/L82^VLOOKUP(M82,参考データ!$B$36:$F$38,5,FALSE),VLOOKUP(M82,参考データ!$B$39:$F$42,3,FALSE)/R82^VLOOKUP(M82,参考データ!$B$39:$F$42,4,FALSE)/L82^VLOOKUP(M82,参考データ!$B$39:$F$42,5,FALSE))*U82,J82/(IF(I82="委託輸送",IF(H82="ガソリン",INDEX(参考データ!$F$48:$I$50,MATCH(L82,参考データ!$D$48:$D$50,1),MATCH(M82,参考データ!$F$47:$I$47,0)),INDEX(参考データ!$F$51:$I$59,MATCH(L82,参考データ!$D$51:$D$59,1),MATCH(M82,参考データ!$F$47:$I$47,0))),IF(H82="ガソリン",INDEX(参考データ!$F$60:$I$62,MATCH(L82,参考データ!$D$60:$D$62,1),MATCH(M82,参考データ!$F$47:$I$47,0)),INDEX(参考データ!$F$63:$I$71,MATCH(L82,参考データ!$D$63:$D$71,1),MATCH(M82,参考データ!$F$47:$I$47,0))))))))</f>
        <v/>
      </c>
      <c r="U82" s="218" t="str">
        <f t="shared" si="41"/>
        <v/>
      </c>
      <c r="V82" s="206" t="str">
        <f>IF(C82="","",IF(AND(K82=0,T82=0),"OK",IF(Q82="有",IF(OR(IF(I82="委託輸送",IF(H82="ガソリン",VLOOKUP(L82,参考データ!$D$4:$H$6,5,TRUE),VLOOKUP(L82,参考データ!$D$7:$H$15,5,TRUE)),IF(H82="ガソリン",VLOOKUP(L82,参考データ!$D$16:$H$18,5,TRUE),VLOOKUP(L82,参考データ!$D$19:$H$27,5,TRUE)))&lt;(J82/N82),S82&gt;R82),"エラー","OK"),IF(IF(I82="委託輸送",IF(H82="ガソリン",VLOOKUP(L82,参考データ!$D$4:$H$6,5,TRUE),VLOOKUP(L82,参考データ!$D$7:$H$15,5,TRUE)),IF(H82="ガソリン",VLOOKUP(L82,参考データ!$D$16:$H$18,5,TRUE),VLOOKUP(L82,参考データ!$D$19:$H$27,5,TRUE)))&lt;(J82/N82),"エラー","OK"))))</f>
        <v/>
      </c>
      <c r="AN82" s="156">
        <f t="shared" si="42"/>
        <v>0</v>
      </c>
      <c r="AO82" s="156">
        <f t="shared" si="43"/>
        <v>0</v>
      </c>
      <c r="AP82" s="140">
        <f t="shared" si="44"/>
        <v>0</v>
      </c>
      <c r="AQ82" s="159" t="str">
        <f t="shared" si="45"/>
        <v/>
      </c>
    </row>
    <row r="83" spans="2:43" x14ac:dyDescent="0.2">
      <c r="B83" s="202">
        <v>72</v>
      </c>
      <c r="C83" s="41"/>
      <c r="D83" s="114"/>
      <c r="E83" s="114"/>
      <c r="F83" s="114"/>
      <c r="G83" s="116"/>
      <c r="H83" s="10"/>
      <c r="I83" s="10"/>
      <c r="J83" s="5"/>
      <c r="K83" s="36"/>
      <c r="L83" s="37"/>
      <c r="M83" s="8"/>
      <c r="N83" s="82"/>
      <c r="O83" s="68"/>
      <c r="P83" s="82"/>
      <c r="Q83" s="81"/>
      <c r="R83" s="280" t="str">
        <f t="shared" si="40"/>
        <v/>
      </c>
      <c r="S83" s="39" t="str">
        <f>IF(I83="","",IF(I83="委託輸送",IF(H83="ガソリン",VLOOKUP(L83,参考データ!$D$4:$F$6,3,TRUE),VLOOKUP(L83,参考データ!$D$7:$F$15,3,TRUE)),IF(H83="ガソリン",VLOOKUP(L83,参考データ!$D$16:$F$18,3,TRUE),VLOOKUP(L83,参考データ!$D$19:$F$27,3,TRUE))))</f>
        <v/>
      </c>
      <c r="T83" s="204" t="str">
        <f>IF(C83="","",IF(AND(J83=0,K83=0),0,IF(Q83="有",IF(H83="ガソリン",VLOOKUP(M83,参考データ!$B$36:$F$38,3,FALSE)/R83^VLOOKUP(M83,参考データ!$B$36:$F$38,4,FALSE)/L83^VLOOKUP(M83,参考データ!$B$36:$F$38,5,FALSE),VLOOKUP(M83,参考データ!$B$39:$F$42,3,FALSE)/R83^VLOOKUP(M83,参考データ!$B$39:$F$42,4,FALSE)/L83^VLOOKUP(M83,参考データ!$B$39:$F$42,5,FALSE))*U83,J83/(IF(I83="委託輸送",IF(H83="ガソリン",INDEX(参考データ!$F$48:$I$50,MATCH(L83,参考データ!$D$48:$D$50,1),MATCH(M83,参考データ!$F$47:$I$47,0)),INDEX(参考データ!$F$51:$I$59,MATCH(L83,参考データ!$D$51:$D$59,1),MATCH(M83,参考データ!$F$47:$I$47,0))),IF(H83="ガソリン",INDEX(参考データ!$F$60:$I$62,MATCH(L83,参考データ!$D$60:$D$62,1),MATCH(M83,参考データ!$F$47:$I$47,0)),INDEX(参考データ!$F$63:$I$71,MATCH(L83,参考データ!$D$63:$D$71,1),MATCH(M83,参考データ!$F$47:$I$47,0))))))))</f>
        <v/>
      </c>
      <c r="U83" s="218" t="str">
        <f t="shared" si="41"/>
        <v/>
      </c>
      <c r="V83" s="206" t="str">
        <f>IF(C83="","",IF(AND(K83=0,T83=0),"OK",IF(Q83="有",IF(OR(IF(I83="委託輸送",IF(H83="ガソリン",VLOOKUP(L83,参考データ!$D$4:$H$6,5,TRUE),VLOOKUP(L83,参考データ!$D$7:$H$15,5,TRUE)),IF(H83="ガソリン",VLOOKUP(L83,参考データ!$D$16:$H$18,5,TRUE),VLOOKUP(L83,参考データ!$D$19:$H$27,5,TRUE)))&lt;(J83/N83),S83&gt;R83),"エラー","OK"),IF(IF(I83="委託輸送",IF(H83="ガソリン",VLOOKUP(L83,参考データ!$D$4:$H$6,5,TRUE),VLOOKUP(L83,参考データ!$D$7:$H$15,5,TRUE)),IF(H83="ガソリン",VLOOKUP(L83,参考データ!$D$16:$H$18,5,TRUE),VLOOKUP(L83,参考データ!$D$19:$H$27,5,TRUE)))&lt;(J83/N83),"エラー","OK"))))</f>
        <v/>
      </c>
      <c r="AN83" s="156">
        <f t="shared" si="42"/>
        <v>0</v>
      </c>
      <c r="AO83" s="156">
        <f t="shared" si="43"/>
        <v>0</v>
      </c>
      <c r="AP83" s="140">
        <f t="shared" si="44"/>
        <v>0</v>
      </c>
      <c r="AQ83" s="159" t="str">
        <f t="shared" si="45"/>
        <v/>
      </c>
    </row>
    <row r="84" spans="2:43" x14ac:dyDescent="0.2">
      <c r="B84" s="202">
        <v>73</v>
      </c>
      <c r="C84" s="41"/>
      <c r="D84" s="114"/>
      <c r="E84" s="114"/>
      <c r="F84" s="114"/>
      <c r="G84" s="116"/>
      <c r="H84" s="10"/>
      <c r="I84" s="10"/>
      <c r="J84" s="5"/>
      <c r="K84" s="36"/>
      <c r="L84" s="37"/>
      <c r="M84" s="8"/>
      <c r="N84" s="82"/>
      <c r="O84" s="68"/>
      <c r="P84" s="82"/>
      <c r="Q84" s="81"/>
      <c r="R84" s="280" t="str">
        <f t="shared" si="40"/>
        <v/>
      </c>
      <c r="S84" s="39" t="str">
        <f>IF(I84="","",IF(I84="委託輸送",IF(H84="ガソリン",VLOOKUP(L84,参考データ!$D$4:$F$6,3,TRUE),VLOOKUP(L84,参考データ!$D$7:$F$15,3,TRUE)),IF(H84="ガソリン",VLOOKUP(L84,参考データ!$D$16:$F$18,3,TRUE),VLOOKUP(L84,参考データ!$D$19:$F$27,3,TRUE))))</f>
        <v/>
      </c>
      <c r="T84" s="204" t="str">
        <f>IF(C84="","",IF(AND(J84=0,K84=0),0,IF(Q84="有",IF(H84="ガソリン",VLOOKUP(M84,参考データ!$B$36:$F$38,3,FALSE)/R84^VLOOKUP(M84,参考データ!$B$36:$F$38,4,FALSE)/L84^VLOOKUP(M84,参考データ!$B$36:$F$38,5,FALSE),VLOOKUP(M84,参考データ!$B$39:$F$42,3,FALSE)/R84^VLOOKUP(M84,参考データ!$B$39:$F$42,4,FALSE)/L84^VLOOKUP(M84,参考データ!$B$39:$F$42,5,FALSE))*U84,J84/(IF(I84="委託輸送",IF(H84="ガソリン",INDEX(参考データ!$F$48:$I$50,MATCH(L84,参考データ!$D$48:$D$50,1),MATCH(M84,参考データ!$F$47:$I$47,0)),INDEX(参考データ!$F$51:$I$59,MATCH(L84,参考データ!$D$51:$D$59,1),MATCH(M84,参考データ!$F$47:$I$47,0))),IF(H84="ガソリン",INDEX(参考データ!$F$60:$I$62,MATCH(L84,参考データ!$D$60:$D$62,1),MATCH(M84,参考データ!$F$47:$I$47,0)),INDEX(参考データ!$F$63:$I$71,MATCH(L84,参考データ!$D$63:$D$71,1),MATCH(M84,参考データ!$F$47:$I$47,0))))))))</f>
        <v/>
      </c>
      <c r="U84" s="218" t="str">
        <f t="shared" si="41"/>
        <v/>
      </c>
      <c r="V84" s="206" t="str">
        <f>IF(C84="","",IF(AND(K84=0,T84=0),"OK",IF(Q84="有",IF(OR(IF(I84="委託輸送",IF(H84="ガソリン",VLOOKUP(L84,参考データ!$D$4:$H$6,5,TRUE),VLOOKUP(L84,参考データ!$D$7:$H$15,5,TRUE)),IF(H84="ガソリン",VLOOKUP(L84,参考データ!$D$16:$H$18,5,TRUE),VLOOKUP(L84,参考データ!$D$19:$H$27,5,TRUE)))&lt;(J84/N84),S84&gt;R84),"エラー","OK"),IF(IF(I84="委託輸送",IF(H84="ガソリン",VLOOKUP(L84,参考データ!$D$4:$H$6,5,TRUE),VLOOKUP(L84,参考データ!$D$7:$H$15,5,TRUE)),IF(H84="ガソリン",VLOOKUP(L84,参考データ!$D$16:$H$18,5,TRUE),VLOOKUP(L84,参考データ!$D$19:$H$27,5,TRUE)))&lt;(J84/N84),"エラー","OK"))))</f>
        <v/>
      </c>
      <c r="AN84" s="156">
        <f t="shared" si="42"/>
        <v>0</v>
      </c>
      <c r="AO84" s="156">
        <f t="shared" si="43"/>
        <v>0</v>
      </c>
      <c r="AP84" s="140">
        <f t="shared" si="44"/>
        <v>0</v>
      </c>
      <c r="AQ84" s="159" t="str">
        <f t="shared" si="45"/>
        <v/>
      </c>
    </row>
    <row r="85" spans="2:43" x14ac:dyDescent="0.2">
      <c r="B85" s="202">
        <v>74</v>
      </c>
      <c r="C85" s="41"/>
      <c r="D85" s="114"/>
      <c r="E85" s="114"/>
      <c r="F85" s="114"/>
      <c r="G85" s="116"/>
      <c r="H85" s="10"/>
      <c r="I85" s="10"/>
      <c r="J85" s="5"/>
      <c r="K85" s="36"/>
      <c r="L85" s="37"/>
      <c r="M85" s="8"/>
      <c r="N85" s="82"/>
      <c r="O85" s="68"/>
      <c r="P85" s="82"/>
      <c r="Q85" s="81"/>
      <c r="R85" s="280" t="str">
        <f t="shared" si="40"/>
        <v/>
      </c>
      <c r="S85" s="39" t="str">
        <f>IF(I85="","",IF(I85="委託輸送",IF(H85="ガソリン",VLOOKUP(L85,参考データ!$D$4:$F$6,3,TRUE),VLOOKUP(L85,参考データ!$D$7:$F$15,3,TRUE)),IF(H85="ガソリン",VLOOKUP(L85,参考データ!$D$16:$F$18,3,TRUE),VLOOKUP(L85,参考データ!$D$19:$F$27,3,TRUE))))</f>
        <v/>
      </c>
      <c r="T85" s="204" t="str">
        <f>IF(C85="","",IF(AND(J85=0,K85=0),0,IF(Q85="有",IF(H85="ガソリン",VLOOKUP(M85,参考データ!$B$36:$F$38,3,FALSE)/R85^VLOOKUP(M85,参考データ!$B$36:$F$38,4,FALSE)/L85^VLOOKUP(M85,参考データ!$B$36:$F$38,5,FALSE),VLOOKUP(M85,参考データ!$B$39:$F$42,3,FALSE)/R85^VLOOKUP(M85,参考データ!$B$39:$F$42,4,FALSE)/L85^VLOOKUP(M85,参考データ!$B$39:$F$42,5,FALSE))*U85,J85/(IF(I85="委託輸送",IF(H85="ガソリン",INDEX(参考データ!$F$48:$I$50,MATCH(L85,参考データ!$D$48:$D$50,1),MATCH(M85,参考データ!$F$47:$I$47,0)),INDEX(参考データ!$F$51:$I$59,MATCH(L85,参考データ!$D$51:$D$59,1),MATCH(M85,参考データ!$F$47:$I$47,0))),IF(H85="ガソリン",INDEX(参考データ!$F$60:$I$62,MATCH(L85,参考データ!$D$60:$D$62,1),MATCH(M85,参考データ!$F$47:$I$47,0)),INDEX(参考データ!$F$63:$I$71,MATCH(L85,参考データ!$D$63:$D$71,1),MATCH(M85,参考データ!$F$47:$I$47,0))))))))</f>
        <v/>
      </c>
      <c r="U85" s="218" t="str">
        <f t="shared" si="41"/>
        <v/>
      </c>
      <c r="V85" s="206" t="str">
        <f>IF(C85="","",IF(AND(K85=0,T85=0),"OK",IF(Q85="有",IF(OR(IF(I85="委託輸送",IF(H85="ガソリン",VLOOKUP(L85,参考データ!$D$4:$H$6,5,TRUE),VLOOKUP(L85,参考データ!$D$7:$H$15,5,TRUE)),IF(H85="ガソリン",VLOOKUP(L85,参考データ!$D$16:$H$18,5,TRUE),VLOOKUP(L85,参考データ!$D$19:$H$27,5,TRUE)))&lt;(J85/N85),S85&gt;R85),"エラー","OK"),IF(IF(I85="委託輸送",IF(H85="ガソリン",VLOOKUP(L85,参考データ!$D$4:$H$6,5,TRUE),VLOOKUP(L85,参考データ!$D$7:$H$15,5,TRUE)),IF(H85="ガソリン",VLOOKUP(L85,参考データ!$D$16:$H$18,5,TRUE),VLOOKUP(L85,参考データ!$D$19:$H$27,5,TRUE)))&lt;(J85/N85),"エラー","OK"))))</f>
        <v/>
      </c>
      <c r="AN85" s="156">
        <f t="shared" si="42"/>
        <v>0</v>
      </c>
      <c r="AO85" s="156">
        <f t="shared" si="43"/>
        <v>0</v>
      </c>
      <c r="AP85" s="140">
        <f t="shared" si="44"/>
        <v>0</v>
      </c>
      <c r="AQ85" s="159" t="str">
        <f t="shared" si="45"/>
        <v/>
      </c>
    </row>
    <row r="86" spans="2:43" x14ac:dyDescent="0.2">
      <c r="B86" s="202">
        <v>75</v>
      </c>
      <c r="C86" s="41"/>
      <c r="D86" s="114"/>
      <c r="E86" s="114"/>
      <c r="F86" s="114"/>
      <c r="G86" s="116"/>
      <c r="H86" s="10"/>
      <c r="I86" s="10"/>
      <c r="J86" s="5"/>
      <c r="K86" s="36"/>
      <c r="L86" s="37"/>
      <c r="M86" s="8"/>
      <c r="N86" s="82"/>
      <c r="O86" s="68"/>
      <c r="P86" s="82"/>
      <c r="Q86" s="81"/>
      <c r="R86" s="280" t="str">
        <f t="shared" si="40"/>
        <v/>
      </c>
      <c r="S86" s="39" t="str">
        <f>IF(I86="","",IF(I86="委託輸送",IF(H86="ガソリン",VLOOKUP(L86,参考データ!$D$4:$F$6,3,TRUE),VLOOKUP(L86,参考データ!$D$7:$F$15,3,TRUE)),IF(H86="ガソリン",VLOOKUP(L86,参考データ!$D$16:$F$18,3,TRUE),VLOOKUP(L86,参考データ!$D$19:$F$27,3,TRUE))))</f>
        <v/>
      </c>
      <c r="T86" s="204" t="str">
        <f>IF(C86="","",IF(AND(J86=0,K86=0),0,IF(Q86="有",IF(H86="ガソリン",VLOOKUP(M86,参考データ!$B$36:$F$38,3,FALSE)/R86^VLOOKUP(M86,参考データ!$B$36:$F$38,4,FALSE)/L86^VLOOKUP(M86,参考データ!$B$36:$F$38,5,FALSE),VLOOKUP(M86,参考データ!$B$39:$F$42,3,FALSE)/R86^VLOOKUP(M86,参考データ!$B$39:$F$42,4,FALSE)/L86^VLOOKUP(M86,参考データ!$B$39:$F$42,5,FALSE))*U86,J86/(IF(I86="委託輸送",IF(H86="ガソリン",INDEX(参考データ!$F$48:$I$50,MATCH(L86,参考データ!$D$48:$D$50,1),MATCH(M86,参考データ!$F$47:$I$47,0)),INDEX(参考データ!$F$51:$I$59,MATCH(L86,参考データ!$D$51:$D$59,1),MATCH(M86,参考データ!$F$47:$I$47,0))),IF(H86="ガソリン",INDEX(参考データ!$F$60:$I$62,MATCH(L86,参考データ!$D$60:$D$62,1),MATCH(M86,参考データ!$F$47:$I$47,0)),INDEX(参考データ!$F$63:$I$71,MATCH(L86,参考データ!$D$63:$D$71,1),MATCH(M86,参考データ!$F$47:$I$47,0))))))))</f>
        <v/>
      </c>
      <c r="U86" s="218" t="str">
        <f t="shared" si="41"/>
        <v/>
      </c>
      <c r="V86" s="206" t="str">
        <f>IF(C86="","",IF(AND(K86=0,T86=0),"OK",IF(Q86="有",IF(OR(IF(I86="委託輸送",IF(H86="ガソリン",VLOOKUP(L86,参考データ!$D$4:$H$6,5,TRUE),VLOOKUP(L86,参考データ!$D$7:$H$15,5,TRUE)),IF(H86="ガソリン",VLOOKUP(L86,参考データ!$D$16:$H$18,5,TRUE),VLOOKUP(L86,参考データ!$D$19:$H$27,5,TRUE)))&lt;(J86/N86),S86&gt;R86),"エラー","OK"),IF(IF(I86="委託輸送",IF(H86="ガソリン",VLOOKUP(L86,参考データ!$D$4:$H$6,5,TRUE),VLOOKUP(L86,参考データ!$D$7:$H$15,5,TRUE)),IF(H86="ガソリン",VLOOKUP(L86,参考データ!$D$16:$H$18,5,TRUE),VLOOKUP(L86,参考データ!$D$19:$H$27,5,TRUE)))&lt;(J86/N86),"エラー","OK"))))</f>
        <v/>
      </c>
      <c r="AN86" s="156">
        <f t="shared" si="42"/>
        <v>0</v>
      </c>
      <c r="AO86" s="156">
        <f t="shared" si="43"/>
        <v>0</v>
      </c>
      <c r="AP86" s="140">
        <f t="shared" si="44"/>
        <v>0</v>
      </c>
      <c r="AQ86" s="159" t="str">
        <f t="shared" si="45"/>
        <v/>
      </c>
    </row>
    <row r="87" spans="2:43" x14ac:dyDescent="0.2">
      <c r="B87" s="202">
        <v>76</v>
      </c>
      <c r="C87" s="41"/>
      <c r="D87" s="114"/>
      <c r="E87" s="114"/>
      <c r="F87" s="114"/>
      <c r="G87" s="116"/>
      <c r="H87" s="10"/>
      <c r="I87" s="10"/>
      <c r="J87" s="5"/>
      <c r="K87" s="36"/>
      <c r="L87" s="37"/>
      <c r="M87" s="8"/>
      <c r="N87" s="82"/>
      <c r="O87" s="68"/>
      <c r="P87" s="82"/>
      <c r="Q87" s="81"/>
      <c r="R87" s="280" t="str">
        <f t="shared" si="40"/>
        <v/>
      </c>
      <c r="S87" s="39" t="str">
        <f>IF(I87="","",IF(I87="委託輸送",IF(H87="ガソリン",VLOOKUP(L87,参考データ!$D$4:$F$6,3,TRUE),VLOOKUP(L87,参考データ!$D$7:$F$15,3,TRUE)),IF(H87="ガソリン",VLOOKUP(L87,参考データ!$D$16:$F$18,3,TRUE),VLOOKUP(L87,参考データ!$D$19:$F$27,3,TRUE))))</f>
        <v/>
      </c>
      <c r="T87" s="204" t="str">
        <f>IF(C87="","",IF(AND(J87=0,K87=0),0,IF(Q87="有",IF(H87="ガソリン",VLOOKUP(M87,参考データ!$B$36:$F$38,3,FALSE)/R87^VLOOKUP(M87,参考データ!$B$36:$F$38,4,FALSE)/L87^VLOOKUP(M87,参考データ!$B$36:$F$38,5,FALSE),VLOOKUP(M87,参考データ!$B$39:$F$42,3,FALSE)/R87^VLOOKUP(M87,参考データ!$B$39:$F$42,4,FALSE)/L87^VLOOKUP(M87,参考データ!$B$39:$F$42,5,FALSE))*U87,J87/(IF(I87="委託輸送",IF(H87="ガソリン",INDEX(参考データ!$F$48:$I$50,MATCH(L87,参考データ!$D$48:$D$50,1),MATCH(M87,参考データ!$F$47:$I$47,0)),INDEX(参考データ!$F$51:$I$59,MATCH(L87,参考データ!$D$51:$D$59,1),MATCH(M87,参考データ!$F$47:$I$47,0))),IF(H87="ガソリン",INDEX(参考データ!$F$60:$I$62,MATCH(L87,参考データ!$D$60:$D$62,1),MATCH(M87,参考データ!$F$47:$I$47,0)),INDEX(参考データ!$F$63:$I$71,MATCH(L87,参考データ!$D$63:$D$71,1),MATCH(M87,参考データ!$F$47:$I$47,0))))))))</f>
        <v/>
      </c>
      <c r="U87" s="218" t="str">
        <f t="shared" si="41"/>
        <v/>
      </c>
      <c r="V87" s="206" t="str">
        <f>IF(C87="","",IF(AND(K87=0,T87=0),"OK",IF(Q87="有",IF(OR(IF(I87="委託輸送",IF(H87="ガソリン",VLOOKUP(L87,参考データ!$D$4:$H$6,5,TRUE),VLOOKUP(L87,参考データ!$D$7:$H$15,5,TRUE)),IF(H87="ガソリン",VLOOKUP(L87,参考データ!$D$16:$H$18,5,TRUE),VLOOKUP(L87,参考データ!$D$19:$H$27,5,TRUE)))&lt;(J87/N87),S87&gt;R87),"エラー","OK"),IF(IF(I87="委託輸送",IF(H87="ガソリン",VLOOKUP(L87,参考データ!$D$4:$H$6,5,TRUE),VLOOKUP(L87,参考データ!$D$7:$H$15,5,TRUE)),IF(H87="ガソリン",VLOOKUP(L87,参考データ!$D$16:$H$18,5,TRUE),VLOOKUP(L87,参考データ!$D$19:$H$27,5,TRUE)))&lt;(J87/N87),"エラー","OK"))))</f>
        <v/>
      </c>
      <c r="AN87" s="156">
        <f t="shared" si="42"/>
        <v>0</v>
      </c>
      <c r="AO87" s="156">
        <f t="shared" si="43"/>
        <v>0</v>
      </c>
      <c r="AP87" s="140">
        <f t="shared" si="44"/>
        <v>0</v>
      </c>
      <c r="AQ87" s="159" t="str">
        <f t="shared" si="45"/>
        <v/>
      </c>
    </row>
    <row r="88" spans="2:43" x14ac:dyDescent="0.2">
      <c r="B88" s="202">
        <v>77</v>
      </c>
      <c r="C88" s="41"/>
      <c r="D88" s="114"/>
      <c r="E88" s="114"/>
      <c r="F88" s="114"/>
      <c r="G88" s="116"/>
      <c r="H88" s="10"/>
      <c r="I88" s="10"/>
      <c r="J88" s="5"/>
      <c r="K88" s="36"/>
      <c r="L88" s="37"/>
      <c r="M88" s="8"/>
      <c r="N88" s="82"/>
      <c r="O88" s="68"/>
      <c r="P88" s="82"/>
      <c r="Q88" s="81"/>
      <c r="R88" s="280" t="str">
        <f t="shared" si="40"/>
        <v/>
      </c>
      <c r="S88" s="39" t="str">
        <f>IF(I88="","",IF(I88="委託輸送",IF(H88="ガソリン",VLOOKUP(L88,参考データ!$D$4:$F$6,3,TRUE),VLOOKUP(L88,参考データ!$D$7:$F$15,3,TRUE)),IF(H88="ガソリン",VLOOKUP(L88,参考データ!$D$16:$F$18,3,TRUE),VLOOKUP(L88,参考データ!$D$19:$F$27,3,TRUE))))</f>
        <v/>
      </c>
      <c r="T88" s="204" t="str">
        <f>IF(C88="","",IF(AND(J88=0,K88=0),0,IF(Q88="有",IF(H88="ガソリン",VLOOKUP(M88,参考データ!$B$36:$F$38,3,FALSE)/R88^VLOOKUP(M88,参考データ!$B$36:$F$38,4,FALSE)/L88^VLOOKUP(M88,参考データ!$B$36:$F$38,5,FALSE),VLOOKUP(M88,参考データ!$B$39:$F$42,3,FALSE)/R88^VLOOKUP(M88,参考データ!$B$39:$F$42,4,FALSE)/L88^VLOOKUP(M88,参考データ!$B$39:$F$42,5,FALSE))*U88,J88/(IF(I88="委託輸送",IF(H88="ガソリン",INDEX(参考データ!$F$48:$I$50,MATCH(L88,参考データ!$D$48:$D$50,1),MATCH(M88,参考データ!$F$47:$I$47,0)),INDEX(参考データ!$F$51:$I$59,MATCH(L88,参考データ!$D$51:$D$59,1),MATCH(M88,参考データ!$F$47:$I$47,0))),IF(H88="ガソリン",INDEX(参考データ!$F$60:$I$62,MATCH(L88,参考データ!$D$60:$D$62,1),MATCH(M88,参考データ!$F$47:$I$47,0)),INDEX(参考データ!$F$63:$I$71,MATCH(L88,参考データ!$D$63:$D$71,1),MATCH(M88,参考データ!$F$47:$I$47,0))))))))</f>
        <v/>
      </c>
      <c r="U88" s="218" t="str">
        <f t="shared" si="41"/>
        <v/>
      </c>
      <c r="V88" s="206" t="str">
        <f>IF(C88="","",IF(AND(K88=0,T88=0),"OK",IF(Q88="有",IF(OR(IF(I88="委託輸送",IF(H88="ガソリン",VLOOKUP(L88,参考データ!$D$4:$H$6,5,TRUE),VLOOKUP(L88,参考データ!$D$7:$H$15,5,TRUE)),IF(H88="ガソリン",VLOOKUP(L88,参考データ!$D$16:$H$18,5,TRUE),VLOOKUP(L88,参考データ!$D$19:$H$27,5,TRUE)))&lt;(J88/N88),S88&gt;R88),"エラー","OK"),IF(IF(I88="委託輸送",IF(H88="ガソリン",VLOOKUP(L88,参考データ!$D$4:$H$6,5,TRUE),VLOOKUP(L88,参考データ!$D$7:$H$15,5,TRUE)),IF(H88="ガソリン",VLOOKUP(L88,参考データ!$D$16:$H$18,5,TRUE),VLOOKUP(L88,参考データ!$D$19:$H$27,5,TRUE)))&lt;(J88/N88),"エラー","OK"))))</f>
        <v/>
      </c>
      <c r="AN88" s="156">
        <f t="shared" si="42"/>
        <v>0</v>
      </c>
      <c r="AO88" s="156">
        <f t="shared" si="43"/>
        <v>0</v>
      </c>
      <c r="AP88" s="140">
        <f t="shared" si="44"/>
        <v>0</v>
      </c>
      <c r="AQ88" s="159" t="str">
        <f t="shared" si="45"/>
        <v/>
      </c>
    </row>
    <row r="89" spans="2:43" x14ac:dyDescent="0.2">
      <c r="B89" s="202">
        <v>78</v>
      </c>
      <c r="C89" s="41"/>
      <c r="D89" s="114"/>
      <c r="E89" s="114"/>
      <c r="F89" s="114"/>
      <c r="G89" s="116"/>
      <c r="H89" s="10"/>
      <c r="I89" s="10"/>
      <c r="J89" s="5"/>
      <c r="K89" s="36"/>
      <c r="L89" s="37"/>
      <c r="M89" s="8"/>
      <c r="N89" s="82"/>
      <c r="O89" s="68"/>
      <c r="P89" s="82"/>
      <c r="Q89" s="81"/>
      <c r="R89" s="280" t="str">
        <f t="shared" si="40"/>
        <v/>
      </c>
      <c r="S89" s="39" t="str">
        <f>IF(I89="","",IF(I89="委託輸送",IF(H89="ガソリン",VLOOKUP(L89,参考データ!$D$4:$F$6,3,TRUE),VLOOKUP(L89,参考データ!$D$7:$F$15,3,TRUE)),IF(H89="ガソリン",VLOOKUP(L89,参考データ!$D$16:$F$18,3,TRUE),VLOOKUP(L89,参考データ!$D$19:$F$27,3,TRUE))))</f>
        <v/>
      </c>
      <c r="T89" s="204" t="str">
        <f>IF(C89="","",IF(AND(J89=0,K89=0),0,IF(Q89="有",IF(H89="ガソリン",VLOOKUP(M89,参考データ!$B$36:$F$38,3,FALSE)/R89^VLOOKUP(M89,参考データ!$B$36:$F$38,4,FALSE)/L89^VLOOKUP(M89,参考データ!$B$36:$F$38,5,FALSE),VLOOKUP(M89,参考データ!$B$39:$F$42,3,FALSE)/R89^VLOOKUP(M89,参考データ!$B$39:$F$42,4,FALSE)/L89^VLOOKUP(M89,参考データ!$B$39:$F$42,5,FALSE))*U89,J89/(IF(I89="委託輸送",IF(H89="ガソリン",INDEX(参考データ!$F$48:$I$50,MATCH(L89,参考データ!$D$48:$D$50,1),MATCH(M89,参考データ!$F$47:$I$47,0)),INDEX(参考データ!$F$51:$I$59,MATCH(L89,参考データ!$D$51:$D$59,1),MATCH(M89,参考データ!$F$47:$I$47,0))),IF(H89="ガソリン",INDEX(参考データ!$F$60:$I$62,MATCH(L89,参考データ!$D$60:$D$62,1),MATCH(M89,参考データ!$F$47:$I$47,0)),INDEX(参考データ!$F$63:$I$71,MATCH(L89,参考データ!$D$63:$D$71,1),MATCH(M89,参考データ!$F$47:$I$47,0))))))))</f>
        <v/>
      </c>
      <c r="U89" s="218" t="str">
        <f t="shared" si="41"/>
        <v/>
      </c>
      <c r="V89" s="206" t="str">
        <f>IF(C89="","",IF(AND(K89=0,T89=0),"OK",IF(Q89="有",IF(OR(IF(I89="委託輸送",IF(H89="ガソリン",VLOOKUP(L89,参考データ!$D$4:$H$6,5,TRUE),VLOOKUP(L89,参考データ!$D$7:$H$15,5,TRUE)),IF(H89="ガソリン",VLOOKUP(L89,参考データ!$D$16:$H$18,5,TRUE),VLOOKUP(L89,参考データ!$D$19:$H$27,5,TRUE)))&lt;(J89/N89),S89&gt;R89),"エラー","OK"),IF(IF(I89="委託輸送",IF(H89="ガソリン",VLOOKUP(L89,参考データ!$D$4:$H$6,5,TRUE),VLOOKUP(L89,参考データ!$D$7:$H$15,5,TRUE)),IF(H89="ガソリン",VLOOKUP(L89,参考データ!$D$16:$H$18,5,TRUE),VLOOKUP(L89,参考データ!$D$19:$H$27,5,TRUE)))&lt;(J89/N89),"エラー","OK"))))</f>
        <v/>
      </c>
      <c r="AN89" s="156">
        <f t="shared" si="42"/>
        <v>0</v>
      </c>
      <c r="AO89" s="156">
        <f t="shared" si="43"/>
        <v>0</v>
      </c>
      <c r="AP89" s="140">
        <f t="shared" si="44"/>
        <v>0</v>
      </c>
      <c r="AQ89" s="159" t="str">
        <f t="shared" si="45"/>
        <v/>
      </c>
    </row>
    <row r="90" spans="2:43" x14ac:dyDescent="0.2">
      <c r="B90" s="202">
        <v>79</v>
      </c>
      <c r="C90" s="41"/>
      <c r="D90" s="114"/>
      <c r="E90" s="114"/>
      <c r="F90" s="114"/>
      <c r="G90" s="116"/>
      <c r="H90" s="10"/>
      <c r="I90" s="10"/>
      <c r="J90" s="5"/>
      <c r="K90" s="36"/>
      <c r="L90" s="37"/>
      <c r="M90" s="8"/>
      <c r="N90" s="82"/>
      <c r="O90" s="68"/>
      <c r="P90" s="82"/>
      <c r="Q90" s="81"/>
      <c r="R90" s="280" t="str">
        <f t="shared" si="40"/>
        <v/>
      </c>
      <c r="S90" s="39" t="str">
        <f>IF(I90="","",IF(I90="委託輸送",IF(H90="ガソリン",VLOOKUP(L90,参考データ!$D$4:$F$6,3,TRUE),VLOOKUP(L90,参考データ!$D$7:$F$15,3,TRUE)),IF(H90="ガソリン",VLOOKUP(L90,参考データ!$D$16:$F$18,3,TRUE),VLOOKUP(L90,参考データ!$D$19:$F$27,3,TRUE))))</f>
        <v/>
      </c>
      <c r="T90" s="204" t="str">
        <f>IF(C90="","",IF(AND(J90=0,K90=0),0,IF(Q90="有",IF(H90="ガソリン",VLOOKUP(M90,参考データ!$B$36:$F$38,3,FALSE)/R90^VLOOKUP(M90,参考データ!$B$36:$F$38,4,FALSE)/L90^VLOOKUP(M90,参考データ!$B$36:$F$38,5,FALSE),VLOOKUP(M90,参考データ!$B$39:$F$42,3,FALSE)/R90^VLOOKUP(M90,参考データ!$B$39:$F$42,4,FALSE)/L90^VLOOKUP(M90,参考データ!$B$39:$F$42,5,FALSE))*U90,J90/(IF(I90="委託輸送",IF(H90="ガソリン",INDEX(参考データ!$F$48:$I$50,MATCH(L90,参考データ!$D$48:$D$50,1),MATCH(M90,参考データ!$F$47:$I$47,0)),INDEX(参考データ!$F$51:$I$59,MATCH(L90,参考データ!$D$51:$D$59,1),MATCH(M90,参考データ!$F$47:$I$47,0))),IF(H90="ガソリン",INDEX(参考データ!$F$60:$I$62,MATCH(L90,参考データ!$D$60:$D$62,1),MATCH(M90,参考データ!$F$47:$I$47,0)),INDEX(参考データ!$F$63:$I$71,MATCH(L90,参考データ!$D$63:$D$71,1),MATCH(M90,参考データ!$F$47:$I$47,0))))))))</f>
        <v/>
      </c>
      <c r="U90" s="218" t="str">
        <f t="shared" si="41"/>
        <v/>
      </c>
      <c r="V90" s="206" t="str">
        <f>IF(C90="","",IF(AND(K90=0,T90=0),"OK",IF(Q90="有",IF(OR(IF(I90="委託輸送",IF(H90="ガソリン",VLOOKUP(L90,参考データ!$D$4:$H$6,5,TRUE),VLOOKUP(L90,参考データ!$D$7:$H$15,5,TRUE)),IF(H90="ガソリン",VLOOKUP(L90,参考データ!$D$16:$H$18,5,TRUE),VLOOKUP(L90,参考データ!$D$19:$H$27,5,TRUE)))&lt;(J90/N90),S90&gt;R90),"エラー","OK"),IF(IF(I90="委託輸送",IF(H90="ガソリン",VLOOKUP(L90,参考データ!$D$4:$H$6,5,TRUE),VLOOKUP(L90,参考データ!$D$7:$H$15,5,TRUE)),IF(H90="ガソリン",VLOOKUP(L90,参考データ!$D$16:$H$18,5,TRUE),VLOOKUP(L90,参考データ!$D$19:$H$27,5,TRUE)))&lt;(J90/N90),"エラー","OK"))))</f>
        <v/>
      </c>
      <c r="AN90" s="156">
        <f t="shared" si="42"/>
        <v>0</v>
      </c>
      <c r="AO90" s="156">
        <f t="shared" si="43"/>
        <v>0</v>
      </c>
      <c r="AP90" s="140">
        <f t="shared" si="44"/>
        <v>0</v>
      </c>
      <c r="AQ90" s="159" t="str">
        <f t="shared" si="45"/>
        <v/>
      </c>
    </row>
    <row r="91" spans="2:43" x14ac:dyDescent="0.2">
      <c r="B91" s="202">
        <v>80</v>
      </c>
      <c r="C91" s="41"/>
      <c r="D91" s="114"/>
      <c r="E91" s="114"/>
      <c r="F91" s="114"/>
      <c r="G91" s="116"/>
      <c r="H91" s="10"/>
      <c r="I91" s="10"/>
      <c r="J91" s="5"/>
      <c r="K91" s="36"/>
      <c r="L91" s="37"/>
      <c r="M91" s="8"/>
      <c r="N91" s="82"/>
      <c r="O91" s="68"/>
      <c r="P91" s="82"/>
      <c r="Q91" s="81"/>
      <c r="R91" s="280" t="str">
        <f t="shared" si="40"/>
        <v/>
      </c>
      <c r="S91" s="39" t="str">
        <f>IF(I91="","",IF(I91="委託輸送",IF(H91="ガソリン",VLOOKUP(L91,参考データ!$D$4:$F$6,3,TRUE),VLOOKUP(L91,参考データ!$D$7:$F$15,3,TRUE)),IF(H91="ガソリン",VLOOKUP(L91,参考データ!$D$16:$F$18,3,TRUE),VLOOKUP(L91,参考データ!$D$19:$F$27,3,TRUE))))</f>
        <v/>
      </c>
      <c r="T91" s="204" t="str">
        <f>IF(C91="","",IF(AND(J91=0,K91=0),0,IF(Q91="有",IF(H91="ガソリン",VLOOKUP(M91,参考データ!$B$36:$F$38,3,FALSE)/R91^VLOOKUP(M91,参考データ!$B$36:$F$38,4,FALSE)/L91^VLOOKUP(M91,参考データ!$B$36:$F$38,5,FALSE),VLOOKUP(M91,参考データ!$B$39:$F$42,3,FALSE)/R91^VLOOKUP(M91,参考データ!$B$39:$F$42,4,FALSE)/L91^VLOOKUP(M91,参考データ!$B$39:$F$42,5,FALSE))*U91,J91/(IF(I91="委託輸送",IF(H91="ガソリン",INDEX(参考データ!$F$48:$I$50,MATCH(L91,参考データ!$D$48:$D$50,1),MATCH(M91,参考データ!$F$47:$I$47,0)),INDEX(参考データ!$F$51:$I$59,MATCH(L91,参考データ!$D$51:$D$59,1),MATCH(M91,参考データ!$F$47:$I$47,0))),IF(H91="ガソリン",INDEX(参考データ!$F$60:$I$62,MATCH(L91,参考データ!$D$60:$D$62,1),MATCH(M91,参考データ!$F$47:$I$47,0)),INDEX(参考データ!$F$63:$I$71,MATCH(L91,参考データ!$D$63:$D$71,1),MATCH(M91,参考データ!$F$47:$I$47,0))))))))</f>
        <v/>
      </c>
      <c r="U91" s="218" t="str">
        <f t="shared" si="41"/>
        <v/>
      </c>
      <c r="V91" s="206" t="str">
        <f>IF(C91="","",IF(AND(K91=0,T91=0),"OK",IF(Q91="有",IF(OR(IF(I91="委託輸送",IF(H91="ガソリン",VLOOKUP(L91,参考データ!$D$4:$H$6,5,TRUE),VLOOKUP(L91,参考データ!$D$7:$H$15,5,TRUE)),IF(H91="ガソリン",VLOOKUP(L91,参考データ!$D$16:$H$18,5,TRUE),VLOOKUP(L91,参考データ!$D$19:$H$27,5,TRUE)))&lt;(J91/N91),S91&gt;R91),"エラー","OK"),IF(IF(I91="委託輸送",IF(H91="ガソリン",VLOOKUP(L91,参考データ!$D$4:$H$6,5,TRUE),VLOOKUP(L91,参考データ!$D$7:$H$15,5,TRUE)),IF(H91="ガソリン",VLOOKUP(L91,参考データ!$D$16:$H$18,5,TRUE),VLOOKUP(L91,参考データ!$D$19:$H$27,5,TRUE)))&lt;(J91/N91),"エラー","OK"))))</f>
        <v/>
      </c>
      <c r="AN91" s="156">
        <f t="shared" si="42"/>
        <v>0</v>
      </c>
      <c r="AO91" s="156">
        <f t="shared" si="43"/>
        <v>0</v>
      </c>
      <c r="AP91" s="140">
        <f t="shared" si="44"/>
        <v>0</v>
      </c>
      <c r="AQ91" s="159" t="str">
        <f t="shared" si="45"/>
        <v/>
      </c>
    </row>
    <row r="92" spans="2:43" x14ac:dyDescent="0.2">
      <c r="B92" s="202">
        <v>81</v>
      </c>
      <c r="C92" s="41"/>
      <c r="D92" s="114"/>
      <c r="E92" s="114"/>
      <c r="F92" s="114"/>
      <c r="G92" s="116"/>
      <c r="H92" s="10"/>
      <c r="I92" s="10"/>
      <c r="J92" s="5"/>
      <c r="K92" s="36"/>
      <c r="L92" s="37"/>
      <c r="M92" s="8"/>
      <c r="N92" s="82"/>
      <c r="O92" s="68"/>
      <c r="P92" s="82"/>
      <c r="Q92" s="81"/>
      <c r="R92" s="280" t="str">
        <f t="shared" si="40"/>
        <v/>
      </c>
      <c r="S92" s="39" t="str">
        <f>IF(I92="","",IF(I92="委託輸送",IF(H92="ガソリン",VLOOKUP(L92,参考データ!$D$4:$F$6,3,TRUE),VLOOKUP(L92,参考データ!$D$7:$F$15,3,TRUE)),IF(H92="ガソリン",VLOOKUP(L92,参考データ!$D$16:$F$18,3,TRUE),VLOOKUP(L92,参考データ!$D$19:$F$27,3,TRUE))))</f>
        <v/>
      </c>
      <c r="T92" s="204" t="str">
        <f>IF(C92="","",IF(AND(J92=0,K92=0),0,IF(Q92="有",IF(H92="ガソリン",VLOOKUP(M92,参考データ!$B$36:$F$38,3,FALSE)/R92^VLOOKUP(M92,参考データ!$B$36:$F$38,4,FALSE)/L92^VLOOKUP(M92,参考データ!$B$36:$F$38,5,FALSE),VLOOKUP(M92,参考データ!$B$39:$F$42,3,FALSE)/R92^VLOOKUP(M92,参考データ!$B$39:$F$42,4,FALSE)/L92^VLOOKUP(M92,参考データ!$B$39:$F$42,5,FALSE))*U92,J92/(IF(I92="委託輸送",IF(H92="ガソリン",INDEX(参考データ!$F$48:$I$50,MATCH(L92,参考データ!$D$48:$D$50,1),MATCH(M92,参考データ!$F$47:$I$47,0)),INDEX(参考データ!$F$51:$I$59,MATCH(L92,参考データ!$D$51:$D$59,1),MATCH(M92,参考データ!$F$47:$I$47,0))),IF(H92="ガソリン",INDEX(参考データ!$F$60:$I$62,MATCH(L92,参考データ!$D$60:$D$62,1),MATCH(M92,参考データ!$F$47:$I$47,0)),INDEX(参考データ!$F$63:$I$71,MATCH(L92,参考データ!$D$63:$D$71,1),MATCH(M92,参考データ!$F$47:$I$47,0))))))))</f>
        <v/>
      </c>
      <c r="U92" s="218" t="str">
        <f t="shared" si="41"/>
        <v/>
      </c>
      <c r="V92" s="206" t="str">
        <f>IF(C92="","",IF(AND(K92=0,T92=0),"OK",IF(Q92="有",IF(OR(IF(I92="委託輸送",IF(H92="ガソリン",VLOOKUP(L92,参考データ!$D$4:$H$6,5,TRUE),VLOOKUP(L92,参考データ!$D$7:$H$15,5,TRUE)),IF(H92="ガソリン",VLOOKUP(L92,参考データ!$D$16:$H$18,5,TRUE),VLOOKUP(L92,参考データ!$D$19:$H$27,5,TRUE)))&lt;(J92/N92),S92&gt;R92),"エラー","OK"),IF(IF(I92="委託輸送",IF(H92="ガソリン",VLOOKUP(L92,参考データ!$D$4:$H$6,5,TRUE),VLOOKUP(L92,参考データ!$D$7:$H$15,5,TRUE)),IF(H92="ガソリン",VLOOKUP(L92,参考データ!$D$16:$H$18,5,TRUE),VLOOKUP(L92,参考データ!$D$19:$H$27,5,TRUE)))&lt;(J92/N92),"エラー","OK"))))</f>
        <v/>
      </c>
      <c r="AN92" s="156">
        <f t="shared" si="42"/>
        <v>0</v>
      </c>
      <c r="AO92" s="156">
        <f t="shared" si="43"/>
        <v>0</v>
      </c>
      <c r="AP92" s="140">
        <f t="shared" si="44"/>
        <v>0</v>
      </c>
      <c r="AQ92" s="159" t="str">
        <f t="shared" si="45"/>
        <v/>
      </c>
    </row>
    <row r="93" spans="2:43" x14ac:dyDescent="0.2">
      <c r="B93" s="202">
        <v>82</v>
      </c>
      <c r="C93" s="41"/>
      <c r="D93" s="114"/>
      <c r="E93" s="114"/>
      <c r="F93" s="114"/>
      <c r="G93" s="116"/>
      <c r="H93" s="10"/>
      <c r="I93" s="10"/>
      <c r="J93" s="5"/>
      <c r="K93" s="36"/>
      <c r="L93" s="37"/>
      <c r="M93" s="8"/>
      <c r="N93" s="82"/>
      <c r="O93" s="68"/>
      <c r="P93" s="82"/>
      <c r="Q93" s="81"/>
      <c r="R93" s="280" t="str">
        <f t="shared" si="40"/>
        <v/>
      </c>
      <c r="S93" s="39" t="str">
        <f>IF(I93="","",IF(I93="委託輸送",IF(H93="ガソリン",VLOOKUP(L93,参考データ!$D$4:$F$6,3,TRUE),VLOOKUP(L93,参考データ!$D$7:$F$15,3,TRUE)),IF(H93="ガソリン",VLOOKUP(L93,参考データ!$D$16:$F$18,3,TRUE),VLOOKUP(L93,参考データ!$D$19:$F$27,3,TRUE))))</f>
        <v/>
      </c>
      <c r="T93" s="204" t="str">
        <f>IF(C93="","",IF(AND(J93=0,K93=0),0,IF(Q93="有",IF(H93="ガソリン",VLOOKUP(M93,参考データ!$B$36:$F$38,3,FALSE)/R93^VLOOKUP(M93,参考データ!$B$36:$F$38,4,FALSE)/L93^VLOOKUP(M93,参考データ!$B$36:$F$38,5,FALSE),VLOOKUP(M93,参考データ!$B$39:$F$42,3,FALSE)/R93^VLOOKUP(M93,参考データ!$B$39:$F$42,4,FALSE)/L93^VLOOKUP(M93,参考データ!$B$39:$F$42,5,FALSE))*U93,J93/(IF(I93="委託輸送",IF(H93="ガソリン",INDEX(参考データ!$F$48:$I$50,MATCH(L93,参考データ!$D$48:$D$50,1),MATCH(M93,参考データ!$F$47:$I$47,0)),INDEX(参考データ!$F$51:$I$59,MATCH(L93,参考データ!$D$51:$D$59,1),MATCH(M93,参考データ!$F$47:$I$47,0))),IF(H93="ガソリン",INDEX(参考データ!$F$60:$I$62,MATCH(L93,参考データ!$D$60:$D$62,1),MATCH(M93,参考データ!$F$47:$I$47,0)),INDEX(参考データ!$F$63:$I$71,MATCH(L93,参考データ!$D$63:$D$71,1),MATCH(M93,参考データ!$F$47:$I$47,0))))))))</f>
        <v/>
      </c>
      <c r="U93" s="218" t="str">
        <f t="shared" si="41"/>
        <v/>
      </c>
      <c r="V93" s="206" t="str">
        <f>IF(C93="","",IF(AND(K93=0,T93=0),"OK",IF(Q93="有",IF(OR(IF(I93="委託輸送",IF(H93="ガソリン",VLOOKUP(L93,参考データ!$D$4:$H$6,5,TRUE),VLOOKUP(L93,参考データ!$D$7:$H$15,5,TRUE)),IF(H93="ガソリン",VLOOKUP(L93,参考データ!$D$16:$H$18,5,TRUE),VLOOKUP(L93,参考データ!$D$19:$H$27,5,TRUE)))&lt;(J93/N93),S93&gt;R93),"エラー","OK"),IF(IF(I93="委託輸送",IF(H93="ガソリン",VLOOKUP(L93,参考データ!$D$4:$H$6,5,TRUE),VLOOKUP(L93,参考データ!$D$7:$H$15,5,TRUE)),IF(H93="ガソリン",VLOOKUP(L93,参考データ!$D$16:$H$18,5,TRUE),VLOOKUP(L93,参考データ!$D$19:$H$27,5,TRUE)))&lt;(J93/N93),"エラー","OK"))))</f>
        <v/>
      </c>
      <c r="AN93" s="156">
        <f t="shared" si="42"/>
        <v>0</v>
      </c>
      <c r="AO93" s="156">
        <f t="shared" si="43"/>
        <v>0</v>
      </c>
      <c r="AP93" s="140">
        <f t="shared" si="44"/>
        <v>0</v>
      </c>
      <c r="AQ93" s="159" t="str">
        <f t="shared" si="45"/>
        <v/>
      </c>
    </row>
    <row r="94" spans="2:43" x14ac:dyDescent="0.2">
      <c r="B94" s="202">
        <v>83</v>
      </c>
      <c r="C94" s="41"/>
      <c r="D94" s="114"/>
      <c r="E94" s="114"/>
      <c r="F94" s="114"/>
      <c r="G94" s="116"/>
      <c r="H94" s="10"/>
      <c r="I94" s="10"/>
      <c r="J94" s="5"/>
      <c r="K94" s="36"/>
      <c r="L94" s="37"/>
      <c r="M94" s="8"/>
      <c r="N94" s="82"/>
      <c r="O94" s="68"/>
      <c r="P94" s="82"/>
      <c r="Q94" s="81"/>
      <c r="R94" s="280" t="str">
        <f t="shared" si="40"/>
        <v/>
      </c>
      <c r="S94" s="39" t="str">
        <f>IF(I94="","",IF(I94="委託輸送",IF(H94="ガソリン",VLOOKUP(L94,参考データ!$D$4:$F$6,3,TRUE),VLOOKUP(L94,参考データ!$D$7:$F$15,3,TRUE)),IF(H94="ガソリン",VLOOKUP(L94,参考データ!$D$16:$F$18,3,TRUE),VLOOKUP(L94,参考データ!$D$19:$F$27,3,TRUE))))</f>
        <v/>
      </c>
      <c r="T94" s="204" t="str">
        <f>IF(C94="","",IF(AND(J94=0,K94=0),0,IF(Q94="有",IF(H94="ガソリン",VLOOKUP(M94,参考データ!$B$36:$F$38,3,FALSE)/R94^VLOOKUP(M94,参考データ!$B$36:$F$38,4,FALSE)/L94^VLOOKUP(M94,参考データ!$B$36:$F$38,5,FALSE),VLOOKUP(M94,参考データ!$B$39:$F$42,3,FALSE)/R94^VLOOKUP(M94,参考データ!$B$39:$F$42,4,FALSE)/L94^VLOOKUP(M94,参考データ!$B$39:$F$42,5,FALSE))*U94,J94/(IF(I94="委託輸送",IF(H94="ガソリン",INDEX(参考データ!$F$48:$I$50,MATCH(L94,参考データ!$D$48:$D$50,1),MATCH(M94,参考データ!$F$47:$I$47,0)),INDEX(参考データ!$F$51:$I$59,MATCH(L94,参考データ!$D$51:$D$59,1),MATCH(M94,参考データ!$F$47:$I$47,0))),IF(H94="ガソリン",INDEX(参考データ!$F$60:$I$62,MATCH(L94,参考データ!$D$60:$D$62,1),MATCH(M94,参考データ!$F$47:$I$47,0)),INDEX(参考データ!$F$63:$I$71,MATCH(L94,参考データ!$D$63:$D$71,1),MATCH(M94,参考データ!$F$47:$I$47,0))))))))</f>
        <v/>
      </c>
      <c r="U94" s="218" t="str">
        <f t="shared" si="41"/>
        <v/>
      </c>
      <c r="V94" s="206" t="str">
        <f>IF(C94="","",IF(AND(K94=0,T94=0),"OK",IF(Q94="有",IF(OR(IF(I94="委託輸送",IF(H94="ガソリン",VLOOKUP(L94,参考データ!$D$4:$H$6,5,TRUE),VLOOKUP(L94,参考データ!$D$7:$H$15,5,TRUE)),IF(H94="ガソリン",VLOOKUP(L94,参考データ!$D$16:$H$18,5,TRUE),VLOOKUP(L94,参考データ!$D$19:$H$27,5,TRUE)))&lt;(J94/N94),S94&gt;R94),"エラー","OK"),IF(IF(I94="委託輸送",IF(H94="ガソリン",VLOOKUP(L94,参考データ!$D$4:$H$6,5,TRUE),VLOOKUP(L94,参考データ!$D$7:$H$15,5,TRUE)),IF(H94="ガソリン",VLOOKUP(L94,参考データ!$D$16:$H$18,5,TRUE),VLOOKUP(L94,参考データ!$D$19:$H$27,5,TRUE)))&lt;(J94/N94),"エラー","OK"))))</f>
        <v/>
      </c>
      <c r="AN94" s="156">
        <f t="shared" si="42"/>
        <v>0</v>
      </c>
      <c r="AO94" s="156">
        <f t="shared" si="43"/>
        <v>0</v>
      </c>
      <c r="AP94" s="140">
        <f t="shared" si="44"/>
        <v>0</v>
      </c>
      <c r="AQ94" s="159" t="str">
        <f t="shared" si="45"/>
        <v/>
      </c>
    </row>
    <row r="95" spans="2:43" x14ac:dyDescent="0.2">
      <c r="B95" s="202">
        <v>84</v>
      </c>
      <c r="C95" s="41"/>
      <c r="D95" s="114"/>
      <c r="E95" s="114"/>
      <c r="F95" s="114"/>
      <c r="G95" s="116"/>
      <c r="H95" s="10"/>
      <c r="I95" s="10"/>
      <c r="J95" s="5"/>
      <c r="K95" s="36"/>
      <c r="L95" s="37"/>
      <c r="M95" s="8"/>
      <c r="N95" s="82"/>
      <c r="O95" s="68"/>
      <c r="P95" s="82"/>
      <c r="Q95" s="81"/>
      <c r="R95" s="280" t="str">
        <f t="shared" si="40"/>
        <v/>
      </c>
      <c r="S95" s="39" t="str">
        <f>IF(I95="","",IF(I95="委託輸送",IF(H95="ガソリン",VLOOKUP(L95,参考データ!$D$4:$F$6,3,TRUE),VLOOKUP(L95,参考データ!$D$7:$F$15,3,TRUE)),IF(H95="ガソリン",VLOOKUP(L95,参考データ!$D$16:$F$18,3,TRUE),VLOOKUP(L95,参考データ!$D$19:$F$27,3,TRUE))))</f>
        <v/>
      </c>
      <c r="T95" s="204" t="str">
        <f>IF(C95="","",IF(AND(J95=0,K95=0),0,IF(Q95="有",IF(H95="ガソリン",VLOOKUP(M95,参考データ!$B$36:$F$38,3,FALSE)/R95^VLOOKUP(M95,参考データ!$B$36:$F$38,4,FALSE)/L95^VLOOKUP(M95,参考データ!$B$36:$F$38,5,FALSE),VLOOKUP(M95,参考データ!$B$39:$F$42,3,FALSE)/R95^VLOOKUP(M95,参考データ!$B$39:$F$42,4,FALSE)/L95^VLOOKUP(M95,参考データ!$B$39:$F$42,5,FALSE))*U95,J95/(IF(I95="委託輸送",IF(H95="ガソリン",INDEX(参考データ!$F$48:$I$50,MATCH(L95,参考データ!$D$48:$D$50,1),MATCH(M95,参考データ!$F$47:$I$47,0)),INDEX(参考データ!$F$51:$I$59,MATCH(L95,参考データ!$D$51:$D$59,1),MATCH(M95,参考データ!$F$47:$I$47,0))),IF(H95="ガソリン",INDEX(参考データ!$F$60:$I$62,MATCH(L95,参考データ!$D$60:$D$62,1),MATCH(M95,参考データ!$F$47:$I$47,0)),INDEX(参考データ!$F$63:$I$71,MATCH(L95,参考データ!$D$63:$D$71,1),MATCH(M95,参考データ!$F$47:$I$47,0))))))))</f>
        <v/>
      </c>
      <c r="U95" s="218" t="str">
        <f t="shared" si="41"/>
        <v/>
      </c>
      <c r="V95" s="206" t="str">
        <f>IF(C95="","",IF(AND(K95=0,T95=0),"OK",IF(Q95="有",IF(OR(IF(I95="委託輸送",IF(H95="ガソリン",VLOOKUP(L95,参考データ!$D$4:$H$6,5,TRUE),VLOOKUP(L95,参考データ!$D$7:$H$15,5,TRUE)),IF(H95="ガソリン",VLOOKUP(L95,参考データ!$D$16:$H$18,5,TRUE),VLOOKUP(L95,参考データ!$D$19:$H$27,5,TRUE)))&lt;(J95/N95),S95&gt;R95),"エラー","OK"),IF(IF(I95="委託輸送",IF(H95="ガソリン",VLOOKUP(L95,参考データ!$D$4:$H$6,5,TRUE),VLOOKUP(L95,参考データ!$D$7:$H$15,5,TRUE)),IF(H95="ガソリン",VLOOKUP(L95,参考データ!$D$16:$H$18,5,TRUE),VLOOKUP(L95,参考データ!$D$19:$H$27,5,TRUE)))&lt;(J95/N95),"エラー","OK"))))</f>
        <v/>
      </c>
      <c r="AN95" s="156">
        <f t="shared" si="42"/>
        <v>0</v>
      </c>
      <c r="AO95" s="156">
        <f t="shared" si="43"/>
        <v>0</v>
      </c>
      <c r="AP95" s="140">
        <f t="shared" si="44"/>
        <v>0</v>
      </c>
      <c r="AQ95" s="159" t="str">
        <f t="shared" si="45"/>
        <v/>
      </c>
    </row>
    <row r="96" spans="2:43" x14ac:dyDescent="0.2">
      <c r="B96" s="202">
        <v>85</v>
      </c>
      <c r="C96" s="41"/>
      <c r="D96" s="114"/>
      <c r="E96" s="114"/>
      <c r="F96" s="114"/>
      <c r="G96" s="116"/>
      <c r="H96" s="10"/>
      <c r="I96" s="10"/>
      <c r="J96" s="5"/>
      <c r="K96" s="36"/>
      <c r="L96" s="37"/>
      <c r="M96" s="8"/>
      <c r="N96" s="82"/>
      <c r="O96" s="68"/>
      <c r="P96" s="82"/>
      <c r="Q96" s="81"/>
      <c r="R96" s="280" t="str">
        <f t="shared" si="40"/>
        <v/>
      </c>
      <c r="S96" s="39" t="str">
        <f>IF(I96="","",IF(I96="委託輸送",IF(H96="ガソリン",VLOOKUP(L96,参考データ!$D$4:$F$6,3,TRUE),VLOOKUP(L96,参考データ!$D$7:$F$15,3,TRUE)),IF(H96="ガソリン",VLOOKUP(L96,参考データ!$D$16:$F$18,3,TRUE),VLOOKUP(L96,参考データ!$D$19:$F$27,3,TRUE))))</f>
        <v/>
      </c>
      <c r="T96" s="204" t="str">
        <f>IF(C96="","",IF(AND(J96=0,K96=0),0,IF(Q96="有",IF(H96="ガソリン",VLOOKUP(M96,参考データ!$B$36:$F$38,3,FALSE)/R96^VLOOKUP(M96,参考データ!$B$36:$F$38,4,FALSE)/L96^VLOOKUP(M96,参考データ!$B$36:$F$38,5,FALSE),VLOOKUP(M96,参考データ!$B$39:$F$42,3,FALSE)/R96^VLOOKUP(M96,参考データ!$B$39:$F$42,4,FALSE)/L96^VLOOKUP(M96,参考データ!$B$39:$F$42,5,FALSE))*U96,J96/(IF(I96="委託輸送",IF(H96="ガソリン",INDEX(参考データ!$F$48:$I$50,MATCH(L96,参考データ!$D$48:$D$50,1),MATCH(M96,参考データ!$F$47:$I$47,0)),INDEX(参考データ!$F$51:$I$59,MATCH(L96,参考データ!$D$51:$D$59,1),MATCH(M96,参考データ!$F$47:$I$47,0))),IF(H96="ガソリン",INDEX(参考データ!$F$60:$I$62,MATCH(L96,参考データ!$D$60:$D$62,1),MATCH(M96,参考データ!$F$47:$I$47,0)),INDEX(参考データ!$F$63:$I$71,MATCH(L96,参考データ!$D$63:$D$71,1),MATCH(M96,参考データ!$F$47:$I$47,0))))))))</f>
        <v/>
      </c>
      <c r="U96" s="218" t="str">
        <f t="shared" si="41"/>
        <v/>
      </c>
      <c r="V96" s="206" t="str">
        <f>IF(C96="","",IF(AND(K96=0,T96=0),"OK",IF(Q96="有",IF(OR(IF(I96="委託輸送",IF(H96="ガソリン",VLOOKUP(L96,参考データ!$D$4:$H$6,5,TRUE),VLOOKUP(L96,参考データ!$D$7:$H$15,5,TRUE)),IF(H96="ガソリン",VLOOKUP(L96,参考データ!$D$16:$H$18,5,TRUE),VLOOKUP(L96,参考データ!$D$19:$H$27,5,TRUE)))&lt;(J96/N96),S96&gt;R96),"エラー","OK"),IF(IF(I96="委託輸送",IF(H96="ガソリン",VLOOKUP(L96,参考データ!$D$4:$H$6,5,TRUE),VLOOKUP(L96,参考データ!$D$7:$H$15,5,TRUE)),IF(H96="ガソリン",VLOOKUP(L96,参考データ!$D$16:$H$18,5,TRUE),VLOOKUP(L96,参考データ!$D$19:$H$27,5,TRUE)))&lt;(J96/N96),"エラー","OK"))))</f>
        <v/>
      </c>
      <c r="AN96" s="156">
        <f t="shared" si="42"/>
        <v>0</v>
      </c>
      <c r="AO96" s="156">
        <f t="shared" si="43"/>
        <v>0</v>
      </c>
      <c r="AP96" s="140">
        <f t="shared" si="44"/>
        <v>0</v>
      </c>
      <c r="AQ96" s="159" t="str">
        <f t="shared" si="45"/>
        <v/>
      </c>
    </row>
    <row r="97" spans="2:43" x14ac:dyDescent="0.2">
      <c r="B97" s="202">
        <v>86</v>
      </c>
      <c r="C97" s="41"/>
      <c r="D97" s="114"/>
      <c r="E97" s="114"/>
      <c r="F97" s="114"/>
      <c r="G97" s="116"/>
      <c r="H97" s="10"/>
      <c r="I97" s="10"/>
      <c r="J97" s="5"/>
      <c r="K97" s="36"/>
      <c r="L97" s="37"/>
      <c r="M97" s="8"/>
      <c r="N97" s="82"/>
      <c r="O97" s="68"/>
      <c r="P97" s="82"/>
      <c r="Q97" s="81"/>
      <c r="R97" s="280" t="str">
        <f t="shared" si="40"/>
        <v/>
      </c>
      <c r="S97" s="39" t="str">
        <f>IF(I97="","",IF(I97="委託輸送",IF(H97="ガソリン",VLOOKUP(L97,参考データ!$D$4:$F$6,3,TRUE),VLOOKUP(L97,参考データ!$D$7:$F$15,3,TRUE)),IF(H97="ガソリン",VLOOKUP(L97,参考データ!$D$16:$F$18,3,TRUE),VLOOKUP(L97,参考データ!$D$19:$F$27,3,TRUE))))</f>
        <v/>
      </c>
      <c r="T97" s="204" t="str">
        <f>IF(C97="","",IF(AND(J97=0,K97=0),0,IF(Q97="有",IF(H97="ガソリン",VLOOKUP(M97,参考データ!$B$36:$F$38,3,FALSE)/R97^VLOOKUP(M97,参考データ!$B$36:$F$38,4,FALSE)/L97^VLOOKUP(M97,参考データ!$B$36:$F$38,5,FALSE),VLOOKUP(M97,参考データ!$B$39:$F$42,3,FALSE)/R97^VLOOKUP(M97,参考データ!$B$39:$F$42,4,FALSE)/L97^VLOOKUP(M97,参考データ!$B$39:$F$42,5,FALSE))*U97,J97/(IF(I97="委託輸送",IF(H97="ガソリン",INDEX(参考データ!$F$48:$I$50,MATCH(L97,参考データ!$D$48:$D$50,1),MATCH(M97,参考データ!$F$47:$I$47,0)),INDEX(参考データ!$F$51:$I$59,MATCH(L97,参考データ!$D$51:$D$59,1),MATCH(M97,参考データ!$F$47:$I$47,0))),IF(H97="ガソリン",INDEX(参考データ!$F$60:$I$62,MATCH(L97,参考データ!$D$60:$D$62,1),MATCH(M97,参考データ!$F$47:$I$47,0)),INDEX(参考データ!$F$63:$I$71,MATCH(L97,参考データ!$D$63:$D$71,1),MATCH(M97,参考データ!$F$47:$I$47,0))))))))</f>
        <v/>
      </c>
      <c r="U97" s="218" t="str">
        <f t="shared" si="41"/>
        <v/>
      </c>
      <c r="V97" s="206" t="str">
        <f>IF(C97="","",IF(AND(K97=0,T97=0),"OK",IF(Q97="有",IF(OR(IF(I97="委託輸送",IF(H97="ガソリン",VLOOKUP(L97,参考データ!$D$4:$H$6,5,TRUE),VLOOKUP(L97,参考データ!$D$7:$H$15,5,TRUE)),IF(H97="ガソリン",VLOOKUP(L97,参考データ!$D$16:$H$18,5,TRUE),VLOOKUP(L97,参考データ!$D$19:$H$27,5,TRUE)))&lt;(J97/N97),S97&gt;R97),"エラー","OK"),IF(IF(I97="委託輸送",IF(H97="ガソリン",VLOOKUP(L97,参考データ!$D$4:$H$6,5,TRUE),VLOOKUP(L97,参考データ!$D$7:$H$15,5,TRUE)),IF(H97="ガソリン",VLOOKUP(L97,参考データ!$D$16:$H$18,5,TRUE),VLOOKUP(L97,参考データ!$D$19:$H$27,5,TRUE)))&lt;(J97/N97),"エラー","OK"))))</f>
        <v/>
      </c>
      <c r="AN97" s="156">
        <f t="shared" si="42"/>
        <v>0</v>
      </c>
      <c r="AO97" s="156">
        <f t="shared" si="43"/>
        <v>0</v>
      </c>
      <c r="AP97" s="140">
        <f t="shared" si="44"/>
        <v>0</v>
      </c>
      <c r="AQ97" s="159" t="str">
        <f t="shared" si="45"/>
        <v/>
      </c>
    </row>
    <row r="98" spans="2:43" x14ac:dyDescent="0.2">
      <c r="B98" s="202">
        <v>87</v>
      </c>
      <c r="C98" s="41"/>
      <c r="D98" s="114"/>
      <c r="E98" s="114"/>
      <c r="F98" s="114"/>
      <c r="G98" s="116"/>
      <c r="H98" s="10"/>
      <c r="I98" s="10"/>
      <c r="J98" s="5"/>
      <c r="K98" s="36"/>
      <c r="L98" s="37"/>
      <c r="M98" s="8"/>
      <c r="N98" s="82"/>
      <c r="O98" s="68"/>
      <c r="P98" s="82"/>
      <c r="Q98" s="81"/>
      <c r="R98" s="280" t="str">
        <f t="shared" si="40"/>
        <v/>
      </c>
      <c r="S98" s="39" t="str">
        <f>IF(I98="","",IF(I98="委託輸送",IF(H98="ガソリン",VLOOKUP(L98,参考データ!$D$4:$F$6,3,TRUE),VLOOKUP(L98,参考データ!$D$7:$F$15,3,TRUE)),IF(H98="ガソリン",VLOOKUP(L98,参考データ!$D$16:$F$18,3,TRUE),VLOOKUP(L98,参考データ!$D$19:$F$27,3,TRUE))))</f>
        <v/>
      </c>
      <c r="T98" s="204" t="str">
        <f>IF(C98="","",IF(AND(J98=0,K98=0),0,IF(Q98="有",IF(H98="ガソリン",VLOOKUP(M98,参考データ!$B$36:$F$38,3,FALSE)/R98^VLOOKUP(M98,参考データ!$B$36:$F$38,4,FALSE)/L98^VLOOKUP(M98,参考データ!$B$36:$F$38,5,FALSE),VLOOKUP(M98,参考データ!$B$39:$F$42,3,FALSE)/R98^VLOOKUP(M98,参考データ!$B$39:$F$42,4,FALSE)/L98^VLOOKUP(M98,参考データ!$B$39:$F$42,5,FALSE))*U98,J98/(IF(I98="委託輸送",IF(H98="ガソリン",INDEX(参考データ!$F$48:$I$50,MATCH(L98,参考データ!$D$48:$D$50,1),MATCH(M98,参考データ!$F$47:$I$47,0)),INDEX(参考データ!$F$51:$I$59,MATCH(L98,参考データ!$D$51:$D$59,1),MATCH(M98,参考データ!$F$47:$I$47,0))),IF(H98="ガソリン",INDEX(参考データ!$F$60:$I$62,MATCH(L98,参考データ!$D$60:$D$62,1),MATCH(M98,参考データ!$F$47:$I$47,0)),INDEX(参考データ!$F$63:$I$71,MATCH(L98,参考データ!$D$63:$D$71,1),MATCH(M98,参考データ!$F$47:$I$47,0))))))))</f>
        <v/>
      </c>
      <c r="U98" s="218" t="str">
        <f t="shared" si="41"/>
        <v/>
      </c>
      <c r="V98" s="206" t="str">
        <f>IF(C98="","",IF(AND(K98=0,T98=0),"OK",IF(Q98="有",IF(OR(IF(I98="委託輸送",IF(H98="ガソリン",VLOOKUP(L98,参考データ!$D$4:$H$6,5,TRUE),VLOOKUP(L98,参考データ!$D$7:$H$15,5,TRUE)),IF(H98="ガソリン",VLOOKUP(L98,参考データ!$D$16:$H$18,5,TRUE),VLOOKUP(L98,参考データ!$D$19:$H$27,5,TRUE)))&lt;(J98/N98),S98&gt;R98),"エラー","OK"),IF(IF(I98="委託輸送",IF(H98="ガソリン",VLOOKUP(L98,参考データ!$D$4:$H$6,5,TRUE),VLOOKUP(L98,参考データ!$D$7:$H$15,5,TRUE)),IF(H98="ガソリン",VLOOKUP(L98,参考データ!$D$16:$H$18,5,TRUE),VLOOKUP(L98,参考データ!$D$19:$H$27,5,TRUE)))&lt;(J98/N98),"エラー","OK"))))</f>
        <v/>
      </c>
      <c r="AN98" s="156">
        <f t="shared" si="42"/>
        <v>0</v>
      </c>
      <c r="AO98" s="156">
        <f t="shared" si="43"/>
        <v>0</v>
      </c>
      <c r="AP98" s="140">
        <f t="shared" si="44"/>
        <v>0</v>
      </c>
      <c r="AQ98" s="159" t="str">
        <f t="shared" si="45"/>
        <v/>
      </c>
    </row>
    <row r="99" spans="2:43" x14ac:dyDescent="0.2">
      <c r="B99" s="202">
        <v>88</v>
      </c>
      <c r="C99" s="41"/>
      <c r="D99" s="114"/>
      <c r="E99" s="114"/>
      <c r="F99" s="114"/>
      <c r="G99" s="116"/>
      <c r="H99" s="10"/>
      <c r="I99" s="10"/>
      <c r="J99" s="5"/>
      <c r="K99" s="36"/>
      <c r="L99" s="37"/>
      <c r="M99" s="8"/>
      <c r="N99" s="82"/>
      <c r="O99" s="68"/>
      <c r="P99" s="82"/>
      <c r="Q99" s="81"/>
      <c r="R99" s="280" t="str">
        <f t="shared" si="40"/>
        <v/>
      </c>
      <c r="S99" s="39" t="str">
        <f>IF(I99="","",IF(I99="委託輸送",IF(H99="ガソリン",VLOOKUP(L99,参考データ!$D$4:$F$6,3,TRUE),VLOOKUP(L99,参考データ!$D$7:$F$15,3,TRUE)),IF(H99="ガソリン",VLOOKUP(L99,参考データ!$D$16:$F$18,3,TRUE),VLOOKUP(L99,参考データ!$D$19:$F$27,3,TRUE))))</f>
        <v/>
      </c>
      <c r="T99" s="204" t="str">
        <f>IF(C99="","",IF(AND(J99=0,K99=0),0,IF(Q99="有",IF(H99="ガソリン",VLOOKUP(M99,参考データ!$B$36:$F$38,3,FALSE)/R99^VLOOKUP(M99,参考データ!$B$36:$F$38,4,FALSE)/L99^VLOOKUP(M99,参考データ!$B$36:$F$38,5,FALSE),VLOOKUP(M99,参考データ!$B$39:$F$42,3,FALSE)/R99^VLOOKUP(M99,参考データ!$B$39:$F$42,4,FALSE)/L99^VLOOKUP(M99,参考データ!$B$39:$F$42,5,FALSE))*U99,J99/(IF(I99="委託輸送",IF(H99="ガソリン",INDEX(参考データ!$F$48:$I$50,MATCH(L99,参考データ!$D$48:$D$50,1),MATCH(M99,参考データ!$F$47:$I$47,0)),INDEX(参考データ!$F$51:$I$59,MATCH(L99,参考データ!$D$51:$D$59,1),MATCH(M99,参考データ!$F$47:$I$47,0))),IF(H99="ガソリン",INDEX(参考データ!$F$60:$I$62,MATCH(L99,参考データ!$D$60:$D$62,1),MATCH(M99,参考データ!$F$47:$I$47,0)),INDEX(参考データ!$F$63:$I$71,MATCH(L99,参考データ!$D$63:$D$71,1),MATCH(M99,参考データ!$F$47:$I$47,0))))))))</f>
        <v/>
      </c>
      <c r="U99" s="218" t="str">
        <f t="shared" si="41"/>
        <v/>
      </c>
      <c r="V99" s="206" t="str">
        <f>IF(C99="","",IF(AND(K99=0,T99=0),"OK",IF(Q99="有",IF(OR(IF(I99="委託輸送",IF(H99="ガソリン",VLOOKUP(L99,参考データ!$D$4:$H$6,5,TRUE),VLOOKUP(L99,参考データ!$D$7:$H$15,5,TRUE)),IF(H99="ガソリン",VLOOKUP(L99,参考データ!$D$16:$H$18,5,TRUE),VLOOKUP(L99,参考データ!$D$19:$H$27,5,TRUE)))&lt;(J99/N99),S99&gt;R99),"エラー","OK"),IF(IF(I99="委託輸送",IF(H99="ガソリン",VLOOKUP(L99,参考データ!$D$4:$H$6,5,TRUE),VLOOKUP(L99,参考データ!$D$7:$H$15,5,TRUE)),IF(H99="ガソリン",VLOOKUP(L99,参考データ!$D$16:$H$18,5,TRUE),VLOOKUP(L99,参考データ!$D$19:$H$27,5,TRUE)))&lt;(J99/N99),"エラー","OK"))))</f>
        <v/>
      </c>
      <c r="AN99" s="156">
        <f t="shared" si="42"/>
        <v>0</v>
      </c>
      <c r="AO99" s="156">
        <f t="shared" si="43"/>
        <v>0</v>
      </c>
      <c r="AP99" s="140">
        <f t="shared" si="44"/>
        <v>0</v>
      </c>
      <c r="AQ99" s="159" t="str">
        <f t="shared" si="45"/>
        <v/>
      </c>
    </row>
    <row r="100" spans="2:43" x14ac:dyDescent="0.2">
      <c r="B100" s="202">
        <v>89</v>
      </c>
      <c r="C100" s="41"/>
      <c r="D100" s="114"/>
      <c r="E100" s="114"/>
      <c r="F100" s="114"/>
      <c r="G100" s="116"/>
      <c r="H100" s="10"/>
      <c r="I100" s="10"/>
      <c r="J100" s="5"/>
      <c r="K100" s="36"/>
      <c r="L100" s="37"/>
      <c r="M100" s="8"/>
      <c r="N100" s="82"/>
      <c r="O100" s="68"/>
      <c r="P100" s="82"/>
      <c r="Q100" s="81"/>
      <c r="R100" s="280" t="str">
        <f t="shared" si="40"/>
        <v/>
      </c>
      <c r="S100" s="39" t="str">
        <f>IF(I100="","",IF(I100="委託輸送",IF(H100="ガソリン",VLOOKUP(L100,参考データ!$D$4:$F$6,3,TRUE),VLOOKUP(L100,参考データ!$D$7:$F$15,3,TRUE)),IF(H100="ガソリン",VLOOKUP(L100,参考データ!$D$16:$F$18,3,TRUE),VLOOKUP(L100,参考データ!$D$19:$F$27,3,TRUE))))</f>
        <v/>
      </c>
      <c r="T100" s="204" t="str">
        <f>IF(C100="","",IF(AND(J100=0,K100=0),0,IF(Q100="有",IF(H100="ガソリン",VLOOKUP(M100,参考データ!$B$36:$F$38,3,FALSE)/R100^VLOOKUP(M100,参考データ!$B$36:$F$38,4,FALSE)/L100^VLOOKUP(M100,参考データ!$B$36:$F$38,5,FALSE),VLOOKUP(M100,参考データ!$B$39:$F$42,3,FALSE)/R100^VLOOKUP(M100,参考データ!$B$39:$F$42,4,FALSE)/L100^VLOOKUP(M100,参考データ!$B$39:$F$42,5,FALSE))*U100,J100/(IF(I100="委託輸送",IF(H100="ガソリン",INDEX(参考データ!$F$48:$I$50,MATCH(L100,参考データ!$D$48:$D$50,1),MATCH(M100,参考データ!$F$47:$I$47,0)),INDEX(参考データ!$F$51:$I$59,MATCH(L100,参考データ!$D$51:$D$59,1),MATCH(M100,参考データ!$F$47:$I$47,0))),IF(H100="ガソリン",INDEX(参考データ!$F$60:$I$62,MATCH(L100,参考データ!$D$60:$D$62,1),MATCH(M100,参考データ!$F$47:$I$47,0)),INDEX(参考データ!$F$63:$I$71,MATCH(L100,参考データ!$D$63:$D$71,1),MATCH(M100,参考データ!$F$47:$I$47,0))))))))</f>
        <v/>
      </c>
      <c r="U100" s="218" t="str">
        <f t="shared" si="41"/>
        <v/>
      </c>
      <c r="V100" s="206" t="str">
        <f>IF(C100="","",IF(AND(K100=0,T100=0),"OK",IF(Q100="有",IF(OR(IF(I100="委託輸送",IF(H100="ガソリン",VLOOKUP(L100,参考データ!$D$4:$H$6,5,TRUE),VLOOKUP(L100,参考データ!$D$7:$H$15,5,TRUE)),IF(H100="ガソリン",VLOOKUP(L100,参考データ!$D$16:$H$18,5,TRUE),VLOOKUP(L100,参考データ!$D$19:$H$27,5,TRUE)))&lt;(J100/N100),S100&gt;R100),"エラー","OK"),IF(IF(I100="委託輸送",IF(H100="ガソリン",VLOOKUP(L100,参考データ!$D$4:$H$6,5,TRUE),VLOOKUP(L100,参考データ!$D$7:$H$15,5,TRUE)),IF(H100="ガソリン",VLOOKUP(L100,参考データ!$D$16:$H$18,5,TRUE),VLOOKUP(L100,参考データ!$D$19:$H$27,5,TRUE)))&lt;(J100/N100),"エラー","OK"))))</f>
        <v/>
      </c>
      <c r="AN100" s="156">
        <f t="shared" si="42"/>
        <v>0</v>
      </c>
      <c r="AO100" s="156">
        <f t="shared" si="43"/>
        <v>0</v>
      </c>
      <c r="AP100" s="140">
        <f t="shared" si="44"/>
        <v>0</v>
      </c>
      <c r="AQ100" s="159" t="str">
        <f t="shared" si="45"/>
        <v/>
      </c>
    </row>
    <row r="101" spans="2:43" x14ac:dyDescent="0.2">
      <c r="B101" s="202">
        <v>90</v>
      </c>
      <c r="C101" s="41"/>
      <c r="D101" s="114"/>
      <c r="E101" s="114"/>
      <c r="F101" s="114"/>
      <c r="G101" s="116"/>
      <c r="H101" s="10"/>
      <c r="I101" s="10"/>
      <c r="J101" s="5"/>
      <c r="K101" s="36"/>
      <c r="L101" s="37"/>
      <c r="M101" s="8"/>
      <c r="N101" s="82"/>
      <c r="O101" s="68"/>
      <c r="P101" s="82"/>
      <c r="Q101" s="81"/>
      <c r="R101" s="280" t="str">
        <f t="shared" si="40"/>
        <v/>
      </c>
      <c r="S101" s="39" t="str">
        <f>IF(I101="","",IF(I101="委託輸送",IF(H101="ガソリン",VLOOKUP(L101,参考データ!$D$4:$F$6,3,TRUE),VLOOKUP(L101,参考データ!$D$7:$F$15,3,TRUE)),IF(H101="ガソリン",VLOOKUP(L101,参考データ!$D$16:$F$18,3,TRUE),VLOOKUP(L101,参考データ!$D$19:$F$27,3,TRUE))))</f>
        <v/>
      </c>
      <c r="T101" s="204" t="str">
        <f>IF(C101="","",IF(AND(J101=0,K101=0),0,IF(Q101="有",IF(H101="ガソリン",VLOOKUP(M101,参考データ!$B$36:$F$38,3,FALSE)/R101^VLOOKUP(M101,参考データ!$B$36:$F$38,4,FALSE)/L101^VLOOKUP(M101,参考データ!$B$36:$F$38,5,FALSE),VLOOKUP(M101,参考データ!$B$39:$F$42,3,FALSE)/R101^VLOOKUP(M101,参考データ!$B$39:$F$42,4,FALSE)/L101^VLOOKUP(M101,参考データ!$B$39:$F$42,5,FALSE))*U101,J101/(IF(I101="委託輸送",IF(H101="ガソリン",INDEX(参考データ!$F$48:$I$50,MATCH(L101,参考データ!$D$48:$D$50,1),MATCH(M101,参考データ!$F$47:$I$47,0)),INDEX(参考データ!$F$51:$I$59,MATCH(L101,参考データ!$D$51:$D$59,1),MATCH(M101,参考データ!$F$47:$I$47,0))),IF(H101="ガソリン",INDEX(参考データ!$F$60:$I$62,MATCH(L101,参考データ!$D$60:$D$62,1),MATCH(M101,参考データ!$F$47:$I$47,0)),INDEX(参考データ!$F$63:$I$71,MATCH(L101,参考データ!$D$63:$D$71,1),MATCH(M101,参考データ!$F$47:$I$47,0))))))))</f>
        <v/>
      </c>
      <c r="U101" s="218" t="str">
        <f t="shared" si="41"/>
        <v/>
      </c>
      <c r="V101" s="206" t="str">
        <f>IF(C101="","",IF(AND(K101=0,T101=0),"OK",IF(Q101="有",IF(OR(IF(I101="委託輸送",IF(H101="ガソリン",VLOOKUP(L101,参考データ!$D$4:$H$6,5,TRUE),VLOOKUP(L101,参考データ!$D$7:$H$15,5,TRUE)),IF(H101="ガソリン",VLOOKUP(L101,参考データ!$D$16:$H$18,5,TRUE),VLOOKUP(L101,参考データ!$D$19:$H$27,5,TRUE)))&lt;(J101/N101),S101&gt;R101),"エラー","OK"),IF(IF(I101="委託輸送",IF(H101="ガソリン",VLOOKUP(L101,参考データ!$D$4:$H$6,5,TRUE),VLOOKUP(L101,参考データ!$D$7:$H$15,5,TRUE)),IF(H101="ガソリン",VLOOKUP(L101,参考データ!$D$16:$H$18,5,TRUE),VLOOKUP(L101,参考データ!$D$19:$H$27,5,TRUE)))&lt;(J101/N101),"エラー","OK"))))</f>
        <v/>
      </c>
      <c r="AN101" s="156">
        <f t="shared" si="42"/>
        <v>0</v>
      </c>
      <c r="AO101" s="156">
        <f t="shared" si="43"/>
        <v>0</v>
      </c>
      <c r="AP101" s="140">
        <f t="shared" si="44"/>
        <v>0</v>
      </c>
      <c r="AQ101" s="159" t="str">
        <f t="shared" si="45"/>
        <v/>
      </c>
    </row>
    <row r="102" spans="2:43" x14ac:dyDescent="0.2">
      <c r="B102" s="202">
        <v>91</v>
      </c>
      <c r="C102" s="41"/>
      <c r="D102" s="114"/>
      <c r="E102" s="114"/>
      <c r="F102" s="114"/>
      <c r="G102" s="116"/>
      <c r="H102" s="10"/>
      <c r="I102" s="10"/>
      <c r="J102" s="5"/>
      <c r="K102" s="36"/>
      <c r="L102" s="37"/>
      <c r="M102" s="8"/>
      <c r="N102" s="82"/>
      <c r="O102" s="68"/>
      <c r="P102" s="82"/>
      <c r="Q102" s="81"/>
      <c r="R102" s="280" t="str">
        <f t="shared" si="40"/>
        <v/>
      </c>
      <c r="S102" s="39" t="str">
        <f>IF(I102="","",IF(I102="委託輸送",IF(H102="ガソリン",VLOOKUP(L102,参考データ!$D$4:$F$6,3,TRUE),VLOOKUP(L102,参考データ!$D$7:$F$15,3,TRUE)),IF(H102="ガソリン",VLOOKUP(L102,参考データ!$D$16:$F$18,3,TRUE),VLOOKUP(L102,参考データ!$D$19:$F$27,3,TRUE))))</f>
        <v/>
      </c>
      <c r="T102" s="204" t="str">
        <f>IF(C102="","",IF(AND(J102=0,K102=0),0,IF(Q102="有",IF(H102="ガソリン",VLOOKUP(M102,参考データ!$B$36:$F$38,3,FALSE)/R102^VLOOKUP(M102,参考データ!$B$36:$F$38,4,FALSE)/L102^VLOOKUP(M102,参考データ!$B$36:$F$38,5,FALSE),VLOOKUP(M102,参考データ!$B$39:$F$42,3,FALSE)/R102^VLOOKUP(M102,参考データ!$B$39:$F$42,4,FALSE)/L102^VLOOKUP(M102,参考データ!$B$39:$F$42,5,FALSE))*U102,J102/(IF(I102="委託輸送",IF(H102="ガソリン",INDEX(参考データ!$F$48:$I$50,MATCH(L102,参考データ!$D$48:$D$50,1),MATCH(M102,参考データ!$F$47:$I$47,0)),INDEX(参考データ!$F$51:$I$59,MATCH(L102,参考データ!$D$51:$D$59,1),MATCH(M102,参考データ!$F$47:$I$47,0))),IF(H102="ガソリン",INDEX(参考データ!$F$60:$I$62,MATCH(L102,参考データ!$D$60:$D$62,1),MATCH(M102,参考データ!$F$47:$I$47,0)),INDEX(参考データ!$F$63:$I$71,MATCH(L102,参考データ!$D$63:$D$71,1),MATCH(M102,参考データ!$F$47:$I$47,0))))))))</f>
        <v/>
      </c>
      <c r="U102" s="218" t="str">
        <f t="shared" si="41"/>
        <v/>
      </c>
      <c r="V102" s="206" t="str">
        <f>IF(C102="","",IF(AND(K102=0,T102=0),"OK",IF(Q102="有",IF(OR(IF(I102="委託輸送",IF(H102="ガソリン",VLOOKUP(L102,参考データ!$D$4:$H$6,5,TRUE),VLOOKUP(L102,参考データ!$D$7:$H$15,5,TRUE)),IF(H102="ガソリン",VLOOKUP(L102,参考データ!$D$16:$H$18,5,TRUE),VLOOKUP(L102,参考データ!$D$19:$H$27,5,TRUE)))&lt;(J102/N102),S102&gt;R102),"エラー","OK"),IF(IF(I102="委託輸送",IF(H102="ガソリン",VLOOKUP(L102,参考データ!$D$4:$H$6,5,TRUE),VLOOKUP(L102,参考データ!$D$7:$H$15,5,TRUE)),IF(H102="ガソリン",VLOOKUP(L102,参考データ!$D$16:$H$18,5,TRUE),VLOOKUP(L102,参考データ!$D$19:$H$27,5,TRUE)))&lt;(J102/N102),"エラー","OK"))))</f>
        <v/>
      </c>
      <c r="AN102" s="156">
        <f t="shared" si="42"/>
        <v>0</v>
      </c>
      <c r="AO102" s="156">
        <f t="shared" si="43"/>
        <v>0</v>
      </c>
      <c r="AP102" s="140">
        <f t="shared" si="44"/>
        <v>0</v>
      </c>
      <c r="AQ102" s="159" t="str">
        <f t="shared" si="45"/>
        <v/>
      </c>
    </row>
    <row r="103" spans="2:43" x14ac:dyDescent="0.2">
      <c r="B103" s="202">
        <v>92</v>
      </c>
      <c r="C103" s="41"/>
      <c r="D103" s="114"/>
      <c r="E103" s="114"/>
      <c r="F103" s="114"/>
      <c r="G103" s="116"/>
      <c r="H103" s="10"/>
      <c r="I103" s="10"/>
      <c r="J103" s="5"/>
      <c r="K103" s="36"/>
      <c r="L103" s="37"/>
      <c r="M103" s="8"/>
      <c r="N103" s="82"/>
      <c r="O103" s="68"/>
      <c r="P103" s="82"/>
      <c r="Q103" s="81"/>
      <c r="R103" s="280" t="str">
        <f t="shared" si="40"/>
        <v/>
      </c>
      <c r="S103" s="39" t="str">
        <f>IF(I103="","",IF(I103="委託輸送",IF(H103="ガソリン",VLOOKUP(L103,参考データ!$D$4:$F$6,3,TRUE),VLOOKUP(L103,参考データ!$D$7:$F$15,3,TRUE)),IF(H103="ガソリン",VLOOKUP(L103,参考データ!$D$16:$F$18,3,TRUE),VLOOKUP(L103,参考データ!$D$19:$F$27,3,TRUE))))</f>
        <v/>
      </c>
      <c r="T103" s="204" t="str">
        <f>IF(C103="","",IF(AND(J103=0,K103=0),0,IF(Q103="有",IF(H103="ガソリン",VLOOKUP(M103,参考データ!$B$36:$F$38,3,FALSE)/R103^VLOOKUP(M103,参考データ!$B$36:$F$38,4,FALSE)/L103^VLOOKUP(M103,参考データ!$B$36:$F$38,5,FALSE),VLOOKUP(M103,参考データ!$B$39:$F$42,3,FALSE)/R103^VLOOKUP(M103,参考データ!$B$39:$F$42,4,FALSE)/L103^VLOOKUP(M103,参考データ!$B$39:$F$42,5,FALSE))*U103,J103/(IF(I103="委託輸送",IF(H103="ガソリン",INDEX(参考データ!$F$48:$I$50,MATCH(L103,参考データ!$D$48:$D$50,1),MATCH(M103,参考データ!$F$47:$I$47,0)),INDEX(参考データ!$F$51:$I$59,MATCH(L103,参考データ!$D$51:$D$59,1),MATCH(M103,参考データ!$F$47:$I$47,0))),IF(H103="ガソリン",INDEX(参考データ!$F$60:$I$62,MATCH(L103,参考データ!$D$60:$D$62,1),MATCH(M103,参考データ!$F$47:$I$47,0)),INDEX(参考データ!$F$63:$I$71,MATCH(L103,参考データ!$D$63:$D$71,1),MATCH(M103,参考データ!$F$47:$I$47,0))))))))</f>
        <v/>
      </c>
      <c r="U103" s="218" t="str">
        <f t="shared" si="41"/>
        <v/>
      </c>
      <c r="V103" s="206" t="str">
        <f>IF(C103="","",IF(AND(K103=0,T103=0),"OK",IF(Q103="有",IF(OR(IF(I103="委託輸送",IF(H103="ガソリン",VLOOKUP(L103,参考データ!$D$4:$H$6,5,TRUE),VLOOKUP(L103,参考データ!$D$7:$H$15,5,TRUE)),IF(H103="ガソリン",VLOOKUP(L103,参考データ!$D$16:$H$18,5,TRUE),VLOOKUP(L103,参考データ!$D$19:$H$27,5,TRUE)))&lt;(J103/N103),S103&gt;R103),"エラー","OK"),IF(IF(I103="委託輸送",IF(H103="ガソリン",VLOOKUP(L103,参考データ!$D$4:$H$6,5,TRUE),VLOOKUP(L103,参考データ!$D$7:$H$15,5,TRUE)),IF(H103="ガソリン",VLOOKUP(L103,参考データ!$D$16:$H$18,5,TRUE),VLOOKUP(L103,参考データ!$D$19:$H$27,5,TRUE)))&lt;(J103/N103),"エラー","OK"))))</f>
        <v/>
      </c>
      <c r="AN103" s="156">
        <f t="shared" si="42"/>
        <v>0</v>
      </c>
      <c r="AO103" s="156">
        <f t="shared" si="43"/>
        <v>0</v>
      </c>
      <c r="AP103" s="140">
        <f t="shared" si="44"/>
        <v>0</v>
      </c>
      <c r="AQ103" s="159" t="str">
        <f t="shared" si="45"/>
        <v/>
      </c>
    </row>
    <row r="104" spans="2:43" x14ac:dyDescent="0.2">
      <c r="B104" s="202">
        <v>93</v>
      </c>
      <c r="C104" s="41"/>
      <c r="D104" s="114"/>
      <c r="E104" s="114"/>
      <c r="F104" s="114"/>
      <c r="G104" s="116"/>
      <c r="H104" s="10"/>
      <c r="I104" s="10"/>
      <c r="J104" s="5"/>
      <c r="K104" s="36"/>
      <c r="L104" s="37"/>
      <c r="M104" s="8"/>
      <c r="N104" s="82"/>
      <c r="O104" s="68"/>
      <c r="P104" s="82"/>
      <c r="Q104" s="81"/>
      <c r="R104" s="280" t="str">
        <f t="shared" si="40"/>
        <v/>
      </c>
      <c r="S104" s="39" t="str">
        <f>IF(I104="","",IF(I104="委託輸送",IF(H104="ガソリン",VLOOKUP(L104,参考データ!$D$4:$F$6,3,TRUE),VLOOKUP(L104,参考データ!$D$7:$F$15,3,TRUE)),IF(H104="ガソリン",VLOOKUP(L104,参考データ!$D$16:$F$18,3,TRUE),VLOOKUP(L104,参考データ!$D$19:$F$27,3,TRUE))))</f>
        <v/>
      </c>
      <c r="T104" s="204" t="str">
        <f>IF(C104="","",IF(AND(J104=0,K104=0),0,IF(Q104="有",IF(H104="ガソリン",VLOOKUP(M104,参考データ!$B$36:$F$38,3,FALSE)/R104^VLOOKUP(M104,参考データ!$B$36:$F$38,4,FALSE)/L104^VLOOKUP(M104,参考データ!$B$36:$F$38,5,FALSE),VLOOKUP(M104,参考データ!$B$39:$F$42,3,FALSE)/R104^VLOOKUP(M104,参考データ!$B$39:$F$42,4,FALSE)/L104^VLOOKUP(M104,参考データ!$B$39:$F$42,5,FALSE))*U104,J104/(IF(I104="委託輸送",IF(H104="ガソリン",INDEX(参考データ!$F$48:$I$50,MATCH(L104,参考データ!$D$48:$D$50,1),MATCH(M104,参考データ!$F$47:$I$47,0)),INDEX(参考データ!$F$51:$I$59,MATCH(L104,参考データ!$D$51:$D$59,1),MATCH(M104,参考データ!$F$47:$I$47,0))),IF(H104="ガソリン",INDEX(参考データ!$F$60:$I$62,MATCH(L104,参考データ!$D$60:$D$62,1),MATCH(M104,参考データ!$F$47:$I$47,0)),INDEX(参考データ!$F$63:$I$71,MATCH(L104,参考データ!$D$63:$D$71,1),MATCH(M104,参考データ!$F$47:$I$47,0))))))))</f>
        <v/>
      </c>
      <c r="U104" s="218" t="str">
        <f t="shared" si="41"/>
        <v/>
      </c>
      <c r="V104" s="206" t="str">
        <f>IF(C104="","",IF(AND(K104=0,T104=0),"OK",IF(Q104="有",IF(OR(IF(I104="委託輸送",IF(H104="ガソリン",VLOOKUP(L104,参考データ!$D$4:$H$6,5,TRUE),VLOOKUP(L104,参考データ!$D$7:$H$15,5,TRUE)),IF(H104="ガソリン",VLOOKUP(L104,参考データ!$D$16:$H$18,5,TRUE),VLOOKUP(L104,参考データ!$D$19:$H$27,5,TRUE)))&lt;(J104/N104),S104&gt;R104),"エラー","OK"),IF(IF(I104="委託輸送",IF(H104="ガソリン",VLOOKUP(L104,参考データ!$D$4:$H$6,5,TRUE),VLOOKUP(L104,参考データ!$D$7:$H$15,5,TRUE)),IF(H104="ガソリン",VLOOKUP(L104,参考データ!$D$16:$H$18,5,TRUE),VLOOKUP(L104,参考データ!$D$19:$H$27,5,TRUE)))&lt;(J104/N104),"エラー","OK"))))</f>
        <v/>
      </c>
      <c r="AN104" s="156">
        <f t="shared" si="42"/>
        <v>0</v>
      </c>
      <c r="AO104" s="156">
        <f t="shared" si="43"/>
        <v>0</v>
      </c>
      <c r="AP104" s="140">
        <f t="shared" si="44"/>
        <v>0</v>
      </c>
      <c r="AQ104" s="159" t="str">
        <f t="shared" si="45"/>
        <v/>
      </c>
    </row>
    <row r="105" spans="2:43" x14ac:dyDescent="0.2">
      <c r="B105" s="202">
        <v>94</v>
      </c>
      <c r="C105" s="41"/>
      <c r="D105" s="114"/>
      <c r="E105" s="114"/>
      <c r="F105" s="114"/>
      <c r="G105" s="116"/>
      <c r="H105" s="10"/>
      <c r="I105" s="10"/>
      <c r="J105" s="5"/>
      <c r="K105" s="36"/>
      <c r="L105" s="37"/>
      <c r="M105" s="8"/>
      <c r="N105" s="82"/>
      <c r="O105" s="68"/>
      <c r="P105" s="82"/>
      <c r="Q105" s="81"/>
      <c r="R105" s="280" t="str">
        <f t="shared" si="40"/>
        <v/>
      </c>
      <c r="S105" s="39" t="str">
        <f>IF(I105="","",IF(I105="委託輸送",IF(H105="ガソリン",VLOOKUP(L105,参考データ!$D$4:$F$6,3,TRUE),VLOOKUP(L105,参考データ!$D$7:$F$15,3,TRUE)),IF(H105="ガソリン",VLOOKUP(L105,参考データ!$D$16:$F$18,3,TRUE),VLOOKUP(L105,参考データ!$D$19:$F$27,3,TRUE))))</f>
        <v/>
      </c>
      <c r="T105" s="204" t="str">
        <f>IF(C105="","",IF(AND(J105=0,K105=0),0,IF(Q105="有",IF(H105="ガソリン",VLOOKUP(M105,参考データ!$B$36:$F$38,3,FALSE)/R105^VLOOKUP(M105,参考データ!$B$36:$F$38,4,FALSE)/L105^VLOOKUP(M105,参考データ!$B$36:$F$38,5,FALSE),VLOOKUP(M105,参考データ!$B$39:$F$42,3,FALSE)/R105^VLOOKUP(M105,参考データ!$B$39:$F$42,4,FALSE)/L105^VLOOKUP(M105,参考データ!$B$39:$F$42,5,FALSE))*U105,J105/(IF(I105="委託輸送",IF(H105="ガソリン",INDEX(参考データ!$F$48:$I$50,MATCH(L105,参考データ!$D$48:$D$50,1),MATCH(M105,参考データ!$F$47:$I$47,0)),INDEX(参考データ!$F$51:$I$59,MATCH(L105,参考データ!$D$51:$D$59,1),MATCH(M105,参考データ!$F$47:$I$47,0))),IF(H105="ガソリン",INDEX(参考データ!$F$60:$I$62,MATCH(L105,参考データ!$D$60:$D$62,1),MATCH(M105,参考データ!$F$47:$I$47,0)),INDEX(参考データ!$F$63:$I$71,MATCH(L105,参考データ!$D$63:$D$71,1),MATCH(M105,参考データ!$F$47:$I$47,0))))))))</f>
        <v/>
      </c>
      <c r="U105" s="218" t="str">
        <f t="shared" si="41"/>
        <v/>
      </c>
      <c r="V105" s="206" t="str">
        <f>IF(C105="","",IF(AND(K105=0,T105=0),"OK",IF(Q105="有",IF(OR(IF(I105="委託輸送",IF(H105="ガソリン",VLOOKUP(L105,参考データ!$D$4:$H$6,5,TRUE),VLOOKUP(L105,参考データ!$D$7:$H$15,5,TRUE)),IF(H105="ガソリン",VLOOKUP(L105,参考データ!$D$16:$H$18,5,TRUE),VLOOKUP(L105,参考データ!$D$19:$H$27,5,TRUE)))&lt;(J105/N105),S105&gt;R105),"エラー","OK"),IF(IF(I105="委託輸送",IF(H105="ガソリン",VLOOKUP(L105,参考データ!$D$4:$H$6,5,TRUE),VLOOKUP(L105,参考データ!$D$7:$H$15,5,TRUE)),IF(H105="ガソリン",VLOOKUP(L105,参考データ!$D$16:$H$18,5,TRUE),VLOOKUP(L105,参考データ!$D$19:$H$27,5,TRUE)))&lt;(J105/N105),"エラー","OK"))))</f>
        <v/>
      </c>
      <c r="AN105" s="156">
        <f t="shared" si="42"/>
        <v>0</v>
      </c>
      <c r="AO105" s="156">
        <f t="shared" si="43"/>
        <v>0</v>
      </c>
      <c r="AP105" s="140">
        <f t="shared" si="44"/>
        <v>0</v>
      </c>
      <c r="AQ105" s="159" t="str">
        <f t="shared" si="45"/>
        <v/>
      </c>
    </row>
    <row r="106" spans="2:43" x14ac:dyDescent="0.2">
      <c r="B106" s="202">
        <v>95</v>
      </c>
      <c r="C106" s="41"/>
      <c r="D106" s="114"/>
      <c r="E106" s="114"/>
      <c r="F106" s="114"/>
      <c r="G106" s="116"/>
      <c r="H106" s="10"/>
      <c r="I106" s="10"/>
      <c r="J106" s="5"/>
      <c r="K106" s="36"/>
      <c r="L106" s="37"/>
      <c r="M106" s="8"/>
      <c r="N106" s="82"/>
      <c r="O106" s="68"/>
      <c r="P106" s="82"/>
      <c r="Q106" s="81"/>
      <c r="R106" s="280" t="str">
        <f t="shared" si="40"/>
        <v/>
      </c>
      <c r="S106" s="39" t="str">
        <f>IF(I106="","",IF(I106="委託輸送",IF(H106="ガソリン",VLOOKUP(L106,参考データ!$D$4:$F$6,3,TRUE),VLOOKUP(L106,参考データ!$D$7:$F$15,3,TRUE)),IF(H106="ガソリン",VLOOKUP(L106,参考データ!$D$16:$F$18,3,TRUE),VLOOKUP(L106,参考データ!$D$19:$F$27,3,TRUE))))</f>
        <v/>
      </c>
      <c r="T106" s="204" t="str">
        <f>IF(C106="","",IF(AND(J106=0,K106=0),0,IF(Q106="有",IF(H106="ガソリン",VLOOKUP(M106,参考データ!$B$36:$F$38,3,FALSE)/R106^VLOOKUP(M106,参考データ!$B$36:$F$38,4,FALSE)/L106^VLOOKUP(M106,参考データ!$B$36:$F$38,5,FALSE),VLOOKUP(M106,参考データ!$B$39:$F$42,3,FALSE)/R106^VLOOKUP(M106,参考データ!$B$39:$F$42,4,FALSE)/L106^VLOOKUP(M106,参考データ!$B$39:$F$42,5,FALSE))*U106,J106/(IF(I106="委託輸送",IF(H106="ガソリン",INDEX(参考データ!$F$48:$I$50,MATCH(L106,参考データ!$D$48:$D$50,1),MATCH(M106,参考データ!$F$47:$I$47,0)),INDEX(参考データ!$F$51:$I$59,MATCH(L106,参考データ!$D$51:$D$59,1),MATCH(M106,参考データ!$F$47:$I$47,0))),IF(H106="ガソリン",INDEX(参考データ!$F$60:$I$62,MATCH(L106,参考データ!$D$60:$D$62,1),MATCH(M106,参考データ!$F$47:$I$47,0)),INDEX(参考データ!$F$63:$I$71,MATCH(L106,参考データ!$D$63:$D$71,1),MATCH(M106,参考データ!$F$47:$I$47,0))))))))</f>
        <v/>
      </c>
      <c r="U106" s="218" t="str">
        <f t="shared" si="41"/>
        <v/>
      </c>
      <c r="V106" s="206" t="str">
        <f>IF(C106="","",IF(AND(K106=0,T106=0),"OK",IF(Q106="有",IF(OR(IF(I106="委託輸送",IF(H106="ガソリン",VLOOKUP(L106,参考データ!$D$4:$H$6,5,TRUE),VLOOKUP(L106,参考データ!$D$7:$H$15,5,TRUE)),IF(H106="ガソリン",VLOOKUP(L106,参考データ!$D$16:$H$18,5,TRUE),VLOOKUP(L106,参考データ!$D$19:$H$27,5,TRUE)))&lt;(J106/N106),S106&gt;R106),"エラー","OK"),IF(IF(I106="委託輸送",IF(H106="ガソリン",VLOOKUP(L106,参考データ!$D$4:$H$6,5,TRUE),VLOOKUP(L106,参考データ!$D$7:$H$15,5,TRUE)),IF(H106="ガソリン",VLOOKUP(L106,参考データ!$D$16:$H$18,5,TRUE),VLOOKUP(L106,参考データ!$D$19:$H$27,5,TRUE)))&lt;(J106/N106),"エラー","OK"))))</f>
        <v/>
      </c>
      <c r="AN106" s="156">
        <f t="shared" si="42"/>
        <v>0</v>
      </c>
      <c r="AO106" s="156">
        <f t="shared" si="43"/>
        <v>0</v>
      </c>
      <c r="AP106" s="140">
        <f t="shared" si="44"/>
        <v>0</v>
      </c>
      <c r="AQ106" s="159" t="str">
        <f t="shared" si="45"/>
        <v/>
      </c>
    </row>
    <row r="107" spans="2:43" x14ac:dyDescent="0.2">
      <c r="B107" s="202">
        <v>96</v>
      </c>
      <c r="C107" s="41"/>
      <c r="D107" s="114"/>
      <c r="E107" s="114"/>
      <c r="F107" s="114"/>
      <c r="G107" s="116"/>
      <c r="H107" s="10"/>
      <c r="I107" s="10"/>
      <c r="J107" s="5"/>
      <c r="K107" s="36"/>
      <c r="L107" s="37"/>
      <c r="M107" s="8"/>
      <c r="N107" s="82"/>
      <c r="O107" s="68"/>
      <c r="P107" s="82"/>
      <c r="Q107" s="81"/>
      <c r="R107" s="280" t="str">
        <f t="shared" si="40"/>
        <v/>
      </c>
      <c r="S107" s="39" t="str">
        <f>IF(I107="","",IF(I107="委託輸送",IF(H107="ガソリン",VLOOKUP(L107,参考データ!$D$4:$F$6,3,TRUE),VLOOKUP(L107,参考データ!$D$7:$F$15,3,TRUE)),IF(H107="ガソリン",VLOOKUP(L107,参考データ!$D$16:$F$18,3,TRUE),VLOOKUP(L107,参考データ!$D$19:$F$27,3,TRUE))))</f>
        <v/>
      </c>
      <c r="T107" s="204" t="str">
        <f>IF(C107="","",IF(AND(J107=0,K107=0),0,IF(Q107="有",IF(H107="ガソリン",VLOOKUP(M107,参考データ!$B$36:$F$38,3,FALSE)/R107^VLOOKUP(M107,参考データ!$B$36:$F$38,4,FALSE)/L107^VLOOKUP(M107,参考データ!$B$36:$F$38,5,FALSE),VLOOKUP(M107,参考データ!$B$39:$F$42,3,FALSE)/R107^VLOOKUP(M107,参考データ!$B$39:$F$42,4,FALSE)/L107^VLOOKUP(M107,参考データ!$B$39:$F$42,5,FALSE))*U107,J107/(IF(I107="委託輸送",IF(H107="ガソリン",INDEX(参考データ!$F$48:$I$50,MATCH(L107,参考データ!$D$48:$D$50,1),MATCH(M107,参考データ!$F$47:$I$47,0)),INDEX(参考データ!$F$51:$I$59,MATCH(L107,参考データ!$D$51:$D$59,1),MATCH(M107,参考データ!$F$47:$I$47,0))),IF(H107="ガソリン",INDEX(参考データ!$F$60:$I$62,MATCH(L107,参考データ!$D$60:$D$62,1),MATCH(M107,参考データ!$F$47:$I$47,0)),INDEX(参考データ!$F$63:$I$71,MATCH(L107,参考データ!$D$63:$D$71,1),MATCH(M107,参考データ!$F$47:$I$47,0))))))))</f>
        <v/>
      </c>
      <c r="U107" s="218" t="str">
        <f t="shared" si="41"/>
        <v/>
      </c>
      <c r="V107" s="206" t="str">
        <f>IF(C107="","",IF(AND(K107=0,T107=0),"OK",IF(Q107="有",IF(OR(IF(I107="委託輸送",IF(H107="ガソリン",VLOOKUP(L107,参考データ!$D$4:$H$6,5,TRUE),VLOOKUP(L107,参考データ!$D$7:$H$15,5,TRUE)),IF(H107="ガソリン",VLOOKUP(L107,参考データ!$D$16:$H$18,5,TRUE),VLOOKUP(L107,参考データ!$D$19:$H$27,5,TRUE)))&lt;(J107/N107),S107&gt;R107),"エラー","OK"),IF(IF(I107="委託輸送",IF(H107="ガソリン",VLOOKUP(L107,参考データ!$D$4:$H$6,5,TRUE),VLOOKUP(L107,参考データ!$D$7:$H$15,5,TRUE)),IF(H107="ガソリン",VLOOKUP(L107,参考データ!$D$16:$H$18,5,TRUE),VLOOKUP(L107,参考データ!$D$19:$H$27,5,TRUE)))&lt;(J107/N107),"エラー","OK"))))</f>
        <v/>
      </c>
      <c r="AN107" s="156">
        <f t="shared" si="42"/>
        <v>0</v>
      </c>
      <c r="AO107" s="156">
        <f t="shared" si="43"/>
        <v>0</v>
      </c>
      <c r="AP107" s="140">
        <f t="shared" si="44"/>
        <v>0</v>
      </c>
      <c r="AQ107" s="159" t="str">
        <f t="shared" si="45"/>
        <v/>
      </c>
    </row>
    <row r="108" spans="2:43" x14ac:dyDescent="0.2">
      <c r="B108" s="202">
        <v>97</v>
      </c>
      <c r="C108" s="41"/>
      <c r="D108" s="114"/>
      <c r="E108" s="114"/>
      <c r="F108" s="114"/>
      <c r="G108" s="116"/>
      <c r="H108" s="10"/>
      <c r="I108" s="10"/>
      <c r="J108" s="5"/>
      <c r="K108" s="36"/>
      <c r="L108" s="37"/>
      <c r="M108" s="8"/>
      <c r="N108" s="82"/>
      <c r="O108" s="68"/>
      <c r="P108" s="82"/>
      <c r="Q108" s="81"/>
      <c r="R108" s="280" t="str">
        <f t="shared" si="40"/>
        <v/>
      </c>
      <c r="S108" s="39" t="str">
        <f>IF(I108="","",IF(I108="委託輸送",IF(H108="ガソリン",VLOOKUP(L108,参考データ!$D$4:$F$6,3,TRUE),VLOOKUP(L108,参考データ!$D$7:$F$15,3,TRUE)),IF(H108="ガソリン",VLOOKUP(L108,参考データ!$D$16:$F$18,3,TRUE),VLOOKUP(L108,参考データ!$D$19:$F$27,3,TRUE))))</f>
        <v/>
      </c>
      <c r="T108" s="204" t="str">
        <f>IF(C108="","",IF(AND(J108=0,K108=0),0,IF(Q108="有",IF(H108="ガソリン",VLOOKUP(M108,参考データ!$B$36:$F$38,3,FALSE)/R108^VLOOKUP(M108,参考データ!$B$36:$F$38,4,FALSE)/L108^VLOOKUP(M108,参考データ!$B$36:$F$38,5,FALSE),VLOOKUP(M108,参考データ!$B$39:$F$42,3,FALSE)/R108^VLOOKUP(M108,参考データ!$B$39:$F$42,4,FALSE)/L108^VLOOKUP(M108,参考データ!$B$39:$F$42,5,FALSE))*U108,J108/(IF(I108="委託輸送",IF(H108="ガソリン",INDEX(参考データ!$F$48:$I$50,MATCH(L108,参考データ!$D$48:$D$50,1),MATCH(M108,参考データ!$F$47:$I$47,0)),INDEX(参考データ!$F$51:$I$59,MATCH(L108,参考データ!$D$51:$D$59,1),MATCH(M108,参考データ!$F$47:$I$47,0))),IF(H108="ガソリン",INDEX(参考データ!$F$60:$I$62,MATCH(L108,参考データ!$D$60:$D$62,1),MATCH(M108,参考データ!$F$47:$I$47,0)),INDEX(参考データ!$F$63:$I$71,MATCH(L108,参考データ!$D$63:$D$71,1),MATCH(M108,参考データ!$F$47:$I$47,0))))))))</f>
        <v/>
      </c>
      <c r="U108" s="218" t="str">
        <f t="shared" si="41"/>
        <v/>
      </c>
      <c r="V108" s="206" t="str">
        <f>IF(C108="","",IF(AND(K108=0,T108=0),"OK",IF(Q108="有",IF(OR(IF(I108="委託輸送",IF(H108="ガソリン",VLOOKUP(L108,参考データ!$D$4:$H$6,5,TRUE),VLOOKUP(L108,参考データ!$D$7:$H$15,5,TRUE)),IF(H108="ガソリン",VLOOKUP(L108,参考データ!$D$16:$H$18,5,TRUE),VLOOKUP(L108,参考データ!$D$19:$H$27,5,TRUE)))&lt;(J108/N108),S108&gt;R108),"エラー","OK"),IF(IF(I108="委託輸送",IF(H108="ガソリン",VLOOKUP(L108,参考データ!$D$4:$H$6,5,TRUE),VLOOKUP(L108,参考データ!$D$7:$H$15,5,TRUE)),IF(H108="ガソリン",VLOOKUP(L108,参考データ!$D$16:$H$18,5,TRUE),VLOOKUP(L108,参考データ!$D$19:$H$27,5,TRUE)))&lt;(J108/N108),"エラー","OK"))))</f>
        <v/>
      </c>
      <c r="AN108" s="156">
        <f t="shared" si="42"/>
        <v>0</v>
      </c>
      <c r="AO108" s="156">
        <f t="shared" si="43"/>
        <v>0</v>
      </c>
      <c r="AP108" s="140">
        <f t="shared" si="44"/>
        <v>0</v>
      </c>
      <c r="AQ108" s="159" t="str">
        <f t="shared" si="45"/>
        <v/>
      </c>
    </row>
    <row r="109" spans="2:43" x14ac:dyDescent="0.2">
      <c r="B109" s="202">
        <v>98</v>
      </c>
      <c r="C109" s="41"/>
      <c r="D109" s="114"/>
      <c r="E109" s="114"/>
      <c r="F109" s="114"/>
      <c r="G109" s="116"/>
      <c r="H109" s="10"/>
      <c r="I109" s="10"/>
      <c r="J109" s="5"/>
      <c r="K109" s="36"/>
      <c r="L109" s="37"/>
      <c r="M109" s="8"/>
      <c r="N109" s="82"/>
      <c r="O109" s="68"/>
      <c r="P109" s="82"/>
      <c r="Q109" s="81"/>
      <c r="R109" s="280" t="str">
        <f t="shared" si="40"/>
        <v/>
      </c>
      <c r="S109" s="39" t="str">
        <f>IF(I109="","",IF(I109="委託輸送",IF(H109="ガソリン",VLOOKUP(L109,参考データ!$D$4:$F$6,3,TRUE),VLOOKUP(L109,参考データ!$D$7:$F$15,3,TRUE)),IF(H109="ガソリン",VLOOKUP(L109,参考データ!$D$16:$F$18,3,TRUE),VLOOKUP(L109,参考データ!$D$19:$F$27,3,TRUE))))</f>
        <v/>
      </c>
      <c r="T109" s="204" t="str">
        <f>IF(C109="","",IF(AND(J109=0,K109=0),0,IF(Q109="有",IF(H109="ガソリン",VLOOKUP(M109,参考データ!$B$36:$F$38,3,FALSE)/R109^VLOOKUP(M109,参考データ!$B$36:$F$38,4,FALSE)/L109^VLOOKUP(M109,参考データ!$B$36:$F$38,5,FALSE),VLOOKUP(M109,参考データ!$B$39:$F$42,3,FALSE)/R109^VLOOKUP(M109,参考データ!$B$39:$F$42,4,FALSE)/L109^VLOOKUP(M109,参考データ!$B$39:$F$42,5,FALSE))*U109,J109/(IF(I109="委託輸送",IF(H109="ガソリン",INDEX(参考データ!$F$48:$I$50,MATCH(L109,参考データ!$D$48:$D$50,1),MATCH(M109,参考データ!$F$47:$I$47,0)),INDEX(参考データ!$F$51:$I$59,MATCH(L109,参考データ!$D$51:$D$59,1),MATCH(M109,参考データ!$F$47:$I$47,0))),IF(H109="ガソリン",INDEX(参考データ!$F$60:$I$62,MATCH(L109,参考データ!$D$60:$D$62,1),MATCH(M109,参考データ!$F$47:$I$47,0)),INDEX(参考データ!$F$63:$I$71,MATCH(L109,参考データ!$D$63:$D$71,1),MATCH(M109,参考データ!$F$47:$I$47,0))))))))</f>
        <v/>
      </c>
      <c r="U109" s="218" t="str">
        <f t="shared" si="41"/>
        <v/>
      </c>
      <c r="V109" s="206" t="str">
        <f>IF(C109="","",IF(AND(K109=0,T109=0),"OK",IF(Q109="有",IF(OR(IF(I109="委託輸送",IF(H109="ガソリン",VLOOKUP(L109,参考データ!$D$4:$H$6,5,TRUE),VLOOKUP(L109,参考データ!$D$7:$H$15,5,TRUE)),IF(H109="ガソリン",VLOOKUP(L109,参考データ!$D$16:$H$18,5,TRUE),VLOOKUP(L109,参考データ!$D$19:$H$27,5,TRUE)))&lt;(J109/N109),S109&gt;R109),"エラー","OK"),IF(IF(I109="委託輸送",IF(H109="ガソリン",VLOOKUP(L109,参考データ!$D$4:$H$6,5,TRUE),VLOOKUP(L109,参考データ!$D$7:$H$15,5,TRUE)),IF(H109="ガソリン",VLOOKUP(L109,参考データ!$D$16:$H$18,5,TRUE),VLOOKUP(L109,参考データ!$D$19:$H$27,5,TRUE)))&lt;(J109/N109),"エラー","OK"))))</f>
        <v/>
      </c>
      <c r="AN109" s="156">
        <f t="shared" si="42"/>
        <v>0</v>
      </c>
      <c r="AO109" s="156">
        <f t="shared" si="43"/>
        <v>0</v>
      </c>
      <c r="AP109" s="140">
        <f t="shared" si="44"/>
        <v>0</v>
      </c>
      <c r="AQ109" s="159" t="str">
        <f t="shared" si="45"/>
        <v/>
      </c>
    </row>
    <row r="110" spans="2:43" x14ac:dyDescent="0.2">
      <c r="B110" s="202">
        <v>99</v>
      </c>
      <c r="C110" s="41"/>
      <c r="D110" s="114"/>
      <c r="E110" s="114"/>
      <c r="F110" s="114"/>
      <c r="G110" s="116"/>
      <c r="H110" s="10"/>
      <c r="I110" s="10"/>
      <c r="J110" s="5"/>
      <c r="K110" s="36"/>
      <c r="L110" s="37"/>
      <c r="M110" s="8"/>
      <c r="N110" s="82"/>
      <c r="O110" s="68"/>
      <c r="P110" s="82"/>
      <c r="Q110" s="81"/>
      <c r="R110" s="280" t="str">
        <f t="shared" si="40"/>
        <v/>
      </c>
      <c r="S110" s="39" t="str">
        <f>IF(I110="","",IF(I110="委託輸送",IF(H110="ガソリン",VLOOKUP(L110,参考データ!$D$4:$F$6,3,TRUE),VLOOKUP(L110,参考データ!$D$7:$F$15,3,TRUE)),IF(H110="ガソリン",VLOOKUP(L110,参考データ!$D$16:$F$18,3,TRUE),VLOOKUP(L110,参考データ!$D$19:$F$27,3,TRUE))))</f>
        <v/>
      </c>
      <c r="T110" s="204" t="str">
        <f>IF(C110="","",IF(AND(J110=0,K110=0),0,IF(Q110="有",IF(H110="ガソリン",VLOOKUP(M110,参考データ!$B$36:$F$38,3,FALSE)/R110^VLOOKUP(M110,参考データ!$B$36:$F$38,4,FALSE)/L110^VLOOKUP(M110,参考データ!$B$36:$F$38,5,FALSE),VLOOKUP(M110,参考データ!$B$39:$F$42,3,FALSE)/R110^VLOOKUP(M110,参考データ!$B$39:$F$42,4,FALSE)/L110^VLOOKUP(M110,参考データ!$B$39:$F$42,5,FALSE))*U110,J110/(IF(I110="委託輸送",IF(H110="ガソリン",INDEX(参考データ!$F$48:$I$50,MATCH(L110,参考データ!$D$48:$D$50,1),MATCH(M110,参考データ!$F$47:$I$47,0)),INDEX(参考データ!$F$51:$I$59,MATCH(L110,参考データ!$D$51:$D$59,1),MATCH(M110,参考データ!$F$47:$I$47,0))),IF(H110="ガソリン",INDEX(参考データ!$F$60:$I$62,MATCH(L110,参考データ!$D$60:$D$62,1),MATCH(M110,参考データ!$F$47:$I$47,0)),INDEX(参考データ!$F$63:$I$71,MATCH(L110,参考データ!$D$63:$D$71,1),MATCH(M110,参考データ!$F$47:$I$47,0))))))))</f>
        <v/>
      </c>
      <c r="U110" s="218" t="str">
        <f t="shared" si="41"/>
        <v/>
      </c>
      <c r="V110" s="206" t="str">
        <f>IF(C110="","",IF(AND(K110=0,T110=0),"OK",IF(Q110="有",IF(OR(IF(I110="委託輸送",IF(H110="ガソリン",VLOOKUP(L110,参考データ!$D$4:$H$6,5,TRUE),VLOOKUP(L110,参考データ!$D$7:$H$15,5,TRUE)),IF(H110="ガソリン",VLOOKUP(L110,参考データ!$D$16:$H$18,5,TRUE),VLOOKUP(L110,参考データ!$D$19:$H$27,5,TRUE)))&lt;(J110/N110),S110&gt;R110),"エラー","OK"),IF(IF(I110="委託輸送",IF(H110="ガソリン",VLOOKUP(L110,参考データ!$D$4:$H$6,5,TRUE),VLOOKUP(L110,参考データ!$D$7:$H$15,5,TRUE)),IF(H110="ガソリン",VLOOKUP(L110,参考データ!$D$16:$H$18,5,TRUE),VLOOKUP(L110,参考データ!$D$19:$H$27,5,TRUE)))&lt;(J110/N110),"エラー","OK"))))</f>
        <v/>
      </c>
      <c r="AN110" s="156">
        <f t="shared" si="42"/>
        <v>0</v>
      </c>
      <c r="AO110" s="156">
        <f t="shared" si="43"/>
        <v>0</v>
      </c>
      <c r="AP110" s="140">
        <f t="shared" si="44"/>
        <v>0</v>
      </c>
      <c r="AQ110" s="159" t="str">
        <f t="shared" si="45"/>
        <v/>
      </c>
    </row>
    <row r="111" spans="2:43" x14ac:dyDescent="0.2">
      <c r="B111" s="202">
        <v>100</v>
      </c>
      <c r="C111" s="41"/>
      <c r="D111" s="114"/>
      <c r="E111" s="114"/>
      <c r="F111" s="114"/>
      <c r="G111" s="116"/>
      <c r="H111" s="10"/>
      <c r="I111" s="10"/>
      <c r="J111" s="5"/>
      <c r="K111" s="36"/>
      <c r="L111" s="37"/>
      <c r="M111" s="8"/>
      <c r="N111" s="82"/>
      <c r="O111" s="68"/>
      <c r="P111" s="82"/>
      <c r="Q111" s="81"/>
      <c r="R111" s="280" t="str">
        <f t="shared" si="40"/>
        <v/>
      </c>
      <c r="S111" s="39" t="str">
        <f>IF(I111="","",IF(I111="委託輸送",IF(H111="ガソリン",VLOOKUP(L111,参考データ!$D$4:$F$6,3,TRUE),VLOOKUP(L111,参考データ!$D$7:$F$15,3,TRUE)),IF(H111="ガソリン",VLOOKUP(L111,参考データ!$D$16:$F$18,3,TRUE),VLOOKUP(L111,参考データ!$D$19:$F$27,3,TRUE))))</f>
        <v/>
      </c>
      <c r="T111" s="204" t="str">
        <f>IF(C111="","",IF(AND(J111=0,K111=0),0,IF(Q111="有",IF(H111="ガソリン",VLOOKUP(M111,参考データ!$B$36:$F$38,3,FALSE)/R111^VLOOKUP(M111,参考データ!$B$36:$F$38,4,FALSE)/L111^VLOOKUP(M111,参考データ!$B$36:$F$38,5,FALSE),VLOOKUP(M111,参考データ!$B$39:$F$42,3,FALSE)/R111^VLOOKUP(M111,参考データ!$B$39:$F$42,4,FALSE)/L111^VLOOKUP(M111,参考データ!$B$39:$F$42,5,FALSE))*U111,J111/(IF(I111="委託輸送",IF(H111="ガソリン",INDEX(参考データ!$F$48:$I$50,MATCH(L111,参考データ!$D$48:$D$50,1),MATCH(M111,参考データ!$F$47:$I$47,0)),INDEX(参考データ!$F$51:$I$59,MATCH(L111,参考データ!$D$51:$D$59,1),MATCH(M111,参考データ!$F$47:$I$47,0))),IF(H111="ガソリン",INDEX(参考データ!$F$60:$I$62,MATCH(L111,参考データ!$D$60:$D$62,1),MATCH(M111,参考データ!$F$47:$I$47,0)),INDEX(参考データ!$F$63:$I$71,MATCH(L111,参考データ!$D$63:$D$71,1),MATCH(M111,参考データ!$F$47:$I$47,0))))))))</f>
        <v/>
      </c>
      <c r="U111" s="218" t="str">
        <f t="shared" si="41"/>
        <v/>
      </c>
      <c r="V111" s="206" t="str">
        <f>IF(C111="","",IF(AND(K111=0,T111=0),"OK",IF(Q111="有",IF(OR(IF(I111="委託輸送",IF(H111="ガソリン",VLOOKUP(L111,参考データ!$D$4:$H$6,5,TRUE),VLOOKUP(L111,参考データ!$D$7:$H$15,5,TRUE)),IF(H111="ガソリン",VLOOKUP(L111,参考データ!$D$16:$H$18,5,TRUE),VLOOKUP(L111,参考データ!$D$19:$H$27,5,TRUE)))&lt;(J111/N111),S111&gt;R111),"エラー","OK"),IF(IF(I111="委託輸送",IF(H111="ガソリン",VLOOKUP(L111,参考データ!$D$4:$H$6,5,TRUE),VLOOKUP(L111,参考データ!$D$7:$H$15,5,TRUE)),IF(H111="ガソリン",VLOOKUP(L111,参考データ!$D$16:$H$18,5,TRUE),VLOOKUP(L111,参考データ!$D$19:$H$27,5,TRUE)))&lt;(J111/N111),"エラー","OK"))))</f>
        <v/>
      </c>
      <c r="AN111" s="156">
        <f t="shared" si="42"/>
        <v>0</v>
      </c>
      <c r="AO111" s="156">
        <f t="shared" si="43"/>
        <v>0</v>
      </c>
      <c r="AP111" s="140">
        <f t="shared" si="44"/>
        <v>0</v>
      </c>
      <c r="AQ111" s="159" t="str">
        <f t="shared" si="45"/>
        <v/>
      </c>
    </row>
    <row r="112" spans="2:43" x14ac:dyDescent="0.2">
      <c r="B112" s="202">
        <v>101</v>
      </c>
      <c r="C112" s="41"/>
      <c r="D112" s="114"/>
      <c r="E112" s="114"/>
      <c r="F112" s="114"/>
      <c r="G112" s="116"/>
      <c r="H112" s="10"/>
      <c r="I112" s="10"/>
      <c r="J112" s="5"/>
      <c r="K112" s="36"/>
      <c r="L112" s="37"/>
      <c r="M112" s="8"/>
      <c r="N112" s="82"/>
      <c r="O112" s="68"/>
      <c r="P112" s="82"/>
      <c r="Q112" s="81"/>
      <c r="R112" s="280" t="str">
        <f t="shared" si="40"/>
        <v/>
      </c>
      <c r="S112" s="39" t="str">
        <f>IF(I112="","",IF(I112="委託輸送",IF(H112="ガソリン",VLOOKUP(L112,参考データ!$D$4:$F$6,3,TRUE),VLOOKUP(L112,参考データ!$D$7:$F$15,3,TRUE)),IF(H112="ガソリン",VLOOKUP(L112,参考データ!$D$16:$F$18,3,TRUE),VLOOKUP(L112,参考データ!$D$19:$F$27,3,TRUE))))</f>
        <v/>
      </c>
      <c r="T112" s="204" t="str">
        <f>IF(C112="","",IF(AND(J112=0,K112=0),0,IF(Q112="有",IF(H112="ガソリン",VLOOKUP(M112,参考データ!$B$36:$F$38,3,FALSE)/R112^VLOOKUP(M112,参考データ!$B$36:$F$38,4,FALSE)/L112^VLOOKUP(M112,参考データ!$B$36:$F$38,5,FALSE),VLOOKUP(M112,参考データ!$B$39:$F$42,3,FALSE)/R112^VLOOKUP(M112,参考データ!$B$39:$F$42,4,FALSE)/L112^VLOOKUP(M112,参考データ!$B$39:$F$42,5,FALSE))*U112,J112/(IF(I112="委託輸送",IF(H112="ガソリン",INDEX(参考データ!$F$48:$I$50,MATCH(L112,参考データ!$D$48:$D$50,1),MATCH(M112,参考データ!$F$47:$I$47,0)),INDEX(参考データ!$F$51:$I$59,MATCH(L112,参考データ!$D$51:$D$59,1),MATCH(M112,参考データ!$F$47:$I$47,0))),IF(H112="ガソリン",INDEX(参考データ!$F$60:$I$62,MATCH(L112,参考データ!$D$60:$D$62,1),MATCH(M112,参考データ!$F$47:$I$47,0)),INDEX(参考データ!$F$63:$I$71,MATCH(L112,参考データ!$D$63:$D$71,1),MATCH(M112,参考データ!$F$47:$I$47,0))))))))</f>
        <v/>
      </c>
      <c r="U112" s="218" t="str">
        <f t="shared" si="41"/>
        <v/>
      </c>
      <c r="V112" s="206" t="str">
        <f>IF(C112="","",IF(AND(K112=0,T112=0),"OK",IF(Q112="有",IF(OR(IF(I112="委託輸送",IF(H112="ガソリン",VLOOKUP(L112,参考データ!$D$4:$H$6,5,TRUE),VLOOKUP(L112,参考データ!$D$7:$H$15,5,TRUE)),IF(H112="ガソリン",VLOOKUP(L112,参考データ!$D$16:$H$18,5,TRUE),VLOOKUP(L112,参考データ!$D$19:$H$27,5,TRUE)))&lt;(J112/N112),S112&gt;R112),"エラー","OK"),IF(IF(I112="委託輸送",IF(H112="ガソリン",VLOOKUP(L112,参考データ!$D$4:$H$6,5,TRUE),VLOOKUP(L112,参考データ!$D$7:$H$15,5,TRUE)),IF(H112="ガソリン",VLOOKUP(L112,参考データ!$D$16:$H$18,5,TRUE),VLOOKUP(L112,参考データ!$D$19:$H$27,5,TRUE)))&lt;(J112/N112),"エラー","OK"))))</f>
        <v/>
      </c>
      <c r="AN112" s="156">
        <f t="shared" si="42"/>
        <v>0</v>
      </c>
      <c r="AO112" s="156">
        <f t="shared" si="43"/>
        <v>0</v>
      </c>
      <c r="AP112" s="140">
        <f t="shared" si="44"/>
        <v>0</v>
      </c>
      <c r="AQ112" s="159" t="str">
        <f t="shared" si="45"/>
        <v/>
      </c>
    </row>
    <row r="113" spans="2:43" x14ac:dyDescent="0.2">
      <c r="B113" s="202">
        <v>102</v>
      </c>
      <c r="C113" s="41"/>
      <c r="D113" s="114"/>
      <c r="E113" s="114"/>
      <c r="F113" s="114"/>
      <c r="G113" s="116"/>
      <c r="H113" s="10"/>
      <c r="I113" s="10"/>
      <c r="J113" s="5"/>
      <c r="K113" s="36"/>
      <c r="L113" s="37"/>
      <c r="M113" s="8"/>
      <c r="N113" s="82"/>
      <c r="O113" s="68"/>
      <c r="P113" s="82"/>
      <c r="Q113" s="81"/>
      <c r="R113" s="280" t="str">
        <f t="shared" si="40"/>
        <v/>
      </c>
      <c r="S113" s="39" t="str">
        <f>IF(I113="","",IF(I113="委託輸送",IF(H113="ガソリン",VLOOKUP(L113,参考データ!$D$4:$F$6,3,TRUE),VLOOKUP(L113,参考データ!$D$7:$F$15,3,TRUE)),IF(H113="ガソリン",VLOOKUP(L113,参考データ!$D$16:$F$18,3,TRUE),VLOOKUP(L113,参考データ!$D$19:$F$27,3,TRUE))))</f>
        <v/>
      </c>
      <c r="T113" s="204" t="str">
        <f>IF(C113="","",IF(AND(J113=0,K113=0),0,IF(Q113="有",IF(H113="ガソリン",VLOOKUP(M113,参考データ!$B$36:$F$38,3,FALSE)/R113^VLOOKUP(M113,参考データ!$B$36:$F$38,4,FALSE)/L113^VLOOKUP(M113,参考データ!$B$36:$F$38,5,FALSE),VLOOKUP(M113,参考データ!$B$39:$F$42,3,FALSE)/R113^VLOOKUP(M113,参考データ!$B$39:$F$42,4,FALSE)/L113^VLOOKUP(M113,参考データ!$B$39:$F$42,5,FALSE))*U113,J113/(IF(I113="委託輸送",IF(H113="ガソリン",INDEX(参考データ!$F$48:$I$50,MATCH(L113,参考データ!$D$48:$D$50,1),MATCH(M113,参考データ!$F$47:$I$47,0)),INDEX(参考データ!$F$51:$I$59,MATCH(L113,参考データ!$D$51:$D$59,1),MATCH(M113,参考データ!$F$47:$I$47,0))),IF(H113="ガソリン",INDEX(参考データ!$F$60:$I$62,MATCH(L113,参考データ!$D$60:$D$62,1),MATCH(M113,参考データ!$F$47:$I$47,0)),INDEX(参考データ!$F$63:$I$71,MATCH(L113,参考データ!$D$63:$D$71,1),MATCH(M113,参考データ!$F$47:$I$47,0))))))))</f>
        <v/>
      </c>
      <c r="U113" s="218" t="str">
        <f t="shared" si="41"/>
        <v/>
      </c>
      <c r="V113" s="206" t="str">
        <f>IF(C113="","",IF(AND(K113=0,T113=0),"OK",IF(Q113="有",IF(OR(IF(I113="委託輸送",IF(H113="ガソリン",VLOOKUP(L113,参考データ!$D$4:$H$6,5,TRUE),VLOOKUP(L113,参考データ!$D$7:$H$15,5,TRUE)),IF(H113="ガソリン",VLOOKUP(L113,参考データ!$D$16:$H$18,5,TRUE),VLOOKUP(L113,参考データ!$D$19:$H$27,5,TRUE)))&lt;(J113/N113),S113&gt;R113),"エラー","OK"),IF(IF(I113="委託輸送",IF(H113="ガソリン",VLOOKUP(L113,参考データ!$D$4:$H$6,5,TRUE),VLOOKUP(L113,参考データ!$D$7:$H$15,5,TRUE)),IF(H113="ガソリン",VLOOKUP(L113,参考データ!$D$16:$H$18,5,TRUE),VLOOKUP(L113,参考データ!$D$19:$H$27,5,TRUE)))&lt;(J113/N113),"エラー","OK"))))</f>
        <v/>
      </c>
      <c r="AN113" s="156">
        <f t="shared" si="42"/>
        <v>0</v>
      </c>
      <c r="AO113" s="156">
        <f t="shared" si="43"/>
        <v>0</v>
      </c>
      <c r="AP113" s="140">
        <f t="shared" si="44"/>
        <v>0</v>
      </c>
      <c r="AQ113" s="159" t="str">
        <f t="shared" si="45"/>
        <v/>
      </c>
    </row>
    <row r="114" spans="2:43" x14ac:dyDescent="0.2">
      <c r="B114" s="202">
        <v>103</v>
      </c>
      <c r="C114" s="41"/>
      <c r="D114" s="114"/>
      <c r="E114" s="114"/>
      <c r="F114" s="114"/>
      <c r="G114" s="116"/>
      <c r="H114" s="10"/>
      <c r="I114" s="10"/>
      <c r="J114" s="5"/>
      <c r="K114" s="36"/>
      <c r="L114" s="37"/>
      <c r="M114" s="8"/>
      <c r="N114" s="82"/>
      <c r="O114" s="68"/>
      <c r="P114" s="82"/>
      <c r="Q114" s="81"/>
      <c r="R114" s="280" t="str">
        <f t="shared" si="40"/>
        <v/>
      </c>
      <c r="S114" s="39" t="str">
        <f>IF(I114="","",IF(I114="委託輸送",IF(H114="ガソリン",VLOOKUP(L114,参考データ!$D$4:$F$6,3,TRUE),VLOOKUP(L114,参考データ!$D$7:$F$15,3,TRUE)),IF(H114="ガソリン",VLOOKUP(L114,参考データ!$D$16:$F$18,3,TRUE),VLOOKUP(L114,参考データ!$D$19:$F$27,3,TRUE))))</f>
        <v/>
      </c>
      <c r="T114" s="204" t="str">
        <f>IF(C114="","",IF(AND(J114=0,K114=0),0,IF(Q114="有",IF(H114="ガソリン",VLOOKUP(M114,参考データ!$B$36:$F$38,3,FALSE)/R114^VLOOKUP(M114,参考データ!$B$36:$F$38,4,FALSE)/L114^VLOOKUP(M114,参考データ!$B$36:$F$38,5,FALSE),VLOOKUP(M114,参考データ!$B$39:$F$42,3,FALSE)/R114^VLOOKUP(M114,参考データ!$B$39:$F$42,4,FALSE)/L114^VLOOKUP(M114,参考データ!$B$39:$F$42,5,FALSE))*U114,J114/(IF(I114="委託輸送",IF(H114="ガソリン",INDEX(参考データ!$F$48:$I$50,MATCH(L114,参考データ!$D$48:$D$50,1),MATCH(M114,参考データ!$F$47:$I$47,0)),INDEX(参考データ!$F$51:$I$59,MATCH(L114,参考データ!$D$51:$D$59,1),MATCH(M114,参考データ!$F$47:$I$47,0))),IF(H114="ガソリン",INDEX(参考データ!$F$60:$I$62,MATCH(L114,参考データ!$D$60:$D$62,1),MATCH(M114,参考データ!$F$47:$I$47,0)),INDEX(参考データ!$F$63:$I$71,MATCH(L114,参考データ!$D$63:$D$71,1),MATCH(M114,参考データ!$F$47:$I$47,0))))))))</f>
        <v/>
      </c>
      <c r="U114" s="218" t="str">
        <f t="shared" si="41"/>
        <v/>
      </c>
      <c r="V114" s="206" t="str">
        <f>IF(C114="","",IF(AND(K114=0,T114=0),"OK",IF(Q114="有",IF(OR(IF(I114="委託輸送",IF(H114="ガソリン",VLOOKUP(L114,参考データ!$D$4:$H$6,5,TRUE),VLOOKUP(L114,参考データ!$D$7:$H$15,5,TRUE)),IF(H114="ガソリン",VLOOKUP(L114,参考データ!$D$16:$H$18,5,TRUE),VLOOKUP(L114,参考データ!$D$19:$H$27,5,TRUE)))&lt;(J114/N114),S114&gt;R114),"エラー","OK"),IF(IF(I114="委託輸送",IF(H114="ガソリン",VLOOKUP(L114,参考データ!$D$4:$H$6,5,TRUE),VLOOKUP(L114,参考データ!$D$7:$H$15,5,TRUE)),IF(H114="ガソリン",VLOOKUP(L114,参考データ!$D$16:$H$18,5,TRUE),VLOOKUP(L114,参考データ!$D$19:$H$27,5,TRUE)))&lt;(J114/N114),"エラー","OK"))))</f>
        <v/>
      </c>
      <c r="AN114" s="156">
        <f t="shared" si="42"/>
        <v>0</v>
      </c>
      <c r="AO114" s="156">
        <f t="shared" si="43"/>
        <v>0</v>
      </c>
      <c r="AP114" s="140">
        <f t="shared" si="44"/>
        <v>0</v>
      </c>
      <c r="AQ114" s="159" t="str">
        <f t="shared" si="45"/>
        <v/>
      </c>
    </row>
    <row r="115" spans="2:43" x14ac:dyDescent="0.2">
      <c r="B115" s="202">
        <v>104</v>
      </c>
      <c r="C115" s="41"/>
      <c r="D115" s="114"/>
      <c r="E115" s="114"/>
      <c r="F115" s="114"/>
      <c r="G115" s="116"/>
      <c r="H115" s="10"/>
      <c r="I115" s="10"/>
      <c r="J115" s="5"/>
      <c r="K115" s="36"/>
      <c r="L115" s="37"/>
      <c r="M115" s="8"/>
      <c r="N115" s="82"/>
      <c r="O115" s="68"/>
      <c r="P115" s="82"/>
      <c r="Q115" s="81"/>
      <c r="R115" s="280" t="str">
        <f t="shared" si="40"/>
        <v/>
      </c>
      <c r="S115" s="39" t="str">
        <f>IF(I115="","",IF(I115="委託輸送",IF(H115="ガソリン",VLOOKUP(L115,参考データ!$D$4:$F$6,3,TRUE),VLOOKUP(L115,参考データ!$D$7:$F$15,3,TRUE)),IF(H115="ガソリン",VLOOKUP(L115,参考データ!$D$16:$F$18,3,TRUE),VLOOKUP(L115,参考データ!$D$19:$F$27,3,TRUE))))</f>
        <v/>
      </c>
      <c r="T115" s="204" t="str">
        <f>IF(C115="","",IF(AND(J115=0,K115=0),0,IF(Q115="有",IF(H115="ガソリン",VLOOKUP(M115,参考データ!$B$36:$F$38,3,FALSE)/R115^VLOOKUP(M115,参考データ!$B$36:$F$38,4,FALSE)/L115^VLOOKUP(M115,参考データ!$B$36:$F$38,5,FALSE),VLOOKUP(M115,参考データ!$B$39:$F$42,3,FALSE)/R115^VLOOKUP(M115,参考データ!$B$39:$F$42,4,FALSE)/L115^VLOOKUP(M115,参考データ!$B$39:$F$42,5,FALSE))*U115,J115/(IF(I115="委託輸送",IF(H115="ガソリン",INDEX(参考データ!$F$48:$I$50,MATCH(L115,参考データ!$D$48:$D$50,1),MATCH(M115,参考データ!$F$47:$I$47,0)),INDEX(参考データ!$F$51:$I$59,MATCH(L115,参考データ!$D$51:$D$59,1),MATCH(M115,参考データ!$F$47:$I$47,0))),IF(H115="ガソリン",INDEX(参考データ!$F$60:$I$62,MATCH(L115,参考データ!$D$60:$D$62,1),MATCH(M115,参考データ!$F$47:$I$47,0)),INDEX(参考データ!$F$63:$I$71,MATCH(L115,参考データ!$D$63:$D$71,1),MATCH(M115,参考データ!$F$47:$I$47,0))))))))</f>
        <v/>
      </c>
      <c r="U115" s="218" t="str">
        <f t="shared" si="41"/>
        <v/>
      </c>
      <c r="V115" s="206" t="str">
        <f>IF(C115="","",IF(AND(K115=0,T115=0),"OK",IF(Q115="有",IF(OR(IF(I115="委託輸送",IF(H115="ガソリン",VLOOKUP(L115,参考データ!$D$4:$H$6,5,TRUE),VLOOKUP(L115,参考データ!$D$7:$H$15,5,TRUE)),IF(H115="ガソリン",VLOOKUP(L115,参考データ!$D$16:$H$18,5,TRUE),VLOOKUP(L115,参考データ!$D$19:$H$27,5,TRUE)))&lt;(J115/N115),S115&gt;R115),"エラー","OK"),IF(IF(I115="委託輸送",IF(H115="ガソリン",VLOOKUP(L115,参考データ!$D$4:$H$6,5,TRUE),VLOOKUP(L115,参考データ!$D$7:$H$15,5,TRUE)),IF(H115="ガソリン",VLOOKUP(L115,参考データ!$D$16:$H$18,5,TRUE),VLOOKUP(L115,参考データ!$D$19:$H$27,5,TRUE)))&lt;(J115/N115),"エラー","OK"))))</f>
        <v/>
      </c>
      <c r="AN115" s="156">
        <f t="shared" si="42"/>
        <v>0</v>
      </c>
      <c r="AO115" s="156">
        <f t="shared" si="43"/>
        <v>0</v>
      </c>
      <c r="AP115" s="140">
        <f t="shared" si="44"/>
        <v>0</v>
      </c>
      <c r="AQ115" s="159" t="str">
        <f t="shared" si="45"/>
        <v/>
      </c>
    </row>
    <row r="116" spans="2:43" x14ac:dyDescent="0.2">
      <c r="B116" s="202">
        <v>105</v>
      </c>
      <c r="C116" s="41"/>
      <c r="D116" s="114"/>
      <c r="E116" s="114"/>
      <c r="F116" s="114"/>
      <c r="G116" s="116"/>
      <c r="H116" s="10"/>
      <c r="I116" s="10"/>
      <c r="J116" s="5"/>
      <c r="K116" s="36"/>
      <c r="L116" s="37"/>
      <c r="M116" s="8"/>
      <c r="N116" s="82"/>
      <c r="O116" s="68"/>
      <c r="P116" s="82"/>
      <c r="Q116" s="81"/>
      <c r="R116" s="280" t="str">
        <f t="shared" si="40"/>
        <v/>
      </c>
      <c r="S116" s="39" t="str">
        <f>IF(I116="","",IF(I116="委託輸送",IF(H116="ガソリン",VLOOKUP(L116,参考データ!$D$4:$F$6,3,TRUE),VLOOKUP(L116,参考データ!$D$7:$F$15,3,TRUE)),IF(H116="ガソリン",VLOOKUP(L116,参考データ!$D$16:$F$18,3,TRUE),VLOOKUP(L116,参考データ!$D$19:$F$27,3,TRUE))))</f>
        <v/>
      </c>
      <c r="T116" s="204" t="str">
        <f>IF(C116="","",IF(AND(J116=0,K116=0),0,IF(Q116="有",IF(H116="ガソリン",VLOOKUP(M116,参考データ!$B$36:$F$38,3,FALSE)/R116^VLOOKUP(M116,参考データ!$B$36:$F$38,4,FALSE)/L116^VLOOKUP(M116,参考データ!$B$36:$F$38,5,FALSE),VLOOKUP(M116,参考データ!$B$39:$F$42,3,FALSE)/R116^VLOOKUP(M116,参考データ!$B$39:$F$42,4,FALSE)/L116^VLOOKUP(M116,参考データ!$B$39:$F$42,5,FALSE))*U116,J116/(IF(I116="委託輸送",IF(H116="ガソリン",INDEX(参考データ!$F$48:$I$50,MATCH(L116,参考データ!$D$48:$D$50,1),MATCH(M116,参考データ!$F$47:$I$47,0)),INDEX(参考データ!$F$51:$I$59,MATCH(L116,参考データ!$D$51:$D$59,1),MATCH(M116,参考データ!$F$47:$I$47,0))),IF(H116="ガソリン",INDEX(参考データ!$F$60:$I$62,MATCH(L116,参考データ!$D$60:$D$62,1),MATCH(M116,参考データ!$F$47:$I$47,0)),INDEX(参考データ!$F$63:$I$71,MATCH(L116,参考データ!$D$63:$D$71,1),MATCH(M116,参考データ!$F$47:$I$47,0))))))))</f>
        <v/>
      </c>
      <c r="U116" s="218" t="str">
        <f t="shared" si="41"/>
        <v/>
      </c>
      <c r="V116" s="206" t="str">
        <f>IF(C116="","",IF(AND(K116=0,T116=0),"OK",IF(Q116="有",IF(OR(IF(I116="委託輸送",IF(H116="ガソリン",VLOOKUP(L116,参考データ!$D$4:$H$6,5,TRUE),VLOOKUP(L116,参考データ!$D$7:$H$15,5,TRUE)),IF(H116="ガソリン",VLOOKUP(L116,参考データ!$D$16:$H$18,5,TRUE),VLOOKUP(L116,参考データ!$D$19:$H$27,5,TRUE)))&lt;(J116/N116),S116&gt;R116),"エラー","OK"),IF(IF(I116="委託輸送",IF(H116="ガソリン",VLOOKUP(L116,参考データ!$D$4:$H$6,5,TRUE),VLOOKUP(L116,参考データ!$D$7:$H$15,5,TRUE)),IF(H116="ガソリン",VLOOKUP(L116,参考データ!$D$16:$H$18,5,TRUE),VLOOKUP(L116,参考データ!$D$19:$H$27,5,TRUE)))&lt;(J116/N116),"エラー","OK"))))</f>
        <v/>
      </c>
      <c r="AN116" s="156">
        <f t="shared" si="42"/>
        <v>0</v>
      </c>
      <c r="AO116" s="156">
        <f t="shared" si="43"/>
        <v>0</v>
      </c>
      <c r="AP116" s="140">
        <f t="shared" si="44"/>
        <v>0</v>
      </c>
      <c r="AQ116" s="159" t="str">
        <f t="shared" si="45"/>
        <v/>
      </c>
    </row>
    <row r="117" spans="2:43" x14ac:dyDescent="0.2">
      <c r="B117" s="202">
        <v>106</v>
      </c>
      <c r="C117" s="41"/>
      <c r="D117" s="114"/>
      <c r="E117" s="114"/>
      <c r="F117" s="114"/>
      <c r="G117" s="116"/>
      <c r="H117" s="10"/>
      <c r="I117" s="10"/>
      <c r="J117" s="5"/>
      <c r="K117" s="36"/>
      <c r="L117" s="37"/>
      <c r="M117" s="8"/>
      <c r="N117" s="82"/>
      <c r="O117" s="68"/>
      <c r="P117" s="82"/>
      <c r="Q117" s="81"/>
      <c r="R117" s="280" t="str">
        <f t="shared" si="40"/>
        <v/>
      </c>
      <c r="S117" s="39" t="str">
        <f>IF(I117="","",IF(I117="委託輸送",IF(H117="ガソリン",VLOOKUP(L117,参考データ!$D$4:$F$6,3,TRUE),VLOOKUP(L117,参考データ!$D$7:$F$15,3,TRUE)),IF(H117="ガソリン",VLOOKUP(L117,参考データ!$D$16:$F$18,3,TRUE),VLOOKUP(L117,参考データ!$D$19:$F$27,3,TRUE))))</f>
        <v/>
      </c>
      <c r="T117" s="204" t="str">
        <f>IF(C117="","",IF(AND(J117=0,K117=0),0,IF(Q117="有",IF(H117="ガソリン",VLOOKUP(M117,参考データ!$B$36:$F$38,3,FALSE)/R117^VLOOKUP(M117,参考データ!$B$36:$F$38,4,FALSE)/L117^VLOOKUP(M117,参考データ!$B$36:$F$38,5,FALSE),VLOOKUP(M117,参考データ!$B$39:$F$42,3,FALSE)/R117^VLOOKUP(M117,参考データ!$B$39:$F$42,4,FALSE)/L117^VLOOKUP(M117,参考データ!$B$39:$F$42,5,FALSE))*U117,J117/(IF(I117="委託輸送",IF(H117="ガソリン",INDEX(参考データ!$F$48:$I$50,MATCH(L117,参考データ!$D$48:$D$50,1),MATCH(M117,参考データ!$F$47:$I$47,0)),INDEX(参考データ!$F$51:$I$59,MATCH(L117,参考データ!$D$51:$D$59,1),MATCH(M117,参考データ!$F$47:$I$47,0))),IF(H117="ガソリン",INDEX(参考データ!$F$60:$I$62,MATCH(L117,参考データ!$D$60:$D$62,1),MATCH(M117,参考データ!$F$47:$I$47,0)),INDEX(参考データ!$F$63:$I$71,MATCH(L117,参考データ!$D$63:$D$71,1),MATCH(M117,参考データ!$F$47:$I$47,0))))))))</f>
        <v/>
      </c>
      <c r="U117" s="218" t="str">
        <f t="shared" si="41"/>
        <v/>
      </c>
      <c r="V117" s="206" t="str">
        <f>IF(C117="","",IF(AND(K117=0,T117=0),"OK",IF(Q117="有",IF(OR(IF(I117="委託輸送",IF(H117="ガソリン",VLOOKUP(L117,参考データ!$D$4:$H$6,5,TRUE),VLOOKUP(L117,参考データ!$D$7:$H$15,5,TRUE)),IF(H117="ガソリン",VLOOKUP(L117,参考データ!$D$16:$H$18,5,TRUE),VLOOKUP(L117,参考データ!$D$19:$H$27,5,TRUE)))&lt;(J117/N117),S117&gt;R117),"エラー","OK"),IF(IF(I117="委託輸送",IF(H117="ガソリン",VLOOKUP(L117,参考データ!$D$4:$H$6,5,TRUE),VLOOKUP(L117,参考データ!$D$7:$H$15,5,TRUE)),IF(H117="ガソリン",VLOOKUP(L117,参考データ!$D$16:$H$18,5,TRUE),VLOOKUP(L117,参考データ!$D$19:$H$27,5,TRUE)))&lt;(J117/N117),"エラー","OK"))))</f>
        <v/>
      </c>
      <c r="AN117" s="156">
        <f t="shared" si="42"/>
        <v>0</v>
      </c>
      <c r="AO117" s="156">
        <f t="shared" si="43"/>
        <v>0</v>
      </c>
      <c r="AP117" s="140">
        <f t="shared" si="44"/>
        <v>0</v>
      </c>
      <c r="AQ117" s="159" t="str">
        <f t="shared" si="45"/>
        <v/>
      </c>
    </row>
    <row r="118" spans="2:43" x14ac:dyDescent="0.2">
      <c r="B118" s="202">
        <v>107</v>
      </c>
      <c r="C118" s="41"/>
      <c r="D118" s="114"/>
      <c r="E118" s="114"/>
      <c r="F118" s="114"/>
      <c r="G118" s="116"/>
      <c r="H118" s="10"/>
      <c r="I118" s="10"/>
      <c r="J118" s="5"/>
      <c r="K118" s="36"/>
      <c r="L118" s="37"/>
      <c r="M118" s="8"/>
      <c r="N118" s="82"/>
      <c r="O118" s="68"/>
      <c r="P118" s="82"/>
      <c r="Q118" s="81"/>
      <c r="R118" s="280" t="str">
        <f t="shared" si="40"/>
        <v/>
      </c>
      <c r="S118" s="39" t="str">
        <f>IF(I118="","",IF(I118="委託輸送",IF(H118="ガソリン",VLOOKUP(L118,参考データ!$D$4:$F$6,3,TRUE),VLOOKUP(L118,参考データ!$D$7:$F$15,3,TRUE)),IF(H118="ガソリン",VLOOKUP(L118,参考データ!$D$16:$F$18,3,TRUE),VLOOKUP(L118,参考データ!$D$19:$F$27,3,TRUE))))</f>
        <v/>
      </c>
      <c r="T118" s="204" t="str">
        <f>IF(C118="","",IF(AND(J118=0,K118=0),0,IF(Q118="有",IF(H118="ガソリン",VLOOKUP(M118,参考データ!$B$36:$F$38,3,FALSE)/R118^VLOOKUP(M118,参考データ!$B$36:$F$38,4,FALSE)/L118^VLOOKUP(M118,参考データ!$B$36:$F$38,5,FALSE),VLOOKUP(M118,参考データ!$B$39:$F$42,3,FALSE)/R118^VLOOKUP(M118,参考データ!$B$39:$F$42,4,FALSE)/L118^VLOOKUP(M118,参考データ!$B$39:$F$42,5,FALSE))*U118,J118/(IF(I118="委託輸送",IF(H118="ガソリン",INDEX(参考データ!$F$48:$I$50,MATCH(L118,参考データ!$D$48:$D$50,1),MATCH(M118,参考データ!$F$47:$I$47,0)),INDEX(参考データ!$F$51:$I$59,MATCH(L118,参考データ!$D$51:$D$59,1),MATCH(M118,参考データ!$F$47:$I$47,0))),IF(H118="ガソリン",INDEX(参考データ!$F$60:$I$62,MATCH(L118,参考データ!$D$60:$D$62,1),MATCH(M118,参考データ!$F$47:$I$47,0)),INDEX(参考データ!$F$63:$I$71,MATCH(L118,参考データ!$D$63:$D$71,1),MATCH(M118,参考データ!$F$47:$I$47,0))))))))</f>
        <v/>
      </c>
      <c r="U118" s="218" t="str">
        <f t="shared" si="41"/>
        <v/>
      </c>
      <c r="V118" s="206" t="str">
        <f>IF(C118="","",IF(AND(K118=0,T118=0),"OK",IF(Q118="有",IF(OR(IF(I118="委託輸送",IF(H118="ガソリン",VLOOKUP(L118,参考データ!$D$4:$H$6,5,TRUE),VLOOKUP(L118,参考データ!$D$7:$H$15,5,TRUE)),IF(H118="ガソリン",VLOOKUP(L118,参考データ!$D$16:$H$18,5,TRUE),VLOOKUP(L118,参考データ!$D$19:$H$27,5,TRUE)))&lt;(J118/N118),S118&gt;R118),"エラー","OK"),IF(IF(I118="委託輸送",IF(H118="ガソリン",VLOOKUP(L118,参考データ!$D$4:$H$6,5,TRUE),VLOOKUP(L118,参考データ!$D$7:$H$15,5,TRUE)),IF(H118="ガソリン",VLOOKUP(L118,参考データ!$D$16:$H$18,5,TRUE),VLOOKUP(L118,参考データ!$D$19:$H$27,5,TRUE)))&lt;(J118/N118),"エラー","OK"))))</f>
        <v/>
      </c>
      <c r="AN118" s="156">
        <f t="shared" si="42"/>
        <v>0</v>
      </c>
      <c r="AO118" s="156">
        <f t="shared" si="43"/>
        <v>0</v>
      </c>
      <c r="AP118" s="140">
        <f t="shared" si="44"/>
        <v>0</v>
      </c>
      <c r="AQ118" s="159" t="str">
        <f t="shared" si="45"/>
        <v/>
      </c>
    </row>
    <row r="119" spans="2:43" x14ac:dyDescent="0.2">
      <c r="B119" s="202">
        <v>108</v>
      </c>
      <c r="C119" s="41"/>
      <c r="D119" s="114"/>
      <c r="E119" s="114"/>
      <c r="F119" s="114"/>
      <c r="G119" s="116"/>
      <c r="H119" s="10"/>
      <c r="I119" s="10"/>
      <c r="J119" s="5"/>
      <c r="K119" s="36"/>
      <c r="L119" s="37"/>
      <c r="M119" s="8"/>
      <c r="N119" s="82"/>
      <c r="O119" s="68"/>
      <c r="P119" s="82"/>
      <c r="Q119" s="81"/>
      <c r="R119" s="280" t="str">
        <f t="shared" si="40"/>
        <v/>
      </c>
      <c r="S119" s="39" t="str">
        <f>IF(I119="","",IF(I119="委託輸送",IF(H119="ガソリン",VLOOKUP(L119,参考データ!$D$4:$F$6,3,TRUE),VLOOKUP(L119,参考データ!$D$7:$F$15,3,TRUE)),IF(H119="ガソリン",VLOOKUP(L119,参考データ!$D$16:$F$18,3,TRUE),VLOOKUP(L119,参考データ!$D$19:$F$27,3,TRUE))))</f>
        <v/>
      </c>
      <c r="T119" s="204" t="str">
        <f>IF(C119="","",IF(AND(J119=0,K119=0),0,IF(Q119="有",IF(H119="ガソリン",VLOOKUP(M119,参考データ!$B$36:$F$38,3,FALSE)/R119^VLOOKUP(M119,参考データ!$B$36:$F$38,4,FALSE)/L119^VLOOKUP(M119,参考データ!$B$36:$F$38,5,FALSE),VLOOKUP(M119,参考データ!$B$39:$F$42,3,FALSE)/R119^VLOOKUP(M119,参考データ!$B$39:$F$42,4,FALSE)/L119^VLOOKUP(M119,参考データ!$B$39:$F$42,5,FALSE))*U119,J119/(IF(I119="委託輸送",IF(H119="ガソリン",INDEX(参考データ!$F$48:$I$50,MATCH(L119,参考データ!$D$48:$D$50,1),MATCH(M119,参考データ!$F$47:$I$47,0)),INDEX(参考データ!$F$51:$I$59,MATCH(L119,参考データ!$D$51:$D$59,1),MATCH(M119,参考データ!$F$47:$I$47,0))),IF(H119="ガソリン",INDEX(参考データ!$F$60:$I$62,MATCH(L119,参考データ!$D$60:$D$62,1),MATCH(M119,参考データ!$F$47:$I$47,0)),INDEX(参考データ!$F$63:$I$71,MATCH(L119,参考データ!$D$63:$D$71,1),MATCH(M119,参考データ!$F$47:$I$47,0))))))))</f>
        <v/>
      </c>
      <c r="U119" s="218" t="str">
        <f t="shared" si="41"/>
        <v/>
      </c>
      <c r="V119" s="206" t="str">
        <f>IF(C119="","",IF(AND(K119=0,T119=0),"OK",IF(Q119="有",IF(OR(IF(I119="委託輸送",IF(H119="ガソリン",VLOOKUP(L119,参考データ!$D$4:$H$6,5,TRUE),VLOOKUP(L119,参考データ!$D$7:$H$15,5,TRUE)),IF(H119="ガソリン",VLOOKUP(L119,参考データ!$D$16:$H$18,5,TRUE),VLOOKUP(L119,参考データ!$D$19:$H$27,5,TRUE)))&lt;(J119/N119),S119&gt;R119),"エラー","OK"),IF(IF(I119="委託輸送",IF(H119="ガソリン",VLOOKUP(L119,参考データ!$D$4:$H$6,5,TRUE),VLOOKUP(L119,参考データ!$D$7:$H$15,5,TRUE)),IF(H119="ガソリン",VLOOKUP(L119,参考データ!$D$16:$H$18,5,TRUE),VLOOKUP(L119,参考データ!$D$19:$H$27,5,TRUE)))&lt;(J119/N119),"エラー","OK"))))</f>
        <v/>
      </c>
      <c r="AN119" s="156">
        <f t="shared" si="42"/>
        <v>0</v>
      </c>
      <c r="AO119" s="156">
        <f t="shared" si="43"/>
        <v>0</v>
      </c>
      <c r="AP119" s="140">
        <f t="shared" si="44"/>
        <v>0</v>
      </c>
      <c r="AQ119" s="159" t="str">
        <f t="shared" si="45"/>
        <v/>
      </c>
    </row>
    <row r="120" spans="2:43" x14ac:dyDescent="0.2">
      <c r="B120" s="202">
        <v>109</v>
      </c>
      <c r="C120" s="41"/>
      <c r="D120" s="114"/>
      <c r="E120" s="114"/>
      <c r="F120" s="114"/>
      <c r="G120" s="116"/>
      <c r="H120" s="10"/>
      <c r="I120" s="10"/>
      <c r="J120" s="5"/>
      <c r="K120" s="36"/>
      <c r="L120" s="37"/>
      <c r="M120" s="8"/>
      <c r="N120" s="82"/>
      <c r="O120" s="68"/>
      <c r="P120" s="82"/>
      <c r="Q120" s="81"/>
      <c r="R120" s="280" t="str">
        <f t="shared" si="40"/>
        <v/>
      </c>
      <c r="S120" s="39" t="str">
        <f>IF(I120="","",IF(I120="委託輸送",IF(H120="ガソリン",VLOOKUP(L120,参考データ!$D$4:$F$6,3,TRUE),VLOOKUP(L120,参考データ!$D$7:$F$15,3,TRUE)),IF(H120="ガソリン",VLOOKUP(L120,参考データ!$D$16:$F$18,3,TRUE),VLOOKUP(L120,参考データ!$D$19:$F$27,3,TRUE))))</f>
        <v/>
      </c>
      <c r="T120" s="204" t="str">
        <f>IF(C120="","",IF(AND(J120=0,K120=0),0,IF(Q120="有",IF(H120="ガソリン",VLOOKUP(M120,参考データ!$B$36:$F$38,3,FALSE)/R120^VLOOKUP(M120,参考データ!$B$36:$F$38,4,FALSE)/L120^VLOOKUP(M120,参考データ!$B$36:$F$38,5,FALSE),VLOOKUP(M120,参考データ!$B$39:$F$42,3,FALSE)/R120^VLOOKUP(M120,参考データ!$B$39:$F$42,4,FALSE)/L120^VLOOKUP(M120,参考データ!$B$39:$F$42,5,FALSE))*U120,J120/(IF(I120="委託輸送",IF(H120="ガソリン",INDEX(参考データ!$F$48:$I$50,MATCH(L120,参考データ!$D$48:$D$50,1),MATCH(M120,参考データ!$F$47:$I$47,0)),INDEX(参考データ!$F$51:$I$59,MATCH(L120,参考データ!$D$51:$D$59,1),MATCH(M120,参考データ!$F$47:$I$47,0))),IF(H120="ガソリン",INDEX(参考データ!$F$60:$I$62,MATCH(L120,参考データ!$D$60:$D$62,1),MATCH(M120,参考データ!$F$47:$I$47,0)),INDEX(参考データ!$F$63:$I$71,MATCH(L120,参考データ!$D$63:$D$71,1),MATCH(M120,参考データ!$F$47:$I$47,0))))))))</f>
        <v/>
      </c>
      <c r="U120" s="218" t="str">
        <f t="shared" si="41"/>
        <v/>
      </c>
      <c r="V120" s="206" t="str">
        <f>IF(C120="","",IF(AND(K120=0,T120=0),"OK",IF(Q120="有",IF(OR(IF(I120="委託輸送",IF(H120="ガソリン",VLOOKUP(L120,参考データ!$D$4:$H$6,5,TRUE),VLOOKUP(L120,参考データ!$D$7:$H$15,5,TRUE)),IF(H120="ガソリン",VLOOKUP(L120,参考データ!$D$16:$H$18,5,TRUE),VLOOKUP(L120,参考データ!$D$19:$H$27,5,TRUE)))&lt;(J120/N120),S120&gt;R120),"エラー","OK"),IF(IF(I120="委託輸送",IF(H120="ガソリン",VLOOKUP(L120,参考データ!$D$4:$H$6,5,TRUE),VLOOKUP(L120,参考データ!$D$7:$H$15,5,TRUE)),IF(H120="ガソリン",VLOOKUP(L120,参考データ!$D$16:$H$18,5,TRUE),VLOOKUP(L120,参考データ!$D$19:$H$27,5,TRUE)))&lt;(J120/N120),"エラー","OK"))))</f>
        <v/>
      </c>
      <c r="AN120" s="156">
        <f t="shared" si="42"/>
        <v>0</v>
      </c>
      <c r="AO120" s="156">
        <f t="shared" si="43"/>
        <v>0</v>
      </c>
      <c r="AP120" s="140">
        <f t="shared" si="44"/>
        <v>0</v>
      </c>
      <c r="AQ120" s="159" t="str">
        <f t="shared" si="45"/>
        <v/>
      </c>
    </row>
    <row r="121" spans="2:43" x14ac:dyDescent="0.2">
      <c r="B121" s="202">
        <v>110</v>
      </c>
      <c r="C121" s="41"/>
      <c r="D121" s="114"/>
      <c r="E121" s="114"/>
      <c r="F121" s="114"/>
      <c r="G121" s="116"/>
      <c r="H121" s="10"/>
      <c r="I121" s="10"/>
      <c r="J121" s="5"/>
      <c r="K121" s="36"/>
      <c r="L121" s="37"/>
      <c r="M121" s="8"/>
      <c r="N121" s="82"/>
      <c r="O121" s="68"/>
      <c r="P121" s="82"/>
      <c r="Q121" s="81"/>
      <c r="R121" s="280" t="str">
        <f t="shared" si="40"/>
        <v/>
      </c>
      <c r="S121" s="39" t="str">
        <f>IF(I121="","",IF(I121="委託輸送",IF(H121="ガソリン",VLOOKUP(L121,参考データ!$D$4:$F$6,3,TRUE),VLOOKUP(L121,参考データ!$D$7:$F$15,3,TRUE)),IF(H121="ガソリン",VLOOKUP(L121,参考データ!$D$16:$F$18,3,TRUE),VLOOKUP(L121,参考データ!$D$19:$F$27,3,TRUE))))</f>
        <v/>
      </c>
      <c r="T121" s="204" t="str">
        <f>IF(C121="","",IF(AND(J121=0,K121=0),0,IF(Q121="有",IF(H121="ガソリン",VLOOKUP(M121,参考データ!$B$36:$F$38,3,FALSE)/R121^VLOOKUP(M121,参考データ!$B$36:$F$38,4,FALSE)/L121^VLOOKUP(M121,参考データ!$B$36:$F$38,5,FALSE),VLOOKUP(M121,参考データ!$B$39:$F$42,3,FALSE)/R121^VLOOKUP(M121,参考データ!$B$39:$F$42,4,FALSE)/L121^VLOOKUP(M121,参考データ!$B$39:$F$42,5,FALSE))*U121,J121/(IF(I121="委託輸送",IF(H121="ガソリン",INDEX(参考データ!$F$48:$I$50,MATCH(L121,参考データ!$D$48:$D$50,1),MATCH(M121,参考データ!$F$47:$I$47,0)),INDEX(参考データ!$F$51:$I$59,MATCH(L121,参考データ!$D$51:$D$59,1),MATCH(M121,参考データ!$F$47:$I$47,0))),IF(H121="ガソリン",INDEX(参考データ!$F$60:$I$62,MATCH(L121,参考データ!$D$60:$D$62,1),MATCH(M121,参考データ!$F$47:$I$47,0)),INDEX(参考データ!$F$63:$I$71,MATCH(L121,参考データ!$D$63:$D$71,1),MATCH(M121,参考データ!$F$47:$I$47,0))))))))</f>
        <v/>
      </c>
      <c r="U121" s="218" t="str">
        <f t="shared" si="41"/>
        <v/>
      </c>
      <c r="V121" s="206" t="str">
        <f>IF(C121="","",IF(AND(K121=0,T121=0),"OK",IF(Q121="有",IF(OR(IF(I121="委託輸送",IF(H121="ガソリン",VLOOKUP(L121,参考データ!$D$4:$H$6,5,TRUE),VLOOKUP(L121,参考データ!$D$7:$H$15,5,TRUE)),IF(H121="ガソリン",VLOOKUP(L121,参考データ!$D$16:$H$18,5,TRUE),VLOOKUP(L121,参考データ!$D$19:$H$27,5,TRUE)))&lt;(J121/N121),S121&gt;R121),"エラー","OK"),IF(IF(I121="委託輸送",IF(H121="ガソリン",VLOOKUP(L121,参考データ!$D$4:$H$6,5,TRUE),VLOOKUP(L121,参考データ!$D$7:$H$15,5,TRUE)),IF(H121="ガソリン",VLOOKUP(L121,参考データ!$D$16:$H$18,5,TRUE),VLOOKUP(L121,参考データ!$D$19:$H$27,5,TRUE)))&lt;(J121/N121),"エラー","OK"))))</f>
        <v/>
      </c>
      <c r="AN121" s="156">
        <f t="shared" si="42"/>
        <v>0</v>
      </c>
      <c r="AO121" s="156">
        <f t="shared" si="43"/>
        <v>0</v>
      </c>
      <c r="AP121" s="140">
        <f t="shared" si="44"/>
        <v>0</v>
      </c>
      <c r="AQ121" s="159" t="str">
        <f t="shared" si="45"/>
        <v/>
      </c>
    </row>
    <row r="122" spans="2:43" x14ac:dyDescent="0.2">
      <c r="B122" s="202">
        <v>111</v>
      </c>
      <c r="C122" s="41"/>
      <c r="D122" s="114"/>
      <c r="E122" s="114"/>
      <c r="F122" s="114"/>
      <c r="G122" s="116"/>
      <c r="H122" s="10"/>
      <c r="I122" s="10"/>
      <c r="J122" s="5"/>
      <c r="K122" s="36"/>
      <c r="L122" s="37"/>
      <c r="M122" s="8"/>
      <c r="N122" s="82"/>
      <c r="O122" s="68"/>
      <c r="P122" s="82"/>
      <c r="Q122" s="81"/>
      <c r="R122" s="280" t="str">
        <f t="shared" si="40"/>
        <v/>
      </c>
      <c r="S122" s="39" t="str">
        <f>IF(I122="","",IF(I122="委託輸送",IF(H122="ガソリン",VLOOKUP(L122,参考データ!$D$4:$F$6,3,TRUE),VLOOKUP(L122,参考データ!$D$7:$F$15,3,TRUE)),IF(H122="ガソリン",VLOOKUP(L122,参考データ!$D$16:$F$18,3,TRUE),VLOOKUP(L122,参考データ!$D$19:$F$27,3,TRUE))))</f>
        <v/>
      </c>
      <c r="T122" s="204" t="str">
        <f>IF(C122="","",IF(AND(J122=0,K122=0),0,IF(Q122="有",IF(H122="ガソリン",VLOOKUP(M122,参考データ!$B$36:$F$38,3,FALSE)/R122^VLOOKUP(M122,参考データ!$B$36:$F$38,4,FALSE)/L122^VLOOKUP(M122,参考データ!$B$36:$F$38,5,FALSE),VLOOKUP(M122,参考データ!$B$39:$F$42,3,FALSE)/R122^VLOOKUP(M122,参考データ!$B$39:$F$42,4,FALSE)/L122^VLOOKUP(M122,参考データ!$B$39:$F$42,5,FALSE))*U122,J122/(IF(I122="委託輸送",IF(H122="ガソリン",INDEX(参考データ!$F$48:$I$50,MATCH(L122,参考データ!$D$48:$D$50,1),MATCH(M122,参考データ!$F$47:$I$47,0)),INDEX(参考データ!$F$51:$I$59,MATCH(L122,参考データ!$D$51:$D$59,1),MATCH(M122,参考データ!$F$47:$I$47,0))),IF(H122="ガソリン",INDEX(参考データ!$F$60:$I$62,MATCH(L122,参考データ!$D$60:$D$62,1),MATCH(M122,参考データ!$F$47:$I$47,0)),INDEX(参考データ!$F$63:$I$71,MATCH(L122,参考データ!$D$63:$D$71,1),MATCH(M122,参考データ!$F$47:$I$47,0))))))))</f>
        <v/>
      </c>
      <c r="U122" s="218" t="str">
        <f t="shared" si="41"/>
        <v/>
      </c>
      <c r="V122" s="206" t="str">
        <f>IF(C122="","",IF(AND(K122=0,T122=0),"OK",IF(Q122="有",IF(OR(IF(I122="委託輸送",IF(H122="ガソリン",VLOOKUP(L122,参考データ!$D$4:$H$6,5,TRUE),VLOOKUP(L122,参考データ!$D$7:$H$15,5,TRUE)),IF(H122="ガソリン",VLOOKUP(L122,参考データ!$D$16:$H$18,5,TRUE),VLOOKUP(L122,参考データ!$D$19:$H$27,5,TRUE)))&lt;(J122/N122),S122&gt;R122),"エラー","OK"),IF(IF(I122="委託輸送",IF(H122="ガソリン",VLOOKUP(L122,参考データ!$D$4:$H$6,5,TRUE),VLOOKUP(L122,参考データ!$D$7:$H$15,5,TRUE)),IF(H122="ガソリン",VLOOKUP(L122,参考データ!$D$16:$H$18,5,TRUE),VLOOKUP(L122,参考データ!$D$19:$H$27,5,TRUE)))&lt;(J122/N122),"エラー","OK"))))</f>
        <v/>
      </c>
      <c r="AN122" s="156">
        <f t="shared" si="42"/>
        <v>0</v>
      </c>
      <c r="AO122" s="156">
        <f t="shared" si="43"/>
        <v>0</v>
      </c>
      <c r="AP122" s="140">
        <f t="shared" si="44"/>
        <v>0</v>
      </c>
      <c r="AQ122" s="159" t="str">
        <f t="shared" si="45"/>
        <v/>
      </c>
    </row>
    <row r="123" spans="2:43" x14ac:dyDescent="0.2">
      <c r="B123" s="202">
        <v>112</v>
      </c>
      <c r="C123" s="41"/>
      <c r="D123" s="114"/>
      <c r="E123" s="114"/>
      <c r="F123" s="114"/>
      <c r="G123" s="116"/>
      <c r="H123" s="10"/>
      <c r="I123" s="10"/>
      <c r="J123" s="5"/>
      <c r="K123" s="36"/>
      <c r="L123" s="37"/>
      <c r="M123" s="8"/>
      <c r="N123" s="82"/>
      <c r="O123" s="68"/>
      <c r="P123" s="82"/>
      <c r="Q123" s="81"/>
      <c r="R123" s="280" t="str">
        <f t="shared" si="40"/>
        <v/>
      </c>
      <c r="S123" s="39" t="str">
        <f>IF(I123="","",IF(I123="委託輸送",IF(H123="ガソリン",VLOOKUP(L123,参考データ!$D$4:$F$6,3,TRUE),VLOOKUP(L123,参考データ!$D$7:$F$15,3,TRUE)),IF(H123="ガソリン",VLOOKUP(L123,参考データ!$D$16:$F$18,3,TRUE),VLOOKUP(L123,参考データ!$D$19:$F$27,3,TRUE))))</f>
        <v/>
      </c>
      <c r="T123" s="204" t="str">
        <f>IF(C123="","",IF(AND(J123=0,K123=0),0,IF(Q123="有",IF(H123="ガソリン",VLOOKUP(M123,参考データ!$B$36:$F$38,3,FALSE)/R123^VLOOKUP(M123,参考データ!$B$36:$F$38,4,FALSE)/L123^VLOOKUP(M123,参考データ!$B$36:$F$38,5,FALSE),VLOOKUP(M123,参考データ!$B$39:$F$42,3,FALSE)/R123^VLOOKUP(M123,参考データ!$B$39:$F$42,4,FALSE)/L123^VLOOKUP(M123,参考データ!$B$39:$F$42,5,FALSE))*U123,J123/(IF(I123="委託輸送",IF(H123="ガソリン",INDEX(参考データ!$F$48:$I$50,MATCH(L123,参考データ!$D$48:$D$50,1),MATCH(M123,参考データ!$F$47:$I$47,0)),INDEX(参考データ!$F$51:$I$59,MATCH(L123,参考データ!$D$51:$D$59,1),MATCH(M123,参考データ!$F$47:$I$47,0))),IF(H123="ガソリン",INDEX(参考データ!$F$60:$I$62,MATCH(L123,参考データ!$D$60:$D$62,1),MATCH(M123,参考データ!$F$47:$I$47,0)),INDEX(参考データ!$F$63:$I$71,MATCH(L123,参考データ!$D$63:$D$71,1),MATCH(M123,参考データ!$F$47:$I$47,0))))))))</f>
        <v/>
      </c>
      <c r="U123" s="218" t="str">
        <f t="shared" si="41"/>
        <v/>
      </c>
      <c r="V123" s="206" t="str">
        <f>IF(C123="","",IF(AND(K123=0,T123=0),"OK",IF(Q123="有",IF(OR(IF(I123="委託輸送",IF(H123="ガソリン",VLOOKUP(L123,参考データ!$D$4:$H$6,5,TRUE),VLOOKUP(L123,参考データ!$D$7:$H$15,5,TRUE)),IF(H123="ガソリン",VLOOKUP(L123,参考データ!$D$16:$H$18,5,TRUE),VLOOKUP(L123,参考データ!$D$19:$H$27,5,TRUE)))&lt;(J123/N123),S123&gt;R123),"エラー","OK"),IF(IF(I123="委託輸送",IF(H123="ガソリン",VLOOKUP(L123,参考データ!$D$4:$H$6,5,TRUE),VLOOKUP(L123,参考データ!$D$7:$H$15,5,TRUE)),IF(H123="ガソリン",VLOOKUP(L123,参考データ!$D$16:$H$18,5,TRUE),VLOOKUP(L123,参考データ!$D$19:$H$27,5,TRUE)))&lt;(J123/N123),"エラー","OK"))))</f>
        <v/>
      </c>
      <c r="AN123" s="156">
        <f t="shared" si="42"/>
        <v>0</v>
      </c>
      <c r="AO123" s="156">
        <f t="shared" si="43"/>
        <v>0</v>
      </c>
      <c r="AP123" s="140">
        <f t="shared" si="44"/>
        <v>0</v>
      </c>
      <c r="AQ123" s="159" t="str">
        <f t="shared" si="45"/>
        <v/>
      </c>
    </row>
    <row r="124" spans="2:43" x14ac:dyDescent="0.2">
      <c r="B124" s="202">
        <v>113</v>
      </c>
      <c r="C124" s="41"/>
      <c r="D124" s="114"/>
      <c r="E124" s="114"/>
      <c r="F124" s="114"/>
      <c r="G124" s="116"/>
      <c r="H124" s="10"/>
      <c r="I124" s="10"/>
      <c r="J124" s="5"/>
      <c r="K124" s="36"/>
      <c r="L124" s="37"/>
      <c r="M124" s="8"/>
      <c r="N124" s="82"/>
      <c r="O124" s="68"/>
      <c r="P124" s="82"/>
      <c r="Q124" s="81"/>
      <c r="R124" s="280" t="str">
        <f t="shared" si="40"/>
        <v/>
      </c>
      <c r="S124" s="39" t="str">
        <f>IF(I124="","",IF(I124="委託輸送",IF(H124="ガソリン",VLOOKUP(L124,参考データ!$D$4:$F$6,3,TRUE),VLOOKUP(L124,参考データ!$D$7:$F$15,3,TRUE)),IF(H124="ガソリン",VLOOKUP(L124,参考データ!$D$16:$F$18,3,TRUE),VLOOKUP(L124,参考データ!$D$19:$F$27,3,TRUE))))</f>
        <v/>
      </c>
      <c r="T124" s="204" t="str">
        <f>IF(C124="","",IF(AND(J124=0,K124=0),0,IF(Q124="有",IF(H124="ガソリン",VLOOKUP(M124,参考データ!$B$36:$F$38,3,FALSE)/R124^VLOOKUP(M124,参考データ!$B$36:$F$38,4,FALSE)/L124^VLOOKUP(M124,参考データ!$B$36:$F$38,5,FALSE),VLOOKUP(M124,参考データ!$B$39:$F$42,3,FALSE)/R124^VLOOKUP(M124,参考データ!$B$39:$F$42,4,FALSE)/L124^VLOOKUP(M124,参考データ!$B$39:$F$42,5,FALSE))*U124,J124/(IF(I124="委託輸送",IF(H124="ガソリン",INDEX(参考データ!$F$48:$I$50,MATCH(L124,参考データ!$D$48:$D$50,1),MATCH(M124,参考データ!$F$47:$I$47,0)),INDEX(参考データ!$F$51:$I$59,MATCH(L124,参考データ!$D$51:$D$59,1),MATCH(M124,参考データ!$F$47:$I$47,0))),IF(H124="ガソリン",INDEX(参考データ!$F$60:$I$62,MATCH(L124,参考データ!$D$60:$D$62,1),MATCH(M124,参考データ!$F$47:$I$47,0)),INDEX(参考データ!$F$63:$I$71,MATCH(L124,参考データ!$D$63:$D$71,1),MATCH(M124,参考データ!$F$47:$I$47,0))))))))</f>
        <v/>
      </c>
      <c r="U124" s="218" t="str">
        <f t="shared" si="41"/>
        <v/>
      </c>
      <c r="V124" s="206" t="str">
        <f>IF(C124="","",IF(AND(K124=0,T124=0),"OK",IF(Q124="有",IF(OR(IF(I124="委託輸送",IF(H124="ガソリン",VLOOKUP(L124,参考データ!$D$4:$H$6,5,TRUE),VLOOKUP(L124,参考データ!$D$7:$H$15,5,TRUE)),IF(H124="ガソリン",VLOOKUP(L124,参考データ!$D$16:$H$18,5,TRUE),VLOOKUP(L124,参考データ!$D$19:$H$27,5,TRUE)))&lt;(J124/N124),S124&gt;R124),"エラー","OK"),IF(IF(I124="委託輸送",IF(H124="ガソリン",VLOOKUP(L124,参考データ!$D$4:$H$6,5,TRUE),VLOOKUP(L124,参考データ!$D$7:$H$15,5,TRUE)),IF(H124="ガソリン",VLOOKUP(L124,参考データ!$D$16:$H$18,5,TRUE),VLOOKUP(L124,参考データ!$D$19:$H$27,5,TRUE)))&lt;(J124/N124),"エラー","OK"))))</f>
        <v/>
      </c>
      <c r="AN124" s="156">
        <f t="shared" si="42"/>
        <v>0</v>
      </c>
      <c r="AO124" s="156">
        <f t="shared" si="43"/>
        <v>0</v>
      </c>
      <c r="AP124" s="140">
        <f t="shared" si="44"/>
        <v>0</v>
      </c>
      <c r="AQ124" s="159" t="str">
        <f t="shared" si="45"/>
        <v/>
      </c>
    </row>
    <row r="125" spans="2:43" x14ac:dyDescent="0.2">
      <c r="B125" s="202">
        <v>114</v>
      </c>
      <c r="C125" s="45"/>
      <c r="D125" s="114"/>
      <c r="E125" s="114"/>
      <c r="F125" s="114"/>
      <c r="G125" s="44"/>
      <c r="H125" s="10"/>
      <c r="I125" s="10"/>
      <c r="J125" s="5"/>
      <c r="K125" s="36"/>
      <c r="L125" s="37"/>
      <c r="M125" s="8"/>
      <c r="N125" s="82"/>
      <c r="O125" s="68"/>
      <c r="P125" s="82"/>
      <c r="Q125" s="81"/>
      <c r="R125" s="280" t="str">
        <f t="shared" si="40"/>
        <v/>
      </c>
      <c r="S125" s="39" t="str">
        <f>IF(I125="","",IF(I125="委託輸送",IF(H125="ガソリン",VLOOKUP(L125,参考データ!$D$4:$F$6,3,TRUE),VLOOKUP(L125,参考データ!$D$7:$F$15,3,TRUE)),IF(H125="ガソリン",VLOOKUP(L125,参考データ!$D$16:$F$18,3,TRUE),VLOOKUP(L125,参考データ!$D$19:$F$27,3,TRUE))))</f>
        <v/>
      </c>
      <c r="T125" s="204" t="str">
        <f>IF(C125="","",IF(AND(J125=0,K125=0),0,IF(Q125="有",IF(H125="ガソリン",VLOOKUP(M125,参考データ!$B$36:$F$38,3,FALSE)/R125^VLOOKUP(M125,参考データ!$B$36:$F$38,4,FALSE)/L125^VLOOKUP(M125,参考データ!$B$36:$F$38,5,FALSE),VLOOKUP(M125,参考データ!$B$39:$F$42,3,FALSE)/R125^VLOOKUP(M125,参考データ!$B$39:$F$42,4,FALSE)/L125^VLOOKUP(M125,参考データ!$B$39:$F$42,5,FALSE))*U125,J125/(IF(I125="委託輸送",IF(H125="ガソリン",INDEX(参考データ!$F$48:$I$50,MATCH(L125,参考データ!$D$48:$D$50,1),MATCH(M125,参考データ!$F$47:$I$47,0)),INDEX(参考データ!$F$51:$I$59,MATCH(L125,参考データ!$D$51:$D$59,1),MATCH(M125,参考データ!$F$47:$I$47,0))),IF(H125="ガソリン",INDEX(参考データ!$F$60:$I$62,MATCH(L125,参考データ!$D$60:$D$62,1),MATCH(M125,参考データ!$F$47:$I$47,0)),INDEX(参考データ!$F$63:$I$71,MATCH(L125,参考データ!$D$63:$D$71,1),MATCH(M125,参考データ!$F$47:$I$47,0))))))))</f>
        <v/>
      </c>
      <c r="U125" s="218" t="str">
        <f t="shared" si="41"/>
        <v/>
      </c>
      <c r="V125" s="206" t="str">
        <f>IF(C125="","",IF(AND(K125=0,T125=0),"OK",IF(Q125="有",IF(OR(IF(I125="委託輸送",IF(H125="ガソリン",VLOOKUP(L125,参考データ!$D$4:$H$6,5,TRUE),VLOOKUP(L125,参考データ!$D$7:$H$15,5,TRUE)),IF(H125="ガソリン",VLOOKUP(L125,参考データ!$D$16:$H$18,5,TRUE),VLOOKUP(L125,参考データ!$D$19:$H$27,5,TRUE)))&lt;(J125/N125),S125&gt;R125),"エラー","OK"),IF(IF(I125="委託輸送",IF(H125="ガソリン",VLOOKUP(L125,参考データ!$D$4:$H$6,5,TRUE),VLOOKUP(L125,参考データ!$D$7:$H$15,5,TRUE)),IF(H125="ガソリン",VLOOKUP(L125,参考データ!$D$16:$H$18,5,TRUE),VLOOKUP(L125,参考データ!$D$19:$H$27,5,TRUE)))&lt;(J125/N125),"エラー","OK"))))</f>
        <v/>
      </c>
      <c r="AN125" s="156">
        <f t="shared" si="42"/>
        <v>0</v>
      </c>
      <c r="AO125" s="156">
        <f t="shared" si="43"/>
        <v>0</v>
      </c>
      <c r="AP125" s="140">
        <f t="shared" si="44"/>
        <v>0</v>
      </c>
      <c r="AQ125" s="159" t="str">
        <f t="shared" si="45"/>
        <v/>
      </c>
    </row>
    <row r="126" spans="2:43" x14ac:dyDescent="0.2">
      <c r="B126" s="202">
        <v>115</v>
      </c>
      <c r="C126" s="45"/>
      <c r="D126" s="114"/>
      <c r="E126" s="114"/>
      <c r="F126" s="114"/>
      <c r="G126" s="44"/>
      <c r="H126" s="10"/>
      <c r="I126" s="10"/>
      <c r="J126" s="5"/>
      <c r="K126" s="36"/>
      <c r="L126" s="37"/>
      <c r="M126" s="8"/>
      <c r="N126" s="82"/>
      <c r="O126" s="68"/>
      <c r="P126" s="82"/>
      <c r="Q126" s="81"/>
      <c r="R126" s="280" t="str">
        <f t="shared" si="40"/>
        <v/>
      </c>
      <c r="S126" s="39" t="str">
        <f>IF(I126="","",IF(I126="委託輸送",IF(H126="ガソリン",VLOOKUP(L126,参考データ!$D$4:$F$6,3,TRUE),VLOOKUP(L126,参考データ!$D$7:$F$15,3,TRUE)),IF(H126="ガソリン",VLOOKUP(L126,参考データ!$D$16:$F$18,3,TRUE),VLOOKUP(L126,参考データ!$D$19:$F$27,3,TRUE))))</f>
        <v/>
      </c>
      <c r="T126" s="204" t="str">
        <f>IF(C126="","",IF(AND(J126=0,K126=0),0,IF(Q126="有",IF(H126="ガソリン",VLOOKUP(M126,参考データ!$B$36:$F$38,3,FALSE)/R126^VLOOKUP(M126,参考データ!$B$36:$F$38,4,FALSE)/L126^VLOOKUP(M126,参考データ!$B$36:$F$38,5,FALSE),VLOOKUP(M126,参考データ!$B$39:$F$42,3,FALSE)/R126^VLOOKUP(M126,参考データ!$B$39:$F$42,4,FALSE)/L126^VLOOKUP(M126,参考データ!$B$39:$F$42,5,FALSE))*U126,J126/(IF(I126="委託輸送",IF(H126="ガソリン",INDEX(参考データ!$F$48:$I$50,MATCH(L126,参考データ!$D$48:$D$50,1),MATCH(M126,参考データ!$F$47:$I$47,0)),INDEX(参考データ!$F$51:$I$59,MATCH(L126,参考データ!$D$51:$D$59,1),MATCH(M126,参考データ!$F$47:$I$47,0))),IF(H126="ガソリン",INDEX(参考データ!$F$60:$I$62,MATCH(L126,参考データ!$D$60:$D$62,1),MATCH(M126,参考データ!$F$47:$I$47,0)),INDEX(参考データ!$F$63:$I$71,MATCH(L126,参考データ!$D$63:$D$71,1),MATCH(M126,参考データ!$F$47:$I$47,0))))))))</f>
        <v/>
      </c>
      <c r="U126" s="218" t="str">
        <f t="shared" si="41"/>
        <v/>
      </c>
      <c r="V126" s="206" t="str">
        <f>IF(C126="","",IF(AND(K126=0,T126=0),"OK",IF(Q126="有",IF(OR(IF(I126="委託輸送",IF(H126="ガソリン",VLOOKUP(L126,参考データ!$D$4:$H$6,5,TRUE),VLOOKUP(L126,参考データ!$D$7:$H$15,5,TRUE)),IF(H126="ガソリン",VLOOKUP(L126,参考データ!$D$16:$H$18,5,TRUE),VLOOKUP(L126,参考データ!$D$19:$H$27,5,TRUE)))&lt;(J126/N126),S126&gt;R126),"エラー","OK"),IF(IF(I126="委託輸送",IF(H126="ガソリン",VLOOKUP(L126,参考データ!$D$4:$H$6,5,TRUE),VLOOKUP(L126,参考データ!$D$7:$H$15,5,TRUE)),IF(H126="ガソリン",VLOOKUP(L126,参考データ!$D$16:$H$18,5,TRUE),VLOOKUP(L126,参考データ!$D$19:$H$27,5,TRUE)))&lt;(J126/N126),"エラー","OK"))))</f>
        <v/>
      </c>
      <c r="AN126" s="156">
        <f t="shared" si="42"/>
        <v>0</v>
      </c>
      <c r="AO126" s="156">
        <f t="shared" si="43"/>
        <v>0</v>
      </c>
      <c r="AP126" s="140">
        <f t="shared" si="44"/>
        <v>0</v>
      </c>
      <c r="AQ126" s="159" t="str">
        <f t="shared" si="45"/>
        <v/>
      </c>
    </row>
    <row r="127" spans="2:43" x14ac:dyDescent="0.2">
      <c r="B127" s="202">
        <v>116</v>
      </c>
      <c r="C127" s="45"/>
      <c r="D127" s="114"/>
      <c r="E127" s="114"/>
      <c r="F127" s="114"/>
      <c r="G127" s="44"/>
      <c r="H127" s="10"/>
      <c r="I127" s="10"/>
      <c r="J127" s="5"/>
      <c r="K127" s="36"/>
      <c r="L127" s="37"/>
      <c r="M127" s="8"/>
      <c r="N127" s="82"/>
      <c r="O127" s="68"/>
      <c r="P127" s="82"/>
      <c r="Q127" s="81"/>
      <c r="R127" s="280" t="str">
        <f t="shared" si="40"/>
        <v/>
      </c>
      <c r="S127" s="39" t="str">
        <f>IF(I127="","",IF(I127="委託輸送",IF(H127="ガソリン",VLOOKUP(L127,参考データ!$D$4:$F$6,3,TRUE),VLOOKUP(L127,参考データ!$D$7:$F$15,3,TRUE)),IF(H127="ガソリン",VLOOKUP(L127,参考データ!$D$16:$F$18,3,TRUE),VLOOKUP(L127,参考データ!$D$19:$F$27,3,TRUE))))</f>
        <v/>
      </c>
      <c r="T127" s="204" t="str">
        <f>IF(C127="","",IF(AND(J127=0,K127=0),0,IF(Q127="有",IF(H127="ガソリン",VLOOKUP(M127,参考データ!$B$36:$F$38,3,FALSE)/R127^VLOOKUP(M127,参考データ!$B$36:$F$38,4,FALSE)/L127^VLOOKUP(M127,参考データ!$B$36:$F$38,5,FALSE),VLOOKUP(M127,参考データ!$B$39:$F$42,3,FALSE)/R127^VLOOKUP(M127,参考データ!$B$39:$F$42,4,FALSE)/L127^VLOOKUP(M127,参考データ!$B$39:$F$42,5,FALSE))*U127,J127/(IF(I127="委託輸送",IF(H127="ガソリン",INDEX(参考データ!$F$48:$I$50,MATCH(L127,参考データ!$D$48:$D$50,1),MATCH(M127,参考データ!$F$47:$I$47,0)),INDEX(参考データ!$F$51:$I$59,MATCH(L127,参考データ!$D$51:$D$59,1),MATCH(M127,参考データ!$F$47:$I$47,0))),IF(H127="ガソリン",INDEX(参考データ!$F$60:$I$62,MATCH(L127,参考データ!$D$60:$D$62,1),MATCH(M127,参考データ!$F$47:$I$47,0)),INDEX(参考データ!$F$63:$I$71,MATCH(L127,参考データ!$D$63:$D$71,1),MATCH(M127,参考データ!$F$47:$I$47,0))))))))</f>
        <v/>
      </c>
      <c r="U127" s="218" t="str">
        <f t="shared" si="41"/>
        <v/>
      </c>
      <c r="V127" s="206" t="str">
        <f>IF(C127="","",IF(AND(K127=0,T127=0),"OK",IF(Q127="有",IF(OR(IF(I127="委託輸送",IF(H127="ガソリン",VLOOKUP(L127,参考データ!$D$4:$H$6,5,TRUE),VLOOKUP(L127,参考データ!$D$7:$H$15,5,TRUE)),IF(H127="ガソリン",VLOOKUP(L127,参考データ!$D$16:$H$18,5,TRUE),VLOOKUP(L127,参考データ!$D$19:$H$27,5,TRUE)))&lt;(J127/N127),S127&gt;R127),"エラー","OK"),IF(IF(I127="委託輸送",IF(H127="ガソリン",VLOOKUP(L127,参考データ!$D$4:$H$6,5,TRUE),VLOOKUP(L127,参考データ!$D$7:$H$15,5,TRUE)),IF(H127="ガソリン",VLOOKUP(L127,参考データ!$D$16:$H$18,5,TRUE),VLOOKUP(L127,参考データ!$D$19:$H$27,5,TRUE)))&lt;(J127/N127),"エラー","OK"))))</f>
        <v/>
      </c>
      <c r="AN127" s="156">
        <f t="shared" si="42"/>
        <v>0</v>
      </c>
      <c r="AO127" s="156">
        <f t="shared" si="43"/>
        <v>0</v>
      </c>
      <c r="AP127" s="140">
        <f t="shared" si="44"/>
        <v>0</v>
      </c>
      <c r="AQ127" s="159" t="str">
        <f t="shared" si="45"/>
        <v/>
      </c>
    </row>
    <row r="128" spans="2:43" x14ac:dyDescent="0.2">
      <c r="B128" s="202">
        <v>117</v>
      </c>
      <c r="C128" s="45"/>
      <c r="D128" s="114"/>
      <c r="E128" s="114"/>
      <c r="F128" s="114"/>
      <c r="G128" s="44"/>
      <c r="H128" s="10"/>
      <c r="I128" s="10"/>
      <c r="J128" s="5"/>
      <c r="K128" s="36"/>
      <c r="L128" s="37"/>
      <c r="M128" s="8"/>
      <c r="N128" s="82"/>
      <c r="O128" s="68"/>
      <c r="P128" s="82"/>
      <c r="Q128" s="81"/>
      <c r="R128" s="280" t="str">
        <f t="shared" si="40"/>
        <v/>
      </c>
      <c r="S128" s="39" t="str">
        <f>IF(I128="","",IF(I128="委託輸送",IF(H128="ガソリン",VLOOKUP(L128,参考データ!$D$4:$F$6,3,TRUE),VLOOKUP(L128,参考データ!$D$7:$F$15,3,TRUE)),IF(H128="ガソリン",VLOOKUP(L128,参考データ!$D$16:$F$18,3,TRUE),VLOOKUP(L128,参考データ!$D$19:$F$27,3,TRUE))))</f>
        <v/>
      </c>
      <c r="T128" s="204" t="str">
        <f>IF(C128="","",IF(AND(J128=0,K128=0),0,IF(Q128="有",IF(H128="ガソリン",VLOOKUP(M128,参考データ!$B$36:$F$38,3,FALSE)/R128^VLOOKUP(M128,参考データ!$B$36:$F$38,4,FALSE)/L128^VLOOKUP(M128,参考データ!$B$36:$F$38,5,FALSE),VLOOKUP(M128,参考データ!$B$39:$F$42,3,FALSE)/R128^VLOOKUP(M128,参考データ!$B$39:$F$42,4,FALSE)/L128^VLOOKUP(M128,参考データ!$B$39:$F$42,5,FALSE))*U128,J128/(IF(I128="委託輸送",IF(H128="ガソリン",INDEX(参考データ!$F$48:$I$50,MATCH(L128,参考データ!$D$48:$D$50,1),MATCH(M128,参考データ!$F$47:$I$47,0)),INDEX(参考データ!$F$51:$I$59,MATCH(L128,参考データ!$D$51:$D$59,1),MATCH(M128,参考データ!$F$47:$I$47,0))),IF(H128="ガソリン",INDEX(参考データ!$F$60:$I$62,MATCH(L128,参考データ!$D$60:$D$62,1),MATCH(M128,参考データ!$F$47:$I$47,0)),INDEX(参考データ!$F$63:$I$71,MATCH(L128,参考データ!$D$63:$D$71,1),MATCH(M128,参考データ!$F$47:$I$47,0))))))))</f>
        <v/>
      </c>
      <c r="U128" s="218" t="str">
        <f t="shared" si="41"/>
        <v/>
      </c>
      <c r="V128" s="206" t="str">
        <f>IF(C128="","",IF(AND(K128=0,T128=0),"OK",IF(Q128="有",IF(OR(IF(I128="委託輸送",IF(H128="ガソリン",VLOOKUP(L128,参考データ!$D$4:$H$6,5,TRUE),VLOOKUP(L128,参考データ!$D$7:$H$15,5,TRUE)),IF(H128="ガソリン",VLOOKUP(L128,参考データ!$D$16:$H$18,5,TRUE),VLOOKUP(L128,参考データ!$D$19:$H$27,5,TRUE)))&lt;(J128/N128),S128&gt;R128),"エラー","OK"),IF(IF(I128="委託輸送",IF(H128="ガソリン",VLOOKUP(L128,参考データ!$D$4:$H$6,5,TRUE),VLOOKUP(L128,参考データ!$D$7:$H$15,5,TRUE)),IF(H128="ガソリン",VLOOKUP(L128,参考データ!$D$16:$H$18,5,TRUE),VLOOKUP(L128,参考データ!$D$19:$H$27,5,TRUE)))&lt;(J128/N128),"エラー","OK"))))</f>
        <v/>
      </c>
      <c r="AN128" s="156">
        <f t="shared" si="42"/>
        <v>0</v>
      </c>
      <c r="AO128" s="156">
        <f t="shared" si="43"/>
        <v>0</v>
      </c>
      <c r="AP128" s="140">
        <f t="shared" si="44"/>
        <v>0</v>
      </c>
      <c r="AQ128" s="159" t="str">
        <f t="shared" si="45"/>
        <v/>
      </c>
    </row>
    <row r="129" spans="2:43" x14ac:dyDescent="0.2">
      <c r="B129" s="202">
        <v>118</v>
      </c>
      <c r="C129" s="45"/>
      <c r="D129" s="114"/>
      <c r="E129" s="114"/>
      <c r="F129" s="114"/>
      <c r="G129" s="44"/>
      <c r="H129" s="10"/>
      <c r="I129" s="10"/>
      <c r="J129" s="5"/>
      <c r="K129" s="36"/>
      <c r="L129" s="37"/>
      <c r="M129" s="8"/>
      <c r="N129" s="82"/>
      <c r="O129" s="68"/>
      <c r="P129" s="82"/>
      <c r="Q129" s="81"/>
      <c r="R129" s="280" t="str">
        <f t="shared" si="40"/>
        <v/>
      </c>
      <c r="S129" s="39" t="str">
        <f>IF(I129="","",IF(I129="委託輸送",IF(H129="ガソリン",VLOOKUP(L129,参考データ!$D$4:$F$6,3,TRUE),VLOOKUP(L129,参考データ!$D$7:$F$15,3,TRUE)),IF(H129="ガソリン",VLOOKUP(L129,参考データ!$D$16:$F$18,3,TRUE),VLOOKUP(L129,参考データ!$D$19:$F$27,3,TRUE))))</f>
        <v/>
      </c>
      <c r="T129" s="204" t="str">
        <f>IF(C129="","",IF(AND(J129=0,K129=0),0,IF(Q129="有",IF(H129="ガソリン",VLOOKUP(M129,参考データ!$B$36:$F$38,3,FALSE)/R129^VLOOKUP(M129,参考データ!$B$36:$F$38,4,FALSE)/L129^VLOOKUP(M129,参考データ!$B$36:$F$38,5,FALSE),VLOOKUP(M129,参考データ!$B$39:$F$42,3,FALSE)/R129^VLOOKUP(M129,参考データ!$B$39:$F$42,4,FALSE)/L129^VLOOKUP(M129,参考データ!$B$39:$F$42,5,FALSE))*U129,J129/(IF(I129="委託輸送",IF(H129="ガソリン",INDEX(参考データ!$F$48:$I$50,MATCH(L129,参考データ!$D$48:$D$50,1),MATCH(M129,参考データ!$F$47:$I$47,0)),INDEX(参考データ!$F$51:$I$59,MATCH(L129,参考データ!$D$51:$D$59,1),MATCH(M129,参考データ!$F$47:$I$47,0))),IF(H129="ガソリン",INDEX(参考データ!$F$60:$I$62,MATCH(L129,参考データ!$D$60:$D$62,1),MATCH(M129,参考データ!$F$47:$I$47,0)),INDEX(参考データ!$F$63:$I$71,MATCH(L129,参考データ!$D$63:$D$71,1),MATCH(M129,参考データ!$F$47:$I$47,0))))))))</f>
        <v/>
      </c>
      <c r="U129" s="218" t="str">
        <f t="shared" si="41"/>
        <v/>
      </c>
      <c r="V129" s="206" t="str">
        <f>IF(C129="","",IF(AND(K129=0,T129=0),"OK",IF(Q129="有",IF(OR(IF(I129="委託輸送",IF(H129="ガソリン",VLOOKUP(L129,参考データ!$D$4:$H$6,5,TRUE),VLOOKUP(L129,参考データ!$D$7:$H$15,5,TRUE)),IF(H129="ガソリン",VLOOKUP(L129,参考データ!$D$16:$H$18,5,TRUE),VLOOKUP(L129,参考データ!$D$19:$H$27,5,TRUE)))&lt;(J129/N129),S129&gt;R129),"エラー","OK"),IF(IF(I129="委託輸送",IF(H129="ガソリン",VLOOKUP(L129,参考データ!$D$4:$H$6,5,TRUE),VLOOKUP(L129,参考データ!$D$7:$H$15,5,TRUE)),IF(H129="ガソリン",VLOOKUP(L129,参考データ!$D$16:$H$18,5,TRUE),VLOOKUP(L129,参考データ!$D$19:$H$27,5,TRUE)))&lt;(J129/N129),"エラー","OK"))))</f>
        <v/>
      </c>
      <c r="AN129" s="156">
        <f t="shared" si="42"/>
        <v>0</v>
      </c>
      <c r="AO129" s="156">
        <f t="shared" si="43"/>
        <v>0</v>
      </c>
      <c r="AP129" s="140">
        <f t="shared" si="44"/>
        <v>0</v>
      </c>
      <c r="AQ129" s="159" t="str">
        <f t="shared" si="45"/>
        <v/>
      </c>
    </row>
    <row r="130" spans="2:43" x14ac:dyDescent="0.2">
      <c r="B130" s="202">
        <v>119</v>
      </c>
      <c r="C130" s="45"/>
      <c r="D130" s="114"/>
      <c r="E130" s="114"/>
      <c r="F130" s="114"/>
      <c r="G130" s="44"/>
      <c r="H130" s="10"/>
      <c r="I130" s="10"/>
      <c r="J130" s="5"/>
      <c r="K130" s="36"/>
      <c r="L130" s="37"/>
      <c r="M130" s="8"/>
      <c r="N130" s="82"/>
      <c r="O130" s="68"/>
      <c r="P130" s="82"/>
      <c r="Q130" s="81"/>
      <c r="R130" s="280" t="str">
        <f t="shared" si="40"/>
        <v/>
      </c>
      <c r="S130" s="39" t="str">
        <f>IF(I130="","",IF(I130="委託輸送",IF(H130="ガソリン",VLOOKUP(L130,参考データ!$D$4:$F$6,3,TRUE),VLOOKUP(L130,参考データ!$D$7:$F$15,3,TRUE)),IF(H130="ガソリン",VLOOKUP(L130,参考データ!$D$16:$F$18,3,TRUE),VLOOKUP(L130,参考データ!$D$19:$F$27,3,TRUE))))</f>
        <v/>
      </c>
      <c r="T130" s="204" t="str">
        <f>IF(C130="","",IF(AND(J130=0,K130=0),0,IF(Q130="有",IF(H130="ガソリン",VLOOKUP(M130,参考データ!$B$36:$F$38,3,FALSE)/R130^VLOOKUP(M130,参考データ!$B$36:$F$38,4,FALSE)/L130^VLOOKUP(M130,参考データ!$B$36:$F$38,5,FALSE),VLOOKUP(M130,参考データ!$B$39:$F$42,3,FALSE)/R130^VLOOKUP(M130,参考データ!$B$39:$F$42,4,FALSE)/L130^VLOOKUP(M130,参考データ!$B$39:$F$42,5,FALSE))*U130,J130/(IF(I130="委託輸送",IF(H130="ガソリン",INDEX(参考データ!$F$48:$I$50,MATCH(L130,参考データ!$D$48:$D$50,1),MATCH(M130,参考データ!$F$47:$I$47,0)),INDEX(参考データ!$F$51:$I$59,MATCH(L130,参考データ!$D$51:$D$59,1),MATCH(M130,参考データ!$F$47:$I$47,0))),IF(H130="ガソリン",INDEX(参考データ!$F$60:$I$62,MATCH(L130,参考データ!$D$60:$D$62,1),MATCH(M130,参考データ!$F$47:$I$47,0)),INDEX(参考データ!$F$63:$I$71,MATCH(L130,参考データ!$D$63:$D$71,1),MATCH(M130,参考データ!$F$47:$I$47,0))))))))</f>
        <v/>
      </c>
      <c r="U130" s="218" t="str">
        <f t="shared" si="41"/>
        <v/>
      </c>
      <c r="V130" s="206" t="str">
        <f>IF(C130="","",IF(AND(K130=0,T130=0),"OK",IF(Q130="有",IF(OR(IF(I130="委託輸送",IF(H130="ガソリン",VLOOKUP(L130,参考データ!$D$4:$H$6,5,TRUE),VLOOKUP(L130,参考データ!$D$7:$H$15,5,TRUE)),IF(H130="ガソリン",VLOOKUP(L130,参考データ!$D$16:$H$18,5,TRUE),VLOOKUP(L130,参考データ!$D$19:$H$27,5,TRUE)))&lt;(J130/N130),S130&gt;R130),"エラー","OK"),IF(IF(I130="委託輸送",IF(H130="ガソリン",VLOOKUP(L130,参考データ!$D$4:$H$6,5,TRUE),VLOOKUP(L130,参考データ!$D$7:$H$15,5,TRUE)),IF(H130="ガソリン",VLOOKUP(L130,参考データ!$D$16:$H$18,5,TRUE),VLOOKUP(L130,参考データ!$D$19:$H$27,5,TRUE)))&lt;(J130/N130),"エラー","OK"))))</f>
        <v/>
      </c>
      <c r="AN130" s="156">
        <f t="shared" si="42"/>
        <v>0</v>
      </c>
      <c r="AO130" s="156">
        <f t="shared" si="43"/>
        <v>0</v>
      </c>
      <c r="AP130" s="140">
        <f t="shared" si="44"/>
        <v>0</v>
      </c>
      <c r="AQ130" s="159" t="str">
        <f t="shared" si="45"/>
        <v/>
      </c>
    </row>
    <row r="131" spans="2:43" x14ac:dyDescent="0.2">
      <c r="B131" s="202">
        <v>120</v>
      </c>
      <c r="C131" s="45"/>
      <c r="D131" s="114"/>
      <c r="E131" s="114"/>
      <c r="F131" s="114"/>
      <c r="G131" s="44"/>
      <c r="H131" s="10"/>
      <c r="I131" s="10"/>
      <c r="J131" s="5"/>
      <c r="K131" s="36"/>
      <c r="L131" s="37"/>
      <c r="M131" s="8"/>
      <c r="N131" s="82"/>
      <c r="O131" s="68"/>
      <c r="P131" s="82"/>
      <c r="Q131" s="81"/>
      <c r="R131" s="280" t="str">
        <f t="shared" si="40"/>
        <v/>
      </c>
      <c r="S131" s="39" t="str">
        <f>IF(I131="","",IF(I131="委託輸送",IF(H131="ガソリン",VLOOKUP(L131,参考データ!$D$4:$F$6,3,TRUE),VLOOKUP(L131,参考データ!$D$7:$F$15,3,TRUE)),IF(H131="ガソリン",VLOOKUP(L131,参考データ!$D$16:$F$18,3,TRUE),VLOOKUP(L131,参考データ!$D$19:$F$27,3,TRUE))))</f>
        <v/>
      </c>
      <c r="T131" s="204" t="str">
        <f>IF(C131="","",IF(AND(J131=0,K131=0),0,IF(Q131="有",IF(H131="ガソリン",VLOOKUP(M131,参考データ!$B$36:$F$38,3,FALSE)/R131^VLOOKUP(M131,参考データ!$B$36:$F$38,4,FALSE)/L131^VLOOKUP(M131,参考データ!$B$36:$F$38,5,FALSE),VLOOKUP(M131,参考データ!$B$39:$F$42,3,FALSE)/R131^VLOOKUP(M131,参考データ!$B$39:$F$42,4,FALSE)/L131^VLOOKUP(M131,参考データ!$B$39:$F$42,5,FALSE))*U131,J131/(IF(I131="委託輸送",IF(H131="ガソリン",INDEX(参考データ!$F$48:$I$50,MATCH(L131,参考データ!$D$48:$D$50,1),MATCH(M131,参考データ!$F$47:$I$47,0)),INDEX(参考データ!$F$51:$I$59,MATCH(L131,参考データ!$D$51:$D$59,1),MATCH(M131,参考データ!$F$47:$I$47,0))),IF(H131="ガソリン",INDEX(参考データ!$F$60:$I$62,MATCH(L131,参考データ!$D$60:$D$62,1),MATCH(M131,参考データ!$F$47:$I$47,0)),INDEX(参考データ!$F$63:$I$71,MATCH(L131,参考データ!$D$63:$D$71,1),MATCH(M131,参考データ!$F$47:$I$47,0))))))))</f>
        <v/>
      </c>
      <c r="U131" s="218" t="str">
        <f t="shared" si="41"/>
        <v/>
      </c>
      <c r="V131" s="206" t="str">
        <f>IF(C131="","",IF(AND(K131=0,T131=0),"OK",IF(Q131="有",IF(OR(IF(I131="委託輸送",IF(H131="ガソリン",VLOOKUP(L131,参考データ!$D$4:$H$6,5,TRUE),VLOOKUP(L131,参考データ!$D$7:$H$15,5,TRUE)),IF(H131="ガソリン",VLOOKUP(L131,参考データ!$D$16:$H$18,5,TRUE),VLOOKUP(L131,参考データ!$D$19:$H$27,5,TRUE)))&lt;(J131/N131),S131&gt;R131),"エラー","OK"),IF(IF(I131="委託輸送",IF(H131="ガソリン",VLOOKUP(L131,参考データ!$D$4:$H$6,5,TRUE),VLOOKUP(L131,参考データ!$D$7:$H$15,5,TRUE)),IF(H131="ガソリン",VLOOKUP(L131,参考データ!$D$16:$H$18,5,TRUE),VLOOKUP(L131,参考データ!$D$19:$H$27,5,TRUE)))&lt;(J131/N131),"エラー","OK"))))</f>
        <v/>
      </c>
      <c r="AN131" s="156">
        <f t="shared" si="42"/>
        <v>0</v>
      </c>
      <c r="AO131" s="156">
        <f t="shared" si="43"/>
        <v>0</v>
      </c>
      <c r="AP131" s="140">
        <f t="shared" si="44"/>
        <v>0</v>
      </c>
      <c r="AQ131" s="159" t="str">
        <f t="shared" si="45"/>
        <v/>
      </c>
    </row>
    <row r="132" spans="2:43" x14ac:dyDescent="0.2">
      <c r="B132" s="202">
        <v>121</v>
      </c>
      <c r="C132" s="45"/>
      <c r="D132" s="114"/>
      <c r="E132" s="114"/>
      <c r="F132" s="114"/>
      <c r="G132" s="44"/>
      <c r="H132" s="10"/>
      <c r="I132" s="10"/>
      <c r="J132" s="5"/>
      <c r="K132" s="36"/>
      <c r="L132" s="37"/>
      <c r="M132" s="8"/>
      <c r="N132" s="82"/>
      <c r="O132" s="68"/>
      <c r="P132" s="82"/>
      <c r="Q132" s="81"/>
      <c r="R132" s="280" t="str">
        <f t="shared" si="40"/>
        <v/>
      </c>
      <c r="S132" s="39" t="str">
        <f>IF(I132="","",IF(I132="委託輸送",IF(H132="ガソリン",VLOOKUP(L132,参考データ!$D$4:$F$6,3,TRUE),VLOOKUP(L132,参考データ!$D$7:$F$15,3,TRUE)),IF(H132="ガソリン",VLOOKUP(L132,参考データ!$D$16:$F$18,3,TRUE),VLOOKUP(L132,参考データ!$D$19:$F$27,3,TRUE))))</f>
        <v/>
      </c>
      <c r="T132" s="204" t="str">
        <f>IF(C132="","",IF(AND(J132=0,K132=0),0,IF(Q132="有",IF(H132="ガソリン",VLOOKUP(M132,参考データ!$B$36:$F$38,3,FALSE)/R132^VLOOKUP(M132,参考データ!$B$36:$F$38,4,FALSE)/L132^VLOOKUP(M132,参考データ!$B$36:$F$38,5,FALSE),VLOOKUP(M132,参考データ!$B$39:$F$42,3,FALSE)/R132^VLOOKUP(M132,参考データ!$B$39:$F$42,4,FALSE)/L132^VLOOKUP(M132,参考データ!$B$39:$F$42,5,FALSE))*U132,J132/(IF(I132="委託輸送",IF(H132="ガソリン",INDEX(参考データ!$F$48:$I$50,MATCH(L132,参考データ!$D$48:$D$50,1),MATCH(M132,参考データ!$F$47:$I$47,0)),INDEX(参考データ!$F$51:$I$59,MATCH(L132,参考データ!$D$51:$D$59,1),MATCH(M132,参考データ!$F$47:$I$47,0))),IF(H132="ガソリン",INDEX(参考データ!$F$60:$I$62,MATCH(L132,参考データ!$D$60:$D$62,1),MATCH(M132,参考データ!$F$47:$I$47,0)),INDEX(参考データ!$F$63:$I$71,MATCH(L132,参考データ!$D$63:$D$71,1),MATCH(M132,参考データ!$F$47:$I$47,0))))))))</f>
        <v/>
      </c>
      <c r="U132" s="218" t="str">
        <f t="shared" si="41"/>
        <v/>
      </c>
      <c r="V132" s="206" t="str">
        <f>IF(C132="","",IF(AND(K132=0,T132=0),"OK",IF(Q132="有",IF(OR(IF(I132="委託輸送",IF(H132="ガソリン",VLOOKUP(L132,参考データ!$D$4:$H$6,5,TRUE),VLOOKUP(L132,参考データ!$D$7:$H$15,5,TRUE)),IF(H132="ガソリン",VLOOKUP(L132,参考データ!$D$16:$H$18,5,TRUE),VLOOKUP(L132,参考データ!$D$19:$H$27,5,TRUE)))&lt;(J132/N132),S132&gt;R132),"エラー","OK"),IF(IF(I132="委託輸送",IF(H132="ガソリン",VLOOKUP(L132,参考データ!$D$4:$H$6,5,TRUE),VLOOKUP(L132,参考データ!$D$7:$H$15,5,TRUE)),IF(H132="ガソリン",VLOOKUP(L132,参考データ!$D$16:$H$18,5,TRUE),VLOOKUP(L132,参考データ!$D$19:$H$27,5,TRUE)))&lt;(J132/N132),"エラー","OK"))))</f>
        <v/>
      </c>
      <c r="AN132" s="156">
        <f t="shared" si="42"/>
        <v>0</v>
      </c>
      <c r="AO132" s="156">
        <f t="shared" si="43"/>
        <v>0</v>
      </c>
      <c r="AP132" s="140">
        <f t="shared" si="44"/>
        <v>0</v>
      </c>
      <c r="AQ132" s="159" t="str">
        <f t="shared" si="45"/>
        <v/>
      </c>
    </row>
    <row r="133" spans="2:43" x14ac:dyDescent="0.2">
      <c r="B133" s="202">
        <v>122</v>
      </c>
      <c r="C133" s="45"/>
      <c r="D133" s="114"/>
      <c r="E133" s="114"/>
      <c r="F133" s="114"/>
      <c r="G133" s="44"/>
      <c r="H133" s="10"/>
      <c r="I133" s="10"/>
      <c r="J133" s="5"/>
      <c r="K133" s="36"/>
      <c r="L133" s="37"/>
      <c r="M133" s="8"/>
      <c r="N133" s="82"/>
      <c r="O133" s="68"/>
      <c r="P133" s="82"/>
      <c r="Q133" s="81"/>
      <c r="R133" s="280" t="str">
        <f t="shared" si="40"/>
        <v/>
      </c>
      <c r="S133" s="39" t="str">
        <f>IF(I133="","",IF(I133="委託輸送",IF(H133="ガソリン",VLOOKUP(L133,参考データ!$D$4:$F$6,3,TRUE),VLOOKUP(L133,参考データ!$D$7:$F$15,3,TRUE)),IF(H133="ガソリン",VLOOKUP(L133,参考データ!$D$16:$F$18,3,TRUE),VLOOKUP(L133,参考データ!$D$19:$F$27,3,TRUE))))</f>
        <v/>
      </c>
      <c r="T133" s="204" t="str">
        <f>IF(C133="","",IF(AND(J133=0,K133=0),0,IF(Q133="有",IF(H133="ガソリン",VLOOKUP(M133,参考データ!$B$36:$F$38,3,FALSE)/R133^VLOOKUP(M133,参考データ!$B$36:$F$38,4,FALSE)/L133^VLOOKUP(M133,参考データ!$B$36:$F$38,5,FALSE),VLOOKUP(M133,参考データ!$B$39:$F$42,3,FALSE)/R133^VLOOKUP(M133,参考データ!$B$39:$F$42,4,FALSE)/L133^VLOOKUP(M133,参考データ!$B$39:$F$42,5,FALSE))*U133,J133/(IF(I133="委託輸送",IF(H133="ガソリン",INDEX(参考データ!$F$48:$I$50,MATCH(L133,参考データ!$D$48:$D$50,1),MATCH(M133,参考データ!$F$47:$I$47,0)),INDEX(参考データ!$F$51:$I$59,MATCH(L133,参考データ!$D$51:$D$59,1),MATCH(M133,参考データ!$F$47:$I$47,0))),IF(H133="ガソリン",INDEX(参考データ!$F$60:$I$62,MATCH(L133,参考データ!$D$60:$D$62,1),MATCH(M133,参考データ!$F$47:$I$47,0)),INDEX(参考データ!$F$63:$I$71,MATCH(L133,参考データ!$D$63:$D$71,1),MATCH(M133,参考データ!$F$47:$I$47,0))))))))</f>
        <v/>
      </c>
      <c r="U133" s="218" t="str">
        <f t="shared" si="41"/>
        <v/>
      </c>
      <c r="V133" s="206" t="str">
        <f>IF(C133="","",IF(AND(K133=0,T133=0),"OK",IF(Q133="有",IF(OR(IF(I133="委託輸送",IF(H133="ガソリン",VLOOKUP(L133,参考データ!$D$4:$H$6,5,TRUE),VLOOKUP(L133,参考データ!$D$7:$H$15,5,TRUE)),IF(H133="ガソリン",VLOOKUP(L133,参考データ!$D$16:$H$18,5,TRUE),VLOOKUP(L133,参考データ!$D$19:$H$27,5,TRUE)))&lt;(J133/N133),S133&gt;R133),"エラー","OK"),IF(IF(I133="委託輸送",IF(H133="ガソリン",VLOOKUP(L133,参考データ!$D$4:$H$6,5,TRUE),VLOOKUP(L133,参考データ!$D$7:$H$15,5,TRUE)),IF(H133="ガソリン",VLOOKUP(L133,参考データ!$D$16:$H$18,5,TRUE),VLOOKUP(L133,参考データ!$D$19:$H$27,5,TRUE)))&lt;(J133/N133),"エラー","OK"))))</f>
        <v/>
      </c>
      <c r="AN133" s="156">
        <f t="shared" si="42"/>
        <v>0</v>
      </c>
      <c r="AO133" s="156">
        <f t="shared" si="43"/>
        <v>0</v>
      </c>
      <c r="AP133" s="140">
        <f t="shared" si="44"/>
        <v>0</v>
      </c>
      <c r="AQ133" s="159" t="str">
        <f t="shared" si="45"/>
        <v/>
      </c>
    </row>
    <row r="134" spans="2:43" x14ac:dyDescent="0.2">
      <c r="B134" s="202">
        <v>123</v>
      </c>
      <c r="C134" s="45"/>
      <c r="D134" s="114"/>
      <c r="E134" s="114"/>
      <c r="F134" s="114"/>
      <c r="G134" s="44"/>
      <c r="H134" s="10"/>
      <c r="I134" s="10"/>
      <c r="J134" s="5"/>
      <c r="K134" s="36"/>
      <c r="L134" s="37"/>
      <c r="M134" s="8"/>
      <c r="N134" s="82"/>
      <c r="O134" s="68"/>
      <c r="P134" s="82"/>
      <c r="Q134" s="81"/>
      <c r="R134" s="280" t="str">
        <f t="shared" si="40"/>
        <v/>
      </c>
      <c r="S134" s="39" t="str">
        <f>IF(I134="","",IF(I134="委託輸送",IF(H134="ガソリン",VLOOKUP(L134,参考データ!$D$4:$F$6,3,TRUE),VLOOKUP(L134,参考データ!$D$7:$F$15,3,TRUE)),IF(H134="ガソリン",VLOOKUP(L134,参考データ!$D$16:$F$18,3,TRUE),VLOOKUP(L134,参考データ!$D$19:$F$27,3,TRUE))))</f>
        <v/>
      </c>
      <c r="T134" s="204" t="str">
        <f>IF(C134="","",IF(AND(J134=0,K134=0),0,IF(Q134="有",IF(H134="ガソリン",VLOOKUP(M134,参考データ!$B$36:$F$38,3,FALSE)/R134^VLOOKUP(M134,参考データ!$B$36:$F$38,4,FALSE)/L134^VLOOKUP(M134,参考データ!$B$36:$F$38,5,FALSE),VLOOKUP(M134,参考データ!$B$39:$F$42,3,FALSE)/R134^VLOOKUP(M134,参考データ!$B$39:$F$42,4,FALSE)/L134^VLOOKUP(M134,参考データ!$B$39:$F$42,5,FALSE))*U134,J134/(IF(I134="委託輸送",IF(H134="ガソリン",INDEX(参考データ!$F$48:$I$50,MATCH(L134,参考データ!$D$48:$D$50,1),MATCH(M134,参考データ!$F$47:$I$47,0)),INDEX(参考データ!$F$51:$I$59,MATCH(L134,参考データ!$D$51:$D$59,1),MATCH(M134,参考データ!$F$47:$I$47,0))),IF(H134="ガソリン",INDEX(参考データ!$F$60:$I$62,MATCH(L134,参考データ!$D$60:$D$62,1),MATCH(M134,参考データ!$F$47:$I$47,0)),INDEX(参考データ!$F$63:$I$71,MATCH(L134,参考データ!$D$63:$D$71,1),MATCH(M134,参考データ!$F$47:$I$47,0))))))))</f>
        <v/>
      </c>
      <c r="U134" s="218" t="str">
        <f t="shared" si="41"/>
        <v/>
      </c>
      <c r="V134" s="206" t="str">
        <f>IF(C134="","",IF(AND(K134=0,T134=0),"OK",IF(Q134="有",IF(OR(IF(I134="委託輸送",IF(H134="ガソリン",VLOOKUP(L134,参考データ!$D$4:$H$6,5,TRUE),VLOOKUP(L134,参考データ!$D$7:$H$15,5,TRUE)),IF(H134="ガソリン",VLOOKUP(L134,参考データ!$D$16:$H$18,5,TRUE),VLOOKUP(L134,参考データ!$D$19:$H$27,5,TRUE)))&lt;(J134/N134),S134&gt;R134),"エラー","OK"),IF(IF(I134="委託輸送",IF(H134="ガソリン",VLOOKUP(L134,参考データ!$D$4:$H$6,5,TRUE),VLOOKUP(L134,参考データ!$D$7:$H$15,5,TRUE)),IF(H134="ガソリン",VLOOKUP(L134,参考データ!$D$16:$H$18,5,TRUE),VLOOKUP(L134,参考データ!$D$19:$H$27,5,TRUE)))&lt;(J134/N134),"エラー","OK"))))</f>
        <v/>
      </c>
      <c r="AN134" s="156">
        <f t="shared" si="42"/>
        <v>0</v>
      </c>
      <c r="AO134" s="156">
        <f t="shared" si="43"/>
        <v>0</v>
      </c>
      <c r="AP134" s="140">
        <f t="shared" si="44"/>
        <v>0</v>
      </c>
      <c r="AQ134" s="159" t="str">
        <f t="shared" si="45"/>
        <v/>
      </c>
    </row>
    <row r="135" spans="2:43" x14ac:dyDescent="0.2">
      <c r="B135" s="202">
        <v>124</v>
      </c>
      <c r="C135" s="45"/>
      <c r="D135" s="114"/>
      <c r="E135" s="114"/>
      <c r="F135" s="114"/>
      <c r="G135" s="44"/>
      <c r="H135" s="10"/>
      <c r="I135" s="10"/>
      <c r="J135" s="5"/>
      <c r="K135" s="36"/>
      <c r="L135" s="37"/>
      <c r="M135" s="8"/>
      <c r="N135" s="82"/>
      <c r="O135" s="68"/>
      <c r="P135" s="82"/>
      <c r="Q135" s="81"/>
      <c r="R135" s="280" t="str">
        <f t="shared" si="40"/>
        <v/>
      </c>
      <c r="S135" s="39" t="str">
        <f>IF(I135="","",IF(I135="委託輸送",IF(H135="ガソリン",VLOOKUP(L135,参考データ!$D$4:$F$6,3,TRUE),VLOOKUP(L135,参考データ!$D$7:$F$15,3,TRUE)),IF(H135="ガソリン",VLOOKUP(L135,参考データ!$D$16:$F$18,3,TRUE),VLOOKUP(L135,参考データ!$D$19:$F$27,3,TRUE))))</f>
        <v/>
      </c>
      <c r="T135" s="204" t="str">
        <f>IF(C135="","",IF(AND(J135=0,K135=0),0,IF(Q135="有",IF(H135="ガソリン",VLOOKUP(M135,参考データ!$B$36:$F$38,3,FALSE)/R135^VLOOKUP(M135,参考データ!$B$36:$F$38,4,FALSE)/L135^VLOOKUP(M135,参考データ!$B$36:$F$38,5,FALSE),VLOOKUP(M135,参考データ!$B$39:$F$42,3,FALSE)/R135^VLOOKUP(M135,参考データ!$B$39:$F$42,4,FALSE)/L135^VLOOKUP(M135,参考データ!$B$39:$F$42,5,FALSE))*U135,J135/(IF(I135="委託輸送",IF(H135="ガソリン",INDEX(参考データ!$F$48:$I$50,MATCH(L135,参考データ!$D$48:$D$50,1),MATCH(M135,参考データ!$F$47:$I$47,0)),INDEX(参考データ!$F$51:$I$59,MATCH(L135,参考データ!$D$51:$D$59,1),MATCH(M135,参考データ!$F$47:$I$47,0))),IF(H135="ガソリン",INDEX(参考データ!$F$60:$I$62,MATCH(L135,参考データ!$D$60:$D$62,1),MATCH(M135,参考データ!$F$47:$I$47,0)),INDEX(参考データ!$F$63:$I$71,MATCH(L135,参考データ!$D$63:$D$71,1),MATCH(M135,参考データ!$F$47:$I$47,0))))))))</f>
        <v/>
      </c>
      <c r="U135" s="218" t="str">
        <f t="shared" si="41"/>
        <v/>
      </c>
      <c r="V135" s="206" t="str">
        <f>IF(C135="","",IF(AND(K135=0,T135=0),"OK",IF(Q135="有",IF(OR(IF(I135="委託輸送",IF(H135="ガソリン",VLOOKUP(L135,参考データ!$D$4:$H$6,5,TRUE),VLOOKUP(L135,参考データ!$D$7:$H$15,5,TRUE)),IF(H135="ガソリン",VLOOKUP(L135,参考データ!$D$16:$H$18,5,TRUE),VLOOKUP(L135,参考データ!$D$19:$H$27,5,TRUE)))&lt;(J135/N135),S135&gt;R135),"エラー","OK"),IF(IF(I135="委託輸送",IF(H135="ガソリン",VLOOKUP(L135,参考データ!$D$4:$H$6,5,TRUE),VLOOKUP(L135,参考データ!$D$7:$H$15,5,TRUE)),IF(H135="ガソリン",VLOOKUP(L135,参考データ!$D$16:$H$18,5,TRUE),VLOOKUP(L135,参考データ!$D$19:$H$27,5,TRUE)))&lt;(J135/N135),"エラー","OK"))))</f>
        <v/>
      </c>
      <c r="AN135" s="156">
        <f t="shared" si="42"/>
        <v>0</v>
      </c>
      <c r="AO135" s="156">
        <f t="shared" si="43"/>
        <v>0</v>
      </c>
      <c r="AP135" s="140">
        <f t="shared" si="44"/>
        <v>0</v>
      </c>
      <c r="AQ135" s="159" t="str">
        <f t="shared" si="45"/>
        <v/>
      </c>
    </row>
    <row r="136" spans="2:43" x14ac:dyDescent="0.2">
      <c r="B136" s="202">
        <v>125</v>
      </c>
      <c r="C136" s="45"/>
      <c r="D136" s="114"/>
      <c r="E136" s="114"/>
      <c r="F136" s="114"/>
      <c r="G136" s="44"/>
      <c r="H136" s="10"/>
      <c r="I136" s="10"/>
      <c r="J136" s="5"/>
      <c r="K136" s="36"/>
      <c r="L136" s="37"/>
      <c r="M136" s="8"/>
      <c r="N136" s="82"/>
      <c r="O136" s="68"/>
      <c r="P136" s="82"/>
      <c r="Q136" s="81"/>
      <c r="R136" s="280" t="str">
        <f t="shared" si="40"/>
        <v/>
      </c>
      <c r="S136" s="39" t="str">
        <f>IF(I136="","",IF(I136="委託輸送",IF(H136="ガソリン",VLOOKUP(L136,参考データ!$D$4:$F$6,3,TRUE),VLOOKUP(L136,参考データ!$D$7:$F$15,3,TRUE)),IF(H136="ガソリン",VLOOKUP(L136,参考データ!$D$16:$F$18,3,TRUE),VLOOKUP(L136,参考データ!$D$19:$F$27,3,TRUE))))</f>
        <v/>
      </c>
      <c r="T136" s="204" t="str">
        <f>IF(C136="","",IF(AND(J136=0,K136=0),0,IF(Q136="有",IF(H136="ガソリン",VLOOKUP(M136,参考データ!$B$36:$F$38,3,FALSE)/R136^VLOOKUP(M136,参考データ!$B$36:$F$38,4,FALSE)/L136^VLOOKUP(M136,参考データ!$B$36:$F$38,5,FALSE),VLOOKUP(M136,参考データ!$B$39:$F$42,3,FALSE)/R136^VLOOKUP(M136,参考データ!$B$39:$F$42,4,FALSE)/L136^VLOOKUP(M136,参考データ!$B$39:$F$42,5,FALSE))*U136,J136/(IF(I136="委託輸送",IF(H136="ガソリン",INDEX(参考データ!$F$48:$I$50,MATCH(L136,参考データ!$D$48:$D$50,1),MATCH(M136,参考データ!$F$47:$I$47,0)),INDEX(参考データ!$F$51:$I$59,MATCH(L136,参考データ!$D$51:$D$59,1),MATCH(M136,参考データ!$F$47:$I$47,0))),IF(H136="ガソリン",INDEX(参考データ!$F$60:$I$62,MATCH(L136,参考データ!$D$60:$D$62,1),MATCH(M136,参考データ!$F$47:$I$47,0)),INDEX(参考データ!$F$63:$I$71,MATCH(L136,参考データ!$D$63:$D$71,1),MATCH(M136,参考データ!$F$47:$I$47,0))))))))</f>
        <v/>
      </c>
      <c r="U136" s="218" t="str">
        <f t="shared" si="41"/>
        <v/>
      </c>
      <c r="V136" s="206" t="str">
        <f>IF(C136="","",IF(AND(K136=0,T136=0),"OK",IF(Q136="有",IF(OR(IF(I136="委託輸送",IF(H136="ガソリン",VLOOKUP(L136,参考データ!$D$4:$H$6,5,TRUE),VLOOKUP(L136,参考データ!$D$7:$H$15,5,TRUE)),IF(H136="ガソリン",VLOOKUP(L136,参考データ!$D$16:$H$18,5,TRUE),VLOOKUP(L136,参考データ!$D$19:$H$27,5,TRUE)))&lt;(J136/N136),S136&gt;R136),"エラー","OK"),IF(IF(I136="委託輸送",IF(H136="ガソリン",VLOOKUP(L136,参考データ!$D$4:$H$6,5,TRUE),VLOOKUP(L136,参考データ!$D$7:$H$15,5,TRUE)),IF(H136="ガソリン",VLOOKUP(L136,参考データ!$D$16:$H$18,5,TRUE),VLOOKUP(L136,参考データ!$D$19:$H$27,5,TRUE)))&lt;(J136/N136),"エラー","OK"))))</f>
        <v/>
      </c>
      <c r="AN136" s="156">
        <f t="shared" si="42"/>
        <v>0</v>
      </c>
      <c r="AO136" s="156">
        <f t="shared" si="43"/>
        <v>0</v>
      </c>
      <c r="AP136" s="140">
        <f t="shared" si="44"/>
        <v>0</v>
      </c>
      <c r="AQ136" s="159" t="str">
        <f t="shared" si="45"/>
        <v/>
      </c>
    </row>
    <row r="137" spans="2:43" x14ac:dyDescent="0.2">
      <c r="B137" s="202">
        <v>126</v>
      </c>
      <c r="C137" s="45"/>
      <c r="D137" s="114"/>
      <c r="E137" s="114"/>
      <c r="F137" s="114"/>
      <c r="G137" s="44"/>
      <c r="H137" s="10"/>
      <c r="I137" s="10"/>
      <c r="J137" s="5"/>
      <c r="K137" s="36"/>
      <c r="L137" s="37"/>
      <c r="M137" s="8"/>
      <c r="N137" s="82"/>
      <c r="O137" s="68"/>
      <c r="P137" s="82"/>
      <c r="Q137" s="81"/>
      <c r="R137" s="280" t="str">
        <f t="shared" si="40"/>
        <v/>
      </c>
      <c r="S137" s="39" t="str">
        <f>IF(I137="","",IF(I137="委託輸送",IF(H137="ガソリン",VLOOKUP(L137,参考データ!$D$4:$F$6,3,TRUE),VLOOKUP(L137,参考データ!$D$7:$F$15,3,TRUE)),IF(H137="ガソリン",VLOOKUP(L137,参考データ!$D$16:$F$18,3,TRUE),VLOOKUP(L137,参考データ!$D$19:$F$27,3,TRUE))))</f>
        <v/>
      </c>
      <c r="T137" s="204" t="str">
        <f>IF(C137="","",IF(AND(J137=0,K137=0),0,IF(Q137="有",IF(H137="ガソリン",VLOOKUP(M137,参考データ!$B$36:$F$38,3,FALSE)/R137^VLOOKUP(M137,参考データ!$B$36:$F$38,4,FALSE)/L137^VLOOKUP(M137,参考データ!$B$36:$F$38,5,FALSE),VLOOKUP(M137,参考データ!$B$39:$F$42,3,FALSE)/R137^VLOOKUP(M137,参考データ!$B$39:$F$42,4,FALSE)/L137^VLOOKUP(M137,参考データ!$B$39:$F$42,5,FALSE))*U137,J137/(IF(I137="委託輸送",IF(H137="ガソリン",INDEX(参考データ!$F$48:$I$50,MATCH(L137,参考データ!$D$48:$D$50,1),MATCH(M137,参考データ!$F$47:$I$47,0)),INDEX(参考データ!$F$51:$I$59,MATCH(L137,参考データ!$D$51:$D$59,1),MATCH(M137,参考データ!$F$47:$I$47,0))),IF(H137="ガソリン",INDEX(参考データ!$F$60:$I$62,MATCH(L137,参考データ!$D$60:$D$62,1),MATCH(M137,参考データ!$F$47:$I$47,0)),INDEX(参考データ!$F$63:$I$71,MATCH(L137,参考データ!$D$63:$D$71,1),MATCH(M137,参考データ!$F$47:$I$47,0))))))))</f>
        <v/>
      </c>
      <c r="U137" s="218" t="str">
        <f t="shared" si="41"/>
        <v/>
      </c>
      <c r="V137" s="206" t="str">
        <f>IF(C137="","",IF(AND(K137=0,T137=0),"OK",IF(Q137="有",IF(OR(IF(I137="委託輸送",IF(H137="ガソリン",VLOOKUP(L137,参考データ!$D$4:$H$6,5,TRUE),VLOOKUP(L137,参考データ!$D$7:$H$15,5,TRUE)),IF(H137="ガソリン",VLOOKUP(L137,参考データ!$D$16:$H$18,5,TRUE),VLOOKUP(L137,参考データ!$D$19:$H$27,5,TRUE)))&lt;(J137/N137),S137&gt;R137),"エラー","OK"),IF(IF(I137="委託輸送",IF(H137="ガソリン",VLOOKUP(L137,参考データ!$D$4:$H$6,5,TRUE),VLOOKUP(L137,参考データ!$D$7:$H$15,5,TRUE)),IF(H137="ガソリン",VLOOKUP(L137,参考データ!$D$16:$H$18,5,TRUE),VLOOKUP(L137,参考データ!$D$19:$H$27,5,TRUE)))&lt;(J137/N137),"エラー","OK"))))</f>
        <v/>
      </c>
      <c r="AN137" s="156">
        <f t="shared" si="42"/>
        <v>0</v>
      </c>
      <c r="AO137" s="156">
        <f t="shared" si="43"/>
        <v>0</v>
      </c>
      <c r="AP137" s="140">
        <f t="shared" si="44"/>
        <v>0</v>
      </c>
      <c r="AQ137" s="159" t="str">
        <f t="shared" si="45"/>
        <v/>
      </c>
    </row>
    <row r="138" spans="2:43" x14ac:dyDescent="0.2">
      <c r="B138" s="202">
        <v>127</v>
      </c>
      <c r="C138" s="45"/>
      <c r="D138" s="114"/>
      <c r="E138" s="114"/>
      <c r="F138" s="114"/>
      <c r="G138" s="44"/>
      <c r="H138" s="10"/>
      <c r="I138" s="10"/>
      <c r="J138" s="5"/>
      <c r="K138" s="36"/>
      <c r="L138" s="37"/>
      <c r="M138" s="8"/>
      <c r="N138" s="82"/>
      <c r="O138" s="68"/>
      <c r="P138" s="82"/>
      <c r="Q138" s="81"/>
      <c r="R138" s="280" t="str">
        <f t="shared" si="40"/>
        <v/>
      </c>
      <c r="S138" s="39" t="str">
        <f>IF(I138="","",IF(I138="委託輸送",IF(H138="ガソリン",VLOOKUP(L138,参考データ!$D$4:$F$6,3,TRUE),VLOOKUP(L138,参考データ!$D$7:$F$15,3,TRUE)),IF(H138="ガソリン",VLOOKUP(L138,参考データ!$D$16:$F$18,3,TRUE),VLOOKUP(L138,参考データ!$D$19:$F$27,3,TRUE))))</f>
        <v/>
      </c>
      <c r="T138" s="204" t="str">
        <f>IF(C138="","",IF(AND(J138=0,K138=0),0,IF(Q138="有",IF(H138="ガソリン",VLOOKUP(M138,参考データ!$B$36:$F$38,3,FALSE)/R138^VLOOKUP(M138,参考データ!$B$36:$F$38,4,FALSE)/L138^VLOOKUP(M138,参考データ!$B$36:$F$38,5,FALSE),VLOOKUP(M138,参考データ!$B$39:$F$42,3,FALSE)/R138^VLOOKUP(M138,参考データ!$B$39:$F$42,4,FALSE)/L138^VLOOKUP(M138,参考データ!$B$39:$F$42,5,FALSE))*U138,J138/(IF(I138="委託輸送",IF(H138="ガソリン",INDEX(参考データ!$F$48:$I$50,MATCH(L138,参考データ!$D$48:$D$50,1),MATCH(M138,参考データ!$F$47:$I$47,0)),INDEX(参考データ!$F$51:$I$59,MATCH(L138,参考データ!$D$51:$D$59,1),MATCH(M138,参考データ!$F$47:$I$47,0))),IF(H138="ガソリン",INDEX(参考データ!$F$60:$I$62,MATCH(L138,参考データ!$D$60:$D$62,1),MATCH(M138,参考データ!$F$47:$I$47,0)),INDEX(参考データ!$F$63:$I$71,MATCH(L138,参考データ!$D$63:$D$71,1),MATCH(M138,参考データ!$F$47:$I$47,0))))))))</f>
        <v/>
      </c>
      <c r="U138" s="218" t="str">
        <f t="shared" si="41"/>
        <v/>
      </c>
      <c r="V138" s="206" t="str">
        <f>IF(C138="","",IF(AND(K138=0,T138=0),"OK",IF(Q138="有",IF(OR(IF(I138="委託輸送",IF(H138="ガソリン",VLOOKUP(L138,参考データ!$D$4:$H$6,5,TRUE),VLOOKUP(L138,参考データ!$D$7:$H$15,5,TRUE)),IF(H138="ガソリン",VLOOKUP(L138,参考データ!$D$16:$H$18,5,TRUE),VLOOKUP(L138,参考データ!$D$19:$H$27,5,TRUE)))&lt;(J138/N138),S138&gt;R138),"エラー","OK"),IF(IF(I138="委託輸送",IF(H138="ガソリン",VLOOKUP(L138,参考データ!$D$4:$H$6,5,TRUE),VLOOKUP(L138,参考データ!$D$7:$H$15,5,TRUE)),IF(H138="ガソリン",VLOOKUP(L138,参考データ!$D$16:$H$18,5,TRUE),VLOOKUP(L138,参考データ!$D$19:$H$27,5,TRUE)))&lt;(J138/N138),"エラー","OK"))))</f>
        <v/>
      </c>
      <c r="AN138" s="156">
        <f t="shared" si="42"/>
        <v>0</v>
      </c>
      <c r="AO138" s="156">
        <f t="shared" si="43"/>
        <v>0</v>
      </c>
      <c r="AP138" s="140">
        <f t="shared" si="44"/>
        <v>0</v>
      </c>
      <c r="AQ138" s="159" t="str">
        <f t="shared" si="45"/>
        <v/>
      </c>
    </row>
    <row r="139" spans="2:43" x14ac:dyDescent="0.2">
      <c r="B139" s="202">
        <v>128</v>
      </c>
      <c r="C139" s="45"/>
      <c r="D139" s="114"/>
      <c r="E139" s="114"/>
      <c r="F139" s="114"/>
      <c r="G139" s="44"/>
      <c r="H139" s="10"/>
      <c r="I139" s="10"/>
      <c r="J139" s="5"/>
      <c r="K139" s="36"/>
      <c r="L139" s="37"/>
      <c r="M139" s="8"/>
      <c r="N139" s="82"/>
      <c r="O139" s="68"/>
      <c r="P139" s="82"/>
      <c r="Q139" s="81"/>
      <c r="R139" s="280" t="str">
        <f t="shared" si="40"/>
        <v/>
      </c>
      <c r="S139" s="39" t="str">
        <f>IF(I139="","",IF(I139="委託輸送",IF(H139="ガソリン",VLOOKUP(L139,参考データ!$D$4:$F$6,3,TRUE),VLOOKUP(L139,参考データ!$D$7:$F$15,3,TRUE)),IF(H139="ガソリン",VLOOKUP(L139,参考データ!$D$16:$F$18,3,TRUE),VLOOKUP(L139,参考データ!$D$19:$F$27,3,TRUE))))</f>
        <v/>
      </c>
      <c r="T139" s="204" t="str">
        <f>IF(C139="","",IF(AND(J139=0,K139=0),0,IF(Q139="有",IF(H139="ガソリン",VLOOKUP(M139,参考データ!$B$36:$F$38,3,FALSE)/R139^VLOOKUP(M139,参考データ!$B$36:$F$38,4,FALSE)/L139^VLOOKUP(M139,参考データ!$B$36:$F$38,5,FALSE),VLOOKUP(M139,参考データ!$B$39:$F$42,3,FALSE)/R139^VLOOKUP(M139,参考データ!$B$39:$F$42,4,FALSE)/L139^VLOOKUP(M139,参考データ!$B$39:$F$42,5,FALSE))*U139,J139/(IF(I139="委託輸送",IF(H139="ガソリン",INDEX(参考データ!$F$48:$I$50,MATCH(L139,参考データ!$D$48:$D$50,1),MATCH(M139,参考データ!$F$47:$I$47,0)),INDEX(参考データ!$F$51:$I$59,MATCH(L139,参考データ!$D$51:$D$59,1),MATCH(M139,参考データ!$F$47:$I$47,0))),IF(H139="ガソリン",INDEX(参考データ!$F$60:$I$62,MATCH(L139,参考データ!$D$60:$D$62,1),MATCH(M139,参考データ!$F$47:$I$47,0)),INDEX(参考データ!$F$63:$I$71,MATCH(L139,参考データ!$D$63:$D$71,1),MATCH(M139,参考データ!$F$47:$I$47,0))))))))</f>
        <v/>
      </c>
      <c r="U139" s="218" t="str">
        <f t="shared" si="41"/>
        <v/>
      </c>
      <c r="V139" s="206" t="str">
        <f>IF(C139="","",IF(AND(K139=0,T139=0),"OK",IF(Q139="有",IF(OR(IF(I139="委託輸送",IF(H139="ガソリン",VLOOKUP(L139,参考データ!$D$4:$H$6,5,TRUE),VLOOKUP(L139,参考データ!$D$7:$H$15,5,TRUE)),IF(H139="ガソリン",VLOOKUP(L139,参考データ!$D$16:$H$18,5,TRUE),VLOOKUP(L139,参考データ!$D$19:$H$27,5,TRUE)))&lt;(J139/N139),S139&gt;R139),"エラー","OK"),IF(IF(I139="委託輸送",IF(H139="ガソリン",VLOOKUP(L139,参考データ!$D$4:$H$6,5,TRUE),VLOOKUP(L139,参考データ!$D$7:$H$15,5,TRUE)),IF(H139="ガソリン",VLOOKUP(L139,参考データ!$D$16:$H$18,5,TRUE),VLOOKUP(L139,参考データ!$D$19:$H$27,5,TRUE)))&lt;(J139/N139),"エラー","OK"))))</f>
        <v/>
      </c>
      <c r="AN139" s="156">
        <f t="shared" si="42"/>
        <v>0</v>
      </c>
      <c r="AO139" s="156">
        <f t="shared" si="43"/>
        <v>0</v>
      </c>
      <c r="AP139" s="140">
        <f t="shared" si="44"/>
        <v>0</v>
      </c>
      <c r="AQ139" s="159" t="str">
        <f t="shared" si="45"/>
        <v/>
      </c>
    </row>
    <row r="140" spans="2:43" x14ac:dyDescent="0.2">
      <c r="B140" s="202">
        <v>129</v>
      </c>
      <c r="C140" s="45"/>
      <c r="D140" s="114"/>
      <c r="E140" s="114"/>
      <c r="F140" s="114"/>
      <c r="G140" s="44"/>
      <c r="H140" s="10"/>
      <c r="I140" s="10"/>
      <c r="J140" s="5"/>
      <c r="K140" s="36"/>
      <c r="L140" s="37"/>
      <c r="M140" s="8"/>
      <c r="N140" s="82"/>
      <c r="O140" s="68"/>
      <c r="P140" s="82"/>
      <c r="Q140" s="81"/>
      <c r="R140" s="280" t="str">
        <f t="shared" ref="R140:R203" si="46">IFERROR(K140/L140,"")</f>
        <v/>
      </c>
      <c r="S140" s="39" t="str">
        <f>IF(I140="","",IF(I140="委託輸送",IF(H140="ガソリン",VLOOKUP(L140,参考データ!$D$4:$F$6,3,TRUE),VLOOKUP(L140,参考データ!$D$7:$F$15,3,TRUE)),IF(H140="ガソリン",VLOOKUP(L140,参考データ!$D$16:$F$18,3,TRUE),VLOOKUP(L140,参考データ!$D$19:$F$27,3,TRUE))))</f>
        <v/>
      </c>
      <c r="T140" s="204" t="str">
        <f>IF(C140="","",IF(AND(J140=0,K140=0),0,IF(Q140="有",IF(H140="ガソリン",VLOOKUP(M140,参考データ!$B$36:$F$38,3,FALSE)/R140^VLOOKUP(M140,参考データ!$B$36:$F$38,4,FALSE)/L140^VLOOKUP(M140,参考データ!$B$36:$F$38,5,FALSE),VLOOKUP(M140,参考データ!$B$39:$F$42,3,FALSE)/R140^VLOOKUP(M140,参考データ!$B$39:$F$42,4,FALSE)/L140^VLOOKUP(M140,参考データ!$B$39:$F$42,5,FALSE))*U140,J140/(IF(I140="委託輸送",IF(H140="ガソリン",INDEX(参考データ!$F$48:$I$50,MATCH(L140,参考データ!$D$48:$D$50,1),MATCH(M140,参考データ!$F$47:$I$47,0)),INDEX(参考データ!$F$51:$I$59,MATCH(L140,参考データ!$D$51:$D$59,1),MATCH(M140,参考データ!$F$47:$I$47,0))),IF(H140="ガソリン",INDEX(参考データ!$F$60:$I$62,MATCH(L140,参考データ!$D$60:$D$62,1),MATCH(M140,参考データ!$F$47:$I$47,0)),INDEX(参考データ!$F$63:$I$71,MATCH(L140,参考データ!$D$63:$D$71,1),MATCH(M140,参考データ!$F$47:$I$47,0))))))))</f>
        <v/>
      </c>
      <c r="U140" s="218" t="str">
        <f t="shared" ref="U140:U203" si="47">IF(C140="","",K140*J140/1000)</f>
        <v/>
      </c>
      <c r="V140" s="206" t="str">
        <f>IF(C140="","",IF(AND(K140=0,T140=0),"OK",IF(Q140="有",IF(OR(IF(I140="委託輸送",IF(H140="ガソリン",VLOOKUP(L140,参考データ!$D$4:$H$6,5,TRUE),VLOOKUP(L140,参考データ!$D$7:$H$15,5,TRUE)),IF(H140="ガソリン",VLOOKUP(L140,参考データ!$D$16:$H$18,5,TRUE),VLOOKUP(L140,参考データ!$D$19:$H$27,5,TRUE)))&lt;(J140/N140),S140&gt;R140),"エラー","OK"),IF(IF(I140="委託輸送",IF(H140="ガソリン",VLOOKUP(L140,参考データ!$D$4:$H$6,5,TRUE),VLOOKUP(L140,参考データ!$D$7:$H$15,5,TRUE)),IF(H140="ガソリン",VLOOKUP(L140,参考データ!$D$16:$H$18,5,TRUE),VLOOKUP(L140,参考データ!$D$19:$H$27,5,TRUE)))&lt;(J140/N140),"エラー","OK"))))</f>
        <v/>
      </c>
      <c r="AN140" s="156">
        <f t="shared" ref="AN140:AN203" si="48">IFERROR(R140*N140,0)</f>
        <v>0</v>
      </c>
      <c r="AO140" s="156">
        <f t="shared" ref="AO140:AO203" si="49">+J140*L140/1000</f>
        <v>0</v>
      </c>
      <c r="AP140" s="140">
        <f t="shared" ref="AP140:AP203" si="50">IFERROR(J140/N140,0)</f>
        <v>0</v>
      </c>
      <c r="AQ140" s="159" t="str">
        <f t="shared" ref="AQ140:AQ203" si="51">C140&amp;D140&amp;E140&amp;F140</f>
        <v/>
      </c>
    </row>
    <row r="141" spans="2:43" x14ac:dyDescent="0.2">
      <c r="B141" s="202">
        <v>130</v>
      </c>
      <c r="C141" s="45"/>
      <c r="D141" s="114"/>
      <c r="E141" s="114"/>
      <c r="F141" s="114"/>
      <c r="G141" s="44"/>
      <c r="H141" s="10"/>
      <c r="I141" s="10"/>
      <c r="J141" s="5"/>
      <c r="K141" s="36"/>
      <c r="L141" s="37"/>
      <c r="M141" s="8"/>
      <c r="N141" s="82"/>
      <c r="O141" s="68"/>
      <c r="P141" s="82"/>
      <c r="Q141" s="81"/>
      <c r="R141" s="280" t="str">
        <f t="shared" si="46"/>
        <v/>
      </c>
      <c r="S141" s="39" t="str">
        <f>IF(I141="","",IF(I141="委託輸送",IF(H141="ガソリン",VLOOKUP(L141,参考データ!$D$4:$F$6,3,TRUE),VLOOKUP(L141,参考データ!$D$7:$F$15,3,TRUE)),IF(H141="ガソリン",VLOOKUP(L141,参考データ!$D$16:$F$18,3,TRUE),VLOOKUP(L141,参考データ!$D$19:$F$27,3,TRUE))))</f>
        <v/>
      </c>
      <c r="T141" s="204" t="str">
        <f>IF(C141="","",IF(AND(J141=0,K141=0),0,IF(Q141="有",IF(H141="ガソリン",VLOOKUP(M141,参考データ!$B$36:$F$38,3,FALSE)/R141^VLOOKUP(M141,参考データ!$B$36:$F$38,4,FALSE)/L141^VLOOKUP(M141,参考データ!$B$36:$F$38,5,FALSE),VLOOKUP(M141,参考データ!$B$39:$F$42,3,FALSE)/R141^VLOOKUP(M141,参考データ!$B$39:$F$42,4,FALSE)/L141^VLOOKUP(M141,参考データ!$B$39:$F$42,5,FALSE))*U141,J141/(IF(I141="委託輸送",IF(H141="ガソリン",INDEX(参考データ!$F$48:$I$50,MATCH(L141,参考データ!$D$48:$D$50,1),MATCH(M141,参考データ!$F$47:$I$47,0)),INDEX(参考データ!$F$51:$I$59,MATCH(L141,参考データ!$D$51:$D$59,1),MATCH(M141,参考データ!$F$47:$I$47,0))),IF(H141="ガソリン",INDEX(参考データ!$F$60:$I$62,MATCH(L141,参考データ!$D$60:$D$62,1),MATCH(M141,参考データ!$F$47:$I$47,0)),INDEX(参考データ!$F$63:$I$71,MATCH(L141,参考データ!$D$63:$D$71,1),MATCH(M141,参考データ!$F$47:$I$47,0))))))))</f>
        <v/>
      </c>
      <c r="U141" s="218" t="str">
        <f t="shared" si="47"/>
        <v/>
      </c>
      <c r="V141" s="206" t="str">
        <f>IF(C141="","",IF(AND(K141=0,T141=0),"OK",IF(Q141="有",IF(OR(IF(I141="委託輸送",IF(H141="ガソリン",VLOOKUP(L141,参考データ!$D$4:$H$6,5,TRUE),VLOOKUP(L141,参考データ!$D$7:$H$15,5,TRUE)),IF(H141="ガソリン",VLOOKUP(L141,参考データ!$D$16:$H$18,5,TRUE),VLOOKUP(L141,参考データ!$D$19:$H$27,5,TRUE)))&lt;(J141/N141),S141&gt;R141),"エラー","OK"),IF(IF(I141="委託輸送",IF(H141="ガソリン",VLOOKUP(L141,参考データ!$D$4:$H$6,5,TRUE),VLOOKUP(L141,参考データ!$D$7:$H$15,5,TRUE)),IF(H141="ガソリン",VLOOKUP(L141,参考データ!$D$16:$H$18,5,TRUE),VLOOKUP(L141,参考データ!$D$19:$H$27,5,TRUE)))&lt;(J141/N141),"エラー","OK"))))</f>
        <v/>
      </c>
      <c r="AN141" s="156">
        <f t="shared" si="48"/>
        <v>0</v>
      </c>
      <c r="AO141" s="156">
        <f t="shared" si="49"/>
        <v>0</v>
      </c>
      <c r="AP141" s="140">
        <f t="shared" si="50"/>
        <v>0</v>
      </c>
      <c r="AQ141" s="159" t="str">
        <f t="shared" si="51"/>
        <v/>
      </c>
    </row>
    <row r="142" spans="2:43" x14ac:dyDescent="0.2">
      <c r="B142" s="202">
        <v>131</v>
      </c>
      <c r="C142" s="45"/>
      <c r="D142" s="114"/>
      <c r="E142" s="114"/>
      <c r="F142" s="114"/>
      <c r="G142" s="44"/>
      <c r="H142" s="10"/>
      <c r="I142" s="10"/>
      <c r="J142" s="5"/>
      <c r="K142" s="36"/>
      <c r="L142" s="37"/>
      <c r="M142" s="8"/>
      <c r="N142" s="82"/>
      <c r="O142" s="68"/>
      <c r="P142" s="82"/>
      <c r="Q142" s="81"/>
      <c r="R142" s="280" t="str">
        <f t="shared" si="46"/>
        <v/>
      </c>
      <c r="S142" s="39" t="str">
        <f>IF(I142="","",IF(I142="委託輸送",IF(H142="ガソリン",VLOOKUP(L142,参考データ!$D$4:$F$6,3,TRUE),VLOOKUP(L142,参考データ!$D$7:$F$15,3,TRUE)),IF(H142="ガソリン",VLOOKUP(L142,参考データ!$D$16:$F$18,3,TRUE),VLOOKUP(L142,参考データ!$D$19:$F$27,3,TRUE))))</f>
        <v/>
      </c>
      <c r="T142" s="204" t="str">
        <f>IF(C142="","",IF(AND(J142=0,K142=0),0,IF(Q142="有",IF(H142="ガソリン",VLOOKUP(M142,参考データ!$B$36:$F$38,3,FALSE)/R142^VLOOKUP(M142,参考データ!$B$36:$F$38,4,FALSE)/L142^VLOOKUP(M142,参考データ!$B$36:$F$38,5,FALSE),VLOOKUP(M142,参考データ!$B$39:$F$42,3,FALSE)/R142^VLOOKUP(M142,参考データ!$B$39:$F$42,4,FALSE)/L142^VLOOKUP(M142,参考データ!$B$39:$F$42,5,FALSE))*U142,J142/(IF(I142="委託輸送",IF(H142="ガソリン",INDEX(参考データ!$F$48:$I$50,MATCH(L142,参考データ!$D$48:$D$50,1),MATCH(M142,参考データ!$F$47:$I$47,0)),INDEX(参考データ!$F$51:$I$59,MATCH(L142,参考データ!$D$51:$D$59,1),MATCH(M142,参考データ!$F$47:$I$47,0))),IF(H142="ガソリン",INDEX(参考データ!$F$60:$I$62,MATCH(L142,参考データ!$D$60:$D$62,1),MATCH(M142,参考データ!$F$47:$I$47,0)),INDEX(参考データ!$F$63:$I$71,MATCH(L142,参考データ!$D$63:$D$71,1),MATCH(M142,参考データ!$F$47:$I$47,0))))))))</f>
        <v/>
      </c>
      <c r="U142" s="218" t="str">
        <f t="shared" si="47"/>
        <v/>
      </c>
      <c r="V142" s="206" t="str">
        <f>IF(C142="","",IF(AND(K142=0,T142=0),"OK",IF(Q142="有",IF(OR(IF(I142="委託輸送",IF(H142="ガソリン",VLOOKUP(L142,参考データ!$D$4:$H$6,5,TRUE),VLOOKUP(L142,参考データ!$D$7:$H$15,5,TRUE)),IF(H142="ガソリン",VLOOKUP(L142,参考データ!$D$16:$H$18,5,TRUE),VLOOKUP(L142,参考データ!$D$19:$H$27,5,TRUE)))&lt;(J142/N142),S142&gt;R142),"エラー","OK"),IF(IF(I142="委託輸送",IF(H142="ガソリン",VLOOKUP(L142,参考データ!$D$4:$H$6,5,TRUE),VLOOKUP(L142,参考データ!$D$7:$H$15,5,TRUE)),IF(H142="ガソリン",VLOOKUP(L142,参考データ!$D$16:$H$18,5,TRUE),VLOOKUP(L142,参考データ!$D$19:$H$27,5,TRUE)))&lt;(J142/N142),"エラー","OK"))))</f>
        <v/>
      </c>
      <c r="AN142" s="156">
        <f t="shared" si="48"/>
        <v>0</v>
      </c>
      <c r="AO142" s="156">
        <f t="shared" si="49"/>
        <v>0</v>
      </c>
      <c r="AP142" s="140">
        <f t="shared" si="50"/>
        <v>0</v>
      </c>
      <c r="AQ142" s="159" t="str">
        <f t="shared" si="51"/>
        <v/>
      </c>
    </row>
    <row r="143" spans="2:43" x14ac:dyDescent="0.2">
      <c r="B143" s="202">
        <v>132</v>
      </c>
      <c r="C143" s="45"/>
      <c r="D143" s="114"/>
      <c r="E143" s="114"/>
      <c r="F143" s="114"/>
      <c r="G143" s="44"/>
      <c r="H143" s="10"/>
      <c r="I143" s="10"/>
      <c r="J143" s="5"/>
      <c r="K143" s="36"/>
      <c r="L143" s="37"/>
      <c r="M143" s="8"/>
      <c r="N143" s="82"/>
      <c r="O143" s="68"/>
      <c r="P143" s="82"/>
      <c r="Q143" s="81"/>
      <c r="R143" s="280" t="str">
        <f t="shared" si="46"/>
        <v/>
      </c>
      <c r="S143" s="39" t="str">
        <f>IF(I143="","",IF(I143="委託輸送",IF(H143="ガソリン",VLOOKUP(L143,参考データ!$D$4:$F$6,3,TRUE),VLOOKUP(L143,参考データ!$D$7:$F$15,3,TRUE)),IF(H143="ガソリン",VLOOKUP(L143,参考データ!$D$16:$F$18,3,TRUE),VLOOKUP(L143,参考データ!$D$19:$F$27,3,TRUE))))</f>
        <v/>
      </c>
      <c r="T143" s="204" t="str">
        <f>IF(C143="","",IF(AND(J143=0,K143=0),0,IF(Q143="有",IF(H143="ガソリン",VLOOKUP(M143,参考データ!$B$36:$F$38,3,FALSE)/R143^VLOOKUP(M143,参考データ!$B$36:$F$38,4,FALSE)/L143^VLOOKUP(M143,参考データ!$B$36:$F$38,5,FALSE),VLOOKUP(M143,参考データ!$B$39:$F$42,3,FALSE)/R143^VLOOKUP(M143,参考データ!$B$39:$F$42,4,FALSE)/L143^VLOOKUP(M143,参考データ!$B$39:$F$42,5,FALSE))*U143,J143/(IF(I143="委託輸送",IF(H143="ガソリン",INDEX(参考データ!$F$48:$I$50,MATCH(L143,参考データ!$D$48:$D$50,1),MATCH(M143,参考データ!$F$47:$I$47,0)),INDEX(参考データ!$F$51:$I$59,MATCH(L143,参考データ!$D$51:$D$59,1),MATCH(M143,参考データ!$F$47:$I$47,0))),IF(H143="ガソリン",INDEX(参考データ!$F$60:$I$62,MATCH(L143,参考データ!$D$60:$D$62,1),MATCH(M143,参考データ!$F$47:$I$47,0)),INDEX(参考データ!$F$63:$I$71,MATCH(L143,参考データ!$D$63:$D$71,1),MATCH(M143,参考データ!$F$47:$I$47,0))))))))</f>
        <v/>
      </c>
      <c r="U143" s="218" t="str">
        <f t="shared" si="47"/>
        <v/>
      </c>
      <c r="V143" s="206" t="str">
        <f>IF(C143="","",IF(AND(K143=0,T143=0),"OK",IF(Q143="有",IF(OR(IF(I143="委託輸送",IF(H143="ガソリン",VLOOKUP(L143,参考データ!$D$4:$H$6,5,TRUE),VLOOKUP(L143,参考データ!$D$7:$H$15,5,TRUE)),IF(H143="ガソリン",VLOOKUP(L143,参考データ!$D$16:$H$18,5,TRUE),VLOOKUP(L143,参考データ!$D$19:$H$27,5,TRUE)))&lt;(J143/N143),S143&gt;R143),"エラー","OK"),IF(IF(I143="委託輸送",IF(H143="ガソリン",VLOOKUP(L143,参考データ!$D$4:$H$6,5,TRUE),VLOOKUP(L143,参考データ!$D$7:$H$15,5,TRUE)),IF(H143="ガソリン",VLOOKUP(L143,参考データ!$D$16:$H$18,5,TRUE),VLOOKUP(L143,参考データ!$D$19:$H$27,5,TRUE)))&lt;(J143/N143),"エラー","OK"))))</f>
        <v/>
      </c>
      <c r="AN143" s="156">
        <f t="shared" si="48"/>
        <v>0</v>
      </c>
      <c r="AO143" s="156">
        <f t="shared" si="49"/>
        <v>0</v>
      </c>
      <c r="AP143" s="140">
        <f t="shared" si="50"/>
        <v>0</v>
      </c>
      <c r="AQ143" s="159" t="str">
        <f t="shared" si="51"/>
        <v/>
      </c>
    </row>
    <row r="144" spans="2:43" x14ac:dyDescent="0.2">
      <c r="B144" s="202">
        <v>133</v>
      </c>
      <c r="C144" s="45"/>
      <c r="D144" s="114"/>
      <c r="E144" s="114"/>
      <c r="F144" s="114"/>
      <c r="G144" s="44"/>
      <c r="H144" s="10"/>
      <c r="I144" s="10"/>
      <c r="J144" s="5"/>
      <c r="K144" s="36"/>
      <c r="L144" s="37"/>
      <c r="M144" s="8"/>
      <c r="N144" s="82"/>
      <c r="O144" s="68"/>
      <c r="P144" s="82"/>
      <c r="Q144" s="81"/>
      <c r="R144" s="280" t="str">
        <f t="shared" si="46"/>
        <v/>
      </c>
      <c r="S144" s="39" t="str">
        <f>IF(I144="","",IF(I144="委託輸送",IF(H144="ガソリン",VLOOKUP(L144,参考データ!$D$4:$F$6,3,TRUE),VLOOKUP(L144,参考データ!$D$7:$F$15,3,TRUE)),IF(H144="ガソリン",VLOOKUP(L144,参考データ!$D$16:$F$18,3,TRUE),VLOOKUP(L144,参考データ!$D$19:$F$27,3,TRUE))))</f>
        <v/>
      </c>
      <c r="T144" s="204" t="str">
        <f>IF(C144="","",IF(AND(J144=0,K144=0),0,IF(Q144="有",IF(H144="ガソリン",VLOOKUP(M144,参考データ!$B$36:$F$38,3,FALSE)/R144^VLOOKUP(M144,参考データ!$B$36:$F$38,4,FALSE)/L144^VLOOKUP(M144,参考データ!$B$36:$F$38,5,FALSE),VLOOKUP(M144,参考データ!$B$39:$F$42,3,FALSE)/R144^VLOOKUP(M144,参考データ!$B$39:$F$42,4,FALSE)/L144^VLOOKUP(M144,参考データ!$B$39:$F$42,5,FALSE))*U144,J144/(IF(I144="委託輸送",IF(H144="ガソリン",INDEX(参考データ!$F$48:$I$50,MATCH(L144,参考データ!$D$48:$D$50,1),MATCH(M144,参考データ!$F$47:$I$47,0)),INDEX(参考データ!$F$51:$I$59,MATCH(L144,参考データ!$D$51:$D$59,1),MATCH(M144,参考データ!$F$47:$I$47,0))),IF(H144="ガソリン",INDEX(参考データ!$F$60:$I$62,MATCH(L144,参考データ!$D$60:$D$62,1),MATCH(M144,参考データ!$F$47:$I$47,0)),INDEX(参考データ!$F$63:$I$71,MATCH(L144,参考データ!$D$63:$D$71,1),MATCH(M144,参考データ!$F$47:$I$47,0))))))))</f>
        <v/>
      </c>
      <c r="U144" s="218" t="str">
        <f t="shared" si="47"/>
        <v/>
      </c>
      <c r="V144" s="206" t="str">
        <f>IF(C144="","",IF(AND(K144=0,T144=0),"OK",IF(Q144="有",IF(OR(IF(I144="委託輸送",IF(H144="ガソリン",VLOOKUP(L144,参考データ!$D$4:$H$6,5,TRUE),VLOOKUP(L144,参考データ!$D$7:$H$15,5,TRUE)),IF(H144="ガソリン",VLOOKUP(L144,参考データ!$D$16:$H$18,5,TRUE),VLOOKUP(L144,参考データ!$D$19:$H$27,5,TRUE)))&lt;(J144/N144),S144&gt;R144),"エラー","OK"),IF(IF(I144="委託輸送",IF(H144="ガソリン",VLOOKUP(L144,参考データ!$D$4:$H$6,5,TRUE),VLOOKUP(L144,参考データ!$D$7:$H$15,5,TRUE)),IF(H144="ガソリン",VLOOKUP(L144,参考データ!$D$16:$H$18,5,TRUE),VLOOKUP(L144,参考データ!$D$19:$H$27,5,TRUE)))&lt;(J144/N144),"エラー","OK"))))</f>
        <v/>
      </c>
      <c r="AN144" s="156">
        <f t="shared" si="48"/>
        <v>0</v>
      </c>
      <c r="AO144" s="156">
        <f t="shared" si="49"/>
        <v>0</v>
      </c>
      <c r="AP144" s="140">
        <f t="shared" si="50"/>
        <v>0</v>
      </c>
      <c r="AQ144" s="159" t="str">
        <f t="shared" si="51"/>
        <v/>
      </c>
    </row>
    <row r="145" spans="2:43" x14ac:dyDescent="0.2">
      <c r="B145" s="202">
        <v>134</v>
      </c>
      <c r="C145" s="45"/>
      <c r="D145" s="114"/>
      <c r="E145" s="114"/>
      <c r="F145" s="114"/>
      <c r="G145" s="44"/>
      <c r="H145" s="10"/>
      <c r="I145" s="10"/>
      <c r="J145" s="5"/>
      <c r="K145" s="36"/>
      <c r="L145" s="37"/>
      <c r="M145" s="8"/>
      <c r="N145" s="82"/>
      <c r="O145" s="68"/>
      <c r="P145" s="82"/>
      <c r="Q145" s="81"/>
      <c r="R145" s="280" t="str">
        <f t="shared" si="46"/>
        <v/>
      </c>
      <c r="S145" s="39" t="str">
        <f>IF(I145="","",IF(I145="委託輸送",IF(H145="ガソリン",VLOOKUP(L145,参考データ!$D$4:$F$6,3,TRUE),VLOOKUP(L145,参考データ!$D$7:$F$15,3,TRUE)),IF(H145="ガソリン",VLOOKUP(L145,参考データ!$D$16:$F$18,3,TRUE),VLOOKUP(L145,参考データ!$D$19:$F$27,3,TRUE))))</f>
        <v/>
      </c>
      <c r="T145" s="204" t="str">
        <f>IF(C145="","",IF(AND(J145=0,K145=0),0,IF(Q145="有",IF(H145="ガソリン",VLOOKUP(M145,参考データ!$B$36:$F$38,3,FALSE)/R145^VLOOKUP(M145,参考データ!$B$36:$F$38,4,FALSE)/L145^VLOOKUP(M145,参考データ!$B$36:$F$38,5,FALSE),VLOOKUP(M145,参考データ!$B$39:$F$42,3,FALSE)/R145^VLOOKUP(M145,参考データ!$B$39:$F$42,4,FALSE)/L145^VLOOKUP(M145,参考データ!$B$39:$F$42,5,FALSE))*U145,J145/(IF(I145="委託輸送",IF(H145="ガソリン",INDEX(参考データ!$F$48:$I$50,MATCH(L145,参考データ!$D$48:$D$50,1),MATCH(M145,参考データ!$F$47:$I$47,0)),INDEX(参考データ!$F$51:$I$59,MATCH(L145,参考データ!$D$51:$D$59,1),MATCH(M145,参考データ!$F$47:$I$47,0))),IF(H145="ガソリン",INDEX(参考データ!$F$60:$I$62,MATCH(L145,参考データ!$D$60:$D$62,1),MATCH(M145,参考データ!$F$47:$I$47,0)),INDEX(参考データ!$F$63:$I$71,MATCH(L145,参考データ!$D$63:$D$71,1),MATCH(M145,参考データ!$F$47:$I$47,0))))))))</f>
        <v/>
      </c>
      <c r="U145" s="218" t="str">
        <f t="shared" si="47"/>
        <v/>
      </c>
      <c r="V145" s="206" t="str">
        <f>IF(C145="","",IF(AND(K145=0,T145=0),"OK",IF(Q145="有",IF(OR(IF(I145="委託輸送",IF(H145="ガソリン",VLOOKUP(L145,参考データ!$D$4:$H$6,5,TRUE),VLOOKUP(L145,参考データ!$D$7:$H$15,5,TRUE)),IF(H145="ガソリン",VLOOKUP(L145,参考データ!$D$16:$H$18,5,TRUE),VLOOKUP(L145,参考データ!$D$19:$H$27,5,TRUE)))&lt;(J145/N145),S145&gt;R145),"エラー","OK"),IF(IF(I145="委託輸送",IF(H145="ガソリン",VLOOKUP(L145,参考データ!$D$4:$H$6,5,TRUE),VLOOKUP(L145,参考データ!$D$7:$H$15,5,TRUE)),IF(H145="ガソリン",VLOOKUP(L145,参考データ!$D$16:$H$18,5,TRUE),VLOOKUP(L145,参考データ!$D$19:$H$27,5,TRUE)))&lt;(J145/N145),"エラー","OK"))))</f>
        <v/>
      </c>
      <c r="AN145" s="156">
        <f t="shared" si="48"/>
        <v>0</v>
      </c>
      <c r="AO145" s="156">
        <f t="shared" si="49"/>
        <v>0</v>
      </c>
      <c r="AP145" s="140">
        <f t="shared" si="50"/>
        <v>0</v>
      </c>
      <c r="AQ145" s="159" t="str">
        <f t="shared" si="51"/>
        <v/>
      </c>
    </row>
    <row r="146" spans="2:43" x14ac:dyDescent="0.2">
      <c r="B146" s="202">
        <v>135</v>
      </c>
      <c r="C146" s="45"/>
      <c r="D146" s="114"/>
      <c r="E146" s="114"/>
      <c r="F146" s="114"/>
      <c r="G146" s="44"/>
      <c r="H146" s="10"/>
      <c r="I146" s="10"/>
      <c r="J146" s="5"/>
      <c r="K146" s="36"/>
      <c r="L146" s="37"/>
      <c r="M146" s="8"/>
      <c r="N146" s="82"/>
      <c r="O146" s="68"/>
      <c r="P146" s="82"/>
      <c r="Q146" s="81"/>
      <c r="R146" s="280" t="str">
        <f t="shared" si="46"/>
        <v/>
      </c>
      <c r="S146" s="39" t="str">
        <f>IF(I146="","",IF(I146="委託輸送",IF(H146="ガソリン",VLOOKUP(L146,参考データ!$D$4:$F$6,3,TRUE),VLOOKUP(L146,参考データ!$D$7:$F$15,3,TRUE)),IF(H146="ガソリン",VLOOKUP(L146,参考データ!$D$16:$F$18,3,TRUE),VLOOKUP(L146,参考データ!$D$19:$F$27,3,TRUE))))</f>
        <v/>
      </c>
      <c r="T146" s="204" t="str">
        <f>IF(C146="","",IF(AND(J146=0,K146=0),0,IF(Q146="有",IF(H146="ガソリン",VLOOKUP(M146,参考データ!$B$36:$F$38,3,FALSE)/R146^VLOOKUP(M146,参考データ!$B$36:$F$38,4,FALSE)/L146^VLOOKUP(M146,参考データ!$B$36:$F$38,5,FALSE),VLOOKUP(M146,参考データ!$B$39:$F$42,3,FALSE)/R146^VLOOKUP(M146,参考データ!$B$39:$F$42,4,FALSE)/L146^VLOOKUP(M146,参考データ!$B$39:$F$42,5,FALSE))*U146,J146/(IF(I146="委託輸送",IF(H146="ガソリン",INDEX(参考データ!$F$48:$I$50,MATCH(L146,参考データ!$D$48:$D$50,1),MATCH(M146,参考データ!$F$47:$I$47,0)),INDEX(参考データ!$F$51:$I$59,MATCH(L146,参考データ!$D$51:$D$59,1),MATCH(M146,参考データ!$F$47:$I$47,0))),IF(H146="ガソリン",INDEX(参考データ!$F$60:$I$62,MATCH(L146,参考データ!$D$60:$D$62,1),MATCH(M146,参考データ!$F$47:$I$47,0)),INDEX(参考データ!$F$63:$I$71,MATCH(L146,参考データ!$D$63:$D$71,1),MATCH(M146,参考データ!$F$47:$I$47,0))))))))</f>
        <v/>
      </c>
      <c r="U146" s="218" t="str">
        <f t="shared" si="47"/>
        <v/>
      </c>
      <c r="V146" s="206" t="str">
        <f>IF(C146="","",IF(AND(K146=0,T146=0),"OK",IF(Q146="有",IF(OR(IF(I146="委託輸送",IF(H146="ガソリン",VLOOKUP(L146,参考データ!$D$4:$H$6,5,TRUE),VLOOKUP(L146,参考データ!$D$7:$H$15,5,TRUE)),IF(H146="ガソリン",VLOOKUP(L146,参考データ!$D$16:$H$18,5,TRUE),VLOOKUP(L146,参考データ!$D$19:$H$27,5,TRUE)))&lt;(J146/N146),S146&gt;R146),"エラー","OK"),IF(IF(I146="委託輸送",IF(H146="ガソリン",VLOOKUP(L146,参考データ!$D$4:$H$6,5,TRUE),VLOOKUP(L146,参考データ!$D$7:$H$15,5,TRUE)),IF(H146="ガソリン",VLOOKUP(L146,参考データ!$D$16:$H$18,5,TRUE),VLOOKUP(L146,参考データ!$D$19:$H$27,5,TRUE)))&lt;(J146/N146),"エラー","OK"))))</f>
        <v/>
      </c>
      <c r="AN146" s="156">
        <f t="shared" si="48"/>
        <v>0</v>
      </c>
      <c r="AO146" s="156">
        <f t="shared" si="49"/>
        <v>0</v>
      </c>
      <c r="AP146" s="140">
        <f t="shared" si="50"/>
        <v>0</v>
      </c>
      <c r="AQ146" s="159" t="str">
        <f t="shared" si="51"/>
        <v/>
      </c>
    </row>
    <row r="147" spans="2:43" x14ac:dyDescent="0.2">
      <c r="B147" s="202">
        <v>136</v>
      </c>
      <c r="C147" s="45"/>
      <c r="D147" s="114"/>
      <c r="E147" s="114"/>
      <c r="F147" s="114"/>
      <c r="G147" s="44"/>
      <c r="H147" s="10"/>
      <c r="I147" s="10"/>
      <c r="J147" s="5"/>
      <c r="K147" s="36"/>
      <c r="L147" s="37"/>
      <c r="M147" s="8"/>
      <c r="N147" s="82"/>
      <c r="O147" s="68"/>
      <c r="P147" s="82"/>
      <c r="Q147" s="81"/>
      <c r="R147" s="280" t="str">
        <f t="shared" si="46"/>
        <v/>
      </c>
      <c r="S147" s="39" t="str">
        <f>IF(I147="","",IF(I147="委託輸送",IF(H147="ガソリン",VLOOKUP(L147,参考データ!$D$4:$F$6,3,TRUE),VLOOKUP(L147,参考データ!$D$7:$F$15,3,TRUE)),IF(H147="ガソリン",VLOOKUP(L147,参考データ!$D$16:$F$18,3,TRUE),VLOOKUP(L147,参考データ!$D$19:$F$27,3,TRUE))))</f>
        <v/>
      </c>
      <c r="T147" s="204" t="str">
        <f>IF(C147="","",IF(AND(J147=0,K147=0),0,IF(Q147="有",IF(H147="ガソリン",VLOOKUP(M147,参考データ!$B$36:$F$38,3,FALSE)/R147^VLOOKUP(M147,参考データ!$B$36:$F$38,4,FALSE)/L147^VLOOKUP(M147,参考データ!$B$36:$F$38,5,FALSE),VLOOKUP(M147,参考データ!$B$39:$F$42,3,FALSE)/R147^VLOOKUP(M147,参考データ!$B$39:$F$42,4,FALSE)/L147^VLOOKUP(M147,参考データ!$B$39:$F$42,5,FALSE))*U147,J147/(IF(I147="委託輸送",IF(H147="ガソリン",INDEX(参考データ!$F$48:$I$50,MATCH(L147,参考データ!$D$48:$D$50,1),MATCH(M147,参考データ!$F$47:$I$47,0)),INDEX(参考データ!$F$51:$I$59,MATCH(L147,参考データ!$D$51:$D$59,1),MATCH(M147,参考データ!$F$47:$I$47,0))),IF(H147="ガソリン",INDEX(参考データ!$F$60:$I$62,MATCH(L147,参考データ!$D$60:$D$62,1),MATCH(M147,参考データ!$F$47:$I$47,0)),INDEX(参考データ!$F$63:$I$71,MATCH(L147,参考データ!$D$63:$D$71,1),MATCH(M147,参考データ!$F$47:$I$47,0))))))))</f>
        <v/>
      </c>
      <c r="U147" s="218" t="str">
        <f t="shared" si="47"/>
        <v/>
      </c>
      <c r="V147" s="206" t="str">
        <f>IF(C147="","",IF(AND(K147=0,T147=0),"OK",IF(Q147="有",IF(OR(IF(I147="委託輸送",IF(H147="ガソリン",VLOOKUP(L147,参考データ!$D$4:$H$6,5,TRUE),VLOOKUP(L147,参考データ!$D$7:$H$15,5,TRUE)),IF(H147="ガソリン",VLOOKUP(L147,参考データ!$D$16:$H$18,5,TRUE),VLOOKUP(L147,参考データ!$D$19:$H$27,5,TRUE)))&lt;(J147/N147),S147&gt;R147),"エラー","OK"),IF(IF(I147="委託輸送",IF(H147="ガソリン",VLOOKUP(L147,参考データ!$D$4:$H$6,5,TRUE),VLOOKUP(L147,参考データ!$D$7:$H$15,5,TRUE)),IF(H147="ガソリン",VLOOKUP(L147,参考データ!$D$16:$H$18,5,TRUE),VLOOKUP(L147,参考データ!$D$19:$H$27,5,TRUE)))&lt;(J147/N147),"エラー","OK"))))</f>
        <v/>
      </c>
      <c r="AN147" s="156">
        <f t="shared" si="48"/>
        <v>0</v>
      </c>
      <c r="AO147" s="156">
        <f t="shared" si="49"/>
        <v>0</v>
      </c>
      <c r="AP147" s="140">
        <f t="shared" si="50"/>
        <v>0</v>
      </c>
      <c r="AQ147" s="159" t="str">
        <f t="shared" si="51"/>
        <v/>
      </c>
    </row>
    <row r="148" spans="2:43" x14ac:dyDescent="0.2">
      <c r="B148" s="202">
        <v>137</v>
      </c>
      <c r="C148" s="45"/>
      <c r="D148" s="114"/>
      <c r="E148" s="114"/>
      <c r="F148" s="114"/>
      <c r="G148" s="44"/>
      <c r="H148" s="10"/>
      <c r="I148" s="10"/>
      <c r="J148" s="5"/>
      <c r="K148" s="36"/>
      <c r="L148" s="37"/>
      <c r="M148" s="8"/>
      <c r="N148" s="82"/>
      <c r="O148" s="68"/>
      <c r="P148" s="82"/>
      <c r="Q148" s="81"/>
      <c r="R148" s="280" t="str">
        <f t="shared" si="46"/>
        <v/>
      </c>
      <c r="S148" s="39" t="str">
        <f>IF(I148="","",IF(I148="委託輸送",IF(H148="ガソリン",VLOOKUP(L148,参考データ!$D$4:$F$6,3,TRUE),VLOOKUP(L148,参考データ!$D$7:$F$15,3,TRUE)),IF(H148="ガソリン",VLOOKUP(L148,参考データ!$D$16:$F$18,3,TRUE),VLOOKUP(L148,参考データ!$D$19:$F$27,3,TRUE))))</f>
        <v/>
      </c>
      <c r="T148" s="204" t="str">
        <f>IF(C148="","",IF(AND(J148=0,K148=0),0,IF(Q148="有",IF(H148="ガソリン",VLOOKUP(M148,参考データ!$B$36:$F$38,3,FALSE)/R148^VLOOKUP(M148,参考データ!$B$36:$F$38,4,FALSE)/L148^VLOOKUP(M148,参考データ!$B$36:$F$38,5,FALSE),VLOOKUP(M148,参考データ!$B$39:$F$42,3,FALSE)/R148^VLOOKUP(M148,参考データ!$B$39:$F$42,4,FALSE)/L148^VLOOKUP(M148,参考データ!$B$39:$F$42,5,FALSE))*U148,J148/(IF(I148="委託輸送",IF(H148="ガソリン",INDEX(参考データ!$F$48:$I$50,MATCH(L148,参考データ!$D$48:$D$50,1),MATCH(M148,参考データ!$F$47:$I$47,0)),INDEX(参考データ!$F$51:$I$59,MATCH(L148,参考データ!$D$51:$D$59,1),MATCH(M148,参考データ!$F$47:$I$47,0))),IF(H148="ガソリン",INDEX(参考データ!$F$60:$I$62,MATCH(L148,参考データ!$D$60:$D$62,1),MATCH(M148,参考データ!$F$47:$I$47,0)),INDEX(参考データ!$F$63:$I$71,MATCH(L148,参考データ!$D$63:$D$71,1),MATCH(M148,参考データ!$F$47:$I$47,0))))))))</f>
        <v/>
      </c>
      <c r="U148" s="218" t="str">
        <f t="shared" si="47"/>
        <v/>
      </c>
      <c r="V148" s="206" t="str">
        <f>IF(C148="","",IF(AND(K148=0,T148=0),"OK",IF(Q148="有",IF(OR(IF(I148="委託輸送",IF(H148="ガソリン",VLOOKUP(L148,参考データ!$D$4:$H$6,5,TRUE),VLOOKUP(L148,参考データ!$D$7:$H$15,5,TRUE)),IF(H148="ガソリン",VLOOKUP(L148,参考データ!$D$16:$H$18,5,TRUE),VLOOKUP(L148,参考データ!$D$19:$H$27,5,TRUE)))&lt;(J148/N148),S148&gt;R148),"エラー","OK"),IF(IF(I148="委託輸送",IF(H148="ガソリン",VLOOKUP(L148,参考データ!$D$4:$H$6,5,TRUE),VLOOKUP(L148,参考データ!$D$7:$H$15,5,TRUE)),IF(H148="ガソリン",VLOOKUP(L148,参考データ!$D$16:$H$18,5,TRUE),VLOOKUP(L148,参考データ!$D$19:$H$27,5,TRUE)))&lt;(J148/N148),"エラー","OK"))))</f>
        <v/>
      </c>
      <c r="AN148" s="156">
        <f t="shared" si="48"/>
        <v>0</v>
      </c>
      <c r="AO148" s="156">
        <f t="shared" si="49"/>
        <v>0</v>
      </c>
      <c r="AP148" s="140">
        <f t="shared" si="50"/>
        <v>0</v>
      </c>
      <c r="AQ148" s="159" t="str">
        <f t="shared" si="51"/>
        <v/>
      </c>
    </row>
    <row r="149" spans="2:43" x14ac:dyDescent="0.2">
      <c r="B149" s="202">
        <v>138</v>
      </c>
      <c r="C149" s="45"/>
      <c r="D149" s="114"/>
      <c r="E149" s="114"/>
      <c r="F149" s="114"/>
      <c r="G149" s="44"/>
      <c r="H149" s="10"/>
      <c r="I149" s="10"/>
      <c r="J149" s="5"/>
      <c r="K149" s="36"/>
      <c r="L149" s="37"/>
      <c r="M149" s="8"/>
      <c r="N149" s="82"/>
      <c r="O149" s="68"/>
      <c r="P149" s="82"/>
      <c r="Q149" s="81"/>
      <c r="R149" s="280" t="str">
        <f t="shared" si="46"/>
        <v/>
      </c>
      <c r="S149" s="39" t="str">
        <f>IF(I149="","",IF(I149="委託輸送",IF(H149="ガソリン",VLOOKUP(L149,参考データ!$D$4:$F$6,3,TRUE),VLOOKUP(L149,参考データ!$D$7:$F$15,3,TRUE)),IF(H149="ガソリン",VLOOKUP(L149,参考データ!$D$16:$F$18,3,TRUE),VLOOKUP(L149,参考データ!$D$19:$F$27,3,TRUE))))</f>
        <v/>
      </c>
      <c r="T149" s="204" t="str">
        <f>IF(C149="","",IF(AND(J149=0,K149=0),0,IF(Q149="有",IF(H149="ガソリン",VLOOKUP(M149,参考データ!$B$36:$F$38,3,FALSE)/R149^VLOOKUP(M149,参考データ!$B$36:$F$38,4,FALSE)/L149^VLOOKUP(M149,参考データ!$B$36:$F$38,5,FALSE),VLOOKUP(M149,参考データ!$B$39:$F$42,3,FALSE)/R149^VLOOKUP(M149,参考データ!$B$39:$F$42,4,FALSE)/L149^VLOOKUP(M149,参考データ!$B$39:$F$42,5,FALSE))*U149,J149/(IF(I149="委託輸送",IF(H149="ガソリン",INDEX(参考データ!$F$48:$I$50,MATCH(L149,参考データ!$D$48:$D$50,1),MATCH(M149,参考データ!$F$47:$I$47,0)),INDEX(参考データ!$F$51:$I$59,MATCH(L149,参考データ!$D$51:$D$59,1),MATCH(M149,参考データ!$F$47:$I$47,0))),IF(H149="ガソリン",INDEX(参考データ!$F$60:$I$62,MATCH(L149,参考データ!$D$60:$D$62,1),MATCH(M149,参考データ!$F$47:$I$47,0)),INDEX(参考データ!$F$63:$I$71,MATCH(L149,参考データ!$D$63:$D$71,1),MATCH(M149,参考データ!$F$47:$I$47,0))))))))</f>
        <v/>
      </c>
      <c r="U149" s="218" t="str">
        <f t="shared" si="47"/>
        <v/>
      </c>
      <c r="V149" s="206" t="str">
        <f>IF(C149="","",IF(AND(K149=0,T149=0),"OK",IF(Q149="有",IF(OR(IF(I149="委託輸送",IF(H149="ガソリン",VLOOKUP(L149,参考データ!$D$4:$H$6,5,TRUE),VLOOKUP(L149,参考データ!$D$7:$H$15,5,TRUE)),IF(H149="ガソリン",VLOOKUP(L149,参考データ!$D$16:$H$18,5,TRUE),VLOOKUP(L149,参考データ!$D$19:$H$27,5,TRUE)))&lt;(J149/N149),S149&gt;R149),"エラー","OK"),IF(IF(I149="委託輸送",IF(H149="ガソリン",VLOOKUP(L149,参考データ!$D$4:$H$6,5,TRUE),VLOOKUP(L149,参考データ!$D$7:$H$15,5,TRUE)),IF(H149="ガソリン",VLOOKUP(L149,参考データ!$D$16:$H$18,5,TRUE),VLOOKUP(L149,参考データ!$D$19:$H$27,5,TRUE)))&lt;(J149/N149),"エラー","OK"))))</f>
        <v/>
      </c>
      <c r="AN149" s="156">
        <f t="shared" si="48"/>
        <v>0</v>
      </c>
      <c r="AO149" s="156">
        <f t="shared" si="49"/>
        <v>0</v>
      </c>
      <c r="AP149" s="140">
        <f t="shared" si="50"/>
        <v>0</v>
      </c>
      <c r="AQ149" s="159" t="str">
        <f t="shared" si="51"/>
        <v/>
      </c>
    </row>
    <row r="150" spans="2:43" x14ac:dyDescent="0.2">
      <c r="B150" s="202">
        <v>139</v>
      </c>
      <c r="C150" s="45"/>
      <c r="D150" s="114"/>
      <c r="E150" s="114"/>
      <c r="F150" s="114"/>
      <c r="G150" s="44"/>
      <c r="H150" s="10"/>
      <c r="I150" s="10"/>
      <c r="J150" s="5"/>
      <c r="K150" s="36"/>
      <c r="L150" s="37"/>
      <c r="M150" s="8"/>
      <c r="N150" s="82"/>
      <c r="O150" s="68"/>
      <c r="P150" s="82"/>
      <c r="Q150" s="81"/>
      <c r="R150" s="280" t="str">
        <f t="shared" si="46"/>
        <v/>
      </c>
      <c r="S150" s="39" t="str">
        <f>IF(I150="","",IF(I150="委託輸送",IF(H150="ガソリン",VLOOKUP(L150,参考データ!$D$4:$F$6,3,TRUE),VLOOKUP(L150,参考データ!$D$7:$F$15,3,TRUE)),IF(H150="ガソリン",VLOOKUP(L150,参考データ!$D$16:$F$18,3,TRUE),VLOOKUP(L150,参考データ!$D$19:$F$27,3,TRUE))))</f>
        <v/>
      </c>
      <c r="T150" s="204" t="str">
        <f>IF(C150="","",IF(AND(J150=0,K150=0),0,IF(Q150="有",IF(H150="ガソリン",VLOOKUP(M150,参考データ!$B$36:$F$38,3,FALSE)/R150^VLOOKUP(M150,参考データ!$B$36:$F$38,4,FALSE)/L150^VLOOKUP(M150,参考データ!$B$36:$F$38,5,FALSE),VLOOKUP(M150,参考データ!$B$39:$F$42,3,FALSE)/R150^VLOOKUP(M150,参考データ!$B$39:$F$42,4,FALSE)/L150^VLOOKUP(M150,参考データ!$B$39:$F$42,5,FALSE))*U150,J150/(IF(I150="委託輸送",IF(H150="ガソリン",INDEX(参考データ!$F$48:$I$50,MATCH(L150,参考データ!$D$48:$D$50,1),MATCH(M150,参考データ!$F$47:$I$47,0)),INDEX(参考データ!$F$51:$I$59,MATCH(L150,参考データ!$D$51:$D$59,1),MATCH(M150,参考データ!$F$47:$I$47,0))),IF(H150="ガソリン",INDEX(参考データ!$F$60:$I$62,MATCH(L150,参考データ!$D$60:$D$62,1),MATCH(M150,参考データ!$F$47:$I$47,0)),INDEX(参考データ!$F$63:$I$71,MATCH(L150,参考データ!$D$63:$D$71,1),MATCH(M150,参考データ!$F$47:$I$47,0))))))))</f>
        <v/>
      </c>
      <c r="U150" s="218" t="str">
        <f t="shared" si="47"/>
        <v/>
      </c>
      <c r="V150" s="206" t="str">
        <f>IF(C150="","",IF(AND(K150=0,T150=0),"OK",IF(Q150="有",IF(OR(IF(I150="委託輸送",IF(H150="ガソリン",VLOOKUP(L150,参考データ!$D$4:$H$6,5,TRUE),VLOOKUP(L150,参考データ!$D$7:$H$15,5,TRUE)),IF(H150="ガソリン",VLOOKUP(L150,参考データ!$D$16:$H$18,5,TRUE),VLOOKUP(L150,参考データ!$D$19:$H$27,5,TRUE)))&lt;(J150/N150),S150&gt;R150),"エラー","OK"),IF(IF(I150="委託輸送",IF(H150="ガソリン",VLOOKUP(L150,参考データ!$D$4:$H$6,5,TRUE),VLOOKUP(L150,参考データ!$D$7:$H$15,5,TRUE)),IF(H150="ガソリン",VLOOKUP(L150,参考データ!$D$16:$H$18,5,TRUE),VLOOKUP(L150,参考データ!$D$19:$H$27,5,TRUE)))&lt;(J150/N150),"エラー","OK"))))</f>
        <v/>
      </c>
      <c r="AN150" s="156">
        <f t="shared" si="48"/>
        <v>0</v>
      </c>
      <c r="AO150" s="156">
        <f t="shared" si="49"/>
        <v>0</v>
      </c>
      <c r="AP150" s="140">
        <f t="shared" si="50"/>
        <v>0</v>
      </c>
      <c r="AQ150" s="159" t="str">
        <f t="shared" si="51"/>
        <v/>
      </c>
    </row>
    <row r="151" spans="2:43" x14ac:dyDescent="0.2">
      <c r="B151" s="202">
        <v>140</v>
      </c>
      <c r="C151" s="45"/>
      <c r="D151" s="114"/>
      <c r="E151" s="114"/>
      <c r="F151" s="114"/>
      <c r="G151" s="44"/>
      <c r="H151" s="10"/>
      <c r="I151" s="10"/>
      <c r="J151" s="5"/>
      <c r="K151" s="36"/>
      <c r="L151" s="37"/>
      <c r="M151" s="8"/>
      <c r="N151" s="82"/>
      <c r="O151" s="68"/>
      <c r="P151" s="82"/>
      <c r="Q151" s="81"/>
      <c r="R151" s="280" t="str">
        <f t="shared" si="46"/>
        <v/>
      </c>
      <c r="S151" s="39" t="str">
        <f>IF(I151="","",IF(I151="委託輸送",IF(H151="ガソリン",VLOOKUP(L151,参考データ!$D$4:$F$6,3,TRUE),VLOOKUP(L151,参考データ!$D$7:$F$15,3,TRUE)),IF(H151="ガソリン",VLOOKUP(L151,参考データ!$D$16:$F$18,3,TRUE),VLOOKUP(L151,参考データ!$D$19:$F$27,3,TRUE))))</f>
        <v/>
      </c>
      <c r="T151" s="204" t="str">
        <f>IF(C151="","",IF(AND(J151=0,K151=0),0,IF(Q151="有",IF(H151="ガソリン",VLOOKUP(M151,参考データ!$B$36:$F$38,3,FALSE)/R151^VLOOKUP(M151,参考データ!$B$36:$F$38,4,FALSE)/L151^VLOOKUP(M151,参考データ!$B$36:$F$38,5,FALSE),VLOOKUP(M151,参考データ!$B$39:$F$42,3,FALSE)/R151^VLOOKUP(M151,参考データ!$B$39:$F$42,4,FALSE)/L151^VLOOKUP(M151,参考データ!$B$39:$F$42,5,FALSE))*U151,J151/(IF(I151="委託輸送",IF(H151="ガソリン",INDEX(参考データ!$F$48:$I$50,MATCH(L151,参考データ!$D$48:$D$50,1),MATCH(M151,参考データ!$F$47:$I$47,0)),INDEX(参考データ!$F$51:$I$59,MATCH(L151,参考データ!$D$51:$D$59,1),MATCH(M151,参考データ!$F$47:$I$47,0))),IF(H151="ガソリン",INDEX(参考データ!$F$60:$I$62,MATCH(L151,参考データ!$D$60:$D$62,1),MATCH(M151,参考データ!$F$47:$I$47,0)),INDEX(参考データ!$F$63:$I$71,MATCH(L151,参考データ!$D$63:$D$71,1),MATCH(M151,参考データ!$F$47:$I$47,0))))))))</f>
        <v/>
      </c>
      <c r="U151" s="218" t="str">
        <f t="shared" si="47"/>
        <v/>
      </c>
      <c r="V151" s="206" t="str">
        <f>IF(C151="","",IF(AND(K151=0,T151=0),"OK",IF(Q151="有",IF(OR(IF(I151="委託輸送",IF(H151="ガソリン",VLOOKUP(L151,参考データ!$D$4:$H$6,5,TRUE),VLOOKUP(L151,参考データ!$D$7:$H$15,5,TRUE)),IF(H151="ガソリン",VLOOKUP(L151,参考データ!$D$16:$H$18,5,TRUE),VLOOKUP(L151,参考データ!$D$19:$H$27,5,TRUE)))&lt;(J151/N151),S151&gt;R151),"エラー","OK"),IF(IF(I151="委託輸送",IF(H151="ガソリン",VLOOKUP(L151,参考データ!$D$4:$H$6,5,TRUE),VLOOKUP(L151,参考データ!$D$7:$H$15,5,TRUE)),IF(H151="ガソリン",VLOOKUP(L151,参考データ!$D$16:$H$18,5,TRUE),VLOOKUP(L151,参考データ!$D$19:$H$27,5,TRUE)))&lt;(J151/N151),"エラー","OK"))))</f>
        <v/>
      </c>
      <c r="AN151" s="156">
        <f t="shared" si="48"/>
        <v>0</v>
      </c>
      <c r="AO151" s="156">
        <f t="shared" si="49"/>
        <v>0</v>
      </c>
      <c r="AP151" s="140">
        <f t="shared" si="50"/>
        <v>0</v>
      </c>
      <c r="AQ151" s="159" t="str">
        <f t="shared" si="51"/>
        <v/>
      </c>
    </row>
    <row r="152" spans="2:43" x14ac:dyDescent="0.2">
      <c r="B152" s="202">
        <v>141</v>
      </c>
      <c r="C152" s="45"/>
      <c r="D152" s="114"/>
      <c r="E152" s="114"/>
      <c r="F152" s="114"/>
      <c r="G152" s="44"/>
      <c r="H152" s="10"/>
      <c r="I152" s="10"/>
      <c r="J152" s="5"/>
      <c r="K152" s="36"/>
      <c r="L152" s="37"/>
      <c r="M152" s="8"/>
      <c r="N152" s="82"/>
      <c r="O152" s="68"/>
      <c r="P152" s="82"/>
      <c r="Q152" s="81"/>
      <c r="R152" s="280" t="str">
        <f t="shared" si="46"/>
        <v/>
      </c>
      <c r="S152" s="39" t="str">
        <f>IF(I152="","",IF(I152="委託輸送",IF(H152="ガソリン",VLOOKUP(L152,参考データ!$D$4:$F$6,3,TRUE),VLOOKUP(L152,参考データ!$D$7:$F$15,3,TRUE)),IF(H152="ガソリン",VLOOKUP(L152,参考データ!$D$16:$F$18,3,TRUE),VLOOKUP(L152,参考データ!$D$19:$F$27,3,TRUE))))</f>
        <v/>
      </c>
      <c r="T152" s="204" t="str">
        <f>IF(C152="","",IF(AND(J152=0,K152=0),0,IF(Q152="有",IF(H152="ガソリン",VLOOKUP(M152,参考データ!$B$36:$F$38,3,FALSE)/R152^VLOOKUP(M152,参考データ!$B$36:$F$38,4,FALSE)/L152^VLOOKUP(M152,参考データ!$B$36:$F$38,5,FALSE),VLOOKUP(M152,参考データ!$B$39:$F$42,3,FALSE)/R152^VLOOKUP(M152,参考データ!$B$39:$F$42,4,FALSE)/L152^VLOOKUP(M152,参考データ!$B$39:$F$42,5,FALSE))*U152,J152/(IF(I152="委託輸送",IF(H152="ガソリン",INDEX(参考データ!$F$48:$I$50,MATCH(L152,参考データ!$D$48:$D$50,1),MATCH(M152,参考データ!$F$47:$I$47,0)),INDEX(参考データ!$F$51:$I$59,MATCH(L152,参考データ!$D$51:$D$59,1),MATCH(M152,参考データ!$F$47:$I$47,0))),IF(H152="ガソリン",INDEX(参考データ!$F$60:$I$62,MATCH(L152,参考データ!$D$60:$D$62,1),MATCH(M152,参考データ!$F$47:$I$47,0)),INDEX(参考データ!$F$63:$I$71,MATCH(L152,参考データ!$D$63:$D$71,1),MATCH(M152,参考データ!$F$47:$I$47,0))))))))</f>
        <v/>
      </c>
      <c r="U152" s="218" t="str">
        <f t="shared" si="47"/>
        <v/>
      </c>
      <c r="V152" s="206" t="str">
        <f>IF(C152="","",IF(AND(K152=0,T152=0),"OK",IF(Q152="有",IF(OR(IF(I152="委託輸送",IF(H152="ガソリン",VLOOKUP(L152,参考データ!$D$4:$H$6,5,TRUE),VLOOKUP(L152,参考データ!$D$7:$H$15,5,TRUE)),IF(H152="ガソリン",VLOOKUP(L152,参考データ!$D$16:$H$18,5,TRUE),VLOOKUP(L152,参考データ!$D$19:$H$27,5,TRUE)))&lt;(J152/N152),S152&gt;R152),"エラー","OK"),IF(IF(I152="委託輸送",IF(H152="ガソリン",VLOOKUP(L152,参考データ!$D$4:$H$6,5,TRUE),VLOOKUP(L152,参考データ!$D$7:$H$15,5,TRUE)),IF(H152="ガソリン",VLOOKUP(L152,参考データ!$D$16:$H$18,5,TRUE),VLOOKUP(L152,参考データ!$D$19:$H$27,5,TRUE)))&lt;(J152/N152),"エラー","OK"))))</f>
        <v/>
      </c>
      <c r="AN152" s="156">
        <f t="shared" si="48"/>
        <v>0</v>
      </c>
      <c r="AO152" s="156">
        <f t="shared" si="49"/>
        <v>0</v>
      </c>
      <c r="AP152" s="140">
        <f t="shared" si="50"/>
        <v>0</v>
      </c>
      <c r="AQ152" s="159" t="str">
        <f t="shared" si="51"/>
        <v/>
      </c>
    </row>
    <row r="153" spans="2:43" x14ac:dyDescent="0.2">
      <c r="B153" s="202">
        <v>142</v>
      </c>
      <c r="C153" s="45"/>
      <c r="D153" s="114"/>
      <c r="E153" s="114"/>
      <c r="F153" s="114"/>
      <c r="G153" s="44"/>
      <c r="H153" s="10"/>
      <c r="I153" s="10"/>
      <c r="J153" s="5"/>
      <c r="K153" s="36"/>
      <c r="L153" s="37"/>
      <c r="M153" s="8"/>
      <c r="N153" s="82"/>
      <c r="O153" s="68"/>
      <c r="P153" s="82"/>
      <c r="Q153" s="81"/>
      <c r="R153" s="280" t="str">
        <f t="shared" si="46"/>
        <v/>
      </c>
      <c r="S153" s="39" t="str">
        <f>IF(I153="","",IF(I153="委託輸送",IF(H153="ガソリン",VLOOKUP(L153,参考データ!$D$4:$F$6,3,TRUE),VLOOKUP(L153,参考データ!$D$7:$F$15,3,TRUE)),IF(H153="ガソリン",VLOOKUP(L153,参考データ!$D$16:$F$18,3,TRUE),VLOOKUP(L153,参考データ!$D$19:$F$27,3,TRUE))))</f>
        <v/>
      </c>
      <c r="T153" s="204" t="str">
        <f>IF(C153="","",IF(AND(J153=0,K153=0),0,IF(Q153="有",IF(H153="ガソリン",VLOOKUP(M153,参考データ!$B$36:$F$38,3,FALSE)/R153^VLOOKUP(M153,参考データ!$B$36:$F$38,4,FALSE)/L153^VLOOKUP(M153,参考データ!$B$36:$F$38,5,FALSE),VLOOKUP(M153,参考データ!$B$39:$F$42,3,FALSE)/R153^VLOOKUP(M153,参考データ!$B$39:$F$42,4,FALSE)/L153^VLOOKUP(M153,参考データ!$B$39:$F$42,5,FALSE))*U153,J153/(IF(I153="委託輸送",IF(H153="ガソリン",INDEX(参考データ!$F$48:$I$50,MATCH(L153,参考データ!$D$48:$D$50,1),MATCH(M153,参考データ!$F$47:$I$47,0)),INDEX(参考データ!$F$51:$I$59,MATCH(L153,参考データ!$D$51:$D$59,1),MATCH(M153,参考データ!$F$47:$I$47,0))),IF(H153="ガソリン",INDEX(参考データ!$F$60:$I$62,MATCH(L153,参考データ!$D$60:$D$62,1),MATCH(M153,参考データ!$F$47:$I$47,0)),INDEX(参考データ!$F$63:$I$71,MATCH(L153,参考データ!$D$63:$D$71,1),MATCH(M153,参考データ!$F$47:$I$47,0))))))))</f>
        <v/>
      </c>
      <c r="U153" s="218" t="str">
        <f t="shared" si="47"/>
        <v/>
      </c>
      <c r="V153" s="206" t="str">
        <f>IF(C153="","",IF(AND(K153=0,T153=0),"OK",IF(Q153="有",IF(OR(IF(I153="委託輸送",IF(H153="ガソリン",VLOOKUP(L153,参考データ!$D$4:$H$6,5,TRUE),VLOOKUP(L153,参考データ!$D$7:$H$15,5,TRUE)),IF(H153="ガソリン",VLOOKUP(L153,参考データ!$D$16:$H$18,5,TRUE),VLOOKUP(L153,参考データ!$D$19:$H$27,5,TRUE)))&lt;(J153/N153),S153&gt;R153),"エラー","OK"),IF(IF(I153="委託輸送",IF(H153="ガソリン",VLOOKUP(L153,参考データ!$D$4:$H$6,5,TRUE),VLOOKUP(L153,参考データ!$D$7:$H$15,5,TRUE)),IF(H153="ガソリン",VLOOKUP(L153,参考データ!$D$16:$H$18,5,TRUE),VLOOKUP(L153,参考データ!$D$19:$H$27,5,TRUE)))&lt;(J153/N153),"エラー","OK"))))</f>
        <v/>
      </c>
      <c r="AN153" s="156">
        <f t="shared" si="48"/>
        <v>0</v>
      </c>
      <c r="AO153" s="156">
        <f t="shared" si="49"/>
        <v>0</v>
      </c>
      <c r="AP153" s="140">
        <f t="shared" si="50"/>
        <v>0</v>
      </c>
      <c r="AQ153" s="159" t="str">
        <f t="shared" si="51"/>
        <v/>
      </c>
    </row>
    <row r="154" spans="2:43" x14ac:dyDescent="0.2">
      <c r="B154" s="202">
        <v>143</v>
      </c>
      <c r="C154" s="45"/>
      <c r="D154" s="114"/>
      <c r="E154" s="114"/>
      <c r="F154" s="114"/>
      <c r="G154" s="44"/>
      <c r="H154" s="10"/>
      <c r="I154" s="10"/>
      <c r="J154" s="5"/>
      <c r="K154" s="36"/>
      <c r="L154" s="37"/>
      <c r="M154" s="8"/>
      <c r="N154" s="82"/>
      <c r="O154" s="68"/>
      <c r="P154" s="82"/>
      <c r="Q154" s="81"/>
      <c r="R154" s="280" t="str">
        <f t="shared" si="46"/>
        <v/>
      </c>
      <c r="S154" s="39" t="str">
        <f>IF(I154="","",IF(I154="委託輸送",IF(H154="ガソリン",VLOOKUP(L154,参考データ!$D$4:$F$6,3,TRUE),VLOOKUP(L154,参考データ!$D$7:$F$15,3,TRUE)),IF(H154="ガソリン",VLOOKUP(L154,参考データ!$D$16:$F$18,3,TRUE),VLOOKUP(L154,参考データ!$D$19:$F$27,3,TRUE))))</f>
        <v/>
      </c>
      <c r="T154" s="204" t="str">
        <f>IF(C154="","",IF(AND(J154=0,K154=0),0,IF(Q154="有",IF(H154="ガソリン",VLOOKUP(M154,参考データ!$B$36:$F$38,3,FALSE)/R154^VLOOKUP(M154,参考データ!$B$36:$F$38,4,FALSE)/L154^VLOOKUP(M154,参考データ!$B$36:$F$38,5,FALSE),VLOOKUP(M154,参考データ!$B$39:$F$42,3,FALSE)/R154^VLOOKUP(M154,参考データ!$B$39:$F$42,4,FALSE)/L154^VLOOKUP(M154,参考データ!$B$39:$F$42,5,FALSE))*U154,J154/(IF(I154="委託輸送",IF(H154="ガソリン",INDEX(参考データ!$F$48:$I$50,MATCH(L154,参考データ!$D$48:$D$50,1),MATCH(M154,参考データ!$F$47:$I$47,0)),INDEX(参考データ!$F$51:$I$59,MATCH(L154,参考データ!$D$51:$D$59,1),MATCH(M154,参考データ!$F$47:$I$47,0))),IF(H154="ガソリン",INDEX(参考データ!$F$60:$I$62,MATCH(L154,参考データ!$D$60:$D$62,1),MATCH(M154,参考データ!$F$47:$I$47,0)),INDEX(参考データ!$F$63:$I$71,MATCH(L154,参考データ!$D$63:$D$71,1),MATCH(M154,参考データ!$F$47:$I$47,0))))))))</f>
        <v/>
      </c>
      <c r="U154" s="218" t="str">
        <f t="shared" si="47"/>
        <v/>
      </c>
      <c r="V154" s="206" t="str">
        <f>IF(C154="","",IF(AND(K154=0,T154=0),"OK",IF(Q154="有",IF(OR(IF(I154="委託輸送",IF(H154="ガソリン",VLOOKUP(L154,参考データ!$D$4:$H$6,5,TRUE),VLOOKUP(L154,参考データ!$D$7:$H$15,5,TRUE)),IF(H154="ガソリン",VLOOKUP(L154,参考データ!$D$16:$H$18,5,TRUE),VLOOKUP(L154,参考データ!$D$19:$H$27,5,TRUE)))&lt;(J154/N154),S154&gt;R154),"エラー","OK"),IF(IF(I154="委託輸送",IF(H154="ガソリン",VLOOKUP(L154,参考データ!$D$4:$H$6,5,TRUE),VLOOKUP(L154,参考データ!$D$7:$H$15,5,TRUE)),IF(H154="ガソリン",VLOOKUP(L154,参考データ!$D$16:$H$18,5,TRUE),VLOOKUP(L154,参考データ!$D$19:$H$27,5,TRUE)))&lt;(J154/N154),"エラー","OK"))))</f>
        <v/>
      </c>
      <c r="AN154" s="156">
        <f t="shared" si="48"/>
        <v>0</v>
      </c>
      <c r="AO154" s="156">
        <f t="shared" si="49"/>
        <v>0</v>
      </c>
      <c r="AP154" s="140">
        <f t="shared" si="50"/>
        <v>0</v>
      </c>
      <c r="AQ154" s="159" t="str">
        <f t="shared" si="51"/>
        <v/>
      </c>
    </row>
    <row r="155" spans="2:43" x14ac:dyDescent="0.2">
      <c r="B155" s="202">
        <v>144</v>
      </c>
      <c r="C155" s="45"/>
      <c r="D155" s="114"/>
      <c r="E155" s="114"/>
      <c r="F155" s="114"/>
      <c r="G155" s="44"/>
      <c r="H155" s="10"/>
      <c r="I155" s="10"/>
      <c r="J155" s="5"/>
      <c r="K155" s="36"/>
      <c r="L155" s="37"/>
      <c r="M155" s="8"/>
      <c r="N155" s="82"/>
      <c r="O155" s="68"/>
      <c r="P155" s="82"/>
      <c r="Q155" s="81"/>
      <c r="R155" s="280" t="str">
        <f t="shared" si="46"/>
        <v/>
      </c>
      <c r="S155" s="39" t="str">
        <f>IF(I155="","",IF(I155="委託輸送",IF(H155="ガソリン",VLOOKUP(L155,参考データ!$D$4:$F$6,3,TRUE),VLOOKUP(L155,参考データ!$D$7:$F$15,3,TRUE)),IF(H155="ガソリン",VLOOKUP(L155,参考データ!$D$16:$F$18,3,TRUE),VLOOKUP(L155,参考データ!$D$19:$F$27,3,TRUE))))</f>
        <v/>
      </c>
      <c r="T155" s="204" t="str">
        <f>IF(C155="","",IF(AND(J155=0,K155=0),0,IF(Q155="有",IF(H155="ガソリン",VLOOKUP(M155,参考データ!$B$36:$F$38,3,FALSE)/R155^VLOOKUP(M155,参考データ!$B$36:$F$38,4,FALSE)/L155^VLOOKUP(M155,参考データ!$B$36:$F$38,5,FALSE),VLOOKUP(M155,参考データ!$B$39:$F$42,3,FALSE)/R155^VLOOKUP(M155,参考データ!$B$39:$F$42,4,FALSE)/L155^VLOOKUP(M155,参考データ!$B$39:$F$42,5,FALSE))*U155,J155/(IF(I155="委託輸送",IF(H155="ガソリン",INDEX(参考データ!$F$48:$I$50,MATCH(L155,参考データ!$D$48:$D$50,1),MATCH(M155,参考データ!$F$47:$I$47,0)),INDEX(参考データ!$F$51:$I$59,MATCH(L155,参考データ!$D$51:$D$59,1),MATCH(M155,参考データ!$F$47:$I$47,0))),IF(H155="ガソリン",INDEX(参考データ!$F$60:$I$62,MATCH(L155,参考データ!$D$60:$D$62,1),MATCH(M155,参考データ!$F$47:$I$47,0)),INDEX(参考データ!$F$63:$I$71,MATCH(L155,参考データ!$D$63:$D$71,1),MATCH(M155,参考データ!$F$47:$I$47,0))))))))</f>
        <v/>
      </c>
      <c r="U155" s="218" t="str">
        <f t="shared" si="47"/>
        <v/>
      </c>
      <c r="V155" s="206" t="str">
        <f>IF(C155="","",IF(AND(K155=0,T155=0),"OK",IF(Q155="有",IF(OR(IF(I155="委託輸送",IF(H155="ガソリン",VLOOKUP(L155,参考データ!$D$4:$H$6,5,TRUE),VLOOKUP(L155,参考データ!$D$7:$H$15,5,TRUE)),IF(H155="ガソリン",VLOOKUP(L155,参考データ!$D$16:$H$18,5,TRUE),VLOOKUP(L155,参考データ!$D$19:$H$27,5,TRUE)))&lt;(J155/N155),S155&gt;R155),"エラー","OK"),IF(IF(I155="委託輸送",IF(H155="ガソリン",VLOOKUP(L155,参考データ!$D$4:$H$6,5,TRUE),VLOOKUP(L155,参考データ!$D$7:$H$15,5,TRUE)),IF(H155="ガソリン",VLOOKUP(L155,参考データ!$D$16:$H$18,5,TRUE),VLOOKUP(L155,参考データ!$D$19:$H$27,5,TRUE)))&lt;(J155/N155),"エラー","OK"))))</f>
        <v/>
      </c>
      <c r="AN155" s="156">
        <f t="shared" si="48"/>
        <v>0</v>
      </c>
      <c r="AO155" s="156">
        <f t="shared" si="49"/>
        <v>0</v>
      </c>
      <c r="AP155" s="140">
        <f t="shared" si="50"/>
        <v>0</v>
      </c>
      <c r="AQ155" s="159" t="str">
        <f t="shared" si="51"/>
        <v/>
      </c>
    </row>
    <row r="156" spans="2:43" x14ac:dyDescent="0.2">
      <c r="B156" s="202">
        <v>145</v>
      </c>
      <c r="C156" s="45"/>
      <c r="D156" s="114"/>
      <c r="E156" s="114"/>
      <c r="F156" s="114"/>
      <c r="G156" s="44"/>
      <c r="H156" s="10"/>
      <c r="I156" s="10"/>
      <c r="J156" s="5"/>
      <c r="K156" s="36"/>
      <c r="L156" s="37"/>
      <c r="M156" s="8"/>
      <c r="N156" s="82"/>
      <c r="O156" s="68"/>
      <c r="P156" s="82"/>
      <c r="Q156" s="81"/>
      <c r="R156" s="280" t="str">
        <f t="shared" si="46"/>
        <v/>
      </c>
      <c r="S156" s="39" t="str">
        <f>IF(I156="","",IF(I156="委託輸送",IF(H156="ガソリン",VLOOKUP(L156,参考データ!$D$4:$F$6,3,TRUE),VLOOKUP(L156,参考データ!$D$7:$F$15,3,TRUE)),IF(H156="ガソリン",VLOOKUP(L156,参考データ!$D$16:$F$18,3,TRUE),VLOOKUP(L156,参考データ!$D$19:$F$27,3,TRUE))))</f>
        <v/>
      </c>
      <c r="T156" s="204" t="str">
        <f>IF(C156="","",IF(AND(J156=0,K156=0),0,IF(Q156="有",IF(H156="ガソリン",VLOOKUP(M156,参考データ!$B$36:$F$38,3,FALSE)/R156^VLOOKUP(M156,参考データ!$B$36:$F$38,4,FALSE)/L156^VLOOKUP(M156,参考データ!$B$36:$F$38,5,FALSE),VLOOKUP(M156,参考データ!$B$39:$F$42,3,FALSE)/R156^VLOOKUP(M156,参考データ!$B$39:$F$42,4,FALSE)/L156^VLOOKUP(M156,参考データ!$B$39:$F$42,5,FALSE))*U156,J156/(IF(I156="委託輸送",IF(H156="ガソリン",INDEX(参考データ!$F$48:$I$50,MATCH(L156,参考データ!$D$48:$D$50,1),MATCH(M156,参考データ!$F$47:$I$47,0)),INDEX(参考データ!$F$51:$I$59,MATCH(L156,参考データ!$D$51:$D$59,1),MATCH(M156,参考データ!$F$47:$I$47,0))),IF(H156="ガソリン",INDEX(参考データ!$F$60:$I$62,MATCH(L156,参考データ!$D$60:$D$62,1),MATCH(M156,参考データ!$F$47:$I$47,0)),INDEX(参考データ!$F$63:$I$71,MATCH(L156,参考データ!$D$63:$D$71,1),MATCH(M156,参考データ!$F$47:$I$47,0))))))))</f>
        <v/>
      </c>
      <c r="U156" s="218" t="str">
        <f t="shared" si="47"/>
        <v/>
      </c>
      <c r="V156" s="206" t="str">
        <f>IF(C156="","",IF(AND(K156=0,T156=0),"OK",IF(Q156="有",IF(OR(IF(I156="委託輸送",IF(H156="ガソリン",VLOOKUP(L156,参考データ!$D$4:$H$6,5,TRUE),VLOOKUP(L156,参考データ!$D$7:$H$15,5,TRUE)),IF(H156="ガソリン",VLOOKUP(L156,参考データ!$D$16:$H$18,5,TRUE),VLOOKUP(L156,参考データ!$D$19:$H$27,5,TRUE)))&lt;(J156/N156),S156&gt;R156),"エラー","OK"),IF(IF(I156="委託輸送",IF(H156="ガソリン",VLOOKUP(L156,参考データ!$D$4:$H$6,5,TRUE),VLOOKUP(L156,参考データ!$D$7:$H$15,5,TRUE)),IF(H156="ガソリン",VLOOKUP(L156,参考データ!$D$16:$H$18,5,TRUE),VLOOKUP(L156,参考データ!$D$19:$H$27,5,TRUE)))&lt;(J156/N156),"エラー","OK"))))</f>
        <v/>
      </c>
      <c r="AN156" s="156">
        <f t="shared" si="48"/>
        <v>0</v>
      </c>
      <c r="AO156" s="156">
        <f t="shared" si="49"/>
        <v>0</v>
      </c>
      <c r="AP156" s="140">
        <f t="shared" si="50"/>
        <v>0</v>
      </c>
      <c r="AQ156" s="159" t="str">
        <f t="shared" si="51"/>
        <v/>
      </c>
    </row>
    <row r="157" spans="2:43" x14ac:dyDescent="0.2">
      <c r="B157" s="202">
        <v>146</v>
      </c>
      <c r="C157" s="45"/>
      <c r="D157" s="114"/>
      <c r="E157" s="114"/>
      <c r="F157" s="114"/>
      <c r="G157" s="44"/>
      <c r="H157" s="10"/>
      <c r="I157" s="10"/>
      <c r="J157" s="5"/>
      <c r="K157" s="36"/>
      <c r="L157" s="37"/>
      <c r="M157" s="8"/>
      <c r="N157" s="82"/>
      <c r="O157" s="68"/>
      <c r="P157" s="82"/>
      <c r="Q157" s="81"/>
      <c r="R157" s="280" t="str">
        <f t="shared" si="46"/>
        <v/>
      </c>
      <c r="S157" s="39" t="str">
        <f>IF(I157="","",IF(I157="委託輸送",IF(H157="ガソリン",VLOOKUP(L157,参考データ!$D$4:$F$6,3,TRUE),VLOOKUP(L157,参考データ!$D$7:$F$15,3,TRUE)),IF(H157="ガソリン",VLOOKUP(L157,参考データ!$D$16:$F$18,3,TRUE),VLOOKUP(L157,参考データ!$D$19:$F$27,3,TRUE))))</f>
        <v/>
      </c>
      <c r="T157" s="204" t="str">
        <f>IF(C157="","",IF(AND(J157=0,K157=0),0,IF(Q157="有",IF(H157="ガソリン",VLOOKUP(M157,参考データ!$B$36:$F$38,3,FALSE)/R157^VLOOKUP(M157,参考データ!$B$36:$F$38,4,FALSE)/L157^VLOOKUP(M157,参考データ!$B$36:$F$38,5,FALSE),VLOOKUP(M157,参考データ!$B$39:$F$42,3,FALSE)/R157^VLOOKUP(M157,参考データ!$B$39:$F$42,4,FALSE)/L157^VLOOKUP(M157,参考データ!$B$39:$F$42,5,FALSE))*U157,J157/(IF(I157="委託輸送",IF(H157="ガソリン",INDEX(参考データ!$F$48:$I$50,MATCH(L157,参考データ!$D$48:$D$50,1),MATCH(M157,参考データ!$F$47:$I$47,0)),INDEX(参考データ!$F$51:$I$59,MATCH(L157,参考データ!$D$51:$D$59,1),MATCH(M157,参考データ!$F$47:$I$47,0))),IF(H157="ガソリン",INDEX(参考データ!$F$60:$I$62,MATCH(L157,参考データ!$D$60:$D$62,1),MATCH(M157,参考データ!$F$47:$I$47,0)),INDEX(参考データ!$F$63:$I$71,MATCH(L157,参考データ!$D$63:$D$71,1),MATCH(M157,参考データ!$F$47:$I$47,0))))))))</f>
        <v/>
      </c>
      <c r="U157" s="218" t="str">
        <f t="shared" si="47"/>
        <v/>
      </c>
      <c r="V157" s="206" t="str">
        <f>IF(C157="","",IF(AND(K157=0,T157=0),"OK",IF(Q157="有",IF(OR(IF(I157="委託輸送",IF(H157="ガソリン",VLOOKUP(L157,参考データ!$D$4:$H$6,5,TRUE),VLOOKUP(L157,参考データ!$D$7:$H$15,5,TRUE)),IF(H157="ガソリン",VLOOKUP(L157,参考データ!$D$16:$H$18,5,TRUE),VLOOKUP(L157,参考データ!$D$19:$H$27,5,TRUE)))&lt;(J157/N157),S157&gt;R157),"エラー","OK"),IF(IF(I157="委託輸送",IF(H157="ガソリン",VLOOKUP(L157,参考データ!$D$4:$H$6,5,TRUE),VLOOKUP(L157,参考データ!$D$7:$H$15,5,TRUE)),IF(H157="ガソリン",VLOOKUP(L157,参考データ!$D$16:$H$18,5,TRUE),VLOOKUP(L157,参考データ!$D$19:$H$27,5,TRUE)))&lt;(J157/N157),"エラー","OK"))))</f>
        <v/>
      </c>
      <c r="AN157" s="156">
        <f t="shared" si="48"/>
        <v>0</v>
      </c>
      <c r="AO157" s="156">
        <f t="shared" si="49"/>
        <v>0</v>
      </c>
      <c r="AP157" s="140">
        <f t="shared" si="50"/>
        <v>0</v>
      </c>
      <c r="AQ157" s="159" t="str">
        <f t="shared" si="51"/>
        <v/>
      </c>
    </row>
    <row r="158" spans="2:43" x14ac:dyDescent="0.2">
      <c r="B158" s="202">
        <v>147</v>
      </c>
      <c r="C158" s="45"/>
      <c r="D158" s="114"/>
      <c r="E158" s="114"/>
      <c r="F158" s="114"/>
      <c r="G158" s="44"/>
      <c r="H158" s="10"/>
      <c r="I158" s="10"/>
      <c r="J158" s="5"/>
      <c r="K158" s="36"/>
      <c r="L158" s="37"/>
      <c r="M158" s="8"/>
      <c r="N158" s="82"/>
      <c r="O158" s="68"/>
      <c r="P158" s="82"/>
      <c r="Q158" s="81"/>
      <c r="R158" s="280" t="str">
        <f t="shared" si="46"/>
        <v/>
      </c>
      <c r="S158" s="39" t="str">
        <f>IF(I158="","",IF(I158="委託輸送",IF(H158="ガソリン",VLOOKUP(L158,参考データ!$D$4:$F$6,3,TRUE),VLOOKUP(L158,参考データ!$D$7:$F$15,3,TRUE)),IF(H158="ガソリン",VLOOKUP(L158,参考データ!$D$16:$F$18,3,TRUE),VLOOKUP(L158,参考データ!$D$19:$F$27,3,TRUE))))</f>
        <v/>
      </c>
      <c r="T158" s="204" t="str">
        <f>IF(C158="","",IF(AND(J158=0,K158=0),0,IF(Q158="有",IF(H158="ガソリン",VLOOKUP(M158,参考データ!$B$36:$F$38,3,FALSE)/R158^VLOOKUP(M158,参考データ!$B$36:$F$38,4,FALSE)/L158^VLOOKUP(M158,参考データ!$B$36:$F$38,5,FALSE),VLOOKUP(M158,参考データ!$B$39:$F$42,3,FALSE)/R158^VLOOKUP(M158,参考データ!$B$39:$F$42,4,FALSE)/L158^VLOOKUP(M158,参考データ!$B$39:$F$42,5,FALSE))*U158,J158/(IF(I158="委託輸送",IF(H158="ガソリン",INDEX(参考データ!$F$48:$I$50,MATCH(L158,参考データ!$D$48:$D$50,1),MATCH(M158,参考データ!$F$47:$I$47,0)),INDEX(参考データ!$F$51:$I$59,MATCH(L158,参考データ!$D$51:$D$59,1),MATCH(M158,参考データ!$F$47:$I$47,0))),IF(H158="ガソリン",INDEX(参考データ!$F$60:$I$62,MATCH(L158,参考データ!$D$60:$D$62,1),MATCH(M158,参考データ!$F$47:$I$47,0)),INDEX(参考データ!$F$63:$I$71,MATCH(L158,参考データ!$D$63:$D$71,1),MATCH(M158,参考データ!$F$47:$I$47,0))))))))</f>
        <v/>
      </c>
      <c r="U158" s="218" t="str">
        <f t="shared" si="47"/>
        <v/>
      </c>
      <c r="V158" s="206" t="str">
        <f>IF(C158="","",IF(AND(K158=0,T158=0),"OK",IF(Q158="有",IF(OR(IF(I158="委託輸送",IF(H158="ガソリン",VLOOKUP(L158,参考データ!$D$4:$H$6,5,TRUE),VLOOKUP(L158,参考データ!$D$7:$H$15,5,TRUE)),IF(H158="ガソリン",VLOOKUP(L158,参考データ!$D$16:$H$18,5,TRUE),VLOOKUP(L158,参考データ!$D$19:$H$27,5,TRUE)))&lt;(J158/N158),S158&gt;R158),"エラー","OK"),IF(IF(I158="委託輸送",IF(H158="ガソリン",VLOOKUP(L158,参考データ!$D$4:$H$6,5,TRUE),VLOOKUP(L158,参考データ!$D$7:$H$15,5,TRUE)),IF(H158="ガソリン",VLOOKUP(L158,参考データ!$D$16:$H$18,5,TRUE),VLOOKUP(L158,参考データ!$D$19:$H$27,5,TRUE)))&lt;(J158/N158),"エラー","OK"))))</f>
        <v/>
      </c>
      <c r="AN158" s="156">
        <f t="shared" si="48"/>
        <v>0</v>
      </c>
      <c r="AO158" s="156">
        <f t="shared" si="49"/>
        <v>0</v>
      </c>
      <c r="AP158" s="140">
        <f t="shared" si="50"/>
        <v>0</v>
      </c>
      <c r="AQ158" s="159" t="str">
        <f t="shared" si="51"/>
        <v/>
      </c>
    </row>
    <row r="159" spans="2:43" x14ac:dyDescent="0.2">
      <c r="B159" s="202">
        <v>148</v>
      </c>
      <c r="C159" s="45"/>
      <c r="D159" s="114"/>
      <c r="E159" s="114"/>
      <c r="F159" s="114"/>
      <c r="G159" s="44"/>
      <c r="H159" s="10"/>
      <c r="I159" s="10"/>
      <c r="J159" s="5"/>
      <c r="K159" s="36"/>
      <c r="L159" s="37"/>
      <c r="M159" s="8"/>
      <c r="N159" s="82"/>
      <c r="O159" s="68"/>
      <c r="P159" s="82"/>
      <c r="Q159" s="81"/>
      <c r="R159" s="280" t="str">
        <f t="shared" si="46"/>
        <v/>
      </c>
      <c r="S159" s="39" t="str">
        <f>IF(I159="","",IF(I159="委託輸送",IF(H159="ガソリン",VLOOKUP(L159,参考データ!$D$4:$F$6,3,TRUE),VLOOKUP(L159,参考データ!$D$7:$F$15,3,TRUE)),IF(H159="ガソリン",VLOOKUP(L159,参考データ!$D$16:$F$18,3,TRUE),VLOOKUP(L159,参考データ!$D$19:$F$27,3,TRUE))))</f>
        <v/>
      </c>
      <c r="T159" s="204" t="str">
        <f>IF(C159="","",IF(AND(J159=0,K159=0),0,IF(Q159="有",IF(H159="ガソリン",VLOOKUP(M159,参考データ!$B$36:$F$38,3,FALSE)/R159^VLOOKUP(M159,参考データ!$B$36:$F$38,4,FALSE)/L159^VLOOKUP(M159,参考データ!$B$36:$F$38,5,FALSE),VLOOKUP(M159,参考データ!$B$39:$F$42,3,FALSE)/R159^VLOOKUP(M159,参考データ!$B$39:$F$42,4,FALSE)/L159^VLOOKUP(M159,参考データ!$B$39:$F$42,5,FALSE))*U159,J159/(IF(I159="委託輸送",IF(H159="ガソリン",INDEX(参考データ!$F$48:$I$50,MATCH(L159,参考データ!$D$48:$D$50,1),MATCH(M159,参考データ!$F$47:$I$47,0)),INDEX(参考データ!$F$51:$I$59,MATCH(L159,参考データ!$D$51:$D$59,1),MATCH(M159,参考データ!$F$47:$I$47,0))),IF(H159="ガソリン",INDEX(参考データ!$F$60:$I$62,MATCH(L159,参考データ!$D$60:$D$62,1),MATCH(M159,参考データ!$F$47:$I$47,0)),INDEX(参考データ!$F$63:$I$71,MATCH(L159,参考データ!$D$63:$D$71,1),MATCH(M159,参考データ!$F$47:$I$47,0))))))))</f>
        <v/>
      </c>
      <c r="U159" s="218" t="str">
        <f t="shared" si="47"/>
        <v/>
      </c>
      <c r="V159" s="206" t="str">
        <f>IF(C159="","",IF(AND(K159=0,T159=0),"OK",IF(Q159="有",IF(OR(IF(I159="委託輸送",IF(H159="ガソリン",VLOOKUP(L159,参考データ!$D$4:$H$6,5,TRUE),VLOOKUP(L159,参考データ!$D$7:$H$15,5,TRUE)),IF(H159="ガソリン",VLOOKUP(L159,参考データ!$D$16:$H$18,5,TRUE),VLOOKUP(L159,参考データ!$D$19:$H$27,5,TRUE)))&lt;(J159/N159),S159&gt;R159),"エラー","OK"),IF(IF(I159="委託輸送",IF(H159="ガソリン",VLOOKUP(L159,参考データ!$D$4:$H$6,5,TRUE),VLOOKUP(L159,参考データ!$D$7:$H$15,5,TRUE)),IF(H159="ガソリン",VLOOKUP(L159,参考データ!$D$16:$H$18,5,TRUE),VLOOKUP(L159,参考データ!$D$19:$H$27,5,TRUE)))&lt;(J159/N159),"エラー","OK"))))</f>
        <v/>
      </c>
      <c r="AN159" s="156">
        <f t="shared" si="48"/>
        <v>0</v>
      </c>
      <c r="AO159" s="156">
        <f t="shared" si="49"/>
        <v>0</v>
      </c>
      <c r="AP159" s="140">
        <f t="shared" si="50"/>
        <v>0</v>
      </c>
      <c r="AQ159" s="159" t="str">
        <f t="shared" si="51"/>
        <v/>
      </c>
    </row>
    <row r="160" spans="2:43" x14ac:dyDescent="0.2">
      <c r="B160" s="202">
        <v>149</v>
      </c>
      <c r="C160" s="45"/>
      <c r="D160" s="114"/>
      <c r="E160" s="114"/>
      <c r="F160" s="114"/>
      <c r="G160" s="44"/>
      <c r="H160" s="10"/>
      <c r="I160" s="10"/>
      <c r="J160" s="5"/>
      <c r="K160" s="36"/>
      <c r="L160" s="37"/>
      <c r="M160" s="8"/>
      <c r="N160" s="82"/>
      <c r="O160" s="68"/>
      <c r="P160" s="82"/>
      <c r="Q160" s="81"/>
      <c r="R160" s="280" t="str">
        <f t="shared" si="46"/>
        <v/>
      </c>
      <c r="S160" s="39" t="str">
        <f>IF(I160="","",IF(I160="委託輸送",IF(H160="ガソリン",VLOOKUP(L160,参考データ!$D$4:$F$6,3,TRUE),VLOOKUP(L160,参考データ!$D$7:$F$15,3,TRUE)),IF(H160="ガソリン",VLOOKUP(L160,参考データ!$D$16:$F$18,3,TRUE),VLOOKUP(L160,参考データ!$D$19:$F$27,3,TRUE))))</f>
        <v/>
      </c>
      <c r="T160" s="204" t="str">
        <f>IF(C160="","",IF(AND(J160=0,K160=0),0,IF(Q160="有",IF(H160="ガソリン",VLOOKUP(M160,参考データ!$B$36:$F$38,3,FALSE)/R160^VLOOKUP(M160,参考データ!$B$36:$F$38,4,FALSE)/L160^VLOOKUP(M160,参考データ!$B$36:$F$38,5,FALSE),VLOOKUP(M160,参考データ!$B$39:$F$42,3,FALSE)/R160^VLOOKUP(M160,参考データ!$B$39:$F$42,4,FALSE)/L160^VLOOKUP(M160,参考データ!$B$39:$F$42,5,FALSE))*U160,J160/(IF(I160="委託輸送",IF(H160="ガソリン",INDEX(参考データ!$F$48:$I$50,MATCH(L160,参考データ!$D$48:$D$50,1),MATCH(M160,参考データ!$F$47:$I$47,0)),INDEX(参考データ!$F$51:$I$59,MATCH(L160,参考データ!$D$51:$D$59,1),MATCH(M160,参考データ!$F$47:$I$47,0))),IF(H160="ガソリン",INDEX(参考データ!$F$60:$I$62,MATCH(L160,参考データ!$D$60:$D$62,1),MATCH(M160,参考データ!$F$47:$I$47,0)),INDEX(参考データ!$F$63:$I$71,MATCH(L160,参考データ!$D$63:$D$71,1),MATCH(M160,参考データ!$F$47:$I$47,0))))))))</f>
        <v/>
      </c>
      <c r="U160" s="218" t="str">
        <f t="shared" si="47"/>
        <v/>
      </c>
      <c r="V160" s="206" t="str">
        <f>IF(C160="","",IF(AND(K160=0,T160=0),"OK",IF(Q160="有",IF(OR(IF(I160="委託輸送",IF(H160="ガソリン",VLOOKUP(L160,参考データ!$D$4:$H$6,5,TRUE),VLOOKUP(L160,参考データ!$D$7:$H$15,5,TRUE)),IF(H160="ガソリン",VLOOKUP(L160,参考データ!$D$16:$H$18,5,TRUE),VLOOKUP(L160,参考データ!$D$19:$H$27,5,TRUE)))&lt;(J160/N160),S160&gt;R160),"エラー","OK"),IF(IF(I160="委託輸送",IF(H160="ガソリン",VLOOKUP(L160,参考データ!$D$4:$H$6,5,TRUE),VLOOKUP(L160,参考データ!$D$7:$H$15,5,TRUE)),IF(H160="ガソリン",VLOOKUP(L160,参考データ!$D$16:$H$18,5,TRUE),VLOOKUP(L160,参考データ!$D$19:$H$27,5,TRUE)))&lt;(J160/N160),"エラー","OK"))))</f>
        <v/>
      </c>
      <c r="AN160" s="156">
        <f t="shared" si="48"/>
        <v>0</v>
      </c>
      <c r="AO160" s="156">
        <f t="shared" si="49"/>
        <v>0</v>
      </c>
      <c r="AP160" s="140">
        <f t="shared" si="50"/>
        <v>0</v>
      </c>
      <c r="AQ160" s="159" t="str">
        <f t="shared" si="51"/>
        <v/>
      </c>
    </row>
    <row r="161" spans="2:43" x14ac:dyDescent="0.2">
      <c r="B161" s="202">
        <v>150</v>
      </c>
      <c r="C161" s="45"/>
      <c r="D161" s="114"/>
      <c r="E161" s="114"/>
      <c r="F161" s="114"/>
      <c r="G161" s="44"/>
      <c r="H161" s="10"/>
      <c r="I161" s="10"/>
      <c r="J161" s="5"/>
      <c r="K161" s="36"/>
      <c r="L161" s="37"/>
      <c r="M161" s="8"/>
      <c r="N161" s="82"/>
      <c r="O161" s="68"/>
      <c r="P161" s="82"/>
      <c r="Q161" s="81"/>
      <c r="R161" s="280" t="str">
        <f t="shared" si="46"/>
        <v/>
      </c>
      <c r="S161" s="39" t="str">
        <f>IF(I161="","",IF(I161="委託輸送",IF(H161="ガソリン",VLOOKUP(L161,参考データ!$D$4:$F$6,3,TRUE),VLOOKUP(L161,参考データ!$D$7:$F$15,3,TRUE)),IF(H161="ガソリン",VLOOKUP(L161,参考データ!$D$16:$F$18,3,TRUE),VLOOKUP(L161,参考データ!$D$19:$F$27,3,TRUE))))</f>
        <v/>
      </c>
      <c r="T161" s="204" t="str">
        <f>IF(C161="","",IF(AND(J161=0,K161=0),0,IF(Q161="有",IF(H161="ガソリン",VLOOKUP(M161,参考データ!$B$36:$F$38,3,FALSE)/R161^VLOOKUP(M161,参考データ!$B$36:$F$38,4,FALSE)/L161^VLOOKUP(M161,参考データ!$B$36:$F$38,5,FALSE),VLOOKUP(M161,参考データ!$B$39:$F$42,3,FALSE)/R161^VLOOKUP(M161,参考データ!$B$39:$F$42,4,FALSE)/L161^VLOOKUP(M161,参考データ!$B$39:$F$42,5,FALSE))*U161,J161/(IF(I161="委託輸送",IF(H161="ガソリン",INDEX(参考データ!$F$48:$I$50,MATCH(L161,参考データ!$D$48:$D$50,1),MATCH(M161,参考データ!$F$47:$I$47,0)),INDEX(参考データ!$F$51:$I$59,MATCH(L161,参考データ!$D$51:$D$59,1),MATCH(M161,参考データ!$F$47:$I$47,0))),IF(H161="ガソリン",INDEX(参考データ!$F$60:$I$62,MATCH(L161,参考データ!$D$60:$D$62,1),MATCH(M161,参考データ!$F$47:$I$47,0)),INDEX(参考データ!$F$63:$I$71,MATCH(L161,参考データ!$D$63:$D$71,1),MATCH(M161,参考データ!$F$47:$I$47,0))))))))</f>
        <v/>
      </c>
      <c r="U161" s="218" t="str">
        <f t="shared" si="47"/>
        <v/>
      </c>
      <c r="V161" s="206" t="str">
        <f>IF(C161="","",IF(AND(K161=0,T161=0),"OK",IF(Q161="有",IF(OR(IF(I161="委託輸送",IF(H161="ガソリン",VLOOKUP(L161,参考データ!$D$4:$H$6,5,TRUE),VLOOKUP(L161,参考データ!$D$7:$H$15,5,TRUE)),IF(H161="ガソリン",VLOOKUP(L161,参考データ!$D$16:$H$18,5,TRUE),VLOOKUP(L161,参考データ!$D$19:$H$27,5,TRUE)))&lt;(J161/N161),S161&gt;R161),"エラー","OK"),IF(IF(I161="委託輸送",IF(H161="ガソリン",VLOOKUP(L161,参考データ!$D$4:$H$6,5,TRUE),VLOOKUP(L161,参考データ!$D$7:$H$15,5,TRUE)),IF(H161="ガソリン",VLOOKUP(L161,参考データ!$D$16:$H$18,5,TRUE),VLOOKUP(L161,参考データ!$D$19:$H$27,5,TRUE)))&lt;(J161/N161),"エラー","OK"))))</f>
        <v/>
      </c>
      <c r="AN161" s="156">
        <f t="shared" si="48"/>
        <v>0</v>
      </c>
      <c r="AO161" s="156">
        <f t="shared" si="49"/>
        <v>0</v>
      </c>
      <c r="AP161" s="140">
        <f t="shared" si="50"/>
        <v>0</v>
      </c>
      <c r="AQ161" s="159" t="str">
        <f t="shared" si="51"/>
        <v/>
      </c>
    </row>
    <row r="162" spans="2:43" x14ac:dyDescent="0.2">
      <c r="B162" s="202">
        <v>151</v>
      </c>
      <c r="C162" s="45"/>
      <c r="D162" s="114"/>
      <c r="E162" s="114"/>
      <c r="F162" s="114"/>
      <c r="G162" s="44"/>
      <c r="H162" s="10"/>
      <c r="I162" s="10"/>
      <c r="J162" s="5"/>
      <c r="K162" s="36"/>
      <c r="L162" s="37"/>
      <c r="M162" s="8"/>
      <c r="N162" s="82"/>
      <c r="O162" s="68"/>
      <c r="P162" s="82"/>
      <c r="Q162" s="81"/>
      <c r="R162" s="280" t="str">
        <f t="shared" si="46"/>
        <v/>
      </c>
      <c r="S162" s="39" t="str">
        <f>IF(I162="","",IF(I162="委託輸送",IF(H162="ガソリン",VLOOKUP(L162,参考データ!$D$4:$F$6,3,TRUE),VLOOKUP(L162,参考データ!$D$7:$F$15,3,TRUE)),IF(H162="ガソリン",VLOOKUP(L162,参考データ!$D$16:$F$18,3,TRUE),VLOOKUP(L162,参考データ!$D$19:$F$27,3,TRUE))))</f>
        <v/>
      </c>
      <c r="T162" s="204" t="str">
        <f>IF(C162="","",IF(AND(J162=0,K162=0),0,IF(Q162="有",IF(H162="ガソリン",VLOOKUP(M162,参考データ!$B$36:$F$38,3,FALSE)/R162^VLOOKUP(M162,参考データ!$B$36:$F$38,4,FALSE)/L162^VLOOKUP(M162,参考データ!$B$36:$F$38,5,FALSE),VLOOKUP(M162,参考データ!$B$39:$F$42,3,FALSE)/R162^VLOOKUP(M162,参考データ!$B$39:$F$42,4,FALSE)/L162^VLOOKUP(M162,参考データ!$B$39:$F$42,5,FALSE))*U162,J162/(IF(I162="委託輸送",IF(H162="ガソリン",INDEX(参考データ!$F$48:$I$50,MATCH(L162,参考データ!$D$48:$D$50,1),MATCH(M162,参考データ!$F$47:$I$47,0)),INDEX(参考データ!$F$51:$I$59,MATCH(L162,参考データ!$D$51:$D$59,1),MATCH(M162,参考データ!$F$47:$I$47,0))),IF(H162="ガソリン",INDEX(参考データ!$F$60:$I$62,MATCH(L162,参考データ!$D$60:$D$62,1),MATCH(M162,参考データ!$F$47:$I$47,0)),INDEX(参考データ!$F$63:$I$71,MATCH(L162,参考データ!$D$63:$D$71,1),MATCH(M162,参考データ!$F$47:$I$47,0))))))))</f>
        <v/>
      </c>
      <c r="U162" s="218" t="str">
        <f t="shared" si="47"/>
        <v/>
      </c>
      <c r="V162" s="206" t="str">
        <f>IF(C162="","",IF(AND(K162=0,T162=0),"OK",IF(Q162="有",IF(OR(IF(I162="委託輸送",IF(H162="ガソリン",VLOOKUP(L162,参考データ!$D$4:$H$6,5,TRUE),VLOOKUP(L162,参考データ!$D$7:$H$15,5,TRUE)),IF(H162="ガソリン",VLOOKUP(L162,参考データ!$D$16:$H$18,5,TRUE),VLOOKUP(L162,参考データ!$D$19:$H$27,5,TRUE)))&lt;(J162/N162),S162&gt;R162),"エラー","OK"),IF(IF(I162="委託輸送",IF(H162="ガソリン",VLOOKUP(L162,参考データ!$D$4:$H$6,5,TRUE),VLOOKUP(L162,参考データ!$D$7:$H$15,5,TRUE)),IF(H162="ガソリン",VLOOKUP(L162,参考データ!$D$16:$H$18,5,TRUE),VLOOKUP(L162,参考データ!$D$19:$H$27,5,TRUE)))&lt;(J162/N162),"エラー","OK"))))</f>
        <v/>
      </c>
      <c r="AN162" s="156">
        <f t="shared" si="48"/>
        <v>0</v>
      </c>
      <c r="AO162" s="156">
        <f t="shared" si="49"/>
        <v>0</v>
      </c>
      <c r="AP162" s="140">
        <f t="shared" si="50"/>
        <v>0</v>
      </c>
      <c r="AQ162" s="159" t="str">
        <f t="shared" si="51"/>
        <v/>
      </c>
    </row>
    <row r="163" spans="2:43" x14ac:dyDescent="0.2">
      <c r="B163" s="202">
        <v>152</v>
      </c>
      <c r="C163" s="45"/>
      <c r="D163" s="114"/>
      <c r="E163" s="114"/>
      <c r="F163" s="114"/>
      <c r="G163" s="44"/>
      <c r="H163" s="10"/>
      <c r="I163" s="10"/>
      <c r="J163" s="5"/>
      <c r="K163" s="36"/>
      <c r="L163" s="37"/>
      <c r="M163" s="8"/>
      <c r="N163" s="82"/>
      <c r="O163" s="68"/>
      <c r="P163" s="82"/>
      <c r="Q163" s="81"/>
      <c r="R163" s="280" t="str">
        <f t="shared" si="46"/>
        <v/>
      </c>
      <c r="S163" s="39" t="str">
        <f>IF(I163="","",IF(I163="委託輸送",IF(H163="ガソリン",VLOOKUP(L163,参考データ!$D$4:$F$6,3,TRUE),VLOOKUP(L163,参考データ!$D$7:$F$15,3,TRUE)),IF(H163="ガソリン",VLOOKUP(L163,参考データ!$D$16:$F$18,3,TRUE),VLOOKUP(L163,参考データ!$D$19:$F$27,3,TRUE))))</f>
        <v/>
      </c>
      <c r="T163" s="204" t="str">
        <f>IF(C163="","",IF(AND(J163=0,K163=0),0,IF(Q163="有",IF(H163="ガソリン",VLOOKUP(M163,参考データ!$B$36:$F$38,3,FALSE)/R163^VLOOKUP(M163,参考データ!$B$36:$F$38,4,FALSE)/L163^VLOOKUP(M163,参考データ!$B$36:$F$38,5,FALSE),VLOOKUP(M163,参考データ!$B$39:$F$42,3,FALSE)/R163^VLOOKUP(M163,参考データ!$B$39:$F$42,4,FALSE)/L163^VLOOKUP(M163,参考データ!$B$39:$F$42,5,FALSE))*U163,J163/(IF(I163="委託輸送",IF(H163="ガソリン",INDEX(参考データ!$F$48:$I$50,MATCH(L163,参考データ!$D$48:$D$50,1),MATCH(M163,参考データ!$F$47:$I$47,0)),INDEX(参考データ!$F$51:$I$59,MATCH(L163,参考データ!$D$51:$D$59,1),MATCH(M163,参考データ!$F$47:$I$47,0))),IF(H163="ガソリン",INDEX(参考データ!$F$60:$I$62,MATCH(L163,参考データ!$D$60:$D$62,1),MATCH(M163,参考データ!$F$47:$I$47,0)),INDEX(参考データ!$F$63:$I$71,MATCH(L163,参考データ!$D$63:$D$71,1),MATCH(M163,参考データ!$F$47:$I$47,0))))))))</f>
        <v/>
      </c>
      <c r="U163" s="218" t="str">
        <f t="shared" si="47"/>
        <v/>
      </c>
      <c r="V163" s="206" t="str">
        <f>IF(C163="","",IF(AND(K163=0,T163=0),"OK",IF(Q163="有",IF(OR(IF(I163="委託輸送",IF(H163="ガソリン",VLOOKUP(L163,参考データ!$D$4:$H$6,5,TRUE),VLOOKUP(L163,参考データ!$D$7:$H$15,5,TRUE)),IF(H163="ガソリン",VLOOKUP(L163,参考データ!$D$16:$H$18,5,TRUE),VLOOKUP(L163,参考データ!$D$19:$H$27,5,TRUE)))&lt;(J163/N163),S163&gt;R163),"エラー","OK"),IF(IF(I163="委託輸送",IF(H163="ガソリン",VLOOKUP(L163,参考データ!$D$4:$H$6,5,TRUE),VLOOKUP(L163,参考データ!$D$7:$H$15,5,TRUE)),IF(H163="ガソリン",VLOOKUP(L163,参考データ!$D$16:$H$18,5,TRUE),VLOOKUP(L163,参考データ!$D$19:$H$27,5,TRUE)))&lt;(J163/N163),"エラー","OK"))))</f>
        <v/>
      </c>
      <c r="AN163" s="156">
        <f t="shared" si="48"/>
        <v>0</v>
      </c>
      <c r="AO163" s="156">
        <f t="shared" si="49"/>
        <v>0</v>
      </c>
      <c r="AP163" s="140">
        <f t="shared" si="50"/>
        <v>0</v>
      </c>
      <c r="AQ163" s="159" t="str">
        <f t="shared" si="51"/>
        <v/>
      </c>
    </row>
    <row r="164" spans="2:43" x14ac:dyDescent="0.2">
      <c r="B164" s="202">
        <v>153</v>
      </c>
      <c r="C164" s="45"/>
      <c r="D164" s="114"/>
      <c r="E164" s="114"/>
      <c r="F164" s="114"/>
      <c r="G164" s="44"/>
      <c r="H164" s="10"/>
      <c r="I164" s="10"/>
      <c r="J164" s="5"/>
      <c r="K164" s="36"/>
      <c r="L164" s="37"/>
      <c r="M164" s="8"/>
      <c r="N164" s="82"/>
      <c r="O164" s="68"/>
      <c r="P164" s="82"/>
      <c r="Q164" s="81"/>
      <c r="R164" s="280" t="str">
        <f t="shared" si="46"/>
        <v/>
      </c>
      <c r="S164" s="39" t="str">
        <f>IF(I164="","",IF(I164="委託輸送",IF(H164="ガソリン",VLOOKUP(L164,参考データ!$D$4:$F$6,3,TRUE),VLOOKUP(L164,参考データ!$D$7:$F$15,3,TRUE)),IF(H164="ガソリン",VLOOKUP(L164,参考データ!$D$16:$F$18,3,TRUE),VLOOKUP(L164,参考データ!$D$19:$F$27,3,TRUE))))</f>
        <v/>
      </c>
      <c r="T164" s="204" t="str">
        <f>IF(C164="","",IF(AND(J164=0,K164=0),0,IF(Q164="有",IF(H164="ガソリン",VLOOKUP(M164,参考データ!$B$36:$F$38,3,FALSE)/R164^VLOOKUP(M164,参考データ!$B$36:$F$38,4,FALSE)/L164^VLOOKUP(M164,参考データ!$B$36:$F$38,5,FALSE),VLOOKUP(M164,参考データ!$B$39:$F$42,3,FALSE)/R164^VLOOKUP(M164,参考データ!$B$39:$F$42,4,FALSE)/L164^VLOOKUP(M164,参考データ!$B$39:$F$42,5,FALSE))*U164,J164/(IF(I164="委託輸送",IF(H164="ガソリン",INDEX(参考データ!$F$48:$I$50,MATCH(L164,参考データ!$D$48:$D$50,1),MATCH(M164,参考データ!$F$47:$I$47,0)),INDEX(参考データ!$F$51:$I$59,MATCH(L164,参考データ!$D$51:$D$59,1),MATCH(M164,参考データ!$F$47:$I$47,0))),IF(H164="ガソリン",INDEX(参考データ!$F$60:$I$62,MATCH(L164,参考データ!$D$60:$D$62,1),MATCH(M164,参考データ!$F$47:$I$47,0)),INDEX(参考データ!$F$63:$I$71,MATCH(L164,参考データ!$D$63:$D$71,1),MATCH(M164,参考データ!$F$47:$I$47,0))))))))</f>
        <v/>
      </c>
      <c r="U164" s="218" t="str">
        <f t="shared" si="47"/>
        <v/>
      </c>
      <c r="V164" s="206" t="str">
        <f>IF(C164="","",IF(AND(K164=0,T164=0),"OK",IF(Q164="有",IF(OR(IF(I164="委託輸送",IF(H164="ガソリン",VLOOKUP(L164,参考データ!$D$4:$H$6,5,TRUE),VLOOKUP(L164,参考データ!$D$7:$H$15,5,TRUE)),IF(H164="ガソリン",VLOOKUP(L164,参考データ!$D$16:$H$18,5,TRUE),VLOOKUP(L164,参考データ!$D$19:$H$27,5,TRUE)))&lt;(J164/N164),S164&gt;R164),"エラー","OK"),IF(IF(I164="委託輸送",IF(H164="ガソリン",VLOOKUP(L164,参考データ!$D$4:$H$6,5,TRUE),VLOOKUP(L164,参考データ!$D$7:$H$15,5,TRUE)),IF(H164="ガソリン",VLOOKUP(L164,参考データ!$D$16:$H$18,5,TRUE),VLOOKUP(L164,参考データ!$D$19:$H$27,5,TRUE)))&lt;(J164/N164),"エラー","OK"))))</f>
        <v/>
      </c>
      <c r="AN164" s="156">
        <f t="shared" si="48"/>
        <v>0</v>
      </c>
      <c r="AO164" s="156">
        <f t="shared" si="49"/>
        <v>0</v>
      </c>
      <c r="AP164" s="140">
        <f t="shared" si="50"/>
        <v>0</v>
      </c>
      <c r="AQ164" s="159" t="str">
        <f t="shared" si="51"/>
        <v/>
      </c>
    </row>
    <row r="165" spans="2:43" x14ac:dyDescent="0.2">
      <c r="B165" s="202">
        <v>154</v>
      </c>
      <c r="C165" s="45"/>
      <c r="D165" s="114"/>
      <c r="E165" s="114"/>
      <c r="F165" s="114"/>
      <c r="G165" s="44"/>
      <c r="H165" s="10"/>
      <c r="I165" s="10"/>
      <c r="J165" s="5"/>
      <c r="K165" s="36"/>
      <c r="L165" s="37"/>
      <c r="M165" s="8"/>
      <c r="N165" s="82"/>
      <c r="O165" s="68"/>
      <c r="P165" s="82"/>
      <c r="Q165" s="81"/>
      <c r="R165" s="280" t="str">
        <f t="shared" si="46"/>
        <v/>
      </c>
      <c r="S165" s="39" t="str">
        <f>IF(I165="","",IF(I165="委託輸送",IF(H165="ガソリン",VLOOKUP(L165,参考データ!$D$4:$F$6,3,TRUE),VLOOKUP(L165,参考データ!$D$7:$F$15,3,TRUE)),IF(H165="ガソリン",VLOOKUP(L165,参考データ!$D$16:$F$18,3,TRUE),VLOOKUP(L165,参考データ!$D$19:$F$27,3,TRUE))))</f>
        <v/>
      </c>
      <c r="T165" s="204" t="str">
        <f>IF(C165="","",IF(AND(J165=0,K165=0),0,IF(Q165="有",IF(H165="ガソリン",VLOOKUP(M165,参考データ!$B$36:$F$38,3,FALSE)/R165^VLOOKUP(M165,参考データ!$B$36:$F$38,4,FALSE)/L165^VLOOKUP(M165,参考データ!$B$36:$F$38,5,FALSE),VLOOKUP(M165,参考データ!$B$39:$F$42,3,FALSE)/R165^VLOOKUP(M165,参考データ!$B$39:$F$42,4,FALSE)/L165^VLOOKUP(M165,参考データ!$B$39:$F$42,5,FALSE))*U165,J165/(IF(I165="委託輸送",IF(H165="ガソリン",INDEX(参考データ!$F$48:$I$50,MATCH(L165,参考データ!$D$48:$D$50,1),MATCH(M165,参考データ!$F$47:$I$47,0)),INDEX(参考データ!$F$51:$I$59,MATCH(L165,参考データ!$D$51:$D$59,1),MATCH(M165,参考データ!$F$47:$I$47,0))),IF(H165="ガソリン",INDEX(参考データ!$F$60:$I$62,MATCH(L165,参考データ!$D$60:$D$62,1),MATCH(M165,参考データ!$F$47:$I$47,0)),INDEX(参考データ!$F$63:$I$71,MATCH(L165,参考データ!$D$63:$D$71,1),MATCH(M165,参考データ!$F$47:$I$47,0))))))))</f>
        <v/>
      </c>
      <c r="U165" s="218" t="str">
        <f t="shared" si="47"/>
        <v/>
      </c>
      <c r="V165" s="206" t="str">
        <f>IF(C165="","",IF(AND(K165=0,T165=0),"OK",IF(Q165="有",IF(OR(IF(I165="委託輸送",IF(H165="ガソリン",VLOOKUP(L165,参考データ!$D$4:$H$6,5,TRUE),VLOOKUP(L165,参考データ!$D$7:$H$15,5,TRUE)),IF(H165="ガソリン",VLOOKUP(L165,参考データ!$D$16:$H$18,5,TRUE),VLOOKUP(L165,参考データ!$D$19:$H$27,5,TRUE)))&lt;(J165/N165),S165&gt;R165),"エラー","OK"),IF(IF(I165="委託輸送",IF(H165="ガソリン",VLOOKUP(L165,参考データ!$D$4:$H$6,5,TRUE),VLOOKUP(L165,参考データ!$D$7:$H$15,5,TRUE)),IF(H165="ガソリン",VLOOKUP(L165,参考データ!$D$16:$H$18,5,TRUE),VLOOKUP(L165,参考データ!$D$19:$H$27,5,TRUE)))&lt;(J165/N165),"エラー","OK"))))</f>
        <v/>
      </c>
      <c r="AN165" s="156">
        <f t="shared" si="48"/>
        <v>0</v>
      </c>
      <c r="AO165" s="156">
        <f t="shared" si="49"/>
        <v>0</v>
      </c>
      <c r="AP165" s="140">
        <f t="shared" si="50"/>
        <v>0</v>
      </c>
      <c r="AQ165" s="159" t="str">
        <f t="shared" si="51"/>
        <v/>
      </c>
    </row>
    <row r="166" spans="2:43" x14ac:dyDescent="0.2">
      <c r="B166" s="202">
        <v>155</v>
      </c>
      <c r="C166" s="45"/>
      <c r="D166" s="114"/>
      <c r="E166" s="114"/>
      <c r="F166" s="114"/>
      <c r="G166" s="44"/>
      <c r="H166" s="10"/>
      <c r="I166" s="10"/>
      <c r="J166" s="5"/>
      <c r="K166" s="36"/>
      <c r="L166" s="37"/>
      <c r="M166" s="8"/>
      <c r="N166" s="82"/>
      <c r="O166" s="68"/>
      <c r="P166" s="82"/>
      <c r="Q166" s="81"/>
      <c r="R166" s="280" t="str">
        <f t="shared" si="46"/>
        <v/>
      </c>
      <c r="S166" s="39" t="str">
        <f>IF(I166="","",IF(I166="委託輸送",IF(H166="ガソリン",VLOOKUP(L166,参考データ!$D$4:$F$6,3,TRUE),VLOOKUP(L166,参考データ!$D$7:$F$15,3,TRUE)),IF(H166="ガソリン",VLOOKUP(L166,参考データ!$D$16:$F$18,3,TRUE),VLOOKUP(L166,参考データ!$D$19:$F$27,3,TRUE))))</f>
        <v/>
      </c>
      <c r="T166" s="204" t="str">
        <f>IF(C166="","",IF(AND(J166=0,K166=0),0,IF(Q166="有",IF(H166="ガソリン",VLOOKUP(M166,参考データ!$B$36:$F$38,3,FALSE)/R166^VLOOKUP(M166,参考データ!$B$36:$F$38,4,FALSE)/L166^VLOOKUP(M166,参考データ!$B$36:$F$38,5,FALSE),VLOOKUP(M166,参考データ!$B$39:$F$42,3,FALSE)/R166^VLOOKUP(M166,参考データ!$B$39:$F$42,4,FALSE)/L166^VLOOKUP(M166,参考データ!$B$39:$F$42,5,FALSE))*U166,J166/(IF(I166="委託輸送",IF(H166="ガソリン",INDEX(参考データ!$F$48:$I$50,MATCH(L166,参考データ!$D$48:$D$50,1),MATCH(M166,参考データ!$F$47:$I$47,0)),INDEX(参考データ!$F$51:$I$59,MATCH(L166,参考データ!$D$51:$D$59,1),MATCH(M166,参考データ!$F$47:$I$47,0))),IF(H166="ガソリン",INDEX(参考データ!$F$60:$I$62,MATCH(L166,参考データ!$D$60:$D$62,1),MATCH(M166,参考データ!$F$47:$I$47,0)),INDEX(参考データ!$F$63:$I$71,MATCH(L166,参考データ!$D$63:$D$71,1),MATCH(M166,参考データ!$F$47:$I$47,0))))))))</f>
        <v/>
      </c>
      <c r="U166" s="218" t="str">
        <f t="shared" si="47"/>
        <v/>
      </c>
      <c r="V166" s="206" t="str">
        <f>IF(C166="","",IF(AND(K166=0,T166=0),"OK",IF(Q166="有",IF(OR(IF(I166="委託輸送",IF(H166="ガソリン",VLOOKUP(L166,参考データ!$D$4:$H$6,5,TRUE),VLOOKUP(L166,参考データ!$D$7:$H$15,5,TRUE)),IF(H166="ガソリン",VLOOKUP(L166,参考データ!$D$16:$H$18,5,TRUE),VLOOKUP(L166,参考データ!$D$19:$H$27,5,TRUE)))&lt;(J166/N166),S166&gt;R166),"エラー","OK"),IF(IF(I166="委託輸送",IF(H166="ガソリン",VLOOKUP(L166,参考データ!$D$4:$H$6,5,TRUE),VLOOKUP(L166,参考データ!$D$7:$H$15,5,TRUE)),IF(H166="ガソリン",VLOOKUP(L166,参考データ!$D$16:$H$18,5,TRUE),VLOOKUP(L166,参考データ!$D$19:$H$27,5,TRUE)))&lt;(J166/N166),"エラー","OK"))))</f>
        <v/>
      </c>
      <c r="AN166" s="156">
        <f t="shared" si="48"/>
        <v>0</v>
      </c>
      <c r="AO166" s="156">
        <f t="shared" si="49"/>
        <v>0</v>
      </c>
      <c r="AP166" s="140">
        <f t="shared" si="50"/>
        <v>0</v>
      </c>
      <c r="AQ166" s="159" t="str">
        <f t="shared" si="51"/>
        <v/>
      </c>
    </row>
    <row r="167" spans="2:43" x14ac:dyDescent="0.2">
      <c r="B167" s="202">
        <v>156</v>
      </c>
      <c r="C167" s="45"/>
      <c r="D167" s="114"/>
      <c r="E167" s="114"/>
      <c r="F167" s="114"/>
      <c r="G167" s="44"/>
      <c r="H167" s="10"/>
      <c r="I167" s="10"/>
      <c r="J167" s="5"/>
      <c r="K167" s="36"/>
      <c r="L167" s="37"/>
      <c r="M167" s="8"/>
      <c r="N167" s="82"/>
      <c r="O167" s="68"/>
      <c r="P167" s="82"/>
      <c r="Q167" s="81"/>
      <c r="R167" s="280" t="str">
        <f t="shared" si="46"/>
        <v/>
      </c>
      <c r="S167" s="39" t="str">
        <f>IF(I167="","",IF(I167="委託輸送",IF(H167="ガソリン",VLOOKUP(L167,参考データ!$D$4:$F$6,3,TRUE),VLOOKUP(L167,参考データ!$D$7:$F$15,3,TRUE)),IF(H167="ガソリン",VLOOKUP(L167,参考データ!$D$16:$F$18,3,TRUE),VLOOKUP(L167,参考データ!$D$19:$F$27,3,TRUE))))</f>
        <v/>
      </c>
      <c r="T167" s="204" t="str">
        <f>IF(C167="","",IF(AND(J167=0,K167=0),0,IF(Q167="有",IF(H167="ガソリン",VLOOKUP(M167,参考データ!$B$36:$F$38,3,FALSE)/R167^VLOOKUP(M167,参考データ!$B$36:$F$38,4,FALSE)/L167^VLOOKUP(M167,参考データ!$B$36:$F$38,5,FALSE),VLOOKUP(M167,参考データ!$B$39:$F$42,3,FALSE)/R167^VLOOKUP(M167,参考データ!$B$39:$F$42,4,FALSE)/L167^VLOOKUP(M167,参考データ!$B$39:$F$42,5,FALSE))*U167,J167/(IF(I167="委託輸送",IF(H167="ガソリン",INDEX(参考データ!$F$48:$I$50,MATCH(L167,参考データ!$D$48:$D$50,1),MATCH(M167,参考データ!$F$47:$I$47,0)),INDEX(参考データ!$F$51:$I$59,MATCH(L167,参考データ!$D$51:$D$59,1),MATCH(M167,参考データ!$F$47:$I$47,0))),IF(H167="ガソリン",INDEX(参考データ!$F$60:$I$62,MATCH(L167,参考データ!$D$60:$D$62,1),MATCH(M167,参考データ!$F$47:$I$47,0)),INDEX(参考データ!$F$63:$I$71,MATCH(L167,参考データ!$D$63:$D$71,1),MATCH(M167,参考データ!$F$47:$I$47,0))))))))</f>
        <v/>
      </c>
      <c r="U167" s="218" t="str">
        <f t="shared" si="47"/>
        <v/>
      </c>
      <c r="V167" s="206" t="str">
        <f>IF(C167="","",IF(AND(K167=0,T167=0),"OK",IF(Q167="有",IF(OR(IF(I167="委託輸送",IF(H167="ガソリン",VLOOKUP(L167,参考データ!$D$4:$H$6,5,TRUE),VLOOKUP(L167,参考データ!$D$7:$H$15,5,TRUE)),IF(H167="ガソリン",VLOOKUP(L167,参考データ!$D$16:$H$18,5,TRUE),VLOOKUP(L167,参考データ!$D$19:$H$27,5,TRUE)))&lt;(J167/N167),S167&gt;R167),"エラー","OK"),IF(IF(I167="委託輸送",IF(H167="ガソリン",VLOOKUP(L167,参考データ!$D$4:$H$6,5,TRUE),VLOOKUP(L167,参考データ!$D$7:$H$15,5,TRUE)),IF(H167="ガソリン",VLOOKUP(L167,参考データ!$D$16:$H$18,5,TRUE),VLOOKUP(L167,参考データ!$D$19:$H$27,5,TRUE)))&lt;(J167/N167),"エラー","OK"))))</f>
        <v/>
      </c>
      <c r="AN167" s="156">
        <f t="shared" si="48"/>
        <v>0</v>
      </c>
      <c r="AO167" s="156">
        <f t="shared" si="49"/>
        <v>0</v>
      </c>
      <c r="AP167" s="140">
        <f t="shared" si="50"/>
        <v>0</v>
      </c>
      <c r="AQ167" s="159" t="str">
        <f t="shared" si="51"/>
        <v/>
      </c>
    </row>
    <row r="168" spans="2:43" x14ac:dyDescent="0.2">
      <c r="B168" s="202">
        <v>157</v>
      </c>
      <c r="C168" s="45"/>
      <c r="D168" s="114"/>
      <c r="E168" s="114"/>
      <c r="F168" s="114"/>
      <c r="G168" s="44"/>
      <c r="H168" s="10"/>
      <c r="I168" s="10"/>
      <c r="J168" s="5"/>
      <c r="K168" s="36"/>
      <c r="L168" s="37"/>
      <c r="M168" s="8"/>
      <c r="N168" s="82"/>
      <c r="O168" s="68"/>
      <c r="P168" s="82"/>
      <c r="Q168" s="81"/>
      <c r="R168" s="280" t="str">
        <f t="shared" si="46"/>
        <v/>
      </c>
      <c r="S168" s="39" t="str">
        <f>IF(I168="","",IF(I168="委託輸送",IF(H168="ガソリン",VLOOKUP(L168,参考データ!$D$4:$F$6,3,TRUE),VLOOKUP(L168,参考データ!$D$7:$F$15,3,TRUE)),IF(H168="ガソリン",VLOOKUP(L168,参考データ!$D$16:$F$18,3,TRUE),VLOOKUP(L168,参考データ!$D$19:$F$27,3,TRUE))))</f>
        <v/>
      </c>
      <c r="T168" s="204" t="str">
        <f>IF(C168="","",IF(AND(J168=0,K168=0),0,IF(Q168="有",IF(H168="ガソリン",VLOOKUP(M168,参考データ!$B$36:$F$38,3,FALSE)/R168^VLOOKUP(M168,参考データ!$B$36:$F$38,4,FALSE)/L168^VLOOKUP(M168,参考データ!$B$36:$F$38,5,FALSE),VLOOKUP(M168,参考データ!$B$39:$F$42,3,FALSE)/R168^VLOOKUP(M168,参考データ!$B$39:$F$42,4,FALSE)/L168^VLOOKUP(M168,参考データ!$B$39:$F$42,5,FALSE))*U168,J168/(IF(I168="委託輸送",IF(H168="ガソリン",INDEX(参考データ!$F$48:$I$50,MATCH(L168,参考データ!$D$48:$D$50,1),MATCH(M168,参考データ!$F$47:$I$47,0)),INDEX(参考データ!$F$51:$I$59,MATCH(L168,参考データ!$D$51:$D$59,1),MATCH(M168,参考データ!$F$47:$I$47,0))),IF(H168="ガソリン",INDEX(参考データ!$F$60:$I$62,MATCH(L168,参考データ!$D$60:$D$62,1),MATCH(M168,参考データ!$F$47:$I$47,0)),INDEX(参考データ!$F$63:$I$71,MATCH(L168,参考データ!$D$63:$D$71,1),MATCH(M168,参考データ!$F$47:$I$47,0))))))))</f>
        <v/>
      </c>
      <c r="U168" s="218" t="str">
        <f t="shared" si="47"/>
        <v/>
      </c>
      <c r="V168" s="206" t="str">
        <f>IF(C168="","",IF(AND(K168=0,T168=0),"OK",IF(Q168="有",IF(OR(IF(I168="委託輸送",IF(H168="ガソリン",VLOOKUP(L168,参考データ!$D$4:$H$6,5,TRUE),VLOOKUP(L168,参考データ!$D$7:$H$15,5,TRUE)),IF(H168="ガソリン",VLOOKUP(L168,参考データ!$D$16:$H$18,5,TRUE),VLOOKUP(L168,参考データ!$D$19:$H$27,5,TRUE)))&lt;(J168/N168),S168&gt;R168),"エラー","OK"),IF(IF(I168="委託輸送",IF(H168="ガソリン",VLOOKUP(L168,参考データ!$D$4:$H$6,5,TRUE),VLOOKUP(L168,参考データ!$D$7:$H$15,5,TRUE)),IF(H168="ガソリン",VLOOKUP(L168,参考データ!$D$16:$H$18,5,TRUE),VLOOKUP(L168,参考データ!$D$19:$H$27,5,TRUE)))&lt;(J168/N168),"エラー","OK"))))</f>
        <v/>
      </c>
      <c r="AN168" s="156">
        <f t="shared" si="48"/>
        <v>0</v>
      </c>
      <c r="AO168" s="156">
        <f t="shared" si="49"/>
        <v>0</v>
      </c>
      <c r="AP168" s="140">
        <f t="shared" si="50"/>
        <v>0</v>
      </c>
      <c r="AQ168" s="159" t="str">
        <f t="shared" si="51"/>
        <v/>
      </c>
    </row>
    <row r="169" spans="2:43" x14ac:dyDescent="0.2">
      <c r="B169" s="202">
        <v>158</v>
      </c>
      <c r="C169" s="45"/>
      <c r="D169" s="114"/>
      <c r="E169" s="114"/>
      <c r="F169" s="114"/>
      <c r="G169" s="44"/>
      <c r="H169" s="10"/>
      <c r="I169" s="10"/>
      <c r="J169" s="5"/>
      <c r="K169" s="36"/>
      <c r="L169" s="37"/>
      <c r="M169" s="8"/>
      <c r="N169" s="82"/>
      <c r="O169" s="68"/>
      <c r="P169" s="82"/>
      <c r="Q169" s="81"/>
      <c r="R169" s="280" t="str">
        <f t="shared" si="46"/>
        <v/>
      </c>
      <c r="S169" s="39" t="str">
        <f>IF(I169="","",IF(I169="委託輸送",IF(H169="ガソリン",VLOOKUP(L169,参考データ!$D$4:$F$6,3,TRUE),VLOOKUP(L169,参考データ!$D$7:$F$15,3,TRUE)),IF(H169="ガソリン",VLOOKUP(L169,参考データ!$D$16:$F$18,3,TRUE),VLOOKUP(L169,参考データ!$D$19:$F$27,3,TRUE))))</f>
        <v/>
      </c>
      <c r="T169" s="204" t="str">
        <f>IF(C169="","",IF(AND(J169=0,K169=0),0,IF(Q169="有",IF(H169="ガソリン",VLOOKUP(M169,参考データ!$B$36:$F$38,3,FALSE)/R169^VLOOKUP(M169,参考データ!$B$36:$F$38,4,FALSE)/L169^VLOOKUP(M169,参考データ!$B$36:$F$38,5,FALSE),VLOOKUP(M169,参考データ!$B$39:$F$42,3,FALSE)/R169^VLOOKUP(M169,参考データ!$B$39:$F$42,4,FALSE)/L169^VLOOKUP(M169,参考データ!$B$39:$F$42,5,FALSE))*U169,J169/(IF(I169="委託輸送",IF(H169="ガソリン",INDEX(参考データ!$F$48:$I$50,MATCH(L169,参考データ!$D$48:$D$50,1),MATCH(M169,参考データ!$F$47:$I$47,0)),INDEX(参考データ!$F$51:$I$59,MATCH(L169,参考データ!$D$51:$D$59,1),MATCH(M169,参考データ!$F$47:$I$47,0))),IF(H169="ガソリン",INDEX(参考データ!$F$60:$I$62,MATCH(L169,参考データ!$D$60:$D$62,1),MATCH(M169,参考データ!$F$47:$I$47,0)),INDEX(参考データ!$F$63:$I$71,MATCH(L169,参考データ!$D$63:$D$71,1),MATCH(M169,参考データ!$F$47:$I$47,0))))))))</f>
        <v/>
      </c>
      <c r="U169" s="218" t="str">
        <f t="shared" si="47"/>
        <v/>
      </c>
      <c r="V169" s="206" t="str">
        <f>IF(C169="","",IF(AND(K169=0,T169=0),"OK",IF(Q169="有",IF(OR(IF(I169="委託輸送",IF(H169="ガソリン",VLOOKUP(L169,参考データ!$D$4:$H$6,5,TRUE),VLOOKUP(L169,参考データ!$D$7:$H$15,5,TRUE)),IF(H169="ガソリン",VLOOKUP(L169,参考データ!$D$16:$H$18,5,TRUE),VLOOKUP(L169,参考データ!$D$19:$H$27,5,TRUE)))&lt;(J169/N169),S169&gt;R169),"エラー","OK"),IF(IF(I169="委託輸送",IF(H169="ガソリン",VLOOKUP(L169,参考データ!$D$4:$H$6,5,TRUE),VLOOKUP(L169,参考データ!$D$7:$H$15,5,TRUE)),IF(H169="ガソリン",VLOOKUP(L169,参考データ!$D$16:$H$18,5,TRUE),VLOOKUP(L169,参考データ!$D$19:$H$27,5,TRUE)))&lt;(J169/N169),"エラー","OK"))))</f>
        <v/>
      </c>
      <c r="AN169" s="156">
        <f t="shared" si="48"/>
        <v>0</v>
      </c>
      <c r="AO169" s="156">
        <f t="shared" si="49"/>
        <v>0</v>
      </c>
      <c r="AP169" s="140">
        <f t="shared" si="50"/>
        <v>0</v>
      </c>
      <c r="AQ169" s="159" t="str">
        <f t="shared" si="51"/>
        <v/>
      </c>
    </row>
    <row r="170" spans="2:43" x14ac:dyDescent="0.2">
      <c r="B170" s="202">
        <v>159</v>
      </c>
      <c r="C170" s="45"/>
      <c r="D170" s="114"/>
      <c r="E170" s="114"/>
      <c r="F170" s="114"/>
      <c r="G170" s="44"/>
      <c r="H170" s="10"/>
      <c r="I170" s="10"/>
      <c r="J170" s="5"/>
      <c r="K170" s="36"/>
      <c r="L170" s="37"/>
      <c r="M170" s="8"/>
      <c r="N170" s="82"/>
      <c r="O170" s="68"/>
      <c r="P170" s="82"/>
      <c r="Q170" s="81"/>
      <c r="R170" s="280" t="str">
        <f t="shared" si="46"/>
        <v/>
      </c>
      <c r="S170" s="39" t="str">
        <f>IF(I170="","",IF(I170="委託輸送",IF(H170="ガソリン",VLOOKUP(L170,参考データ!$D$4:$F$6,3,TRUE),VLOOKUP(L170,参考データ!$D$7:$F$15,3,TRUE)),IF(H170="ガソリン",VLOOKUP(L170,参考データ!$D$16:$F$18,3,TRUE),VLOOKUP(L170,参考データ!$D$19:$F$27,3,TRUE))))</f>
        <v/>
      </c>
      <c r="T170" s="204" t="str">
        <f>IF(C170="","",IF(AND(J170=0,K170=0),0,IF(Q170="有",IF(H170="ガソリン",VLOOKUP(M170,参考データ!$B$36:$F$38,3,FALSE)/R170^VLOOKUP(M170,参考データ!$B$36:$F$38,4,FALSE)/L170^VLOOKUP(M170,参考データ!$B$36:$F$38,5,FALSE),VLOOKUP(M170,参考データ!$B$39:$F$42,3,FALSE)/R170^VLOOKUP(M170,参考データ!$B$39:$F$42,4,FALSE)/L170^VLOOKUP(M170,参考データ!$B$39:$F$42,5,FALSE))*U170,J170/(IF(I170="委託輸送",IF(H170="ガソリン",INDEX(参考データ!$F$48:$I$50,MATCH(L170,参考データ!$D$48:$D$50,1),MATCH(M170,参考データ!$F$47:$I$47,0)),INDEX(参考データ!$F$51:$I$59,MATCH(L170,参考データ!$D$51:$D$59,1),MATCH(M170,参考データ!$F$47:$I$47,0))),IF(H170="ガソリン",INDEX(参考データ!$F$60:$I$62,MATCH(L170,参考データ!$D$60:$D$62,1),MATCH(M170,参考データ!$F$47:$I$47,0)),INDEX(参考データ!$F$63:$I$71,MATCH(L170,参考データ!$D$63:$D$71,1),MATCH(M170,参考データ!$F$47:$I$47,0))))))))</f>
        <v/>
      </c>
      <c r="U170" s="218" t="str">
        <f t="shared" si="47"/>
        <v/>
      </c>
      <c r="V170" s="206" t="str">
        <f>IF(C170="","",IF(AND(K170=0,T170=0),"OK",IF(Q170="有",IF(OR(IF(I170="委託輸送",IF(H170="ガソリン",VLOOKUP(L170,参考データ!$D$4:$H$6,5,TRUE),VLOOKUP(L170,参考データ!$D$7:$H$15,5,TRUE)),IF(H170="ガソリン",VLOOKUP(L170,参考データ!$D$16:$H$18,5,TRUE),VLOOKUP(L170,参考データ!$D$19:$H$27,5,TRUE)))&lt;(J170/N170),S170&gt;R170),"エラー","OK"),IF(IF(I170="委託輸送",IF(H170="ガソリン",VLOOKUP(L170,参考データ!$D$4:$H$6,5,TRUE),VLOOKUP(L170,参考データ!$D$7:$H$15,5,TRUE)),IF(H170="ガソリン",VLOOKUP(L170,参考データ!$D$16:$H$18,5,TRUE),VLOOKUP(L170,参考データ!$D$19:$H$27,5,TRUE)))&lt;(J170/N170),"エラー","OK"))))</f>
        <v/>
      </c>
      <c r="AN170" s="156">
        <f t="shared" si="48"/>
        <v>0</v>
      </c>
      <c r="AO170" s="156">
        <f t="shared" si="49"/>
        <v>0</v>
      </c>
      <c r="AP170" s="140">
        <f t="shared" si="50"/>
        <v>0</v>
      </c>
      <c r="AQ170" s="159" t="str">
        <f t="shared" si="51"/>
        <v/>
      </c>
    </row>
    <row r="171" spans="2:43" x14ac:dyDescent="0.2">
      <c r="B171" s="202">
        <v>160</v>
      </c>
      <c r="C171" s="45"/>
      <c r="D171" s="114"/>
      <c r="E171" s="114"/>
      <c r="F171" s="114"/>
      <c r="G171" s="44"/>
      <c r="H171" s="10"/>
      <c r="I171" s="10"/>
      <c r="J171" s="5"/>
      <c r="K171" s="36"/>
      <c r="L171" s="37"/>
      <c r="M171" s="8"/>
      <c r="N171" s="82"/>
      <c r="O171" s="68"/>
      <c r="P171" s="82"/>
      <c r="Q171" s="81"/>
      <c r="R171" s="280" t="str">
        <f t="shared" si="46"/>
        <v/>
      </c>
      <c r="S171" s="39" t="str">
        <f>IF(I171="","",IF(I171="委託輸送",IF(H171="ガソリン",VLOOKUP(L171,参考データ!$D$4:$F$6,3,TRUE),VLOOKUP(L171,参考データ!$D$7:$F$15,3,TRUE)),IF(H171="ガソリン",VLOOKUP(L171,参考データ!$D$16:$F$18,3,TRUE),VLOOKUP(L171,参考データ!$D$19:$F$27,3,TRUE))))</f>
        <v/>
      </c>
      <c r="T171" s="204" t="str">
        <f>IF(C171="","",IF(AND(J171=0,K171=0),0,IF(Q171="有",IF(H171="ガソリン",VLOOKUP(M171,参考データ!$B$36:$F$38,3,FALSE)/R171^VLOOKUP(M171,参考データ!$B$36:$F$38,4,FALSE)/L171^VLOOKUP(M171,参考データ!$B$36:$F$38,5,FALSE),VLOOKUP(M171,参考データ!$B$39:$F$42,3,FALSE)/R171^VLOOKUP(M171,参考データ!$B$39:$F$42,4,FALSE)/L171^VLOOKUP(M171,参考データ!$B$39:$F$42,5,FALSE))*U171,J171/(IF(I171="委託輸送",IF(H171="ガソリン",INDEX(参考データ!$F$48:$I$50,MATCH(L171,参考データ!$D$48:$D$50,1),MATCH(M171,参考データ!$F$47:$I$47,0)),INDEX(参考データ!$F$51:$I$59,MATCH(L171,参考データ!$D$51:$D$59,1),MATCH(M171,参考データ!$F$47:$I$47,0))),IF(H171="ガソリン",INDEX(参考データ!$F$60:$I$62,MATCH(L171,参考データ!$D$60:$D$62,1),MATCH(M171,参考データ!$F$47:$I$47,0)),INDEX(参考データ!$F$63:$I$71,MATCH(L171,参考データ!$D$63:$D$71,1),MATCH(M171,参考データ!$F$47:$I$47,0))))))))</f>
        <v/>
      </c>
      <c r="U171" s="218" t="str">
        <f t="shared" si="47"/>
        <v/>
      </c>
      <c r="V171" s="206" t="str">
        <f>IF(C171="","",IF(AND(K171=0,T171=0),"OK",IF(Q171="有",IF(OR(IF(I171="委託輸送",IF(H171="ガソリン",VLOOKUP(L171,参考データ!$D$4:$H$6,5,TRUE),VLOOKUP(L171,参考データ!$D$7:$H$15,5,TRUE)),IF(H171="ガソリン",VLOOKUP(L171,参考データ!$D$16:$H$18,5,TRUE),VLOOKUP(L171,参考データ!$D$19:$H$27,5,TRUE)))&lt;(J171/N171),S171&gt;R171),"エラー","OK"),IF(IF(I171="委託輸送",IF(H171="ガソリン",VLOOKUP(L171,参考データ!$D$4:$H$6,5,TRUE),VLOOKUP(L171,参考データ!$D$7:$H$15,5,TRUE)),IF(H171="ガソリン",VLOOKUP(L171,参考データ!$D$16:$H$18,5,TRUE),VLOOKUP(L171,参考データ!$D$19:$H$27,5,TRUE)))&lt;(J171/N171),"エラー","OK"))))</f>
        <v/>
      </c>
      <c r="AN171" s="156">
        <f t="shared" si="48"/>
        <v>0</v>
      </c>
      <c r="AO171" s="156">
        <f t="shared" si="49"/>
        <v>0</v>
      </c>
      <c r="AP171" s="140">
        <f t="shared" si="50"/>
        <v>0</v>
      </c>
      <c r="AQ171" s="159" t="str">
        <f t="shared" si="51"/>
        <v/>
      </c>
    </row>
    <row r="172" spans="2:43" x14ac:dyDescent="0.2">
      <c r="B172" s="202">
        <v>161</v>
      </c>
      <c r="C172" s="45"/>
      <c r="D172" s="114"/>
      <c r="E172" s="114"/>
      <c r="F172" s="114"/>
      <c r="G172" s="44"/>
      <c r="H172" s="10"/>
      <c r="I172" s="10"/>
      <c r="J172" s="5"/>
      <c r="K172" s="36"/>
      <c r="L172" s="37"/>
      <c r="M172" s="8"/>
      <c r="N172" s="82"/>
      <c r="O172" s="68"/>
      <c r="P172" s="82"/>
      <c r="Q172" s="81"/>
      <c r="R172" s="280" t="str">
        <f t="shared" si="46"/>
        <v/>
      </c>
      <c r="S172" s="39" t="str">
        <f>IF(I172="","",IF(I172="委託輸送",IF(H172="ガソリン",VLOOKUP(L172,参考データ!$D$4:$F$6,3,TRUE),VLOOKUP(L172,参考データ!$D$7:$F$15,3,TRUE)),IF(H172="ガソリン",VLOOKUP(L172,参考データ!$D$16:$F$18,3,TRUE),VLOOKUP(L172,参考データ!$D$19:$F$27,3,TRUE))))</f>
        <v/>
      </c>
      <c r="T172" s="204" t="str">
        <f>IF(C172="","",IF(AND(J172=0,K172=0),0,IF(Q172="有",IF(H172="ガソリン",VLOOKUP(M172,参考データ!$B$36:$F$38,3,FALSE)/R172^VLOOKUP(M172,参考データ!$B$36:$F$38,4,FALSE)/L172^VLOOKUP(M172,参考データ!$B$36:$F$38,5,FALSE),VLOOKUP(M172,参考データ!$B$39:$F$42,3,FALSE)/R172^VLOOKUP(M172,参考データ!$B$39:$F$42,4,FALSE)/L172^VLOOKUP(M172,参考データ!$B$39:$F$42,5,FALSE))*U172,J172/(IF(I172="委託輸送",IF(H172="ガソリン",INDEX(参考データ!$F$48:$I$50,MATCH(L172,参考データ!$D$48:$D$50,1),MATCH(M172,参考データ!$F$47:$I$47,0)),INDEX(参考データ!$F$51:$I$59,MATCH(L172,参考データ!$D$51:$D$59,1),MATCH(M172,参考データ!$F$47:$I$47,0))),IF(H172="ガソリン",INDEX(参考データ!$F$60:$I$62,MATCH(L172,参考データ!$D$60:$D$62,1),MATCH(M172,参考データ!$F$47:$I$47,0)),INDEX(参考データ!$F$63:$I$71,MATCH(L172,参考データ!$D$63:$D$71,1),MATCH(M172,参考データ!$F$47:$I$47,0))))))))</f>
        <v/>
      </c>
      <c r="U172" s="218" t="str">
        <f t="shared" si="47"/>
        <v/>
      </c>
      <c r="V172" s="206" t="str">
        <f>IF(C172="","",IF(AND(K172=0,T172=0),"OK",IF(Q172="有",IF(OR(IF(I172="委託輸送",IF(H172="ガソリン",VLOOKUP(L172,参考データ!$D$4:$H$6,5,TRUE),VLOOKUP(L172,参考データ!$D$7:$H$15,5,TRUE)),IF(H172="ガソリン",VLOOKUP(L172,参考データ!$D$16:$H$18,5,TRUE),VLOOKUP(L172,参考データ!$D$19:$H$27,5,TRUE)))&lt;(J172/N172),S172&gt;R172),"エラー","OK"),IF(IF(I172="委託輸送",IF(H172="ガソリン",VLOOKUP(L172,参考データ!$D$4:$H$6,5,TRUE),VLOOKUP(L172,参考データ!$D$7:$H$15,5,TRUE)),IF(H172="ガソリン",VLOOKUP(L172,参考データ!$D$16:$H$18,5,TRUE),VLOOKUP(L172,参考データ!$D$19:$H$27,5,TRUE)))&lt;(J172/N172),"エラー","OK"))))</f>
        <v/>
      </c>
      <c r="AN172" s="156">
        <f t="shared" si="48"/>
        <v>0</v>
      </c>
      <c r="AO172" s="156">
        <f t="shared" si="49"/>
        <v>0</v>
      </c>
      <c r="AP172" s="140">
        <f t="shared" si="50"/>
        <v>0</v>
      </c>
      <c r="AQ172" s="159" t="str">
        <f t="shared" si="51"/>
        <v/>
      </c>
    </row>
    <row r="173" spans="2:43" x14ac:dyDescent="0.2">
      <c r="B173" s="202">
        <v>162</v>
      </c>
      <c r="C173" s="45"/>
      <c r="D173" s="114"/>
      <c r="E173" s="114"/>
      <c r="F173" s="114"/>
      <c r="G173" s="44"/>
      <c r="H173" s="10"/>
      <c r="I173" s="10"/>
      <c r="J173" s="5"/>
      <c r="K173" s="36"/>
      <c r="L173" s="37"/>
      <c r="M173" s="8"/>
      <c r="N173" s="82"/>
      <c r="O173" s="68"/>
      <c r="P173" s="82"/>
      <c r="Q173" s="81"/>
      <c r="R173" s="280" t="str">
        <f t="shared" si="46"/>
        <v/>
      </c>
      <c r="S173" s="39" t="str">
        <f>IF(I173="","",IF(I173="委託輸送",IF(H173="ガソリン",VLOOKUP(L173,参考データ!$D$4:$F$6,3,TRUE),VLOOKUP(L173,参考データ!$D$7:$F$15,3,TRUE)),IF(H173="ガソリン",VLOOKUP(L173,参考データ!$D$16:$F$18,3,TRUE),VLOOKUP(L173,参考データ!$D$19:$F$27,3,TRUE))))</f>
        <v/>
      </c>
      <c r="T173" s="204" t="str">
        <f>IF(C173="","",IF(AND(J173=0,K173=0),0,IF(Q173="有",IF(H173="ガソリン",VLOOKUP(M173,参考データ!$B$36:$F$38,3,FALSE)/R173^VLOOKUP(M173,参考データ!$B$36:$F$38,4,FALSE)/L173^VLOOKUP(M173,参考データ!$B$36:$F$38,5,FALSE),VLOOKUP(M173,参考データ!$B$39:$F$42,3,FALSE)/R173^VLOOKUP(M173,参考データ!$B$39:$F$42,4,FALSE)/L173^VLOOKUP(M173,参考データ!$B$39:$F$42,5,FALSE))*U173,J173/(IF(I173="委託輸送",IF(H173="ガソリン",INDEX(参考データ!$F$48:$I$50,MATCH(L173,参考データ!$D$48:$D$50,1),MATCH(M173,参考データ!$F$47:$I$47,0)),INDEX(参考データ!$F$51:$I$59,MATCH(L173,参考データ!$D$51:$D$59,1),MATCH(M173,参考データ!$F$47:$I$47,0))),IF(H173="ガソリン",INDEX(参考データ!$F$60:$I$62,MATCH(L173,参考データ!$D$60:$D$62,1),MATCH(M173,参考データ!$F$47:$I$47,0)),INDEX(参考データ!$F$63:$I$71,MATCH(L173,参考データ!$D$63:$D$71,1),MATCH(M173,参考データ!$F$47:$I$47,0))))))))</f>
        <v/>
      </c>
      <c r="U173" s="218" t="str">
        <f t="shared" si="47"/>
        <v/>
      </c>
      <c r="V173" s="206" t="str">
        <f>IF(C173="","",IF(AND(K173=0,T173=0),"OK",IF(Q173="有",IF(OR(IF(I173="委託輸送",IF(H173="ガソリン",VLOOKUP(L173,参考データ!$D$4:$H$6,5,TRUE),VLOOKUP(L173,参考データ!$D$7:$H$15,5,TRUE)),IF(H173="ガソリン",VLOOKUP(L173,参考データ!$D$16:$H$18,5,TRUE),VLOOKUP(L173,参考データ!$D$19:$H$27,5,TRUE)))&lt;(J173/N173),S173&gt;R173),"エラー","OK"),IF(IF(I173="委託輸送",IF(H173="ガソリン",VLOOKUP(L173,参考データ!$D$4:$H$6,5,TRUE),VLOOKUP(L173,参考データ!$D$7:$H$15,5,TRUE)),IF(H173="ガソリン",VLOOKUP(L173,参考データ!$D$16:$H$18,5,TRUE),VLOOKUP(L173,参考データ!$D$19:$H$27,5,TRUE)))&lt;(J173/N173),"エラー","OK"))))</f>
        <v/>
      </c>
      <c r="AN173" s="156">
        <f t="shared" si="48"/>
        <v>0</v>
      </c>
      <c r="AO173" s="156">
        <f t="shared" si="49"/>
        <v>0</v>
      </c>
      <c r="AP173" s="140">
        <f t="shared" si="50"/>
        <v>0</v>
      </c>
      <c r="AQ173" s="159" t="str">
        <f t="shared" si="51"/>
        <v/>
      </c>
    </row>
    <row r="174" spans="2:43" x14ac:dyDescent="0.2">
      <c r="B174" s="202">
        <v>163</v>
      </c>
      <c r="C174" s="45"/>
      <c r="D174" s="114"/>
      <c r="E174" s="114"/>
      <c r="F174" s="114"/>
      <c r="G174" s="44"/>
      <c r="H174" s="10"/>
      <c r="I174" s="10"/>
      <c r="J174" s="5"/>
      <c r="K174" s="36"/>
      <c r="L174" s="37"/>
      <c r="M174" s="8"/>
      <c r="N174" s="82"/>
      <c r="O174" s="68"/>
      <c r="P174" s="82"/>
      <c r="Q174" s="81"/>
      <c r="R174" s="280" t="str">
        <f t="shared" si="46"/>
        <v/>
      </c>
      <c r="S174" s="39" t="str">
        <f>IF(I174="","",IF(I174="委託輸送",IF(H174="ガソリン",VLOOKUP(L174,参考データ!$D$4:$F$6,3,TRUE),VLOOKUP(L174,参考データ!$D$7:$F$15,3,TRUE)),IF(H174="ガソリン",VLOOKUP(L174,参考データ!$D$16:$F$18,3,TRUE),VLOOKUP(L174,参考データ!$D$19:$F$27,3,TRUE))))</f>
        <v/>
      </c>
      <c r="T174" s="204" t="str">
        <f>IF(C174="","",IF(AND(J174=0,K174=0),0,IF(Q174="有",IF(H174="ガソリン",VLOOKUP(M174,参考データ!$B$36:$F$38,3,FALSE)/R174^VLOOKUP(M174,参考データ!$B$36:$F$38,4,FALSE)/L174^VLOOKUP(M174,参考データ!$B$36:$F$38,5,FALSE),VLOOKUP(M174,参考データ!$B$39:$F$42,3,FALSE)/R174^VLOOKUP(M174,参考データ!$B$39:$F$42,4,FALSE)/L174^VLOOKUP(M174,参考データ!$B$39:$F$42,5,FALSE))*U174,J174/(IF(I174="委託輸送",IF(H174="ガソリン",INDEX(参考データ!$F$48:$I$50,MATCH(L174,参考データ!$D$48:$D$50,1),MATCH(M174,参考データ!$F$47:$I$47,0)),INDEX(参考データ!$F$51:$I$59,MATCH(L174,参考データ!$D$51:$D$59,1),MATCH(M174,参考データ!$F$47:$I$47,0))),IF(H174="ガソリン",INDEX(参考データ!$F$60:$I$62,MATCH(L174,参考データ!$D$60:$D$62,1),MATCH(M174,参考データ!$F$47:$I$47,0)),INDEX(参考データ!$F$63:$I$71,MATCH(L174,参考データ!$D$63:$D$71,1),MATCH(M174,参考データ!$F$47:$I$47,0))))))))</f>
        <v/>
      </c>
      <c r="U174" s="218" t="str">
        <f t="shared" si="47"/>
        <v/>
      </c>
      <c r="V174" s="206" t="str">
        <f>IF(C174="","",IF(AND(K174=0,T174=0),"OK",IF(Q174="有",IF(OR(IF(I174="委託輸送",IF(H174="ガソリン",VLOOKUP(L174,参考データ!$D$4:$H$6,5,TRUE),VLOOKUP(L174,参考データ!$D$7:$H$15,5,TRUE)),IF(H174="ガソリン",VLOOKUP(L174,参考データ!$D$16:$H$18,5,TRUE),VLOOKUP(L174,参考データ!$D$19:$H$27,5,TRUE)))&lt;(J174/N174),S174&gt;R174),"エラー","OK"),IF(IF(I174="委託輸送",IF(H174="ガソリン",VLOOKUP(L174,参考データ!$D$4:$H$6,5,TRUE),VLOOKUP(L174,参考データ!$D$7:$H$15,5,TRUE)),IF(H174="ガソリン",VLOOKUP(L174,参考データ!$D$16:$H$18,5,TRUE),VLOOKUP(L174,参考データ!$D$19:$H$27,5,TRUE)))&lt;(J174/N174),"エラー","OK"))))</f>
        <v/>
      </c>
      <c r="AN174" s="156">
        <f t="shared" si="48"/>
        <v>0</v>
      </c>
      <c r="AO174" s="156">
        <f t="shared" si="49"/>
        <v>0</v>
      </c>
      <c r="AP174" s="140">
        <f t="shared" si="50"/>
        <v>0</v>
      </c>
      <c r="AQ174" s="159" t="str">
        <f t="shared" si="51"/>
        <v/>
      </c>
    </row>
    <row r="175" spans="2:43" x14ac:dyDescent="0.2">
      <c r="B175" s="202">
        <v>164</v>
      </c>
      <c r="C175" s="45"/>
      <c r="D175" s="114"/>
      <c r="E175" s="114"/>
      <c r="F175" s="114"/>
      <c r="G175" s="44"/>
      <c r="H175" s="10"/>
      <c r="I175" s="10"/>
      <c r="J175" s="5"/>
      <c r="K175" s="36"/>
      <c r="L175" s="37"/>
      <c r="M175" s="8"/>
      <c r="N175" s="82"/>
      <c r="O175" s="68"/>
      <c r="P175" s="82"/>
      <c r="Q175" s="81"/>
      <c r="R175" s="280" t="str">
        <f t="shared" si="46"/>
        <v/>
      </c>
      <c r="S175" s="39" t="str">
        <f>IF(I175="","",IF(I175="委託輸送",IF(H175="ガソリン",VLOOKUP(L175,参考データ!$D$4:$F$6,3,TRUE),VLOOKUP(L175,参考データ!$D$7:$F$15,3,TRUE)),IF(H175="ガソリン",VLOOKUP(L175,参考データ!$D$16:$F$18,3,TRUE),VLOOKUP(L175,参考データ!$D$19:$F$27,3,TRUE))))</f>
        <v/>
      </c>
      <c r="T175" s="204" t="str">
        <f>IF(C175="","",IF(AND(J175=0,K175=0),0,IF(Q175="有",IF(H175="ガソリン",VLOOKUP(M175,参考データ!$B$36:$F$38,3,FALSE)/R175^VLOOKUP(M175,参考データ!$B$36:$F$38,4,FALSE)/L175^VLOOKUP(M175,参考データ!$B$36:$F$38,5,FALSE),VLOOKUP(M175,参考データ!$B$39:$F$42,3,FALSE)/R175^VLOOKUP(M175,参考データ!$B$39:$F$42,4,FALSE)/L175^VLOOKUP(M175,参考データ!$B$39:$F$42,5,FALSE))*U175,J175/(IF(I175="委託輸送",IF(H175="ガソリン",INDEX(参考データ!$F$48:$I$50,MATCH(L175,参考データ!$D$48:$D$50,1),MATCH(M175,参考データ!$F$47:$I$47,0)),INDEX(参考データ!$F$51:$I$59,MATCH(L175,参考データ!$D$51:$D$59,1),MATCH(M175,参考データ!$F$47:$I$47,0))),IF(H175="ガソリン",INDEX(参考データ!$F$60:$I$62,MATCH(L175,参考データ!$D$60:$D$62,1),MATCH(M175,参考データ!$F$47:$I$47,0)),INDEX(参考データ!$F$63:$I$71,MATCH(L175,参考データ!$D$63:$D$71,1),MATCH(M175,参考データ!$F$47:$I$47,0))))))))</f>
        <v/>
      </c>
      <c r="U175" s="218" t="str">
        <f t="shared" si="47"/>
        <v/>
      </c>
      <c r="V175" s="206" t="str">
        <f>IF(C175="","",IF(AND(K175=0,T175=0),"OK",IF(Q175="有",IF(OR(IF(I175="委託輸送",IF(H175="ガソリン",VLOOKUP(L175,参考データ!$D$4:$H$6,5,TRUE),VLOOKUP(L175,参考データ!$D$7:$H$15,5,TRUE)),IF(H175="ガソリン",VLOOKUP(L175,参考データ!$D$16:$H$18,5,TRUE),VLOOKUP(L175,参考データ!$D$19:$H$27,5,TRUE)))&lt;(J175/N175),S175&gt;R175),"エラー","OK"),IF(IF(I175="委託輸送",IF(H175="ガソリン",VLOOKUP(L175,参考データ!$D$4:$H$6,5,TRUE),VLOOKUP(L175,参考データ!$D$7:$H$15,5,TRUE)),IF(H175="ガソリン",VLOOKUP(L175,参考データ!$D$16:$H$18,5,TRUE),VLOOKUP(L175,参考データ!$D$19:$H$27,5,TRUE)))&lt;(J175/N175),"エラー","OK"))))</f>
        <v/>
      </c>
      <c r="AN175" s="156">
        <f t="shared" si="48"/>
        <v>0</v>
      </c>
      <c r="AO175" s="156">
        <f t="shared" si="49"/>
        <v>0</v>
      </c>
      <c r="AP175" s="140">
        <f t="shared" si="50"/>
        <v>0</v>
      </c>
      <c r="AQ175" s="159" t="str">
        <f t="shared" si="51"/>
        <v/>
      </c>
    </row>
    <row r="176" spans="2:43" x14ac:dyDescent="0.2">
      <c r="B176" s="202">
        <v>165</v>
      </c>
      <c r="C176" s="45"/>
      <c r="D176" s="114"/>
      <c r="E176" s="114"/>
      <c r="F176" s="114"/>
      <c r="G176" s="44"/>
      <c r="H176" s="10"/>
      <c r="I176" s="10"/>
      <c r="J176" s="5"/>
      <c r="K176" s="36"/>
      <c r="L176" s="37"/>
      <c r="M176" s="8"/>
      <c r="N176" s="82"/>
      <c r="O176" s="68"/>
      <c r="P176" s="82"/>
      <c r="Q176" s="81"/>
      <c r="R176" s="280" t="str">
        <f t="shared" si="46"/>
        <v/>
      </c>
      <c r="S176" s="39" t="str">
        <f>IF(I176="","",IF(I176="委託輸送",IF(H176="ガソリン",VLOOKUP(L176,参考データ!$D$4:$F$6,3,TRUE),VLOOKUP(L176,参考データ!$D$7:$F$15,3,TRUE)),IF(H176="ガソリン",VLOOKUP(L176,参考データ!$D$16:$F$18,3,TRUE),VLOOKUP(L176,参考データ!$D$19:$F$27,3,TRUE))))</f>
        <v/>
      </c>
      <c r="T176" s="204" t="str">
        <f>IF(C176="","",IF(AND(J176=0,K176=0),0,IF(Q176="有",IF(H176="ガソリン",VLOOKUP(M176,参考データ!$B$36:$F$38,3,FALSE)/R176^VLOOKUP(M176,参考データ!$B$36:$F$38,4,FALSE)/L176^VLOOKUP(M176,参考データ!$B$36:$F$38,5,FALSE),VLOOKUP(M176,参考データ!$B$39:$F$42,3,FALSE)/R176^VLOOKUP(M176,参考データ!$B$39:$F$42,4,FALSE)/L176^VLOOKUP(M176,参考データ!$B$39:$F$42,5,FALSE))*U176,J176/(IF(I176="委託輸送",IF(H176="ガソリン",INDEX(参考データ!$F$48:$I$50,MATCH(L176,参考データ!$D$48:$D$50,1),MATCH(M176,参考データ!$F$47:$I$47,0)),INDEX(参考データ!$F$51:$I$59,MATCH(L176,参考データ!$D$51:$D$59,1),MATCH(M176,参考データ!$F$47:$I$47,0))),IF(H176="ガソリン",INDEX(参考データ!$F$60:$I$62,MATCH(L176,参考データ!$D$60:$D$62,1),MATCH(M176,参考データ!$F$47:$I$47,0)),INDEX(参考データ!$F$63:$I$71,MATCH(L176,参考データ!$D$63:$D$71,1),MATCH(M176,参考データ!$F$47:$I$47,0))))))))</f>
        <v/>
      </c>
      <c r="U176" s="218" t="str">
        <f t="shared" si="47"/>
        <v/>
      </c>
      <c r="V176" s="206" t="str">
        <f>IF(C176="","",IF(AND(K176=0,T176=0),"OK",IF(Q176="有",IF(OR(IF(I176="委託輸送",IF(H176="ガソリン",VLOOKUP(L176,参考データ!$D$4:$H$6,5,TRUE),VLOOKUP(L176,参考データ!$D$7:$H$15,5,TRUE)),IF(H176="ガソリン",VLOOKUP(L176,参考データ!$D$16:$H$18,5,TRUE),VLOOKUP(L176,参考データ!$D$19:$H$27,5,TRUE)))&lt;(J176/N176),S176&gt;R176),"エラー","OK"),IF(IF(I176="委託輸送",IF(H176="ガソリン",VLOOKUP(L176,参考データ!$D$4:$H$6,5,TRUE),VLOOKUP(L176,参考データ!$D$7:$H$15,5,TRUE)),IF(H176="ガソリン",VLOOKUP(L176,参考データ!$D$16:$H$18,5,TRUE),VLOOKUP(L176,参考データ!$D$19:$H$27,5,TRUE)))&lt;(J176/N176),"エラー","OK"))))</f>
        <v/>
      </c>
      <c r="AN176" s="156">
        <f t="shared" si="48"/>
        <v>0</v>
      </c>
      <c r="AO176" s="156">
        <f t="shared" si="49"/>
        <v>0</v>
      </c>
      <c r="AP176" s="140">
        <f t="shared" si="50"/>
        <v>0</v>
      </c>
      <c r="AQ176" s="159" t="str">
        <f t="shared" si="51"/>
        <v/>
      </c>
    </row>
    <row r="177" spans="2:43" x14ac:dyDescent="0.2">
      <c r="B177" s="202">
        <v>166</v>
      </c>
      <c r="C177" s="45"/>
      <c r="D177" s="114"/>
      <c r="E177" s="114"/>
      <c r="F177" s="114"/>
      <c r="G177" s="44"/>
      <c r="H177" s="10"/>
      <c r="I177" s="10"/>
      <c r="J177" s="5"/>
      <c r="K177" s="36"/>
      <c r="L177" s="37"/>
      <c r="M177" s="8"/>
      <c r="N177" s="82"/>
      <c r="O177" s="68"/>
      <c r="P177" s="82"/>
      <c r="Q177" s="81"/>
      <c r="R177" s="280" t="str">
        <f t="shared" si="46"/>
        <v/>
      </c>
      <c r="S177" s="39" t="str">
        <f>IF(I177="","",IF(I177="委託輸送",IF(H177="ガソリン",VLOOKUP(L177,参考データ!$D$4:$F$6,3,TRUE),VLOOKUP(L177,参考データ!$D$7:$F$15,3,TRUE)),IF(H177="ガソリン",VLOOKUP(L177,参考データ!$D$16:$F$18,3,TRUE),VLOOKUP(L177,参考データ!$D$19:$F$27,3,TRUE))))</f>
        <v/>
      </c>
      <c r="T177" s="204" t="str">
        <f>IF(C177="","",IF(AND(J177=0,K177=0),0,IF(Q177="有",IF(H177="ガソリン",VLOOKUP(M177,参考データ!$B$36:$F$38,3,FALSE)/R177^VLOOKUP(M177,参考データ!$B$36:$F$38,4,FALSE)/L177^VLOOKUP(M177,参考データ!$B$36:$F$38,5,FALSE),VLOOKUP(M177,参考データ!$B$39:$F$42,3,FALSE)/R177^VLOOKUP(M177,参考データ!$B$39:$F$42,4,FALSE)/L177^VLOOKUP(M177,参考データ!$B$39:$F$42,5,FALSE))*U177,J177/(IF(I177="委託輸送",IF(H177="ガソリン",INDEX(参考データ!$F$48:$I$50,MATCH(L177,参考データ!$D$48:$D$50,1),MATCH(M177,参考データ!$F$47:$I$47,0)),INDEX(参考データ!$F$51:$I$59,MATCH(L177,参考データ!$D$51:$D$59,1),MATCH(M177,参考データ!$F$47:$I$47,0))),IF(H177="ガソリン",INDEX(参考データ!$F$60:$I$62,MATCH(L177,参考データ!$D$60:$D$62,1),MATCH(M177,参考データ!$F$47:$I$47,0)),INDEX(参考データ!$F$63:$I$71,MATCH(L177,参考データ!$D$63:$D$71,1),MATCH(M177,参考データ!$F$47:$I$47,0))))))))</f>
        <v/>
      </c>
      <c r="U177" s="218" t="str">
        <f t="shared" si="47"/>
        <v/>
      </c>
      <c r="V177" s="206" t="str">
        <f>IF(C177="","",IF(AND(K177=0,T177=0),"OK",IF(Q177="有",IF(OR(IF(I177="委託輸送",IF(H177="ガソリン",VLOOKUP(L177,参考データ!$D$4:$H$6,5,TRUE),VLOOKUP(L177,参考データ!$D$7:$H$15,5,TRUE)),IF(H177="ガソリン",VLOOKUP(L177,参考データ!$D$16:$H$18,5,TRUE),VLOOKUP(L177,参考データ!$D$19:$H$27,5,TRUE)))&lt;(J177/N177),S177&gt;R177),"エラー","OK"),IF(IF(I177="委託輸送",IF(H177="ガソリン",VLOOKUP(L177,参考データ!$D$4:$H$6,5,TRUE),VLOOKUP(L177,参考データ!$D$7:$H$15,5,TRUE)),IF(H177="ガソリン",VLOOKUP(L177,参考データ!$D$16:$H$18,5,TRUE),VLOOKUP(L177,参考データ!$D$19:$H$27,5,TRUE)))&lt;(J177/N177),"エラー","OK"))))</f>
        <v/>
      </c>
      <c r="AN177" s="156">
        <f t="shared" si="48"/>
        <v>0</v>
      </c>
      <c r="AO177" s="156">
        <f t="shared" si="49"/>
        <v>0</v>
      </c>
      <c r="AP177" s="140">
        <f t="shared" si="50"/>
        <v>0</v>
      </c>
      <c r="AQ177" s="159" t="str">
        <f t="shared" si="51"/>
        <v/>
      </c>
    </row>
    <row r="178" spans="2:43" x14ac:dyDescent="0.2">
      <c r="B178" s="202">
        <v>167</v>
      </c>
      <c r="C178" s="45"/>
      <c r="D178" s="114"/>
      <c r="E178" s="114"/>
      <c r="F178" s="114"/>
      <c r="G178" s="44"/>
      <c r="H178" s="10"/>
      <c r="I178" s="10"/>
      <c r="J178" s="5"/>
      <c r="K178" s="36"/>
      <c r="L178" s="37"/>
      <c r="M178" s="8"/>
      <c r="N178" s="82"/>
      <c r="O178" s="68"/>
      <c r="P178" s="82"/>
      <c r="Q178" s="81"/>
      <c r="R178" s="280" t="str">
        <f t="shared" si="46"/>
        <v/>
      </c>
      <c r="S178" s="39" t="str">
        <f>IF(I178="","",IF(I178="委託輸送",IF(H178="ガソリン",VLOOKUP(L178,参考データ!$D$4:$F$6,3,TRUE),VLOOKUP(L178,参考データ!$D$7:$F$15,3,TRUE)),IF(H178="ガソリン",VLOOKUP(L178,参考データ!$D$16:$F$18,3,TRUE),VLOOKUP(L178,参考データ!$D$19:$F$27,3,TRUE))))</f>
        <v/>
      </c>
      <c r="T178" s="204" t="str">
        <f>IF(C178="","",IF(AND(J178=0,K178=0),0,IF(Q178="有",IF(H178="ガソリン",VLOOKUP(M178,参考データ!$B$36:$F$38,3,FALSE)/R178^VLOOKUP(M178,参考データ!$B$36:$F$38,4,FALSE)/L178^VLOOKUP(M178,参考データ!$B$36:$F$38,5,FALSE),VLOOKUP(M178,参考データ!$B$39:$F$42,3,FALSE)/R178^VLOOKUP(M178,参考データ!$B$39:$F$42,4,FALSE)/L178^VLOOKUP(M178,参考データ!$B$39:$F$42,5,FALSE))*U178,J178/(IF(I178="委託輸送",IF(H178="ガソリン",INDEX(参考データ!$F$48:$I$50,MATCH(L178,参考データ!$D$48:$D$50,1),MATCH(M178,参考データ!$F$47:$I$47,0)),INDEX(参考データ!$F$51:$I$59,MATCH(L178,参考データ!$D$51:$D$59,1),MATCH(M178,参考データ!$F$47:$I$47,0))),IF(H178="ガソリン",INDEX(参考データ!$F$60:$I$62,MATCH(L178,参考データ!$D$60:$D$62,1),MATCH(M178,参考データ!$F$47:$I$47,0)),INDEX(参考データ!$F$63:$I$71,MATCH(L178,参考データ!$D$63:$D$71,1),MATCH(M178,参考データ!$F$47:$I$47,0))))))))</f>
        <v/>
      </c>
      <c r="U178" s="218" t="str">
        <f t="shared" si="47"/>
        <v/>
      </c>
      <c r="V178" s="206" t="str">
        <f>IF(C178="","",IF(AND(K178=0,T178=0),"OK",IF(Q178="有",IF(OR(IF(I178="委託輸送",IF(H178="ガソリン",VLOOKUP(L178,参考データ!$D$4:$H$6,5,TRUE),VLOOKUP(L178,参考データ!$D$7:$H$15,5,TRUE)),IF(H178="ガソリン",VLOOKUP(L178,参考データ!$D$16:$H$18,5,TRUE),VLOOKUP(L178,参考データ!$D$19:$H$27,5,TRUE)))&lt;(J178/N178),S178&gt;R178),"エラー","OK"),IF(IF(I178="委託輸送",IF(H178="ガソリン",VLOOKUP(L178,参考データ!$D$4:$H$6,5,TRUE),VLOOKUP(L178,参考データ!$D$7:$H$15,5,TRUE)),IF(H178="ガソリン",VLOOKUP(L178,参考データ!$D$16:$H$18,5,TRUE),VLOOKUP(L178,参考データ!$D$19:$H$27,5,TRUE)))&lt;(J178/N178),"エラー","OK"))))</f>
        <v/>
      </c>
      <c r="AN178" s="156">
        <f t="shared" si="48"/>
        <v>0</v>
      </c>
      <c r="AO178" s="156">
        <f t="shared" si="49"/>
        <v>0</v>
      </c>
      <c r="AP178" s="140">
        <f t="shared" si="50"/>
        <v>0</v>
      </c>
      <c r="AQ178" s="159" t="str">
        <f t="shared" si="51"/>
        <v/>
      </c>
    </row>
    <row r="179" spans="2:43" x14ac:dyDescent="0.2">
      <c r="B179" s="202">
        <v>168</v>
      </c>
      <c r="C179" s="45"/>
      <c r="D179" s="114"/>
      <c r="E179" s="114"/>
      <c r="F179" s="114"/>
      <c r="G179" s="44"/>
      <c r="H179" s="10"/>
      <c r="I179" s="10"/>
      <c r="J179" s="5"/>
      <c r="K179" s="36"/>
      <c r="L179" s="37"/>
      <c r="M179" s="8"/>
      <c r="N179" s="82"/>
      <c r="O179" s="68"/>
      <c r="P179" s="82"/>
      <c r="Q179" s="81"/>
      <c r="R179" s="280" t="str">
        <f t="shared" si="46"/>
        <v/>
      </c>
      <c r="S179" s="39" t="str">
        <f>IF(I179="","",IF(I179="委託輸送",IF(H179="ガソリン",VLOOKUP(L179,参考データ!$D$4:$F$6,3,TRUE),VLOOKUP(L179,参考データ!$D$7:$F$15,3,TRUE)),IF(H179="ガソリン",VLOOKUP(L179,参考データ!$D$16:$F$18,3,TRUE),VLOOKUP(L179,参考データ!$D$19:$F$27,3,TRUE))))</f>
        <v/>
      </c>
      <c r="T179" s="204" t="str">
        <f>IF(C179="","",IF(AND(J179=0,K179=0),0,IF(Q179="有",IF(H179="ガソリン",VLOOKUP(M179,参考データ!$B$36:$F$38,3,FALSE)/R179^VLOOKUP(M179,参考データ!$B$36:$F$38,4,FALSE)/L179^VLOOKUP(M179,参考データ!$B$36:$F$38,5,FALSE),VLOOKUP(M179,参考データ!$B$39:$F$42,3,FALSE)/R179^VLOOKUP(M179,参考データ!$B$39:$F$42,4,FALSE)/L179^VLOOKUP(M179,参考データ!$B$39:$F$42,5,FALSE))*U179,J179/(IF(I179="委託輸送",IF(H179="ガソリン",INDEX(参考データ!$F$48:$I$50,MATCH(L179,参考データ!$D$48:$D$50,1),MATCH(M179,参考データ!$F$47:$I$47,0)),INDEX(参考データ!$F$51:$I$59,MATCH(L179,参考データ!$D$51:$D$59,1),MATCH(M179,参考データ!$F$47:$I$47,0))),IF(H179="ガソリン",INDEX(参考データ!$F$60:$I$62,MATCH(L179,参考データ!$D$60:$D$62,1),MATCH(M179,参考データ!$F$47:$I$47,0)),INDEX(参考データ!$F$63:$I$71,MATCH(L179,参考データ!$D$63:$D$71,1),MATCH(M179,参考データ!$F$47:$I$47,0))))))))</f>
        <v/>
      </c>
      <c r="U179" s="218" t="str">
        <f t="shared" si="47"/>
        <v/>
      </c>
      <c r="V179" s="206" t="str">
        <f>IF(C179="","",IF(AND(K179=0,T179=0),"OK",IF(Q179="有",IF(OR(IF(I179="委託輸送",IF(H179="ガソリン",VLOOKUP(L179,参考データ!$D$4:$H$6,5,TRUE),VLOOKUP(L179,参考データ!$D$7:$H$15,5,TRUE)),IF(H179="ガソリン",VLOOKUP(L179,参考データ!$D$16:$H$18,5,TRUE),VLOOKUP(L179,参考データ!$D$19:$H$27,5,TRUE)))&lt;(J179/N179),S179&gt;R179),"エラー","OK"),IF(IF(I179="委託輸送",IF(H179="ガソリン",VLOOKUP(L179,参考データ!$D$4:$H$6,5,TRUE),VLOOKUP(L179,参考データ!$D$7:$H$15,5,TRUE)),IF(H179="ガソリン",VLOOKUP(L179,参考データ!$D$16:$H$18,5,TRUE),VLOOKUP(L179,参考データ!$D$19:$H$27,5,TRUE)))&lt;(J179/N179),"エラー","OK"))))</f>
        <v/>
      </c>
      <c r="AN179" s="156">
        <f t="shared" si="48"/>
        <v>0</v>
      </c>
      <c r="AO179" s="156">
        <f t="shared" si="49"/>
        <v>0</v>
      </c>
      <c r="AP179" s="140">
        <f t="shared" si="50"/>
        <v>0</v>
      </c>
      <c r="AQ179" s="159" t="str">
        <f t="shared" si="51"/>
        <v/>
      </c>
    </row>
    <row r="180" spans="2:43" x14ac:dyDescent="0.2">
      <c r="B180" s="202">
        <v>169</v>
      </c>
      <c r="C180" s="45"/>
      <c r="D180" s="114"/>
      <c r="E180" s="114"/>
      <c r="F180" s="114"/>
      <c r="G180" s="44"/>
      <c r="H180" s="10"/>
      <c r="I180" s="10"/>
      <c r="J180" s="5"/>
      <c r="K180" s="36"/>
      <c r="L180" s="37"/>
      <c r="M180" s="8"/>
      <c r="N180" s="82"/>
      <c r="O180" s="68"/>
      <c r="P180" s="82"/>
      <c r="Q180" s="81"/>
      <c r="R180" s="280" t="str">
        <f t="shared" si="46"/>
        <v/>
      </c>
      <c r="S180" s="39" t="str">
        <f>IF(I180="","",IF(I180="委託輸送",IF(H180="ガソリン",VLOOKUP(L180,参考データ!$D$4:$F$6,3,TRUE),VLOOKUP(L180,参考データ!$D$7:$F$15,3,TRUE)),IF(H180="ガソリン",VLOOKUP(L180,参考データ!$D$16:$F$18,3,TRUE),VLOOKUP(L180,参考データ!$D$19:$F$27,3,TRUE))))</f>
        <v/>
      </c>
      <c r="T180" s="204" t="str">
        <f>IF(C180="","",IF(AND(J180=0,K180=0),0,IF(Q180="有",IF(H180="ガソリン",VLOOKUP(M180,参考データ!$B$36:$F$38,3,FALSE)/R180^VLOOKUP(M180,参考データ!$B$36:$F$38,4,FALSE)/L180^VLOOKUP(M180,参考データ!$B$36:$F$38,5,FALSE),VLOOKUP(M180,参考データ!$B$39:$F$42,3,FALSE)/R180^VLOOKUP(M180,参考データ!$B$39:$F$42,4,FALSE)/L180^VLOOKUP(M180,参考データ!$B$39:$F$42,5,FALSE))*U180,J180/(IF(I180="委託輸送",IF(H180="ガソリン",INDEX(参考データ!$F$48:$I$50,MATCH(L180,参考データ!$D$48:$D$50,1),MATCH(M180,参考データ!$F$47:$I$47,0)),INDEX(参考データ!$F$51:$I$59,MATCH(L180,参考データ!$D$51:$D$59,1),MATCH(M180,参考データ!$F$47:$I$47,0))),IF(H180="ガソリン",INDEX(参考データ!$F$60:$I$62,MATCH(L180,参考データ!$D$60:$D$62,1),MATCH(M180,参考データ!$F$47:$I$47,0)),INDEX(参考データ!$F$63:$I$71,MATCH(L180,参考データ!$D$63:$D$71,1),MATCH(M180,参考データ!$F$47:$I$47,0))))))))</f>
        <v/>
      </c>
      <c r="U180" s="218" t="str">
        <f t="shared" si="47"/>
        <v/>
      </c>
      <c r="V180" s="206" t="str">
        <f>IF(C180="","",IF(AND(K180=0,T180=0),"OK",IF(Q180="有",IF(OR(IF(I180="委託輸送",IF(H180="ガソリン",VLOOKUP(L180,参考データ!$D$4:$H$6,5,TRUE),VLOOKUP(L180,参考データ!$D$7:$H$15,5,TRUE)),IF(H180="ガソリン",VLOOKUP(L180,参考データ!$D$16:$H$18,5,TRUE),VLOOKUP(L180,参考データ!$D$19:$H$27,5,TRUE)))&lt;(J180/N180),S180&gt;R180),"エラー","OK"),IF(IF(I180="委託輸送",IF(H180="ガソリン",VLOOKUP(L180,参考データ!$D$4:$H$6,5,TRUE),VLOOKUP(L180,参考データ!$D$7:$H$15,5,TRUE)),IF(H180="ガソリン",VLOOKUP(L180,参考データ!$D$16:$H$18,5,TRUE),VLOOKUP(L180,参考データ!$D$19:$H$27,5,TRUE)))&lt;(J180/N180),"エラー","OK"))))</f>
        <v/>
      </c>
      <c r="AN180" s="156">
        <f t="shared" si="48"/>
        <v>0</v>
      </c>
      <c r="AO180" s="156">
        <f t="shared" si="49"/>
        <v>0</v>
      </c>
      <c r="AP180" s="140">
        <f t="shared" si="50"/>
        <v>0</v>
      </c>
      <c r="AQ180" s="159" t="str">
        <f t="shared" si="51"/>
        <v/>
      </c>
    </row>
    <row r="181" spans="2:43" x14ac:dyDescent="0.2">
      <c r="B181" s="202">
        <v>170</v>
      </c>
      <c r="C181" s="45"/>
      <c r="D181" s="114"/>
      <c r="E181" s="114"/>
      <c r="F181" s="114"/>
      <c r="G181" s="44"/>
      <c r="H181" s="10"/>
      <c r="I181" s="10"/>
      <c r="J181" s="5"/>
      <c r="K181" s="36"/>
      <c r="L181" s="37"/>
      <c r="M181" s="8"/>
      <c r="N181" s="82"/>
      <c r="O181" s="68"/>
      <c r="P181" s="82"/>
      <c r="Q181" s="81"/>
      <c r="R181" s="280" t="str">
        <f t="shared" si="46"/>
        <v/>
      </c>
      <c r="S181" s="39" t="str">
        <f>IF(I181="","",IF(I181="委託輸送",IF(H181="ガソリン",VLOOKUP(L181,参考データ!$D$4:$F$6,3,TRUE),VLOOKUP(L181,参考データ!$D$7:$F$15,3,TRUE)),IF(H181="ガソリン",VLOOKUP(L181,参考データ!$D$16:$F$18,3,TRUE),VLOOKUP(L181,参考データ!$D$19:$F$27,3,TRUE))))</f>
        <v/>
      </c>
      <c r="T181" s="204" t="str">
        <f>IF(C181="","",IF(AND(J181=0,K181=0),0,IF(Q181="有",IF(H181="ガソリン",VLOOKUP(M181,参考データ!$B$36:$F$38,3,FALSE)/R181^VLOOKUP(M181,参考データ!$B$36:$F$38,4,FALSE)/L181^VLOOKUP(M181,参考データ!$B$36:$F$38,5,FALSE),VLOOKUP(M181,参考データ!$B$39:$F$42,3,FALSE)/R181^VLOOKUP(M181,参考データ!$B$39:$F$42,4,FALSE)/L181^VLOOKUP(M181,参考データ!$B$39:$F$42,5,FALSE))*U181,J181/(IF(I181="委託輸送",IF(H181="ガソリン",INDEX(参考データ!$F$48:$I$50,MATCH(L181,参考データ!$D$48:$D$50,1),MATCH(M181,参考データ!$F$47:$I$47,0)),INDEX(参考データ!$F$51:$I$59,MATCH(L181,参考データ!$D$51:$D$59,1),MATCH(M181,参考データ!$F$47:$I$47,0))),IF(H181="ガソリン",INDEX(参考データ!$F$60:$I$62,MATCH(L181,参考データ!$D$60:$D$62,1),MATCH(M181,参考データ!$F$47:$I$47,0)),INDEX(参考データ!$F$63:$I$71,MATCH(L181,参考データ!$D$63:$D$71,1),MATCH(M181,参考データ!$F$47:$I$47,0))))))))</f>
        <v/>
      </c>
      <c r="U181" s="218" t="str">
        <f t="shared" si="47"/>
        <v/>
      </c>
      <c r="V181" s="206" t="str">
        <f>IF(C181="","",IF(AND(K181=0,T181=0),"OK",IF(Q181="有",IF(OR(IF(I181="委託輸送",IF(H181="ガソリン",VLOOKUP(L181,参考データ!$D$4:$H$6,5,TRUE),VLOOKUP(L181,参考データ!$D$7:$H$15,5,TRUE)),IF(H181="ガソリン",VLOOKUP(L181,参考データ!$D$16:$H$18,5,TRUE),VLOOKUP(L181,参考データ!$D$19:$H$27,5,TRUE)))&lt;(J181/N181),S181&gt;R181),"エラー","OK"),IF(IF(I181="委託輸送",IF(H181="ガソリン",VLOOKUP(L181,参考データ!$D$4:$H$6,5,TRUE),VLOOKUP(L181,参考データ!$D$7:$H$15,5,TRUE)),IF(H181="ガソリン",VLOOKUP(L181,参考データ!$D$16:$H$18,5,TRUE),VLOOKUP(L181,参考データ!$D$19:$H$27,5,TRUE)))&lt;(J181/N181),"エラー","OK"))))</f>
        <v/>
      </c>
      <c r="AN181" s="156">
        <f t="shared" si="48"/>
        <v>0</v>
      </c>
      <c r="AO181" s="156">
        <f t="shared" si="49"/>
        <v>0</v>
      </c>
      <c r="AP181" s="140">
        <f t="shared" si="50"/>
        <v>0</v>
      </c>
      <c r="AQ181" s="159" t="str">
        <f t="shared" si="51"/>
        <v/>
      </c>
    </row>
    <row r="182" spans="2:43" x14ac:dyDescent="0.2">
      <c r="B182" s="202">
        <v>171</v>
      </c>
      <c r="C182" s="45"/>
      <c r="D182" s="114"/>
      <c r="E182" s="114"/>
      <c r="F182" s="114"/>
      <c r="G182" s="44"/>
      <c r="H182" s="10"/>
      <c r="I182" s="10"/>
      <c r="J182" s="5"/>
      <c r="K182" s="36"/>
      <c r="L182" s="37"/>
      <c r="M182" s="8"/>
      <c r="N182" s="82"/>
      <c r="O182" s="68"/>
      <c r="P182" s="82"/>
      <c r="Q182" s="81"/>
      <c r="R182" s="280" t="str">
        <f t="shared" si="46"/>
        <v/>
      </c>
      <c r="S182" s="39" t="str">
        <f>IF(I182="","",IF(I182="委託輸送",IF(H182="ガソリン",VLOOKUP(L182,参考データ!$D$4:$F$6,3,TRUE),VLOOKUP(L182,参考データ!$D$7:$F$15,3,TRUE)),IF(H182="ガソリン",VLOOKUP(L182,参考データ!$D$16:$F$18,3,TRUE),VLOOKUP(L182,参考データ!$D$19:$F$27,3,TRUE))))</f>
        <v/>
      </c>
      <c r="T182" s="204" t="str">
        <f>IF(C182="","",IF(AND(J182=0,K182=0),0,IF(Q182="有",IF(H182="ガソリン",VLOOKUP(M182,参考データ!$B$36:$F$38,3,FALSE)/R182^VLOOKUP(M182,参考データ!$B$36:$F$38,4,FALSE)/L182^VLOOKUP(M182,参考データ!$B$36:$F$38,5,FALSE),VLOOKUP(M182,参考データ!$B$39:$F$42,3,FALSE)/R182^VLOOKUP(M182,参考データ!$B$39:$F$42,4,FALSE)/L182^VLOOKUP(M182,参考データ!$B$39:$F$42,5,FALSE))*U182,J182/(IF(I182="委託輸送",IF(H182="ガソリン",INDEX(参考データ!$F$48:$I$50,MATCH(L182,参考データ!$D$48:$D$50,1),MATCH(M182,参考データ!$F$47:$I$47,0)),INDEX(参考データ!$F$51:$I$59,MATCH(L182,参考データ!$D$51:$D$59,1),MATCH(M182,参考データ!$F$47:$I$47,0))),IF(H182="ガソリン",INDEX(参考データ!$F$60:$I$62,MATCH(L182,参考データ!$D$60:$D$62,1),MATCH(M182,参考データ!$F$47:$I$47,0)),INDEX(参考データ!$F$63:$I$71,MATCH(L182,参考データ!$D$63:$D$71,1),MATCH(M182,参考データ!$F$47:$I$47,0))))))))</f>
        <v/>
      </c>
      <c r="U182" s="218" t="str">
        <f t="shared" si="47"/>
        <v/>
      </c>
      <c r="V182" s="206" t="str">
        <f>IF(C182="","",IF(AND(K182=0,T182=0),"OK",IF(Q182="有",IF(OR(IF(I182="委託輸送",IF(H182="ガソリン",VLOOKUP(L182,参考データ!$D$4:$H$6,5,TRUE),VLOOKUP(L182,参考データ!$D$7:$H$15,5,TRUE)),IF(H182="ガソリン",VLOOKUP(L182,参考データ!$D$16:$H$18,5,TRUE),VLOOKUP(L182,参考データ!$D$19:$H$27,5,TRUE)))&lt;(J182/N182),S182&gt;R182),"エラー","OK"),IF(IF(I182="委託輸送",IF(H182="ガソリン",VLOOKUP(L182,参考データ!$D$4:$H$6,5,TRUE),VLOOKUP(L182,参考データ!$D$7:$H$15,5,TRUE)),IF(H182="ガソリン",VLOOKUP(L182,参考データ!$D$16:$H$18,5,TRUE),VLOOKUP(L182,参考データ!$D$19:$H$27,5,TRUE)))&lt;(J182/N182),"エラー","OK"))))</f>
        <v/>
      </c>
      <c r="AN182" s="156">
        <f t="shared" si="48"/>
        <v>0</v>
      </c>
      <c r="AO182" s="156">
        <f t="shared" si="49"/>
        <v>0</v>
      </c>
      <c r="AP182" s="140">
        <f t="shared" si="50"/>
        <v>0</v>
      </c>
      <c r="AQ182" s="159" t="str">
        <f t="shared" si="51"/>
        <v/>
      </c>
    </row>
    <row r="183" spans="2:43" x14ac:dyDescent="0.2">
      <c r="B183" s="202">
        <v>172</v>
      </c>
      <c r="C183" s="45"/>
      <c r="D183" s="114"/>
      <c r="E183" s="114"/>
      <c r="F183" s="114"/>
      <c r="G183" s="44"/>
      <c r="H183" s="10"/>
      <c r="I183" s="10"/>
      <c r="J183" s="5"/>
      <c r="K183" s="36"/>
      <c r="L183" s="37"/>
      <c r="M183" s="8"/>
      <c r="N183" s="82"/>
      <c r="O183" s="68"/>
      <c r="P183" s="82"/>
      <c r="Q183" s="81"/>
      <c r="R183" s="280" t="str">
        <f t="shared" si="46"/>
        <v/>
      </c>
      <c r="S183" s="39" t="str">
        <f>IF(I183="","",IF(I183="委託輸送",IF(H183="ガソリン",VLOOKUP(L183,参考データ!$D$4:$F$6,3,TRUE),VLOOKUP(L183,参考データ!$D$7:$F$15,3,TRUE)),IF(H183="ガソリン",VLOOKUP(L183,参考データ!$D$16:$F$18,3,TRUE),VLOOKUP(L183,参考データ!$D$19:$F$27,3,TRUE))))</f>
        <v/>
      </c>
      <c r="T183" s="204" t="str">
        <f>IF(C183="","",IF(AND(J183=0,K183=0),0,IF(Q183="有",IF(H183="ガソリン",VLOOKUP(M183,参考データ!$B$36:$F$38,3,FALSE)/R183^VLOOKUP(M183,参考データ!$B$36:$F$38,4,FALSE)/L183^VLOOKUP(M183,参考データ!$B$36:$F$38,5,FALSE),VLOOKUP(M183,参考データ!$B$39:$F$42,3,FALSE)/R183^VLOOKUP(M183,参考データ!$B$39:$F$42,4,FALSE)/L183^VLOOKUP(M183,参考データ!$B$39:$F$42,5,FALSE))*U183,J183/(IF(I183="委託輸送",IF(H183="ガソリン",INDEX(参考データ!$F$48:$I$50,MATCH(L183,参考データ!$D$48:$D$50,1),MATCH(M183,参考データ!$F$47:$I$47,0)),INDEX(参考データ!$F$51:$I$59,MATCH(L183,参考データ!$D$51:$D$59,1),MATCH(M183,参考データ!$F$47:$I$47,0))),IF(H183="ガソリン",INDEX(参考データ!$F$60:$I$62,MATCH(L183,参考データ!$D$60:$D$62,1),MATCH(M183,参考データ!$F$47:$I$47,0)),INDEX(参考データ!$F$63:$I$71,MATCH(L183,参考データ!$D$63:$D$71,1),MATCH(M183,参考データ!$F$47:$I$47,0))))))))</f>
        <v/>
      </c>
      <c r="U183" s="218" t="str">
        <f t="shared" si="47"/>
        <v/>
      </c>
      <c r="V183" s="206" t="str">
        <f>IF(C183="","",IF(AND(K183=0,T183=0),"OK",IF(Q183="有",IF(OR(IF(I183="委託輸送",IF(H183="ガソリン",VLOOKUP(L183,参考データ!$D$4:$H$6,5,TRUE),VLOOKUP(L183,参考データ!$D$7:$H$15,5,TRUE)),IF(H183="ガソリン",VLOOKUP(L183,参考データ!$D$16:$H$18,5,TRUE),VLOOKUP(L183,参考データ!$D$19:$H$27,5,TRUE)))&lt;(J183/N183),S183&gt;R183),"エラー","OK"),IF(IF(I183="委託輸送",IF(H183="ガソリン",VLOOKUP(L183,参考データ!$D$4:$H$6,5,TRUE),VLOOKUP(L183,参考データ!$D$7:$H$15,5,TRUE)),IF(H183="ガソリン",VLOOKUP(L183,参考データ!$D$16:$H$18,5,TRUE),VLOOKUP(L183,参考データ!$D$19:$H$27,5,TRUE)))&lt;(J183/N183),"エラー","OK"))))</f>
        <v/>
      </c>
      <c r="AN183" s="156">
        <f t="shared" si="48"/>
        <v>0</v>
      </c>
      <c r="AO183" s="156">
        <f t="shared" si="49"/>
        <v>0</v>
      </c>
      <c r="AP183" s="140">
        <f t="shared" si="50"/>
        <v>0</v>
      </c>
      <c r="AQ183" s="159" t="str">
        <f t="shared" si="51"/>
        <v/>
      </c>
    </row>
    <row r="184" spans="2:43" x14ac:dyDescent="0.2">
      <c r="B184" s="202">
        <v>173</v>
      </c>
      <c r="C184" s="45"/>
      <c r="D184" s="114"/>
      <c r="E184" s="114"/>
      <c r="F184" s="114"/>
      <c r="G184" s="44"/>
      <c r="H184" s="10"/>
      <c r="I184" s="10"/>
      <c r="J184" s="5"/>
      <c r="K184" s="36"/>
      <c r="L184" s="37"/>
      <c r="M184" s="8"/>
      <c r="N184" s="82"/>
      <c r="O184" s="68"/>
      <c r="P184" s="82"/>
      <c r="Q184" s="81"/>
      <c r="R184" s="280" t="str">
        <f t="shared" si="46"/>
        <v/>
      </c>
      <c r="S184" s="39" t="str">
        <f>IF(I184="","",IF(I184="委託輸送",IF(H184="ガソリン",VLOOKUP(L184,参考データ!$D$4:$F$6,3,TRUE),VLOOKUP(L184,参考データ!$D$7:$F$15,3,TRUE)),IF(H184="ガソリン",VLOOKUP(L184,参考データ!$D$16:$F$18,3,TRUE),VLOOKUP(L184,参考データ!$D$19:$F$27,3,TRUE))))</f>
        <v/>
      </c>
      <c r="T184" s="204" t="str">
        <f>IF(C184="","",IF(AND(J184=0,K184=0),0,IF(Q184="有",IF(H184="ガソリン",VLOOKUP(M184,参考データ!$B$36:$F$38,3,FALSE)/R184^VLOOKUP(M184,参考データ!$B$36:$F$38,4,FALSE)/L184^VLOOKUP(M184,参考データ!$B$36:$F$38,5,FALSE),VLOOKUP(M184,参考データ!$B$39:$F$42,3,FALSE)/R184^VLOOKUP(M184,参考データ!$B$39:$F$42,4,FALSE)/L184^VLOOKUP(M184,参考データ!$B$39:$F$42,5,FALSE))*U184,J184/(IF(I184="委託輸送",IF(H184="ガソリン",INDEX(参考データ!$F$48:$I$50,MATCH(L184,参考データ!$D$48:$D$50,1),MATCH(M184,参考データ!$F$47:$I$47,0)),INDEX(参考データ!$F$51:$I$59,MATCH(L184,参考データ!$D$51:$D$59,1),MATCH(M184,参考データ!$F$47:$I$47,0))),IF(H184="ガソリン",INDEX(参考データ!$F$60:$I$62,MATCH(L184,参考データ!$D$60:$D$62,1),MATCH(M184,参考データ!$F$47:$I$47,0)),INDEX(参考データ!$F$63:$I$71,MATCH(L184,参考データ!$D$63:$D$71,1),MATCH(M184,参考データ!$F$47:$I$47,0))))))))</f>
        <v/>
      </c>
      <c r="U184" s="218" t="str">
        <f t="shared" si="47"/>
        <v/>
      </c>
      <c r="V184" s="206" t="str">
        <f>IF(C184="","",IF(AND(K184=0,T184=0),"OK",IF(Q184="有",IF(OR(IF(I184="委託輸送",IF(H184="ガソリン",VLOOKUP(L184,参考データ!$D$4:$H$6,5,TRUE),VLOOKUP(L184,参考データ!$D$7:$H$15,5,TRUE)),IF(H184="ガソリン",VLOOKUP(L184,参考データ!$D$16:$H$18,5,TRUE),VLOOKUP(L184,参考データ!$D$19:$H$27,5,TRUE)))&lt;(J184/N184),S184&gt;R184),"エラー","OK"),IF(IF(I184="委託輸送",IF(H184="ガソリン",VLOOKUP(L184,参考データ!$D$4:$H$6,5,TRUE),VLOOKUP(L184,参考データ!$D$7:$H$15,5,TRUE)),IF(H184="ガソリン",VLOOKUP(L184,参考データ!$D$16:$H$18,5,TRUE),VLOOKUP(L184,参考データ!$D$19:$H$27,5,TRUE)))&lt;(J184/N184),"エラー","OK"))))</f>
        <v/>
      </c>
      <c r="AN184" s="156">
        <f t="shared" si="48"/>
        <v>0</v>
      </c>
      <c r="AO184" s="156">
        <f t="shared" si="49"/>
        <v>0</v>
      </c>
      <c r="AP184" s="140">
        <f t="shared" si="50"/>
        <v>0</v>
      </c>
      <c r="AQ184" s="159" t="str">
        <f t="shared" si="51"/>
        <v/>
      </c>
    </row>
    <row r="185" spans="2:43" x14ac:dyDescent="0.2">
      <c r="B185" s="202">
        <v>174</v>
      </c>
      <c r="C185" s="45"/>
      <c r="D185" s="114"/>
      <c r="E185" s="114"/>
      <c r="F185" s="114"/>
      <c r="G185" s="44"/>
      <c r="H185" s="10"/>
      <c r="I185" s="10"/>
      <c r="J185" s="5"/>
      <c r="K185" s="36"/>
      <c r="L185" s="37"/>
      <c r="M185" s="8"/>
      <c r="N185" s="82"/>
      <c r="O185" s="68"/>
      <c r="P185" s="82"/>
      <c r="Q185" s="81"/>
      <c r="R185" s="280" t="str">
        <f t="shared" si="46"/>
        <v/>
      </c>
      <c r="S185" s="39" t="str">
        <f>IF(I185="","",IF(I185="委託輸送",IF(H185="ガソリン",VLOOKUP(L185,参考データ!$D$4:$F$6,3,TRUE),VLOOKUP(L185,参考データ!$D$7:$F$15,3,TRUE)),IF(H185="ガソリン",VLOOKUP(L185,参考データ!$D$16:$F$18,3,TRUE),VLOOKUP(L185,参考データ!$D$19:$F$27,3,TRUE))))</f>
        <v/>
      </c>
      <c r="T185" s="204" t="str">
        <f>IF(C185="","",IF(AND(J185=0,K185=0),0,IF(Q185="有",IF(H185="ガソリン",VLOOKUP(M185,参考データ!$B$36:$F$38,3,FALSE)/R185^VLOOKUP(M185,参考データ!$B$36:$F$38,4,FALSE)/L185^VLOOKUP(M185,参考データ!$B$36:$F$38,5,FALSE),VLOOKUP(M185,参考データ!$B$39:$F$42,3,FALSE)/R185^VLOOKUP(M185,参考データ!$B$39:$F$42,4,FALSE)/L185^VLOOKUP(M185,参考データ!$B$39:$F$42,5,FALSE))*U185,J185/(IF(I185="委託輸送",IF(H185="ガソリン",INDEX(参考データ!$F$48:$I$50,MATCH(L185,参考データ!$D$48:$D$50,1),MATCH(M185,参考データ!$F$47:$I$47,0)),INDEX(参考データ!$F$51:$I$59,MATCH(L185,参考データ!$D$51:$D$59,1),MATCH(M185,参考データ!$F$47:$I$47,0))),IF(H185="ガソリン",INDEX(参考データ!$F$60:$I$62,MATCH(L185,参考データ!$D$60:$D$62,1),MATCH(M185,参考データ!$F$47:$I$47,0)),INDEX(参考データ!$F$63:$I$71,MATCH(L185,参考データ!$D$63:$D$71,1),MATCH(M185,参考データ!$F$47:$I$47,0))))))))</f>
        <v/>
      </c>
      <c r="U185" s="218" t="str">
        <f t="shared" si="47"/>
        <v/>
      </c>
      <c r="V185" s="206" t="str">
        <f>IF(C185="","",IF(AND(K185=0,T185=0),"OK",IF(Q185="有",IF(OR(IF(I185="委託輸送",IF(H185="ガソリン",VLOOKUP(L185,参考データ!$D$4:$H$6,5,TRUE),VLOOKUP(L185,参考データ!$D$7:$H$15,5,TRUE)),IF(H185="ガソリン",VLOOKUP(L185,参考データ!$D$16:$H$18,5,TRUE),VLOOKUP(L185,参考データ!$D$19:$H$27,5,TRUE)))&lt;(J185/N185),S185&gt;R185),"エラー","OK"),IF(IF(I185="委託輸送",IF(H185="ガソリン",VLOOKUP(L185,参考データ!$D$4:$H$6,5,TRUE),VLOOKUP(L185,参考データ!$D$7:$H$15,5,TRUE)),IF(H185="ガソリン",VLOOKUP(L185,参考データ!$D$16:$H$18,5,TRUE),VLOOKUP(L185,参考データ!$D$19:$H$27,5,TRUE)))&lt;(J185/N185),"エラー","OK"))))</f>
        <v/>
      </c>
      <c r="AN185" s="156">
        <f t="shared" si="48"/>
        <v>0</v>
      </c>
      <c r="AO185" s="156">
        <f t="shared" si="49"/>
        <v>0</v>
      </c>
      <c r="AP185" s="140">
        <f t="shared" si="50"/>
        <v>0</v>
      </c>
      <c r="AQ185" s="159" t="str">
        <f t="shared" si="51"/>
        <v/>
      </c>
    </row>
    <row r="186" spans="2:43" x14ac:dyDescent="0.2">
      <c r="B186" s="202">
        <v>175</v>
      </c>
      <c r="C186" s="45"/>
      <c r="D186" s="114"/>
      <c r="E186" s="114"/>
      <c r="F186" s="114"/>
      <c r="G186" s="44"/>
      <c r="H186" s="10"/>
      <c r="I186" s="10"/>
      <c r="J186" s="5"/>
      <c r="K186" s="36"/>
      <c r="L186" s="37"/>
      <c r="M186" s="8"/>
      <c r="N186" s="82"/>
      <c r="O186" s="68"/>
      <c r="P186" s="82"/>
      <c r="Q186" s="81"/>
      <c r="R186" s="280" t="str">
        <f t="shared" si="46"/>
        <v/>
      </c>
      <c r="S186" s="39" t="str">
        <f>IF(I186="","",IF(I186="委託輸送",IF(H186="ガソリン",VLOOKUP(L186,参考データ!$D$4:$F$6,3,TRUE),VLOOKUP(L186,参考データ!$D$7:$F$15,3,TRUE)),IF(H186="ガソリン",VLOOKUP(L186,参考データ!$D$16:$F$18,3,TRUE),VLOOKUP(L186,参考データ!$D$19:$F$27,3,TRUE))))</f>
        <v/>
      </c>
      <c r="T186" s="204" t="str">
        <f>IF(C186="","",IF(AND(J186=0,K186=0),0,IF(Q186="有",IF(H186="ガソリン",VLOOKUP(M186,参考データ!$B$36:$F$38,3,FALSE)/R186^VLOOKUP(M186,参考データ!$B$36:$F$38,4,FALSE)/L186^VLOOKUP(M186,参考データ!$B$36:$F$38,5,FALSE),VLOOKUP(M186,参考データ!$B$39:$F$42,3,FALSE)/R186^VLOOKUP(M186,参考データ!$B$39:$F$42,4,FALSE)/L186^VLOOKUP(M186,参考データ!$B$39:$F$42,5,FALSE))*U186,J186/(IF(I186="委託輸送",IF(H186="ガソリン",INDEX(参考データ!$F$48:$I$50,MATCH(L186,参考データ!$D$48:$D$50,1),MATCH(M186,参考データ!$F$47:$I$47,0)),INDEX(参考データ!$F$51:$I$59,MATCH(L186,参考データ!$D$51:$D$59,1),MATCH(M186,参考データ!$F$47:$I$47,0))),IF(H186="ガソリン",INDEX(参考データ!$F$60:$I$62,MATCH(L186,参考データ!$D$60:$D$62,1),MATCH(M186,参考データ!$F$47:$I$47,0)),INDEX(参考データ!$F$63:$I$71,MATCH(L186,参考データ!$D$63:$D$71,1),MATCH(M186,参考データ!$F$47:$I$47,0))))))))</f>
        <v/>
      </c>
      <c r="U186" s="218" t="str">
        <f t="shared" si="47"/>
        <v/>
      </c>
      <c r="V186" s="206" t="str">
        <f>IF(C186="","",IF(AND(K186=0,T186=0),"OK",IF(Q186="有",IF(OR(IF(I186="委託輸送",IF(H186="ガソリン",VLOOKUP(L186,参考データ!$D$4:$H$6,5,TRUE),VLOOKUP(L186,参考データ!$D$7:$H$15,5,TRUE)),IF(H186="ガソリン",VLOOKUP(L186,参考データ!$D$16:$H$18,5,TRUE),VLOOKUP(L186,参考データ!$D$19:$H$27,5,TRUE)))&lt;(J186/N186),S186&gt;R186),"エラー","OK"),IF(IF(I186="委託輸送",IF(H186="ガソリン",VLOOKUP(L186,参考データ!$D$4:$H$6,5,TRUE),VLOOKUP(L186,参考データ!$D$7:$H$15,5,TRUE)),IF(H186="ガソリン",VLOOKUP(L186,参考データ!$D$16:$H$18,5,TRUE),VLOOKUP(L186,参考データ!$D$19:$H$27,5,TRUE)))&lt;(J186/N186),"エラー","OK"))))</f>
        <v/>
      </c>
      <c r="AN186" s="156">
        <f t="shared" si="48"/>
        <v>0</v>
      </c>
      <c r="AO186" s="156">
        <f t="shared" si="49"/>
        <v>0</v>
      </c>
      <c r="AP186" s="140">
        <f t="shared" si="50"/>
        <v>0</v>
      </c>
      <c r="AQ186" s="159" t="str">
        <f t="shared" si="51"/>
        <v/>
      </c>
    </row>
    <row r="187" spans="2:43" x14ac:dyDescent="0.2">
      <c r="B187" s="202">
        <v>176</v>
      </c>
      <c r="C187" s="45"/>
      <c r="D187" s="114"/>
      <c r="E187" s="114"/>
      <c r="F187" s="114"/>
      <c r="G187" s="44"/>
      <c r="H187" s="10"/>
      <c r="I187" s="10"/>
      <c r="J187" s="5"/>
      <c r="K187" s="36"/>
      <c r="L187" s="37"/>
      <c r="M187" s="8"/>
      <c r="N187" s="82"/>
      <c r="O187" s="68"/>
      <c r="P187" s="82"/>
      <c r="Q187" s="81"/>
      <c r="R187" s="280" t="str">
        <f t="shared" si="46"/>
        <v/>
      </c>
      <c r="S187" s="39" t="str">
        <f>IF(I187="","",IF(I187="委託輸送",IF(H187="ガソリン",VLOOKUP(L187,参考データ!$D$4:$F$6,3,TRUE),VLOOKUP(L187,参考データ!$D$7:$F$15,3,TRUE)),IF(H187="ガソリン",VLOOKUP(L187,参考データ!$D$16:$F$18,3,TRUE),VLOOKUP(L187,参考データ!$D$19:$F$27,3,TRUE))))</f>
        <v/>
      </c>
      <c r="T187" s="204" t="str">
        <f>IF(C187="","",IF(AND(J187=0,K187=0),0,IF(Q187="有",IF(H187="ガソリン",VLOOKUP(M187,参考データ!$B$36:$F$38,3,FALSE)/R187^VLOOKUP(M187,参考データ!$B$36:$F$38,4,FALSE)/L187^VLOOKUP(M187,参考データ!$B$36:$F$38,5,FALSE),VLOOKUP(M187,参考データ!$B$39:$F$42,3,FALSE)/R187^VLOOKUP(M187,参考データ!$B$39:$F$42,4,FALSE)/L187^VLOOKUP(M187,参考データ!$B$39:$F$42,5,FALSE))*U187,J187/(IF(I187="委託輸送",IF(H187="ガソリン",INDEX(参考データ!$F$48:$I$50,MATCH(L187,参考データ!$D$48:$D$50,1),MATCH(M187,参考データ!$F$47:$I$47,0)),INDEX(参考データ!$F$51:$I$59,MATCH(L187,参考データ!$D$51:$D$59,1),MATCH(M187,参考データ!$F$47:$I$47,0))),IF(H187="ガソリン",INDEX(参考データ!$F$60:$I$62,MATCH(L187,参考データ!$D$60:$D$62,1),MATCH(M187,参考データ!$F$47:$I$47,0)),INDEX(参考データ!$F$63:$I$71,MATCH(L187,参考データ!$D$63:$D$71,1),MATCH(M187,参考データ!$F$47:$I$47,0))))))))</f>
        <v/>
      </c>
      <c r="U187" s="218" t="str">
        <f t="shared" si="47"/>
        <v/>
      </c>
      <c r="V187" s="206" t="str">
        <f>IF(C187="","",IF(AND(K187=0,T187=0),"OK",IF(Q187="有",IF(OR(IF(I187="委託輸送",IF(H187="ガソリン",VLOOKUP(L187,参考データ!$D$4:$H$6,5,TRUE),VLOOKUP(L187,参考データ!$D$7:$H$15,5,TRUE)),IF(H187="ガソリン",VLOOKUP(L187,参考データ!$D$16:$H$18,5,TRUE),VLOOKUP(L187,参考データ!$D$19:$H$27,5,TRUE)))&lt;(J187/N187),S187&gt;R187),"エラー","OK"),IF(IF(I187="委託輸送",IF(H187="ガソリン",VLOOKUP(L187,参考データ!$D$4:$H$6,5,TRUE),VLOOKUP(L187,参考データ!$D$7:$H$15,5,TRUE)),IF(H187="ガソリン",VLOOKUP(L187,参考データ!$D$16:$H$18,5,TRUE),VLOOKUP(L187,参考データ!$D$19:$H$27,5,TRUE)))&lt;(J187/N187),"エラー","OK"))))</f>
        <v/>
      </c>
      <c r="AN187" s="156">
        <f t="shared" si="48"/>
        <v>0</v>
      </c>
      <c r="AO187" s="156">
        <f t="shared" si="49"/>
        <v>0</v>
      </c>
      <c r="AP187" s="140">
        <f t="shared" si="50"/>
        <v>0</v>
      </c>
      <c r="AQ187" s="159" t="str">
        <f t="shared" si="51"/>
        <v/>
      </c>
    </row>
    <row r="188" spans="2:43" x14ac:dyDescent="0.2">
      <c r="B188" s="202">
        <v>177</v>
      </c>
      <c r="C188" s="45"/>
      <c r="D188" s="114"/>
      <c r="E188" s="114"/>
      <c r="F188" s="114"/>
      <c r="G188" s="44"/>
      <c r="H188" s="10"/>
      <c r="I188" s="10"/>
      <c r="J188" s="5"/>
      <c r="K188" s="36"/>
      <c r="L188" s="37"/>
      <c r="M188" s="8"/>
      <c r="N188" s="82"/>
      <c r="O188" s="68"/>
      <c r="P188" s="82"/>
      <c r="Q188" s="81"/>
      <c r="R188" s="280" t="str">
        <f t="shared" si="46"/>
        <v/>
      </c>
      <c r="S188" s="39" t="str">
        <f>IF(I188="","",IF(I188="委託輸送",IF(H188="ガソリン",VLOOKUP(L188,参考データ!$D$4:$F$6,3,TRUE),VLOOKUP(L188,参考データ!$D$7:$F$15,3,TRUE)),IF(H188="ガソリン",VLOOKUP(L188,参考データ!$D$16:$F$18,3,TRUE),VLOOKUP(L188,参考データ!$D$19:$F$27,3,TRUE))))</f>
        <v/>
      </c>
      <c r="T188" s="204" t="str">
        <f>IF(C188="","",IF(AND(J188=0,K188=0),0,IF(Q188="有",IF(H188="ガソリン",VLOOKUP(M188,参考データ!$B$36:$F$38,3,FALSE)/R188^VLOOKUP(M188,参考データ!$B$36:$F$38,4,FALSE)/L188^VLOOKUP(M188,参考データ!$B$36:$F$38,5,FALSE),VLOOKUP(M188,参考データ!$B$39:$F$42,3,FALSE)/R188^VLOOKUP(M188,参考データ!$B$39:$F$42,4,FALSE)/L188^VLOOKUP(M188,参考データ!$B$39:$F$42,5,FALSE))*U188,J188/(IF(I188="委託輸送",IF(H188="ガソリン",INDEX(参考データ!$F$48:$I$50,MATCH(L188,参考データ!$D$48:$D$50,1),MATCH(M188,参考データ!$F$47:$I$47,0)),INDEX(参考データ!$F$51:$I$59,MATCH(L188,参考データ!$D$51:$D$59,1),MATCH(M188,参考データ!$F$47:$I$47,0))),IF(H188="ガソリン",INDEX(参考データ!$F$60:$I$62,MATCH(L188,参考データ!$D$60:$D$62,1),MATCH(M188,参考データ!$F$47:$I$47,0)),INDEX(参考データ!$F$63:$I$71,MATCH(L188,参考データ!$D$63:$D$71,1),MATCH(M188,参考データ!$F$47:$I$47,0))))))))</f>
        <v/>
      </c>
      <c r="U188" s="218" t="str">
        <f t="shared" si="47"/>
        <v/>
      </c>
      <c r="V188" s="206" t="str">
        <f>IF(C188="","",IF(AND(K188=0,T188=0),"OK",IF(Q188="有",IF(OR(IF(I188="委託輸送",IF(H188="ガソリン",VLOOKUP(L188,参考データ!$D$4:$H$6,5,TRUE),VLOOKUP(L188,参考データ!$D$7:$H$15,5,TRUE)),IF(H188="ガソリン",VLOOKUP(L188,参考データ!$D$16:$H$18,5,TRUE),VLOOKUP(L188,参考データ!$D$19:$H$27,5,TRUE)))&lt;(J188/N188),S188&gt;R188),"エラー","OK"),IF(IF(I188="委託輸送",IF(H188="ガソリン",VLOOKUP(L188,参考データ!$D$4:$H$6,5,TRUE),VLOOKUP(L188,参考データ!$D$7:$H$15,5,TRUE)),IF(H188="ガソリン",VLOOKUP(L188,参考データ!$D$16:$H$18,5,TRUE),VLOOKUP(L188,参考データ!$D$19:$H$27,5,TRUE)))&lt;(J188/N188),"エラー","OK"))))</f>
        <v/>
      </c>
      <c r="AN188" s="156">
        <f t="shared" si="48"/>
        <v>0</v>
      </c>
      <c r="AO188" s="156">
        <f t="shared" si="49"/>
        <v>0</v>
      </c>
      <c r="AP188" s="140">
        <f t="shared" si="50"/>
        <v>0</v>
      </c>
      <c r="AQ188" s="159" t="str">
        <f t="shared" si="51"/>
        <v/>
      </c>
    </row>
    <row r="189" spans="2:43" x14ac:dyDescent="0.2">
      <c r="B189" s="202">
        <v>178</v>
      </c>
      <c r="C189" s="45"/>
      <c r="D189" s="114"/>
      <c r="E189" s="114"/>
      <c r="F189" s="114"/>
      <c r="G189" s="44"/>
      <c r="H189" s="10"/>
      <c r="I189" s="10"/>
      <c r="J189" s="5"/>
      <c r="K189" s="36"/>
      <c r="L189" s="37"/>
      <c r="M189" s="8"/>
      <c r="N189" s="82"/>
      <c r="O189" s="68"/>
      <c r="P189" s="82"/>
      <c r="Q189" s="81"/>
      <c r="R189" s="280" t="str">
        <f t="shared" si="46"/>
        <v/>
      </c>
      <c r="S189" s="39" t="str">
        <f>IF(I189="","",IF(I189="委託輸送",IF(H189="ガソリン",VLOOKUP(L189,参考データ!$D$4:$F$6,3,TRUE),VLOOKUP(L189,参考データ!$D$7:$F$15,3,TRUE)),IF(H189="ガソリン",VLOOKUP(L189,参考データ!$D$16:$F$18,3,TRUE),VLOOKUP(L189,参考データ!$D$19:$F$27,3,TRUE))))</f>
        <v/>
      </c>
      <c r="T189" s="204" t="str">
        <f>IF(C189="","",IF(AND(J189=0,K189=0),0,IF(Q189="有",IF(H189="ガソリン",VLOOKUP(M189,参考データ!$B$36:$F$38,3,FALSE)/R189^VLOOKUP(M189,参考データ!$B$36:$F$38,4,FALSE)/L189^VLOOKUP(M189,参考データ!$B$36:$F$38,5,FALSE),VLOOKUP(M189,参考データ!$B$39:$F$42,3,FALSE)/R189^VLOOKUP(M189,参考データ!$B$39:$F$42,4,FALSE)/L189^VLOOKUP(M189,参考データ!$B$39:$F$42,5,FALSE))*U189,J189/(IF(I189="委託輸送",IF(H189="ガソリン",INDEX(参考データ!$F$48:$I$50,MATCH(L189,参考データ!$D$48:$D$50,1),MATCH(M189,参考データ!$F$47:$I$47,0)),INDEX(参考データ!$F$51:$I$59,MATCH(L189,参考データ!$D$51:$D$59,1),MATCH(M189,参考データ!$F$47:$I$47,0))),IF(H189="ガソリン",INDEX(参考データ!$F$60:$I$62,MATCH(L189,参考データ!$D$60:$D$62,1),MATCH(M189,参考データ!$F$47:$I$47,0)),INDEX(参考データ!$F$63:$I$71,MATCH(L189,参考データ!$D$63:$D$71,1),MATCH(M189,参考データ!$F$47:$I$47,0))))))))</f>
        <v/>
      </c>
      <c r="U189" s="218" t="str">
        <f t="shared" si="47"/>
        <v/>
      </c>
      <c r="V189" s="206" t="str">
        <f>IF(C189="","",IF(AND(K189=0,T189=0),"OK",IF(Q189="有",IF(OR(IF(I189="委託輸送",IF(H189="ガソリン",VLOOKUP(L189,参考データ!$D$4:$H$6,5,TRUE),VLOOKUP(L189,参考データ!$D$7:$H$15,5,TRUE)),IF(H189="ガソリン",VLOOKUP(L189,参考データ!$D$16:$H$18,5,TRUE),VLOOKUP(L189,参考データ!$D$19:$H$27,5,TRUE)))&lt;(J189/N189),S189&gt;R189),"エラー","OK"),IF(IF(I189="委託輸送",IF(H189="ガソリン",VLOOKUP(L189,参考データ!$D$4:$H$6,5,TRUE),VLOOKUP(L189,参考データ!$D$7:$H$15,5,TRUE)),IF(H189="ガソリン",VLOOKUP(L189,参考データ!$D$16:$H$18,5,TRUE),VLOOKUP(L189,参考データ!$D$19:$H$27,5,TRUE)))&lt;(J189/N189),"エラー","OK"))))</f>
        <v/>
      </c>
      <c r="AN189" s="156">
        <f t="shared" si="48"/>
        <v>0</v>
      </c>
      <c r="AO189" s="156">
        <f t="shared" si="49"/>
        <v>0</v>
      </c>
      <c r="AP189" s="140">
        <f t="shared" si="50"/>
        <v>0</v>
      </c>
      <c r="AQ189" s="159" t="str">
        <f t="shared" si="51"/>
        <v/>
      </c>
    </row>
    <row r="190" spans="2:43" x14ac:dyDescent="0.2">
      <c r="B190" s="202">
        <v>179</v>
      </c>
      <c r="C190" s="45"/>
      <c r="D190" s="114"/>
      <c r="E190" s="114"/>
      <c r="F190" s="114"/>
      <c r="G190" s="44"/>
      <c r="H190" s="10"/>
      <c r="I190" s="10"/>
      <c r="J190" s="5"/>
      <c r="K190" s="36"/>
      <c r="L190" s="37"/>
      <c r="M190" s="8"/>
      <c r="N190" s="82"/>
      <c r="O190" s="68"/>
      <c r="P190" s="82"/>
      <c r="Q190" s="81"/>
      <c r="R190" s="280" t="str">
        <f t="shared" si="46"/>
        <v/>
      </c>
      <c r="S190" s="39" t="str">
        <f>IF(I190="","",IF(I190="委託輸送",IF(H190="ガソリン",VLOOKUP(L190,参考データ!$D$4:$F$6,3,TRUE),VLOOKUP(L190,参考データ!$D$7:$F$15,3,TRUE)),IF(H190="ガソリン",VLOOKUP(L190,参考データ!$D$16:$F$18,3,TRUE),VLOOKUP(L190,参考データ!$D$19:$F$27,3,TRUE))))</f>
        <v/>
      </c>
      <c r="T190" s="204" t="str">
        <f>IF(C190="","",IF(AND(J190=0,K190=0),0,IF(Q190="有",IF(H190="ガソリン",VLOOKUP(M190,参考データ!$B$36:$F$38,3,FALSE)/R190^VLOOKUP(M190,参考データ!$B$36:$F$38,4,FALSE)/L190^VLOOKUP(M190,参考データ!$B$36:$F$38,5,FALSE),VLOOKUP(M190,参考データ!$B$39:$F$42,3,FALSE)/R190^VLOOKUP(M190,参考データ!$B$39:$F$42,4,FALSE)/L190^VLOOKUP(M190,参考データ!$B$39:$F$42,5,FALSE))*U190,J190/(IF(I190="委託輸送",IF(H190="ガソリン",INDEX(参考データ!$F$48:$I$50,MATCH(L190,参考データ!$D$48:$D$50,1),MATCH(M190,参考データ!$F$47:$I$47,0)),INDEX(参考データ!$F$51:$I$59,MATCH(L190,参考データ!$D$51:$D$59,1),MATCH(M190,参考データ!$F$47:$I$47,0))),IF(H190="ガソリン",INDEX(参考データ!$F$60:$I$62,MATCH(L190,参考データ!$D$60:$D$62,1),MATCH(M190,参考データ!$F$47:$I$47,0)),INDEX(参考データ!$F$63:$I$71,MATCH(L190,参考データ!$D$63:$D$71,1),MATCH(M190,参考データ!$F$47:$I$47,0))))))))</f>
        <v/>
      </c>
      <c r="U190" s="218" t="str">
        <f t="shared" si="47"/>
        <v/>
      </c>
      <c r="V190" s="206" t="str">
        <f>IF(C190="","",IF(AND(K190=0,T190=0),"OK",IF(Q190="有",IF(OR(IF(I190="委託輸送",IF(H190="ガソリン",VLOOKUP(L190,参考データ!$D$4:$H$6,5,TRUE),VLOOKUP(L190,参考データ!$D$7:$H$15,5,TRUE)),IF(H190="ガソリン",VLOOKUP(L190,参考データ!$D$16:$H$18,5,TRUE),VLOOKUP(L190,参考データ!$D$19:$H$27,5,TRUE)))&lt;(J190/N190),S190&gt;R190),"エラー","OK"),IF(IF(I190="委託輸送",IF(H190="ガソリン",VLOOKUP(L190,参考データ!$D$4:$H$6,5,TRUE),VLOOKUP(L190,参考データ!$D$7:$H$15,5,TRUE)),IF(H190="ガソリン",VLOOKUP(L190,参考データ!$D$16:$H$18,5,TRUE),VLOOKUP(L190,参考データ!$D$19:$H$27,5,TRUE)))&lt;(J190/N190),"エラー","OK"))))</f>
        <v/>
      </c>
      <c r="AN190" s="156">
        <f t="shared" si="48"/>
        <v>0</v>
      </c>
      <c r="AO190" s="156">
        <f t="shared" si="49"/>
        <v>0</v>
      </c>
      <c r="AP190" s="140">
        <f t="shared" si="50"/>
        <v>0</v>
      </c>
      <c r="AQ190" s="159" t="str">
        <f t="shared" si="51"/>
        <v/>
      </c>
    </row>
    <row r="191" spans="2:43" x14ac:dyDescent="0.2">
      <c r="B191" s="202">
        <v>180</v>
      </c>
      <c r="C191" s="45"/>
      <c r="D191" s="114"/>
      <c r="E191" s="114"/>
      <c r="F191" s="114"/>
      <c r="G191" s="44"/>
      <c r="H191" s="10"/>
      <c r="I191" s="10"/>
      <c r="J191" s="5"/>
      <c r="K191" s="36"/>
      <c r="L191" s="37"/>
      <c r="M191" s="8"/>
      <c r="N191" s="82"/>
      <c r="O191" s="68"/>
      <c r="P191" s="82"/>
      <c r="Q191" s="81"/>
      <c r="R191" s="280" t="str">
        <f t="shared" si="46"/>
        <v/>
      </c>
      <c r="S191" s="39" t="str">
        <f>IF(I191="","",IF(I191="委託輸送",IF(H191="ガソリン",VLOOKUP(L191,参考データ!$D$4:$F$6,3,TRUE),VLOOKUP(L191,参考データ!$D$7:$F$15,3,TRUE)),IF(H191="ガソリン",VLOOKUP(L191,参考データ!$D$16:$F$18,3,TRUE),VLOOKUP(L191,参考データ!$D$19:$F$27,3,TRUE))))</f>
        <v/>
      </c>
      <c r="T191" s="204" t="str">
        <f>IF(C191="","",IF(AND(J191=0,K191=0),0,IF(Q191="有",IF(H191="ガソリン",VLOOKUP(M191,参考データ!$B$36:$F$38,3,FALSE)/R191^VLOOKUP(M191,参考データ!$B$36:$F$38,4,FALSE)/L191^VLOOKUP(M191,参考データ!$B$36:$F$38,5,FALSE),VLOOKUP(M191,参考データ!$B$39:$F$42,3,FALSE)/R191^VLOOKUP(M191,参考データ!$B$39:$F$42,4,FALSE)/L191^VLOOKUP(M191,参考データ!$B$39:$F$42,5,FALSE))*U191,J191/(IF(I191="委託輸送",IF(H191="ガソリン",INDEX(参考データ!$F$48:$I$50,MATCH(L191,参考データ!$D$48:$D$50,1),MATCH(M191,参考データ!$F$47:$I$47,0)),INDEX(参考データ!$F$51:$I$59,MATCH(L191,参考データ!$D$51:$D$59,1),MATCH(M191,参考データ!$F$47:$I$47,0))),IF(H191="ガソリン",INDEX(参考データ!$F$60:$I$62,MATCH(L191,参考データ!$D$60:$D$62,1),MATCH(M191,参考データ!$F$47:$I$47,0)),INDEX(参考データ!$F$63:$I$71,MATCH(L191,参考データ!$D$63:$D$71,1),MATCH(M191,参考データ!$F$47:$I$47,0))))))))</f>
        <v/>
      </c>
      <c r="U191" s="218" t="str">
        <f t="shared" si="47"/>
        <v/>
      </c>
      <c r="V191" s="206" t="str">
        <f>IF(C191="","",IF(AND(K191=0,T191=0),"OK",IF(Q191="有",IF(OR(IF(I191="委託輸送",IF(H191="ガソリン",VLOOKUP(L191,参考データ!$D$4:$H$6,5,TRUE),VLOOKUP(L191,参考データ!$D$7:$H$15,5,TRUE)),IF(H191="ガソリン",VLOOKUP(L191,参考データ!$D$16:$H$18,5,TRUE),VLOOKUP(L191,参考データ!$D$19:$H$27,5,TRUE)))&lt;(J191/N191),S191&gt;R191),"エラー","OK"),IF(IF(I191="委託輸送",IF(H191="ガソリン",VLOOKUP(L191,参考データ!$D$4:$H$6,5,TRUE),VLOOKUP(L191,参考データ!$D$7:$H$15,5,TRUE)),IF(H191="ガソリン",VLOOKUP(L191,参考データ!$D$16:$H$18,5,TRUE),VLOOKUP(L191,参考データ!$D$19:$H$27,5,TRUE)))&lt;(J191/N191),"エラー","OK"))))</f>
        <v/>
      </c>
      <c r="AN191" s="156">
        <f t="shared" si="48"/>
        <v>0</v>
      </c>
      <c r="AO191" s="156">
        <f t="shared" si="49"/>
        <v>0</v>
      </c>
      <c r="AP191" s="140">
        <f t="shared" si="50"/>
        <v>0</v>
      </c>
      <c r="AQ191" s="159" t="str">
        <f t="shared" si="51"/>
        <v/>
      </c>
    </row>
    <row r="192" spans="2:43" x14ac:dyDescent="0.2">
      <c r="B192" s="202">
        <v>181</v>
      </c>
      <c r="C192" s="45"/>
      <c r="D192" s="114"/>
      <c r="E192" s="114"/>
      <c r="F192" s="114"/>
      <c r="G192" s="44"/>
      <c r="H192" s="10"/>
      <c r="I192" s="10"/>
      <c r="J192" s="5"/>
      <c r="K192" s="36"/>
      <c r="L192" s="37"/>
      <c r="M192" s="8"/>
      <c r="N192" s="82"/>
      <c r="O192" s="68"/>
      <c r="P192" s="82"/>
      <c r="Q192" s="81"/>
      <c r="R192" s="280" t="str">
        <f t="shared" si="46"/>
        <v/>
      </c>
      <c r="S192" s="39" t="str">
        <f>IF(I192="","",IF(I192="委託輸送",IF(H192="ガソリン",VLOOKUP(L192,参考データ!$D$4:$F$6,3,TRUE),VLOOKUP(L192,参考データ!$D$7:$F$15,3,TRUE)),IF(H192="ガソリン",VLOOKUP(L192,参考データ!$D$16:$F$18,3,TRUE),VLOOKUP(L192,参考データ!$D$19:$F$27,3,TRUE))))</f>
        <v/>
      </c>
      <c r="T192" s="204" t="str">
        <f>IF(C192="","",IF(AND(J192=0,K192=0),0,IF(Q192="有",IF(H192="ガソリン",VLOOKUP(M192,参考データ!$B$36:$F$38,3,FALSE)/R192^VLOOKUP(M192,参考データ!$B$36:$F$38,4,FALSE)/L192^VLOOKUP(M192,参考データ!$B$36:$F$38,5,FALSE),VLOOKUP(M192,参考データ!$B$39:$F$42,3,FALSE)/R192^VLOOKUP(M192,参考データ!$B$39:$F$42,4,FALSE)/L192^VLOOKUP(M192,参考データ!$B$39:$F$42,5,FALSE))*U192,J192/(IF(I192="委託輸送",IF(H192="ガソリン",INDEX(参考データ!$F$48:$I$50,MATCH(L192,参考データ!$D$48:$D$50,1),MATCH(M192,参考データ!$F$47:$I$47,0)),INDEX(参考データ!$F$51:$I$59,MATCH(L192,参考データ!$D$51:$D$59,1),MATCH(M192,参考データ!$F$47:$I$47,0))),IF(H192="ガソリン",INDEX(参考データ!$F$60:$I$62,MATCH(L192,参考データ!$D$60:$D$62,1),MATCH(M192,参考データ!$F$47:$I$47,0)),INDEX(参考データ!$F$63:$I$71,MATCH(L192,参考データ!$D$63:$D$71,1),MATCH(M192,参考データ!$F$47:$I$47,0))))))))</f>
        <v/>
      </c>
      <c r="U192" s="218" t="str">
        <f t="shared" si="47"/>
        <v/>
      </c>
      <c r="V192" s="206" t="str">
        <f>IF(C192="","",IF(AND(K192=0,T192=0),"OK",IF(Q192="有",IF(OR(IF(I192="委託輸送",IF(H192="ガソリン",VLOOKUP(L192,参考データ!$D$4:$H$6,5,TRUE),VLOOKUP(L192,参考データ!$D$7:$H$15,5,TRUE)),IF(H192="ガソリン",VLOOKUP(L192,参考データ!$D$16:$H$18,5,TRUE),VLOOKUP(L192,参考データ!$D$19:$H$27,5,TRUE)))&lt;(J192/N192),S192&gt;R192),"エラー","OK"),IF(IF(I192="委託輸送",IF(H192="ガソリン",VLOOKUP(L192,参考データ!$D$4:$H$6,5,TRUE),VLOOKUP(L192,参考データ!$D$7:$H$15,5,TRUE)),IF(H192="ガソリン",VLOOKUP(L192,参考データ!$D$16:$H$18,5,TRUE),VLOOKUP(L192,参考データ!$D$19:$H$27,5,TRUE)))&lt;(J192/N192),"エラー","OK"))))</f>
        <v/>
      </c>
      <c r="AN192" s="156">
        <f t="shared" si="48"/>
        <v>0</v>
      </c>
      <c r="AO192" s="156">
        <f t="shared" si="49"/>
        <v>0</v>
      </c>
      <c r="AP192" s="140">
        <f t="shared" si="50"/>
        <v>0</v>
      </c>
      <c r="AQ192" s="159" t="str">
        <f t="shared" si="51"/>
        <v/>
      </c>
    </row>
    <row r="193" spans="2:43" x14ac:dyDescent="0.2">
      <c r="B193" s="202">
        <v>182</v>
      </c>
      <c r="C193" s="45"/>
      <c r="D193" s="114"/>
      <c r="E193" s="114"/>
      <c r="F193" s="114"/>
      <c r="G193" s="44"/>
      <c r="H193" s="10"/>
      <c r="I193" s="10"/>
      <c r="J193" s="5"/>
      <c r="K193" s="36"/>
      <c r="L193" s="37"/>
      <c r="M193" s="8"/>
      <c r="N193" s="82"/>
      <c r="O193" s="68"/>
      <c r="P193" s="82"/>
      <c r="Q193" s="81"/>
      <c r="R193" s="280" t="str">
        <f t="shared" si="46"/>
        <v/>
      </c>
      <c r="S193" s="39" t="str">
        <f>IF(I193="","",IF(I193="委託輸送",IF(H193="ガソリン",VLOOKUP(L193,参考データ!$D$4:$F$6,3,TRUE),VLOOKUP(L193,参考データ!$D$7:$F$15,3,TRUE)),IF(H193="ガソリン",VLOOKUP(L193,参考データ!$D$16:$F$18,3,TRUE),VLOOKUP(L193,参考データ!$D$19:$F$27,3,TRUE))))</f>
        <v/>
      </c>
      <c r="T193" s="204" t="str">
        <f>IF(C193="","",IF(AND(J193=0,K193=0),0,IF(Q193="有",IF(H193="ガソリン",VLOOKUP(M193,参考データ!$B$36:$F$38,3,FALSE)/R193^VLOOKUP(M193,参考データ!$B$36:$F$38,4,FALSE)/L193^VLOOKUP(M193,参考データ!$B$36:$F$38,5,FALSE),VLOOKUP(M193,参考データ!$B$39:$F$42,3,FALSE)/R193^VLOOKUP(M193,参考データ!$B$39:$F$42,4,FALSE)/L193^VLOOKUP(M193,参考データ!$B$39:$F$42,5,FALSE))*U193,J193/(IF(I193="委託輸送",IF(H193="ガソリン",INDEX(参考データ!$F$48:$I$50,MATCH(L193,参考データ!$D$48:$D$50,1),MATCH(M193,参考データ!$F$47:$I$47,0)),INDEX(参考データ!$F$51:$I$59,MATCH(L193,参考データ!$D$51:$D$59,1),MATCH(M193,参考データ!$F$47:$I$47,0))),IF(H193="ガソリン",INDEX(参考データ!$F$60:$I$62,MATCH(L193,参考データ!$D$60:$D$62,1),MATCH(M193,参考データ!$F$47:$I$47,0)),INDEX(参考データ!$F$63:$I$71,MATCH(L193,参考データ!$D$63:$D$71,1),MATCH(M193,参考データ!$F$47:$I$47,0))))))))</f>
        <v/>
      </c>
      <c r="U193" s="218" t="str">
        <f t="shared" si="47"/>
        <v/>
      </c>
      <c r="V193" s="206" t="str">
        <f>IF(C193="","",IF(AND(K193=0,T193=0),"OK",IF(Q193="有",IF(OR(IF(I193="委託輸送",IF(H193="ガソリン",VLOOKUP(L193,参考データ!$D$4:$H$6,5,TRUE),VLOOKUP(L193,参考データ!$D$7:$H$15,5,TRUE)),IF(H193="ガソリン",VLOOKUP(L193,参考データ!$D$16:$H$18,5,TRUE),VLOOKUP(L193,参考データ!$D$19:$H$27,5,TRUE)))&lt;(J193/N193),S193&gt;R193),"エラー","OK"),IF(IF(I193="委託輸送",IF(H193="ガソリン",VLOOKUP(L193,参考データ!$D$4:$H$6,5,TRUE),VLOOKUP(L193,参考データ!$D$7:$H$15,5,TRUE)),IF(H193="ガソリン",VLOOKUP(L193,参考データ!$D$16:$H$18,5,TRUE),VLOOKUP(L193,参考データ!$D$19:$H$27,5,TRUE)))&lt;(J193/N193),"エラー","OK"))))</f>
        <v/>
      </c>
      <c r="AN193" s="156">
        <f t="shared" si="48"/>
        <v>0</v>
      </c>
      <c r="AO193" s="156">
        <f t="shared" si="49"/>
        <v>0</v>
      </c>
      <c r="AP193" s="140">
        <f t="shared" si="50"/>
        <v>0</v>
      </c>
      <c r="AQ193" s="159" t="str">
        <f t="shared" si="51"/>
        <v/>
      </c>
    </row>
    <row r="194" spans="2:43" x14ac:dyDescent="0.2">
      <c r="B194" s="202">
        <v>183</v>
      </c>
      <c r="C194" s="45"/>
      <c r="D194" s="114"/>
      <c r="E194" s="114"/>
      <c r="F194" s="114"/>
      <c r="G194" s="44"/>
      <c r="H194" s="10"/>
      <c r="I194" s="10"/>
      <c r="J194" s="5"/>
      <c r="K194" s="36"/>
      <c r="L194" s="37"/>
      <c r="M194" s="8"/>
      <c r="N194" s="82"/>
      <c r="O194" s="68"/>
      <c r="P194" s="82"/>
      <c r="Q194" s="81"/>
      <c r="R194" s="280" t="str">
        <f t="shared" si="46"/>
        <v/>
      </c>
      <c r="S194" s="39" t="str">
        <f>IF(I194="","",IF(I194="委託輸送",IF(H194="ガソリン",VLOOKUP(L194,参考データ!$D$4:$F$6,3,TRUE),VLOOKUP(L194,参考データ!$D$7:$F$15,3,TRUE)),IF(H194="ガソリン",VLOOKUP(L194,参考データ!$D$16:$F$18,3,TRUE),VLOOKUP(L194,参考データ!$D$19:$F$27,3,TRUE))))</f>
        <v/>
      </c>
      <c r="T194" s="204" t="str">
        <f>IF(C194="","",IF(AND(J194=0,K194=0),0,IF(Q194="有",IF(H194="ガソリン",VLOOKUP(M194,参考データ!$B$36:$F$38,3,FALSE)/R194^VLOOKUP(M194,参考データ!$B$36:$F$38,4,FALSE)/L194^VLOOKUP(M194,参考データ!$B$36:$F$38,5,FALSE),VLOOKUP(M194,参考データ!$B$39:$F$42,3,FALSE)/R194^VLOOKUP(M194,参考データ!$B$39:$F$42,4,FALSE)/L194^VLOOKUP(M194,参考データ!$B$39:$F$42,5,FALSE))*U194,J194/(IF(I194="委託輸送",IF(H194="ガソリン",INDEX(参考データ!$F$48:$I$50,MATCH(L194,参考データ!$D$48:$D$50,1),MATCH(M194,参考データ!$F$47:$I$47,0)),INDEX(参考データ!$F$51:$I$59,MATCH(L194,参考データ!$D$51:$D$59,1),MATCH(M194,参考データ!$F$47:$I$47,0))),IF(H194="ガソリン",INDEX(参考データ!$F$60:$I$62,MATCH(L194,参考データ!$D$60:$D$62,1),MATCH(M194,参考データ!$F$47:$I$47,0)),INDEX(参考データ!$F$63:$I$71,MATCH(L194,参考データ!$D$63:$D$71,1),MATCH(M194,参考データ!$F$47:$I$47,0))))))))</f>
        <v/>
      </c>
      <c r="U194" s="218" t="str">
        <f t="shared" si="47"/>
        <v/>
      </c>
      <c r="V194" s="206" t="str">
        <f>IF(C194="","",IF(AND(K194=0,T194=0),"OK",IF(Q194="有",IF(OR(IF(I194="委託輸送",IF(H194="ガソリン",VLOOKUP(L194,参考データ!$D$4:$H$6,5,TRUE),VLOOKUP(L194,参考データ!$D$7:$H$15,5,TRUE)),IF(H194="ガソリン",VLOOKUP(L194,参考データ!$D$16:$H$18,5,TRUE),VLOOKUP(L194,参考データ!$D$19:$H$27,5,TRUE)))&lt;(J194/N194),S194&gt;R194),"エラー","OK"),IF(IF(I194="委託輸送",IF(H194="ガソリン",VLOOKUP(L194,参考データ!$D$4:$H$6,5,TRUE),VLOOKUP(L194,参考データ!$D$7:$H$15,5,TRUE)),IF(H194="ガソリン",VLOOKUP(L194,参考データ!$D$16:$H$18,5,TRUE),VLOOKUP(L194,参考データ!$D$19:$H$27,5,TRUE)))&lt;(J194/N194),"エラー","OK"))))</f>
        <v/>
      </c>
      <c r="AN194" s="156">
        <f t="shared" si="48"/>
        <v>0</v>
      </c>
      <c r="AO194" s="156">
        <f t="shared" si="49"/>
        <v>0</v>
      </c>
      <c r="AP194" s="140">
        <f t="shared" si="50"/>
        <v>0</v>
      </c>
      <c r="AQ194" s="159" t="str">
        <f t="shared" si="51"/>
        <v/>
      </c>
    </row>
    <row r="195" spans="2:43" x14ac:dyDescent="0.2">
      <c r="B195" s="202">
        <v>184</v>
      </c>
      <c r="C195" s="45"/>
      <c r="D195" s="114"/>
      <c r="E195" s="114"/>
      <c r="F195" s="114"/>
      <c r="G195" s="44"/>
      <c r="H195" s="10"/>
      <c r="I195" s="10"/>
      <c r="J195" s="5"/>
      <c r="K195" s="36"/>
      <c r="L195" s="37"/>
      <c r="M195" s="8"/>
      <c r="N195" s="82"/>
      <c r="O195" s="68"/>
      <c r="P195" s="82"/>
      <c r="Q195" s="81"/>
      <c r="R195" s="280" t="str">
        <f t="shared" si="46"/>
        <v/>
      </c>
      <c r="S195" s="39" t="str">
        <f>IF(I195="","",IF(I195="委託輸送",IF(H195="ガソリン",VLOOKUP(L195,参考データ!$D$4:$F$6,3,TRUE),VLOOKUP(L195,参考データ!$D$7:$F$15,3,TRUE)),IF(H195="ガソリン",VLOOKUP(L195,参考データ!$D$16:$F$18,3,TRUE),VLOOKUP(L195,参考データ!$D$19:$F$27,3,TRUE))))</f>
        <v/>
      </c>
      <c r="T195" s="204" t="str">
        <f>IF(C195="","",IF(AND(J195=0,K195=0),0,IF(Q195="有",IF(H195="ガソリン",VLOOKUP(M195,参考データ!$B$36:$F$38,3,FALSE)/R195^VLOOKUP(M195,参考データ!$B$36:$F$38,4,FALSE)/L195^VLOOKUP(M195,参考データ!$B$36:$F$38,5,FALSE),VLOOKUP(M195,参考データ!$B$39:$F$42,3,FALSE)/R195^VLOOKUP(M195,参考データ!$B$39:$F$42,4,FALSE)/L195^VLOOKUP(M195,参考データ!$B$39:$F$42,5,FALSE))*U195,J195/(IF(I195="委託輸送",IF(H195="ガソリン",INDEX(参考データ!$F$48:$I$50,MATCH(L195,参考データ!$D$48:$D$50,1),MATCH(M195,参考データ!$F$47:$I$47,0)),INDEX(参考データ!$F$51:$I$59,MATCH(L195,参考データ!$D$51:$D$59,1),MATCH(M195,参考データ!$F$47:$I$47,0))),IF(H195="ガソリン",INDEX(参考データ!$F$60:$I$62,MATCH(L195,参考データ!$D$60:$D$62,1),MATCH(M195,参考データ!$F$47:$I$47,0)),INDEX(参考データ!$F$63:$I$71,MATCH(L195,参考データ!$D$63:$D$71,1),MATCH(M195,参考データ!$F$47:$I$47,0))))))))</f>
        <v/>
      </c>
      <c r="U195" s="218" t="str">
        <f t="shared" si="47"/>
        <v/>
      </c>
      <c r="V195" s="206" t="str">
        <f>IF(C195="","",IF(AND(K195=0,T195=0),"OK",IF(Q195="有",IF(OR(IF(I195="委託輸送",IF(H195="ガソリン",VLOOKUP(L195,参考データ!$D$4:$H$6,5,TRUE),VLOOKUP(L195,参考データ!$D$7:$H$15,5,TRUE)),IF(H195="ガソリン",VLOOKUP(L195,参考データ!$D$16:$H$18,5,TRUE),VLOOKUP(L195,参考データ!$D$19:$H$27,5,TRUE)))&lt;(J195/N195),S195&gt;R195),"エラー","OK"),IF(IF(I195="委託輸送",IF(H195="ガソリン",VLOOKUP(L195,参考データ!$D$4:$H$6,5,TRUE),VLOOKUP(L195,参考データ!$D$7:$H$15,5,TRUE)),IF(H195="ガソリン",VLOOKUP(L195,参考データ!$D$16:$H$18,5,TRUE),VLOOKUP(L195,参考データ!$D$19:$H$27,5,TRUE)))&lt;(J195/N195),"エラー","OK"))))</f>
        <v/>
      </c>
      <c r="AN195" s="156">
        <f t="shared" si="48"/>
        <v>0</v>
      </c>
      <c r="AO195" s="156">
        <f t="shared" si="49"/>
        <v>0</v>
      </c>
      <c r="AP195" s="140">
        <f t="shared" si="50"/>
        <v>0</v>
      </c>
      <c r="AQ195" s="159" t="str">
        <f t="shared" si="51"/>
        <v/>
      </c>
    </row>
    <row r="196" spans="2:43" x14ac:dyDescent="0.2">
      <c r="B196" s="202">
        <v>185</v>
      </c>
      <c r="C196" s="45"/>
      <c r="D196" s="114"/>
      <c r="E196" s="114"/>
      <c r="F196" s="114"/>
      <c r="G196" s="44"/>
      <c r="H196" s="10"/>
      <c r="I196" s="10"/>
      <c r="J196" s="5"/>
      <c r="K196" s="36"/>
      <c r="L196" s="37"/>
      <c r="M196" s="8"/>
      <c r="N196" s="82"/>
      <c r="O196" s="68"/>
      <c r="P196" s="82"/>
      <c r="Q196" s="81"/>
      <c r="R196" s="280" t="str">
        <f t="shared" si="46"/>
        <v/>
      </c>
      <c r="S196" s="39" t="str">
        <f>IF(I196="","",IF(I196="委託輸送",IF(H196="ガソリン",VLOOKUP(L196,参考データ!$D$4:$F$6,3,TRUE),VLOOKUP(L196,参考データ!$D$7:$F$15,3,TRUE)),IF(H196="ガソリン",VLOOKUP(L196,参考データ!$D$16:$F$18,3,TRUE),VLOOKUP(L196,参考データ!$D$19:$F$27,3,TRUE))))</f>
        <v/>
      </c>
      <c r="T196" s="204" t="str">
        <f>IF(C196="","",IF(AND(J196=0,K196=0),0,IF(Q196="有",IF(H196="ガソリン",VLOOKUP(M196,参考データ!$B$36:$F$38,3,FALSE)/R196^VLOOKUP(M196,参考データ!$B$36:$F$38,4,FALSE)/L196^VLOOKUP(M196,参考データ!$B$36:$F$38,5,FALSE),VLOOKUP(M196,参考データ!$B$39:$F$42,3,FALSE)/R196^VLOOKUP(M196,参考データ!$B$39:$F$42,4,FALSE)/L196^VLOOKUP(M196,参考データ!$B$39:$F$42,5,FALSE))*U196,J196/(IF(I196="委託輸送",IF(H196="ガソリン",INDEX(参考データ!$F$48:$I$50,MATCH(L196,参考データ!$D$48:$D$50,1),MATCH(M196,参考データ!$F$47:$I$47,0)),INDEX(参考データ!$F$51:$I$59,MATCH(L196,参考データ!$D$51:$D$59,1),MATCH(M196,参考データ!$F$47:$I$47,0))),IF(H196="ガソリン",INDEX(参考データ!$F$60:$I$62,MATCH(L196,参考データ!$D$60:$D$62,1),MATCH(M196,参考データ!$F$47:$I$47,0)),INDEX(参考データ!$F$63:$I$71,MATCH(L196,参考データ!$D$63:$D$71,1),MATCH(M196,参考データ!$F$47:$I$47,0))))))))</f>
        <v/>
      </c>
      <c r="U196" s="218" t="str">
        <f t="shared" si="47"/>
        <v/>
      </c>
      <c r="V196" s="206" t="str">
        <f>IF(C196="","",IF(AND(K196=0,T196=0),"OK",IF(Q196="有",IF(OR(IF(I196="委託輸送",IF(H196="ガソリン",VLOOKUP(L196,参考データ!$D$4:$H$6,5,TRUE),VLOOKUP(L196,参考データ!$D$7:$H$15,5,TRUE)),IF(H196="ガソリン",VLOOKUP(L196,参考データ!$D$16:$H$18,5,TRUE),VLOOKUP(L196,参考データ!$D$19:$H$27,5,TRUE)))&lt;(J196/N196),S196&gt;R196),"エラー","OK"),IF(IF(I196="委託輸送",IF(H196="ガソリン",VLOOKUP(L196,参考データ!$D$4:$H$6,5,TRUE),VLOOKUP(L196,参考データ!$D$7:$H$15,5,TRUE)),IF(H196="ガソリン",VLOOKUP(L196,参考データ!$D$16:$H$18,5,TRUE),VLOOKUP(L196,参考データ!$D$19:$H$27,5,TRUE)))&lt;(J196/N196),"エラー","OK"))))</f>
        <v/>
      </c>
      <c r="AN196" s="156">
        <f t="shared" si="48"/>
        <v>0</v>
      </c>
      <c r="AO196" s="156">
        <f t="shared" si="49"/>
        <v>0</v>
      </c>
      <c r="AP196" s="140">
        <f t="shared" si="50"/>
        <v>0</v>
      </c>
      <c r="AQ196" s="159" t="str">
        <f t="shared" si="51"/>
        <v/>
      </c>
    </row>
    <row r="197" spans="2:43" x14ac:dyDescent="0.2">
      <c r="B197" s="202">
        <v>186</v>
      </c>
      <c r="C197" s="45"/>
      <c r="D197" s="114"/>
      <c r="E197" s="114"/>
      <c r="F197" s="114"/>
      <c r="G197" s="44"/>
      <c r="H197" s="10"/>
      <c r="I197" s="10"/>
      <c r="J197" s="5"/>
      <c r="K197" s="36"/>
      <c r="L197" s="37"/>
      <c r="M197" s="8"/>
      <c r="N197" s="82"/>
      <c r="O197" s="68"/>
      <c r="P197" s="82"/>
      <c r="Q197" s="81"/>
      <c r="R197" s="280" t="str">
        <f t="shared" si="46"/>
        <v/>
      </c>
      <c r="S197" s="39" t="str">
        <f>IF(I197="","",IF(I197="委託輸送",IF(H197="ガソリン",VLOOKUP(L197,参考データ!$D$4:$F$6,3,TRUE),VLOOKUP(L197,参考データ!$D$7:$F$15,3,TRUE)),IF(H197="ガソリン",VLOOKUP(L197,参考データ!$D$16:$F$18,3,TRUE),VLOOKUP(L197,参考データ!$D$19:$F$27,3,TRUE))))</f>
        <v/>
      </c>
      <c r="T197" s="204" t="str">
        <f>IF(C197="","",IF(AND(J197=0,K197=0),0,IF(Q197="有",IF(H197="ガソリン",VLOOKUP(M197,参考データ!$B$36:$F$38,3,FALSE)/R197^VLOOKUP(M197,参考データ!$B$36:$F$38,4,FALSE)/L197^VLOOKUP(M197,参考データ!$B$36:$F$38,5,FALSE),VLOOKUP(M197,参考データ!$B$39:$F$42,3,FALSE)/R197^VLOOKUP(M197,参考データ!$B$39:$F$42,4,FALSE)/L197^VLOOKUP(M197,参考データ!$B$39:$F$42,5,FALSE))*U197,J197/(IF(I197="委託輸送",IF(H197="ガソリン",INDEX(参考データ!$F$48:$I$50,MATCH(L197,参考データ!$D$48:$D$50,1),MATCH(M197,参考データ!$F$47:$I$47,0)),INDEX(参考データ!$F$51:$I$59,MATCH(L197,参考データ!$D$51:$D$59,1),MATCH(M197,参考データ!$F$47:$I$47,0))),IF(H197="ガソリン",INDEX(参考データ!$F$60:$I$62,MATCH(L197,参考データ!$D$60:$D$62,1),MATCH(M197,参考データ!$F$47:$I$47,0)),INDEX(参考データ!$F$63:$I$71,MATCH(L197,参考データ!$D$63:$D$71,1),MATCH(M197,参考データ!$F$47:$I$47,0))))))))</f>
        <v/>
      </c>
      <c r="U197" s="218" t="str">
        <f t="shared" si="47"/>
        <v/>
      </c>
      <c r="V197" s="206" t="str">
        <f>IF(C197="","",IF(AND(K197=0,T197=0),"OK",IF(Q197="有",IF(OR(IF(I197="委託輸送",IF(H197="ガソリン",VLOOKUP(L197,参考データ!$D$4:$H$6,5,TRUE),VLOOKUP(L197,参考データ!$D$7:$H$15,5,TRUE)),IF(H197="ガソリン",VLOOKUP(L197,参考データ!$D$16:$H$18,5,TRUE),VLOOKUP(L197,参考データ!$D$19:$H$27,5,TRUE)))&lt;(J197/N197),S197&gt;R197),"エラー","OK"),IF(IF(I197="委託輸送",IF(H197="ガソリン",VLOOKUP(L197,参考データ!$D$4:$H$6,5,TRUE),VLOOKUP(L197,参考データ!$D$7:$H$15,5,TRUE)),IF(H197="ガソリン",VLOOKUP(L197,参考データ!$D$16:$H$18,5,TRUE),VLOOKUP(L197,参考データ!$D$19:$H$27,5,TRUE)))&lt;(J197/N197),"エラー","OK"))))</f>
        <v/>
      </c>
      <c r="AN197" s="156">
        <f t="shared" si="48"/>
        <v>0</v>
      </c>
      <c r="AO197" s="156">
        <f t="shared" si="49"/>
        <v>0</v>
      </c>
      <c r="AP197" s="140">
        <f t="shared" si="50"/>
        <v>0</v>
      </c>
      <c r="AQ197" s="159" t="str">
        <f t="shared" si="51"/>
        <v/>
      </c>
    </row>
    <row r="198" spans="2:43" x14ac:dyDescent="0.2">
      <c r="B198" s="202">
        <v>187</v>
      </c>
      <c r="C198" s="45"/>
      <c r="D198" s="114"/>
      <c r="E198" s="114"/>
      <c r="F198" s="114"/>
      <c r="G198" s="44"/>
      <c r="H198" s="10"/>
      <c r="I198" s="10"/>
      <c r="J198" s="5"/>
      <c r="K198" s="36"/>
      <c r="L198" s="37"/>
      <c r="M198" s="8"/>
      <c r="N198" s="82"/>
      <c r="O198" s="68"/>
      <c r="P198" s="82"/>
      <c r="Q198" s="81"/>
      <c r="R198" s="280" t="str">
        <f t="shared" si="46"/>
        <v/>
      </c>
      <c r="S198" s="39" t="str">
        <f>IF(I198="","",IF(I198="委託輸送",IF(H198="ガソリン",VLOOKUP(L198,参考データ!$D$4:$F$6,3,TRUE),VLOOKUP(L198,参考データ!$D$7:$F$15,3,TRUE)),IF(H198="ガソリン",VLOOKUP(L198,参考データ!$D$16:$F$18,3,TRUE),VLOOKUP(L198,参考データ!$D$19:$F$27,3,TRUE))))</f>
        <v/>
      </c>
      <c r="T198" s="204" t="str">
        <f>IF(C198="","",IF(AND(J198=0,K198=0),0,IF(Q198="有",IF(H198="ガソリン",VLOOKUP(M198,参考データ!$B$36:$F$38,3,FALSE)/R198^VLOOKUP(M198,参考データ!$B$36:$F$38,4,FALSE)/L198^VLOOKUP(M198,参考データ!$B$36:$F$38,5,FALSE),VLOOKUP(M198,参考データ!$B$39:$F$42,3,FALSE)/R198^VLOOKUP(M198,参考データ!$B$39:$F$42,4,FALSE)/L198^VLOOKUP(M198,参考データ!$B$39:$F$42,5,FALSE))*U198,J198/(IF(I198="委託輸送",IF(H198="ガソリン",INDEX(参考データ!$F$48:$I$50,MATCH(L198,参考データ!$D$48:$D$50,1),MATCH(M198,参考データ!$F$47:$I$47,0)),INDEX(参考データ!$F$51:$I$59,MATCH(L198,参考データ!$D$51:$D$59,1),MATCH(M198,参考データ!$F$47:$I$47,0))),IF(H198="ガソリン",INDEX(参考データ!$F$60:$I$62,MATCH(L198,参考データ!$D$60:$D$62,1),MATCH(M198,参考データ!$F$47:$I$47,0)),INDEX(参考データ!$F$63:$I$71,MATCH(L198,参考データ!$D$63:$D$71,1),MATCH(M198,参考データ!$F$47:$I$47,0))))))))</f>
        <v/>
      </c>
      <c r="U198" s="218" t="str">
        <f t="shared" si="47"/>
        <v/>
      </c>
      <c r="V198" s="206" t="str">
        <f>IF(C198="","",IF(AND(K198=0,T198=0),"OK",IF(Q198="有",IF(OR(IF(I198="委託輸送",IF(H198="ガソリン",VLOOKUP(L198,参考データ!$D$4:$H$6,5,TRUE),VLOOKUP(L198,参考データ!$D$7:$H$15,5,TRUE)),IF(H198="ガソリン",VLOOKUP(L198,参考データ!$D$16:$H$18,5,TRUE),VLOOKUP(L198,参考データ!$D$19:$H$27,5,TRUE)))&lt;(J198/N198),S198&gt;R198),"エラー","OK"),IF(IF(I198="委託輸送",IF(H198="ガソリン",VLOOKUP(L198,参考データ!$D$4:$H$6,5,TRUE),VLOOKUP(L198,参考データ!$D$7:$H$15,5,TRUE)),IF(H198="ガソリン",VLOOKUP(L198,参考データ!$D$16:$H$18,5,TRUE),VLOOKUP(L198,参考データ!$D$19:$H$27,5,TRUE)))&lt;(J198/N198),"エラー","OK"))))</f>
        <v/>
      </c>
      <c r="AN198" s="156">
        <f t="shared" si="48"/>
        <v>0</v>
      </c>
      <c r="AO198" s="156">
        <f t="shared" si="49"/>
        <v>0</v>
      </c>
      <c r="AP198" s="140">
        <f t="shared" si="50"/>
        <v>0</v>
      </c>
      <c r="AQ198" s="159" t="str">
        <f t="shared" si="51"/>
        <v/>
      </c>
    </row>
    <row r="199" spans="2:43" x14ac:dyDescent="0.2">
      <c r="B199" s="202">
        <v>188</v>
      </c>
      <c r="C199" s="45"/>
      <c r="D199" s="114"/>
      <c r="E199" s="114"/>
      <c r="F199" s="114"/>
      <c r="G199" s="44"/>
      <c r="H199" s="10"/>
      <c r="I199" s="10"/>
      <c r="J199" s="5"/>
      <c r="K199" s="36"/>
      <c r="L199" s="37"/>
      <c r="M199" s="8"/>
      <c r="N199" s="82"/>
      <c r="O199" s="68"/>
      <c r="P199" s="82"/>
      <c r="Q199" s="81"/>
      <c r="R199" s="280" t="str">
        <f t="shared" si="46"/>
        <v/>
      </c>
      <c r="S199" s="39" t="str">
        <f>IF(I199="","",IF(I199="委託輸送",IF(H199="ガソリン",VLOOKUP(L199,参考データ!$D$4:$F$6,3,TRUE),VLOOKUP(L199,参考データ!$D$7:$F$15,3,TRUE)),IF(H199="ガソリン",VLOOKUP(L199,参考データ!$D$16:$F$18,3,TRUE),VLOOKUP(L199,参考データ!$D$19:$F$27,3,TRUE))))</f>
        <v/>
      </c>
      <c r="T199" s="204" t="str">
        <f>IF(C199="","",IF(AND(J199=0,K199=0),0,IF(Q199="有",IF(H199="ガソリン",VLOOKUP(M199,参考データ!$B$36:$F$38,3,FALSE)/R199^VLOOKUP(M199,参考データ!$B$36:$F$38,4,FALSE)/L199^VLOOKUP(M199,参考データ!$B$36:$F$38,5,FALSE),VLOOKUP(M199,参考データ!$B$39:$F$42,3,FALSE)/R199^VLOOKUP(M199,参考データ!$B$39:$F$42,4,FALSE)/L199^VLOOKUP(M199,参考データ!$B$39:$F$42,5,FALSE))*U199,J199/(IF(I199="委託輸送",IF(H199="ガソリン",INDEX(参考データ!$F$48:$I$50,MATCH(L199,参考データ!$D$48:$D$50,1),MATCH(M199,参考データ!$F$47:$I$47,0)),INDEX(参考データ!$F$51:$I$59,MATCH(L199,参考データ!$D$51:$D$59,1),MATCH(M199,参考データ!$F$47:$I$47,0))),IF(H199="ガソリン",INDEX(参考データ!$F$60:$I$62,MATCH(L199,参考データ!$D$60:$D$62,1),MATCH(M199,参考データ!$F$47:$I$47,0)),INDEX(参考データ!$F$63:$I$71,MATCH(L199,参考データ!$D$63:$D$71,1),MATCH(M199,参考データ!$F$47:$I$47,0))))))))</f>
        <v/>
      </c>
      <c r="U199" s="218" t="str">
        <f t="shared" si="47"/>
        <v/>
      </c>
      <c r="V199" s="206" t="str">
        <f>IF(C199="","",IF(AND(K199=0,T199=0),"OK",IF(Q199="有",IF(OR(IF(I199="委託輸送",IF(H199="ガソリン",VLOOKUP(L199,参考データ!$D$4:$H$6,5,TRUE),VLOOKUP(L199,参考データ!$D$7:$H$15,5,TRUE)),IF(H199="ガソリン",VLOOKUP(L199,参考データ!$D$16:$H$18,5,TRUE),VLOOKUP(L199,参考データ!$D$19:$H$27,5,TRUE)))&lt;(J199/N199),S199&gt;R199),"エラー","OK"),IF(IF(I199="委託輸送",IF(H199="ガソリン",VLOOKUP(L199,参考データ!$D$4:$H$6,5,TRUE),VLOOKUP(L199,参考データ!$D$7:$H$15,5,TRUE)),IF(H199="ガソリン",VLOOKUP(L199,参考データ!$D$16:$H$18,5,TRUE),VLOOKUP(L199,参考データ!$D$19:$H$27,5,TRUE)))&lt;(J199/N199),"エラー","OK"))))</f>
        <v/>
      </c>
      <c r="AN199" s="156">
        <f t="shared" si="48"/>
        <v>0</v>
      </c>
      <c r="AO199" s="156">
        <f t="shared" si="49"/>
        <v>0</v>
      </c>
      <c r="AP199" s="140">
        <f t="shared" si="50"/>
        <v>0</v>
      </c>
      <c r="AQ199" s="159" t="str">
        <f t="shared" si="51"/>
        <v/>
      </c>
    </row>
    <row r="200" spans="2:43" x14ac:dyDescent="0.2">
      <c r="B200" s="202">
        <v>189</v>
      </c>
      <c r="C200" s="45"/>
      <c r="D200" s="114"/>
      <c r="E200" s="114"/>
      <c r="F200" s="114"/>
      <c r="G200" s="44"/>
      <c r="H200" s="10"/>
      <c r="I200" s="10"/>
      <c r="J200" s="5"/>
      <c r="K200" s="36"/>
      <c r="L200" s="37"/>
      <c r="M200" s="8"/>
      <c r="N200" s="82"/>
      <c r="O200" s="68"/>
      <c r="P200" s="82"/>
      <c r="Q200" s="81"/>
      <c r="R200" s="280" t="str">
        <f t="shared" si="46"/>
        <v/>
      </c>
      <c r="S200" s="39" t="str">
        <f>IF(I200="","",IF(I200="委託輸送",IF(H200="ガソリン",VLOOKUP(L200,参考データ!$D$4:$F$6,3,TRUE),VLOOKUP(L200,参考データ!$D$7:$F$15,3,TRUE)),IF(H200="ガソリン",VLOOKUP(L200,参考データ!$D$16:$F$18,3,TRUE),VLOOKUP(L200,参考データ!$D$19:$F$27,3,TRUE))))</f>
        <v/>
      </c>
      <c r="T200" s="204" t="str">
        <f>IF(C200="","",IF(AND(J200=0,K200=0),0,IF(Q200="有",IF(H200="ガソリン",VLOOKUP(M200,参考データ!$B$36:$F$38,3,FALSE)/R200^VLOOKUP(M200,参考データ!$B$36:$F$38,4,FALSE)/L200^VLOOKUP(M200,参考データ!$B$36:$F$38,5,FALSE),VLOOKUP(M200,参考データ!$B$39:$F$42,3,FALSE)/R200^VLOOKUP(M200,参考データ!$B$39:$F$42,4,FALSE)/L200^VLOOKUP(M200,参考データ!$B$39:$F$42,5,FALSE))*U200,J200/(IF(I200="委託輸送",IF(H200="ガソリン",INDEX(参考データ!$F$48:$I$50,MATCH(L200,参考データ!$D$48:$D$50,1),MATCH(M200,参考データ!$F$47:$I$47,0)),INDEX(参考データ!$F$51:$I$59,MATCH(L200,参考データ!$D$51:$D$59,1),MATCH(M200,参考データ!$F$47:$I$47,0))),IF(H200="ガソリン",INDEX(参考データ!$F$60:$I$62,MATCH(L200,参考データ!$D$60:$D$62,1),MATCH(M200,参考データ!$F$47:$I$47,0)),INDEX(参考データ!$F$63:$I$71,MATCH(L200,参考データ!$D$63:$D$71,1),MATCH(M200,参考データ!$F$47:$I$47,0))))))))</f>
        <v/>
      </c>
      <c r="U200" s="218" t="str">
        <f t="shared" si="47"/>
        <v/>
      </c>
      <c r="V200" s="206" t="str">
        <f>IF(C200="","",IF(AND(K200=0,T200=0),"OK",IF(Q200="有",IF(OR(IF(I200="委託輸送",IF(H200="ガソリン",VLOOKUP(L200,参考データ!$D$4:$H$6,5,TRUE),VLOOKUP(L200,参考データ!$D$7:$H$15,5,TRUE)),IF(H200="ガソリン",VLOOKUP(L200,参考データ!$D$16:$H$18,5,TRUE),VLOOKUP(L200,参考データ!$D$19:$H$27,5,TRUE)))&lt;(J200/N200),S200&gt;R200),"エラー","OK"),IF(IF(I200="委託輸送",IF(H200="ガソリン",VLOOKUP(L200,参考データ!$D$4:$H$6,5,TRUE),VLOOKUP(L200,参考データ!$D$7:$H$15,5,TRUE)),IF(H200="ガソリン",VLOOKUP(L200,参考データ!$D$16:$H$18,5,TRUE),VLOOKUP(L200,参考データ!$D$19:$H$27,5,TRUE)))&lt;(J200/N200),"エラー","OK"))))</f>
        <v/>
      </c>
      <c r="AN200" s="156">
        <f t="shared" si="48"/>
        <v>0</v>
      </c>
      <c r="AO200" s="156">
        <f t="shared" si="49"/>
        <v>0</v>
      </c>
      <c r="AP200" s="140">
        <f t="shared" si="50"/>
        <v>0</v>
      </c>
      <c r="AQ200" s="159" t="str">
        <f t="shared" si="51"/>
        <v/>
      </c>
    </row>
    <row r="201" spans="2:43" x14ac:dyDescent="0.2">
      <c r="B201" s="202">
        <v>190</v>
      </c>
      <c r="C201" s="45"/>
      <c r="D201" s="114"/>
      <c r="E201" s="114"/>
      <c r="F201" s="114"/>
      <c r="G201" s="44"/>
      <c r="H201" s="10"/>
      <c r="I201" s="10"/>
      <c r="J201" s="5"/>
      <c r="K201" s="36"/>
      <c r="L201" s="37"/>
      <c r="M201" s="8"/>
      <c r="N201" s="82"/>
      <c r="O201" s="68"/>
      <c r="P201" s="82"/>
      <c r="Q201" s="81"/>
      <c r="R201" s="280" t="str">
        <f t="shared" si="46"/>
        <v/>
      </c>
      <c r="S201" s="39" t="str">
        <f>IF(I201="","",IF(I201="委託輸送",IF(H201="ガソリン",VLOOKUP(L201,参考データ!$D$4:$F$6,3,TRUE),VLOOKUP(L201,参考データ!$D$7:$F$15,3,TRUE)),IF(H201="ガソリン",VLOOKUP(L201,参考データ!$D$16:$F$18,3,TRUE),VLOOKUP(L201,参考データ!$D$19:$F$27,3,TRUE))))</f>
        <v/>
      </c>
      <c r="T201" s="204" t="str">
        <f>IF(C201="","",IF(AND(J201=0,K201=0),0,IF(Q201="有",IF(H201="ガソリン",VLOOKUP(M201,参考データ!$B$36:$F$38,3,FALSE)/R201^VLOOKUP(M201,参考データ!$B$36:$F$38,4,FALSE)/L201^VLOOKUP(M201,参考データ!$B$36:$F$38,5,FALSE),VLOOKUP(M201,参考データ!$B$39:$F$42,3,FALSE)/R201^VLOOKUP(M201,参考データ!$B$39:$F$42,4,FALSE)/L201^VLOOKUP(M201,参考データ!$B$39:$F$42,5,FALSE))*U201,J201/(IF(I201="委託輸送",IF(H201="ガソリン",INDEX(参考データ!$F$48:$I$50,MATCH(L201,参考データ!$D$48:$D$50,1),MATCH(M201,参考データ!$F$47:$I$47,0)),INDEX(参考データ!$F$51:$I$59,MATCH(L201,参考データ!$D$51:$D$59,1),MATCH(M201,参考データ!$F$47:$I$47,0))),IF(H201="ガソリン",INDEX(参考データ!$F$60:$I$62,MATCH(L201,参考データ!$D$60:$D$62,1),MATCH(M201,参考データ!$F$47:$I$47,0)),INDEX(参考データ!$F$63:$I$71,MATCH(L201,参考データ!$D$63:$D$71,1),MATCH(M201,参考データ!$F$47:$I$47,0))))))))</f>
        <v/>
      </c>
      <c r="U201" s="218" t="str">
        <f t="shared" si="47"/>
        <v/>
      </c>
      <c r="V201" s="206" t="str">
        <f>IF(C201="","",IF(AND(K201=0,T201=0),"OK",IF(Q201="有",IF(OR(IF(I201="委託輸送",IF(H201="ガソリン",VLOOKUP(L201,参考データ!$D$4:$H$6,5,TRUE),VLOOKUP(L201,参考データ!$D$7:$H$15,5,TRUE)),IF(H201="ガソリン",VLOOKUP(L201,参考データ!$D$16:$H$18,5,TRUE),VLOOKUP(L201,参考データ!$D$19:$H$27,5,TRUE)))&lt;(J201/N201),S201&gt;R201),"エラー","OK"),IF(IF(I201="委託輸送",IF(H201="ガソリン",VLOOKUP(L201,参考データ!$D$4:$H$6,5,TRUE),VLOOKUP(L201,参考データ!$D$7:$H$15,5,TRUE)),IF(H201="ガソリン",VLOOKUP(L201,参考データ!$D$16:$H$18,5,TRUE),VLOOKUP(L201,参考データ!$D$19:$H$27,5,TRUE)))&lt;(J201/N201),"エラー","OK"))))</f>
        <v/>
      </c>
      <c r="AN201" s="156">
        <f t="shared" si="48"/>
        <v>0</v>
      </c>
      <c r="AO201" s="156">
        <f t="shared" si="49"/>
        <v>0</v>
      </c>
      <c r="AP201" s="140">
        <f t="shared" si="50"/>
        <v>0</v>
      </c>
      <c r="AQ201" s="159" t="str">
        <f t="shared" si="51"/>
        <v/>
      </c>
    </row>
    <row r="202" spans="2:43" x14ac:dyDescent="0.2">
      <c r="B202" s="202">
        <v>191</v>
      </c>
      <c r="C202" s="45"/>
      <c r="D202" s="114"/>
      <c r="E202" s="114"/>
      <c r="F202" s="114"/>
      <c r="G202" s="44"/>
      <c r="H202" s="10"/>
      <c r="I202" s="10"/>
      <c r="J202" s="5"/>
      <c r="K202" s="36"/>
      <c r="L202" s="37"/>
      <c r="M202" s="8"/>
      <c r="N202" s="82"/>
      <c r="O202" s="68"/>
      <c r="P202" s="82"/>
      <c r="Q202" s="81"/>
      <c r="R202" s="280" t="str">
        <f t="shared" si="46"/>
        <v/>
      </c>
      <c r="S202" s="39" t="str">
        <f>IF(I202="","",IF(I202="委託輸送",IF(H202="ガソリン",VLOOKUP(L202,参考データ!$D$4:$F$6,3,TRUE),VLOOKUP(L202,参考データ!$D$7:$F$15,3,TRUE)),IF(H202="ガソリン",VLOOKUP(L202,参考データ!$D$16:$F$18,3,TRUE),VLOOKUP(L202,参考データ!$D$19:$F$27,3,TRUE))))</f>
        <v/>
      </c>
      <c r="T202" s="204" t="str">
        <f>IF(C202="","",IF(AND(J202=0,K202=0),0,IF(Q202="有",IF(H202="ガソリン",VLOOKUP(M202,参考データ!$B$36:$F$38,3,FALSE)/R202^VLOOKUP(M202,参考データ!$B$36:$F$38,4,FALSE)/L202^VLOOKUP(M202,参考データ!$B$36:$F$38,5,FALSE),VLOOKUP(M202,参考データ!$B$39:$F$42,3,FALSE)/R202^VLOOKUP(M202,参考データ!$B$39:$F$42,4,FALSE)/L202^VLOOKUP(M202,参考データ!$B$39:$F$42,5,FALSE))*U202,J202/(IF(I202="委託輸送",IF(H202="ガソリン",INDEX(参考データ!$F$48:$I$50,MATCH(L202,参考データ!$D$48:$D$50,1),MATCH(M202,参考データ!$F$47:$I$47,0)),INDEX(参考データ!$F$51:$I$59,MATCH(L202,参考データ!$D$51:$D$59,1),MATCH(M202,参考データ!$F$47:$I$47,0))),IF(H202="ガソリン",INDEX(参考データ!$F$60:$I$62,MATCH(L202,参考データ!$D$60:$D$62,1),MATCH(M202,参考データ!$F$47:$I$47,0)),INDEX(参考データ!$F$63:$I$71,MATCH(L202,参考データ!$D$63:$D$71,1),MATCH(M202,参考データ!$F$47:$I$47,0))))))))</f>
        <v/>
      </c>
      <c r="U202" s="218" t="str">
        <f t="shared" si="47"/>
        <v/>
      </c>
      <c r="V202" s="206" t="str">
        <f>IF(C202="","",IF(AND(K202=0,T202=0),"OK",IF(Q202="有",IF(OR(IF(I202="委託輸送",IF(H202="ガソリン",VLOOKUP(L202,参考データ!$D$4:$H$6,5,TRUE),VLOOKUP(L202,参考データ!$D$7:$H$15,5,TRUE)),IF(H202="ガソリン",VLOOKUP(L202,参考データ!$D$16:$H$18,5,TRUE),VLOOKUP(L202,参考データ!$D$19:$H$27,5,TRUE)))&lt;(J202/N202),S202&gt;R202),"エラー","OK"),IF(IF(I202="委託輸送",IF(H202="ガソリン",VLOOKUP(L202,参考データ!$D$4:$H$6,5,TRUE),VLOOKUP(L202,参考データ!$D$7:$H$15,5,TRUE)),IF(H202="ガソリン",VLOOKUP(L202,参考データ!$D$16:$H$18,5,TRUE),VLOOKUP(L202,参考データ!$D$19:$H$27,5,TRUE)))&lt;(J202/N202),"エラー","OK"))))</f>
        <v/>
      </c>
      <c r="AN202" s="156">
        <f t="shared" si="48"/>
        <v>0</v>
      </c>
      <c r="AO202" s="156">
        <f t="shared" si="49"/>
        <v>0</v>
      </c>
      <c r="AP202" s="140">
        <f t="shared" si="50"/>
        <v>0</v>
      </c>
      <c r="AQ202" s="159" t="str">
        <f t="shared" si="51"/>
        <v/>
      </c>
    </row>
    <row r="203" spans="2:43" x14ac:dyDescent="0.2">
      <c r="B203" s="202">
        <v>192</v>
      </c>
      <c r="C203" s="45"/>
      <c r="D203" s="114"/>
      <c r="E203" s="114"/>
      <c r="F203" s="114"/>
      <c r="G203" s="44"/>
      <c r="H203" s="10"/>
      <c r="I203" s="10"/>
      <c r="J203" s="5"/>
      <c r="K203" s="36"/>
      <c r="L203" s="37"/>
      <c r="M203" s="8"/>
      <c r="N203" s="82"/>
      <c r="O203" s="68"/>
      <c r="P203" s="82"/>
      <c r="Q203" s="81"/>
      <c r="R203" s="280" t="str">
        <f t="shared" si="46"/>
        <v/>
      </c>
      <c r="S203" s="39" t="str">
        <f>IF(I203="","",IF(I203="委託輸送",IF(H203="ガソリン",VLOOKUP(L203,参考データ!$D$4:$F$6,3,TRUE),VLOOKUP(L203,参考データ!$D$7:$F$15,3,TRUE)),IF(H203="ガソリン",VLOOKUP(L203,参考データ!$D$16:$F$18,3,TRUE),VLOOKUP(L203,参考データ!$D$19:$F$27,3,TRUE))))</f>
        <v/>
      </c>
      <c r="T203" s="204" t="str">
        <f>IF(C203="","",IF(AND(J203=0,K203=0),0,IF(Q203="有",IF(H203="ガソリン",VLOOKUP(M203,参考データ!$B$36:$F$38,3,FALSE)/R203^VLOOKUP(M203,参考データ!$B$36:$F$38,4,FALSE)/L203^VLOOKUP(M203,参考データ!$B$36:$F$38,5,FALSE),VLOOKUP(M203,参考データ!$B$39:$F$42,3,FALSE)/R203^VLOOKUP(M203,参考データ!$B$39:$F$42,4,FALSE)/L203^VLOOKUP(M203,参考データ!$B$39:$F$42,5,FALSE))*U203,J203/(IF(I203="委託輸送",IF(H203="ガソリン",INDEX(参考データ!$F$48:$I$50,MATCH(L203,参考データ!$D$48:$D$50,1),MATCH(M203,参考データ!$F$47:$I$47,0)),INDEX(参考データ!$F$51:$I$59,MATCH(L203,参考データ!$D$51:$D$59,1),MATCH(M203,参考データ!$F$47:$I$47,0))),IF(H203="ガソリン",INDEX(参考データ!$F$60:$I$62,MATCH(L203,参考データ!$D$60:$D$62,1),MATCH(M203,参考データ!$F$47:$I$47,0)),INDEX(参考データ!$F$63:$I$71,MATCH(L203,参考データ!$D$63:$D$71,1),MATCH(M203,参考データ!$F$47:$I$47,0))))))))</f>
        <v/>
      </c>
      <c r="U203" s="218" t="str">
        <f t="shared" si="47"/>
        <v/>
      </c>
      <c r="V203" s="206" t="str">
        <f>IF(C203="","",IF(AND(K203=0,T203=0),"OK",IF(Q203="有",IF(OR(IF(I203="委託輸送",IF(H203="ガソリン",VLOOKUP(L203,参考データ!$D$4:$H$6,5,TRUE),VLOOKUP(L203,参考データ!$D$7:$H$15,5,TRUE)),IF(H203="ガソリン",VLOOKUP(L203,参考データ!$D$16:$H$18,5,TRUE),VLOOKUP(L203,参考データ!$D$19:$H$27,5,TRUE)))&lt;(J203/N203),S203&gt;R203),"エラー","OK"),IF(IF(I203="委託輸送",IF(H203="ガソリン",VLOOKUP(L203,参考データ!$D$4:$H$6,5,TRUE),VLOOKUP(L203,参考データ!$D$7:$H$15,5,TRUE)),IF(H203="ガソリン",VLOOKUP(L203,参考データ!$D$16:$H$18,5,TRUE),VLOOKUP(L203,参考データ!$D$19:$H$27,5,TRUE)))&lt;(J203/N203),"エラー","OK"))))</f>
        <v/>
      </c>
      <c r="AN203" s="156">
        <f t="shared" si="48"/>
        <v>0</v>
      </c>
      <c r="AO203" s="156">
        <f t="shared" si="49"/>
        <v>0</v>
      </c>
      <c r="AP203" s="140">
        <f t="shared" si="50"/>
        <v>0</v>
      </c>
      <c r="AQ203" s="159" t="str">
        <f t="shared" si="51"/>
        <v/>
      </c>
    </row>
    <row r="204" spans="2:43" x14ac:dyDescent="0.2">
      <c r="B204" s="202">
        <v>193</v>
      </c>
      <c r="C204" s="45"/>
      <c r="D204" s="114"/>
      <c r="E204" s="114"/>
      <c r="F204" s="114"/>
      <c r="G204" s="44"/>
      <c r="H204" s="10"/>
      <c r="I204" s="10"/>
      <c r="J204" s="5"/>
      <c r="K204" s="36"/>
      <c r="L204" s="37"/>
      <c r="M204" s="8"/>
      <c r="N204" s="82"/>
      <c r="O204" s="68"/>
      <c r="P204" s="82"/>
      <c r="Q204" s="81"/>
      <c r="R204" s="280" t="str">
        <f t="shared" ref="R204:R267" si="52">IFERROR(K204/L204,"")</f>
        <v/>
      </c>
      <c r="S204" s="39" t="str">
        <f>IF(I204="","",IF(I204="委託輸送",IF(H204="ガソリン",VLOOKUP(L204,参考データ!$D$4:$F$6,3,TRUE),VLOOKUP(L204,参考データ!$D$7:$F$15,3,TRUE)),IF(H204="ガソリン",VLOOKUP(L204,参考データ!$D$16:$F$18,3,TRUE),VLOOKUP(L204,参考データ!$D$19:$F$27,3,TRUE))))</f>
        <v/>
      </c>
      <c r="T204" s="204" t="str">
        <f>IF(C204="","",IF(AND(J204=0,K204=0),0,IF(Q204="有",IF(H204="ガソリン",VLOOKUP(M204,参考データ!$B$36:$F$38,3,FALSE)/R204^VLOOKUP(M204,参考データ!$B$36:$F$38,4,FALSE)/L204^VLOOKUP(M204,参考データ!$B$36:$F$38,5,FALSE),VLOOKUP(M204,参考データ!$B$39:$F$42,3,FALSE)/R204^VLOOKUP(M204,参考データ!$B$39:$F$42,4,FALSE)/L204^VLOOKUP(M204,参考データ!$B$39:$F$42,5,FALSE))*U204,J204/(IF(I204="委託輸送",IF(H204="ガソリン",INDEX(参考データ!$F$48:$I$50,MATCH(L204,参考データ!$D$48:$D$50,1),MATCH(M204,参考データ!$F$47:$I$47,0)),INDEX(参考データ!$F$51:$I$59,MATCH(L204,参考データ!$D$51:$D$59,1),MATCH(M204,参考データ!$F$47:$I$47,0))),IF(H204="ガソリン",INDEX(参考データ!$F$60:$I$62,MATCH(L204,参考データ!$D$60:$D$62,1),MATCH(M204,参考データ!$F$47:$I$47,0)),INDEX(参考データ!$F$63:$I$71,MATCH(L204,参考データ!$D$63:$D$71,1),MATCH(M204,参考データ!$F$47:$I$47,0))))))))</f>
        <v/>
      </c>
      <c r="U204" s="218" t="str">
        <f t="shared" ref="U204:U267" si="53">IF(C204="","",K204*J204/1000)</f>
        <v/>
      </c>
      <c r="V204" s="206" t="str">
        <f>IF(C204="","",IF(AND(K204=0,T204=0),"OK",IF(Q204="有",IF(OR(IF(I204="委託輸送",IF(H204="ガソリン",VLOOKUP(L204,参考データ!$D$4:$H$6,5,TRUE),VLOOKUP(L204,参考データ!$D$7:$H$15,5,TRUE)),IF(H204="ガソリン",VLOOKUP(L204,参考データ!$D$16:$H$18,5,TRUE),VLOOKUP(L204,参考データ!$D$19:$H$27,5,TRUE)))&lt;(J204/N204),S204&gt;R204),"エラー","OK"),IF(IF(I204="委託輸送",IF(H204="ガソリン",VLOOKUP(L204,参考データ!$D$4:$H$6,5,TRUE),VLOOKUP(L204,参考データ!$D$7:$H$15,5,TRUE)),IF(H204="ガソリン",VLOOKUP(L204,参考データ!$D$16:$H$18,5,TRUE),VLOOKUP(L204,参考データ!$D$19:$H$27,5,TRUE)))&lt;(J204/N204),"エラー","OK"))))</f>
        <v/>
      </c>
      <c r="AN204" s="156">
        <f t="shared" ref="AN204:AN267" si="54">IFERROR(R204*N204,0)</f>
        <v>0</v>
      </c>
      <c r="AO204" s="156">
        <f t="shared" ref="AO204:AO267" si="55">+J204*L204/1000</f>
        <v>0</v>
      </c>
      <c r="AP204" s="140">
        <f t="shared" ref="AP204:AP267" si="56">IFERROR(J204/N204,0)</f>
        <v>0</v>
      </c>
      <c r="AQ204" s="159" t="str">
        <f t="shared" ref="AQ204:AQ267" si="57">C204&amp;D204&amp;E204&amp;F204</f>
        <v/>
      </c>
    </row>
    <row r="205" spans="2:43" x14ac:dyDescent="0.2">
      <c r="B205" s="202">
        <v>194</v>
      </c>
      <c r="C205" s="45"/>
      <c r="D205" s="114"/>
      <c r="E205" s="114"/>
      <c r="F205" s="114"/>
      <c r="G205" s="44"/>
      <c r="H205" s="10"/>
      <c r="I205" s="10"/>
      <c r="J205" s="5"/>
      <c r="K205" s="36"/>
      <c r="L205" s="37"/>
      <c r="M205" s="8"/>
      <c r="N205" s="82"/>
      <c r="O205" s="68"/>
      <c r="P205" s="82"/>
      <c r="Q205" s="81"/>
      <c r="R205" s="280" t="str">
        <f t="shared" si="52"/>
        <v/>
      </c>
      <c r="S205" s="39" t="str">
        <f>IF(I205="","",IF(I205="委託輸送",IF(H205="ガソリン",VLOOKUP(L205,参考データ!$D$4:$F$6,3,TRUE),VLOOKUP(L205,参考データ!$D$7:$F$15,3,TRUE)),IF(H205="ガソリン",VLOOKUP(L205,参考データ!$D$16:$F$18,3,TRUE),VLOOKUP(L205,参考データ!$D$19:$F$27,3,TRUE))))</f>
        <v/>
      </c>
      <c r="T205" s="204" t="str">
        <f>IF(C205="","",IF(AND(J205=0,K205=0),0,IF(Q205="有",IF(H205="ガソリン",VLOOKUP(M205,参考データ!$B$36:$F$38,3,FALSE)/R205^VLOOKUP(M205,参考データ!$B$36:$F$38,4,FALSE)/L205^VLOOKUP(M205,参考データ!$B$36:$F$38,5,FALSE),VLOOKUP(M205,参考データ!$B$39:$F$42,3,FALSE)/R205^VLOOKUP(M205,参考データ!$B$39:$F$42,4,FALSE)/L205^VLOOKUP(M205,参考データ!$B$39:$F$42,5,FALSE))*U205,J205/(IF(I205="委託輸送",IF(H205="ガソリン",INDEX(参考データ!$F$48:$I$50,MATCH(L205,参考データ!$D$48:$D$50,1),MATCH(M205,参考データ!$F$47:$I$47,0)),INDEX(参考データ!$F$51:$I$59,MATCH(L205,参考データ!$D$51:$D$59,1),MATCH(M205,参考データ!$F$47:$I$47,0))),IF(H205="ガソリン",INDEX(参考データ!$F$60:$I$62,MATCH(L205,参考データ!$D$60:$D$62,1),MATCH(M205,参考データ!$F$47:$I$47,0)),INDEX(参考データ!$F$63:$I$71,MATCH(L205,参考データ!$D$63:$D$71,1),MATCH(M205,参考データ!$F$47:$I$47,0))))))))</f>
        <v/>
      </c>
      <c r="U205" s="218" t="str">
        <f t="shared" si="53"/>
        <v/>
      </c>
      <c r="V205" s="206" t="str">
        <f>IF(C205="","",IF(AND(K205=0,T205=0),"OK",IF(Q205="有",IF(OR(IF(I205="委託輸送",IF(H205="ガソリン",VLOOKUP(L205,参考データ!$D$4:$H$6,5,TRUE),VLOOKUP(L205,参考データ!$D$7:$H$15,5,TRUE)),IF(H205="ガソリン",VLOOKUP(L205,参考データ!$D$16:$H$18,5,TRUE),VLOOKUP(L205,参考データ!$D$19:$H$27,5,TRUE)))&lt;(J205/N205),S205&gt;R205),"エラー","OK"),IF(IF(I205="委託輸送",IF(H205="ガソリン",VLOOKUP(L205,参考データ!$D$4:$H$6,5,TRUE),VLOOKUP(L205,参考データ!$D$7:$H$15,5,TRUE)),IF(H205="ガソリン",VLOOKUP(L205,参考データ!$D$16:$H$18,5,TRUE),VLOOKUP(L205,参考データ!$D$19:$H$27,5,TRUE)))&lt;(J205/N205),"エラー","OK"))))</f>
        <v/>
      </c>
      <c r="AN205" s="156">
        <f t="shared" si="54"/>
        <v>0</v>
      </c>
      <c r="AO205" s="156">
        <f t="shared" si="55"/>
        <v>0</v>
      </c>
      <c r="AP205" s="140">
        <f t="shared" si="56"/>
        <v>0</v>
      </c>
      <c r="AQ205" s="159" t="str">
        <f t="shared" si="57"/>
        <v/>
      </c>
    </row>
    <row r="206" spans="2:43" x14ac:dyDescent="0.2">
      <c r="B206" s="202">
        <v>195</v>
      </c>
      <c r="C206" s="45"/>
      <c r="D206" s="114"/>
      <c r="E206" s="114"/>
      <c r="F206" s="114"/>
      <c r="G206" s="44"/>
      <c r="H206" s="10"/>
      <c r="I206" s="10"/>
      <c r="J206" s="5"/>
      <c r="K206" s="36"/>
      <c r="L206" s="37"/>
      <c r="M206" s="8"/>
      <c r="N206" s="82"/>
      <c r="O206" s="68"/>
      <c r="P206" s="82"/>
      <c r="Q206" s="81"/>
      <c r="R206" s="280" t="str">
        <f t="shared" si="52"/>
        <v/>
      </c>
      <c r="S206" s="39" t="str">
        <f>IF(I206="","",IF(I206="委託輸送",IF(H206="ガソリン",VLOOKUP(L206,参考データ!$D$4:$F$6,3,TRUE),VLOOKUP(L206,参考データ!$D$7:$F$15,3,TRUE)),IF(H206="ガソリン",VLOOKUP(L206,参考データ!$D$16:$F$18,3,TRUE),VLOOKUP(L206,参考データ!$D$19:$F$27,3,TRUE))))</f>
        <v/>
      </c>
      <c r="T206" s="204" t="str">
        <f>IF(C206="","",IF(AND(J206=0,K206=0),0,IF(Q206="有",IF(H206="ガソリン",VLOOKUP(M206,参考データ!$B$36:$F$38,3,FALSE)/R206^VLOOKUP(M206,参考データ!$B$36:$F$38,4,FALSE)/L206^VLOOKUP(M206,参考データ!$B$36:$F$38,5,FALSE),VLOOKUP(M206,参考データ!$B$39:$F$42,3,FALSE)/R206^VLOOKUP(M206,参考データ!$B$39:$F$42,4,FALSE)/L206^VLOOKUP(M206,参考データ!$B$39:$F$42,5,FALSE))*U206,J206/(IF(I206="委託輸送",IF(H206="ガソリン",INDEX(参考データ!$F$48:$I$50,MATCH(L206,参考データ!$D$48:$D$50,1),MATCH(M206,参考データ!$F$47:$I$47,0)),INDEX(参考データ!$F$51:$I$59,MATCH(L206,参考データ!$D$51:$D$59,1),MATCH(M206,参考データ!$F$47:$I$47,0))),IF(H206="ガソリン",INDEX(参考データ!$F$60:$I$62,MATCH(L206,参考データ!$D$60:$D$62,1),MATCH(M206,参考データ!$F$47:$I$47,0)),INDEX(参考データ!$F$63:$I$71,MATCH(L206,参考データ!$D$63:$D$71,1),MATCH(M206,参考データ!$F$47:$I$47,0))))))))</f>
        <v/>
      </c>
      <c r="U206" s="218" t="str">
        <f t="shared" si="53"/>
        <v/>
      </c>
      <c r="V206" s="206" t="str">
        <f>IF(C206="","",IF(AND(K206=0,T206=0),"OK",IF(Q206="有",IF(OR(IF(I206="委託輸送",IF(H206="ガソリン",VLOOKUP(L206,参考データ!$D$4:$H$6,5,TRUE),VLOOKUP(L206,参考データ!$D$7:$H$15,5,TRUE)),IF(H206="ガソリン",VLOOKUP(L206,参考データ!$D$16:$H$18,5,TRUE),VLOOKUP(L206,参考データ!$D$19:$H$27,5,TRUE)))&lt;(J206/N206),S206&gt;R206),"エラー","OK"),IF(IF(I206="委託輸送",IF(H206="ガソリン",VLOOKUP(L206,参考データ!$D$4:$H$6,5,TRUE),VLOOKUP(L206,参考データ!$D$7:$H$15,5,TRUE)),IF(H206="ガソリン",VLOOKUP(L206,参考データ!$D$16:$H$18,5,TRUE),VLOOKUP(L206,参考データ!$D$19:$H$27,5,TRUE)))&lt;(J206/N206),"エラー","OK"))))</f>
        <v/>
      </c>
      <c r="AN206" s="156">
        <f t="shared" si="54"/>
        <v>0</v>
      </c>
      <c r="AO206" s="156">
        <f t="shared" si="55"/>
        <v>0</v>
      </c>
      <c r="AP206" s="140">
        <f t="shared" si="56"/>
        <v>0</v>
      </c>
      <c r="AQ206" s="159" t="str">
        <f t="shared" si="57"/>
        <v/>
      </c>
    </row>
    <row r="207" spans="2:43" x14ac:dyDescent="0.2">
      <c r="B207" s="202">
        <v>196</v>
      </c>
      <c r="C207" s="45"/>
      <c r="D207" s="114"/>
      <c r="E207" s="114"/>
      <c r="F207" s="114"/>
      <c r="G207" s="44"/>
      <c r="H207" s="10"/>
      <c r="I207" s="10"/>
      <c r="J207" s="5"/>
      <c r="K207" s="36"/>
      <c r="L207" s="37"/>
      <c r="M207" s="8"/>
      <c r="N207" s="82"/>
      <c r="O207" s="68"/>
      <c r="P207" s="82"/>
      <c r="Q207" s="81"/>
      <c r="R207" s="280" t="str">
        <f t="shared" si="52"/>
        <v/>
      </c>
      <c r="S207" s="39" t="str">
        <f>IF(I207="","",IF(I207="委託輸送",IF(H207="ガソリン",VLOOKUP(L207,参考データ!$D$4:$F$6,3,TRUE),VLOOKUP(L207,参考データ!$D$7:$F$15,3,TRUE)),IF(H207="ガソリン",VLOOKUP(L207,参考データ!$D$16:$F$18,3,TRUE),VLOOKUP(L207,参考データ!$D$19:$F$27,3,TRUE))))</f>
        <v/>
      </c>
      <c r="T207" s="204" t="str">
        <f>IF(C207="","",IF(AND(J207=0,K207=0),0,IF(Q207="有",IF(H207="ガソリン",VLOOKUP(M207,参考データ!$B$36:$F$38,3,FALSE)/R207^VLOOKUP(M207,参考データ!$B$36:$F$38,4,FALSE)/L207^VLOOKUP(M207,参考データ!$B$36:$F$38,5,FALSE),VLOOKUP(M207,参考データ!$B$39:$F$42,3,FALSE)/R207^VLOOKUP(M207,参考データ!$B$39:$F$42,4,FALSE)/L207^VLOOKUP(M207,参考データ!$B$39:$F$42,5,FALSE))*U207,J207/(IF(I207="委託輸送",IF(H207="ガソリン",INDEX(参考データ!$F$48:$I$50,MATCH(L207,参考データ!$D$48:$D$50,1),MATCH(M207,参考データ!$F$47:$I$47,0)),INDEX(参考データ!$F$51:$I$59,MATCH(L207,参考データ!$D$51:$D$59,1),MATCH(M207,参考データ!$F$47:$I$47,0))),IF(H207="ガソリン",INDEX(参考データ!$F$60:$I$62,MATCH(L207,参考データ!$D$60:$D$62,1),MATCH(M207,参考データ!$F$47:$I$47,0)),INDEX(参考データ!$F$63:$I$71,MATCH(L207,参考データ!$D$63:$D$71,1),MATCH(M207,参考データ!$F$47:$I$47,0))))))))</f>
        <v/>
      </c>
      <c r="U207" s="218" t="str">
        <f t="shared" si="53"/>
        <v/>
      </c>
      <c r="V207" s="206" t="str">
        <f>IF(C207="","",IF(AND(K207=0,T207=0),"OK",IF(Q207="有",IF(OR(IF(I207="委託輸送",IF(H207="ガソリン",VLOOKUP(L207,参考データ!$D$4:$H$6,5,TRUE),VLOOKUP(L207,参考データ!$D$7:$H$15,5,TRUE)),IF(H207="ガソリン",VLOOKUP(L207,参考データ!$D$16:$H$18,5,TRUE),VLOOKUP(L207,参考データ!$D$19:$H$27,5,TRUE)))&lt;(J207/N207),S207&gt;R207),"エラー","OK"),IF(IF(I207="委託輸送",IF(H207="ガソリン",VLOOKUP(L207,参考データ!$D$4:$H$6,5,TRUE),VLOOKUP(L207,参考データ!$D$7:$H$15,5,TRUE)),IF(H207="ガソリン",VLOOKUP(L207,参考データ!$D$16:$H$18,5,TRUE),VLOOKUP(L207,参考データ!$D$19:$H$27,5,TRUE)))&lt;(J207/N207),"エラー","OK"))))</f>
        <v/>
      </c>
      <c r="AN207" s="156">
        <f t="shared" si="54"/>
        <v>0</v>
      </c>
      <c r="AO207" s="156">
        <f t="shared" si="55"/>
        <v>0</v>
      </c>
      <c r="AP207" s="140">
        <f t="shared" si="56"/>
        <v>0</v>
      </c>
      <c r="AQ207" s="159" t="str">
        <f t="shared" si="57"/>
        <v/>
      </c>
    </row>
    <row r="208" spans="2:43" x14ac:dyDescent="0.2">
      <c r="B208" s="202">
        <v>197</v>
      </c>
      <c r="C208" s="45"/>
      <c r="D208" s="114"/>
      <c r="E208" s="114"/>
      <c r="F208" s="114"/>
      <c r="G208" s="44"/>
      <c r="H208" s="10"/>
      <c r="I208" s="10"/>
      <c r="J208" s="5"/>
      <c r="K208" s="36"/>
      <c r="L208" s="37"/>
      <c r="M208" s="8"/>
      <c r="N208" s="82"/>
      <c r="O208" s="68"/>
      <c r="P208" s="82"/>
      <c r="Q208" s="81"/>
      <c r="R208" s="280" t="str">
        <f t="shared" si="52"/>
        <v/>
      </c>
      <c r="S208" s="39" t="str">
        <f>IF(I208="","",IF(I208="委託輸送",IF(H208="ガソリン",VLOOKUP(L208,参考データ!$D$4:$F$6,3,TRUE),VLOOKUP(L208,参考データ!$D$7:$F$15,3,TRUE)),IF(H208="ガソリン",VLOOKUP(L208,参考データ!$D$16:$F$18,3,TRUE),VLOOKUP(L208,参考データ!$D$19:$F$27,3,TRUE))))</f>
        <v/>
      </c>
      <c r="T208" s="204" t="str">
        <f>IF(C208="","",IF(AND(J208=0,K208=0),0,IF(Q208="有",IF(H208="ガソリン",VLOOKUP(M208,参考データ!$B$36:$F$38,3,FALSE)/R208^VLOOKUP(M208,参考データ!$B$36:$F$38,4,FALSE)/L208^VLOOKUP(M208,参考データ!$B$36:$F$38,5,FALSE),VLOOKUP(M208,参考データ!$B$39:$F$42,3,FALSE)/R208^VLOOKUP(M208,参考データ!$B$39:$F$42,4,FALSE)/L208^VLOOKUP(M208,参考データ!$B$39:$F$42,5,FALSE))*U208,J208/(IF(I208="委託輸送",IF(H208="ガソリン",INDEX(参考データ!$F$48:$I$50,MATCH(L208,参考データ!$D$48:$D$50,1),MATCH(M208,参考データ!$F$47:$I$47,0)),INDEX(参考データ!$F$51:$I$59,MATCH(L208,参考データ!$D$51:$D$59,1),MATCH(M208,参考データ!$F$47:$I$47,0))),IF(H208="ガソリン",INDEX(参考データ!$F$60:$I$62,MATCH(L208,参考データ!$D$60:$D$62,1),MATCH(M208,参考データ!$F$47:$I$47,0)),INDEX(参考データ!$F$63:$I$71,MATCH(L208,参考データ!$D$63:$D$71,1),MATCH(M208,参考データ!$F$47:$I$47,0))))))))</f>
        <v/>
      </c>
      <c r="U208" s="218" t="str">
        <f t="shared" si="53"/>
        <v/>
      </c>
      <c r="V208" s="206" t="str">
        <f>IF(C208="","",IF(AND(K208=0,T208=0),"OK",IF(Q208="有",IF(OR(IF(I208="委託輸送",IF(H208="ガソリン",VLOOKUP(L208,参考データ!$D$4:$H$6,5,TRUE),VLOOKUP(L208,参考データ!$D$7:$H$15,5,TRUE)),IF(H208="ガソリン",VLOOKUP(L208,参考データ!$D$16:$H$18,5,TRUE),VLOOKUP(L208,参考データ!$D$19:$H$27,5,TRUE)))&lt;(J208/N208),S208&gt;R208),"エラー","OK"),IF(IF(I208="委託輸送",IF(H208="ガソリン",VLOOKUP(L208,参考データ!$D$4:$H$6,5,TRUE),VLOOKUP(L208,参考データ!$D$7:$H$15,5,TRUE)),IF(H208="ガソリン",VLOOKUP(L208,参考データ!$D$16:$H$18,5,TRUE),VLOOKUP(L208,参考データ!$D$19:$H$27,5,TRUE)))&lt;(J208/N208),"エラー","OK"))))</f>
        <v/>
      </c>
      <c r="AN208" s="156">
        <f t="shared" si="54"/>
        <v>0</v>
      </c>
      <c r="AO208" s="156">
        <f t="shared" si="55"/>
        <v>0</v>
      </c>
      <c r="AP208" s="140">
        <f t="shared" si="56"/>
        <v>0</v>
      </c>
      <c r="AQ208" s="159" t="str">
        <f t="shared" si="57"/>
        <v/>
      </c>
    </row>
    <row r="209" spans="2:43" x14ac:dyDescent="0.2">
      <c r="B209" s="202">
        <v>198</v>
      </c>
      <c r="C209" s="45"/>
      <c r="D209" s="114"/>
      <c r="E209" s="114"/>
      <c r="F209" s="114"/>
      <c r="G209" s="44"/>
      <c r="H209" s="10"/>
      <c r="I209" s="10"/>
      <c r="J209" s="5"/>
      <c r="K209" s="36"/>
      <c r="L209" s="37"/>
      <c r="M209" s="8"/>
      <c r="N209" s="82"/>
      <c r="O209" s="68"/>
      <c r="P209" s="82"/>
      <c r="Q209" s="81"/>
      <c r="R209" s="280" t="str">
        <f t="shared" si="52"/>
        <v/>
      </c>
      <c r="S209" s="39" t="str">
        <f>IF(I209="","",IF(I209="委託輸送",IF(H209="ガソリン",VLOOKUP(L209,参考データ!$D$4:$F$6,3,TRUE),VLOOKUP(L209,参考データ!$D$7:$F$15,3,TRUE)),IF(H209="ガソリン",VLOOKUP(L209,参考データ!$D$16:$F$18,3,TRUE),VLOOKUP(L209,参考データ!$D$19:$F$27,3,TRUE))))</f>
        <v/>
      </c>
      <c r="T209" s="204" t="str">
        <f>IF(C209="","",IF(AND(J209=0,K209=0),0,IF(Q209="有",IF(H209="ガソリン",VLOOKUP(M209,参考データ!$B$36:$F$38,3,FALSE)/R209^VLOOKUP(M209,参考データ!$B$36:$F$38,4,FALSE)/L209^VLOOKUP(M209,参考データ!$B$36:$F$38,5,FALSE),VLOOKUP(M209,参考データ!$B$39:$F$42,3,FALSE)/R209^VLOOKUP(M209,参考データ!$B$39:$F$42,4,FALSE)/L209^VLOOKUP(M209,参考データ!$B$39:$F$42,5,FALSE))*U209,J209/(IF(I209="委託輸送",IF(H209="ガソリン",INDEX(参考データ!$F$48:$I$50,MATCH(L209,参考データ!$D$48:$D$50,1),MATCH(M209,参考データ!$F$47:$I$47,0)),INDEX(参考データ!$F$51:$I$59,MATCH(L209,参考データ!$D$51:$D$59,1),MATCH(M209,参考データ!$F$47:$I$47,0))),IF(H209="ガソリン",INDEX(参考データ!$F$60:$I$62,MATCH(L209,参考データ!$D$60:$D$62,1),MATCH(M209,参考データ!$F$47:$I$47,0)),INDEX(参考データ!$F$63:$I$71,MATCH(L209,参考データ!$D$63:$D$71,1),MATCH(M209,参考データ!$F$47:$I$47,0))))))))</f>
        <v/>
      </c>
      <c r="U209" s="218" t="str">
        <f t="shared" si="53"/>
        <v/>
      </c>
      <c r="V209" s="206" t="str">
        <f>IF(C209="","",IF(AND(K209=0,T209=0),"OK",IF(Q209="有",IF(OR(IF(I209="委託輸送",IF(H209="ガソリン",VLOOKUP(L209,参考データ!$D$4:$H$6,5,TRUE),VLOOKUP(L209,参考データ!$D$7:$H$15,5,TRUE)),IF(H209="ガソリン",VLOOKUP(L209,参考データ!$D$16:$H$18,5,TRUE),VLOOKUP(L209,参考データ!$D$19:$H$27,5,TRUE)))&lt;(J209/N209),S209&gt;R209),"エラー","OK"),IF(IF(I209="委託輸送",IF(H209="ガソリン",VLOOKUP(L209,参考データ!$D$4:$H$6,5,TRUE),VLOOKUP(L209,参考データ!$D$7:$H$15,5,TRUE)),IF(H209="ガソリン",VLOOKUP(L209,参考データ!$D$16:$H$18,5,TRUE),VLOOKUP(L209,参考データ!$D$19:$H$27,5,TRUE)))&lt;(J209/N209),"エラー","OK"))))</f>
        <v/>
      </c>
      <c r="AN209" s="156">
        <f t="shared" si="54"/>
        <v>0</v>
      </c>
      <c r="AO209" s="156">
        <f t="shared" si="55"/>
        <v>0</v>
      </c>
      <c r="AP209" s="140">
        <f t="shared" si="56"/>
        <v>0</v>
      </c>
      <c r="AQ209" s="159" t="str">
        <f t="shared" si="57"/>
        <v/>
      </c>
    </row>
    <row r="210" spans="2:43" x14ac:dyDescent="0.2">
      <c r="B210" s="202">
        <v>199</v>
      </c>
      <c r="C210" s="45"/>
      <c r="D210" s="114"/>
      <c r="E210" s="114"/>
      <c r="F210" s="114"/>
      <c r="G210" s="44"/>
      <c r="H210" s="10"/>
      <c r="I210" s="10"/>
      <c r="J210" s="5"/>
      <c r="K210" s="36"/>
      <c r="L210" s="37"/>
      <c r="M210" s="8"/>
      <c r="N210" s="82"/>
      <c r="O210" s="68"/>
      <c r="P210" s="82"/>
      <c r="Q210" s="81"/>
      <c r="R210" s="280" t="str">
        <f t="shared" si="52"/>
        <v/>
      </c>
      <c r="S210" s="39" t="str">
        <f>IF(I210="","",IF(I210="委託輸送",IF(H210="ガソリン",VLOOKUP(L210,参考データ!$D$4:$F$6,3,TRUE),VLOOKUP(L210,参考データ!$D$7:$F$15,3,TRUE)),IF(H210="ガソリン",VLOOKUP(L210,参考データ!$D$16:$F$18,3,TRUE),VLOOKUP(L210,参考データ!$D$19:$F$27,3,TRUE))))</f>
        <v/>
      </c>
      <c r="T210" s="204" t="str">
        <f>IF(C210="","",IF(AND(J210=0,K210=0),0,IF(Q210="有",IF(H210="ガソリン",VLOOKUP(M210,参考データ!$B$36:$F$38,3,FALSE)/R210^VLOOKUP(M210,参考データ!$B$36:$F$38,4,FALSE)/L210^VLOOKUP(M210,参考データ!$B$36:$F$38,5,FALSE),VLOOKUP(M210,参考データ!$B$39:$F$42,3,FALSE)/R210^VLOOKUP(M210,参考データ!$B$39:$F$42,4,FALSE)/L210^VLOOKUP(M210,参考データ!$B$39:$F$42,5,FALSE))*U210,J210/(IF(I210="委託輸送",IF(H210="ガソリン",INDEX(参考データ!$F$48:$I$50,MATCH(L210,参考データ!$D$48:$D$50,1),MATCH(M210,参考データ!$F$47:$I$47,0)),INDEX(参考データ!$F$51:$I$59,MATCH(L210,参考データ!$D$51:$D$59,1),MATCH(M210,参考データ!$F$47:$I$47,0))),IF(H210="ガソリン",INDEX(参考データ!$F$60:$I$62,MATCH(L210,参考データ!$D$60:$D$62,1),MATCH(M210,参考データ!$F$47:$I$47,0)),INDEX(参考データ!$F$63:$I$71,MATCH(L210,参考データ!$D$63:$D$71,1),MATCH(M210,参考データ!$F$47:$I$47,0))))))))</f>
        <v/>
      </c>
      <c r="U210" s="218" t="str">
        <f t="shared" si="53"/>
        <v/>
      </c>
      <c r="V210" s="206" t="str">
        <f>IF(C210="","",IF(AND(K210=0,T210=0),"OK",IF(Q210="有",IF(OR(IF(I210="委託輸送",IF(H210="ガソリン",VLOOKUP(L210,参考データ!$D$4:$H$6,5,TRUE),VLOOKUP(L210,参考データ!$D$7:$H$15,5,TRUE)),IF(H210="ガソリン",VLOOKUP(L210,参考データ!$D$16:$H$18,5,TRUE),VLOOKUP(L210,参考データ!$D$19:$H$27,5,TRUE)))&lt;(J210/N210),S210&gt;R210),"エラー","OK"),IF(IF(I210="委託輸送",IF(H210="ガソリン",VLOOKUP(L210,参考データ!$D$4:$H$6,5,TRUE),VLOOKUP(L210,参考データ!$D$7:$H$15,5,TRUE)),IF(H210="ガソリン",VLOOKUP(L210,参考データ!$D$16:$H$18,5,TRUE),VLOOKUP(L210,参考データ!$D$19:$H$27,5,TRUE)))&lt;(J210/N210),"エラー","OK"))))</f>
        <v/>
      </c>
      <c r="AN210" s="156">
        <f t="shared" si="54"/>
        <v>0</v>
      </c>
      <c r="AO210" s="156">
        <f t="shared" si="55"/>
        <v>0</v>
      </c>
      <c r="AP210" s="140">
        <f t="shared" si="56"/>
        <v>0</v>
      </c>
      <c r="AQ210" s="159" t="str">
        <f t="shared" si="57"/>
        <v/>
      </c>
    </row>
    <row r="211" spans="2:43" x14ac:dyDescent="0.2">
      <c r="B211" s="202">
        <v>200</v>
      </c>
      <c r="C211" s="45"/>
      <c r="D211" s="114"/>
      <c r="E211" s="114"/>
      <c r="F211" s="114"/>
      <c r="G211" s="44"/>
      <c r="H211" s="10"/>
      <c r="I211" s="10"/>
      <c r="J211" s="5"/>
      <c r="K211" s="36"/>
      <c r="L211" s="37"/>
      <c r="M211" s="8"/>
      <c r="N211" s="82"/>
      <c r="O211" s="68"/>
      <c r="P211" s="82"/>
      <c r="Q211" s="81"/>
      <c r="R211" s="280" t="str">
        <f t="shared" si="52"/>
        <v/>
      </c>
      <c r="S211" s="39" t="str">
        <f>IF(I211="","",IF(I211="委託輸送",IF(H211="ガソリン",VLOOKUP(L211,参考データ!$D$4:$F$6,3,TRUE),VLOOKUP(L211,参考データ!$D$7:$F$15,3,TRUE)),IF(H211="ガソリン",VLOOKUP(L211,参考データ!$D$16:$F$18,3,TRUE),VLOOKUP(L211,参考データ!$D$19:$F$27,3,TRUE))))</f>
        <v/>
      </c>
      <c r="T211" s="204" t="str">
        <f>IF(C211="","",IF(AND(J211=0,K211=0),0,IF(Q211="有",IF(H211="ガソリン",VLOOKUP(M211,参考データ!$B$36:$F$38,3,FALSE)/R211^VLOOKUP(M211,参考データ!$B$36:$F$38,4,FALSE)/L211^VLOOKUP(M211,参考データ!$B$36:$F$38,5,FALSE),VLOOKUP(M211,参考データ!$B$39:$F$42,3,FALSE)/R211^VLOOKUP(M211,参考データ!$B$39:$F$42,4,FALSE)/L211^VLOOKUP(M211,参考データ!$B$39:$F$42,5,FALSE))*U211,J211/(IF(I211="委託輸送",IF(H211="ガソリン",INDEX(参考データ!$F$48:$I$50,MATCH(L211,参考データ!$D$48:$D$50,1),MATCH(M211,参考データ!$F$47:$I$47,0)),INDEX(参考データ!$F$51:$I$59,MATCH(L211,参考データ!$D$51:$D$59,1),MATCH(M211,参考データ!$F$47:$I$47,0))),IF(H211="ガソリン",INDEX(参考データ!$F$60:$I$62,MATCH(L211,参考データ!$D$60:$D$62,1),MATCH(M211,参考データ!$F$47:$I$47,0)),INDEX(参考データ!$F$63:$I$71,MATCH(L211,参考データ!$D$63:$D$71,1),MATCH(M211,参考データ!$F$47:$I$47,0))))))))</f>
        <v/>
      </c>
      <c r="U211" s="218" t="str">
        <f t="shared" si="53"/>
        <v/>
      </c>
      <c r="V211" s="206" t="str">
        <f>IF(C211="","",IF(AND(K211=0,T211=0),"OK",IF(Q211="有",IF(OR(IF(I211="委託輸送",IF(H211="ガソリン",VLOOKUP(L211,参考データ!$D$4:$H$6,5,TRUE),VLOOKUP(L211,参考データ!$D$7:$H$15,5,TRUE)),IF(H211="ガソリン",VLOOKUP(L211,参考データ!$D$16:$H$18,5,TRUE),VLOOKUP(L211,参考データ!$D$19:$H$27,5,TRUE)))&lt;(J211/N211),S211&gt;R211),"エラー","OK"),IF(IF(I211="委託輸送",IF(H211="ガソリン",VLOOKUP(L211,参考データ!$D$4:$H$6,5,TRUE),VLOOKUP(L211,参考データ!$D$7:$H$15,5,TRUE)),IF(H211="ガソリン",VLOOKUP(L211,参考データ!$D$16:$H$18,5,TRUE),VLOOKUP(L211,参考データ!$D$19:$H$27,5,TRUE)))&lt;(J211/N211),"エラー","OK"))))</f>
        <v/>
      </c>
      <c r="AN211" s="156">
        <f t="shared" si="54"/>
        <v>0</v>
      </c>
      <c r="AO211" s="156">
        <f t="shared" si="55"/>
        <v>0</v>
      </c>
      <c r="AP211" s="140">
        <f t="shared" si="56"/>
        <v>0</v>
      </c>
      <c r="AQ211" s="159" t="str">
        <f t="shared" si="57"/>
        <v/>
      </c>
    </row>
    <row r="212" spans="2:43" x14ac:dyDescent="0.2">
      <c r="B212" s="202">
        <v>201</v>
      </c>
      <c r="C212" s="45"/>
      <c r="D212" s="114"/>
      <c r="E212" s="114"/>
      <c r="F212" s="114"/>
      <c r="G212" s="44"/>
      <c r="H212" s="10"/>
      <c r="I212" s="10"/>
      <c r="J212" s="5"/>
      <c r="K212" s="36"/>
      <c r="L212" s="37"/>
      <c r="M212" s="8"/>
      <c r="N212" s="82"/>
      <c r="O212" s="68"/>
      <c r="P212" s="82"/>
      <c r="Q212" s="81"/>
      <c r="R212" s="280" t="str">
        <f t="shared" si="52"/>
        <v/>
      </c>
      <c r="S212" s="39" t="str">
        <f>IF(I212="","",IF(I212="委託輸送",IF(H212="ガソリン",VLOOKUP(L212,参考データ!$D$4:$F$6,3,TRUE),VLOOKUP(L212,参考データ!$D$7:$F$15,3,TRUE)),IF(H212="ガソリン",VLOOKUP(L212,参考データ!$D$16:$F$18,3,TRUE),VLOOKUP(L212,参考データ!$D$19:$F$27,3,TRUE))))</f>
        <v/>
      </c>
      <c r="T212" s="204" t="str">
        <f>IF(C212="","",IF(AND(J212=0,K212=0),0,IF(Q212="有",IF(H212="ガソリン",VLOOKUP(M212,参考データ!$B$36:$F$38,3,FALSE)/R212^VLOOKUP(M212,参考データ!$B$36:$F$38,4,FALSE)/L212^VLOOKUP(M212,参考データ!$B$36:$F$38,5,FALSE),VLOOKUP(M212,参考データ!$B$39:$F$42,3,FALSE)/R212^VLOOKUP(M212,参考データ!$B$39:$F$42,4,FALSE)/L212^VLOOKUP(M212,参考データ!$B$39:$F$42,5,FALSE))*U212,J212/(IF(I212="委託輸送",IF(H212="ガソリン",INDEX(参考データ!$F$48:$I$50,MATCH(L212,参考データ!$D$48:$D$50,1),MATCH(M212,参考データ!$F$47:$I$47,0)),INDEX(参考データ!$F$51:$I$59,MATCH(L212,参考データ!$D$51:$D$59,1),MATCH(M212,参考データ!$F$47:$I$47,0))),IF(H212="ガソリン",INDEX(参考データ!$F$60:$I$62,MATCH(L212,参考データ!$D$60:$D$62,1),MATCH(M212,参考データ!$F$47:$I$47,0)),INDEX(参考データ!$F$63:$I$71,MATCH(L212,参考データ!$D$63:$D$71,1),MATCH(M212,参考データ!$F$47:$I$47,0))))))))</f>
        <v/>
      </c>
      <c r="U212" s="218" t="str">
        <f t="shared" si="53"/>
        <v/>
      </c>
      <c r="V212" s="206" t="str">
        <f>IF(C212="","",IF(AND(K212=0,T212=0),"OK",IF(Q212="有",IF(OR(IF(I212="委託輸送",IF(H212="ガソリン",VLOOKUP(L212,参考データ!$D$4:$H$6,5,TRUE),VLOOKUP(L212,参考データ!$D$7:$H$15,5,TRUE)),IF(H212="ガソリン",VLOOKUP(L212,参考データ!$D$16:$H$18,5,TRUE),VLOOKUP(L212,参考データ!$D$19:$H$27,5,TRUE)))&lt;(J212/N212),S212&gt;R212),"エラー","OK"),IF(IF(I212="委託輸送",IF(H212="ガソリン",VLOOKUP(L212,参考データ!$D$4:$H$6,5,TRUE),VLOOKUP(L212,参考データ!$D$7:$H$15,5,TRUE)),IF(H212="ガソリン",VLOOKUP(L212,参考データ!$D$16:$H$18,5,TRUE),VLOOKUP(L212,参考データ!$D$19:$H$27,5,TRUE)))&lt;(J212/N212),"エラー","OK"))))</f>
        <v/>
      </c>
      <c r="AN212" s="156">
        <f t="shared" si="54"/>
        <v>0</v>
      </c>
      <c r="AO212" s="156">
        <f t="shared" si="55"/>
        <v>0</v>
      </c>
      <c r="AP212" s="140">
        <f t="shared" si="56"/>
        <v>0</v>
      </c>
      <c r="AQ212" s="159" t="str">
        <f t="shared" si="57"/>
        <v/>
      </c>
    </row>
    <row r="213" spans="2:43" x14ac:dyDescent="0.2">
      <c r="B213" s="202">
        <v>202</v>
      </c>
      <c r="C213" s="45"/>
      <c r="D213" s="114"/>
      <c r="E213" s="114"/>
      <c r="F213" s="114"/>
      <c r="G213" s="44"/>
      <c r="H213" s="10"/>
      <c r="I213" s="10"/>
      <c r="J213" s="5"/>
      <c r="K213" s="36"/>
      <c r="L213" s="37"/>
      <c r="M213" s="8"/>
      <c r="N213" s="82"/>
      <c r="O213" s="68"/>
      <c r="P213" s="82"/>
      <c r="Q213" s="81"/>
      <c r="R213" s="280" t="str">
        <f t="shared" si="52"/>
        <v/>
      </c>
      <c r="S213" s="39" t="str">
        <f>IF(I213="","",IF(I213="委託輸送",IF(H213="ガソリン",VLOOKUP(L213,参考データ!$D$4:$F$6,3,TRUE),VLOOKUP(L213,参考データ!$D$7:$F$15,3,TRUE)),IF(H213="ガソリン",VLOOKUP(L213,参考データ!$D$16:$F$18,3,TRUE),VLOOKUP(L213,参考データ!$D$19:$F$27,3,TRUE))))</f>
        <v/>
      </c>
      <c r="T213" s="204" t="str">
        <f>IF(C213="","",IF(AND(J213=0,K213=0),0,IF(Q213="有",IF(H213="ガソリン",VLOOKUP(M213,参考データ!$B$36:$F$38,3,FALSE)/R213^VLOOKUP(M213,参考データ!$B$36:$F$38,4,FALSE)/L213^VLOOKUP(M213,参考データ!$B$36:$F$38,5,FALSE),VLOOKUP(M213,参考データ!$B$39:$F$42,3,FALSE)/R213^VLOOKUP(M213,参考データ!$B$39:$F$42,4,FALSE)/L213^VLOOKUP(M213,参考データ!$B$39:$F$42,5,FALSE))*U213,J213/(IF(I213="委託輸送",IF(H213="ガソリン",INDEX(参考データ!$F$48:$I$50,MATCH(L213,参考データ!$D$48:$D$50,1),MATCH(M213,参考データ!$F$47:$I$47,0)),INDEX(参考データ!$F$51:$I$59,MATCH(L213,参考データ!$D$51:$D$59,1),MATCH(M213,参考データ!$F$47:$I$47,0))),IF(H213="ガソリン",INDEX(参考データ!$F$60:$I$62,MATCH(L213,参考データ!$D$60:$D$62,1),MATCH(M213,参考データ!$F$47:$I$47,0)),INDEX(参考データ!$F$63:$I$71,MATCH(L213,参考データ!$D$63:$D$71,1),MATCH(M213,参考データ!$F$47:$I$47,0))))))))</f>
        <v/>
      </c>
      <c r="U213" s="218" t="str">
        <f t="shared" si="53"/>
        <v/>
      </c>
      <c r="V213" s="206" t="str">
        <f>IF(C213="","",IF(AND(K213=0,T213=0),"OK",IF(Q213="有",IF(OR(IF(I213="委託輸送",IF(H213="ガソリン",VLOOKUP(L213,参考データ!$D$4:$H$6,5,TRUE),VLOOKUP(L213,参考データ!$D$7:$H$15,5,TRUE)),IF(H213="ガソリン",VLOOKUP(L213,参考データ!$D$16:$H$18,5,TRUE),VLOOKUP(L213,参考データ!$D$19:$H$27,5,TRUE)))&lt;(J213/N213),S213&gt;R213),"エラー","OK"),IF(IF(I213="委託輸送",IF(H213="ガソリン",VLOOKUP(L213,参考データ!$D$4:$H$6,5,TRUE),VLOOKUP(L213,参考データ!$D$7:$H$15,5,TRUE)),IF(H213="ガソリン",VLOOKUP(L213,参考データ!$D$16:$H$18,5,TRUE),VLOOKUP(L213,参考データ!$D$19:$H$27,5,TRUE)))&lt;(J213/N213),"エラー","OK"))))</f>
        <v/>
      </c>
      <c r="AN213" s="156">
        <f t="shared" si="54"/>
        <v>0</v>
      </c>
      <c r="AO213" s="156">
        <f t="shared" si="55"/>
        <v>0</v>
      </c>
      <c r="AP213" s="140">
        <f t="shared" si="56"/>
        <v>0</v>
      </c>
      <c r="AQ213" s="159" t="str">
        <f t="shared" si="57"/>
        <v/>
      </c>
    </row>
    <row r="214" spans="2:43" x14ac:dyDescent="0.2">
      <c r="B214" s="202">
        <v>203</v>
      </c>
      <c r="C214" s="45"/>
      <c r="D214" s="114"/>
      <c r="E214" s="114"/>
      <c r="F214" s="114"/>
      <c r="G214" s="44"/>
      <c r="H214" s="10"/>
      <c r="I214" s="10"/>
      <c r="J214" s="5"/>
      <c r="K214" s="36"/>
      <c r="L214" s="37"/>
      <c r="M214" s="8"/>
      <c r="N214" s="82"/>
      <c r="O214" s="68"/>
      <c r="P214" s="82"/>
      <c r="Q214" s="81"/>
      <c r="R214" s="280" t="str">
        <f t="shared" si="52"/>
        <v/>
      </c>
      <c r="S214" s="39" t="str">
        <f>IF(I214="","",IF(I214="委託輸送",IF(H214="ガソリン",VLOOKUP(L214,参考データ!$D$4:$F$6,3,TRUE),VLOOKUP(L214,参考データ!$D$7:$F$15,3,TRUE)),IF(H214="ガソリン",VLOOKUP(L214,参考データ!$D$16:$F$18,3,TRUE),VLOOKUP(L214,参考データ!$D$19:$F$27,3,TRUE))))</f>
        <v/>
      </c>
      <c r="T214" s="204" t="str">
        <f>IF(C214="","",IF(AND(J214=0,K214=0),0,IF(Q214="有",IF(H214="ガソリン",VLOOKUP(M214,参考データ!$B$36:$F$38,3,FALSE)/R214^VLOOKUP(M214,参考データ!$B$36:$F$38,4,FALSE)/L214^VLOOKUP(M214,参考データ!$B$36:$F$38,5,FALSE),VLOOKUP(M214,参考データ!$B$39:$F$42,3,FALSE)/R214^VLOOKUP(M214,参考データ!$B$39:$F$42,4,FALSE)/L214^VLOOKUP(M214,参考データ!$B$39:$F$42,5,FALSE))*U214,J214/(IF(I214="委託輸送",IF(H214="ガソリン",INDEX(参考データ!$F$48:$I$50,MATCH(L214,参考データ!$D$48:$D$50,1),MATCH(M214,参考データ!$F$47:$I$47,0)),INDEX(参考データ!$F$51:$I$59,MATCH(L214,参考データ!$D$51:$D$59,1),MATCH(M214,参考データ!$F$47:$I$47,0))),IF(H214="ガソリン",INDEX(参考データ!$F$60:$I$62,MATCH(L214,参考データ!$D$60:$D$62,1),MATCH(M214,参考データ!$F$47:$I$47,0)),INDEX(参考データ!$F$63:$I$71,MATCH(L214,参考データ!$D$63:$D$71,1),MATCH(M214,参考データ!$F$47:$I$47,0))))))))</f>
        <v/>
      </c>
      <c r="U214" s="218" t="str">
        <f t="shared" si="53"/>
        <v/>
      </c>
      <c r="V214" s="206" t="str">
        <f>IF(C214="","",IF(AND(K214=0,T214=0),"OK",IF(Q214="有",IF(OR(IF(I214="委託輸送",IF(H214="ガソリン",VLOOKUP(L214,参考データ!$D$4:$H$6,5,TRUE),VLOOKUP(L214,参考データ!$D$7:$H$15,5,TRUE)),IF(H214="ガソリン",VLOOKUP(L214,参考データ!$D$16:$H$18,5,TRUE),VLOOKUP(L214,参考データ!$D$19:$H$27,5,TRUE)))&lt;(J214/N214),S214&gt;R214),"エラー","OK"),IF(IF(I214="委託輸送",IF(H214="ガソリン",VLOOKUP(L214,参考データ!$D$4:$H$6,5,TRUE),VLOOKUP(L214,参考データ!$D$7:$H$15,5,TRUE)),IF(H214="ガソリン",VLOOKUP(L214,参考データ!$D$16:$H$18,5,TRUE),VLOOKUP(L214,参考データ!$D$19:$H$27,5,TRUE)))&lt;(J214/N214),"エラー","OK"))))</f>
        <v/>
      </c>
      <c r="AN214" s="156">
        <f t="shared" si="54"/>
        <v>0</v>
      </c>
      <c r="AO214" s="156">
        <f t="shared" si="55"/>
        <v>0</v>
      </c>
      <c r="AP214" s="140">
        <f t="shared" si="56"/>
        <v>0</v>
      </c>
      <c r="AQ214" s="159" t="str">
        <f t="shared" si="57"/>
        <v/>
      </c>
    </row>
    <row r="215" spans="2:43" x14ac:dyDescent="0.2">
      <c r="B215" s="202">
        <v>204</v>
      </c>
      <c r="C215" s="45"/>
      <c r="D215" s="114"/>
      <c r="E215" s="114"/>
      <c r="F215" s="114"/>
      <c r="G215" s="44"/>
      <c r="H215" s="10"/>
      <c r="I215" s="10"/>
      <c r="J215" s="5"/>
      <c r="K215" s="36"/>
      <c r="L215" s="37"/>
      <c r="M215" s="8"/>
      <c r="N215" s="82"/>
      <c r="O215" s="68"/>
      <c r="P215" s="82"/>
      <c r="Q215" s="81"/>
      <c r="R215" s="280" t="str">
        <f t="shared" si="52"/>
        <v/>
      </c>
      <c r="S215" s="39" t="str">
        <f>IF(I215="","",IF(I215="委託輸送",IF(H215="ガソリン",VLOOKUP(L215,参考データ!$D$4:$F$6,3,TRUE),VLOOKUP(L215,参考データ!$D$7:$F$15,3,TRUE)),IF(H215="ガソリン",VLOOKUP(L215,参考データ!$D$16:$F$18,3,TRUE),VLOOKUP(L215,参考データ!$D$19:$F$27,3,TRUE))))</f>
        <v/>
      </c>
      <c r="T215" s="204" t="str">
        <f>IF(C215="","",IF(AND(J215=0,K215=0),0,IF(Q215="有",IF(H215="ガソリン",VLOOKUP(M215,参考データ!$B$36:$F$38,3,FALSE)/R215^VLOOKUP(M215,参考データ!$B$36:$F$38,4,FALSE)/L215^VLOOKUP(M215,参考データ!$B$36:$F$38,5,FALSE),VLOOKUP(M215,参考データ!$B$39:$F$42,3,FALSE)/R215^VLOOKUP(M215,参考データ!$B$39:$F$42,4,FALSE)/L215^VLOOKUP(M215,参考データ!$B$39:$F$42,5,FALSE))*U215,J215/(IF(I215="委託輸送",IF(H215="ガソリン",INDEX(参考データ!$F$48:$I$50,MATCH(L215,参考データ!$D$48:$D$50,1),MATCH(M215,参考データ!$F$47:$I$47,0)),INDEX(参考データ!$F$51:$I$59,MATCH(L215,参考データ!$D$51:$D$59,1),MATCH(M215,参考データ!$F$47:$I$47,0))),IF(H215="ガソリン",INDEX(参考データ!$F$60:$I$62,MATCH(L215,参考データ!$D$60:$D$62,1),MATCH(M215,参考データ!$F$47:$I$47,0)),INDEX(参考データ!$F$63:$I$71,MATCH(L215,参考データ!$D$63:$D$71,1),MATCH(M215,参考データ!$F$47:$I$47,0))))))))</f>
        <v/>
      </c>
      <c r="U215" s="218" t="str">
        <f t="shared" si="53"/>
        <v/>
      </c>
      <c r="V215" s="206" t="str">
        <f>IF(C215="","",IF(AND(K215=0,T215=0),"OK",IF(Q215="有",IF(OR(IF(I215="委託輸送",IF(H215="ガソリン",VLOOKUP(L215,参考データ!$D$4:$H$6,5,TRUE),VLOOKUP(L215,参考データ!$D$7:$H$15,5,TRUE)),IF(H215="ガソリン",VLOOKUP(L215,参考データ!$D$16:$H$18,5,TRUE),VLOOKUP(L215,参考データ!$D$19:$H$27,5,TRUE)))&lt;(J215/N215),S215&gt;R215),"エラー","OK"),IF(IF(I215="委託輸送",IF(H215="ガソリン",VLOOKUP(L215,参考データ!$D$4:$H$6,5,TRUE),VLOOKUP(L215,参考データ!$D$7:$H$15,5,TRUE)),IF(H215="ガソリン",VLOOKUP(L215,参考データ!$D$16:$H$18,5,TRUE),VLOOKUP(L215,参考データ!$D$19:$H$27,5,TRUE)))&lt;(J215/N215),"エラー","OK"))))</f>
        <v/>
      </c>
      <c r="AN215" s="156">
        <f t="shared" si="54"/>
        <v>0</v>
      </c>
      <c r="AO215" s="156">
        <f t="shared" si="55"/>
        <v>0</v>
      </c>
      <c r="AP215" s="140">
        <f t="shared" si="56"/>
        <v>0</v>
      </c>
      <c r="AQ215" s="159" t="str">
        <f t="shared" si="57"/>
        <v/>
      </c>
    </row>
    <row r="216" spans="2:43" x14ac:dyDescent="0.2">
      <c r="B216" s="202">
        <v>205</v>
      </c>
      <c r="C216" s="45"/>
      <c r="D216" s="114"/>
      <c r="E216" s="114"/>
      <c r="F216" s="114"/>
      <c r="G216" s="44"/>
      <c r="H216" s="10"/>
      <c r="I216" s="10"/>
      <c r="J216" s="5"/>
      <c r="K216" s="36"/>
      <c r="L216" s="37"/>
      <c r="M216" s="8"/>
      <c r="N216" s="82"/>
      <c r="O216" s="68"/>
      <c r="P216" s="82"/>
      <c r="Q216" s="81"/>
      <c r="R216" s="280" t="str">
        <f t="shared" si="52"/>
        <v/>
      </c>
      <c r="S216" s="39" t="str">
        <f>IF(I216="","",IF(I216="委託輸送",IF(H216="ガソリン",VLOOKUP(L216,参考データ!$D$4:$F$6,3,TRUE),VLOOKUP(L216,参考データ!$D$7:$F$15,3,TRUE)),IF(H216="ガソリン",VLOOKUP(L216,参考データ!$D$16:$F$18,3,TRUE),VLOOKUP(L216,参考データ!$D$19:$F$27,3,TRUE))))</f>
        <v/>
      </c>
      <c r="T216" s="204" t="str">
        <f>IF(C216="","",IF(AND(J216=0,K216=0),0,IF(Q216="有",IF(H216="ガソリン",VLOOKUP(M216,参考データ!$B$36:$F$38,3,FALSE)/R216^VLOOKUP(M216,参考データ!$B$36:$F$38,4,FALSE)/L216^VLOOKUP(M216,参考データ!$B$36:$F$38,5,FALSE),VLOOKUP(M216,参考データ!$B$39:$F$42,3,FALSE)/R216^VLOOKUP(M216,参考データ!$B$39:$F$42,4,FALSE)/L216^VLOOKUP(M216,参考データ!$B$39:$F$42,5,FALSE))*U216,J216/(IF(I216="委託輸送",IF(H216="ガソリン",INDEX(参考データ!$F$48:$I$50,MATCH(L216,参考データ!$D$48:$D$50,1),MATCH(M216,参考データ!$F$47:$I$47,0)),INDEX(参考データ!$F$51:$I$59,MATCH(L216,参考データ!$D$51:$D$59,1),MATCH(M216,参考データ!$F$47:$I$47,0))),IF(H216="ガソリン",INDEX(参考データ!$F$60:$I$62,MATCH(L216,参考データ!$D$60:$D$62,1),MATCH(M216,参考データ!$F$47:$I$47,0)),INDEX(参考データ!$F$63:$I$71,MATCH(L216,参考データ!$D$63:$D$71,1),MATCH(M216,参考データ!$F$47:$I$47,0))))))))</f>
        <v/>
      </c>
      <c r="U216" s="218" t="str">
        <f t="shared" si="53"/>
        <v/>
      </c>
      <c r="V216" s="206" t="str">
        <f>IF(C216="","",IF(AND(K216=0,T216=0),"OK",IF(Q216="有",IF(OR(IF(I216="委託輸送",IF(H216="ガソリン",VLOOKUP(L216,参考データ!$D$4:$H$6,5,TRUE),VLOOKUP(L216,参考データ!$D$7:$H$15,5,TRUE)),IF(H216="ガソリン",VLOOKUP(L216,参考データ!$D$16:$H$18,5,TRUE),VLOOKUP(L216,参考データ!$D$19:$H$27,5,TRUE)))&lt;(J216/N216),S216&gt;R216),"エラー","OK"),IF(IF(I216="委託輸送",IF(H216="ガソリン",VLOOKUP(L216,参考データ!$D$4:$H$6,5,TRUE),VLOOKUP(L216,参考データ!$D$7:$H$15,5,TRUE)),IF(H216="ガソリン",VLOOKUP(L216,参考データ!$D$16:$H$18,5,TRUE),VLOOKUP(L216,参考データ!$D$19:$H$27,5,TRUE)))&lt;(J216/N216),"エラー","OK"))))</f>
        <v/>
      </c>
      <c r="AN216" s="156">
        <f t="shared" si="54"/>
        <v>0</v>
      </c>
      <c r="AO216" s="156">
        <f t="shared" si="55"/>
        <v>0</v>
      </c>
      <c r="AP216" s="140">
        <f t="shared" si="56"/>
        <v>0</v>
      </c>
      <c r="AQ216" s="159" t="str">
        <f t="shared" si="57"/>
        <v/>
      </c>
    </row>
    <row r="217" spans="2:43" x14ac:dyDescent="0.2">
      <c r="B217" s="202">
        <v>206</v>
      </c>
      <c r="C217" s="45"/>
      <c r="D217" s="114"/>
      <c r="E217" s="114"/>
      <c r="F217" s="114"/>
      <c r="G217" s="44"/>
      <c r="H217" s="10"/>
      <c r="I217" s="10"/>
      <c r="J217" s="5"/>
      <c r="K217" s="36"/>
      <c r="L217" s="37"/>
      <c r="M217" s="8"/>
      <c r="N217" s="82"/>
      <c r="O217" s="68"/>
      <c r="P217" s="82"/>
      <c r="Q217" s="81"/>
      <c r="R217" s="280" t="str">
        <f t="shared" si="52"/>
        <v/>
      </c>
      <c r="S217" s="39" t="str">
        <f>IF(I217="","",IF(I217="委託輸送",IF(H217="ガソリン",VLOOKUP(L217,参考データ!$D$4:$F$6,3,TRUE),VLOOKUP(L217,参考データ!$D$7:$F$15,3,TRUE)),IF(H217="ガソリン",VLOOKUP(L217,参考データ!$D$16:$F$18,3,TRUE),VLOOKUP(L217,参考データ!$D$19:$F$27,3,TRUE))))</f>
        <v/>
      </c>
      <c r="T217" s="204" t="str">
        <f>IF(C217="","",IF(AND(J217=0,K217=0),0,IF(Q217="有",IF(H217="ガソリン",VLOOKUP(M217,参考データ!$B$36:$F$38,3,FALSE)/R217^VLOOKUP(M217,参考データ!$B$36:$F$38,4,FALSE)/L217^VLOOKUP(M217,参考データ!$B$36:$F$38,5,FALSE),VLOOKUP(M217,参考データ!$B$39:$F$42,3,FALSE)/R217^VLOOKUP(M217,参考データ!$B$39:$F$42,4,FALSE)/L217^VLOOKUP(M217,参考データ!$B$39:$F$42,5,FALSE))*U217,J217/(IF(I217="委託輸送",IF(H217="ガソリン",INDEX(参考データ!$F$48:$I$50,MATCH(L217,参考データ!$D$48:$D$50,1),MATCH(M217,参考データ!$F$47:$I$47,0)),INDEX(参考データ!$F$51:$I$59,MATCH(L217,参考データ!$D$51:$D$59,1),MATCH(M217,参考データ!$F$47:$I$47,0))),IF(H217="ガソリン",INDEX(参考データ!$F$60:$I$62,MATCH(L217,参考データ!$D$60:$D$62,1),MATCH(M217,参考データ!$F$47:$I$47,0)),INDEX(参考データ!$F$63:$I$71,MATCH(L217,参考データ!$D$63:$D$71,1),MATCH(M217,参考データ!$F$47:$I$47,0))))))))</f>
        <v/>
      </c>
      <c r="U217" s="218" t="str">
        <f t="shared" si="53"/>
        <v/>
      </c>
      <c r="V217" s="206" t="str">
        <f>IF(C217="","",IF(AND(K217=0,T217=0),"OK",IF(Q217="有",IF(OR(IF(I217="委託輸送",IF(H217="ガソリン",VLOOKUP(L217,参考データ!$D$4:$H$6,5,TRUE),VLOOKUP(L217,参考データ!$D$7:$H$15,5,TRUE)),IF(H217="ガソリン",VLOOKUP(L217,参考データ!$D$16:$H$18,5,TRUE),VLOOKUP(L217,参考データ!$D$19:$H$27,5,TRUE)))&lt;(J217/N217),S217&gt;R217),"エラー","OK"),IF(IF(I217="委託輸送",IF(H217="ガソリン",VLOOKUP(L217,参考データ!$D$4:$H$6,5,TRUE),VLOOKUP(L217,参考データ!$D$7:$H$15,5,TRUE)),IF(H217="ガソリン",VLOOKUP(L217,参考データ!$D$16:$H$18,5,TRUE),VLOOKUP(L217,参考データ!$D$19:$H$27,5,TRUE)))&lt;(J217/N217),"エラー","OK"))))</f>
        <v/>
      </c>
      <c r="AN217" s="156">
        <f t="shared" si="54"/>
        <v>0</v>
      </c>
      <c r="AO217" s="156">
        <f t="shared" si="55"/>
        <v>0</v>
      </c>
      <c r="AP217" s="140">
        <f t="shared" si="56"/>
        <v>0</v>
      </c>
      <c r="AQ217" s="159" t="str">
        <f t="shared" si="57"/>
        <v/>
      </c>
    </row>
    <row r="218" spans="2:43" x14ac:dyDescent="0.2">
      <c r="B218" s="202">
        <v>207</v>
      </c>
      <c r="C218" s="45"/>
      <c r="D218" s="114"/>
      <c r="E218" s="114"/>
      <c r="F218" s="114"/>
      <c r="G218" s="44"/>
      <c r="H218" s="10"/>
      <c r="I218" s="10"/>
      <c r="J218" s="5"/>
      <c r="K218" s="36"/>
      <c r="L218" s="37"/>
      <c r="M218" s="8"/>
      <c r="N218" s="82"/>
      <c r="O218" s="68"/>
      <c r="P218" s="82"/>
      <c r="Q218" s="81"/>
      <c r="R218" s="280" t="str">
        <f t="shared" si="52"/>
        <v/>
      </c>
      <c r="S218" s="39" t="str">
        <f>IF(I218="","",IF(I218="委託輸送",IF(H218="ガソリン",VLOOKUP(L218,参考データ!$D$4:$F$6,3,TRUE),VLOOKUP(L218,参考データ!$D$7:$F$15,3,TRUE)),IF(H218="ガソリン",VLOOKUP(L218,参考データ!$D$16:$F$18,3,TRUE),VLOOKUP(L218,参考データ!$D$19:$F$27,3,TRUE))))</f>
        <v/>
      </c>
      <c r="T218" s="204" t="str">
        <f>IF(C218="","",IF(AND(J218=0,K218=0),0,IF(Q218="有",IF(H218="ガソリン",VLOOKUP(M218,参考データ!$B$36:$F$38,3,FALSE)/R218^VLOOKUP(M218,参考データ!$B$36:$F$38,4,FALSE)/L218^VLOOKUP(M218,参考データ!$B$36:$F$38,5,FALSE),VLOOKUP(M218,参考データ!$B$39:$F$42,3,FALSE)/R218^VLOOKUP(M218,参考データ!$B$39:$F$42,4,FALSE)/L218^VLOOKUP(M218,参考データ!$B$39:$F$42,5,FALSE))*U218,J218/(IF(I218="委託輸送",IF(H218="ガソリン",INDEX(参考データ!$F$48:$I$50,MATCH(L218,参考データ!$D$48:$D$50,1),MATCH(M218,参考データ!$F$47:$I$47,0)),INDEX(参考データ!$F$51:$I$59,MATCH(L218,参考データ!$D$51:$D$59,1),MATCH(M218,参考データ!$F$47:$I$47,0))),IF(H218="ガソリン",INDEX(参考データ!$F$60:$I$62,MATCH(L218,参考データ!$D$60:$D$62,1),MATCH(M218,参考データ!$F$47:$I$47,0)),INDEX(参考データ!$F$63:$I$71,MATCH(L218,参考データ!$D$63:$D$71,1),MATCH(M218,参考データ!$F$47:$I$47,0))))))))</f>
        <v/>
      </c>
      <c r="U218" s="218" t="str">
        <f t="shared" si="53"/>
        <v/>
      </c>
      <c r="V218" s="206" t="str">
        <f>IF(C218="","",IF(AND(K218=0,T218=0),"OK",IF(Q218="有",IF(OR(IF(I218="委託輸送",IF(H218="ガソリン",VLOOKUP(L218,参考データ!$D$4:$H$6,5,TRUE),VLOOKUP(L218,参考データ!$D$7:$H$15,5,TRUE)),IF(H218="ガソリン",VLOOKUP(L218,参考データ!$D$16:$H$18,5,TRUE),VLOOKUP(L218,参考データ!$D$19:$H$27,5,TRUE)))&lt;(J218/N218),S218&gt;R218),"エラー","OK"),IF(IF(I218="委託輸送",IF(H218="ガソリン",VLOOKUP(L218,参考データ!$D$4:$H$6,5,TRUE),VLOOKUP(L218,参考データ!$D$7:$H$15,5,TRUE)),IF(H218="ガソリン",VLOOKUP(L218,参考データ!$D$16:$H$18,5,TRUE),VLOOKUP(L218,参考データ!$D$19:$H$27,5,TRUE)))&lt;(J218/N218),"エラー","OK"))))</f>
        <v/>
      </c>
      <c r="AN218" s="156">
        <f t="shared" si="54"/>
        <v>0</v>
      </c>
      <c r="AO218" s="156">
        <f t="shared" si="55"/>
        <v>0</v>
      </c>
      <c r="AP218" s="140">
        <f t="shared" si="56"/>
        <v>0</v>
      </c>
      <c r="AQ218" s="159" t="str">
        <f t="shared" si="57"/>
        <v/>
      </c>
    </row>
    <row r="219" spans="2:43" x14ac:dyDescent="0.2">
      <c r="B219" s="202">
        <v>208</v>
      </c>
      <c r="C219" s="45"/>
      <c r="D219" s="114"/>
      <c r="E219" s="114"/>
      <c r="F219" s="114"/>
      <c r="G219" s="44"/>
      <c r="H219" s="10"/>
      <c r="I219" s="10"/>
      <c r="J219" s="5"/>
      <c r="K219" s="36"/>
      <c r="L219" s="37"/>
      <c r="M219" s="8"/>
      <c r="N219" s="82"/>
      <c r="O219" s="68"/>
      <c r="P219" s="82"/>
      <c r="Q219" s="81"/>
      <c r="R219" s="280" t="str">
        <f t="shared" si="52"/>
        <v/>
      </c>
      <c r="S219" s="39" t="str">
        <f>IF(I219="","",IF(I219="委託輸送",IF(H219="ガソリン",VLOOKUP(L219,参考データ!$D$4:$F$6,3,TRUE),VLOOKUP(L219,参考データ!$D$7:$F$15,3,TRUE)),IF(H219="ガソリン",VLOOKUP(L219,参考データ!$D$16:$F$18,3,TRUE),VLOOKUP(L219,参考データ!$D$19:$F$27,3,TRUE))))</f>
        <v/>
      </c>
      <c r="T219" s="204" t="str">
        <f>IF(C219="","",IF(AND(J219=0,K219=0),0,IF(Q219="有",IF(H219="ガソリン",VLOOKUP(M219,参考データ!$B$36:$F$38,3,FALSE)/R219^VLOOKUP(M219,参考データ!$B$36:$F$38,4,FALSE)/L219^VLOOKUP(M219,参考データ!$B$36:$F$38,5,FALSE),VLOOKUP(M219,参考データ!$B$39:$F$42,3,FALSE)/R219^VLOOKUP(M219,参考データ!$B$39:$F$42,4,FALSE)/L219^VLOOKUP(M219,参考データ!$B$39:$F$42,5,FALSE))*U219,J219/(IF(I219="委託輸送",IF(H219="ガソリン",INDEX(参考データ!$F$48:$I$50,MATCH(L219,参考データ!$D$48:$D$50,1),MATCH(M219,参考データ!$F$47:$I$47,0)),INDEX(参考データ!$F$51:$I$59,MATCH(L219,参考データ!$D$51:$D$59,1),MATCH(M219,参考データ!$F$47:$I$47,0))),IF(H219="ガソリン",INDEX(参考データ!$F$60:$I$62,MATCH(L219,参考データ!$D$60:$D$62,1),MATCH(M219,参考データ!$F$47:$I$47,0)),INDEX(参考データ!$F$63:$I$71,MATCH(L219,参考データ!$D$63:$D$71,1),MATCH(M219,参考データ!$F$47:$I$47,0))))))))</f>
        <v/>
      </c>
      <c r="U219" s="218" t="str">
        <f t="shared" si="53"/>
        <v/>
      </c>
      <c r="V219" s="206" t="str">
        <f>IF(C219="","",IF(AND(K219=0,T219=0),"OK",IF(Q219="有",IF(OR(IF(I219="委託輸送",IF(H219="ガソリン",VLOOKUP(L219,参考データ!$D$4:$H$6,5,TRUE),VLOOKUP(L219,参考データ!$D$7:$H$15,5,TRUE)),IF(H219="ガソリン",VLOOKUP(L219,参考データ!$D$16:$H$18,5,TRUE),VLOOKUP(L219,参考データ!$D$19:$H$27,5,TRUE)))&lt;(J219/N219),S219&gt;R219),"エラー","OK"),IF(IF(I219="委託輸送",IF(H219="ガソリン",VLOOKUP(L219,参考データ!$D$4:$H$6,5,TRUE),VLOOKUP(L219,参考データ!$D$7:$H$15,5,TRUE)),IF(H219="ガソリン",VLOOKUP(L219,参考データ!$D$16:$H$18,5,TRUE),VLOOKUP(L219,参考データ!$D$19:$H$27,5,TRUE)))&lt;(J219/N219),"エラー","OK"))))</f>
        <v/>
      </c>
      <c r="AN219" s="156">
        <f t="shared" si="54"/>
        <v>0</v>
      </c>
      <c r="AO219" s="156">
        <f t="shared" si="55"/>
        <v>0</v>
      </c>
      <c r="AP219" s="140">
        <f t="shared" si="56"/>
        <v>0</v>
      </c>
      <c r="AQ219" s="159" t="str">
        <f t="shared" si="57"/>
        <v/>
      </c>
    </row>
    <row r="220" spans="2:43" x14ac:dyDescent="0.2">
      <c r="B220" s="202">
        <v>209</v>
      </c>
      <c r="C220" s="45"/>
      <c r="D220" s="114"/>
      <c r="E220" s="114"/>
      <c r="F220" s="114"/>
      <c r="G220" s="44"/>
      <c r="H220" s="10"/>
      <c r="I220" s="10"/>
      <c r="J220" s="5"/>
      <c r="K220" s="36"/>
      <c r="L220" s="37"/>
      <c r="M220" s="8"/>
      <c r="N220" s="82"/>
      <c r="O220" s="68"/>
      <c r="P220" s="82"/>
      <c r="Q220" s="81"/>
      <c r="R220" s="280" t="str">
        <f t="shared" si="52"/>
        <v/>
      </c>
      <c r="S220" s="39" t="str">
        <f>IF(I220="","",IF(I220="委託輸送",IF(H220="ガソリン",VLOOKUP(L220,参考データ!$D$4:$F$6,3,TRUE),VLOOKUP(L220,参考データ!$D$7:$F$15,3,TRUE)),IF(H220="ガソリン",VLOOKUP(L220,参考データ!$D$16:$F$18,3,TRUE),VLOOKUP(L220,参考データ!$D$19:$F$27,3,TRUE))))</f>
        <v/>
      </c>
      <c r="T220" s="204" t="str">
        <f>IF(C220="","",IF(AND(J220=0,K220=0),0,IF(Q220="有",IF(H220="ガソリン",VLOOKUP(M220,参考データ!$B$36:$F$38,3,FALSE)/R220^VLOOKUP(M220,参考データ!$B$36:$F$38,4,FALSE)/L220^VLOOKUP(M220,参考データ!$B$36:$F$38,5,FALSE),VLOOKUP(M220,参考データ!$B$39:$F$42,3,FALSE)/R220^VLOOKUP(M220,参考データ!$B$39:$F$42,4,FALSE)/L220^VLOOKUP(M220,参考データ!$B$39:$F$42,5,FALSE))*U220,J220/(IF(I220="委託輸送",IF(H220="ガソリン",INDEX(参考データ!$F$48:$I$50,MATCH(L220,参考データ!$D$48:$D$50,1),MATCH(M220,参考データ!$F$47:$I$47,0)),INDEX(参考データ!$F$51:$I$59,MATCH(L220,参考データ!$D$51:$D$59,1),MATCH(M220,参考データ!$F$47:$I$47,0))),IF(H220="ガソリン",INDEX(参考データ!$F$60:$I$62,MATCH(L220,参考データ!$D$60:$D$62,1),MATCH(M220,参考データ!$F$47:$I$47,0)),INDEX(参考データ!$F$63:$I$71,MATCH(L220,参考データ!$D$63:$D$71,1),MATCH(M220,参考データ!$F$47:$I$47,0))))))))</f>
        <v/>
      </c>
      <c r="U220" s="218" t="str">
        <f t="shared" si="53"/>
        <v/>
      </c>
      <c r="V220" s="206" t="str">
        <f>IF(C220="","",IF(AND(K220=0,T220=0),"OK",IF(Q220="有",IF(OR(IF(I220="委託輸送",IF(H220="ガソリン",VLOOKUP(L220,参考データ!$D$4:$H$6,5,TRUE),VLOOKUP(L220,参考データ!$D$7:$H$15,5,TRUE)),IF(H220="ガソリン",VLOOKUP(L220,参考データ!$D$16:$H$18,5,TRUE),VLOOKUP(L220,参考データ!$D$19:$H$27,5,TRUE)))&lt;(J220/N220),S220&gt;R220),"エラー","OK"),IF(IF(I220="委託輸送",IF(H220="ガソリン",VLOOKUP(L220,参考データ!$D$4:$H$6,5,TRUE),VLOOKUP(L220,参考データ!$D$7:$H$15,5,TRUE)),IF(H220="ガソリン",VLOOKUP(L220,参考データ!$D$16:$H$18,5,TRUE),VLOOKUP(L220,参考データ!$D$19:$H$27,5,TRUE)))&lt;(J220/N220),"エラー","OK"))))</f>
        <v/>
      </c>
      <c r="AN220" s="156">
        <f t="shared" si="54"/>
        <v>0</v>
      </c>
      <c r="AO220" s="156">
        <f t="shared" si="55"/>
        <v>0</v>
      </c>
      <c r="AP220" s="140">
        <f t="shared" si="56"/>
        <v>0</v>
      </c>
      <c r="AQ220" s="159" t="str">
        <f t="shared" si="57"/>
        <v/>
      </c>
    </row>
    <row r="221" spans="2:43" x14ac:dyDescent="0.2">
      <c r="B221" s="202">
        <v>210</v>
      </c>
      <c r="C221" s="45"/>
      <c r="D221" s="114"/>
      <c r="E221" s="114"/>
      <c r="F221" s="114"/>
      <c r="G221" s="44"/>
      <c r="H221" s="10"/>
      <c r="I221" s="10"/>
      <c r="J221" s="5"/>
      <c r="K221" s="36"/>
      <c r="L221" s="37"/>
      <c r="M221" s="8"/>
      <c r="N221" s="82"/>
      <c r="O221" s="68"/>
      <c r="P221" s="82"/>
      <c r="Q221" s="81"/>
      <c r="R221" s="280" t="str">
        <f t="shared" si="52"/>
        <v/>
      </c>
      <c r="S221" s="39" t="str">
        <f>IF(I221="","",IF(I221="委託輸送",IF(H221="ガソリン",VLOOKUP(L221,参考データ!$D$4:$F$6,3,TRUE),VLOOKUP(L221,参考データ!$D$7:$F$15,3,TRUE)),IF(H221="ガソリン",VLOOKUP(L221,参考データ!$D$16:$F$18,3,TRUE),VLOOKUP(L221,参考データ!$D$19:$F$27,3,TRUE))))</f>
        <v/>
      </c>
      <c r="T221" s="204" t="str">
        <f>IF(C221="","",IF(AND(J221=0,K221=0),0,IF(Q221="有",IF(H221="ガソリン",VLOOKUP(M221,参考データ!$B$36:$F$38,3,FALSE)/R221^VLOOKUP(M221,参考データ!$B$36:$F$38,4,FALSE)/L221^VLOOKUP(M221,参考データ!$B$36:$F$38,5,FALSE),VLOOKUP(M221,参考データ!$B$39:$F$42,3,FALSE)/R221^VLOOKUP(M221,参考データ!$B$39:$F$42,4,FALSE)/L221^VLOOKUP(M221,参考データ!$B$39:$F$42,5,FALSE))*U221,J221/(IF(I221="委託輸送",IF(H221="ガソリン",INDEX(参考データ!$F$48:$I$50,MATCH(L221,参考データ!$D$48:$D$50,1),MATCH(M221,参考データ!$F$47:$I$47,0)),INDEX(参考データ!$F$51:$I$59,MATCH(L221,参考データ!$D$51:$D$59,1),MATCH(M221,参考データ!$F$47:$I$47,0))),IF(H221="ガソリン",INDEX(参考データ!$F$60:$I$62,MATCH(L221,参考データ!$D$60:$D$62,1),MATCH(M221,参考データ!$F$47:$I$47,0)),INDEX(参考データ!$F$63:$I$71,MATCH(L221,参考データ!$D$63:$D$71,1),MATCH(M221,参考データ!$F$47:$I$47,0))))))))</f>
        <v/>
      </c>
      <c r="U221" s="218" t="str">
        <f t="shared" si="53"/>
        <v/>
      </c>
      <c r="V221" s="206" t="str">
        <f>IF(C221="","",IF(AND(K221=0,T221=0),"OK",IF(Q221="有",IF(OR(IF(I221="委託輸送",IF(H221="ガソリン",VLOOKUP(L221,参考データ!$D$4:$H$6,5,TRUE),VLOOKUP(L221,参考データ!$D$7:$H$15,5,TRUE)),IF(H221="ガソリン",VLOOKUP(L221,参考データ!$D$16:$H$18,5,TRUE),VLOOKUP(L221,参考データ!$D$19:$H$27,5,TRUE)))&lt;(J221/N221),S221&gt;R221),"エラー","OK"),IF(IF(I221="委託輸送",IF(H221="ガソリン",VLOOKUP(L221,参考データ!$D$4:$H$6,5,TRUE),VLOOKUP(L221,参考データ!$D$7:$H$15,5,TRUE)),IF(H221="ガソリン",VLOOKUP(L221,参考データ!$D$16:$H$18,5,TRUE),VLOOKUP(L221,参考データ!$D$19:$H$27,5,TRUE)))&lt;(J221/N221),"エラー","OK"))))</f>
        <v/>
      </c>
      <c r="AN221" s="156">
        <f t="shared" si="54"/>
        <v>0</v>
      </c>
      <c r="AO221" s="156">
        <f t="shared" si="55"/>
        <v>0</v>
      </c>
      <c r="AP221" s="140">
        <f t="shared" si="56"/>
        <v>0</v>
      </c>
      <c r="AQ221" s="159" t="str">
        <f t="shared" si="57"/>
        <v/>
      </c>
    </row>
    <row r="222" spans="2:43" x14ac:dyDescent="0.2">
      <c r="B222" s="202">
        <v>211</v>
      </c>
      <c r="C222" s="45"/>
      <c r="D222" s="114"/>
      <c r="E222" s="114"/>
      <c r="F222" s="114"/>
      <c r="G222" s="44"/>
      <c r="H222" s="10"/>
      <c r="I222" s="10"/>
      <c r="J222" s="5"/>
      <c r="K222" s="36"/>
      <c r="L222" s="37"/>
      <c r="M222" s="8"/>
      <c r="N222" s="82"/>
      <c r="O222" s="68"/>
      <c r="P222" s="82"/>
      <c r="Q222" s="81"/>
      <c r="R222" s="280" t="str">
        <f t="shared" si="52"/>
        <v/>
      </c>
      <c r="S222" s="39" t="str">
        <f>IF(I222="","",IF(I222="委託輸送",IF(H222="ガソリン",VLOOKUP(L222,参考データ!$D$4:$F$6,3,TRUE),VLOOKUP(L222,参考データ!$D$7:$F$15,3,TRUE)),IF(H222="ガソリン",VLOOKUP(L222,参考データ!$D$16:$F$18,3,TRUE),VLOOKUP(L222,参考データ!$D$19:$F$27,3,TRUE))))</f>
        <v/>
      </c>
      <c r="T222" s="204" t="str">
        <f>IF(C222="","",IF(AND(J222=0,K222=0),0,IF(Q222="有",IF(H222="ガソリン",VLOOKUP(M222,参考データ!$B$36:$F$38,3,FALSE)/R222^VLOOKUP(M222,参考データ!$B$36:$F$38,4,FALSE)/L222^VLOOKUP(M222,参考データ!$B$36:$F$38,5,FALSE),VLOOKUP(M222,参考データ!$B$39:$F$42,3,FALSE)/R222^VLOOKUP(M222,参考データ!$B$39:$F$42,4,FALSE)/L222^VLOOKUP(M222,参考データ!$B$39:$F$42,5,FALSE))*U222,J222/(IF(I222="委託輸送",IF(H222="ガソリン",INDEX(参考データ!$F$48:$I$50,MATCH(L222,参考データ!$D$48:$D$50,1),MATCH(M222,参考データ!$F$47:$I$47,0)),INDEX(参考データ!$F$51:$I$59,MATCH(L222,参考データ!$D$51:$D$59,1),MATCH(M222,参考データ!$F$47:$I$47,0))),IF(H222="ガソリン",INDEX(参考データ!$F$60:$I$62,MATCH(L222,参考データ!$D$60:$D$62,1),MATCH(M222,参考データ!$F$47:$I$47,0)),INDEX(参考データ!$F$63:$I$71,MATCH(L222,参考データ!$D$63:$D$71,1),MATCH(M222,参考データ!$F$47:$I$47,0))))))))</f>
        <v/>
      </c>
      <c r="U222" s="218" t="str">
        <f t="shared" si="53"/>
        <v/>
      </c>
      <c r="V222" s="206" t="str">
        <f>IF(C222="","",IF(AND(K222=0,T222=0),"OK",IF(Q222="有",IF(OR(IF(I222="委託輸送",IF(H222="ガソリン",VLOOKUP(L222,参考データ!$D$4:$H$6,5,TRUE),VLOOKUP(L222,参考データ!$D$7:$H$15,5,TRUE)),IF(H222="ガソリン",VLOOKUP(L222,参考データ!$D$16:$H$18,5,TRUE),VLOOKUP(L222,参考データ!$D$19:$H$27,5,TRUE)))&lt;(J222/N222),S222&gt;R222),"エラー","OK"),IF(IF(I222="委託輸送",IF(H222="ガソリン",VLOOKUP(L222,参考データ!$D$4:$H$6,5,TRUE),VLOOKUP(L222,参考データ!$D$7:$H$15,5,TRUE)),IF(H222="ガソリン",VLOOKUP(L222,参考データ!$D$16:$H$18,5,TRUE),VLOOKUP(L222,参考データ!$D$19:$H$27,5,TRUE)))&lt;(J222/N222),"エラー","OK"))))</f>
        <v/>
      </c>
      <c r="AN222" s="156">
        <f t="shared" si="54"/>
        <v>0</v>
      </c>
      <c r="AO222" s="156">
        <f t="shared" si="55"/>
        <v>0</v>
      </c>
      <c r="AP222" s="140">
        <f t="shared" si="56"/>
        <v>0</v>
      </c>
      <c r="AQ222" s="159" t="str">
        <f t="shared" si="57"/>
        <v/>
      </c>
    </row>
    <row r="223" spans="2:43" x14ac:dyDescent="0.2">
      <c r="B223" s="202">
        <v>212</v>
      </c>
      <c r="C223" s="45"/>
      <c r="D223" s="114"/>
      <c r="E223" s="114"/>
      <c r="F223" s="114"/>
      <c r="G223" s="44"/>
      <c r="H223" s="10"/>
      <c r="I223" s="10"/>
      <c r="J223" s="5"/>
      <c r="K223" s="36"/>
      <c r="L223" s="37"/>
      <c r="M223" s="8"/>
      <c r="N223" s="82"/>
      <c r="O223" s="68"/>
      <c r="P223" s="82"/>
      <c r="Q223" s="81"/>
      <c r="R223" s="280" t="str">
        <f t="shared" si="52"/>
        <v/>
      </c>
      <c r="S223" s="39" t="str">
        <f>IF(I223="","",IF(I223="委託輸送",IF(H223="ガソリン",VLOOKUP(L223,参考データ!$D$4:$F$6,3,TRUE),VLOOKUP(L223,参考データ!$D$7:$F$15,3,TRUE)),IF(H223="ガソリン",VLOOKUP(L223,参考データ!$D$16:$F$18,3,TRUE),VLOOKUP(L223,参考データ!$D$19:$F$27,3,TRUE))))</f>
        <v/>
      </c>
      <c r="T223" s="204" t="str">
        <f>IF(C223="","",IF(AND(J223=0,K223=0),0,IF(Q223="有",IF(H223="ガソリン",VLOOKUP(M223,参考データ!$B$36:$F$38,3,FALSE)/R223^VLOOKUP(M223,参考データ!$B$36:$F$38,4,FALSE)/L223^VLOOKUP(M223,参考データ!$B$36:$F$38,5,FALSE),VLOOKUP(M223,参考データ!$B$39:$F$42,3,FALSE)/R223^VLOOKUP(M223,参考データ!$B$39:$F$42,4,FALSE)/L223^VLOOKUP(M223,参考データ!$B$39:$F$42,5,FALSE))*U223,J223/(IF(I223="委託輸送",IF(H223="ガソリン",INDEX(参考データ!$F$48:$I$50,MATCH(L223,参考データ!$D$48:$D$50,1),MATCH(M223,参考データ!$F$47:$I$47,0)),INDEX(参考データ!$F$51:$I$59,MATCH(L223,参考データ!$D$51:$D$59,1),MATCH(M223,参考データ!$F$47:$I$47,0))),IF(H223="ガソリン",INDEX(参考データ!$F$60:$I$62,MATCH(L223,参考データ!$D$60:$D$62,1),MATCH(M223,参考データ!$F$47:$I$47,0)),INDEX(参考データ!$F$63:$I$71,MATCH(L223,参考データ!$D$63:$D$71,1),MATCH(M223,参考データ!$F$47:$I$47,0))))))))</f>
        <v/>
      </c>
      <c r="U223" s="218" t="str">
        <f t="shared" si="53"/>
        <v/>
      </c>
      <c r="V223" s="206" t="str">
        <f>IF(C223="","",IF(AND(K223=0,T223=0),"OK",IF(Q223="有",IF(OR(IF(I223="委託輸送",IF(H223="ガソリン",VLOOKUP(L223,参考データ!$D$4:$H$6,5,TRUE),VLOOKUP(L223,参考データ!$D$7:$H$15,5,TRUE)),IF(H223="ガソリン",VLOOKUP(L223,参考データ!$D$16:$H$18,5,TRUE),VLOOKUP(L223,参考データ!$D$19:$H$27,5,TRUE)))&lt;(J223/N223),S223&gt;R223),"エラー","OK"),IF(IF(I223="委託輸送",IF(H223="ガソリン",VLOOKUP(L223,参考データ!$D$4:$H$6,5,TRUE),VLOOKUP(L223,参考データ!$D$7:$H$15,5,TRUE)),IF(H223="ガソリン",VLOOKUP(L223,参考データ!$D$16:$H$18,5,TRUE),VLOOKUP(L223,参考データ!$D$19:$H$27,5,TRUE)))&lt;(J223/N223),"エラー","OK"))))</f>
        <v/>
      </c>
      <c r="AN223" s="156">
        <f t="shared" si="54"/>
        <v>0</v>
      </c>
      <c r="AO223" s="156">
        <f t="shared" si="55"/>
        <v>0</v>
      </c>
      <c r="AP223" s="140">
        <f t="shared" si="56"/>
        <v>0</v>
      </c>
      <c r="AQ223" s="159" t="str">
        <f t="shared" si="57"/>
        <v/>
      </c>
    </row>
    <row r="224" spans="2:43" x14ac:dyDescent="0.2">
      <c r="B224" s="202">
        <v>213</v>
      </c>
      <c r="C224" s="45"/>
      <c r="D224" s="114"/>
      <c r="E224" s="114"/>
      <c r="F224" s="114"/>
      <c r="G224" s="44"/>
      <c r="H224" s="10"/>
      <c r="I224" s="10"/>
      <c r="J224" s="5"/>
      <c r="K224" s="36"/>
      <c r="L224" s="37"/>
      <c r="M224" s="8"/>
      <c r="N224" s="82"/>
      <c r="O224" s="68"/>
      <c r="P224" s="82"/>
      <c r="Q224" s="81"/>
      <c r="R224" s="280" t="str">
        <f t="shared" si="52"/>
        <v/>
      </c>
      <c r="S224" s="39" t="str">
        <f>IF(I224="","",IF(I224="委託輸送",IF(H224="ガソリン",VLOOKUP(L224,参考データ!$D$4:$F$6,3,TRUE),VLOOKUP(L224,参考データ!$D$7:$F$15,3,TRUE)),IF(H224="ガソリン",VLOOKUP(L224,参考データ!$D$16:$F$18,3,TRUE),VLOOKUP(L224,参考データ!$D$19:$F$27,3,TRUE))))</f>
        <v/>
      </c>
      <c r="T224" s="204" t="str">
        <f>IF(C224="","",IF(AND(J224=0,K224=0),0,IF(Q224="有",IF(H224="ガソリン",VLOOKUP(M224,参考データ!$B$36:$F$38,3,FALSE)/R224^VLOOKUP(M224,参考データ!$B$36:$F$38,4,FALSE)/L224^VLOOKUP(M224,参考データ!$B$36:$F$38,5,FALSE),VLOOKUP(M224,参考データ!$B$39:$F$42,3,FALSE)/R224^VLOOKUP(M224,参考データ!$B$39:$F$42,4,FALSE)/L224^VLOOKUP(M224,参考データ!$B$39:$F$42,5,FALSE))*U224,J224/(IF(I224="委託輸送",IF(H224="ガソリン",INDEX(参考データ!$F$48:$I$50,MATCH(L224,参考データ!$D$48:$D$50,1),MATCH(M224,参考データ!$F$47:$I$47,0)),INDEX(参考データ!$F$51:$I$59,MATCH(L224,参考データ!$D$51:$D$59,1),MATCH(M224,参考データ!$F$47:$I$47,0))),IF(H224="ガソリン",INDEX(参考データ!$F$60:$I$62,MATCH(L224,参考データ!$D$60:$D$62,1),MATCH(M224,参考データ!$F$47:$I$47,0)),INDEX(参考データ!$F$63:$I$71,MATCH(L224,参考データ!$D$63:$D$71,1),MATCH(M224,参考データ!$F$47:$I$47,0))))))))</f>
        <v/>
      </c>
      <c r="U224" s="218" t="str">
        <f t="shared" si="53"/>
        <v/>
      </c>
      <c r="V224" s="206" t="str">
        <f>IF(C224="","",IF(AND(K224=0,T224=0),"OK",IF(Q224="有",IF(OR(IF(I224="委託輸送",IF(H224="ガソリン",VLOOKUP(L224,参考データ!$D$4:$H$6,5,TRUE),VLOOKUP(L224,参考データ!$D$7:$H$15,5,TRUE)),IF(H224="ガソリン",VLOOKUP(L224,参考データ!$D$16:$H$18,5,TRUE),VLOOKUP(L224,参考データ!$D$19:$H$27,5,TRUE)))&lt;(J224/N224),S224&gt;R224),"エラー","OK"),IF(IF(I224="委託輸送",IF(H224="ガソリン",VLOOKUP(L224,参考データ!$D$4:$H$6,5,TRUE),VLOOKUP(L224,参考データ!$D$7:$H$15,5,TRUE)),IF(H224="ガソリン",VLOOKUP(L224,参考データ!$D$16:$H$18,5,TRUE),VLOOKUP(L224,参考データ!$D$19:$H$27,5,TRUE)))&lt;(J224/N224),"エラー","OK"))))</f>
        <v/>
      </c>
      <c r="AN224" s="156">
        <f t="shared" si="54"/>
        <v>0</v>
      </c>
      <c r="AO224" s="156">
        <f t="shared" si="55"/>
        <v>0</v>
      </c>
      <c r="AP224" s="140">
        <f t="shared" si="56"/>
        <v>0</v>
      </c>
      <c r="AQ224" s="159" t="str">
        <f t="shared" si="57"/>
        <v/>
      </c>
    </row>
    <row r="225" spans="2:43" x14ac:dyDescent="0.2">
      <c r="B225" s="202">
        <v>214</v>
      </c>
      <c r="C225" s="45"/>
      <c r="D225" s="114"/>
      <c r="E225" s="114"/>
      <c r="F225" s="114"/>
      <c r="G225" s="44"/>
      <c r="H225" s="10"/>
      <c r="I225" s="10"/>
      <c r="J225" s="5"/>
      <c r="K225" s="36"/>
      <c r="L225" s="37"/>
      <c r="M225" s="8"/>
      <c r="N225" s="82"/>
      <c r="O225" s="68"/>
      <c r="P225" s="82"/>
      <c r="Q225" s="81"/>
      <c r="R225" s="280" t="str">
        <f t="shared" si="52"/>
        <v/>
      </c>
      <c r="S225" s="39" t="str">
        <f>IF(I225="","",IF(I225="委託輸送",IF(H225="ガソリン",VLOOKUP(L225,参考データ!$D$4:$F$6,3,TRUE),VLOOKUP(L225,参考データ!$D$7:$F$15,3,TRUE)),IF(H225="ガソリン",VLOOKUP(L225,参考データ!$D$16:$F$18,3,TRUE),VLOOKUP(L225,参考データ!$D$19:$F$27,3,TRUE))))</f>
        <v/>
      </c>
      <c r="T225" s="204" t="str">
        <f>IF(C225="","",IF(AND(J225=0,K225=0),0,IF(Q225="有",IF(H225="ガソリン",VLOOKUP(M225,参考データ!$B$36:$F$38,3,FALSE)/R225^VLOOKUP(M225,参考データ!$B$36:$F$38,4,FALSE)/L225^VLOOKUP(M225,参考データ!$B$36:$F$38,5,FALSE),VLOOKUP(M225,参考データ!$B$39:$F$42,3,FALSE)/R225^VLOOKUP(M225,参考データ!$B$39:$F$42,4,FALSE)/L225^VLOOKUP(M225,参考データ!$B$39:$F$42,5,FALSE))*U225,J225/(IF(I225="委託輸送",IF(H225="ガソリン",INDEX(参考データ!$F$48:$I$50,MATCH(L225,参考データ!$D$48:$D$50,1),MATCH(M225,参考データ!$F$47:$I$47,0)),INDEX(参考データ!$F$51:$I$59,MATCH(L225,参考データ!$D$51:$D$59,1),MATCH(M225,参考データ!$F$47:$I$47,0))),IF(H225="ガソリン",INDEX(参考データ!$F$60:$I$62,MATCH(L225,参考データ!$D$60:$D$62,1),MATCH(M225,参考データ!$F$47:$I$47,0)),INDEX(参考データ!$F$63:$I$71,MATCH(L225,参考データ!$D$63:$D$71,1),MATCH(M225,参考データ!$F$47:$I$47,0))))))))</f>
        <v/>
      </c>
      <c r="U225" s="218" t="str">
        <f t="shared" si="53"/>
        <v/>
      </c>
      <c r="V225" s="206" t="str">
        <f>IF(C225="","",IF(AND(K225=0,T225=0),"OK",IF(Q225="有",IF(OR(IF(I225="委託輸送",IF(H225="ガソリン",VLOOKUP(L225,参考データ!$D$4:$H$6,5,TRUE),VLOOKUP(L225,参考データ!$D$7:$H$15,5,TRUE)),IF(H225="ガソリン",VLOOKUP(L225,参考データ!$D$16:$H$18,5,TRUE),VLOOKUP(L225,参考データ!$D$19:$H$27,5,TRUE)))&lt;(J225/N225),S225&gt;R225),"エラー","OK"),IF(IF(I225="委託輸送",IF(H225="ガソリン",VLOOKUP(L225,参考データ!$D$4:$H$6,5,TRUE),VLOOKUP(L225,参考データ!$D$7:$H$15,5,TRUE)),IF(H225="ガソリン",VLOOKUP(L225,参考データ!$D$16:$H$18,5,TRUE),VLOOKUP(L225,参考データ!$D$19:$H$27,5,TRUE)))&lt;(J225/N225),"エラー","OK"))))</f>
        <v/>
      </c>
      <c r="AN225" s="156">
        <f t="shared" si="54"/>
        <v>0</v>
      </c>
      <c r="AO225" s="156">
        <f t="shared" si="55"/>
        <v>0</v>
      </c>
      <c r="AP225" s="140">
        <f t="shared" si="56"/>
        <v>0</v>
      </c>
      <c r="AQ225" s="159" t="str">
        <f t="shared" si="57"/>
        <v/>
      </c>
    </row>
    <row r="226" spans="2:43" x14ac:dyDescent="0.2">
      <c r="B226" s="202">
        <v>215</v>
      </c>
      <c r="C226" s="45"/>
      <c r="D226" s="114"/>
      <c r="E226" s="114"/>
      <c r="F226" s="114"/>
      <c r="G226" s="44"/>
      <c r="H226" s="10"/>
      <c r="I226" s="10"/>
      <c r="J226" s="5"/>
      <c r="K226" s="36"/>
      <c r="L226" s="37"/>
      <c r="M226" s="8"/>
      <c r="N226" s="82"/>
      <c r="O226" s="68"/>
      <c r="P226" s="82"/>
      <c r="Q226" s="81"/>
      <c r="R226" s="280" t="str">
        <f t="shared" si="52"/>
        <v/>
      </c>
      <c r="S226" s="39" t="str">
        <f>IF(I226="","",IF(I226="委託輸送",IF(H226="ガソリン",VLOOKUP(L226,参考データ!$D$4:$F$6,3,TRUE),VLOOKUP(L226,参考データ!$D$7:$F$15,3,TRUE)),IF(H226="ガソリン",VLOOKUP(L226,参考データ!$D$16:$F$18,3,TRUE),VLOOKUP(L226,参考データ!$D$19:$F$27,3,TRUE))))</f>
        <v/>
      </c>
      <c r="T226" s="204" t="str">
        <f>IF(C226="","",IF(AND(J226=0,K226=0),0,IF(Q226="有",IF(H226="ガソリン",VLOOKUP(M226,参考データ!$B$36:$F$38,3,FALSE)/R226^VLOOKUP(M226,参考データ!$B$36:$F$38,4,FALSE)/L226^VLOOKUP(M226,参考データ!$B$36:$F$38,5,FALSE),VLOOKUP(M226,参考データ!$B$39:$F$42,3,FALSE)/R226^VLOOKUP(M226,参考データ!$B$39:$F$42,4,FALSE)/L226^VLOOKUP(M226,参考データ!$B$39:$F$42,5,FALSE))*U226,J226/(IF(I226="委託輸送",IF(H226="ガソリン",INDEX(参考データ!$F$48:$I$50,MATCH(L226,参考データ!$D$48:$D$50,1),MATCH(M226,参考データ!$F$47:$I$47,0)),INDEX(参考データ!$F$51:$I$59,MATCH(L226,参考データ!$D$51:$D$59,1),MATCH(M226,参考データ!$F$47:$I$47,0))),IF(H226="ガソリン",INDEX(参考データ!$F$60:$I$62,MATCH(L226,参考データ!$D$60:$D$62,1),MATCH(M226,参考データ!$F$47:$I$47,0)),INDEX(参考データ!$F$63:$I$71,MATCH(L226,参考データ!$D$63:$D$71,1),MATCH(M226,参考データ!$F$47:$I$47,0))))))))</f>
        <v/>
      </c>
      <c r="U226" s="218" t="str">
        <f t="shared" si="53"/>
        <v/>
      </c>
      <c r="V226" s="206" t="str">
        <f>IF(C226="","",IF(AND(K226=0,T226=0),"OK",IF(Q226="有",IF(OR(IF(I226="委託輸送",IF(H226="ガソリン",VLOOKUP(L226,参考データ!$D$4:$H$6,5,TRUE),VLOOKUP(L226,参考データ!$D$7:$H$15,5,TRUE)),IF(H226="ガソリン",VLOOKUP(L226,参考データ!$D$16:$H$18,5,TRUE),VLOOKUP(L226,参考データ!$D$19:$H$27,5,TRUE)))&lt;(J226/N226),S226&gt;R226),"エラー","OK"),IF(IF(I226="委託輸送",IF(H226="ガソリン",VLOOKUP(L226,参考データ!$D$4:$H$6,5,TRUE),VLOOKUP(L226,参考データ!$D$7:$H$15,5,TRUE)),IF(H226="ガソリン",VLOOKUP(L226,参考データ!$D$16:$H$18,5,TRUE),VLOOKUP(L226,参考データ!$D$19:$H$27,5,TRUE)))&lt;(J226/N226),"エラー","OK"))))</f>
        <v/>
      </c>
      <c r="AN226" s="156">
        <f t="shared" si="54"/>
        <v>0</v>
      </c>
      <c r="AO226" s="156">
        <f t="shared" si="55"/>
        <v>0</v>
      </c>
      <c r="AP226" s="140">
        <f t="shared" si="56"/>
        <v>0</v>
      </c>
      <c r="AQ226" s="159" t="str">
        <f t="shared" si="57"/>
        <v/>
      </c>
    </row>
    <row r="227" spans="2:43" x14ac:dyDescent="0.2">
      <c r="B227" s="202">
        <v>216</v>
      </c>
      <c r="C227" s="45"/>
      <c r="D227" s="114"/>
      <c r="E227" s="114"/>
      <c r="F227" s="114"/>
      <c r="G227" s="44"/>
      <c r="H227" s="10"/>
      <c r="I227" s="10"/>
      <c r="J227" s="5"/>
      <c r="K227" s="36"/>
      <c r="L227" s="37"/>
      <c r="M227" s="8"/>
      <c r="N227" s="82"/>
      <c r="O227" s="68"/>
      <c r="P227" s="82"/>
      <c r="Q227" s="81"/>
      <c r="R227" s="280" t="str">
        <f t="shared" si="52"/>
        <v/>
      </c>
      <c r="S227" s="39" t="str">
        <f>IF(I227="","",IF(I227="委託輸送",IF(H227="ガソリン",VLOOKUP(L227,参考データ!$D$4:$F$6,3,TRUE),VLOOKUP(L227,参考データ!$D$7:$F$15,3,TRUE)),IF(H227="ガソリン",VLOOKUP(L227,参考データ!$D$16:$F$18,3,TRUE),VLOOKUP(L227,参考データ!$D$19:$F$27,3,TRUE))))</f>
        <v/>
      </c>
      <c r="T227" s="204" t="str">
        <f>IF(C227="","",IF(AND(J227=0,K227=0),0,IF(Q227="有",IF(H227="ガソリン",VLOOKUP(M227,参考データ!$B$36:$F$38,3,FALSE)/R227^VLOOKUP(M227,参考データ!$B$36:$F$38,4,FALSE)/L227^VLOOKUP(M227,参考データ!$B$36:$F$38,5,FALSE),VLOOKUP(M227,参考データ!$B$39:$F$42,3,FALSE)/R227^VLOOKUP(M227,参考データ!$B$39:$F$42,4,FALSE)/L227^VLOOKUP(M227,参考データ!$B$39:$F$42,5,FALSE))*U227,J227/(IF(I227="委託輸送",IF(H227="ガソリン",INDEX(参考データ!$F$48:$I$50,MATCH(L227,参考データ!$D$48:$D$50,1),MATCH(M227,参考データ!$F$47:$I$47,0)),INDEX(参考データ!$F$51:$I$59,MATCH(L227,参考データ!$D$51:$D$59,1),MATCH(M227,参考データ!$F$47:$I$47,0))),IF(H227="ガソリン",INDEX(参考データ!$F$60:$I$62,MATCH(L227,参考データ!$D$60:$D$62,1),MATCH(M227,参考データ!$F$47:$I$47,0)),INDEX(参考データ!$F$63:$I$71,MATCH(L227,参考データ!$D$63:$D$71,1),MATCH(M227,参考データ!$F$47:$I$47,0))))))))</f>
        <v/>
      </c>
      <c r="U227" s="218" t="str">
        <f t="shared" si="53"/>
        <v/>
      </c>
      <c r="V227" s="206" t="str">
        <f>IF(C227="","",IF(AND(K227=0,T227=0),"OK",IF(Q227="有",IF(OR(IF(I227="委託輸送",IF(H227="ガソリン",VLOOKUP(L227,参考データ!$D$4:$H$6,5,TRUE),VLOOKUP(L227,参考データ!$D$7:$H$15,5,TRUE)),IF(H227="ガソリン",VLOOKUP(L227,参考データ!$D$16:$H$18,5,TRUE),VLOOKUP(L227,参考データ!$D$19:$H$27,5,TRUE)))&lt;(J227/N227),S227&gt;R227),"エラー","OK"),IF(IF(I227="委託輸送",IF(H227="ガソリン",VLOOKUP(L227,参考データ!$D$4:$H$6,5,TRUE),VLOOKUP(L227,参考データ!$D$7:$H$15,5,TRUE)),IF(H227="ガソリン",VLOOKUP(L227,参考データ!$D$16:$H$18,5,TRUE),VLOOKUP(L227,参考データ!$D$19:$H$27,5,TRUE)))&lt;(J227/N227),"エラー","OK"))))</f>
        <v/>
      </c>
      <c r="AN227" s="156">
        <f t="shared" si="54"/>
        <v>0</v>
      </c>
      <c r="AO227" s="156">
        <f t="shared" si="55"/>
        <v>0</v>
      </c>
      <c r="AP227" s="140">
        <f t="shared" si="56"/>
        <v>0</v>
      </c>
      <c r="AQ227" s="159" t="str">
        <f t="shared" si="57"/>
        <v/>
      </c>
    </row>
    <row r="228" spans="2:43" x14ac:dyDescent="0.2">
      <c r="B228" s="202">
        <v>217</v>
      </c>
      <c r="C228" s="45"/>
      <c r="D228" s="114"/>
      <c r="E228" s="114"/>
      <c r="F228" s="114"/>
      <c r="G228" s="44"/>
      <c r="H228" s="10"/>
      <c r="I228" s="10"/>
      <c r="J228" s="5"/>
      <c r="K228" s="36"/>
      <c r="L228" s="37"/>
      <c r="M228" s="8"/>
      <c r="N228" s="82"/>
      <c r="O228" s="68"/>
      <c r="P228" s="82"/>
      <c r="Q228" s="81"/>
      <c r="R228" s="280" t="str">
        <f t="shared" si="52"/>
        <v/>
      </c>
      <c r="S228" s="39" t="str">
        <f>IF(I228="","",IF(I228="委託輸送",IF(H228="ガソリン",VLOOKUP(L228,参考データ!$D$4:$F$6,3,TRUE),VLOOKUP(L228,参考データ!$D$7:$F$15,3,TRUE)),IF(H228="ガソリン",VLOOKUP(L228,参考データ!$D$16:$F$18,3,TRUE),VLOOKUP(L228,参考データ!$D$19:$F$27,3,TRUE))))</f>
        <v/>
      </c>
      <c r="T228" s="204" t="str">
        <f>IF(C228="","",IF(AND(J228=0,K228=0),0,IF(Q228="有",IF(H228="ガソリン",VLOOKUP(M228,参考データ!$B$36:$F$38,3,FALSE)/R228^VLOOKUP(M228,参考データ!$B$36:$F$38,4,FALSE)/L228^VLOOKUP(M228,参考データ!$B$36:$F$38,5,FALSE),VLOOKUP(M228,参考データ!$B$39:$F$42,3,FALSE)/R228^VLOOKUP(M228,参考データ!$B$39:$F$42,4,FALSE)/L228^VLOOKUP(M228,参考データ!$B$39:$F$42,5,FALSE))*U228,J228/(IF(I228="委託輸送",IF(H228="ガソリン",INDEX(参考データ!$F$48:$I$50,MATCH(L228,参考データ!$D$48:$D$50,1),MATCH(M228,参考データ!$F$47:$I$47,0)),INDEX(参考データ!$F$51:$I$59,MATCH(L228,参考データ!$D$51:$D$59,1),MATCH(M228,参考データ!$F$47:$I$47,0))),IF(H228="ガソリン",INDEX(参考データ!$F$60:$I$62,MATCH(L228,参考データ!$D$60:$D$62,1),MATCH(M228,参考データ!$F$47:$I$47,0)),INDEX(参考データ!$F$63:$I$71,MATCH(L228,参考データ!$D$63:$D$71,1),MATCH(M228,参考データ!$F$47:$I$47,0))))))))</f>
        <v/>
      </c>
      <c r="U228" s="218" t="str">
        <f t="shared" si="53"/>
        <v/>
      </c>
      <c r="V228" s="206" t="str">
        <f>IF(C228="","",IF(AND(K228=0,T228=0),"OK",IF(Q228="有",IF(OR(IF(I228="委託輸送",IF(H228="ガソリン",VLOOKUP(L228,参考データ!$D$4:$H$6,5,TRUE),VLOOKUP(L228,参考データ!$D$7:$H$15,5,TRUE)),IF(H228="ガソリン",VLOOKUP(L228,参考データ!$D$16:$H$18,5,TRUE),VLOOKUP(L228,参考データ!$D$19:$H$27,5,TRUE)))&lt;(J228/N228),S228&gt;R228),"エラー","OK"),IF(IF(I228="委託輸送",IF(H228="ガソリン",VLOOKUP(L228,参考データ!$D$4:$H$6,5,TRUE),VLOOKUP(L228,参考データ!$D$7:$H$15,5,TRUE)),IF(H228="ガソリン",VLOOKUP(L228,参考データ!$D$16:$H$18,5,TRUE),VLOOKUP(L228,参考データ!$D$19:$H$27,5,TRUE)))&lt;(J228/N228),"エラー","OK"))))</f>
        <v/>
      </c>
      <c r="AN228" s="156">
        <f t="shared" si="54"/>
        <v>0</v>
      </c>
      <c r="AO228" s="156">
        <f t="shared" si="55"/>
        <v>0</v>
      </c>
      <c r="AP228" s="140">
        <f t="shared" si="56"/>
        <v>0</v>
      </c>
      <c r="AQ228" s="159" t="str">
        <f t="shared" si="57"/>
        <v/>
      </c>
    </row>
    <row r="229" spans="2:43" x14ac:dyDescent="0.2">
      <c r="B229" s="202">
        <v>218</v>
      </c>
      <c r="C229" s="45"/>
      <c r="D229" s="114"/>
      <c r="E229" s="114"/>
      <c r="F229" s="114"/>
      <c r="G229" s="44"/>
      <c r="H229" s="10"/>
      <c r="I229" s="10"/>
      <c r="J229" s="5"/>
      <c r="K229" s="36"/>
      <c r="L229" s="37"/>
      <c r="M229" s="8"/>
      <c r="N229" s="82"/>
      <c r="O229" s="68"/>
      <c r="P229" s="82"/>
      <c r="Q229" s="81"/>
      <c r="R229" s="280" t="str">
        <f t="shared" si="52"/>
        <v/>
      </c>
      <c r="S229" s="39" t="str">
        <f>IF(I229="","",IF(I229="委託輸送",IF(H229="ガソリン",VLOOKUP(L229,参考データ!$D$4:$F$6,3,TRUE),VLOOKUP(L229,参考データ!$D$7:$F$15,3,TRUE)),IF(H229="ガソリン",VLOOKUP(L229,参考データ!$D$16:$F$18,3,TRUE),VLOOKUP(L229,参考データ!$D$19:$F$27,3,TRUE))))</f>
        <v/>
      </c>
      <c r="T229" s="204" t="str">
        <f>IF(C229="","",IF(AND(J229=0,K229=0),0,IF(Q229="有",IF(H229="ガソリン",VLOOKUP(M229,参考データ!$B$36:$F$38,3,FALSE)/R229^VLOOKUP(M229,参考データ!$B$36:$F$38,4,FALSE)/L229^VLOOKUP(M229,参考データ!$B$36:$F$38,5,FALSE),VLOOKUP(M229,参考データ!$B$39:$F$42,3,FALSE)/R229^VLOOKUP(M229,参考データ!$B$39:$F$42,4,FALSE)/L229^VLOOKUP(M229,参考データ!$B$39:$F$42,5,FALSE))*U229,J229/(IF(I229="委託輸送",IF(H229="ガソリン",INDEX(参考データ!$F$48:$I$50,MATCH(L229,参考データ!$D$48:$D$50,1),MATCH(M229,参考データ!$F$47:$I$47,0)),INDEX(参考データ!$F$51:$I$59,MATCH(L229,参考データ!$D$51:$D$59,1),MATCH(M229,参考データ!$F$47:$I$47,0))),IF(H229="ガソリン",INDEX(参考データ!$F$60:$I$62,MATCH(L229,参考データ!$D$60:$D$62,1),MATCH(M229,参考データ!$F$47:$I$47,0)),INDEX(参考データ!$F$63:$I$71,MATCH(L229,参考データ!$D$63:$D$71,1),MATCH(M229,参考データ!$F$47:$I$47,0))))))))</f>
        <v/>
      </c>
      <c r="U229" s="218" t="str">
        <f t="shared" si="53"/>
        <v/>
      </c>
      <c r="V229" s="206" t="str">
        <f>IF(C229="","",IF(AND(K229=0,T229=0),"OK",IF(Q229="有",IF(OR(IF(I229="委託輸送",IF(H229="ガソリン",VLOOKUP(L229,参考データ!$D$4:$H$6,5,TRUE),VLOOKUP(L229,参考データ!$D$7:$H$15,5,TRUE)),IF(H229="ガソリン",VLOOKUP(L229,参考データ!$D$16:$H$18,5,TRUE),VLOOKUP(L229,参考データ!$D$19:$H$27,5,TRUE)))&lt;(J229/N229),S229&gt;R229),"エラー","OK"),IF(IF(I229="委託輸送",IF(H229="ガソリン",VLOOKUP(L229,参考データ!$D$4:$H$6,5,TRUE),VLOOKUP(L229,参考データ!$D$7:$H$15,5,TRUE)),IF(H229="ガソリン",VLOOKUP(L229,参考データ!$D$16:$H$18,5,TRUE),VLOOKUP(L229,参考データ!$D$19:$H$27,5,TRUE)))&lt;(J229/N229),"エラー","OK"))))</f>
        <v/>
      </c>
      <c r="AN229" s="156">
        <f t="shared" si="54"/>
        <v>0</v>
      </c>
      <c r="AO229" s="156">
        <f t="shared" si="55"/>
        <v>0</v>
      </c>
      <c r="AP229" s="140">
        <f t="shared" si="56"/>
        <v>0</v>
      </c>
      <c r="AQ229" s="159" t="str">
        <f t="shared" si="57"/>
        <v/>
      </c>
    </row>
    <row r="230" spans="2:43" x14ac:dyDescent="0.2">
      <c r="B230" s="202">
        <v>219</v>
      </c>
      <c r="C230" s="45"/>
      <c r="D230" s="114"/>
      <c r="E230" s="114"/>
      <c r="F230" s="114"/>
      <c r="G230" s="44"/>
      <c r="H230" s="10"/>
      <c r="I230" s="10"/>
      <c r="J230" s="5"/>
      <c r="K230" s="36"/>
      <c r="L230" s="37"/>
      <c r="M230" s="8"/>
      <c r="N230" s="82"/>
      <c r="O230" s="68"/>
      <c r="P230" s="82"/>
      <c r="Q230" s="81"/>
      <c r="R230" s="280" t="str">
        <f t="shared" si="52"/>
        <v/>
      </c>
      <c r="S230" s="39" t="str">
        <f>IF(I230="","",IF(I230="委託輸送",IF(H230="ガソリン",VLOOKUP(L230,参考データ!$D$4:$F$6,3,TRUE),VLOOKUP(L230,参考データ!$D$7:$F$15,3,TRUE)),IF(H230="ガソリン",VLOOKUP(L230,参考データ!$D$16:$F$18,3,TRUE),VLOOKUP(L230,参考データ!$D$19:$F$27,3,TRUE))))</f>
        <v/>
      </c>
      <c r="T230" s="204" t="str">
        <f>IF(C230="","",IF(AND(J230=0,K230=0),0,IF(Q230="有",IF(H230="ガソリン",VLOOKUP(M230,参考データ!$B$36:$F$38,3,FALSE)/R230^VLOOKUP(M230,参考データ!$B$36:$F$38,4,FALSE)/L230^VLOOKUP(M230,参考データ!$B$36:$F$38,5,FALSE),VLOOKUP(M230,参考データ!$B$39:$F$42,3,FALSE)/R230^VLOOKUP(M230,参考データ!$B$39:$F$42,4,FALSE)/L230^VLOOKUP(M230,参考データ!$B$39:$F$42,5,FALSE))*U230,J230/(IF(I230="委託輸送",IF(H230="ガソリン",INDEX(参考データ!$F$48:$I$50,MATCH(L230,参考データ!$D$48:$D$50,1),MATCH(M230,参考データ!$F$47:$I$47,0)),INDEX(参考データ!$F$51:$I$59,MATCH(L230,参考データ!$D$51:$D$59,1),MATCH(M230,参考データ!$F$47:$I$47,0))),IF(H230="ガソリン",INDEX(参考データ!$F$60:$I$62,MATCH(L230,参考データ!$D$60:$D$62,1),MATCH(M230,参考データ!$F$47:$I$47,0)),INDEX(参考データ!$F$63:$I$71,MATCH(L230,参考データ!$D$63:$D$71,1),MATCH(M230,参考データ!$F$47:$I$47,0))))))))</f>
        <v/>
      </c>
      <c r="U230" s="218" t="str">
        <f t="shared" si="53"/>
        <v/>
      </c>
      <c r="V230" s="206" t="str">
        <f>IF(C230="","",IF(AND(K230=0,T230=0),"OK",IF(Q230="有",IF(OR(IF(I230="委託輸送",IF(H230="ガソリン",VLOOKUP(L230,参考データ!$D$4:$H$6,5,TRUE),VLOOKUP(L230,参考データ!$D$7:$H$15,5,TRUE)),IF(H230="ガソリン",VLOOKUP(L230,参考データ!$D$16:$H$18,5,TRUE),VLOOKUP(L230,参考データ!$D$19:$H$27,5,TRUE)))&lt;(J230/N230),S230&gt;R230),"エラー","OK"),IF(IF(I230="委託輸送",IF(H230="ガソリン",VLOOKUP(L230,参考データ!$D$4:$H$6,5,TRUE),VLOOKUP(L230,参考データ!$D$7:$H$15,5,TRUE)),IF(H230="ガソリン",VLOOKUP(L230,参考データ!$D$16:$H$18,5,TRUE),VLOOKUP(L230,参考データ!$D$19:$H$27,5,TRUE)))&lt;(J230/N230),"エラー","OK"))))</f>
        <v/>
      </c>
      <c r="AN230" s="156">
        <f t="shared" si="54"/>
        <v>0</v>
      </c>
      <c r="AO230" s="156">
        <f t="shared" si="55"/>
        <v>0</v>
      </c>
      <c r="AP230" s="140">
        <f t="shared" si="56"/>
        <v>0</v>
      </c>
      <c r="AQ230" s="159" t="str">
        <f t="shared" si="57"/>
        <v/>
      </c>
    </row>
    <row r="231" spans="2:43" x14ac:dyDescent="0.2">
      <c r="B231" s="202">
        <v>220</v>
      </c>
      <c r="C231" s="45"/>
      <c r="D231" s="114"/>
      <c r="E231" s="114"/>
      <c r="F231" s="114"/>
      <c r="G231" s="44"/>
      <c r="H231" s="10"/>
      <c r="I231" s="10"/>
      <c r="J231" s="5"/>
      <c r="K231" s="36"/>
      <c r="L231" s="37"/>
      <c r="M231" s="8"/>
      <c r="N231" s="82"/>
      <c r="O231" s="68"/>
      <c r="P231" s="82"/>
      <c r="Q231" s="81"/>
      <c r="R231" s="280" t="str">
        <f t="shared" si="52"/>
        <v/>
      </c>
      <c r="S231" s="39" t="str">
        <f>IF(I231="","",IF(I231="委託輸送",IF(H231="ガソリン",VLOOKUP(L231,参考データ!$D$4:$F$6,3,TRUE),VLOOKUP(L231,参考データ!$D$7:$F$15,3,TRUE)),IF(H231="ガソリン",VLOOKUP(L231,参考データ!$D$16:$F$18,3,TRUE),VLOOKUP(L231,参考データ!$D$19:$F$27,3,TRUE))))</f>
        <v/>
      </c>
      <c r="T231" s="204" t="str">
        <f>IF(C231="","",IF(AND(J231=0,K231=0),0,IF(Q231="有",IF(H231="ガソリン",VLOOKUP(M231,参考データ!$B$36:$F$38,3,FALSE)/R231^VLOOKUP(M231,参考データ!$B$36:$F$38,4,FALSE)/L231^VLOOKUP(M231,参考データ!$B$36:$F$38,5,FALSE),VLOOKUP(M231,参考データ!$B$39:$F$42,3,FALSE)/R231^VLOOKUP(M231,参考データ!$B$39:$F$42,4,FALSE)/L231^VLOOKUP(M231,参考データ!$B$39:$F$42,5,FALSE))*U231,J231/(IF(I231="委託輸送",IF(H231="ガソリン",INDEX(参考データ!$F$48:$I$50,MATCH(L231,参考データ!$D$48:$D$50,1),MATCH(M231,参考データ!$F$47:$I$47,0)),INDEX(参考データ!$F$51:$I$59,MATCH(L231,参考データ!$D$51:$D$59,1),MATCH(M231,参考データ!$F$47:$I$47,0))),IF(H231="ガソリン",INDEX(参考データ!$F$60:$I$62,MATCH(L231,参考データ!$D$60:$D$62,1),MATCH(M231,参考データ!$F$47:$I$47,0)),INDEX(参考データ!$F$63:$I$71,MATCH(L231,参考データ!$D$63:$D$71,1),MATCH(M231,参考データ!$F$47:$I$47,0))))))))</f>
        <v/>
      </c>
      <c r="U231" s="218" t="str">
        <f t="shared" si="53"/>
        <v/>
      </c>
      <c r="V231" s="206" t="str">
        <f>IF(C231="","",IF(AND(K231=0,T231=0),"OK",IF(Q231="有",IF(OR(IF(I231="委託輸送",IF(H231="ガソリン",VLOOKUP(L231,参考データ!$D$4:$H$6,5,TRUE),VLOOKUP(L231,参考データ!$D$7:$H$15,5,TRUE)),IF(H231="ガソリン",VLOOKUP(L231,参考データ!$D$16:$H$18,5,TRUE),VLOOKUP(L231,参考データ!$D$19:$H$27,5,TRUE)))&lt;(J231/N231),S231&gt;R231),"エラー","OK"),IF(IF(I231="委託輸送",IF(H231="ガソリン",VLOOKUP(L231,参考データ!$D$4:$H$6,5,TRUE),VLOOKUP(L231,参考データ!$D$7:$H$15,5,TRUE)),IF(H231="ガソリン",VLOOKUP(L231,参考データ!$D$16:$H$18,5,TRUE),VLOOKUP(L231,参考データ!$D$19:$H$27,5,TRUE)))&lt;(J231/N231),"エラー","OK"))))</f>
        <v/>
      </c>
      <c r="AN231" s="156">
        <f t="shared" si="54"/>
        <v>0</v>
      </c>
      <c r="AO231" s="156">
        <f t="shared" si="55"/>
        <v>0</v>
      </c>
      <c r="AP231" s="140">
        <f t="shared" si="56"/>
        <v>0</v>
      </c>
      <c r="AQ231" s="159" t="str">
        <f t="shared" si="57"/>
        <v/>
      </c>
    </row>
    <row r="232" spans="2:43" x14ac:dyDescent="0.2">
      <c r="B232" s="202">
        <v>221</v>
      </c>
      <c r="C232" s="45"/>
      <c r="D232" s="114"/>
      <c r="E232" s="114"/>
      <c r="F232" s="114"/>
      <c r="G232" s="44"/>
      <c r="H232" s="10"/>
      <c r="I232" s="10"/>
      <c r="J232" s="5"/>
      <c r="K232" s="36"/>
      <c r="L232" s="37"/>
      <c r="M232" s="8"/>
      <c r="N232" s="82"/>
      <c r="O232" s="68"/>
      <c r="P232" s="82"/>
      <c r="Q232" s="81"/>
      <c r="R232" s="280" t="str">
        <f t="shared" si="52"/>
        <v/>
      </c>
      <c r="S232" s="39" t="str">
        <f>IF(I232="","",IF(I232="委託輸送",IF(H232="ガソリン",VLOOKUP(L232,参考データ!$D$4:$F$6,3,TRUE),VLOOKUP(L232,参考データ!$D$7:$F$15,3,TRUE)),IF(H232="ガソリン",VLOOKUP(L232,参考データ!$D$16:$F$18,3,TRUE),VLOOKUP(L232,参考データ!$D$19:$F$27,3,TRUE))))</f>
        <v/>
      </c>
      <c r="T232" s="204" t="str">
        <f>IF(C232="","",IF(AND(J232=0,K232=0),0,IF(Q232="有",IF(H232="ガソリン",VLOOKUP(M232,参考データ!$B$36:$F$38,3,FALSE)/R232^VLOOKUP(M232,参考データ!$B$36:$F$38,4,FALSE)/L232^VLOOKUP(M232,参考データ!$B$36:$F$38,5,FALSE),VLOOKUP(M232,参考データ!$B$39:$F$42,3,FALSE)/R232^VLOOKUP(M232,参考データ!$B$39:$F$42,4,FALSE)/L232^VLOOKUP(M232,参考データ!$B$39:$F$42,5,FALSE))*U232,J232/(IF(I232="委託輸送",IF(H232="ガソリン",INDEX(参考データ!$F$48:$I$50,MATCH(L232,参考データ!$D$48:$D$50,1),MATCH(M232,参考データ!$F$47:$I$47,0)),INDEX(参考データ!$F$51:$I$59,MATCH(L232,参考データ!$D$51:$D$59,1),MATCH(M232,参考データ!$F$47:$I$47,0))),IF(H232="ガソリン",INDEX(参考データ!$F$60:$I$62,MATCH(L232,参考データ!$D$60:$D$62,1),MATCH(M232,参考データ!$F$47:$I$47,0)),INDEX(参考データ!$F$63:$I$71,MATCH(L232,参考データ!$D$63:$D$71,1),MATCH(M232,参考データ!$F$47:$I$47,0))))))))</f>
        <v/>
      </c>
      <c r="U232" s="218" t="str">
        <f t="shared" si="53"/>
        <v/>
      </c>
      <c r="V232" s="206" t="str">
        <f>IF(C232="","",IF(AND(K232=0,T232=0),"OK",IF(Q232="有",IF(OR(IF(I232="委託輸送",IF(H232="ガソリン",VLOOKUP(L232,参考データ!$D$4:$H$6,5,TRUE),VLOOKUP(L232,参考データ!$D$7:$H$15,5,TRUE)),IF(H232="ガソリン",VLOOKUP(L232,参考データ!$D$16:$H$18,5,TRUE),VLOOKUP(L232,参考データ!$D$19:$H$27,5,TRUE)))&lt;(J232/N232),S232&gt;R232),"エラー","OK"),IF(IF(I232="委託輸送",IF(H232="ガソリン",VLOOKUP(L232,参考データ!$D$4:$H$6,5,TRUE),VLOOKUP(L232,参考データ!$D$7:$H$15,5,TRUE)),IF(H232="ガソリン",VLOOKUP(L232,参考データ!$D$16:$H$18,5,TRUE),VLOOKUP(L232,参考データ!$D$19:$H$27,5,TRUE)))&lt;(J232/N232),"エラー","OK"))))</f>
        <v/>
      </c>
      <c r="AN232" s="156">
        <f t="shared" si="54"/>
        <v>0</v>
      </c>
      <c r="AO232" s="156">
        <f t="shared" si="55"/>
        <v>0</v>
      </c>
      <c r="AP232" s="140">
        <f t="shared" si="56"/>
        <v>0</v>
      </c>
      <c r="AQ232" s="159" t="str">
        <f t="shared" si="57"/>
        <v/>
      </c>
    </row>
    <row r="233" spans="2:43" x14ac:dyDescent="0.2">
      <c r="B233" s="202">
        <v>222</v>
      </c>
      <c r="C233" s="45"/>
      <c r="D233" s="114"/>
      <c r="E233" s="114"/>
      <c r="F233" s="114"/>
      <c r="G233" s="44"/>
      <c r="H233" s="10"/>
      <c r="I233" s="10"/>
      <c r="J233" s="5"/>
      <c r="K233" s="36"/>
      <c r="L233" s="37"/>
      <c r="M233" s="8"/>
      <c r="N233" s="82"/>
      <c r="O233" s="68"/>
      <c r="P233" s="82"/>
      <c r="Q233" s="81"/>
      <c r="R233" s="280" t="str">
        <f t="shared" si="52"/>
        <v/>
      </c>
      <c r="S233" s="39" t="str">
        <f>IF(I233="","",IF(I233="委託輸送",IF(H233="ガソリン",VLOOKUP(L233,参考データ!$D$4:$F$6,3,TRUE),VLOOKUP(L233,参考データ!$D$7:$F$15,3,TRUE)),IF(H233="ガソリン",VLOOKUP(L233,参考データ!$D$16:$F$18,3,TRUE),VLOOKUP(L233,参考データ!$D$19:$F$27,3,TRUE))))</f>
        <v/>
      </c>
      <c r="T233" s="204" t="str">
        <f>IF(C233="","",IF(AND(J233=0,K233=0),0,IF(Q233="有",IF(H233="ガソリン",VLOOKUP(M233,参考データ!$B$36:$F$38,3,FALSE)/R233^VLOOKUP(M233,参考データ!$B$36:$F$38,4,FALSE)/L233^VLOOKUP(M233,参考データ!$B$36:$F$38,5,FALSE),VLOOKUP(M233,参考データ!$B$39:$F$42,3,FALSE)/R233^VLOOKUP(M233,参考データ!$B$39:$F$42,4,FALSE)/L233^VLOOKUP(M233,参考データ!$B$39:$F$42,5,FALSE))*U233,J233/(IF(I233="委託輸送",IF(H233="ガソリン",INDEX(参考データ!$F$48:$I$50,MATCH(L233,参考データ!$D$48:$D$50,1),MATCH(M233,参考データ!$F$47:$I$47,0)),INDEX(参考データ!$F$51:$I$59,MATCH(L233,参考データ!$D$51:$D$59,1),MATCH(M233,参考データ!$F$47:$I$47,0))),IF(H233="ガソリン",INDEX(参考データ!$F$60:$I$62,MATCH(L233,参考データ!$D$60:$D$62,1),MATCH(M233,参考データ!$F$47:$I$47,0)),INDEX(参考データ!$F$63:$I$71,MATCH(L233,参考データ!$D$63:$D$71,1),MATCH(M233,参考データ!$F$47:$I$47,0))))))))</f>
        <v/>
      </c>
      <c r="U233" s="218" t="str">
        <f t="shared" si="53"/>
        <v/>
      </c>
      <c r="V233" s="206" t="str">
        <f>IF(C233="","",IF(AND(K233=0,T233=0),"OK",IF(Q233="有",IF(OR(IF(I233="委託輸送",IF(H233="ガソリン",VLOOKUP(L233,参考データ!$D$4:$H$6,5,TRUE),VLOOKUP(L233,参考データ!$D$7:$H$15,5,TRUE)),IF(H233="ガソリン",VLOOKUP(L233,参考データ!$D$16:$H$18,5,TRUE),VLOOKUP(L233,参考データ!$D$19:$H$27,5,TRUE)))&lt;(J233/N233),S233&gt;R233),"エラー","OK"),IF(IF(I233="委託輸送",IF(H233="ガソリン",VLOOKUP(L233,参考データ!$D$4:$H$6,5,TRUE),VLOOKUP(L233,参考データ!$D$7:$H$15,5,TRUE)),IF(H233="ガソリン",VLOOKUP(L233,参考データ!$D$16:$H$18,5,TRUE),VLOOKUP(L233,参考データ!$D$19:$H$27,5,TRUE)))&lt;(J233/N233),"エラー","OK"))))</f>
        <v/>
      </c>
      <c r="AN233" s="156">
        <f t="shared" si="54"/>
        <v>0</v>
      </c>
      <c r="AO233" s="156">
        <f t="shared" si="55"/>
        <v>0</v>
      </c>
      <c r="AP233" s="140">
        <f t="shared" si="56"/>
        <v>0</v>
      </c>
      <c r="AQ233" s="159" t="str">
        <f t="shared" si="57"/>
        <v/>
      </c>
    </row>
    <row r="234" spans="2:43" x14ac:dyDescent="0.2">
      <c r="B234" s="202">
        <v>223</v>
      </c>
      <c r="C234" s="45"/>
      <c r="D234" s="114"/>
      <c r="E234" s="114"/>
      <c r="F234" s="114"/>
      <c r="G234" s="44"/>
      <c r="H234" s="10"/>
      <c r="I234" s="10"/>
      <c r="J234" s="5"/>
      <c r="K234" s="36"/>
      <c r="L234" s="37"/>
      <c r="M234" s="8"/>
      <c r="N234" s="82"/>
      <c r="O234" s="68"/>
      <c r="P234" s="82"/>
      <c r="Q234" s="81"/>
      <c r="R234" s="280" t="str">
        <f t="shared" si="52"/>
        <v/>
      </c>
      <c r="S234" s="39" t="str">
        <f>IF(I234="","",IF(I234="委託輸送",IF(H234="ガソリン",VLOOKUP(L234,参考データ!$D$4:$F$6,3,TRUE),VLOOKUP(L234,参考データ!$D$7:$F$15,3,TRUE)),IF(H234="ガソリン",VLOOKUP(L234,参考データ!$D$16:$F$18,3,TRUE),VLOOKUP(L234,参考データ!$D$19:$F$27,3,TRUE))))</f>
        <v/>
      </c>
      <c r="T234" s="204" t="str">
        <f>IF(C234="","",IF(AND(J234=0,K234=0),0,IF(Q234="有",IF(H234="ガソリン",VLOOKUP(M234,参考データ!$B$36:$F$38,3,FALSE)/R234^VLOOKUP(M234,参考データ!$B$36:$F$38,4,FALSE)/L234^VLOOKUP(M234,参考データ!$B$36:$F$38,5,FALSE),VLOOKUP(M234,参考データ!$B$39:$F$42,3,FALSE)/R234^VLOOKUP(M234,参考データ!$B$39:$F$42,4,FALSE)/L234^VLOOKUP(M234,参考データ!$B$39:$F$42,5,FALSE))*U234,J234/(IF(I234="委託輸送",IF(H234="ガソリン",INDEX(参考データ!$F$48:$I$50,MATCH(L234,参考データ!$D$48:$D$50,1),MATCH(M234,参考データ!$F$47:$I$47,0)),INDEX(参考データ!$F$51:$I$59,MATCH(L234,参考データ!$D$51:$D$59,1),MATCH(M234,参考データ!$F$47:$I$47,0))),IF(H234="ガソリン",INDEX(参考データ!$F$60:$I$62,MATCH(L234,参考データ!$D$60:$D$62,1),MATCH(M234,参考データ!$F$47:$I$47,0)),INDEX(参考データ!$F$63:$I$71,MATCH(L234,参考データ!$D$63:$D$71,1),MATCH(M234,参考データ!$F$47:$I$47,0))))))))</f>
        <v/>
      </c>
      <c r="U234" s="218" t="str">
        <f t="shared" si="53"/>
        <v/>
      </c>
      <c r="V234" s="206" t="str">
        <f>IF(C234="","",IF(AND(K234=0,T234=0),"OK",IF(Q234="有",IF(OR(IF(I234="委託輸送",IF(H234="ガソリン",VLOOKUP(L234,参考データ!$D$4:$H$6,5,TRUE),VLOOKUP(L234,参考データ!$D$7:$H$15,5,TRUE)),IF(H234="ガソリン",VLOOKUP(L234,参考データ!$D$16:$H$18,5,TRUE),VLOOKUP(L234,参考データ!$D$19:$H$27,5,TRUE)))&lt;(J234/N234),S234&gt;R234),"エラー","OK"),IF(IF(I234="委託輸送",IF(H234="ガソリン",VLOOKUP(L234,参考データ!$D$4:$H$6,5,TRUE),VLOOKUP(L234,参考データ!$D$7:$H$15,5,TRUE)),IF(H234="ガソリン",VLOOKUP(L234,参考データ!$D$16:$H$18,5,TRUE),VLOOKUP(L234,参考データ!$D$19:$H$27,5,TRUE)))&lt;(J234/N234),"エラー","OK"))))</f>
        <v/>
      </c>
      <c r="AN234" s="156">
        <f t="shared" si="54"/>
        <v>0</v>
      </c>
      <c r="AO234" s="156">
        <f t="shared" si="55"/>
        <v>0</v>
      </c>
      <c r="AP234" s="140">
        <f t="shared" si="56"/>
        <v>0</v>
      </c>
      <c r="AQ234" s="159" t="str">
        <f t="shared" si="57"/>
        <v/>
      </c>
    </row>
    <row r="235" spans="2:43" x14ac:dyDescent="0.2">
      <c r="B235" s="202">
        <v>224</v>
      </c>
      <c r="C235" s="45"/>
      <c r="D235" s="114"/>
      <c r="E235" s="114"/>
      <c r="F235" s="114"/>
      <c r="G235" s="44"/>
      <c r="H235" s="10"/>
      <c r="I235" s="10"/>
      <c r="J235" s="5"/>
      <c r="K235" s="36"/>
      <c r="L235" s="37"/>
      <c r="M235" s="8"/>
      <c r="N235" s="82"/>
      <c r="O235" s="68"/>
      <c r="P235" s="82"/>
      <c r="Q235" s="81"/>
      <c r="R235" s="280" t="str">
        <f t="shared" si="52"/>
        <v/>
      </c>
      <c r="S235" s="39" t="str">
        <f>IF(I235="","",IF(I235="委託輸送",IF(H235="ガソリン",VLOOKUP(L235,参考データ!$D$4:$F$6,3,TRUE),VLOOKUP(L235,参考データ!$D$7:$F$15,3,TRUE)),IF(H235="ガソリン",VLOOKUP(L235,参考データ!$D$16:$F$18,3,TRUE),VLOOKUP(L235,参考データ!$D$19:$F$27,3,TRUE))))</f>
        <v/>
      </c>
      <c r="T235" s="204" t="str">
        <f>IF(C235="","",IF(AND(J235=0,K235=0),0,IF(Q235="有",IF(H235="ガソリン",VLOOKUP(M235,参考データ!$B$36:$F$38,3,FALSE)/R235^VLOOKUP(M235,参考データ!$B$36:$F$38,4,FALSE)/L235^VLOOKUP(M235,参考データ!$B$36:$F$38,5,FALSE),VLOOKUP(M235,参考データ!$B$39:$F$42,3,FALSE)/R235^VLOOKUP(M235,参考データ!$B$39:$F$42,4,FALSE)/L235^VLOOKUP(M235,参考データ!$B$39:$F$42,5,FALSE))*U235,J235/(IF(I235="委託輸送",IF(H235="ガソリン",INDEX(参考データ!$F$48:$I$50,MATCH(L235,参考データ!$D$48:$D$50,1),MATCH(M235,参考データ!$F$47:$I$47,0)),INDEX(参考データ!$F$51:$I$59,MATCH(L235,参考データ!$D$51:$D$59,1),MATCH(M235,参考データ!$F$47:$I$47,0))),IF(H235="ガソリン",INDEX(参考データ!$F$60:$I$62,MATCH(L235,参考データ!$D$60:$D$62,1),MATCH(M235,参考データ!$F$47:$I$47,0)),INDEX(参考データ!$F$63:$I$71,MATCH(L235,参考データ!$D$63:$D$71,1),MATCH(M235,参考データ!$F$47:$I$47,0))))))))</f>
        <v/>
      </c>
      <c r="U235" s="218" t="str">
        <f t="shared" si="53"/>
        <v/>
      </c>
      <c r="V235" s="206" t="str">
        <f>IF(C235="","",IF(AND(K235=0,T235=0),"OK",IF(Q235="有",IF(OR(IF(I235="委託輸送",IF(H235="ガソリン",VLOOKUP(L235,参考データ!$D$4:$H$6,5,TRUE),VLOOKUP(L235,参考データ!$D$7:$H$15,5,TRUE)),IF(H235="ガソリン",VLOOKUP(L235,参考データ!$D$16:$H$18,5,TRUE),VLOOKUP(L235,参考データ!$D$19:$H$27,5,TRUE)))&lt;(J235/N235),S235&gt;R235),"エラー","OK"),IF(IF(I235="委託輸送",IF(H235="ガソリン",VLOOKUP(L235,参考データ!$D$4:$H$6,5,TRUE),VLOOKUP(L235,参考データ!$D$7:$H$15,5,TRUE)),IF(H235="ガソリン",VLOOKUP(L235,参考データ!$D$16:$H$18,5,TRUE),VLOOKUP(L235,参考データ!$D$19:$H$27,5,TRUE)))&lt;(J235/N235),"エラー","OK"))))</f>
        <v/>
      </c>
      <c r="AN235" s="156">
        <f t="shared" si="54"/>
        <v>0</v>
      </c>
      <c r="AO235" s="156">
        <f t="shared" si="55"/>
        <v>0</v>
      </c>
      <c r="AP235" s="140">
        <f t="shared" si="56"/>
        <v>0</v>
      </c>
      <c r="AQ235" s="159" t="str">
        <f t="shared" si="57"/>
        <v/>
      </c>
    </row>
    <row r="236" spans="2:43" x14ac:dyDescent="0.2">
      <c r="B236" s="202">
        <v>225</v>
      </c>
      <c r="C236" s="45"/>
      <c r="D236" s="114"/>
      <c r="E236" s="114"/>
      <c r="F236" s="114"/>
      <c r="G236" s="44"/>
      <c r="H236" s="10"/>
      <c r="I236" s="10"/>
      <c r="J236" s="5"/>
      <c r="K236" s="36"/>
      <c r="L236" s="37"/>
      <c r="M236" s="8"/>
      <c r="N236" s="82"/>
      <c r="O236" s="68"/>
      <c r="P236" s="82"/>
      <c r="Q236" s="81"/>
      <c r="R236" s="280" t="str">
        <f t="shared" si="52"/>
        <v/>
      </c>
      <c r="S236" s="39" t="str">
        <f>IF(I236="","",IF(I236="委託輸送",IF(H236="ガソリン",VLOOKUP(L236,参考データ!$D$4:$F$6,3,TRUE),VLOOKUP(L236,参考データ!$D$7:$F$15,3,TRUE)),IF(H236="ガソリン",VLOOKUP(L236,参考データ!$D$16:$F$18,3,TRUE),VLOOKUP(L236,参考データ!$D$19:$F$27,3,TRUE))))</f>
        <v/>
      </c>
      <c r="T236" s="204" t="str">
        <f>IF(C236="","",IF(AND(J236=0,K236=0),0,IF(Q236="有",IF(H236="ガソリン",VLOOKUP(M236,参考データ!$B$36:$F$38,3,FALSE)/R236^VLOOKUP(M236,参考データ!$B$36:$F$38,4,FALSE)/L236^VLOOKUP(M236,参考データ!$B$36:$F$38,5,FALSE),VLOOKUP(M236,参考データ!$B$39:$F$42,3,FALSE)/R236^VLOOKUP(M236,参考データ!$B$39:$F$42,4,FALSE)/L236^VLOOKUP(M236,参考データ!$B$39:$F$42,5,FALSE))*U236,J236/(IF(I236="委託輸送",IF(H236="ガソリン",INDEX(参考データ!$F$48:$I$50,MATCH(L236,参考データ!$D$48:$D$50,1),MATCH(M236,参考データ!$F$47:$I$47,0)),INDEX(参考データ!$F$51:$I$59,MATCH(L236,参考データ!$D$51:$D$59,1),MATCH(M236,参考データ!$F$47:$I$47,0))),IF(H236="ガソリン",INDEX(参考データ!$F$60:$I$62,MATCH(L236,参考データ!$D$60:$D$62,1),MATCH(M236,参考データ!$F$47:$I$47,0)),INDEX(参考データ!$F$63:$I$71,MATCH(L236,参考データ!$D$63:$D$71,1),MATCH(M236,参考データ!$F$47:$I$47,0))))))))</f>
        <v/>
      </c>
      <c r="U236" s="218" t="str">
        <f t="shared" si="53"/>
        <v/>
      </c>
      <c r="V236" s="206" t="str">
        <f>IF(C236="","",IF(AND(K236=0,T236=0),"OK",IF(Q236="有",IF(OR(IF(I236="委託輸送",IF(H236="ガソリン",VLOOKUP(L236,参考データ!$D$4:$H$6,5,TRUE),VLOOKUP(L236,参考データ!$D$7:$H$15,5,TRUE)),IF(H236="ガソリン",VLOOKUP(L236,参考データ!$D$16:$H$18,5,TRUE),VLOOKUP(L236,参考データ!$D$19:$H$27,5,TRUE)))&lt;(J236/N236),S236&gt;R236),"エラー","OK"),IF(IF(I236="委託輸送",IF(H236="ガソリン",VLOOKUP(L236,参考データ!$D$4:$H$6,5,TRUE),VLOOKUP(L236,参考データ!$D$7:$H$15,5,TRUE)),IF(H236="ガソリン",VLOOKUP(L236,参考データ!$D$16:$H$18,5,TRUE),VLOOKUP(L236,参考データ!$D$19:$H$27,5,TRUE)))&lt;(J236/N236),"エラー","OK"))))</f>
        <v/>
      </c>
      <c r="AN236" s="156">
        <f t="shared" si="54"/>
        <v>0</v>
      </c>
      <c r="AO236" s="156">
        <f t="shared" si="55"/>
        <v>0</v>
      </c>
      <c r="AP236" s="140">
        <f t="shared" si="56"/>
        <v>0</v>
      </c>
      <c r="AQ236" s="159" t="str">
        <f t="shared" si="57"/>
        <v/>
      </c>
    </row>
    <row r="237" spans="2:43" x14ac:dyDescent="0.2">
      <c r="B237" s="202">
        <v>226</v>
      </c>
      <c r="C237" s="45"/>
      <c r="D237" s="114"/>
      <c r="E237" s="114"/>
      <c r="F237" s="114"/>
      <c r="G237" s="44"/>
      <c r="H237" s="10"/>
      <c r="I237" s="10"/>
      <c r="J237" s="5"/>
      <c r="K237" s="36"/>
      <c r="L237" s="37"/>
      <c r="M237" s="8"/>
      <c r="N237" s="82"/>
      <c r="O237" s="68"/>
      <c r="P237" s="82"/>
      <c r="Q237" s="81"/>
      <c r="R237" s="280" t="str">
        <f t="shared" si="52"/>
        <v/>
      </c>
      <c r="S237" s="39" t="str">
        <f>IF(I237="","",IF(I237="委託輸送",IF(H237="ガソリン",VLOOKUP(L237,参考データ!$D$4:$F$6,3,TRUE),VLOOKUP(L237,参考データ!$D$7:$F$15,3,TRUE)),IF(H237="ガソリン",VLOOKUP(L237,参考データ!$D$16:$F$18,3,TRUE),VLOOKUP(L237,参考データ!$D$19:$F$27,3,TRUE))))</f>
        <v/>
      </c>
      <c r="T237" s="204" t="str">
        <f>IF(C237="","",IF(AND(J237=0,K237=0),0,IF(Q237="有",IF(H237="ガソリン",VLOOKUP(M237,参考データ!$B$36:$F$38,3,FALSE)/R237^VLOOKUP(M237,参考データ!$B$36:$F$38,4,FALSE)/L237^VLOOKUP(M237,参考データ!$B$36:$F$38,5,FALSE),VLOOKUP(M237,参考データ!$B$39:$F$42,3,FALSE)/R237^VLOOKUP(M237,参考データ!$B$39:$F$42,4,FALSE)/L237^VLOOKUP(M237,参考データ!$B$39:$F$42,5,FALSE))*U237,J237/(IF(I237="委託輸送",IF(H237="ガソリン",INDEX(参考データ!$F$48:$I$50,MATCH(L237,参考データ!$D$48:$D$50,1),MATCH(M237,参考データ!$F$47:$I$47,0)),INDEX(参考データ!$F$51:$I$59,MATCH(L237,参考データ!$D$51:$D$59,1),MATCH(M237,参考データ!$F$47:$I$47,0))),IF(H237="ガソリン",INDEX(参考データ!$F$60:$I$62,MATCH(L237,参考データ!$D$60:$D$62,1),MATCH(M237,参考データ!$F$47:$I$47,0)),INDEX(参考データ!$F$63:$I$71,MATCH(L237,参考データ!$D$63:$D$71,1),MATCH(M237,参考データ!$F$47:$I$47,0))))))))</f>
        <v/>
      </c>
      <c r="U237" s="218" t="str">
        <f t="shared" si="53"/>
        <v/>
      </c>
      <c r="V237" s="206" t="str">
        <f>IF(C237="","",IF(AND(K237=0,T237=0),"OK",IF(Q237="有",IF(OR(IF(I237="委託輸送",IF(H237="ガソリン",VLOOKUP(L237,参考データ!$D$4:$H$6,5,TRUE),VLOOKUP(L237,参考データ!$D$7:$H$15,5,TRUE)),IF(H237="ガソリン",VLOOKUP(L237,参考データ!$D$16:$H$18,5,TRUE),VLOOKUP(L237,参考データ!$D$19:$H$27,5,TRUE)))&lt;(J237/N237),S237&gt;R237),"エラー","OK"),IF(IF(I237="委託輸送",IF(H237="ガソリン",VLOOKUP(L237,参考データ!$D$4:$H$6,5,TRUE),VLOOKUP(L237,参考データ!$D$7:$H$15,5,TRUE)),IF(H237="ガソリン",VLOOKUP(L237,参考データ!$D$16:$H$18,5,TRUE),VLOOKUP(L237,参考データ!$D$19:$H$27,5,TRUE)))&lt;(J237/N237),"エラー","OK"))))</f>
        <v/>
      </c>
      <c r="AN237" s="156">
        <f t="shared" si="54"/>
        <v>0</v>
      </c>
      <c r="AO237" s="156">
        <f t="shared" si="55"/>
        <v>0</v>
      </c>
      <c r="AP237" s="140">
        <f t="shared" si="56"/>
        <v>0</v>
      </c>
      <c r="AQ237" s="159" t="str">
        <f t="shared" si="57"/>
        <v/>
      </c>
    </row>
    <row r="238" spans="2:43" x14ac:dyDescent="0.2">
      <c r="B238" s="202">
        <v>227</v>
      </c>
      <c r="C238" s="45"/>
      <c r="D238" s="114"/>
      <c r="E238" s="114"/>
      <c r="F238" s="114"/>
      <c r="G238" s="44"/>
      <c r="H238" s="10"/>
      <c r="I238" s="10"/>
      <c r="J238" s="5"/>
      <c r="K238" s="36"/>
      <c r="L238" s="37"/>
      <c r="M238" s="8"/>
      <c r="N238" s="82"/>
      <c r="O238" s="68"/>
      <c r="P238" s="82"/>
      <c r="Q238" s="81"/>
      <c r="R238" s="280" t="str">
        <f t="shared" si="52"/>
        <v/>
      </c>
      <c r="S238" s="39" t="str">
        <f>IF(I238="","",IF(I238="委託輸送",IF(H238="ガソリン",VLOOKUP(L238,参考データ!$D$4:$F$6,3,TRUE),VLOOKUP(L238,参考データ!$D$7:$F$15,3,TRUE)),IF(H238="ガソリン",VLOOKUP(L238,参考データ!$D$16:$F$18,3,TRUE),VLOOKUP(L238,参考データ!$D$19:$F$27,3,TRUE))))</f>
        <v/>
      </c>
      <c r="T238" s="204" t="str">
        <f>IF(C238="","",IF(AND(J238=0,K238=0),0,IF(Q238="有",IF(H238="ガソリン",VLOOKUP(M238,参考データ!$B$36:$F$38,3,FALSE)/R238^VLOOKUP(M238,参考データ!$B$36:$F$38,4,FALSE)/L238^VLOOKUP(M238,参考データ!$B$36:$F$38,5,FALSE),VLOOKUP(M238,参考データ!$B$39:$F$42,3,FALSE)/R238^VLOOKUP(M238,参考データ!$B$39:$F$42,4,FALSE)/L238^VLOOKUP(M238,参考データ!$B$39:$F$42,5,FALSE))*U238,J238/(IF(I238="委託輸送",IF(H238="ガソリン",INDEX(参考データ!$F$48:$I$50,MATCH(L238,参考データ!$D$48:$D$50,1),MATCH(M238,参考データ!$F$47:$I$47,0)),INDEX(参考データ!$F$51:$I$59,MATCH(L238,参考データ!$D$51:$D$59,1),MATCH(M238,参考データ!$F$47:$I$47,0))),IF(H238="ガソリン",INDEX(参考データ!$F$60:$I$62,MATCH(L238,参考データ!$D$60:$D$62,1),MATCH(M238,参考データ!$F$47:$I$47,0)),INDEX(参考データ!$F$63:$I$71,MATCH(L238,参考データ!$D$63:$D$71,1),MATCH(M238,参考データ!$F$47:$I$47,0))))))))</f>
        <v/>
      </c>
      <c r="U238" s="218" t="str">
        <f t="shared" si="53"/>
        <v/>
      </c>
      <c r="V238" s="206" t="str">
        <f>IF(C238="","",IF(AND(K238=0,T238=0),"OK",IF(Q238="有",IF(OR(IF(I238="委託輸送",IF(H238="ガソリン",VLOOKUP(L238,参考データ!$D$4:$H$6,5,TRUE),VLOOKUP(L238,参考データ!$D$7:$H$15,5,TRUE)),IF(H238="ガソリン",VLOOKUP(L238,参考データ!$D$16:$H$18,5,TRUE),VLOOKUP(L238,参考データ!$D$19:$H$27,5,TRUE)))&lt;(J238/N238),S238&gt;R238),"エラー","OK"),IF(IF(I238="委託輸送",IF(H238="ガソリン",VLOOKUP(L238,参考データ!$D$4:$H$6,5,TRUE),VLOOKUP(L238,参考データ!$D$7:$H$15,5,TRUE)),IF(H238="ガソリン",VLOOKUP(L238,参考データ!$D$16:$H$18,5,TRUE),VLOOKUP(L238,参考データ!$D$19:$H$27,5,TRUE)))&lt;(J238/N238),"エラー","OK"))))</f>
        <v/>
      </c>
      <c r="AN238" s="156">
        <f t="shared" si="54"/>
        <v>0</v>
      </c>
      <c r="AO238" s="156">
        <f t="shared" si="55"/>
        <v>0</v>
      </c>
      <c r="AP238" s="140">
        <f t="shared" si="56"/>
        <v>0</v>
      </c>
      <c r="AQ238" s="159" t="str">
        <f t="shared" si="57"/>
        <v/>
      </c>
    </row>
    <row r="239" spans="2:43" x14ac:dyDescent="0.2">
      <c r="B239" s="202">
        <v>228</v>
      </c>
      <c r="C239" s="45"/>
      <c r="D239" s="114"/>
      <c r="E239" s="114"/>
      <c r="F239" s="114"/>
      <c r="G239" s="44"/>
      <c r="H239" s="10"/>
      <c r="I239" s="10"/>
      <c r="J239" s="5"/>
      <c r="K239" s="36"/>
      <c r="L239" s="37"/>
      <c r="M239" s="8"/>
      <c r="N239" s="82"/>
      <c r="O239" s="68"/>
      <c r="P239" s="82"/>
      <c r="Q239" s="81"/>
      <c r="R239" s="280" t="str">
        <f t="shared" si="52"/>
        <v/>
      </c>
      <c r="S239" s="39" t="str">
        <f>IF(I239="","",IF(I239="委託輸送",IF(H239="ガソリン",VLOOKUP(L239,参考データ!$D$4:$F$6,3,TRUE),VLOOKUP(L239,参考データ!$D$7:$F$15,3,TRUE)),IF(H239="ガソリン",VLOOKUP(L239,参考データ!$D$16:$F$18,3,TRUE),VLOOKUP(L239,参考データ!$D$19:$F$27,3,TRUE))))</f>
        <v/>
      </c>
      <c r="T239" s="204" t="str">
        <f>IF(C239="","",IF(AND(J239=0,K239=0),0,IF(Q239="有",IF(H239="ガソリン",VLOOKUP(M239,参考データ!$B$36:$F$38,3,FALSE)/R239^VLOOKUP(M239,参考データ!$B$36:$F$38,4,FALSE)/L239^VLOOKUP(M239,参考データ!$B$36:$F$38,5,FALSE),VLOOKUP(M239,参考データ!$B$39:$F$42,3,FALSE)/R239^VLOOKUP(M239,参考データ!$B$39:$F$42,4,FALSE)/L239^VLOOKUP(M239,参考データ!$B$39:$F$42,5,FALSE))*U239,J239/(IF(I239="委託輸送",IF(H239="ガソリン",INDEX(参考データ!$F$48:$I$50,MATCH(L239,参考データ!$D$48:$D$50,1),MATCH(M239,参考データ!$F$47:$I$47,0)),INDEX(参考データ!$F$51:$I$59,MATCH(L239,参考データ!$D$51:$D$59,1),MATCH(M239,参考データ!$F$47:$I$47,0))),IF(H239="ガソリン",INDEX(参考データ!$F$60:$I$62,MATCH(L239,参考データ!$D$60:$D$62,1),MATCH(M239,参考データ!$F$47:$I$47,0)),INDEX(参考データ!$F$63:$I$71,MATCH(L239,参考データ!$D$63:$D$71,1),MATCH(M239,参考データ!$F$47:$I$47,0))))))))</f>
        <v/>
      </c>
      <c r="U239" s="218" t="str">
        <f t="shared" si="53"/>
        <v/>
      </c>
      <c r="V239" s="206" t="str">
        <f>IF(C239="","",IF(AND(K239=0,T239=0),"OK",IF(Q239="有",IF(OR(IF(I239="委託輸送",IF(H239="ガソリン",VLOOKUP(L239,参考データ!$D$4:$H$6,5,TRUE),VLOOKUP(L239,参考データ!$D$7:$H$15,5,TRUE)),IF(H239="ガソリン",VLOOKUP(L239,参考データ!$D$16:$H$18,5,TRUE),VLOOKUP(L239,参考データ!$D$19:$H$27,5,TRUE)))&lt;(J239/N239),S239&gt;R239),"エラー","OK"),IF(IF(I239="委託輸送",IF(H239="ガソリン",VLOOKUP(L239,参考データ!$D$4:$H$6,5,TRUE),VLOOKUP(L239,参考データ!$D$7:$H$15,5,TRUE)),IF(H239="ガソリン",VLOOKUP(L239,参考データ!$D$16:$H$18,5,TRUE),VLOOKUP(L239,参考データ!$D$19:$H$27,5,TRUE)))&lt;(J239/N239),"エラー","OK"))))</f>
        <v/>
      </c>
      <c r="AN239" s="156">
        <f t="shared" si="54"/>
        <v>0</v>
      </c>
      <c r="AO239" s="156">
        <f t="shared" si="55"/>
        <v>0</v>
      </c>
      <c r="AP239" s="140">
        <f t="shared" si="56"/>
        <v>0</v>
      </c>
      <c r="AQ239" s="159" t="str">
        <f t="shared" si="57"/>
        <v/>
      </c>
    </row>
    <row r="240" spans="2:43" x14ac:dyDescent="0.2">
      <c r="B240" s="202">
        <v>229</v>
      </c>
      <c r="C240" s="45"/>
      <c r="D240" s="114"/>
      <c r="E240" s="114"/>
      <c r="F240" s="114"/>
      <c r="G240" s="44"/>
      <c r="H240" s="10"/>
      <c r="I240" s="10"/>
      <c r="J240" s="5"/>
      <c r="K240" s="36"/>
      <c r="L240" s="37"/>
      <c r="M240" s="8"/>
      <c r="N240" s="82"/>
      <c r="O240" s="68"/>
      <c r="P240" s="82"/>
      <c r="Q240" s="81"/>
      <c r="R240" s="280" t="str">
        <f t="shared" si="52"/>
        <v/>
      </c>
      <c r="S240" s="39" t="str">
        <f>IF(I240="","",IF(I240="委託輸送",IF(H240="ガソリン",VLOOKUP(L240,参考データ!$D$4:$F$6,3,TRUE),VLOOKUP(L240,参考データ!$D$7:$F$15,3,TRUE)),IF(H240="ガソリン",VLOOKUP(L240,参考データ!$D$16:$F$18,3,TRUE),VLOOKUP(L240,参考データ!$D$19:$F$27,3,TRUE))))</f>
        <v/>
      </c>
      <c r="T240" s="204" t="str">
        <f>IF(C240="","",IF(AND(J240=0,K240=0),0,IF(Q240="有",IF(H240="ガソリン",VLOOKUP(M240,参考データ!$B$36:$F$38,3,FALSE)/R240^VLOOKUP(M240,参考データ!$B$36:$F$38,4,FALSE)/L240^VLOOKUP(M240,参考データ!$B$36:$F$38,5,FALSE),VLOOKUP(M240,参考データ!$B$39:$F$42,3,FALSE)/R240^VLOOKUP(M240,参考データ!$B$39:$F$42,4,FALSE)/L240^VLOOKUP(M240,参考データ!$B$39:$F$42,5,FALSE))*U240,J240/(IF(I240="委託輸送",IF(H240="ガソリン",INDEX(参考データ!$F$48:$I$50,MATCH(L240,参考データ!$D$48:$D$50,1),MATCH(M240,参考データ!$F$47:$I$47,0)),INDEX(参考データ!$F$51:$I$59,MATCH(L240,参考データ!$D$51:$D$59,1),MATCH(M240,参考データ!$F$47:$I$47,0))),IF(H240="ガソリン",INDEX(参考データ!$F$60:$I$62,MATCH(L240,参考データ!$D$60:$D$62,1),MATCH(M240,参考データ!$F$47:$I$47,0)),INDEX(参考データ!$F$63:$I$71,MATCH(L240,参考データ!$D$63:$D$71,1),MATCH(M240,参考データ!$F$47:$I$47,0))))))))</f>
        <v/>
      </c>
      <c r="U240" s="218" t="str">
        <f t="shared" si="53"/>
        <v/>
      </c>
      <c r="V240" s="206" t="str">
        <f>IF(C240="","",IF(AND(K240=0,T240=0),"OK",IF(Q240="有",IF(OR(IF(I240="委託輸送",IF(H240="ガソリン",VLOOKUP(L240,参考データ!$D$4:$H$6,5,TRUE),VLOOKUP(L240,参考データ!$D$7:$H$15,5,TRUE)),IF(H240="ガソリン",VLOOKUP(L240,参考データ!$D$16:$H$18,5,TRUE),VLOOKUP(L240,参考データ!$D$19:$H$27,5,TRUE)))&lt;(J240/N240),S240&gt;R240),"エラー","OK"),IF(IF(I240="委託輸送",IF(H240="ガソリン",VLOOKUP(L240,参考データ!$D$4:$H$6,5,TRUE),VLOOKUP(L240,参考データ!$D$7:$H$15,5,TRUE)),IF(H240="ガソリン",VLOOKUP(L240,参考データ!$D$16:$H$18,5,TRUE),VLOOKUP(L240,参考データ!$D$19:$H$27,5,TRUE)))&lt;(J240/N240),"エラー","OK"))))</f>
        <v/>
      </c>
      <c r="AN240" s="156">
        <f t="shared" si="54"/>
        <v>0</v>
      </c>
      <c r="AO240" s="156">
        <f t="shared" si="55"/>
        <v>0</v>
      </c>
      <c r="AP240" s="140">
        <f t="shared" si="56"/>
        <v>0</v>
      </c>
      <c r="AQ240" s="159" t="str">
        <f t="shared" si="57"/>
        <v/>
      </c>
    </row>
    <row r="241" spans="2:43" x14ac:dyDescent="0.2">
      <c r="B241" s="202">
        <v>230</v>
      </c>
      <c r="C241" s="45"/>
      <c r="D241" s="114"/>
      <c r="E241" s="114"/>
      <c r="F241" s="114"/>
      <c r="G241" s="44"/>
      <c r="H241" s="10"/>
      <c r="I241" s="10"/>
      <c r="J241" s="5"/>
      <c r="K241" s="36"/>
      <c r="L241" s="37"/>
      <c r="M241" s="8"/>
      <c r="N241" s="82"/>
      <c r="O241" s="68"/>
      <c r="P241" s="82"/>
      <c r="Q241" s="81"/>
      <c r="R241" s="280" t="str">
        <f t="shared" si="52"/>
        <v/>
      </c>
      <c r="S241" s="39" t="str">
        <f>IF(I241="","",IF(I241="委託輸送",IF(H241="ガソリン",VLOOKUP(L241,参考データ!$D$4:$F$6,3,TRUE),VLOOKUP(L241,参考データ!$D$7:$F$15,3,TRUE)),IF(H241="ガソリン",VLOOKUP(L241,参考データ!$D$16:$F$18,3,TRUE),VLOOKUP(L241,参考データ!$D$19:$F$27,3,TRUE))))</f>
        <v/>
      </c>
      <c r="T241" s="204" t="str">
        <f>IF(C241="","",IF(AND(J241=0,K241=0),0,IF(Q241="有",IF(H241="ガソリン",VLOOKUP(M241,参考データ!$B$36:$F$38,3,FALSE)/R241^VLOOKUP(M241,参考データ!$B$36:$F$38,4,FALSE)/L241^VLOOKUP(M241,参考データ!$B$36:$F$38,5,FALSE),VLOOKUP(M241,参考データ!$B$39:$F$42,3,FALSE)/R241^VLOOKUP(M241,参考データ!$B$39:$F$42,4,FALSE)/L241^VLOOKUP(M241,参考データ!$B$39:$F$42,5,FALSE))*U241,J241/(IF(I241="委託輸送",IF(H241="ガソリン",INDEX(参考データ!$F$48:$I$50,MATCH(L241,参考データ!$D$48:$D$50,1),MATCH(M241,参考データ!$F$47:$I$47,0)),INDEX(参考データ!$F$51:$I$59,MATCH(L241,参考データ!$D$51:$D$59,1),MATCH(M241,参考データ!$F$47:$I$47,0))),IF(H241="ガソリン",INDEX(参考データ!$F$60:$I$62,MATCH(L241,参考データ!$D$60:$D$62,1),MATCH(M241,参考データ!$F$47:$I$47,0)),INDEX(参考データ!$F$63:$I$71,MATCH(L241,参考データ!$D$63:$D$71,1),MATCH(M241,参考データ!$F$47:$I$47,0))))))))</f>
        <v/>
      </c>
      <c r="U241" s="218" t="str">
        <f t="shared" si="53"/>
        <v/>
      </c>
      <c r="V241" s="206" t="str">
        <f>IF(C241="","",IF(AND(K241=0,T241=0),"OK",IF(Q241="有",IF(OR(IF(I241="委託輸送",IF(H241="ガソリン",VLOOKUP(L241,参考データ!$D$4:$H$6,5,TRUE),VLOOKUP(L241,参考データ!$D$7:$H$15,5,TRUE)),IF(H241="ガソリン",VLOOKUP(L241,参考データ!$D$16:$H$18,5,TRUE),VLOOKUP(L241,参考データ!$D$19:$H$27,5,TRUE)))&lt;(J241/N241),S241&gt;R241),"エラー","OK"),IF(IF(I241="委託輸送",IF(H241="ガソリン",VLOOKUP(L241,参考データ!$D$4:$H$6,5,TRUE),VLOOKUP(L241,参考データ!$D$7:$H$15,5,TRUE)),IF(H241="ガソリン",VLOOKUP(L241,参考データ!$D$16:$H$18,5,TRUE),VLOOKUP(L241,参考データ!$D$19:$H$27,5,TRUE)))&lt;(J241/N241),"エラー","OK"))))</f>
        <v/>
      </c>
      <c r="AN241" s="156">
        <f t="shared" si="54"/>
        <v>0</v>
      </c>
      <c r="AO241" s="156">
        <f t="shared" si="55"/>
        <v>0</v>
      </c>
      <c r="AP241" s="140">
        <f t="shared" si="56"/>
        <v>0</v>
      </c>
      <c r="AQ241" s="159" t="str">
        <f t="shared" si="57"/>
        <v/>
      </c>
    </row>
    <row r="242" spans="2:43" x14ac:dyDescent="0.2">
      <c r="B242" s="202">
        <v>231</v>
      </c>
      <c r="C242" s="45"/>
      <c r="D242" s="114"/>
      <c r="E242" s="114"/>
      <c r="F242" s="114"/>
      <c r="G242" s="44"/>
      <c r="H242" s="10"/>
      <c r="I242" s="10"/>
      <c r="J242" s="5"/>
      <c r="K242" s="36"/>
      <c r="L242" s="37"/>
      <c r="M242" s="8"/>
      <c r="N242" s="82"/>
      <c r="O242" s="68"/>
      <c r="P242" s="82"/>
      <c r="Q242" s="81"/>
      <c r="R242" s="280" t="str">
        <f t="shared" si="52"/>
        <v/>
      </c>
      <c r="S242" s="39" t="str">
        <f>IF(I242="","",IF(I242="委託輸送",IF(H242="ガソリン",VLOOKUP(L242,参考データ!$D$4:$F$6,3,TRUE),VLOOKUP(L242,参考データ!$D$7:$F$15,3,TRUE)),IF(H242="ガソリン",VLOOKUP(L242,参考データ!$D$16:$F$18,3,TRUE),VLOOKUP(L242,参考データ!$D$19:$F$27,3,TRUE))))</f>
        <v/>
      </c>
      <c r="T242" s="204" t="str">
        <f>IF(C242="","",IF(AND(J242=0,K242=0),0,IF(Q242="有",IF(H242="ガソリン",VLOOKUP(M242,参考データ!$B$36:$F$38,3,FALSE)/R242^VLOOKUP(M242,参考データ!$B$36:$F$38,4,FALSE)/L242^VLOOKUP(M242,参考データ!$B$36:$F$38,5,FALSE),VLOOKUP(M242,参考データ!$B$39:$F$42,3,FALSE)/R242^VLOOKUP(M242,参考データ!$B$39:$F$42,4,FALSE)/L242^VLOOKUP(M242,参考データ!$B$39:$F$42,5,FALSE))*U242,J242/(IF(I242="委託輸送",IF(H242="ガソリン",INDEX(参考データ!$F$48:$I$50,MATCH(L242,参考データ!$D$48:$D$50,1),MATCH(M242,参考データ!$F$47:$I$47,0)),INDEX(参考データ!$F$51:$I$59,MATCH(L242,参考データ!$D$51:$D$59,1),MATCH(M242,参考データ!$F$47:$I$47,0))),IF(H242="ガソリン",INDEX(参考データ!$F$60:$I$62,MATCH(L242,参考データ!$D$60:$D$62,1),MATCH(M242,参考データ!$F$47:$I$47,0)),INDEX(参考データ!$F$63:$I$71,MATCH(L242,参考データ!$D$63:$D$71,1),MATCH(M242,参考データ!$F$47:$I$47,0))))))))</f>
        <v/>
      </c>
      <c r="U242" s="218" t="str">
        <f t="shared" si="53"/>
        <v/>
      </c>
      <c r="V242" s="206" t="str">
        <f>IF(C242="","",IF(AND(K242=0,T242=0),"OK",IF(Q242="有",IF(OR(IF(I242="委託輸送",IF(H242="ガソリン",VLOOKUP(L242,参考データ!$D$4:$H$6,5,TRUE),VLOOKUP(L242,参考データ!$D$7:$H$15,5,TRUE)),IF(H242="ガソリン",VLOOKUP(L242,参考データ!$D$16:$H$18,5,TRUE),VLOOKUP(L242,参考データ!$D$19:$H$27,5,TRUE)))&lt;(J242/N242),S242&gt;R242),"エラー","OK"),IF(IF(I242="委託輸送",IF(H242="ガソリン",VLOOKUP(L242,参考データ!$D$4:$H$6,5,TRUE),VLOOKUP(L242,参考データ!$D$7:$H$15,5,TRUE)),IF(H242="ガソリン",VLOOKUP(L242,参考データ!$D$16:$H$18,5,TRUE),VLOOKUP(L242,参考データ!$D$19:$H$27,5,TRUE)))&lt;(J242/N242),"エラー","OK"))))</f>
        <v/>
      </c>
      <c r="AN242" s="156">
        <f t="shared" si="54"/>
        <v>0</v>
      </c>
      <c r="AO242" s="156">
        <f t="shared" si="55"/>
        <v>0</v>
      </c>
      <c r="AP242" s="140">
        <f t="shared" si="56"/>
        <v>0</v>
      </c>
      <c r="AQ242" s="159" t="str">
        <f t="shared" si="57"/>
        <v/>
      </c>
    </row>
    <row r="243" spans="2:43" x14ac:dyDescent="0.2">
      <c r="B243" s="202">
        <v>232</v>
      </c>
      <c r="C243" s="45"/>
      <c r="D243" s="114"/>
      <c r="E243" s="114"/>
      <c r="F243" s="114"/>
      <c r="G243" s="44"/>
      <c r="H243" s="10"/>
      <c r="I243" s="10"/>
      <c r="J243" s="5"/>
      <c r="K243" s="36"/>
      <c r="L243" s="37"/>
      <c r="M243" s="8"/>
      <c r="N243" s="82"/>
      <c r="O243" s="68"/>
      <c r="P243" s="82"/>
      <c r="Q243" s="81"/>
      <c r="R243" s="280" t="str">
        <f t="shared" si="52"/>
        <v/>
      </c>
      <c r="S243" s="39" t="str">
        <f>IF(I243="","",IF(I243="委託輸送",IF(H243="ガソリン",VLOOKUP(L243,参考データ!$D$4:$F$6,3,TRUE),VLOOKUP(L243,参考データ!$D$7:$F$15,3,TRUE)),IF(H243="ガソリン",VLOOKUP(L243,参考データ!$D$16:$F$18,3,TRUE),VLOOKUP(L243,参考データ!$D$19:$F$27,3,TRUE))))</f>
        <v/>
      </c>
      <c r="T243" s="204" t="str">
        <f>IF(C243="","",IF(AND(J243=0,K243=0),0,IF(Q243="有",IF(H243="ガソリン",VLOOKUP(M243,参考データ!$B$36:$F$38,3,FALSE)/R243^VLOOKUP(M243,参考データ!$B$36:$F$38,4,FALSE)/L243^VLOOKUP(M243,参考データ!$B$36:$F$38,5,FALSE),VLOOKUP(M243,参考データ!$B$39:$F$42,3,FALSE)/R243^VLOOKUP(M243,参考データ!$B$39:$F$42,4,FALSE)/L243^VLOOKUP(M243,参考データ!$B$39:$F$42,5,FALSE))*U243,J243/(IF(I243="委託輸送",IF(H243="ガソリン",INDEX(参考データ!$F$48:$I$50,MATCH(L243,参考データ!$D$48:$D$50,1),MATCH(M243,参考データ!$F$47:$I$47,0)),INDEX(参考データ!$F$51:$I$59,MATCH(L243,参考データ!$D$51:$D$59,1),MATCH(M243,参考データ!$F$47:$I$47,0))),IF(H243="ガソリン",INDEX(参考データ!$F$60:$I$62,MATCH(L243,参考データ!$D$60:$D$62,1),MATCH(M243,参考データ!$F$47:$I$47,0)),INDEX(参考データ!$F$63:$I$71,MATCH(L243,参考データ!$D$63:$D$71,1),MATCH(M243,参考データ!$F$47:$I$47,0))))))))</f>
        <v/>
      </c>
      <c r="U243" s="218" t="str">
        <f t="shared" si="53"/>
        <v/>
      </c>
      <c r="V243" s="206" t="str">
        <f>IF(C243="","",IF(AND(K243=0,T243=0),"OK",IF(Q243="有",IF(OR(IF(I243="委託輸送",IF(H243="ガソリン",VLOOKUP(L243,参考データ!$D$4:$H$6,5,TRUE),VLOOKUP(L243,参考データ!$D$7:$H$15,5,TRUE)),IF(H243="ガソリン",VLOOKUP(L243,参考データ!$D$16:$H$18,5,TRUE),VLOOKUP(L243,参考データ!$D$19:$H$27,5,TRUE)))&lt;(J243/N243),S243&gt;R243),"エラー","OK"),IF(IF(I243="委託輸送",IF(H243="ガソリン",VLOOKUP(L243,参考データ!$D$4:$H$6,5,TRUE),VLOOKUP(L243,参考データ!$D$7:$H$15,5,TRUE)),IF(H243="ガソリン",VLOOKUP(L243,参考データ!$D$16:$H$18,5,TRUE),VLOOKUP(L243,参考データ!$D$19:$H$27,5,TRUE)))&lt;(J243/N243),"エラー","OK"))))</f>
        <v/>
      </c>
      <c r="AN243" s="156">
        <f t="shared" si="54"/>
        <v>0</v>
      </c>
      <c r="AO243" s="156">
        <f t="shared" si="55"/>
        <v>0</v>
      </c>
      <c r="AP243" s="140">
        <f t="shared" si="56"/>
        <v>0</v>
      </c>
      <c r="AQ243" s="159" t="str">
        <f t="shared" si="57"/>
        <v/>
      </c>
    </row>
    <row r="244" spans="2:43" x14ac:dyDescent="0.2">
      <c r="B244" s="202">
        <v>233</v>
      </c>
      <c r="C244" s="45"/>
      <c r="D244" s="114"/>
      <c r="E244" s="114"/>
      <c r="F244" s="114"/>
      <c r="G244" s="44"/>
      <c r="H244" s="10"/>
      <c r="I244" s="10"/>
      <c r="J244" s="5"/>
      <c r="K244" s="36"/>
      <c r="L244" s="37"/>
      <c r="M244" s="8"/>
      <c r="N244" s="82"/>
      <c r="O244" s="68"/>
      <c r="P244" s="82"/>
      <c r="Q244" s="81"/>
      <c r="R244" s="280" t="str">
        <f t="shared" si="52"/>
        <v/>
      </c>
      <c r="S244" s="39" t="str">
        <f>IF(I244="","",IF(I244="委託輸送",IF(H244="ガソリン",VLOOKUP(L244,参考データ!$D$4:$F$6,3,TRUE),VLOOKUP(L244,参考データ!$D$7:$F$15,3,TRUE)),IF(H244="ガソリン",VLOOKUP(L244,参考データ!$D$16:$F$18,3,TRUE),VLOOKUP(L244,参考データ!$D$19:$F$27,3,TRUE))))</f>
        <v/>
      </c>
      <c r="T244" s="204" t="str">
        <f>IF(C244="","",IF(AND(J244=0,K244=0),0,IF(Q244="有",IF(H244="ガソリン",VLOOKUP(M244,参考データ!$B$36:$F$38,3,FALSE)/R244^VLOOKUP(M244,参考データ!$B$36:$F$38,4,FALSE)/L244^VLOOKUP(M244,参考データ!$B$36:$F$38,5,FALSE),VLOOKUP(M244,参考データ!$B$39:$F$42,3,FALSE)/R244^VLOOKUP(M244,参考データ!$B$39:$F$42,4,FALSE)/L244^VLOOKUP(M244,参考データ!$B$39:$F$42,5,FALSE))*U244,J244/(IF(I244="委託輸送",IF(H244="ガソリン",INDEX(参考データ!$F$48:$I$50,MATCH(L244,参考データ!$D$48:$D$50,1),MATCH(M244,参考データ!$F$47:$I$47,0)),INDEX(参考データ!$F$51:$I$59,MATCH(L244,参考データ!$D$51:$D$59,1),MATCH(M244,参考データ!$F$47:$I$47,0))),IF(H244="ガソリン",INDEX(参考データ!$F$60:$I$62,MATCH(L244,参考データ!$D$60:$D$62,1),MATCH(M244,参考データ!$F$47:$I$47,0)),INDEX(参考データ!$F$63:$I$71,MATCH(L244,参考データ!$D$63:$D$71,1),MATCH(M244,参考データ!$F$47:$I$47,0))))))))</f>
        <v/>
      </c>
      <c r="U244" s="218" t="str">
        <f t="shared" si="53"/>
        <v/>
      </c>
      <c r="V244" s="206" t="str">
        <f>IF(C244="","",IF(AND(K244=0,T244=0),"OK",IF(Q244="有",IF(OR(IF(I244="委託輸送",IF(H244="ガソリン",VLOOKUP(L244,参考データ!$D$4:$H$6,5,TRUE),VLOOKUP(L244,参考データ!$D$7:$H$15,5,TRUE)),IF(H244="ガソリン",VLOOKUP(L244,参考データ!$D$16:$H$18,5,TRUE),VLOOKUP(L244,参考データ!$D$19:$H$27,5,TRUE)))&lt;(J244/N244),S244&gt;R244),"エラー","OK"),IF(IF(I244="委託輸送",IF(H244="ガソリン",VLOOKUP(L244,参考データ!$D$4:$H$6,5,TRUE),VLOOKUP(L244,参考データ!$D$7:$H$15,5,TRUE)),IF(H244="ガソリン",VLOOKUP(L244,参考データ!$D$16:$H$18,5,TRUE),VLOOKUP(L244,参考データ!$D$19:$H$27,5,TRUE)))&lt;(J244/N244),"エラー","OK"))))</f>
        <v/>
      </c>
      <c r="AN244" s="156">
        <f t="shared" si="54"/>
        <v>0</v>
      </c>
      <c r="AO244" s="156">
        <f t="shared" si="55"/>
        <v>0</v>
      </c>
      <c r="AP244" s="140">
        <f t="shared" si="56"/>
        <v>0</v>
      </c>
      <c r="AQ244" s="159" t="str">
        <f t="shared" si="57"/>
        <v/>
      </c>
    </row>
    <row r="245" spans="2:43" x14ac:dyDescent="0.2">
      <c r="B245" s="202">
        <v>234</v>
      </c>
      <c r="C245" s="45"/>
      <c r="D245" s="114"/>
      <c r="E245" s="114"/>
      <c r="F245" s="114"/>
      <c r="G245" s="44"/>
      <c r="H245" s="10"/>
      <c r="I245" s="10"/>
      <c r="J245" s="5"/>
      <c r="K245" s="36"/>
      <c r="L245" s="37"/>
      <c r="M245" s="8"/>
      <c r="N245" s="82"/>
      <c r="O245" s="68"/>
      <c r="P245" s="82"/>
      <c r="Q245" s="81"/>
      <c r="R245" s="280" t="str">
        <f t="shared" si="52"/>
        <v/>
      </c>
      <c r="S245" s="39" t="str">
        <f>IF(I245="","",IF(I245="委託輸送",IF(H245="ガソリン",VLOOKUP(L245,参考データ!$D$4:$F$6,3,TRUE),VLOOKUP(L245,参考データ!$D$7:$F$15,3,TRUE)),IF(H245="ガソリン",VLOOKUP(L245,参考データ!$D$16:$F$18,3,TRUE),VLOOKUP(L245,参考データ!$D$19:$F$27,3,TRUE))))</f>
        <v/>
      </c>
      <c r="T245" s="204" t="str">
        <f>IF(C245="","",IF(AND(J245=0,K245=0),0,IF(Q245="有",IF(H245="ガソリン",VLOOKUP(M245,参考データ!$B$36:$F$38,3,FALSE)/R245^VLOOKUP(M245,参考データ!$B$36:$F$38,4,FALSE)/L245^VLOOKUP(M245,参考データ!$B$36:$F$38,5,FALSE),VLOOKUP(M245,参考データ!$B$39:$F$42,3,FALSE)/R245^VLOOKUP(M245,参考データ!$B$39:$F$42,4,FALSE)/L245^VLOOKUP(M245,参考データ!$B$39:$F$42,5,FALSE))*U245,J245/(IF(I245="委託輸送",IF(H245="ガソリン",INDEX(参考データ!$F$48:$I$50,MATCH(L245,参考データ!$D$48:$D$50,1),MATCH(M245,参考データ!$F$47:$I$47,0)),INDEX(参考データ!$F$51:$I$59,MATCH(L245,参考データ!$D$51:$D$59,1),MATCH(M245,参考データ!$F$47:$I$47,0))),IF(H245="ガソリン",INDEX(参考データ!$F$60:$I$62,MATCH(L245,参考データ!$D$60:$D$62,1),MATCH(M245,参考データ!$F$47:$I$47,0)),INDEX(参考データ!$F$63:$I$71,MATCH(L245,参考データ!$D$63:$D$71,1),MATCH(M245,参考データ!$F$47:$I$47,0))))))))</f>
        <v/>
      </c>
      <c r="U245" s="218" t="str">
        <f t="shared" si="53"/>
        <v/>
      </c>
      <c r="V245" s="206" t="str">
        <f>IF(C245="","",IF(AND(K245=0,T245=0),"OK",IF(Q245="有",IF(OR(IF(I245="委託輸送",IF(H245="ガソリン",VLOOKUP(L245,参考データ!$D$4:$H$6,5,TRUE),VLOOKUP(L245,参考データ!$D$7:$H$15,5,TRUE)),IF(H245="ガソリン",VLOOKUP(L245,参考データ!$D$16:$H$18,5,TRUE),VLOOKUP(L245,参考データ!$D$19:$H$27,5,TRUE)))&lt;(J245/N245),S245&gt;R245),"エラー","OK"),IF(IF(I245="委託輸送",IF(H245="ガソリン",VLOOKUP(L245,参考データ!$D$4:$H$6,5,TRUE),VLOOKUP(L245,参考データ!$D$7:$H$15,5,TRUE)),IF(H245="ガソリン",VLOOKUP(L245,参考データ!$D$16:$H$18,5,TRUE),VLOOKUP(L245,参考データ!$D$19:$H$27,5,TRUE)))&lt;(J245/N245),"エラー","OK"))))</f>
        <v/>
      </c>
      <c r="AN245" s="156">
        <f t="shared" si="54"/>
        <v>0</v>
      </c>
      <c r="AO245" s="156">
        <f t="shared" si="55"/>
        <v>0</v>
      </c>
      <c r="AP245" s="140">
        <f t="shared" si="56"/>
        <v>0</v>
      </c>
      <c r="AQ245" s="159" t="str">
        <f t="shared" si="57"/>
        <v/>
      </c>
    </row>
    <row r="246" spans="2:43" x14ac:dyDescent="0.2">
      <c r="B246" s="202">
        <v>235</v>
      </c>
      <c r="C246" s="45"/>
      <c r="D246" s="114"/>
      <c r="E246" s="114"/>
      <c r="F246" s="114"/>
      <c r="G246" s="44"/>
      <c r="H246" s="10"/>
      <c r="I246" s="10"/>
      <c r="J246" s="5"/>
      <c r="K246" s="36"/>
      <c r="L246" s="37"/>
      <c r="M246" s="8"/>
      <c r="N246" s="82"/>
      <c r="O246" s="68"/>
      <c r="P246" s="82"/>
      <c r="Q246" s="81"/>
      <c r="R246" s="280" t="str">
        <f t="shared" si="52"/>
        <v/>
      </c>
      <c r="S246" s="39" t="str">
        <f>IF(I246="","",IF(I246="委託輸送",IF(H246="ガソリン",VLOOKUP(L246,参考データ!$D$4:$F$6,3,TRUE),VLOOKUP(L246,参考データ!$D$7:$F$15,3,TRUE)),IF(H246="ガソリン",VLOOKUP(L246,参考データ!$D$16:$F$18,3,TRUE),VLOOKUP(L246,参考データ!$D$19:$F$27,3,TRUE))))</f>
        <v/>
      </c>
      <c r="T246" s="204" t="str">
        <f>IF(C246="","",IF(AND(J246=0,K246=0),0,IF(Q246="有",IF(H246="ガソリン",VLOOKUP(M246,参考データ!$B$36:$F$38,3,FALSE)/R246^VLOOKUP(M246,参考データ!$B$36:$F$38,4,FALSE)/L246^VLOOKUP(M246,参考データ!$B$36:$F$38,5,FALSE),VLOOKUP(M246,参考データ!$B$39:$F$42,3,FALSE)/R246^VLOOKUP(M246,参考データ!$B$39:$F$42,4,FALSE)/L246^VLOOKUP(M246,参考データ!$B$39:$F$42,5,FALSE))*U246,J246/(IF(I246="委託輸送",IF(H246="ガソリン",INDEX(参考データ!$F$48:$I$50,MATCH(L246,参考データ!$D$48:$D$50,1),MATCH(M246,参考データ!$F$47:$I$47,0)),INDEX(参考データ!$F$51:$I$59,MATCH(L246,参考データ!$D$51:$D$59,1),MATCH(M246,参考データ!$F$47:$I$47,0))),IF(H246="ガソリン",INDEX(参考データ!$F$60:$I$62,MATCH(L246,参考データ!$D$60:$D$62,1),MATCH(M246,参考データ!$F$47:$I$47,0)),INDEX(参考データ!$F$63:$I$71,MATCH(L246,参考データ!$D$63:$D$71,1),MATCH(M246,参考データ!$F$47:$I$47,0))))))))</f>
        <v/>
      </c>
      <c r="U246" s="218" t="str">
        <f t="shared" si="53"/>
        <v/>
      </c>
      <c r="V246" s="206" t="str">
        <f>IF(C246="","",IF(AND(K246=0,T246=0),"OK",IF(Q246="有",IF(OR(IF(I246="委託輸送",IF(H246="ガソリン",VLOOKUP(L246,参考データ!$D$4:$H$6,5,TRUE),VLOOKUP(L246,参考データ!$D$7:$H$15,5,TRUE)),IF(H246="ガソリン",VLOOKUP(L246,参考データ!$D$16:$H$18,5,TRUE),VLOOKUP(L246,参考データ!$D$19:$H$27,5,TRUE)))&lt;(J246/N246),S246&gt;R246),"エラー","OK"),IF(IF(I246="委託輸送",IF(H246="ガソリン",VLOOKUP(L246,参考データ!$D$4:$H$6,5,TRUE),VLOOKUP(L246,参考データ!$D$7:$H$15,5,TRUE)),IF(H246="ガソリン",VLOOKUP(L246,参考データ!$D$16:$H$18,5,TRUE),VLOOKUP(L246,参考データ!$D$19:$H$27,5,TRUE)))&lt;(J246/N246),"エラー","OK"))))</f>
        <v/>
      </c>
      <c r="AN246" s="156">
        <f t="shared" si="54"/>
        <v>0</v>
      </c>
      <c r="AO246" s="156">
        <f t="shared" si="55"/>
        <v>0</v>
      </c>
      <c r="AP246" s="140">
        <f t="shared" si="56"/>
        <v>0</v>
      </c>
      <c r="AQ246" s="159" t="str">
        <f t="shared" si="57"/>
        <v/>
      </c>
    </row>
    <row r="247" spans="2:43" x14ac:dyDescent="0.2">
      <c r="B247" s="202">
        <v>236</v>
      </c>
      <c r="C247" s="45"/>
      <c r="D247" s="114"/>
      <c r="E247" s="114"/>
      <c r="F247" s="114"/>
      <c r="G247" s="44"/>
      <c r="H247" s="10"/>
      <c r="I247" s="10"/>
      <c r="J247" s="5"/>
      <c r="K247" s="36"/>
      <c r="L247" s="37"/>
      <c r="M247" s="8"/>
      <c r="N247" s="82"/>
      <c r="O247" s="68"/>
      <c r="P247" s="82"/>
      <c r="Q247" s="81"/>
      <c r="R247" s="280" t="str">
        <f t="shared" si="52"/>
        <v/>
      </c>
      <c r="S247" s="39" t="str">
        <f>IF(I247="","",IF(I247="委託輸送",IF(H247="ガソリン",VLOOKUP(L247,参考データ!$D$4:$F$6,3,TRUE),VLOOKUP(L247,参考データ!$D$7:$F$15,3,TRUE)),IF(H247="ガソリン",VLOOKUP(L247,参考データ!$D$16:$F$18,3,TRUE),VLOOKUP(L247,参考データ!$D$19:$F$27,3,TRUE))))</f>
        <v/>
      </c>
      <c r="T247" s="204" t="str">
        <f>IF(C247="","",IF(AND(J247=0,K247=0),0,IF(Q247="有",IF(H247="ガソリン",VLOOKUP(M247,参考データ!$B$36:$F$38,3,FALSE)/R247^VLOOKUP(M247,参考データ!$B$36:$F$38,4,FALSE)/L247^VLOOKUP(M247,参考データ!$B$36:$F$38,5,FALSE),VLOOKUP(M247,参考データ!$B$39:$F$42,3,FALSE)/R247^VLOOKUP(M247,参考データ!$B$39:$F$42,4,FALSE)/L247^VLOOKUP(M247,参考データ!$B$39:$F$42,5,FALSE))*U247,J247/(IF(I247="委託輸送",IF(H247="ガソリン",INDEX(参考データ!$F$48:$I$50,MATCH(L247,参考データ!$D$48:$D$50,1),MATCH(M247,参考データ!$F$47:$I$47,0)),INDEX(参考データ!$F$51:$I$59,MATCH(L247,参考データ!$D$51:$D$59,1),MATCH(M247,参考データ!$F$47:$I$47,0))),IF(H247="ガソリン",INDEX(参考データ!$F$60:$I$62,MATCH(L247,参考データ!$D$60:$D$62,1),MATCH(M247,参考データ!$F$47:$I$47,0)),INDEX(参考データ!$F$63:$I$71,MATCH(L247,参考データ!$D$63:$D$71,1),MATCH(M247,参考データ!$F$47:$I$47,0))))))))</f>
        <v/>
      </c>
      <c r="U247" s="218" t="str">
        <f t="shared" si="53"/>
        <v/>
      </c>
      <c r="V247" s="206" t="str">
        <f>IF(C247="","",IF(AND(K247=0,T247=0),"OK",IF(Q247="有",IF(OR(IF(I247="委託輸送",IF(H247="ガソリン",VLOOKUP(L247,参考データ!$D$4:$H$6,5,TRUE),VLOOKUP(L247,参考データ!$D$7:$H$15,5,TRUE)),IF(H247="ガソリン",VLOOKUP(L247,参考データ!$D$16:$H$18,5,TRUE),VLOOKUP(L247,参考データ!$D$19:$H$27,5,TRUE)))&lt;(J247/N247),S247&gt;R247),"エラー","OK"),IF(IF(I247="委託輸送",IF(H247="ガソリン",VLOOKUP(L247,参考データ!$D$4:$H$6,5,TRUE),VLOOKUP(L247,参考データ!$D$7:$H$15,5,TRUE)),IF(H247="ガソリン",VLOOKUP(L247,参考データ!$D$16:$H$18,5,TRUE),VLOOKUP(L247,参考データ!$D$19:$H$27,5,TRUE)))&lt;(J247/N247),"エラー","OK"))))</f>
        <v/>
      </c>
      <c r="AN247" s="156">
        <f t="shared" si="54"/>
        <v>0</v>
      </c>
      <c r="AO247" s="156">
        <f t="shared" si="55"/>
        <v>0</v>
      </c>
      <c r="AP247" s="140">
        <f t="shared" si="56"/>
        <v>0</v>
      </c>
      <c r="AQ247" s="159" t="str">
        <f t="shared" si="57"/>
        <v/>
      </c>
    </row>
    <row r="248" spans="2:43" x14ac:dyDescent="0.2">
      <c r="B248" s="202">
        <v>237</v>
      </c>
      <c r="C248" s="45"/>
      <c r="D248" s="114"/>
      <c r="E248" s="114"/>
      <c r="F248" s="114"/>
      <c r="G248" s="44"/>
      <c r="H248" s="10"/>
      <c r="I248" s="10"/>
      <c r="J248" s="5"/>
      <c r="K248" s="36"/>
      <c r="L248" s="37"/>
      <c r="M248" s="8"/>
      <c r="N248" s="82"/>
      <c r="O248" s="68"/>
      <c r="P248" s="82"/>
      <c r="Q248" s="81"/>
      <c r="R248" s="280" t="str">
        <f t="shared" si="52"/>
        <v/>
      </c>
      <c r="S248" s="39" t="str">
        <f>IF(I248="","",IF(I248="委託輸送",IF(H248="ガソリン",VLOOKUP(L248,参考データ!$D$4:$F$6,3,TRUE),VLOOKUP(L248,参考データ!$D$7:$F$15,3,TRUE)),IF(H248="ガソリン",VLOOKUP(L248,参考データ!$D$16:$F$18,3,TRUE),VLOOKUP(L248,参考データ!$D$19:$F$27,3,TRUE))))</f>
        <v/>
      </c>
      <c r="T248" s="204" t="str">
        <f>IF(C248="","",IF(AND(J248=0,K248=0),0,IF(Q248="有",IF(H248="ガソリン",VLOOKUP(M248,参考データ!$B$36:$F$38,3,FALSE)/R248^VLOOKUP(M248,参考データ!$B$36:$F$38,4,FALSE)/L248^VLOOKUP(M248,参考データ!$B$36:$F$38,5,FALSE),VLOOKUP(M248,参考データ!$B$39:$F$42,3,FALSE)/R248^VLOOKUP(M248,参考データ!$B$39:$F$42,4,FALSE)/L248^VLOOKUP(M248,参考データ!$B$39:$F$42,5,FALSE))*U248,J248/(IF(I248="委託輸送",IF(H248="ガソリン",INDEX(参考データ!$F$48:$I$50,MATCH(L248,参考データ!$D$48:$D$50,1),MATCH(M248,参考データ!$F$47:$I$47,0)),INDEX(参考データ!$F$51:$I$59,MATCH(L248,参考データ!$D$51:$D$59,1),MATCH(M248,参考データ!$F$47:$I$47,0))),IF(H248="ガソリン",INDEX(参考データ!$F$60:$I$62,MATCH(L248,参考データ!$D$60:$D$62,1),MATCH(M248,参考データ!$F$47:$I$47,0)),INDEX(参考データ!$F$63:$I$71,MATCH(L248,参考データ!$D$63:$D$71,1),MATCH(M248,参考データ!$F$47:$I$47,0))))))))</f>
        <v/>
      </c>
      <c r="U248" s="218" t="str">
        <f t="shared" si="53"/>
        <v/>
      </c>
      <c r="V248" s="206" t="str">
        <f>IF(C248="","",IF(AND(K248=0,T248=0),"OK",IF(Q248="有",IF(OR(IF(I248="委託輸送",IF(H248="ガソリン",VLOOKUP(L248,参考データ!$D$4:$H$6,5,TRUE),VLOOKUP(L248,参考データ!$D$7:$H$15,5,TRUE)),IF(H248="ガソリン",VLOOKUP(L248,参考データ!$D$16:$H$18,5,TRUE),VLOOKUP(L248,参考データ!$D$19:$H$27,5,TRUE)))&lt;(J248/N248),S248&gt;R248),"エラー","OK"),IF(IF(I248="委託輸送",IF(H248="ガソリン",VLOOKUP(L248,参考データ!$D$4:$H$6,5,TRUE),VLOOKUP(L248,参考データ!$D$7:$H$15,5,TRUE)),IF(H248="ガソリン",VLOOKUP(L248,参考データ!$D$16:$H$18,5,TRUE),VLOOKUP(L248,参考データ!$D$19:$H$27,5,TRUE)))&lt;(J248/N248),"エラー","OK"))))</f>
        <v/>
      </c>
      <c r="AN248" s="156">
        <f t="shared" si="54"/>
        <v>0</v>
      </c>
      <c r="AO248" s="156">
        <f t="shared" si="55"/>
        <v>0</v>
      </c>
      <c r="AP248" s="140">
        <f t="shared" si="56"/>
        <v>0</v>
      </c>
      <c r="AQ248" s="159" t="str">
        <f t="shared" si="57"/>
        <v/>
      </c>
    </row>
    <row r="249" spans="2:43" x14ac:dyDescent="0.2">
      <c r="B249" s="202">
        <v>238</v>
      </c>
      <c r="C249" s="45"/>
      <c r="D249" s="114"/>
      <c r="E249" s="114"/>
      <c r="F249" s="114"/>
      <c r="G249" s="44"/>
      <c r="H249" s="10"/>
      <c r="I249" s="10"/>
      <c r="J249" s="5"/>
      <c r="K249" s="36"/>
      <c r="L249" s="37"/>
      <c r="M249" s="8"/>
      <c r="N249" s="82"/>
      <c r="O249" s="68"/>
      <c r="P249" s="82"/>
      <c r="Q249" s="81"/>
      <c r="R249" s="280" t="str">
        <f t="shared" si="52"/>
        <v/>
      </c>
      <c r="S249" s="39" t="str">
        <f>IF(I249="","",IF(I249="委託輸送",IF(H249="ガソリン",VLOOKUP(L249,参考データ!$D$4:$F$6,3,TRUE),VLOOKUP(L249,参考データ!$D$7:$F$15,3,TRUE)),IF(H249="ガソリン",VLOOKUP(L249,参考データ!$D$16:$F$18,3,TRUE),VLOOKUP(L249,参考データ!$D$19:$F$27,3,TRUE))))</f>
        <v/>
      </c>
      <c r="T249" s="204" t="str">
        <f>IF(C249="","",IF(AND(J249=0,K249=0),0,IF(Q249="有",IF(H249="ガソリン",VLOOKUP(M249,参考データ!$B$36:$F$38,3,FALSE)/R249^VLOOKUP(M249,参考データ!$B$36:$F$38,4,FALSE)/L249^VLOOKUP(M249,参考データ!$B$36:$F$38,5,FALSE),VLOOKUP(M249,参考データ!$B$39:$F$42,3,FALSE)/R249^VLOOKUP(M249,参考データ!$B$39:$F$42,4,FALSE)/L249^VLOOKUP(M249,参考データ!$B$39:$F$42,5,FALSE))*U249,J249/(IF(I249="委託輸送",IF(H249="ガソリン",INDEX(参考データ!$F$48:$I$50,MATCH(L249,参考データ!$D$48:$D$50,1),MATCH(M249,参考データ!$F$47:$I$47,0)),INDEX(参考データ!$F$51:$I$59,MATCH(L249,参考データ!$D$51:$D$59,1),MATCH(M249,参考データ!$F$47:$I$47,0))),IF(H249="ガソリン",INDEX(参考データ!$F$60:$I$62,MATCH(L249,参考データ!$D$60:$D$62,1),MATCH(M249,参考データ!$F$47:$I$47,0)),INDEX(参考データ!$F$63:$I$71,MATCH(L249,参考データ!$D$63:$D$71,1),MATCH(M249,参考データ!$F$47:$I$47,0))))))))</f>
        <v/>
      </c>
      <c r="U249" s="218" t="str">
        <f t="shared" si="53"/>
        <v/>
      </c>
      <c r="V249" s="206" t="str">
        <f>IF(C249="","",IF(AND(K249=0,T249=0),"OK",IF(Q249="有",IF(OR(IF(I249="委託輸送",IF(H249="ガソリン",VLOOKUP(L249,参考データ!$D$4:$H$6,5,TRUE),VLOOKUP(L249,参考データ!$D$7:$H$15,5,TRUE)),IF(H249="ガソリン",VLOOKUP(L249,参考データ!$D$16:$H$18,5,TRUE),VLOOKUP(L249,参考データ!$D$19:$H$27,5,TRUE)))&lt;(J249/N249),S249&gt;R249),"エラー","OK"),IF(IF(I249="委託輸送",IF(H249="ガソリン",VLOOKUP(L249,参考データ!$D$4:$H$6,5,TRUE),VLOOKUP(L249,参考データ!$D$7:$H$15,5,TRUE)),IF(H249="ガソリン",VLOOKUP(L249,参考データ!$D$16:$H$18,5,TRUE),VLOOKUP(L249,参考データ!$D$19:$H$27,5,TRUE)))&lt;(J249/N249),"エラー","OK"))))</f>
        <v/>
      </c>
      <c r="AN249" s="156">
        <f t="shared" si="54"/>
        <v>0</v>
      </c>
      <c r="AO249" s="156">
        <f t="shared" si="55"/>
        <v>0</v>
      </c>
      <c r="AP249" s="140">
        <f t="shared" si="56"/>
        <v>0</v>
      </c>
      <c r="AQ249" s="159" t="str">
        <f t="shared" si="57"/>
        <v/>
      </c>
    </row>
    <row r="250" spans="2:43" x14ac:dyDescent="0.2">
      <c r="B250" s="202">
        <v>239</v>
      </c>
      <c r="C250" s="45"/>
      <c r="D250" s="114"/>
      <c r="E250" s="114"/>
      <c r="F250" s="114"/>
      <c r="G250" s="44"/>
      <c r="H250" s="10"/>
      <c r="I250" s="10"/>
      <c r="J250" s="5"/>
      <c r="K250" s="36"/>
      <c r="L250" s="37"/>
      <c r="M250" s="8"/>
      <c r="N250" s="82"/>
      <c r="O250" s="68"/>
      <c r="P250" s="82"/>
      <c r="Q250" s="81"/>
      <c r="R250" s="280" t="str">
        <f t="shared" si="52"/>
        <v/>
      </c>
      <c r="S250" s="39" t="str">
        <f>IF(I250="","",IF(I250="委託輸送",IF(H250="ガソリン",VLOOKUP(L250,参考データ!$D$4:$F$6,3,TRUE),VLOOKUP(L250,参考データ!$D$7:$F$15,3,TRUE)),IF(H250="ガソリン",VLOOKUP(L250,参考データ!$D$16:$F$18,3,TRUE),VLOOKUP(L250,参考データ!$D$19:$F$27,3,TRUE))))</f>
        <v/>
      </c>
      <c r="T250" s="204" t="str">
        <f>IF(C250="","",IF(AND(J250=0,K250=0),0,IF(Q250="有",IF(H250="ガソリン",VLOOKUP(M250,参考データ!$B$36:$F$38,3,FALSE)/R250^VLOOKUP(M250,参考データ!$B$36:$F$38,4,FALSE)/L250^VLOOKUP(M250,参考データ!$B$36:$F$38,5,FALSE),VLOOKUP(M250,参考データ!$B$39:$F$42,3,FALSE)/R250^VLOOKUP(M250,参考データ!$B$39:$F$42,4,FALSE)/L250^VLOOKUP(M250,参考データ!$B$39:$F$42,5,FALSE))*U250,J250/(IF(I250="委託輸送",IF(H250="ガソリン",INDEX(参考データ!$F$48:$I$50,MATCH(L250,参考データ!$D$48:$D$50,1),MATCH(M250,参考データ!$F$47:$I$47,0)),INDEX(参考データ!$F$51:$I$59,MATCH(L250,参考データ!$D$51:$D$59,1),MATCH(M250,参考データ!$F$47:$I$47,0))),IF(H250="ガソリン",INDEX(参考データ!$F$60:$I$62,MATCH(L250,参考データ!$D$60:$D$62,1),MATCH(M250,参考データ!$F$47:$I$47,0)),INDEX(参考データ!$F$63:$I$71,MATCH(L250,参考データ!$D$63:$D$71,1),MATCH(M250,参考データ!$F$47:$I$47,0))))))))</f>
        <v/>
      </c>
      <c r="U250" s="218" t="str">
        <f t="shared" si="53"/>
        <v/>
      </c>
      <c r="V250" s="206" t="str">
        <f>IF(C250="","",IF(AND(K250=0,T250=0),"OK",IF(Q250="有",IF(OR(IF(I250="委託輸送",IF(H250="ガソリン",VLOOKUP(L250,参考データ!$D$4:$H$6,5,TRUE),VLOOKUP(L250,参考データ!$D$7:$H$15,5,TRUE)),IF(H250="ガソリン",VLOOKUP(L250,参考データ!$D$16:$H$18,5,TRUE),VLOOKUP(L250,参考データ!$D$19:$H$27,5,TRUE)))&lt;(J250/N250),S250&gt;R250),"エラー","OK"),IF(IF(I250="委託輸送",IF(H250="ガソリン",VLOOKUP(L250,参考データ!$D$4:$H$6,5,TRUE),VLOOKUP(L250,参考データ!$D$7:$H$15,5,TRUE)),IF(H250="ガソリン",VLOOKUP(L250,参考データ!$D$16:$H$18,5,TRUE),VLOOKUP(L250,参考データ!$D$19:$H$27,5,TRUE)))&lt;(J250/N250),"エラー","OK"))))</f>
        <v/>
      </c>
      <c r="AN250" s="156">
        <f t="shared" si="54"/>
        <v>0</v>
      </c>
      <c r="AO250" s="156">
        <f t="shared" si="55"/>
        <v>0</v>
      </c>
      <c r="AP250" s="140">
        <f t="shared" si="56"/>
        <v>0</v>
      </c>
      <c r="AQ250" s="159" t="str">
        <f t="shared" si="57"/>
        <v/>
      </c>
    </row>
    <row r="251" spans="2:43" x14ac:dyDescent="0.2">
      <c r="B251" s="202">
        <v>240</v>
      </c>
      <c r="C251" s="45"/>
      <c r="D251" s="114"/>
      <c r="E251" s="114"/>
      <c r="F251" s="114"/>
      <c r="G251" s="44"/>
      <c r="H251" s="10"/>
      <c r="I251" s="10"/>
      <c r="J251" s="5"/>
      <c r="K251" s="36"/>
      <c r="L251" s="37"/>
      <c r="M251" s="8"/>
      <c r="N251" s="82"/>
      <c r="O251" s="68"/>
      <c r="P251" s="82"/>
      <c r="Q251" s="81"/>
      <c r="R251" s="280" t="str">
        <f t="shared" si="52"/>
        <v/>
      </c>
      <c r="S251" s="39" t="str">
        <f>IF(I251="","",IF(I251="委託輸送",IF(H251="ガソリン",VLOOKUP(L251,参考データ!$D$4:$F$6,3,TRUE),VLOOKUP(L251,参考データ!$D$7:$F$15,3,TRUE)),IF(H251="ガソリン",VLOOKUP(L251,参考データ!$D$16:$F$18,3,TRUE),VLOOKUP(L251,参考データ!$D$19:$F$27,3,TRUE))))</f>
        <v/>
      </c>
      <c r="T251" s="204" t="str">
        <f>IF(C251="","",IF(AND(J251=0,K251=0),0,IF(Q251="有",IF(H251="ガソリン",VLOOKUP(M251,参考データ!$B$36:$F$38,3,FALSE)/R251^VLOOKUP(M251,参考データ!$B$36:$F$38,4,FALSE)/L251^VLOOKUP(M251,参考データ!$B$36:$F$38,5,FALSE),VLOOKUP(M251,参考データ!$B$39:$F$42,3,FALSE)/R251^VLOOKUP(M251,参考データ!$B$39:$F$42,4,FALSE)/L251^VLOOKUP(M251,参考データ!$B$39:$F$42,5,FALSE))*U251,J251/(IF(I251="委託輸送",IF(H251="ガソリン",INDEX(参考データ!$F$48:$I$50,MATCH(L251,参考データ!$D$48:$D$50,1),MATCH(M251,参考データ!$F$47:$I$47,0)),INDEX(参考データ!$F$51:$I$59,MATCH(L251,参考データ!$D$51:$D$59,1),MATCH(M251,参考データ!$F$47:$I$47,0))),IF(H251="ガソリン",INDEX(参考データ!$F$60:$I$62,MATCH(L251,参考データ!$D$60:$D$62,1),MATCH(M251,参考データ!$F$47:$I$47,0)),INDEX(参考データ!$F$63:$I$71,MATCH(L251,参考データ!$D$63:$D$71,1),MATCH(M251,参考データ!$F$47:$I$47,0))))))))</f>
        <v/>
      </c>
      <c r="U251" s="218" t="str">
        <f t="shared" si="53"/>
        <v/>
      </c>
      <c r="V251" s="206" t="str">
        <f>IF(C251="","",IF(AND(K251=0,T251=0),"OK",IF(Q251="有",IF(OR(IF(I251="委託輸送",IF(H251="ガソリン",VLOOKUP(L251,参考データ!$D$4:$H$6,5,TRUE),VLOOKUP(L251,参考データ!$D$7:$H$15,5,TRUE)),IF(H251="ガソリン",VLOOKUP(L251,参考データ!$D$16:$H$18,5,TRUE),VLOOKUP(L251,参考データ!$D$19:$H$27,5,TRUE)))&lt;(J251/N251),S251&gt;R251),"エラー","OK"),IF(IF(I251="委託輸送",IF(H251="ガソリン",VLOOKUP(L251,参考データ!$D$4:$H$6,5,TRUE),VLOOKUP(L251,参考データ!$D$7:$H$15,5,TRUE)),IF(H251="ガソリン",VLOOKUP(L251,参考データ!$D$16:$H$18,5,TRUE),VLOOKUP(L251,参考データ!$D$19:$H$27,5,TRUE)))&lt;(J251/N251),"エラー","OK"))))</f>
        <v/>
      </c>
      <c r="AN251" s="156">
        <f t="shared" si="54"/>
        <v>0</v>
      </c>
      <c r="AO251" s="156">
        <f t="shared" si="55"/>
        <v>0</v>
      </c>
      <c r="AP251" s="140">
        <f t="shared" si="56"/>
        <v>0</v>
      </c>
      <c r="AQ251" s="159" t="str">
        <f t="shared" si="57"/>
        <v/>
      </c>
    </row>
    <row r="252" spans="2:43" x14ac:dyDescent="0.2">
      <c r="B252" s="202">
        <v>241</v>
      </c>
      <c r="C252" s="45"/>
      <c r="D252" s="114"/>
      <c r="E252" s="114"/>
      <c r="F252" s="114"/>
      <c r="G252" s="44"/>
      <c r="H252" s="10"/>
      <c r="I252" s="10"/>
      <c r="J252" s="5"/>
      <c r="K252" s="36"/>
      <c r="L252" s="37"/>
      <c r="M252" s="8"/>
      <c r="N252" s="82"/>
      <c r="O252" s="68"/>
      <c r="P252" s="82"/>
      <c r="Q252" s="81"/>
      <c r="R252" s="280" t="str">
        <f t="shared" si="52"/>
        <v/>
      </c>
      <c r="S252" s="39" t="str">
        <f>IF(I252="","",IF(I252="委託輸送",IF(H252="ガソリン",VLOOKUP(L252,参考データ!$D$4:$F$6,3,TRUE),VLOOKUP(L252,参考データ!$D$7:$F$15,3,TRUE)),IF(H252="ガソリン",VLOOKUP(L252,参考データ!$D$16:$F$18,3,TRUE),VLOOKUP(L252,参考データ!$D$19:$F$27,3,TRUE))))</f>
        <v/>
      </c>
      <c r="T252" s="204" t="str">
        <f>IF(C252="","",IF(AND(J252=0,K252=0),0,IF(Q252="有",IF(H252="ガソリン",VLOOKUP(M252,参考データ!$B$36:$F$38,3,FALSE)/R252^VLOOKUP(M252,参考データ!$B$36:$F$38,4,FALSE)/L252^VLOOKUP(M252,参考データ!$B$36:$F$38,5,FALSE),VLOOKUP(M252,参考データ!$B$39:$F$42,3,FALSE)/R252^VLOOKUP(M252,参考データ!$B$39:$F$42,4,FALSE)/L252^VLOOKUP(M252,参考データ!$B$39:$F$42,5,FALSE))*U252,J252/(IF(I252="委託輸送",IF(H252="ガソリン",INDEX(参考データ!$F$48:$I$50,MATCH(L252,参考データ!$D$48:$D$50,1),MATCH(M252,参考データ!$F$47:$I$47,0)),INDEX(参考データ!$F$51:$I$59,MATCH(L252,参考データ!$D$51:$D$59,1),MATCH(M252,参考データ!$F$47:$I$47,0))),IF(H252="ガソリン",INDEX(参考データ!$F$60:$I$62,MATCH(L252,参考データ!$D$60:$D$62,1),MATCH(M252,参考データ!$F$47:$I$47,0)),INDEX(参考データ!$F$63:$I$71,MATCH(L252,参考データ!$D$63:$D$71,1),MATCH(M252,参考データ!$F$47:$I$47,0))))))))</f>
        <v/>
      </c>
      <c r="U252" s="218" t="str">
        <f t="shared" si="53"/>
        <v/>
      </c>
      <c r="V252" s="206" t="str">
        <f>IF(C252="","",IF(AND(K252=0,T252=0),"OK",IF(Q252="有",IF(OR(IF(I252="委託輸送",IF(H252="ガソリン",VLOOKUP(L252,参考データ!$D$4:$H$6,5,TRUE),VLOOKUP(L252,参考データ!$D$7:$H$15,5,TRUE)),IF(H252="ガソリン",VLOOKUP(L252,参考データ!$D$16:$H$18,5,TRUE),VLOOKUP(L252,参考データ!$D$19:$H$27,5,TRUE)))&lt;(J252/N252),S252&gt;R252),"エラー","OK"),IF(IF(I252="委託輸送",IF(H252="ガソリン",VLOOKUP(L252,参考データ!$D$4:$H$6,5,TRUE),VLOOKUP(L252,参考データ!$D$7:$H$15,5,TRUE)),IF(H252="ガソリン",VLOOKUP(L252,参考データ!$D$16:$H$18,5,TRUE),VLOOKUP(L252,参考データ!$D$19:$H$27,5,TRUE)))&lt;(J252/N252),"エラー","OK"))))</f>
        <v/>
      </c>
      <c r="AN252" s="156">
        <f t="shared" si="54"/>
        <v>0</v>
      </c>
      <c r="AO252" s="156">
        <f t="shared" si="55"/>
        <v>0</v>
      </c>
      <c r="AP252" s="140">
        <f t="shared" si="56"/>
        <v>0</v>
      </c>
      <c r="AQ252" s="159" t="str">
        <f t="shared" si="57"/>
        <v/>
      </c>
    </row>
    <row r="253" spans="2:43" x14ac:dyDescent="0.2">
      <c r="B253" s="202">
        <v>242</v>
      </c>
      <c r="C253" s="45"/>
      <c r="D253" s="114"/>
      <c r="E253" s="114"/>
      <c r="F253" s="114"/>
      <c r="G253" s="44"/>
      <c r="H253" s="10"/>
      <c r="I253" s="10"/>
      <c r="J253" s="5"/>
      <c r="K253" s="36"/>
      <c r="L253" s="37"/>
      <c r="M253" s="8"/>
      <c r="N253" s="82"/>
      <c r="O253" s="68"/>
      <c r="P253" s="82"/>
      <c r="Q253" s="81"/>
      <c r="R253" s="280" t="str">
        <f t="shared" si="52"/>
        <v/>
      </c>
      <c r="S253" s="39" t="str">
        <f>IF(I253="","",IF(I253="委託輸送",IF(H253="ガソリン",VLOOKUP(L253,参考データ!$D$4:$F$6,3,TRUE),VLOOKUP(L253,参考データ!$D$7:$F$15,3,TRUE)),IF(H253="ガソリン",VLOOKUP(L253,参考データ!$D$16:$F$18,3,TRUE),VLOOKUP(L253,参考データ!$D$19:$F$27,3,TRUE))))</f>
        <v/>
      </c>
      <c r="T253" s="204" t="str">
        <f>IF(C253="","",IF(AND(J253=0,K253=0),0,IF(Q253="有",IF(H253="ガソリン",VLOOKUP(M253,参考データ!$B$36:$F$38,3,FALSE)/R253^VLOOKUP(M253,参考データ!$B$36:$F$38,4,FALSE)/L253^VLOOKUP(M253,参考データ!$B$36:$F$38,5,FALSE),VLOOKUP(M253,参考データ!$B$39:$F$42,3,FALSE)/R253^VLOOKUP(M253,参考データ!$B$39:$F$42,4,FALSE)/L253^VLOOKUP(M253,参考データ!$B$39:$F$42,5,FALSE))*U253,J253/(IF(I253="委託輸送",IF(H253="ガソリン",INDEX(参考データ!$F$48:$I$50,MATCH(L253,参考データ!$D$48:$D$50,1),MATCH(M253,参考データ!$F$47:$I$47,0)),INDEX(参考データ!$F$51:$I$59,MATCH(L253,参考データ!$D$51:$D$59,1),MATCH(M253,参考データ!$F$47:$I$47,0))),IF(H253="ガソリン",INDEX(参考データ!$F$60:$I$62,MATCH(L253,参考データ!$D$60:$D$62,1),MATCH(M253,参考データ!$F$47:$I$47,0)),INDEX(参考データ!$F$63:$I$71,MATCH(L253,参考データ!$D$63:$D$71,1),MATCH(M253,参考データ!$F$47:$I$47,0))))))))</f>
        <v/>
      </c>
      <c r="U253" s="218" t="str">
        <f t="shared" si="53"/>
        <v/>
      </c>
      <c r="V253" s="206" t="str">
        <f>IF(C253="","",IF(AND(K253=0,T253=0),"OK",IF(Q253="有",IF(OR(IF(I253="委託輸送",IF(H253="ガソリン",VLOOKUP(L253,参考データ!$D$4:$H$6,5,TRUE),VLOOKUP(L253,参考データ!$D$7:$H$15,5,TRUE)),IF(H253="ガソリン",VLOOKUP(L253,参考データ!$D$16:$H$18,5,TRUE),VLOOKUP(L253,参考データ!$D$19:$H$27,5,TRUE)))&lt;(J253/N253),S253&gt;R253),"エラー","OK"),IF(IF(I253="委託輸送",IF(H253="ガソリン",VLOOKUP(L253,参考データ!$D$4:$H$6,5,TRUE),VLOOKUP(L253,参考データ!$D$7:$H$15,5,TRUE)),IF(H253="ガソリン",VLOOKUP(L253,参考データ!$D$16:$H$18,5,TRUE),VLOOKUP(L253,参考データ!$D$19:$H$27,5,TRUE)))&lt;(J253/N253),"エラー","OK"))))</f>
        <v/>
      </c>
      <c r="AN253" s="156">
        <f t="shared" si="54"/>
        <v>0</v>
      </c>
      <c r="AO253" s="156">
        <f t="shared" si="55"/>
        <v>0</v>
      </c>
      <c r="AP253" s="140">
        <f t="shared" si="56"/>
        <v>0</v>
      </c>
      <c r="AQ253" s="159" t="str">
        <f t="shared" si="57"/>
        <v/>
      </c>
    </row>
    <row r="254" spans="2:43" x14ac:dyDescent="0.2">
      <c r="B254" s="202">
        <v>243</v>
      </c>
      <c r="C254" s="45"/>
      <c r="D254" s="114"/>
      <c r="E254" s="114"/>
      <c r="F254" s="114"/>
      <c r="G254" s="44"/>
      <c r="H254" s="10"/>
      <c r="I254" s="10"/>
      <c r="J254" s="5"/>
      <c r="K254" s="36"/>
      <c r="L254" s="37"/>
      <c r="M254" s="8"/>
      <c r="N254" s="82"/>
      <c r="O254" s="68"/>
      <c r="P254" s="82"/>
      <c r="Q254" s="81"/>
      <c r="R254" s="280" t="str">
        <f t="shared" si="52"/>
        <v/>
      </c>
      <c r="S254" s="39" t="str">
        <f>IF(I254="","",IF(I254="委託輸送",IF(H254="ガソリン",VLOOKUP(L254,参考データ!$D$4:$F$6,3,TRUE),VLOOKUP(L254,参考データ!$D$7:$F$15,3,TRUE)),IF(H254="ガソリン",VLOOKUP(L254,参考データ!$D$16:$F$18,3,TRUE),VLOOKUP(L254,参考データ!$D$19:$F$27,3,TRUE))))</f>
        <v/>
      </c>
      <c r="T254" s="204" t="str">
        <f>IF(C254="","",IF(AND(J254=0,K254=0),0,IF(Q254="有",IF(H254="ガソリン",VLOOKUP(M254,参考データ!$B$36:$F$38,3,FALSE)/R254^VLOOKUP(M254,参考データ!$B$36:$F$38,4,FALSE)/L254^VLOOKUP(M254,参考データ!$B$36:$F$38,5,FALSE),VLOOKUP(M254,参考データ!$B$39:$F$42,3,FALSE)/R254^VLOOKUP(M254,参考データ!$B$39:$F$42,4,FALSE)/L254^VLOOKUP(M254,参考データ!$B$39:$F$42,5,FALSE))*U254,J254/(IF(I254="委託輸送",IF(H254="ガソリン",INDEX(参考データ!$F$48:$I$50,MATCH(L254,参考データ!$D$48:$D$50,1),MATCH(M254,参考データ!$F$47:$I$47,0)),INDEX(参考データ!$F$51:$I$59,MATCH(L254,参考データ!$D$51:$D$59,1),MATCH(M254,参考データ!$F$47:$I$47,0))),IF(H254="ガソリン",INDEX(参考データ!$F$60:$I$62,MATCH(L254,参考データ!$D$60:$D$62,1),MATCH(M254,参考データ!$F$47:$I$47,0)),INDEX(参考データ!$F$63:$I$71,MATCH(L254,参考データ!$D$63:$D$71,1),MATCH(M254,参考データ!$F$47:$I$47,0))))))))</f>
        <v/>
      </c>
      <c r="U254" s="218" t="str">
        <f t="shared" si="53"/>
        <v/>
      </c>
      <c r="V254" s="206" t="str">
        <f>IF(C254="","",IF(AND(K254=0,T254=0),"OK",IF(Q254="有",IF(OR(IF(I254="委託輸送",IF(H254="ガソリン",VLOOKUP(L254,参考データ!$D$4:$H$6,5,TRUE),VLOOKUP(L254,参考データ!$D$7:$H$15,5,TRUE)),IF(H254="ガソリン",VLOOKUP(L254,参考データ!$D$16:$H$18,5,TRUE),VLOOKUP(L254,参考データ!$D$19:$H$27,5,TRUE)))&lt;(J254/N254),S254&gt;R254),"エラー","OK"),IF(IF(I254="委託輸送",IF(H254="ガソリン",VLOOKUP(L254,参考データ!$D$4:$H$6,5,TRUE),VLOOKUP(L254,参考データ!$D$7:$H$15,5,TRUE)),IF(H254="ガソリン",VLOOKUP(L254,参考データ!$D$16:$H$18,5,TRUE),VLOOKUP(L254,参考データ!$D$19:$H$27,5,TRUE)))&lt;(J254/N254),"エラー","OK"))))</f>
        <v/>
      </c>
      <c r="AN254" s="156">
        <f t="shared" si="54"/>
        <v>0</v>
      </c>
      <c r="AO254" s="156">
        <f t="shared" si="55"/>
        <v>0</v>
      </c>
      <c r="AP254" s="140">
        <f t="shared" si="56"/>
        <v>0</v>
      </c>
      <c r="AQ254" s="159" t="str">
        <f t="shared" si="57"/>
        <v/>
      </c>
    </row>
    <row r="255" spans="2:43" x14ac:dyDescent="0.2">
      <c r="B255" s="202">
        <v>244</v>
      </c>
      <c r="C255" s="45"/>
      <c r="D255" s="114"/>
      <c r="E255" s="114"/>
      <c r="F255" s="114"/>
      <c r="G255" s="44"/>
      <c r="H255" s="10"/>
      <c r="I255" s="10"/>
      <c r="J255" s="5"/>
      <c r="K255" s="36"/>
      <c r="L255" s="37"/>
      <c r="M255" s="8"/>
      <c r="N255" s="82"/>
      <c r="O255" s="68"/>
      <c r="P255" s="82"/>
      <c r="Q255" s="81"/>
      <c r="R255" s="280" t="str">
        <f t="shared" si="52"/>
        <v/>
      </c>
      <c r="S255" s="39" t="str">
        <f>IF(I255="","",IF(I255="委託輸送",IF(H255="ガソリン",VLOOKUP(L255,参考データ!$D$4:$F$6,3,TRUE),VLOOKUP(L255,参考データ!$D$7:$F$15,3,TRUE)),IF(H255="ガソリン",VLOOKUP(L255,参考データ!$D$16:$F$18,3,TRUE),VLOOKUP(L255,参考データ!$D$19:$F$27,3,TRUE))))</f>
        <v/>
      </c>
      <c r="T255" s="204" t="str">
        <f>IF(C255="","",IF(AND(J255=0,K255=0),0,IF(Q255="有",IF(H255="ガソリン",VLOOKUP(M255,参考データ!$B$36:$F$38,3,FALSE)/R255^VLOOKUP(M255,参考データ!$B$36:$F$38,4,FALSE)/L255^VLOOKUP(M255,参考データ!$B$36:$F$38,5,FALSE),VLOOKUP(M255,参考データ!$B$39:$F$42,3,FALSE)/R255^VLOOKUP(M255,参考データ!$B$39:$F$42,4,FALSE)/L255^VLOOKUP(M255,参考データ!$B$39:$F$42,5,FALSE))*U255,J255/(IF(I255="委託輸送",IF(H255="ガソリン",INDEX(参考データ!$F$48:$I$50,MATCH(L255,参考データ!$D$48:$D$50,1),MATCH(M255,参考データ!$F$47:$I$47,0)),INDEX(参考データ!$F$51:$I$59,MATCH(L255,参考データ!$D$51:$D$59,1),MATCH(M255,参考データ!$F$47:$I$47,0))),IF(H255="ガソリン",INDEX(参考データ!$F$60:$I$62,MATCH(L255,参考データ!$D$60:$D$62,1),MATCH(M255,参考データ!$F$47:$I$47,0)),INDEX(参考データ!$F$63:$I$71,MATCH(L255,参考データ!$D$63:$D$71,1),MATCH(M255,参考データ!$F$47:$I$47,0))))))))</f>
        <v/>
      </c>
      <c r="U255" s="218" t="str">
        <f t="shared" si="53"/>
        <v/>
      </c>
      <c r="V255" s="206" t="str">
        <f>IF(C255="","",IF(AND(K255=0,T255=0),"OK",IF(Q255="有",IF(OR(IF(I255="委託輸送",IF(H255="ガソリン",VLOOKUP(L255,参考データ!$D$4:$H$6,5,TRUE),VLOOKUP(L255,参考データ!$D$7:$H$15,5,TRUE)),IF(H255="ガソリン",VLOOKUP(L255,参考データ!$D$16:$H$18,5,TRUE),VLOOKUP(L255,参考データ!$D$19:$H$27,5,TRUE)))&lt;(J255/N255),S255&gt;R255),"エラー","OK"),IF(IF(I255="委託輸送",IF(H255="ガソリン",VLOOKUP(L255,参考データ!$D$4:$H$6,5,TRUE),VLOOKUP(L255,参考データ!$D$7:$H$15,5,TRUE)),IF(H255="ガソリン",VLOOKUP(L255,参考データ!$D$16:$H$18,5,TRUE),VLOOKUP(L255,参考データ!$D$19:$H$27,5,TRUE)))&lt;(J255/N255),"エラー","OK"))))</f>
        <v/>
      </c>
      <c r="AN255" s="156">
        <f t="shared" si="54"/>
        <v>0</v>
      </c>
      <c r="AO255" s="156">
        <f t="shared" si="55"/>
        <v>0</v>
      </c>
      <c r="AP255" s="140">
        <f t="shared" si="56"/>
        <v>0</v>
      </c>
      <c r="AQ255" s="159" t="str">
        <f t="shared" si="57"/>
        <v/>
      </c>
    </row>
    <row r="256" spans="2:43" x14ac:dyDescent="0.2">
      <c r="B256" s="202">
        <v>245</v>
      </c>
      <c r="C256" s="45"/>
      <c r="D256" s="114"/>
      <c r="E256" s="114"/>
      <c r="F256" s="114"/>
      <c r="G256" s="44"/>
      <c r="H256" s="10"/>
      <c r="I256" s="10"/>
      <c r="J256" s="5"/>
      <c r="K256" s="36"/>
      <c r="L256" s="37"/>
      <c r="M256" s="8"/>
      <c r="N256" s="82"/>
      <c r="O256" s="68"/>
      <c r="P256" s="82"/>
      <c r="Q256" s="81"/>
      <c r="R256" s="280" t="str">
        <f t="shared" si="52"/>
        <v/>
      </c>
      <c r="S256" s="39" t="str">
        <f>IF(I256="","",IF(I256="委託輸送",IF(H256="ガソリン",VLOOKUP(L256,参考データ!$D$4:$F$6,3,TRUE),VLOOKUP(L256,参考データ!$D$7:$F$15,3,TRUE)),IF(H256="ガソリン",VLOOKUP(L256,参考データ!$D$16:$F$18,3,TRUE),VLOOKUP(L256,参考データ!$D$19:$F$27,3,TRUE))))</f>
        <v/>
      </c>
      <c r="T256" s="204" t="str">
        <f>IF(C256="","",IF(AND(J256=0,K256=0),0,IF(Q256="有",IF(H256="ガソリン",VLOOKUP(M256,参考データ!$B$36:$F$38,3,FALSE)/R256^VLOOKUP(M256,参考データ!$B$36:$F$38,4,FALSE)/L256^VLOOKUP(M256,参考データ!$B$36:$F$38,5,FALSE),VLOOKUP(M256,参考データ!$B$39:$F$42,3,FALSE)/R256^VLOOKUP(M256,参考データ!$B$39:$F$42,4,FALSE)/L256^VLOOKUP(M256,参考データ!$B$39:$F$42,5,FALSE))*U256,J256/(IF(I256="委託輸送",IF(H256="ガソリン",INDEX(参考データ!$F$48:$I$50,MATCH(L256,参考データ!$D$48:$D$50,1),MATCH(M256,参考データ!$F$47:$I$47,0)),INDEX(参考データ!$F$51:$I$59,MATCH(L256,参考データ!$D$51:$D$59,1),MATCH(M256,参考データ!$F$47:$I$47,0))),IF(H256="ガソリン",INDEX(参考データ!$F$60:$I$62,MATCH(L256,参考データ!$D$60:$D$62,1),MATCH(M256,参考データ!$F$47:$I$47,0)),INDEX(参考データ!$F$63:$I$71,MATCH(L256,参考データ!$D$63:$D$71,1),MATCH(M256,参考データ!$F$47:$I$47,0))))))))</f>
        <v/>
      </c>
      <c r="U256" s="218" t="str">
        <f t="shared" si="53"/>
        <v/>
      </c>
      <c r="V256" s="206" t="str">
        <f>IF(C256="","",IF(AND(K256=0,T256=0),"OK",IF(Q256="有",IF(OR(IF(I256="委託輸送",IF(H256="ガソリン",VLOOKUP(L256,参考データ!$D$4:$H$6,5,TRUE),VLOOKUP(L256,参考データ!$D$7:$H$15,5,TRUE)),IF(H256="ガソリン",VLOOKUP(L256,参考データ!$D$16:$H$18,5,TRUE),VLOOKUP(L256,参考データ!$D$19:$H$27,5,TRUE)))&lt;(J256/N256),S256&gt;R256),"エラー","OK"),IF(IF(I256="委託輸送",IF(H256="ガソリン",VLOOKUP(L256,参考データ!$D$4:$H$6,5,TRUE),VLOOKUP(L256,参考データ!$D$7:$H$15,5,TRUE)),IF(H256="ガソリン",VLOOKUP(L256,参考データ!$D$16:$H$18,5,TRUE),VLOOKUP(L256,参考データ!$D$19:$H$27,5,TRUE)))&lt;(J256/N256),"エラー","OK"))))</f>
        <v/>
      </c>
      <c r="AN256" s="156">
        <f t="shared" si="54"/>
        <v>0</v>
      </c>
      <c r="AO256" s="156">
        <f t="shared" si="55"/>
        <v>0</v>
      </c>
      <c r="AP256" s="140">
        <f t="shared" si="56"/>
        <v>0</v>
      </c>
      <c r="AQ256" s="159" t="str">
        <f t="shared" si="57"/>
        <v/>
      </c>
    </row>
    <row r="257" spans="2:43" x14ac:dyDescent="0.2">
      <c r="B257" s="202">
        <v>246</v>
      </c>
      <c r="C257" s="45"/>
      <c r="D257" s="114"/>
      <c r="E257" s="114"/>
      <c r="F257" s="114"/>
      <c r="G257" s="44"/>
      <c r="H257" s="10"/>
      <c r="I257" s="10"/>
      <c r="J257" s="5"/>
      <c r="K257" s="36"/>
      <c r="L257" s="37"/>
      <c r="M257" s="8"/>
      <c r="N257" s="82"/>
      <c r="O257" s="68"/>
      <c r="P257" s="82"/>
      <c r="Q257" s="81"/>
      <c r="R257" s="280" t="str">
        <f t="shared" si="52"/>
        <v/>
      </c>
      <c r="S257" s="39" t="str">
        <f>IF(I257="","",IF(I257="委託輸送",IF(H257="ガソリン",VLOOKUP(L257,参考データ!$D$4:$F$6,3,TRUE),VLOOKUP(L257,参考データ!$D$7:$F$15,3,TRUE)),IF(H257="ガソリン",VLOOKUP(L257,参考データ!$D$16:$F$18,3,TRUE),VLOOKUP(L257,参考データ!$D$19:$F$27,3,TRUE))))</f>
        <v/>
      </c>
      <c r="T257" s="204" t="str">
        <f>IF(C257="","",IF(AND(J257=0,K257=0),0,IF(Q257="有",IF(H257="ガソリン",VLOOKUP(M257,参考データ!$B$36:$F$38,3,FALSE)/R257^VLOOKUP(M257,参考データ!$B$36:$F$38,4,FALSE)/L257^VLOOKUP(M257,参考データ!$B$36:$F$38,5,FALSE),VLOOKUP(M257,参考データ!$B$39:$F$42,3,FALSE)/R257^VLOOKUP(M257,参考データ!$B$39:$F$42,4,FALSE)/L257^VLOOKUP(M257,参考データ!$B$39:$F$42,5,FALSE))*U257,J257/(IF(I257="委託輸送",IF(H257="ガソリン",INDEX(参考データ!$F$48:$I$50,MATCH(L257,参考データ!$D$48:$D$50,1),MATCH(M257,参考データ!$F$47:$I$47,0)),INDEX(参考データ!$F$51:$I$59,MATCH(L257,参考データ!$D$51:$D$59,1),MATCH(M257,参考データ!$F$47:$I$47,0))),IF(H257="ガソリン",INDEX(参考データ!$F$60:$I$62,MATCH(L257,参考データ!$D$60:$D$62,1),MATCH(M257,参考データ!$F$47:$I$47,0)),INDEX(参考データ!$F$63:$I$71,MATCH(L257,参考データ!$D$63:$D$71,1),MATCH(M257,参考データ!$F$47:$I$47,0))))))))</f>
        <v/>
      </c>
      <c r="U257" s="218" t="str">
        <f t="shared" si="53"/>
        <v/>
      </c>
      <c r="V257" s="206" t="str">
        <f>IF(C257="","",IF(AND(K257=0,T257=0),"OK",IF(Q257="有",IF(OR(IF(I257="委託輸送",IF(H257="ガソリン",VLOOKUP(L257,参考データ!$D$4:$H$6,5,TRUE),VLOOKUP(L257,参考データ!$D$7:$H$15,5,TRUE)),IF(H257="ガソリン",VLOOKUP(L257,参考データ!$D$16:$H$18,5,TRUE),VLOOKUP(L257,参考データ!$D$19:$H$27,5,TRUE)))&lt;(J257/N257),S257&gt;R257),"エラー","OK"),IF(IF(I257="委託輸送",IF(H257="ガソリン",VLOOKUP(L257,参考データ!$D$4:$H$6,5,TRUE),VLOOKUP(L257,参考データ!$D$7:$H$15,5,TRUE)),IF(H257="ガソリン",VLOOKUP(L257,参考データ!$D$16:$H$18,5,TRUE),VLOOKUP(L257,参考データ!$D$19:$H$27,5,TRUE)))&lt;(J257/N257),"エラー","OK"))))</f>
        <v/>
      </c>
      <c r="AN257" s="156">
        <f t="shared" si="54"/>
        <v>0</v>
      </c>
      <c r="AO257" s="156">
        <f t="shared" si="55"/>
        <v>0</v>
      </c>
      <c r="AP257" s="140">
        <f t="shared" si="56"/>
        <v>0</v>
      </c>
      <c r="AQ257" s="159" t="str">
        <f t="shared" si="57"/>
        <v/>
      </c>
    </row>
    <row r="258" spans="2:43" x14ac:dyDescent="0.2">
      <c r="B258" s="202">
        <v>247</v>
      </c>
      <c r="C258" s="45"/>
      <c r="D258" s="114"/>
      <c r="E258" s="114"/>
      <c r="F258" s="114"/>
      <c r="G258" s="44"/>
      <c r="H258" s="10"/>
      <c r="I258" s="10"/>
      <c r="J258" s="5"/>
      <c r="K258" s="36"/>
      <c r="L258" s="37"/>
      <c r="M258" s="8"/>
      <c r="N258" s="82"/>
      <c r="O258" s="68"/>
      <c r="P258" s="82"/>
      <c r="Q258" s="81"/>
      <c r="R258" s="280" t="str">
        <f t="shared" si="52"/>
        <v/>
      </c>
      <c r="S258" s="39" t="str">
        <f>IF(I258="","",IF(I258="委託輸送",IF(H258="ガソリン",VLOOKUP(L258,参考データ!$D$4:$F$6,3,TRUE),VLOOKUP(L258,参考データ!$D$7:$F$15,3,TRUE)),IF(H258="ガソリン",VLOOKUP(L258,参考データ!$D$16:$F$18,3,TRUE),VLOOKUP(L258,参考データ!$D$19:$F$27,3,TRUE))))</f>
        <v/>
      </c>
      <c r="T258" s="204" t="str">
        <f>IF(C258="","",IF(AND(J258=0,K258=0),0,IF(Q258="有",IF(H258="ガソリン",VLOOKUP(M258,参考データ!$B$36:$F$38,3,FALSE)/R258^VLOOKUP(M258,参考データ!$B$36:$F$38,4,FALSE)/L258^VLOOKUP(M258,参考データ!$B$36:$F$38,5,FALSE),VLOOKUP(M258,参考データ!$B$39:$F$42,3,FALSE)/R258^VLOOKUP(M258,参考データ!$B$39:$F$42,4,FALSE)/L258^VLOOKUP(M258,参考データ!$B$39:$F$42,5,FALSE))*U258,J258/(IF(I258="委託輸送",IF(H258="ガソリン",INDEX(参考データ!$F$48:$I$50,MATCH(L258,参考データ!$D$48:$D$50,1),MATCH(M258,参考データ!$F$47:$I$47,0)),INDEX(参考データ!$F$51:$I$59,MATCH(L258,参考データ!$D$51:$D$59,1),MATCH(M258,参考データ!$F$47:$I$47,0))),IF(H258="ガソリン",INDEX(参考データ!$F$60:$I$62,MATCH(L258,参考データ!$D$60:$D$62,1),MATCH(M258,参考データ!$F$47:$I$47,0)),INDEX(参考データ!$F$63:$I$71,MATCH(L258,参考データ!$D$63:$D$71,1),MATCH(M258,参考データ!$F$47:$I$47,0))))))))</f>
        <v/>
      </c>
      <c r="U258" s="218" t="str">
        <f t="shared" si="53"/>
        <v/>
      </c>
      <c r="V258" s="206" t="str">
        <f>IF(C258="","",IF(AND(K258=0,T258=0),"OK",IF(Q258="有",IF(OR(IF(I258="委託輸送",IF(H258="ガソリン",VLOOKUP(L258,参考データ!$D$4:$H$6,5,TRUE),VLOOKUP(L258,参考データ!$D$7:$H$15,5,TRUE)),IF(H258="ガソリン",VLOOKUP(L258,参考データ!$D$16:$H$18,5,TRUE),VLOOKUP(L258,参考データ!$D$19:$H$27,5,TRUE)))&lt;(J258/N258),S258&gt;R258),"エラー","OK"),IF(IF(I258="委託輸送",IF(H258="ガソリン",VLOOKUP(L258,参考データ!$D$4:$H$6,5,TRUE),VLOOKUP(L258,参考データ!$D$7:$H$15,5,TRUE)),IF(H258="ガソリン",VLOOKUP(L258,参考データ!$D$16:$H$18,5,TRUE),VLOOKUP(L258,参考データ!$D$19:$H$27,5,TRUE)))&lt;(J258/N258),"エラー","OK"))))</f>
        <v/>
      </c>
      <c r="AN258" s="156">
        <f t="shared" si="54"/>
        <v>0</v>
      </c>
      <c r="AO258" s="156">
        <f t="shared" si="55"/>
        <v>0</v>
      </c>
      <c r="AP258" s="140">
        <f t="shared" si="56"/>
        <v>0</v>
      </c>
      <c r="AQ258" s="159" t="str">
        <f t="shared" si="57"/>
        <v/>
      </c>
    </row>
    <row r="259" spans="2:43" x14ac:dyDescent="0.2">
      <c r="B259" s="202">
        <v>248</v>
      </c>
      <c r="C259" s="45"/>
      <c r="D259" s="114"/>
      <c r="E259" s="114"/>
      <c r="F259" s="114"/>
      <c r="G259" s="44"/>
      <c r="H259" s="10"/>
      <c r="I259" s="10"/>
      <c r="J259" s="5"/>
      <c r="K259" s="36"/>
      <c r="L259" s="37"/>
      <c r="M259" s="8"/>
      <c r="N259" s="82"/>
      <c r="O259" s="68"/>
      <c r="P259" s="82"/>
      <c r="Q259" s="81"/>
      <c r="R259" s="280" t="str">
        <f t="shared" si="52"/>
        <v/>
      </c>
      <c r="S259" s="39" t="str">
        <f>IF(I259="","",IF(I259="委託輸送",IF(H259="ガソリン",VLOOKUP(L259,参考データ!$D$4:$F$6,3,TRUE),VLOOKUP(L259,参考データ!$D$7:$F$15,3,TRUE)),IF(H259="ガソリン",VLOOKUP(L259,参考データ!$D$16:$F$18,3,TRUE),VLOOKUP(L259,参考データ!$D$19:$F$27,3,TRUE))))</f>
        <v/>
      </c>
      <c r="T259" s="204" t="str">
        <f>IF(C259="","",IF(AND(J259=0,K259=0),0,IF(Q259="有",IF(H259="ガソリン",VLOOKUP(M259,参考データ!$B$36:$F$38,3,FALSE)/R259^VLOOKUP(M259,参考データ!$B$36:$F$38,4,FALSE)/L259^VLOOKUP(M259,参考データ!$B$36:$F$38,5,FALSE),VLOOKUP(M259,参考データ!$B$39:$F$42,3,FALSE)/R259^VLOOKUP(M259,参考データ!$B$39:$F$42,4,FALSE)/L259^VLOOKUP(M259,参考データ!$B$39:$F$42,5,FALSE))*U259,J259/(IF(I259="委託輸送",IF(H259="ガソリン",INDEX(参考データ!$F$48:$I$50,MATCH(L259,参考データ!$D$48:$D$50,1),MATCH(M259,参考データ!$F$47:$I$47,0)),INDEX(参考データ!$F$51:$I$59,MATCH(L259,参考データ!$D$51:$D$59,1),MATCH(M259,参考データ!$F$47:$I$47,0))),IF(H259="ガソリン",INDEX(参考データ!$F$60:$I$62,MATCH(L259,参考データ!$D$60:$D$62,1),MATCH(M259,参考データ!$F$47:$I$47,0)),INDEX(参考データ!$F$63:$I$71,MATCH(L259,参考データ!$D$63:$D$71,1),MATCH(M259,参考データ!$F$47:$I$47,0))))))))</f>
        <v/>
      </c>
      <c r="U259" s="218" t="str">
        <f t="shared" si="53"/>
        <v/>
      </c>
      <c r="V259" s="206" t="str">
        <f>IF(C259="","",IF(AND(K259=0,T259=0),"OK",IF(Q259="有",IF(OR(IF(I259="委託輸送",IF(H259="ガソリン",VLOOKUP(L259,参考データ!$D$4:$H$6,5,TRUE),VLOOKUP(L259,参考データ!$D$7:$H$15,5,TRUE)),IF(H259="ガソリン",VLOOKUP(L259,参考データ!$D$16:$H$18,5,TRUE),VLOOKUP(L259,参考データ!$D$19:$H$27,5,TRUE)))&lt;(J259/N259),S259&gt;R259),"エラー","OK"),IF(IF(I259="委託輸送",IF(H259="ガソリン",VLOOKUP(L259,参考データ!$D$4:$H$6,5,TRUE),VLOOKUP(L259,参考データ!$D$7:$H$15,5,TRUE)),IF(H259="ガソリン",VLOOKUP(L259,参考データ!$D$16:$H$18,5,TRUE),VLOOKUP(L259,参考データ!$D$19:$H$27,5,TRUE)))&lt;(J259/N259),"エラー","OK"))))</f>
        <v/>
      </c>
      <c r="AN259" s="156">
        <f t="shared" si="54"/>
        <v>0</v>
      </c>
      <c r="AO259" s="156">
        <f t="shared" si="55"/>
        <v>0</v>
      </c>
      <c r="AP259" s="140">
        <f t="shared" si="56"/>
        <v>0</v>
      </c>
      <c r="AQ259" s="159" t="str">
        <f t="shared" si="57"/>
        <v/>
      </c>
    </row>
    <row r="260" spans="2:43" x14ac:dyDescent="0.2">
      <c r="B260" s="202">
        <v>249</v>
      </c>
      <c r="C260" s="45"/>
      <c r="D260" s="114"/>
      <c r="E260" s="114"/>
      <c r="F260" s="114"/>
      <c r="G260" s="44"/>
      <c r="H260" s="10"/>
      <c r="I260" s="10"/>
      <c r="J260" s="5"/>
      <c r="K260" s="36"/>
      <c r="L260" s="37"/>
      <c r="M260" s="8"/>
      <c r="N260" s="82"/>
      <c r="O260" s="68"/>
      <c r="P260" s="82"/>
      <c r="Q260" s="81"/>
      <c r="R260" s="280" t="str">
        <f t="shared" si="52"/>
        <v/>
      </c>
      <c r="S260" s="39" t="str">
        <f>IF(I260="","",IF(I260="委託輸送",IF(H260="ガソリン",VLOOKUP(L260,参考データ!$D$4:$F$6,3,TRUE),VLOOKUP(L260,参考データ!$D$7:$F$15,3,TRUE)),IF(H260="ガソリン",VLOOKUP(L260,参考データ!$D$16:$F$18,3,TRUE),VLOOKUP(L260,参考データ!$D$19:$F$27,3,TRUE))))</f>
        <v/>
      </c>
      <c r="T260" s="204" t="str">
        <f>IF(C260="","",IF(AND(J260=0,K260=0),0,IF(Q260="有",IF(H260="ガソリン",VLOOKUP(M260,参考データ!$B$36:$F$38,3,FALSE)/R260^VLOOKUP(M260,参考データ!$B$36:$F$38,4,FALSE)/L260^VLOOKUP(M260,参考データ!$B$36:$F$38,5,FALSE),VLOOKUP(M260,参考データ!$B$39:$F$42,3,FALSE)/R260^VLOOKUP(M260,参考データ!$B$39:$F$42,4,FALSE)/L260^VLOOKUP(M260,参考データ!$B$39:$F$42,5,FALSE))*U260,J260/(IF(I260="委託輸送",IF(H260="ガソリン",INDEX(参考データ!$F$48:$I$50,MATCH(L260,参考データ!$D$48:$D$50,1),MATCH(M260,参考データ!$F$47:$I$47,0)),INDEX(参考データ!$F$51:$I$59,MATCH(L260,参考データ!$D$51:$D$59,1),MATCH(M260,参考データ!$F$47:$I$47,0))),IF(H260="ガソリン",INDEX(参考データ!$F$60:$I$62,MATCH(L260,参考データ!$D$60:$D$62,1),MATCH(M260,参考データ!$F$47:$I$47,0)),INDEX(参考データ!$F$63:$I$71,MATCH(L260,参考データ!$D$63:$D$71,1),MATCH(M260,参考データ!$F$47:$I$47,0))))))))</f>
        <v/>
      </c>
      <c r="U260" s="218" t="str">
        <f t="shared" si="53"/>
        <v/>
      </c>
      <c r="V260" s="206" t="str">
        <f>IF(C260="","",IF(AND(K260=0,T260=0),"OK",IF(Q260="有",IF(OR(IF(I260="委託輸送",IF(H260="ガソリン",VLOOKUP(L260,参考データ!$D$4:$H$6,5,TRUE),VLOOKUP(L260,参考データ!$D$7:$H$15,5,TRUE)),IF(H260="ガソリン",VLOOKUP(L260,参考データ!$D$16:$H$18,5,TRUE),VLOOKUP(L260,参考データ!$D$19:$H$27,5,TRUE)))&lt;(J260/N260),S260&gt;R260),"エラー","OK"),IF(IF(I260="委託輸送",IF(H260="ガソリン",VLOOKUP(L260,参考データ!$D$4:$H$6,5,TRUE),VLOOKUP(L260,参考データ!$D$7:$H$15,5,TRUE)),IF(H260="ガソリン",VLOOKUP(L260,参考データ!$D$16:$H$18,5,TRUE),VLOOKUP(L260,参考データ!$D$19:$H$27,5,TRUE)))&lt;(J260/N260),"エラー","OK"))))</f>
        <v/>
      </c>
      <c r="AN260" s="156">
        <f t="shared" si="54"/>
        <v>0</v>
      </c>
      <c r="AO260" s="156">
        <f t="shared" si="55"/>
        <v>0</v>
      </c>
      <c r="AP260" s="140">
        <f t="shared" si="56"/>
        <v>0</v>
      </c>
      <c r="AQ260" s="159" t="str">
        <f t="shared" si="57"/>
        <v/>
      </c>
    </row>
    <row r="261" spans="2:43" x14ac:dyDescent="0.2">
      <c r="B261" s="202">
        <v>250</v>
      </c>
      <c r="C261" s="45"/>
      <c r="D261" s="114"/>
      <c r="E261" s="114"/>
      <c r="F261" s="114"/>
      <c r="G261" s="44"/>
      <c r="H261" s="10"/>
      <c r="I261" s="10"/>
      <c r="J261" s="5"/>
      <c r="K261" s="36"/>
      <c r="L261" s="37"/>
      <c r="M261" s="8"/>
      <c r="N261" s="82"/>
      <c r="O261" s="68"/>
      <c r="P261" s="82"/>
      <c r="Q261" s="81"/>
      <c r="R261" s="280" t="str">
        <f t="shared" si="52"/>
        <v/>
      </c>
      <c r="S261" s="39" t="str">
        <f>IF(I261="","",IF(I261="委託輸送",IF(H261="ガソリン",VLOOKUP(L261,参考データ!$D$4:$F$6,3,TRUE),VLOOKUP(L261,参考データ!$D$7:$F$15,3,TRUE)),IF(H261="ガソリン",VLOOKUP(L261,参考データ!$D$16:$F$18,3,TRUE),VLOOKUP(L261,参考データ!$D$19:$F$27,3,TRUE))))</f>
        <v/>
      </c>
      <c r="T261" s="204" t="str">
        <f>IF(C261="","",IF(AND(J261=0,K261=0),0,IF(Q261="有",IF(H261="ガソリン",VLOOKUP(M261,参考データ!$B$36:$F$38,3,FALSE)/R261^VLOOKUP(M261,参考データ!$B$36:$F$38,4,FALSE)/L261^VLOOKUP(M261,参考データ!$B$36:$F$38,5,FALSE),VLOOKUP(M261,参考データ!$B$39:$F$42,3,FALSE)/R261^VLOOKUP(M261,参考データ!$B$39:$F$42,4,FALSE)/L261^VLOOKUP(M261,参考データ!$B$39:$F$42,5,FALSE))*U261,J261/(IF(I261="委託輸送",IF(H261="ガソリン",INDEX(参考データ!$F$48:$I$50,MATCH(L261,参考データ!$D$48:$D$50,1),MATCH(M261,参考データ!$F$47:$I$47,0)),INDEX(参考データ!$F$51:$I$59,MATCH(L261,参考データ!$D$51:$D$59,1),MATCH(M261,参考データ!$F$47:$I$47,0))),IF(H261="ガソリン",INDEX(参考データ!$F$60:$I$62,MATCH(L261,参考データ!$D$60:$D$62,1),MATCH(M261,参考データ!$F$47:$I$47,0)),INDEX(参考データ!$F$63:$I$71,MATCH(L261,参考データ!$D$63:$D$71,1),MATCH(M261,参考データ!$F$47:$I$47,0))))))))</f>
        <v/>
      </c>
      <c r="U261" s="218" t="str">
        <f t="shared" si="53"/>
        <v/>
      </c>
      <c r="V261" s="206" t="str">
        <f>IF(C261="","",IF(AND(K261=0,T261=0),"OK",IF(Q261="有",IF(OR(IF(I261="委託輸送",IF(H261="ガソリン",VLOOKUP(L261,参考データ!$D$4:$H$6,5,TRUE),VLOOKUP(L261,参考データ!$D$7:$H$15,5,TRUE)),IF(H261="ガソリン",VLOOKUP(L261,参考データ!$D$16:$H$18,5,TRUE),VLOOKUP(L261,参考データ!$D$19:$H$27,5,TRUE)))&lt;(J261/N261),S261&gt;R261),"エラー","OK"),IF(IF(I261="委託輸送",IF(H261="ガソリン",VLOOKUP(L261,参考データ!$D$4:$H$6,5,TRUE),VLOOKUP(L261,参考データ!$D$7:$H$15,5,TRUE)),IF(H261="ガソリン",VLOOKUP(L261,参考データ!$D$16:$H$18,5,TRUE),VLOOKUP(L261,参考データ!$D$19:$H$27,5,TRUE)))&lt;(J261/N261),"エラー","OK"))))</f>
        <v/>
      </c>
      <c r="AN261" s="156">
        <f t="shared" si="54"/>
        <v>0</v>
      </c>
      <c r="AO261" s="156">
        <f t="shared" si="55"/>
        <v>0</v>
      </c>
      <c r="AP261" s="140">
        <f t="shared" si="56"/>
        <v>0</v>
      </c>
      <c r="AQ261" s="159" t="str">
        <f t="shared" si="57"/>
        <v/>
      </c>
    </row>
    <row r="262" spans="2:43" x14ac:dyDescent="0.2">
      <c r="B262" s="202">
        <v>251</v>
      </c>
      <c r="C262" s="45"/>
      <c r="D262" s="114"/>
      <c r="E262" s="114"/>
      <c r="F262" s="114"/>
      <c r="G262" s="44"/>
      <c r="H262" s="10"/>
      <c r="I262" s="10"/>
      <c r="J262" s="5"/>
      <c r="K262" s="36"/>
      <c r="L262" s="37"/>
      <c r="M262" s="8"/>
      <c r="N262" s="82"/>
      <c r="O262" s="68"/>
      <c r="P262" s="82"/>
      <c r="Q262" s="81"/>
      <c r="R262" s="280" t="str">
        <f t="shared" si="52"/>
        <v/>
      </c>
      <c r="S262" s="39" t="str">
        <f>IF(I262="","",IF(I262="委託輸送",IF(H262="ガソリン",VLOOKUP(L262,参考データ!$D$4:$F$6,3,TRUE),VLOOKUP(L262,参考データ!$D$7:$F$15,3,TRUE)),IF(H262="ガソリン",VLOOKUP(L262,参考データ!$D$16:$F$18,3,TRUE),VLOOKUP(L262,参考データ!$D$19:$F$27,3,TRUE))))</f>
        <v/>
      </c>
      <c r="T262" s="204" t="str">
        <f>IF(C262="","",IF(AND(J262=0,K262=0),0,IF(Q262="有",IF(H262="ガソリン",VLOOKUP(M262,参考データ!$B$36:$F$38,3,FALSE)/R262^VLOOKUP(M262,参考データ!$B$36:$F$38,4,FALSE)/L262^VLOOKUP(M262,参考データ!$B$36:$F$38,5,FALSE),VLOOKUP(M262,参考データ!$B$39:$F$42,3,FALSE)/R262^VLOOKUP(M262,参考データ!$B$39:$F$42,4,FALSE)/L262^VLOOKUP(M262,参考データ!$B$39:$F$42,5,FALSE))*U262,J262/(IF(I262="委託輸送",IF(H262="ガソリン",INDEX(参考データ!$F$48:$I$50,MATCH(L262,参考データ!$D$48:$D$50,1),MATCH(M262,参考データ!$F$47:$I$47,0)),INDEX(参考データ!$F$51:$I$59,MATCH(L262,参考データ!$D$51:$D$59,1),MATCH(M262,参考データ!$F$47:$I$47,0))),IF(H262="ガソリン",INDEX(参考データ!$F$60:$I$62,MATCH(L262,参考データ!$D$60:$D$62,1),MATCH(M262,参考データ!$F$47:$I$47,0)),INDEX(参考データ!$F$63:$I$71,MATCH(L262,参考データ!$D$63:$D$71,1),MATCH(M262,参考データ!$F$47:$I$47,0))))))))</f>
        <v/>
      </c>
      <c r="U262" s="218" t="str">
        <f t="shared" si="53"/>
        <v/>
      </c>
      <c r="V262" s="206" t="str">
        <f>IF(C262="","",IF(AND(K262=0,T262=0),"OK",IF(Q262="有",IF(OR(IF(I262="委託輸送",IF(H262="ガソリン",VLOOKUP(L262,参考データ!$D$4:$H$6,5,TRUE),VLOOKUP(L262,参考データ!$D$7:$H$15,5,TRUE)),IF(H262="ガソリン",VLOOKUP(L262,参考データ!$D$16:$H$18,5,TRUE),VLOOKUP(L262,参考データ!$D$19:$H$27,5,TRUE)))&lt;(J262/N262),S262&gt;R262),"エラー","OK"),IF(IF(I262="委託輸送",IF(H262="ガソリン",VLOOKUP(L262,参考データ!$D$4:$H$6,5,TRUE),VLOOKUP(L262,参考データ!$D$7:$H$15,5,TRUE)),IF(H262="ガソリン",VLOOKUP(L262,参考データ!$D$16:$H$18,5,TRUE),VLOOKUP(L262,参考データ!$D$19:$H$27,5,TRUE)))&lt;(J262/N262),"エラー","OK"))))</f>
        <v/>
      </c>
      <c r="AN262" s="156">
        <f t="shared" si="54"/>
        <v>0</v>
      </c>
      <c r="AO262" s="156">
        <f t="shared" si="55"/>
        <v>0</v>
      </c>
      <c r="AP262" s="140">
        <f t="shared" si="56"/>
        <v>0</v>
      </c>
      <c r="AQ262" s="159" t="str">
        <f t="shared" si="57"/>
        <v/>
      </c>
    </row>
    <row r="263" spans="2:43" x14ac:dyDescent="0.2">
      <c r="B263" s="202">
        <v>252</v>
      </c>
      <c r="C263" s="45"/>
      <c r="D263" s="114"/>
      <c r="E263" s="114"/>
      <c r="F263" s="114"/>
      <c r="G263" s="44"/>
      <c r="H263" s="10"/>
      <c r="I263" s="10"/>
      <c r="J263" s="5"/>
      <c r="K263" s="36"/>
      <c r="L263" s="37"/>
      <c r="M263" s="8"/>
      <c r="N263" s="82"/>
      <c r="O263" s="68"/>
      <c r="P263" s="82"/>
      <c r="Q263" s="81"/>
      <c r="R263" s="280" t="str">
        <f t="shared" si="52"/>
        <v/>
      </c>
      <c r="S263" s="39" t="str">
        <f>IF(I263="","",IF(I263="委託輸送",IF(H263="ガソリン",VLOOKUP(L263,参考データ!$D$4:$F$6,3,TRUE),VLOOKUP(L263,参考データ!$D$7:$F$15,3,TRUE)),IF(H263="ガソリン",VLOOKUP(L263,参考データ!$D$16:$F$18,3,TRUE),VLOOKUP(L263,参考データ!$D$19:$F$27,3,TRUE))))</f>
        <v/>
      </c>
      <c r="T263" s="204" t="str">
        <f>IF(C263="","",IF(AND(J263=0,K263=0),0,IF(Q263="有",IF(H263="ガソリン",VLOOKUP(M263,参考データ!$B$36:$F$38,3,FALSE)/R263^VLOOKUP(M263,参考データ!$B$36:$F$38,4,FALSE)/L263^VLOOKUP(M263,参考データ!$B$36:$F$38,5,FALSE),VLOOKUP(M263,参考データ!$B$39:$F$42,3,FALSE)/R263^VLOOKUP(M263,参考データ!$B$39:$F$42,4,FALSE)/L263^VLOOKUP(M263,参考データ!$B$39:$F$42,5,FALSE))*U263,J263/(IF(I263="委託輸送",IF(H263="ガソリン",INDEX(参考データ!$F$48:$I$50,MATCH(L263,参考データ!$D$48:$D$50,1),MATCH(M263,参考データ!$F$47:$I$47,0)),INDEX(参考データ!$F$51:$I$59,MATCH(L263,参考データ!$D$51:$D$59,1),MATCH(M263,参考データ!$F$47:$I$47,0))),IF(H263="ガソリン",INDEX(参考データ!$F$60:$I$62,MATCH(L263,参考データ!$D$60:$D$62,1),MATCH(M263,参考データ!$F$47:$I$47,0)),INDEX(参考データ!$F$63:$I$71,MATCH(L263,参考データ!$D$63:$D$71,1),MATCH(M263,参考データ!$F$47:$I$47,0))))))))</f>
        <v/>
      </c>
      <c r="U263" s="218" t="str">
        <f t="shared" si="53"/>
        <v/>
      </c>
      <c r="V263" s="206" t="str">
        <f>IF(C263="","",IF(AND(K263=0,T263=0),"OK",IF(Q263="有",IF(OR(IF(I263="委託輸送",IF(H263="ガソリン",VLOOKUP(L263,参考データ!$D$4:$H$6,5,TRUE),VLOOKUP(L263,参考データ!$D$7:$H$15,5,TRUE)),IF(H263="ガソリン",VLOOKUP(L263,参考データ!$D$16:$H$18,5,TRUE),VLOOKUP(L263,参考データ!$D$19:$H$27,5,TRUE)))&lt;(J263/N263),S263&gt;R263),"エラー","OK"),IF(IF(I263="委託輸送",IF(H263="ガソリン",VLOOKUP(L263,参考データ!$D$4:$H$6,5,TRUE),VLOOKUP(L263,参考データ!$D$7:$H$15,5,TRUE)),IF(H263="ガソリン",VLOOKUP(L263,参考データ!$D$16:$H$18,5,TRUE),VLOOKUP(L263,参考データ!$D$19:$H$27,5,TRUE)))&lt;(J263/N263),"エラー","OK"))))</f>
        <v/>
      </c>
      <c r="AN263" s="156">
        <f t="shared" si="54"/>
        <v>0</v>
      </c>
      <c r="AO263" s="156">
        <f t="shared" si="55"/>
        <v>0</v>
      </c>
      <c r="AP263" s="140">
        <f t="shared" si="56"/>
        <v>0</v>
      </c>
      <c r="AQ263" s="159" t="str">
        <f t="shared" si="57"/>
        <v/>
      </c>
    </row>
    <row r="264" spans="2:43" x14ac:dyDescent="0.2">
      <c r="B264" s="202">
        <v>253</v>
      </c>
      <c r="C264" s="45"/>
      <c r="D264" s="114"/>
      <c r="E264" s="114"/>
      <c r="F264" s="114"/>
      <c r="G264" s="44"/>
      <c r="H264" s="10"/>
      <c r="I264" s="10"/>
      <c r="J264" s="5"/>
      <c r="K264" s="36"/>
      <c r="L264" s="37"/>
      <c r="M264" s="8"/>
      <c r="N264" s="82"/>
      <c r="O264" s="68"/>
      <c r="P264" s="82"/>
      <c r="Q264" s="81"/>
      <c r="R264" s="280" t="str">
        <f t="shared" si="52"/>
        <v/>
      </c>
      <c r="S264" s="39" t="str">
        <f>IF(I264="","",IF(I264="委託輸送",IF(H264="ガソリン",VLOOKUP(L264,参考データ!$D$4:$F$6,3,TRUE),VLOOKUP(L264,参考データ!$D$7:$F$15,3,TRUE)),IF(H264="ガソリン",VLOOKUP(L264,参考データ!$D$16:$F$18,3,TRUE),VLOOKUP(L264,参考データ!$D$19:$F$27,3,TRUE))))</f>
        <v/>
      </c>
      <c r="T264" s="204" t="str">
        <f>IF(C264="","",IF(AND(J264=0,K264=0),0,IF(Q264="有",IF(H264="ガソリン",VLOOKUP(M264,参考データ!$B$36:$F$38,3,FALSE)/R264^VLOOKUP(M264,参考データ!$B$36:$F$38,4,FALSE)/L264^VLOOKUP(M264,参考データ!$B$36:$F$38,5,FALSE),VLOOKUP(M264,参考データ!$B$39:$F$42,3,FALSE)/R264^VLOOKUP(M264,参考データ!$B$39:$F$42,4,FALSE)/L264^VLOOKUP(M264,参考データ!$B$39:$F$42,5,FALSE))*U264,J264/(IF(I264="委託輸送",IF(H264="ガソリン",INDEX(参考データ!$F$48:$I$50,MATCH(L264,参考データ!$D$48:$D$50,1),MATCH(M264,参考データ!$F$47:$I$47,0)),INDEX(参考データ!$F$51:$I$59,MATCH(L264,参考データ!$D$51:$D$59,1),MATCH(M264,参考データ!$F$47:$I$47,0))),IF(H264="ガソリン",INDEX(参考データ!$F$60:$I$62,MATCH(L264,参考データ!$D$60:$D$62,1),MATCH(M264,参考データ!$F$47:$I$47,0)),INDEX(参考データ!$F$63:$I$71,MATCH(L264,参考データ!$D$63:$D$71,1),MATCH(M264,参考データ!$F$47:$I$47,0))))))))</f>
        <v/>
      </c>
      <c r="U264" s="218" t="str">
        <f t="shared" si="53"/>
        <v/>
      </c>
      <c r="V264" s="206" t="str">
        <f>IF(C264="","",IF(AND(K264=0,T264=0),"OK",IF(Q264="有",IF(OR(IF(I264="委託輸送",IF(H264="ガソリン",VLOOKUP(L264,参考データ!$D$4:$H$6,5,TRUE),VLOOKUP(L264,参考データ!$D$7:$H$15,5,TRUE)),IF(H264="ガソリン",VLOOKUP(L264,参考データ!$D$16:$H$18,5,TRUE),VLOOKUP(L264,参考データ!$D$19:$H$27,5,TRUE)))&lt;(J264/N264),S264&gt;R264),"エラー","OK"),IF(IF(I264="委託輸送",IF(H264="ガソリン",VLOOKUP(L264,参考データ!$D$4:$H$6,5,TRUE),VLOOKUP(L264,参考データ!$D$7:$H$15,5,TRUE)),IF(H264="ガソリン",VLOOKUP(L264,参考データ!$D$16:$H$18,5,TRUE),VLOOKUP(L264,参考データ!$D$19:$H$27,5,TRUE)))&lt;(J264/N264),"エラー","OK"))))</f>
        <v/>
      </c>
      <c r="AN264" s="156">
        <f t="shared" si="54"/>
        <v>0</v>
      </c>
      <c r="AO264" s="156">
        <f t="shared" si="55"/>
        <v>0</v>
      </c>
      <c r="AP264" s="140">
        <f t="shared" si="56"/>
        <v>0</v>
      </c>
      <c r="AQ264" s="159" t="str">
        <f t="shared" si="57"/>
        <v/>
      </c>
    </row>
    <row r="265" spans="2:43" x14ac:dyDescent="0.2">
      <c r="B265" s="202">
        <v>254</v>
      </c>
      <c r="C265" s="45"/>
      <c r="D265" s="114"/>
      <c r="E265" s="114"/>
      <c r="F265" s="114"/>
      <c r="G265" s="44"/>
      <c r="H265" s="10"/>
      <c r="I265" s="10"/>
      <c r="J265" s="5"/>
      <c r="K265" s="36"/>
      <c r="L265" s="37"/>
      <c r="M265" s="8"/>
      <c r="N265" s="82"/>
      <c r="O265" s="68"/>
      <c r="P265" s="82"/>
      <c r="Q265" s="81"/>
      <c r="R265" s="280" t="str">
        <f t="shared" si="52"/>
        <v/>
      </c>
      <c r="S265" s="39" t="str">
        <f>IF(I265="","",IF(I265="委託輸送",IF(H265="ガソリン",VLOOKUP(L265,参考データ!$D$4:$F$6,3,TRUE),VLOOKUP(L265,参考データ!$D$7:$F$15,3,TRUE)),IF(H265="ガソリン",VLOOKUP(L265,参考データ!$D$16:$F$18,3,TRUE),VLOOKUP(L265,参考データ!$D$19:$F$27,3,TRUE))))</f>
        <v/>
      </c>
      <c r="T265" s="204" t="str">
        <f>IF(C265="","",IF(AND(J265=0,K265=0),0,IF(Q265="有",IF(H265="ガソリン",VLOOKUP(M265,参考データ!$B$36:$F$38,3,FALSE)/R265^VLOOKUP(M265,参考データ!$B$36:$F$38,4,FALSE)/L265^VLOOKUP(M265,参考データ!$B$36:$F$38,5,FALSE),VLOOKUP(M265,参考データ!$B$39:$F$42,3,FALSE)/R265^VLOOKUP(M265,参考データ!$B$39:$F$42,4,FALSE)/L265^VLOOKUP(M265,参考データ!$B$39:$F$42,5,FALSE))*U265,J265/(IF(I265="委託輸送",IF(H265="ガソリン",INDEX(参考データ!$F$48:$I$50,MATCH(L265,参考データ!$D$48:$D$50,1),MATCH(M265,参考データ!$F$47:$I$47,0)),INDEX(参考データ!$F$51:$I$59,MATCH(L265,参考データ!$D$51:$D$59,1),MATCH(M265,参考データ!$F$47:$I$47,0))),IF(H265="ガソリン",INDEX(参考データ!$F$60:$I$62,MATCH(L265,参考データ!$D$60:$D$62,1),MATCH(M265,参考データ!$F$47:$I$47,0)),INDEX(参考データ!$F$63:$I$71,MATCH(L265,参考データ!$D$63:$D$71,1),MATCH(M265,参考データ!$F$47:$I$47,0))))))))</f>
        <v/>
      </c>
      <c r="U265" s="218" t="str">
        <f t="shared" si="53"/>
        <v/>
      </c>
      <c r="V265" s="206" t="str">
        <f>IF(C265="","",IF(AND(K265=0,T265=0),"OK",IF(Q265="有",IF(OR(IF(I265="委託輸送",IF(H265="ガソリン",VLOOKUP(L265,参考データ!$D$4:$H$6,5,TRUE),VLOOKUP(L265,参考データ!$D$7:$H$15,5,TRUE)),IF(H265="ガソリン",VLOOKUP(L265,参考データ!$D$16:$H$18,5,TRUE),VLOOKUP(L265,参考データ!$D$19:$H$27,5,TRUE)))&lt;(J265/N265),S265&gt;R265),"エラー","OK"),IF(IF(I265="委託輸送",IF(H265="ガソリン",VLOOKUP(L265,参考データ!$D$4:$H$6,5,TRUE),VLOOKUP(L265,参考データ!$D$7:$H$15,5,TRUE)),IF(H265="ガソリン",VLOOKUP(L265,参考データ!$D$16:$H$18,5,TRUE),VLOOKUP(L265,参考データ!$D$19:$H$27,5,TRUE)))&lt;(J265/N265),"エラー","OK"))))</f>
        <v/>
      </c>
      <c r="AN265" s="156">
        <f t="shared" si="54"/>
        <v>0</v>
      </c>
      <c r="AO265" s="156">
        <f t="shared" si="55"/>
        <v>0</v>
      </c>
      <c r="AP265" s="140">
        <f t="shared" si="56"/>
        <v>0</v>
      </c>
      <c r="AQ265" s="159" t="str">
        <f t="shared" si="57"/>
        <v/>
      </c>
    </row>
    <row r="266" spans="2:43" x14ac:dyDescent="0.2">
      <c r="B266" s="202">
        <v>255</v>
      </c>
      <c r="C266" s="45"/>
      <c r="D266" s="114"/>
      <c r="E266" s="114"/>
      <c r="F266" s="114"/>
      <c r="G266" s="44"/>
      <c r="H266" s="10"/>
      <c r="I266" s="10"/>
      <c r="J266" s="5"/>
      <c r="K266" s="36"/>
      <c r="L266" s="37"/>
      <c r="M266" s="8"/>
      <c r="N266" s="82"/>
      <c r="O266" s="68"/>
      <c r="P266" s="82"/>
      <c r="Q266" s="81"/>
      <c r="R266" s="280" t="str">
        <f t="shared" si="52"/>
        <v/>
      </c>
      <c r="S266" s="39" t="str">
        <f>IF(I266="","",IF(I266="委託輸送",IF(H266="ガソリン",VLOOKUP(L266,参考データ!$D$4:$F$6,3,TRUE),VLOOKUP(L266,参考データ!$D$7:$F$15,3,TRUE)),IF(H266="ガソリン",VLOOKUP(L266,参考データ!$D$16:$F$18,3,TRUE),VLOOKUP(L266,参考データ!$D$19:$F$27,3,TRUE))))</f>
        <v/>
      </c>
      <c r="T266" s="204" t="str">
        <f>IF(C266="","",IF(AND(J266=0,K266=0),0,IF(Q266="有",IF(H266="ガソリン",VLOOKUP(M266,参考データ!$B$36:$F$38,3,FALSE)/R266^VLOOKUP(M266,参考データ!$B$36:$F$38,4,FALSE)/L266^VLOOKUP(M266,参考データ!$B$36:$F$38,5,FALSE),VLOOKUP(M266,参考データ!$B$39:$F$42,3,FALSE)/R266^VLOOKUP(M266,参考データ!$B$39:$F$42,4,FALSE)/L266^VLOOKUP(M266,参考データ!$B$39:$F$42,5,FALSE))*U266,J266/(IF(I266="委託輸送",IF(H266="ガソリン",INDEX(参考データ!$F$48:$I$50,MATCH(L266,参考データ!$D$48:$D$50,1),MATCH(M266,参考データ!$F$47:$I$47,0)),INDEX(参考データ!$F$51:$I$59,MATCH(L266,参考データ!$D$51:$D$59,1),MATCH(M266,参考データ!$F$47:$I$47,0))),IF(H266="ガソリン",INDEX(参考データ!$F$60:$I$62,MATCH(L266,参考データ!$D$60:$D$62,1),MATCH(M266,参考データ!$F$47:$I$47,0)),INDEX(参考データ!$F$63:$I$71,MATCH(L266,参考データ!$D$63:$D$71,1),MATCH(M266,参考データ!$F$47:$I$47,0))))))))</f>
        <v/>
      </c>
      <c r="U266" s="218" t="str">
        <f t="shared" si="53"/>
        <v/>
      </c>
      <c r="V266" s="206" t="str">
        <f>IF(C266="","",IF(AND(K266=0,T266=0),"OK",IF(Q266="有",IF(OR(IF(I266="委託輸送",IF(H266="ガソリン",VLOOKUP(L266,参考データ!$D$4:$H$6,5,TRUE),VLOOKUP(L266,参考データ!$D$7:$H$15,5,TRUE)),IF(H266="ガソリン",VLOOKUP(L266,参考データ!$D$16:$H$18,5,TRUE),VLOOKUP(L266,参考データ!$D$19:$H$27,5,TRUE)))&lt;(J266/N266),S266&gt;R266),"エラー","OK"),IF(IF(I266="委託輸送",IF(H266="ガソリン",VLOOKUP(L266,参考データ!$D$4:$H$6,5,TRUE),VLOOKUP(L266,参考データ!$D$7:$H$15,5,TRUE)),IF(H266="ガソリン",VLOOKUP(L266,参考データ!$D$16:$H$18,5,TRUE),VLOOKUP(L266,参考データ!$D$19:$H$27,5,TRUE)))&lt;(J266/N266),"エラー","OK"))))</f>
        <v/>
      </c>
      <c r="AN266" s="156">
        <f t="shared" si="54"/>
        <v>0</v>
      </c>
      <c r="AO266" s="156">
        <f t="shared" si="55"/>
        <v>0</v>
      </c>
      <c r="AP266" s="140">
        <f t="shared" si="56"/>
        <v>0</v>
      </c>
      <c r="AQ266" s="159" t="str">
        <f t="shared" si="57"/>
        <v/>
      </c>
    </row>
    <row r="267" spans="2:43" x14ac:dyDescent="0.2">
      <c r="B267" s="202">
        <v>256</v>
      </c>
      <c r="C267" s="45"/>
      <c r="D267" s="114"/>
      <c r="E267" s="114"/>
      <c r="F267" s="114"/>
      <c r="G267" s="44"/>
      <c r="H267" s="10"/>
      <c r="I267" s="10"/>
      <c r="J267" s="5"/>
      <c r="K267" s="36"/>
      <c r="L267" s="37"/>
      <c r="M267" s="8"/>
      <c r="N267" s="82"/>
      <c r="O267" s="68"/>
      <c r="P267" s="82"/>
      <c r="Q267" s="81"/>
      <c r="R267" s="280" t="str">
        <f t="shared" si="52"/>
        <v/>
      </c>
      <c r="S267" s="39" t="str">
        <f>IF(I267="","",IF(I267="委託輸送",IF(H267="ガソリン",VLOOKUP(L267,参考データ!$D$4:$F$6,3,TRUE),VLOOKUP(L267,参考データ!$D$7:$F$15,3,TRUE)),IF(H267="ガソリン",VLOOKUP(L267,参考データ!$D$16:$F$18,3,TRUE),VLOOKUP(L267,参考データ!$D$19:$F$27,3,TRUE))))</f>
        <v/>
      </c>
      <c r="T267" s="204" t="str">
        <f>IF(C267="","",IF(AND(J267=0,K267=0),0,IF(Q267="有",IF(H267="ガソリン",VLOOKUP(M267,参考データ!$B$36:$F$38,3,FALSE)/R267^VLOOKUP(M267,参考データ!$B$36:$F$38,4,FALSE)/L267^VLOOKUP(M267,参考データ!$B$36:$F$38,5,FALSE),VLOOKUP(M267,参考データ!$B$39:$F$42,3,FALSE)/R267^VLOOKUP(M267,参考データ!$B$39:$F$42,4,FALSE)/L267^VLOOKUP(M267,参考データ!$B$39:$F$42,5,FALSE))*U267,J267/(IF(I267="委託輸送",IF(H267="ガソリン",INDEX(参考データ!$F$48:$I$50,MATCH(L267,参考データ!$D$48:$D$50,1),MATCH(M267,参考データ!$F$47:$I$47,0)),INDEX(参考データ!$F$51:$I$59,MATCH(L267,参考データ!$D$51:$D$59,1),MATCH(M267,参考データ!$F$47:$I$47,0))),IF(H267="ガソリン",INDEX(参考データ!$F$60:$I$62,MATCH(L267,参考データ!$D$60:$D$62,1),MATCH(M267,参考データ!$F$47:$I$47,0)),INDEX(参考データ!$F$63:$I$71,MATCH(L267,参考データ!$D$63:$D$71,1),MATCH(M267,参考データ!$F$47:$I$47,0))))))))</f>
        <v/>
      </c>
      <c r="U267" s="218" t="str">
        <f t="shared" si="53"/>
        <v/>
      </c>
      <c r="V267" s="206" t="str">
        <f>IF(C267="","",IF(AND(K267=0,T267=0),"OK",IF(Q267="有",IF(OR(IF(I267="委託輸送",IF(H267="ガソリン",VLOOKUP(L267,参考データ!$D$4:$H$6,5,TRUE),VLOOKUP(L267,参考データ!$D$7:$H$15,5,TRUE)),IF(H267="ガソリン",VLOOKUP(L267,参考データ!$D$16:$H$18,5,TRUE),VLOOKUP(L267,参考データ!$D$19:$H$27,5,TRUE)))&lt;(J267/N267),S267&gt;R267),"エラー","OK"),IF(IF(I267="委託輸送",IF(H267="ガソリン",VLOOKUP(L267,参考データ!$D$4:$H$6,5,TRUE),VLOOKUP(L267,参考データ!$D$7:$H$15,5,TRUE)),IF(H267="ガソリン",VLOOKUP(L267,参考データ!$D$16:$H$18,5,TRUE),VLOOKUP(L267,参考データ!$D$19:$H$27,5,TRUE)))&lt;(J267/N267),"エラー","OK"))))</f>
        <v/>
      </c>
      <c r="AN267" s="156">
        <f t="shared" si="54"/>
        <v>0</v>
      </c>
      <c r="AO267" s="156">
        <f t="shared" si="55"/>
        <v>0</v>
      </c>
      <c r="AP267" s="140">
        <f t="shared" si="56"/>
        <v>0</v>
      </c>
      <c r="AQ267" s="159" t="str">
        <f t="shared" si="57"/>
        <v/>
      </c>
    </row>
    <row r="268" spans="2:43" x14ac:dyDescent="0.2">
      <c r="B268" s="202">
        <v>257</v>
      </c>
      <c r="C268" s="45"/>
      <c r="D268" s="114"/>
      <c r="E268" s="114"/>
      <c r="F268" s="114"/>
      <c r="G268" s="44"/>
      <c r="H268" s="10"/>
      <c r="I268" s="10"/>
      <c r="J268" s="5"/>
      <c r="K268" s="36"/>
      <c r="L268" s="37"/>
      <c r="M268" s="8"/>
      <c r="N268" s="82"/>
      <c r="O268" s="68"/>
      <c r="P268" s="82"/>
      <c r="Q268" s="81"/>
      <c r="R268" s="280" t="str">
        <f t="shared" ref="R268:R331" si="58">IFERROR(K268/L268,"")</f>
        <v/>
      </c>
      <c r="S268" s="39" t="str">
        <f>IF(I268="","",IF(I268="委託輸送",IF(H268="ガソリン",VLOOKUP(L268,参考データ!$D$4:$F$6,3,TRUE),VLOOKUP(L268,参考データ!$D$7:$F$15,3,TRUE)),IF(H268="ガソリン",VLOOKUP(L268,参考データ!$D$16:$F$18,3,TRUE),VLOOKUP(L268,参考データ!$D$19:$F$27,3,TRUE))))</f>
        <v/>
      </c>
      <c r="T268" s="204" t="str">
        <f>IF(C268="","",IF(AND(J268=0,K268=0),0,IF(Q268="有",IF(H268="ガソリン",VLOOKUP(M268,参考データ!$B$36:$F$38,3,FALSE)/R268^VLOOKUP(M268,参考データ!$B$36:$F$38,4,FALSE)/L268^VLOOKUP(M268,参考データ!$B$36:$F$38,5,FALSE),VLOOKUP(M268,参考データ!$B$39:$F$42,3,FALSE)/R268^VLOOKUP(M268,参考データ!$B$39:$F$42,4,FALSE)/L268^VLOOKUP(M268,参考データ!$B$39:$F$42,5,FALSE))*U268,J268/(IF(I268="委託輸送",IF(H268="ガソリン",INDEX(参考データ!$F$48:$I$50,MATCH(L268,参考データ!$D$48:$D$50,1),MATCH(M268,参考データ!$F$47:$I$47,0)),INDEX(参考データ!$F$51:$I$59,MATCH(L268,参考データ!$D$51:$D$59,1),MATCH(M268,参考データ!$F$47:$I$47,0))),IF(H268="ガソリン",INDEX(参考データ!$F$60:$I$62,MATCH(L268,参考データ!$D$60:$D$62,1),MATCH(M268,参考データ!$F$47:$I$47,0)),INDEX(参考データ!$F$63:$I$71,MATCH(L268,参考データ!$D$63:$D$71,1),MATCH(M268,参考データ!$F$47:$I$47,0))))))))</f>
        <v/>
      </c>
      <c r="U268" s="218" t="str">
        <f t="shared" ref="U268:U331" si="59">IF(C268="","",K268*J268/1000)</f>
        <v/>
      </c>
      <c r="V268" s="206" t="str">
        <f>IF(C268="","",IF(AND(K268=0,T268=0),"OK",IF(Q268="有",IF(OR(IF(I268="委託輸送",IF(H268="ガソリン",VLOOKUP(L268,参考データ!$D$4:$H$6,5,TRUE),VLOOKUP(L268,参考データ!$D$7:$H$15,5,TRUE)),IF(H268="ガソリン",VLOOKUP(L268,参考データ!$D$16:$H$18,5,TRUE),VLOOKUP(L268,参考データ!$D$19:$H$27,5,TRUE)))&lt;(J268/N268),S268&gt;R268),"エラー","OK"),IF(IF(I268="委託輸送",IF(H268="ガソリン",VLOOKUP(L268,参考データ!$D$4:$H$6,5,TRUE),VLOOKUP(L268,参考データ!$D$7:$H$15,5,TRUE)),IF(H268="ガソリン",VLOOKUP(L268,参考データ!$D$16:$H$18,5,TRUE),VLOOKUP(L268,参考データ!$D$19:$H$27,5,TRUE)))&lt;(J268/N268),"エラー","OK"))))</f>
        <v/>
      </c>
      <c r="AN268" s="156">
        <f t="shared" ref="AN268:AN331" si="60">IFERROR(R268*N268,0)</f>
        <v>0</v>
      </c>
      <c r="AO268" s="156">
        <f t="shared" ref="AO268:AO331" si="61">+J268*L268/1000</f>
        <v>0</v>
      </c>
      <c r="AP268" s="140">
        <f t="shared" ref="AP268:AP331" si="62">IFERROR(J268/N268,0)</f>
        <v>0</v>
      </c>
      <c r="AQ268" s="159" t="str">
        <f t="shared" ref="AQ268:AQ331" si="63">C268&amp;D268&amp;E268&amp;F268</f>
        <v/>
      </c>
    </row>
    <row r="269" spans="2:43" x14ac:dyDescent="0.2">
      <c r="B269" s="202">
        <v>258</v>
      </c>
      <c r="C269" s="45"/>
      <c r="D269" s="114"/>
      <c r="E269" s="114"/>
      <c r="F269" s="114"/>
      <c r="G269" s="44"/>
      <c r="H269" s="10"/>
      <c r="I269" s="10"/>
      <c r="J269" s="5"/>
      <c r="K269" s="36"/>
      <c r="L269" s="37"/>
      <c r="M269" s="8"/>
      <c r="N269" s="82"/>
      <c r="O269" s="68"/>
      <c r="P269" s="82"/>
      <c r="Q269" s="81"/>
      <c r="R269" s="280" t="str">
        <f t="shared" si="58"/>
        <v/>
      </c>
      <c r="S269" s="39" t="str">
        <f>IF(I269="","",IF(I269="委託輸送",IF(H269="ガソリン",VLOOKUP(L269,参考データ!$D$4:$F$6,3,TRUE),VLOOKUP(L269,参考データ!$D$7:$F$15,3,TRUE)),IF(H269="ガソリン",VLOOKUP(L269,参考データ!$D$16:$F$18,3,TRUE),VLOOKUP(L269,参考データ!$D$19:$F$27,3,TRUE))))</f>
        <v/>
      </c>
      <c r="T269" s="204" t="str">
        <f>IF(C269="","",IF(AND(J269=0,K269=0),0,IF(Q269="有",IF(H269="ガソリン",VLOOKUP(M269,参考データ!$B$36:$F$38,3,FALSE)/R269^VLOOKUP(M269,参考データ!$B$36:$F$38,4,FALSE)/L269^VLOOKUP(M269,参考データ!$B$36:$F$38,5,FALSE),VLOOKUP(M269,参考データ!$B$39:$F$42,3,FALSE)/R269^VLOOKUP(M269,参考データ!$B$39:$F$42,4,FALSE)/L269^VLOOKUP(M269,参考データ!$B$39:$F$42,5,FALSE))*U269,J269/(IF(I269="委託輸送",IF(H269="ガソリン",INDEX(参考データ!$F$48:$I$50,MATCH(L269,参考データ!$D$48:$D$50,1),MATCH(M269,参考データ!$F$47:$I$47,0)),INDEX(参考データ!$F$51:$I$59,MATCH(L269,参考データ!$D$51:$D$59,1),MATCH(M269,参考データ!$F$47:$I$47,0))),IF(H269="ガソリン",INDEX(参考データ!$F$60:$I$62,MATCH(L269,参考データ!$D$60:$D$62,1),MATCH(M269,参考データ!$F$47:$I$47,0)),INDEX(参考データ!$F$63:$I$71,MATCH(L269,参考データ!$D$63:$D$71,1),MATCH(M269,参考データ!$F$47:$I$47,0))))))))</f>
        <v/>
      </c>
      <c r="U269" s="218" t="str">
        <f t="shared" si="59"/>
        <v/>
      </c>
      <c r="V269" s="206" t="str">
        <f>IF(C269="","",IF(AND(K269=0,T269=0),"OK",IF(Q269="有",IF(OR(IF(I269="委託輸送",IF(H269="ガソリン",VLOOKUP(L269,参考データ!$D$4:$H$6,5,TRUE),VLOOKUP(L269,参考データ!$D$7:$H$15,5,TRUE)),IF(H269="ガソリン",VLOOKUP(L269,参考データ!$D$16:$H$18,5,TRUE),VLOOKUP(L269,参考データ!$D$19:$H$27,5,TRUE)))&lt;(J269/N269),S269&gt;R269),"エラー","OK"),IF(IF(I269="委託輸送",IF(H269="ガソリン",VLOOKUP(L269,参考データ!$D$4:$H$6,5,TRUE),VLOOKUP(L269,参考データ!$D$7:$H$15,5,TRUE)),IF(H269="ガソリン",VLOOKUP(L269,参考データ!$D$16:$H$18,5,TRUE),VLOOKUP(L269,参考データ!$D$19:$H$27,5,TRUE)))&lt;(J269/N269),"エラー","OK"))))</f>
        <v/>
      </c>
      <c r="AN269" s="156">
        <f t="shared" si="60"/>
        <v>0</v>
      </c>
      <c r="AO269" s="156">
        <f t="shared" si="61"/>
        <v>0</v>
      </c>
      <c r="AP269" s="140">
        <f t="shared" si="62"/>
        <v>0</v>
      </c>
      <c r="AQ269" s="159" t="str">
        <f t="shared" si="63"/>
        <v/>
      </c>
    </row>
    <row r="270" spans="2:43" x14ac:dyDescent="0.2">
      <c r="B270" s="202">
        <v>259</v>
      </c>
      <c r="C270" s="45"/>
      <c r="D270" s="114"/>
      <c r="E270" s="114"/>
      <c r="F270" s="114"/>
      <c r="G270" s="44"/>
      <c r="H270" s="10"/>
      <c r="I270" s="10"/>
      <c r="J270" s="5"/>
      <c r="K270" s="36"/>
      <c r="L270" s="37"/>
      <c r="M270" s="8"/>
      <c r="N270" s="82"/>
      <c r="O270" s="68"/>
      <c r="P270" s="82"/>
      <c r="Q270" s="81"/>
      <c r="R270" s="280" t="str">
        <f t="shared" si="58"/>
        <v/>
      </c>
      <c r="S270" s="39" t="str">
        <f>IF(I270="","",IF(I270="委託輸送",IF(H270="ガソリン",VLOOKUP(L270,参考データ!$D$4:$F$6,3,TRUE),VLOOKUP(L270,参考データ!$D$7:$F$15,3,TRUE)),IF(H270="ガソリン",VLOOKUP(L270,参考データ!$D$16:$F$18,3,TRUE),VLOOKUP(L270,参考データ!$D$19:$F$27,3,TRUE))))</f>
        <v/>
      </c>
      <c r="T270" s="204" t="str">
        <f>IF(C270="","",IF(AND(J270=0,K270=0),0,IF(Q270="有",IF(H270="ガソリン",VLOOKUP(M270,参考データ!$B$36:$F$38,3,FALSE)/R270^VLOOKUP(M270,参考データ!$B$36:$F$38,4,FALSE)/L270^VLOOKUP(M270,参考データ!$B$36:$F$38,5,FALSE),VLOOKUP(M270,参考データ!$B$39:$F$42,3,FALSE)/R270^VLOOKUP(M270,参考データ!$B$39:$F$42,4,FALSE)/L270^VLOOKUP(M270,参考データ!$B$39:$F$42,5,FALSE))*U270,J270/(IF(I270="委託輸送",IF(H270="ガソリン",INDEX(参考データ!$F$48:$I$50,MATCH(L270,参考データ!$D$48:$D$50,1),MATCH(M270,参考データ!$F$47:$I$47,0)),INDEX(参考データ!$F$51:$I$59,MATCH(L270,参考データ!$D$51:$D$59,1),MATCH(M270,参考データ!$F$47:$I$47,0))),IF(H270="ガソリン",INDEX(参考データ!$F$60:$I$62,MATCH(L270,参考データ!$D$60:$D$62,1),MATCH(M270,参考データ!$F$47:$I$47,0)),INDEX(参考データ!$F$63:$I$71,MATCH(L270,参考データ!$D$63:$D$71,1),MATCH(M270,参考データ!$F$47:$I$47,0))))))))</f>
        <v/>
      </c>
      <c r="U270" s="218" t="str">
        <f t="shared" si="59"/>
        <v/>
      </c>
      <c r="V270" s="206" t="str">
        <f>IF(C270="","",IF(AND(K270=0,T270=0),"OK",IF(Q270="有",IF(OR(IF(I270="委託輸送",IF(H270="ガソリン",VLOOKUP(L270,参考データ!$D$4:$H$6,5,TRUE),VLOOKUP(L270,参考データ!$D$7:$H$15,5,TRUE)),IF(H270="ガソリン",VLOOKUP(L270,参考データ!$D$16:$H$18,5,TRUE),VLOOKUP(L270,参考データ!$D$19:$H$27,5,TRUE)))&lt;(J270/N270),S270&gt;R270),"エラー","OK"),IF(IF(I270="委託輸送",IF(H270="ガソリン",VLOOKUP(L270,参考データ!$D$4:$H$6,5,TRUE),VLOOKUP(L270,参考データ!$D$7:$H$15,5,TRUE)),IF(H270="ガソリン",VLOOKUP(L270,参考データ!$D$16:$H$18,5,TRUE),VLOOKUP(L270,参考データ!$D$19:$H$27,5,TRUE)))&lt;(J270/N270),"エラー","OK"))))</f>
        <v/>
      </c>
      <c r="AN270" s="156">
        <f t="shared" si="60"/>
        <v>0</v>
      </c>
      <c r="AO270" s="156">
        <f t="shared" si="61"/>
        <v>0</v>
      </c>
      <c r="AP270" s="140">
        <f t="shared" si="62"/>
        <v>0</v>
      </c>
      <c r="AQ270" s="159" t="str">
        <f t="shared" si="63"/>
        <v/>
      </c>
    </row>
    <row r="271" spans="2:43" x14ac:dyDescent="0.2">
      <c r="B271" s="202">
        <v>260</v>
      </c>
      <c r="C271" s="45"/>
      <c r="D271" s="114"/>
      <c r="E271" s="114"/>
      <c r="F271" s="114"/>
      <c r="G271" s="44"/>
      <c r="H271" s="10"/>
      <c r="I271" s="10"/>
      <c r="J271" s="5"/>
      <c r="K271" s="36"/>
      <c r="L271" s="37"/>
      <c r="M271" s="8"/>
      <c r="N271" s="82"/>
      <c r="O271" s="68"/>
      <c r="P271" s="82"/>
      <c r="Q271" s="81"/>
      <c r="R271" s="280" t="str">
        <f t="shared" si="58"/>
        <v/>
      </c>
      <c r="S271" s="39" t="str">
        <f>IF(I271="","",IF(I271="委託輸送",IF(H271="ガソリン",VLOOKUP(L271,参考データ!$D$4:$F$6,3,TRUE),VLOOKUP(L271,参考データ!$D$7:$F$15,3,TRUE)),IF(H271="ガソリン",VLOOKUP(L271,参考データ!$D$16:$F$18,3,TRUE),VLOOKUP(L271,参考データ!$D$19:$F$27,3,TRUE))))</f>
        <v/>
      </c>
      <c r="T271" s="204" t="str">
        <f>IF(C271="","",IF(AND(J271=0,K271=0),0,IF(Q271="有",IF(H271="ガソリン",VLOOKUP(M271,参考データ!$B$36:$F$38,3,FALSE)/R271^VLOOKUP(M271,参考データ!$B$36:$F$38,4,FALSE)/L271^VLOOKUP(M271,参考データ!$B$36:$F$38,5,FALSE),VLOOKUP(M271,参考データ!$B$39:$F$42,3,FALSE)/R271^VLOOKUP(M271,参考データ!$B$39:$F$42,4,FALSE)/L271^VLOOKUP(M271,参考データ!$B$39:$F$42,5,FALSE))*U271,J271/(IF(I271="委託輸送",IF(H271="ガソリン",INDEX(参考データ!$F$48:$I$50,MATCH(L271,参考データ!$D$48:$D$50,1),MATCH(M271,参考データ!$F$47:$I$47,0)),INDEX(参考データ!$F$51:$I$59,MATCH(L271,参考データ!$D$51:$D$59,1),MATCH(M271,参考データ!$F$47:$I$47,0))),IF(H271="ガソリン",INDEX(参考データ!$F$60:$I$62,MATCH(L271,参考データ!$D$60:$D$62,1),MATCH(M271,参考データ!$F$47:$I$47,0)),INDEX(参考データ!$F$63:$I$71,MATCH(L271,参考データ!$D$63:$D$71,1),MATCH(M271,参考データ!$F$47:$I$47,0))))))))</f>
        <v/>
      </c>
      <c r="U271" s="218" t="str">
        <f t="shared" si="59"/>
        <v/>
      </c>
      <c r="V271" s="206" t="str">
        <f>IF(C271="","",IF(AND(K271=0,T271=0),"OK",IF(Q271="有",IF(OR(IF(I271="委託輸送",IF(H271="ガソリン",VLOOKUP(L271,参考データ!$D$4:$H$6,5,TRUE),VLOOKUP(L271,参考データ!$D$7:$H$15,5,TRUE)),IF(H271="ガソリン",VLOOKUP(L271,参考データ!$D$16:$H$18,5,TRUE),VLOOKUP(L271,参考データ!$D$19:$H$27,5,TRUE)))&lt;(J271/N271),S271&gt;R271),"エラー","OK"),IF(IF(I271="委託輸送",IF(H271="ガソリン",VLOOKUP(L271,参考データ!$D$4:$H$6,5,TRUE),VLOOKUP(L271,参考データ!$D$7:$H$15,5,TRUE)),IF(H271="ガソリン",VLOOKUP(L271,参考データ!$D$16:$H$18,5,TRUE),VLOOKUP(L271,参考データ!$D$19:$H$27,5,TRUE)))&lt;(J271/N271),"エラー","OK"))))</f>
        <v/>
      </c>
      <c r="AN271" s="156">
        <f t="shared" si="60"/>
        <v>0</v>
      </c>
      <c r="AO271" s="156">
        <f t="shared" si="61"/>
        <v>0</v>
      </c>
      <c r="AP271" s="140">
        <f t="shared" si="62"/>
        <v>0</v>
      </c>
      <c r="AQ271" s="159" t="str">
        <f t="shared" si="63"/>
        <v/>
      </c>
    </row>
    <row r="272" spans="2:43" x14ac:dyDescent="0.2">
      <c r="B272" s="202">
        <v>261</v>
      </c>
      <c r="C272" s="45"/>
      <c r="D272" s="114"/>
      <c r="E272" s="114"/>
      <c r="F272" s="114"/>
      <c r="G272" s="44"/>
      <c r="H272" s="10"/>
      <c r="I272" s="10"/>
      <c r="J272" s="5"/>
      <c r="K272" s="36"/>
      <c r="L272" s="37"/>
      <c r="M272" s="8"/>
      <c r="N272" s="82"/>
      <c r="O272" s="68"/>
      <c r="P272" s="82"/>
      <c r="Q272" s="81"/>
      <c r="R272" s="280" t="str">
        <f t="shared" si="58"/>
        <v/>
      </c>
      <c r="S272" s="39" t="str">
        <f>IF(I272="","",IF(I272="委託輸送",IF(H272="ガソリン",VLOOKUP(L272,参考データ!$D$4:$F$6,3,TRUE),VLOOKUP(L272,参考データ!$D$7:$F$15,3,TRUE)),IF(H272="ガソリン",VLOOKUP(L272,参考データ!$D$16:$F$18,3,TRUE),VLOOKUP(L272,参考データ!$D$19:$F$27,3,TRUE))))</f>
        <v/>
      </c>
      <c r="T272" s="204" t="str">
        <f>IF(C272="","",IF(AND(J272=0,K272=0),0,IF(Q272="有",IF(H272="ガソリン",VLOOKUP(M272,参考データ!$B$36:$F$38,3,FALSE)/R272^VLOOKUP(M272,参考データ!$B$36:$F$38,4,FALSE)/L272^VLOOKUP(M272,参考データ!$B$36:$F$38,5,FALSE),VLOOKUP(M272,参考データ!$B$39:$F$42,3,FALSE)/R272^VLOOKUP(M272,参考データ!$B$39:$F$42,4,FALSE)/L272^VLOOKUP(M272,参考データ!$B$39:$F$42,5,FALSE))*U272,J272/(IF(I272="委託輸送",IF(H272="ガソリン",INDEX(参考データ!$F$48:$I$50,MATCH(L272,参考データ!$D$48:$D$50,1),MATCH(M272,参考データ!$F$47:$I$47,0)),INDEX(参考データ!$F$51:$I$59,MATCH(L272,参考データ!$D$51:$D$59,1),MATCH(M272,参考データ!$F$47:$I$47,0))),IF(H272="ガソリン",INDEX(参考データ!$F$60:$I$62,MATCH(L272,参考データ!$D$60:$D$62,1),MATCH(M272,参考データ!$F$47:$I$47,0)),INDEX(参考データ!$F$63:$I$71,MATCH(L272,参考データ!$D$63:$D$71,1),MATCH(M272,参考データ!$F$47:$I$47,0))))))))</f>
        <v/>
      </c>
      <c r="U272" s="218" t="str">
        <f t="shared" si="59"/>
        <v/>
      </c>
      <c r="V272" s="206" t="str">
        <f>IF(C272="","",IF(AND(K272=0,T272=0),"OK",IF(Q272="有",IF(OR(IF(I272="委託輸送",IF(H272="ガソリン",VLOOKUP(L272,参考データ!$D$4:$H$6,5,TRUE),VLOOKUP(L272,参考データ!$D$7:$H$15,5,TRUE)),IF(H272="ガソリン",VLOOKUP(L272,参考データ!$D$16:$H$18,5,TRUE),VLOOKUP(L272,参考データ!$D$19:$H$27,5,TRUE)))&lt;(J272/N272),S272&gt;R272),"エラー","OK"),IF(IF(I272="委託輸送",IF(H272="ガソリン",VLOOKUP(L272,参考データ!$D$4:$H$6,5,TRUE),VLOOKUP(L272,参考データ!$D$7:$H$15,5,TRUE)),IF(H272="ガソリン",VLOOKUP(L272,参考データ!$D$16:$H$18,5,TRUE),VLOOKUP(L272,参考データ!$D$19:$H$27,5,TRUE)))&lt;(J272/N272),"エラー","OK"))))</f>
        <v/>
      </c>
      <c r="AN272" s="156">
        <f t="shared" si="60"/>
        <v>0</v>
      </c>
      <c r="AO272" s="156">
        <f t="shared" si="61"/>
        <v>0</v>
      </c>
      <c r="AP272" s="140">
        <f t="shared" si="62"/>
        <v>0</v>
      </c>
      <c r="AQ272" s="159" t="str">
        <f t="shared" si="63"/>
        <v/>
      </c>
    </row>
    <row r="273" spans="2:43" x14ac:dyDescent="0.2">
      <c r="B273" s="202">
        <v>262</v>
      </c>
      <c r="C273" s="45"/>
      <c r="D273" s="114"/>
      <c r="E273" s="114"/>
      <c r="F273" s="114"/>
      <c r="G273" s="44"/>
      <c r="H273" s="10"/>
      <c r="I273" s="10"/>
      <c r="J273" s="5"/>
      <c r="K273" s="36"/>
      <c r="L273" s="37"/>
      <c r="M273" s="8"/>
      <c r="N273" s="82"/>
      <c r="O273" s="68"/>
      <c r="P273" s="82"/>
      <c r="Q273" s="81"/>
      <c r="R273" s="280" t="str">
        <f t="shared" si="58"/>
        <v/>
      </c>
      <c r="S273" s="39" t="str">
        <f>IF(I273="","",IF(I273="委託輸送",IF(H273="ガソリン",VLOOKUP(L273,参考データ!$D$4:$F$6,3,TRUE),VLOOKUP(L273,参考データ!$D$7:$F$15,3,TRUE)),IF(H273="ガソリン",VLOOKUP(L273,参考データ!$D$16:$F$18,3,TRUE),VLOOKUP(L273,参考データ!$D$19:$F$27,3,TRUE))))</f>
        <v/>
      </c>
      <c r="T273" s="204" t="str">
        <f>IF(C273="","",IF(AND(J273=0,K273=0),0,IF(Q273="有",IF(H273="ガソリン",VLOOKUP(M273,参考データ!$B$36:$F$38,3,FALSE)/R273^VLOOKUP(M273,参考データ!$B$36:$F$38,4,FALSE)/L273^VLOOKUP(M273,参考データ!$B$36:$F$38,5,FALSE),VLOOKUP(M273,参考データ!$B$39:$F$42,3,FALSE)/R273^VLOOKUP(M273,参考データ!$B$39:$F$42,4,FALSE)/L273^VLOOKUP(M273,参考データ!$B$39:$F$42,5,FALSE))*U273,J273/(IF(I273="委託輸送",IF(H273="ガソリン",INDEX(参考データ!$F$48:$I$50,MATCH(L273,参考データ!$D$48:$D$50,1),MATCH(M273,参考データ!$F$47:$I$47,0)),INDEX(参考データ!$F$51:$I$59,MATCH(L273,参考データ!$D$51:$D$59,1),MATCH(M273,参考データ!$F$47:$I$47,0))),IF(H273="ガソリン",INDEX(参考データ!$F$60:$I$62,MATCH(L273,参考データ!$D$60:$D$62,1),MATCH(M273,参考データ!$F$47:$I$47,0)),INDEX(参考データ!$F$63:$I$71,MATCH(L273,参考データ!$D$63:$D$71,1),MATCH(M273,参考データ!$F$47:$I$47,0))))))))</f>
        <v/>
      </c>
      <c r="U273" s="218" t="str">
        <f t="shared" si="59"/>
        <v/>
      </c>
      <c r="V273" s="206" t="str">
        <f>IF(C273="","",IF(AND(K273=0,T273=0),"OK",IF(Q273="有",IF(OR(IF(I273="委託輸送",IF(H273="ガソリン",VLOOKUP(L273,参考データ!$D$4:$H$6,5,TRUE),VLOOKUP(L273,参考データ!$D$7:$H$15,5,TRUE)),IF(H273="ガソリン",VLOOKUP(L273,参考データ!$D$16:$H$18,5,TRUE),VLOOKUP(L273,参考データ!$D$19:$H$27,5,TRUE)))&lt;(J273/N273),S273&gt;R273),"エラー","OK"),IF(IF(I273="委託輸送",IF(H273="ガソリン",VLOOKUP(L273,参考データ!$D$4:$H$6,5,TRUE),VLOOKUP(L273,参考データ!$D$7:$H$15,5,TRUE)),IF(H273="ガソリン",VLOOKUP(L273,参考データ!$D$16:$H$18,5,TRUE),VLOOKUP(L273,参考データ!$D$19:$H$27,5,TRUE)))&lt;(J273/N273),"エラー","OK"))))</f>
        <v/>
      </c>
      <c r="AN273" s="156">
        <f t="shared" si="60"/>
        <v>0</v>
      </c>
      <c r="AO273" s="156">
        <f t="shared" si="61"/>
        <v>0</v>
      </c>
      <c r="AP273" s="140">
        <f t="shared" si="62"/>
        <v>0</v>
      </c>
      <c r="AQ273" s="159" t="str">
        <f t="shared" si="63"/>
        <v/>
      </c>
    </row>
    <row r="274" spans="2:43" x14ac:dyDescent="0.2">
      <c r="B274" s="202">
        <v>263</v>
      </c>
      <c r="C274" s="45"/>
      <c r="D274" s="114"/>
      <c r="E274" s="114"/>
      <c r="F274" s="114"/>
      <c r="G274" s="44"/>
      <c r="H274" s="10"/>
      <c r="I274" s="10"/>
      <c r="J274" s="5"/>
      <c r="K274" s="36"/>
      <c r="L274" s="37"/>
      <c r="M274" s="8"/>
      <c r="N274" s="82"/>
      <c r="O274" s="68"/>
      <c r="P274" s="82"/>
      <c r="Q274" s="81"/>
      <c r="R274" s="280" t="str">
        <f t="shared" si="58"/>
        <v/>
      </c>
      <c r="S274" s="39" t="str">
        <f>IF(I274="","",IF(I274="委託輸送",IF(H274="ガソリン",VLOOKUP(L274,参考データ!$D$4:$F$6,3,TRUE),VLOOKUP(L274,参考データ!$D$7:$F$15,3,TRUE)),IF(H274="ガソリン",VLOOKUP(L274,参考データ!$D$16:$F$18,3,TRUE),VLOOKUP(L274,参考データ!$D$19:$F$27,3,TRUE))))</f>
        <v/>
      </c>
      <c r="T274" s="204" t="str">
        <f>IF(C274="","",IF(AND(J274=0,K274=0),0,IF(Q274="有",IF(H274="ガソリン",VLOOKUP(M274,参考データ!$B$36:$F$38,3,FALSE)/R274^VLOOKUP(M274,参考データ!$B$36:$F$38,4,FALSE)/L274^VLOOKUP(M274,参考データ!$B$36:$F$38,5,FALSE),VLOOKUP(M274,参考データ!$B$39:$F$42,3,FALSE)/R274^VLOOKUP(M274,参考データ!$B$39:$F$42,4,FALSE)/L274^VLOOKUP(M274,参考データ!$B$39:$F$42,5,FALSE))*U274,J274/(IF(I274="委託輸送",IF(H274="ガソリン",INDEX(参考データ!$F$48:$I$50,MATCH(L274,参考データ!$D$48:$D$50,1),MATCH(M274,参考データ!$F$47:$I$47,0)),INDEX(参考データ!$F$51:$I$59,MATCH(L274,参考データ!$D$51:$D$59,1),MATCH(M274,参考データ!$F$47:$I$47,0))),IF(H274="ガソリン",INDEX(参考データ!$F$60:$I$62,MATCH(L274,参考データ!$D$60:$D$62,1),MATCH(M274,参考データ!$F$47:$I$47,0)),INDEX(参考データ!$F$63:$I$71,MATCH(L274,参考データ!$D$63:$D$71,1),MATCH(M274,参考データ!$F$47:$I$47,0))))))))</f>
        <v/>
      </c>
      <c r="U274" s="218" t="str">
        <f t="shared" si="59"/>
        <v/>
      </c>
      <c r="V274" s="206" t="str">
        <f>IF(C274="","",IF(AND(K274=0,T274=0),"OK",IF(Q274="有",IF(OR(IF(I274="委託輸送",IF(H274="ガソリン",VLOOKUP(L274,参考データ!$D$4:$H$6,5,TRUE),VLOOKUP(L274,参考データ!$D$7:$H$15,5,TRUE)),IF(H274="ガソリン",VLOOKUP(L274,参考データ!$D$16:$H$18,5,TRUE),VLOOKUP(L274,参考データ!$D$19:$H$27,5,TRUE)))&lt;(J274/N274),S274&gt;R274),"エラー","OK"),IF(IF(I274="委託輸送",IF(H274="ガソリン",VLOOKUP(L274,参考データ!$D$4:$H$6,5,TRUE),VLOOKUP(L274,参考データ!$D$7:$H$15,5,TRUE)),IF(H274="ガソリン",VLOOKUP(L274,参考データ!$D$16:$H$18,5,TRUE),VLOOKUP(L274,参考データ!$D$19:$H$27,5,TRUE)))&lt;(J274/N274),"エラー","OK"))))</f>
        <v/>
      </c>
      <c r="AN274" s="156">
        <f t="shared" si="60"/>
        <v>0</v>
      </c>
      <c r="AO274" s="156">
        <f t="shared" si="61"/>
        <v>0</v>
      </c>
      <c r="AP274" s="140">
        <f t="shared" si="62"/>
        <v>0</v>
      </c>
      <c r="AQ274" s="159" t="str">
        <f t="shared" si="63"/>
        <v/>
      </c>
    </row>
    <row r="275" spans="2:43" x14ac:dyDescent="0.2">
      <c r="B275" s="202">
        <v>264</v>
      </c>
      <c r="C275" s="45"/>
      <c r="D275" s="114"/>
      <c r="E275" s="114"/>
      <c r="F275" s="114"/>
      <c r="G275" s="44"/>
      <c r="H275" s="10"/>
      <c r="I275" s="10"/>
      <c r="J275" s="5"/>
      <c r="K275" s="36"/>
      <c r="L275" s="37"/>
      <c r="M275" s="8"/>
      <c r="N275" s="82"/>
      <c r="O275" s="68"/>
      <c r="P275" s="82"/>
      <c r="Q275" s="81"/>
      <c r="R275" s="280" t="str">
        <f t="shared" si="58"/>
        <v/>
      </c>
      <c r="S275" s="39" t="str">
        <f>IF(I275="","",IF(I275="委託輸送",IF(H275="ガソリン",VLOOKUP(L275,参考データ!$D$4:$F$6,3,TRUE),VLOOKUP(L275,参考データ!$D$7:$F$15,3,TRUE)),IF(H275="ガソリン",VLOOKUP(L275,参考データ!$D$16:$F$18,3,TRUE),VLOOKUP(L275,参考データ!$D$19:$F$27,3,TRUE))))</f>
        <v/>
      </c>
      <c r="T275" s="204" t="str">
        <f>IF(C275="","",IF(AND(J275=0,K275=0),0,IF(Q275="有",IF(H275="ガソリン",VLOOKUP(M275,参考データ!$B$36:$F$38,3,FALSE)/R275^VLOOKUP(M275,参考データ!$B$36:$F$38,4,FALSE)/L275^VLOOKUP(M275,参考データ!$B$36:$F$38,5,FALSE),VLOOKUP(M275,参考データ!$B$39:$F$42,3,FALSE)/R275^VLOOKUP(M275,参考データ!$B$39:$F$42,4,FALSE)/L275^VLOOKUP(M275,参考データ!$B$39:$F$42,5,FALSE))*U275,J275/(IF(I275="委託輸送",IF(H275="ガソリン",INDEX(参考データ!$F$48:$I$50,MATCH(L275,参考データ!$D$48:$D$50,1),MATCH(M275,参考データ!$F$47:$I$47,0)),INDEX(参考データ!$F$51:$I$59,MATCH(L275,参考データ!$D$51:$D$59,1),MATCH(M275,参考データ!$F$47:$I$47,0))),IF(H275="ガソリン",INDEX(参考データ!$F$60:$I$62,MATCH(L275,参考データ!$D$60:$D$62,1),MATCH(M275,参考データ!$F$47:$I$47,0)),INDEX(参考データ!$F$63:$I$71,MATCH(L275,参考データ!$D$63:$D$71,1),MATCH(M275,参考データ!$F$47:$I$47,0))))))))</f>
        <v/>
      </c>
      <c r="U275" s="218" t="str">
        <f t="shared" si="59"/>
        <v/>
      </c>
      <c r="V275" s="206" t="str">
        <f>IF(C275="","",IF(AND(K275=0,T275=0),"OK",IF(Q275="有",IF(OR(IF(I275="委託輸送",IF(H275="ガソリン",VLOOKUP(L275,参考データ!$D$4:$H$6,5,TRUE),VLOOKUP(L275,参考データ!$D$7:$H$15,5,TRUE)),IF(H275="ガソリン",VLOOKUP(L275,参考データ!$D$16:$H$18,5,TRUE),VLOOKUP(L275,参考データ!$D$19:$H$27,5,TRUE)))&lt;(J275/N275),S275&gt;R275),"エラー","OK"),IF(IF(I275="委託輸送",IF(H275="ガソリン",VLOOKUP(L275,参考データ!$D$4:$H$6,5,TRUE),VLOOKUP(L275,参考データ!$D$7:$H$15,5,TRUE)),IF(H275="ガソリン",VLOOKUP(L275,参考データ!$D$16:$H$18,5,TRUE),VLOOKUP(L275,参考データ!$D$19:$H$27,5,TRUE)))&lt;(J275/N275),"エラー","OK"))))</f>
        <v/>
      </c>
      <c r="AN275" s="156">
        <f t="shared" si="60"/>
        <v>0</v>
      </c>
      <c r="AO275" s="156">
        <f t="shared" si="61"/>
        <v>0</v>
      </c>
      <c r="AP275" s="140">
        <f t="shared" si="62"/>
        <v>0</v>
      </c>
      <c r="AQ275" s="159" t="str">
        <f t="shared" si="63"/>
        <v/>
      </c>
    </row>
    <row r="276" spans="2:43" x14ac:dyDescent="0.2">
      <c r="B276" s="202">
        <v>265</v>
      </c>
      <c r="C276" s="45"/>
      <c r="D276" s="114"/>
      <c r="E276" s="114"/>
      <c r="F276" s="114"/>
      <c r="G276" s="44"/>
      <c r="H276" s="10"/>
      <c r="I276" s="10"/>
      <c r="J276" s="5"/>
      <c r="K276" s="36"/>
      <c r="L276" s="37"/>
      <c r="M276" s="8"/>
      <c r="N276" s="82"/>
      <c r="O276" s="68"/>
      <c r="P276" s="82"/>
      <c r="Q276" s="81"/>
      <c r="R276" s="280" t="str">
        <f t="shared" si="58"/>
        <v/>
      </c>
      <c r="S276" s="39" t="str">
        <f>IF(I276="","",IF(I276="委託輸送",IF(H276="ガソリン",VLOOKUP(L276,参考データ!$D$4:$F$6,3,TRUE),VLOOKUP(L276,参考データ!$D$7:$F$15,3,TRUE)),IF(H276="ガソリン",VLOOKUP(L276,参考データ!$D$16:$F$18,3,TRUE),VLOOKUP(L276,参考データ!$D$19:$F$27,3,TRUE))))</f>
        <v/>
      </c>
      <c r="T276" s="204" t="str">
        <f>IF(C276="","",IF(AND(J276=0,K276=0),0,IF(Q276="有",IF(H276="ガソリン",VLOOKUP(M276,参考データ!$B$36:$F$38,3,FALSE)/R276^VLOOKUP(M276,参考データ!$B$36:$F$38,4,FALSE)/L276^VLOOKUP(M276,参考データ!$B$36:$F$38,5,FALSE),VLOOKUP(M276,参考データ!$B$39:$F$42,3,FALSE)/R276^VLOOKUP(M276,参考データ!$B$39:$F$42,4,FALSE)/L276^VLOOKUP(M276,参考データ!$B$39:$F$42,5,FALSE))*U276,J276/(IF(I276="委託輸送",IF(H276="ガソリン",INDEX(参考データ!$F$48:$I$50,MATCH(L276,参考データ!$D$48:$D$50,1),MATCH(M276,参考データ!$F$47:$I$47,0)),INDEX(参考データ!$F$51:$I$59,MATCH(L276,参考データ!$D$51:$D$59,1),MATCH(M276,参考データ!$F$47:$I$47,0))),IF(H276="ガソリン",INDEX(参考データ!$F$60:$I$62,MATCH(L276,参考データ!$D$60:$D$62,1),MATCH(M276,参考データ!$F$47:$I$47,0)),INDEX(参考データ!$F$63:$I$71,MATCH(L276,参考データ!$D$63:$D$71,1),MATCH(M276,参考データ!$F$47:$I$47,0))))))))</f>
        <v/>
      </c>
      <c r="U276" s="218" t="str">
        <f t="shared" si="59"/>
        <v/>
      </c>
      <c r="V276" s="206" t="str">
        <f>IF(C276="","",IF(AND(K276=0,T276=0),"OK",IF(Q276="有",IF(OR(IF(I276="委託輸送",IF(H276="ガソリン",VLOOKUP(L276,参考データ!$D$4:$H$6,5,TRUE),VLOOKUP(L276,参考データ!$D$7:$H$15,5,TRUE)),IF(H276="ガソリン",VLOOKUP(L276,参考データ!$D$16:$H$18,5,TRUE),VLOOKUP(L276,参考データ!$D$19:$H$27,5,TRUE)))&lt;(J276/N276),S276&gt;R276),"エラー","OK"),IF(IF(I276="委託輸送",IF(H276="ガソリン",VLOOKUP(L276,参考データ!$D$4:$H$6,5,TRUE),VLOOKUP(L276,参考データ!$D$7:$H$15,5,TRUE)),IF(H276="ガソリン",VLOOKUP(L276,参考データ!$D$16:$H$18,5,TRUE),VLOOKUP(L276,参考データ!$D$19:$H$27,5,TRUE)))&lt;(J276/N276),"エラー","OK"))))</f>
        <v/>
      </c>
      <c r="AN276" s="156">
        <f t="shared" si="60"/>
        <v>0</v>
      </c>
      <c r="AO276" s="156">
        <f t="shared" si="61"/>
        <v>0</v>
      </c>
      <c r="AP276" s="140">
        <f t="shared" si="62"/>
        <v>0</v>
      </c>
      <c r="AQ276" s="159" t="str">
        <f t="shared" si="63"/>
        <v/>
      </c>
    </row>
    <row r="277" spans="2:43" x14ac:dyDescent="0.2">
      <c r="B277" s="202">
        <v>266</v>
      </c>
      <c r="C277" s="45"/>
      <c r="D277" s="114"/>
      <c r="E277" s="114"/>
      <c r="F277" s="114"/>
      <c r="G277" s="44"/>
      <c r="H277" s="10"/>
      <c r="I277" s="10"/>
      <c r="J277" s="5"/>
      <c r="K277" s="36"/>
      <c r="L277" s="37"/>
      <c r="M277" s="8"/>
      <c r="N277" s="82"/>
      <c r="O277" s="68"/>
      <c r="P277" s="82"/>
      <c r="Q277" s="81"/>
      <c r="R277" s="280" t="str">
        <f t="shared" si="58"/>
        <v/>
      </c>
      <c r="S277" s="39" t="str">
        <f>IF(I277="","",IF(I277="委託輸送",IF(H277="ガソリン",VLOOKUP(L277,参考データ!$D$4:$F$6,3,TRUE),VLOOKUP(L277,参考データ!$D$7:$F$15,3,TRUE)),IF(H277="ガソリン",VLOOKUP(L277,参考データ!$D$16:$F$18,3,TRUE),VLOOKUP(L277,参考データ!$D$19:$F$27,3,TRUE))))</f>
        <v/>
      </c>
      <c r="T277" s="204" t="str">
        <f>IF(C277="","",IF(AND(J277=0,K277=0),0,IF(Q277="有",IF(H277="ガソリン",VLOOKUP(M277,参考データ!$B$36:$F$38,3,FALSE)/R277^VLOOKUP(M277,参考データ!$B$36:$F$38,4,FALSE)/L277^VLOOKUP(M277,参考データ!$B$36:$F$38,5,FALSE),VLOOKUP(M277,参考データ!$B$39:$F$42,3,FALSE)/R277^VLOOKUP(M277,参考データ!$B$39:$F$42,4,FALSE)/L277^VLOOKUP(M277,参考データ!$B$39:$F$42,5,FALSE))*U277,J277/(IF(I277="委託輸送",IF(H277="ガソリン",INDEX(参考データ!$F$48:$I$50,MATCH(L277,参考データ!$D$48:$D$50,1),MATCH(M277,参考データ!$F$47:$I$47,0)),INDEX(参考データ!$F$51:$I$59,MATCH(L277,参考データ!$D$51:$D$59,1),MATCH(M277,参考データ!$F$47:$I$47,0))),IF(H277="ガソリン",INDEX(参考データ!$F$60:$I$62,MATCH(L277,参考データ!$D$60:$D$62,1),MATCH(M277,参考データ!$F$47:$I$47,0)),INDEX(参考データ!$F$63:$I$71,MATCH(L277,参考データ!$D$63:$D$71,1),MATCH(M277,参考データ!$F$47:$I$47,0))))))))</f>
        <v/>
      </c>
      <c r="U277" s="218" t="str">
        <f t="shared" si="59"/>
        <v/>
      </c>
      <c r="V277" s="206" t="str">
        <f>IF(C277="","",IF(AND(K277=0,T277=0),"OK",IF(Q277="有",IF(OR(IF(I277="委託輸送",IF(H277="ガソリン",VLOOKUP(L277,参考データ!$D$4:$H$6,5,TRUE),VLOOKUP(L277,参考データ!$D$7:$H$15,5,TRUE)),IF(H277="ガソリン",VLOOKUP(L277,参考データ!$D$16:$H$18,5,TRUE),VLOOKUP(L277,参考データ!$D$19:$H$27,5,TRUE)))&lt;(J277/N277),S277&gt;R277),"エラー","OK"),IF(IF(I277="委託輸送",IF(H277="ガソリン",VLOOKUP(L277,参考データ!$D$4:$H$6,5,TRUE),VLOOKUP(L277,参考データ!$D$7:$H$15,5,TRUE)),IF(H277="ガソリン",VLOOKUP(L277,参考データ!$D$16:$H$18,5,TRUE),VLOOKUP(L277,参考データ!$D$19:$H$27,5,TRUE)))&lt;(J277/N277),"エラー","OK"))))</f>
        <v/>
      </c>
      <c r="AN277" s="156">
        <f t="shared" si="60"/>
        <v>0</v>
      </c>
      <c r="AO277" s="156">
        <f t="shared" si="61"/>
        <v>0</v>
      </c>
      <c r="AP277" s="140">
        <f t="shared" si="62"/>
        <v>0</v>
      </c>
      <c r="AQ277" s="159" t="str">
        <f t="shared" si="63"/>
        <v/>
      </c>
    </row>
    <row r="278" spans="2:43" x14ac:dyDescent="0.2">
      <c r="B278" s="202">
        <v>267</v>
      </c>
      <c r="C278" s="45"/>
      <c r="D278" s="114"/>
      <c r="E278" s="114"/>
      <c r="F278" s="114"/>
      <c r="G278" s="44"/>
      <c r="H278" s="10"/>
      <c r="I278" s="10"/>
      <c r="J278" s="5"/>
      <c r="K278" s="36"/>
      <c r="L278" s="37"/>
      <c r="M278" s="8"/>
      <c r="N278" s="82"/>
      <c r="O278" s="68"/>
      <c r="P278" s="82"/>
      <c r="Q278" s="81"/>
      <c r="R278" s="280" t="str">
        <f t="shared" si="58"/>
        <v/>
      </c>
      <c r="S278" s="39" t="str">
        <f>IF(I278="","",IF(I278="委託輸送",IF(H278="ガソリン",VLOOKUP(L278,参考データ!$D$4:$F$6,3,TRUE),VLOOKUP(L278,参考データ!$D$7:$F$15,3,TRUE)),IF(H278="ガソリン",VLOOKUP(L278,参考データ!$D$16:$F$18,3,TRUE),VLOOKUP(L278,参考データ!$D$19:$F$27,3,TRUE))))</f>
        <v/>
      </c>
      <c r="T278" s="204" t="str">
        <f>IF(C278="","",IF(AND(J278=0,K278=0),0,IF(Q278="有",IF(H278="ガソリン",VLOOKUP(M278,参考データ!$B$36:$F$38,3,FALSE)/R278^VLOOKUP(M278,参考データ!$B$36:$F$38,4,FALSE)/L278^VLOOKUP(M278,参考データ!$B$36:$F$38,5,FALSE),VLOOKUP(M278,参考データ!$B$39:$F$42,3,FALSE)/R278^VLOOKUP(M278,参考データ!$B$39:$F$42,4,FALSE)/L278^VLOOKUP(M278,参考データ!$B$39:$F$42,5,FALSE))*U278,J278/(IF(I278="委託輸送",IF(H278="ガソリン",INDEX(参考データ!$F$48:$I$50,MATCH(L278,参考データ!$D$48:$D$50,1),MATCH(M278,参考データ!$F$47:$I$47,0)),INDEX(参考データ!$F$51:$I$59,MATCH(L278,参考データ!$D$51:$D$59,1),MATCH(M278,参考データ!$F$47:$I$47,0))),IF(H278="ガソリン",INDEX(参考データ!$F$60:$I$62,MATCH(L278,参考データ!$D$60:$D$62,1),MATCH(M278,参考データ!$F$47:$I$47,0)),INDEX(参考データ!$F$63:$I$71,MATCH(L278,参考データ!$D$63:$D$71,1),MATCH(M278,参考データ!$F$47:$I$47,0))))))))</f>
        <v/>
      </c>
      <c r="U278" s="218" t="str">
        <f t="shared" si="59"/>
        <v/>
      </c>
      <c r="V278" s="206" t="str">
        <f>IF(C278="","",IF(AND(K278=0,T278=0),"OK",IF(Q278="有",IF(OR(IF(I278="委託輸送",IF(H278="ガソリン",VLOOKUP(L278,参考データ!$D$4:$H$6,5,TRUE),VLOOKUP(L278,参考データ!$D$7:$H$15,5,TRUE)),IF(H278="ガソリン",VLOOKUP(L278,参考データ!$D$16:$H$18,5,TRUE),VLOOKUP(L278,参考データ!$D$19:$H$27,5,TRUE)))&lt;(J278/N278),S278&gt;R278),"エラー","OK"),IF(IF(I278="委託輸送",IF(H278="ガソリン",VLOOKUP(L278,参考データ!$D$4:$H$6,5,TRUE),VLOOKUP(L278,参考データ!$D$7:$H$15,5,TRUE)),IF(H278="ガソリン",VLOOKUP(L278,参考データ!$D$16:$H$18,5,TRUE),VLOOKUP(L278,参考データ!$D$19:$H$27,5,TRUE)))&lt;(J278/N278),"エラー","OK"))))</f>
        <v/>
      </c>
      <c r="AN278" s="156">
        <f t="shared" si="60"/>
        <v>0</v>
      </c>
      <c r="AO278" s="156">
        <f t="shared" si="61"/>
        <v>0</v>
      </c>
      <c r="AP278" s="140">
        <f t="shared" si="62"/>
        <v>0</v>
      </c>
      <c r="AQ278" s="159" t="str">
        <f t="shared" si="63"/>
        <v/>
      </c>
    </row>
    <row r="279" spans="2:43" x14ac:dyDescent="0.2">
      <c r="B279" s="202">
        <v>268</v>
      </c>
      <c r="C279" s="45"/>
      <c r="D279" s="114"/>
      <c r="E279" s="114"/>
      <c r="F279" s="114"/>
      <c r="G279" s="44"/>
      <c r="H279" s="10"/>
      <c r="I279" s="10"/>
      <c r="J279" s="5"/>
      <c r="K279" s="36"/>
      <c r="L279" s="37"/>
      <c r="M279" s="8"/>
      <c r="N279" s="82"/>
      <c r="O279" s="68"/>
      <c r="P279" s="82"/>
      <c r="Q279" s="81"/>
      <c r="R279" s="280" t="str">
        <f t="shared" si="58"/>
        <v/>
      </c>
      <c r="S279" s="39" t="str">
        <f>IF(I279="","",IF(I279="委託輸送",IF(H279="ガソリン",VLOOKUP(L279,参考データ!$D$4:$F$6,3,TRUE),VLOOKUP(L279,参考データ!$D$7:$F$15,3,TRUE)),IF(H279="ガソリン",VLOOKUP(L279,参考データ!$D$16:$F$18,3,TRUE),VLOOKUP(L279,参考データ!$D$19:$F$27,3,TRUE))))</f>
        <v/>
      </c>
      <c r="T279" s="204" t="str">
        <f>IF(C279="","",IF(AND(J279=0,K279=0),0,IF(Q279="有",IF(H279="ガソリン",VLOOKUP(M279,参考データ!$B$36:$F$38,3,FALSE)/R279^VLOOKUP(M279,参考データ!$B$36:$F$38,4,FALSE)/L279^VLOOKUP(M279,参考データ!$B$36:$F$38,5,FALSE),VLOOKUP(M279,参考データ!$B$39:$F$42,3,FALSE)/R279^VLOOKUP(M279,参考データ!$B$39:$F$42,4,FALSE)/L279^VLOOKUP(M279,参考データ!$B$39:$F$42,5,FALSE))*U279,J279/(IF(I279="委託輸送",IF(H279="ガソリン",INDEX(参考データ!$F$48:$I$50,MATCH(L279,参考データ!$D$48:$D$50,1),MATCH(M279,参考データ!$F$47:$I$47,0)),INDEX(参考データ!$F$51:$I$59,MATCH(L279,参考データ!$D$51:$D$59,1),MATCH(M279,参考データ!$F$47:$I$47,0))),IF(H279="ガソリン",INDEX(参考データ!$F$60:$I$62,MATCH(L279,参考データ!$D$60:$D$62,1),MATCH(M279,参考データ!$F$47:$I$47,0)),INDEX(参考データ!$F$63:$I$71,MATCH(L279,参考データ!$D$63:$D$71,1),MATCH(M279,参考データ!$F$47:$I$47,0))))))))</f>
        <v/>
      </c>
      <c r="U279" s="218" t="str">
        <f t="shared" si="59"/>
        <v/>
      </c>
      <c r="V279" s="206" t="str">
        <f>IF(C279="","",IF(AND(K279=0,T279=0),"OK",IF(Q279="有",IF(OR(IF(I279="委託輸送",IF(H279="ガソリン",VLOOKUP(L279,参考データ!$D$4:$H$6,5,TRUE),VLOOKUP(L279,参考データ!$D$7:$H$15,5,TRUE)),IF(H279="ガソリン",VLOOKUP(L279,参考データ!$D$16:$H$18,5,TRUE),VLOOKUP(L279,参考データ!$D$19:$H$27,5,TRUE)))&lt;(J279/N279),S279&gt;R279),"エラー","OK"),IF(IF(I279="委託輸送",IF(H279="ガソリン",VLOOKUP(L279,参考データ!$D$4:$H$6,5,TRUE),VLOOKUP(L279,参考データ!$D$7:$H$15,5,TRUE)),IF(H279="ガソリン",VLOOKUP(L279,参考データ!$D$16:$H$18,5,TRUE),VLOOKUP(L279,参考データ!$D$19:$H$27,5,TRUE)))&lt;(J279/N279),"エラー","OK"))))</f>
        <v/>
      </c>
      <c r="AN279" s="156">
        <f t="shared" si="60"/>
        <v>0</v>
      </c>
      <c r="AO279" s="156">
        <f t="shared" si="61"/>
        <v>0</v>
      </c>
      <c r="AP279" s="140">
        <f t="shared" si="62"/>
        <v>0</v>
      </c>
      <c r="AQ279" s="159" t="str">
        <f t="shared" si="63"/>
        <v/>
      </c>
    </row>
    <row r="280" spans="2:43" x14ac:dyDescent="0.2">
      <c r="B280" s="202">
        <v>269</v>
      </c>
      <c r="C280" s="45"/>
      <c r="D280" s="114"/>
      <c r="E280" s="114"/>
      <c r="F280" s="114"/>
      <c r="G280" s="44"/>
      <c r="H280" s="10"/>
      <c r="I280" s="10"/>
      <c r="J280" s="5"/>
      <c r="K280" s="36"/>
      <c r="L280" s="37"/>
      <c r="M280" s="8"/>
      <c r="N280" s="82"/>
      <c r="O280" s="68"/>
      <c r="P280" s="82"/>
      <c r="Q280" s="81"/>
      <c r="R280" s="280" t="str">
        <f t="shared" si="58"/>
        <v/>
      </c>
      <c r="S280" s="39" t="str">
        <f>IF(I280="","",IF(I280="委託輸送",IF(H280="ガソリン",VLOOKUP(L280,参考データ!$D$4:$F$6,3,TRUE),VLOOKUP(L280,参考データ!$D$7:$F$15,3,TRUE)),IF(H280="ガソリン",VLOOKUP(L280,参考データ!$D$16:$F$18,3,TRUE),VLOOKUP(L280,参考データ!$D$19:$F$27,3,TRUE))))</f>
        <v/>
      </c>
      <c r="T280" s="204" t="str">
        <f>IF(C280="","",IF(AND(J280=0,K280=0),0,IF(Q280="有",IF(H280="ガソリン",VLOOKUP(M280,参考データ!$B$36:$F$38,3,FALSE)/R280^VLOOKUP(M280,参考データ!$B$36:$F$38,4,FALSE)/L280^VLOOKUP(M280,参考データ!$B$36:$F$38,5,FALSE),VLOOKUP(M280,参考データ!$B$39:$F$42,3,FALSE)/R280^VLOOKUP(M280,参考データ!$B$39:$F$42,4,FALSE)/L280^VLOOKUP(M280,参考データ!$B$39:$F$42,5,FALSE))*U280,J280/(IF(I280="委託輸送",IF(H280="ガソリン",INDEX(参考データ!$F$48:$I$50,MATCH(L280,参考データ!$D$48:$D$50,1),MATCH(M280,参考データ!$F$47:$I$47,0)),INDEX(参考データ!$F$51:$I$59,MATCH(L280,参考データ!$D$51:$D$59,1),MATCH(M280,参考データ!$F$47:$I$47,0))),IF(H280="ガソリン",INDEX(参考データ!$F$60:$I$62,MATCH(L280,参考データ!$D$60:$D$62,1),MATCH(M280,参考データ!$F$47:$I$47,0)),INDEX(参考データ!$F$63:$I$71,MATCH(L280,参考データ!$D$63:$D$71,1),MATCH(M280,参考データ!$F$47:$I$47,0))))))))</f>
        <v/>
      </c>
      <c r="U280" s="218" t="str">
        <f t="shared" si="59"/>
        <v/>
      </c>
      <c r="V280" s="206" t="str">
        <f>IF(C280="","",IF(AND(K280=0,T280=0),"OK",IF(Q280="有",IF(OR(IF(I280="委託輸送",IF(H280="ガソリン",VLOOKUP(L280,参考データ!$D$4:$H$6,5,TRUE),VLOOKUP(L280,参考データ!$D$7:$H$15,5,TRUE)),IF(H280="ガソリン",VLOOKUP(L280,参考データ!$D$16:$H$18,5,TRUE),VLOOKUP(L280,参考データ!$D$19:$H$27,5,TRUE)))&lt;(J280/N280),S280&gt;R280),"エラー","OK"),IF(IF(I280="委託輸送",IF(H280="ガソリン",VLOOKUP(L280,参考データ!$D$4:$H$6,5,TRUE),VLOOKUP(L280,参考データ!$D$7:$H$15,5,TRUE)),IF(H280="ガソリン",VLOOKUP(L280,参考データ!$D$16:$H$18,5,TRUE),VLOOKUP(L280,参考データ!$D$19:$H$27,5,TRUE)))&lt;(J280/N280),"エラー","OK"))))</f>
        <v/>
      </c>
      <c r="AN280" s="156">
        <f t="shared" si="60"/>
        <v>0</v>
      </c>
      <c r="AO280" s="156">
        <f t="shared" si="61"/>
        <v>0</v>
      </c>
      <c r="AP280" s="140">
        <f t="shared" si="62"/>
        <v>0</v>
      </c>
      <c r="AQ280" s="159" t="str">
        <f t="shared" si="63"/>
        <v/>
      </c>
    </row>
    <row r="281" spans="2:43" x14ac:dyDescent="0.2">
      <c r="B281" s="202">
        <v>270</v>
      </c>
      <c r="C281" s="45"/>
      <c r="D281" s="114"/>
      <c r="E281" s="114"/>
      <c r="F281" s="114"/>
      <c r="G281" s="44"/>
      <c r="H281" s="10"/>
      <c r="I281" s="10"/>
      <c r="J281" s="5"/>
      <c r="K281" s="36"/>
      <c r="L281" s="37"/>
      <c r="M281" s="8"/>
      <c r="N281" s="82"/>
      <c r="O281" s="68"/>
      <c r="P281" s="82"/>
      <c r="Q281" s="81"/>
      <c r="R281" s="280" t="str">
        <f t="shared" si="58"/>
        <v/>
      </c>
      <c r="S281" s="39" t="str">
        <f>IF(I281="","",IF(I281="委託輸送",IF(H281="ガソリン",VLOOKUP(L281,参考データ!$D$4:$F$6,3,TRUE),VLOOKUP(L281,参考データ!$D$7:$F$15,3,TRUE)),IF(H281="ガソリン",VLOOKUP(L281,参考データ!$D$16:$F$18,3,TRUE),VLOOKUP(L281,参考データ!$D$19:$F$27,3,TRUE))))</f>
        <v/>
      </c>
      <c r="T281" s="204" t="str">
        <f>IF(C281="","",IF(AND(J281=0,K281=0),0,IF(Q281="有",IF(H281="ガソリン",VLOOKUP(M281,参考データ!$B$36:$F$38,3,FALSE)/R281^VLOOKUP(M281,参考データ!$B$36:$F$38,4,FALSE)/L281^VLOOKUP(M281,参考データ!$B$36:$F$38,5,FALSE),VLOOKUP(M281,参考データ!$B$39:$F$42,3,FALSE)/R281^VLOOKUP(M281,参考データ!$B$39:$F$42,4,FALSE)/L281^VLOOKUP(M281,参考データ!$B$39:$F$42,5,FALSE))*U281,J281/(IF(I281="委託輸送",IF(H281="ガソリン",INDEX(参考データ!$F$48:$I$50,MATCH(L281,参考データ!$D$48:$D$50,1),MATCH(M281,参考データ!$F$47:$I$47,0)),INDEX(参考データ!$F$51:$I$59,MATCH(L281,参考データ!$D$51:$D$59,1),MATCH(M281,参考データ!$F$47:$I$47,0))),IF(H281="ガソリン",INDEX(参考データ!$F$60:$I$62,MATCH(L281,参考データ!$D$60:$D$62,1),MATCH(M281,参考データ!$F$47:$I$47,0)),INDEX(参考データ!$F$63:$I$71,MATCH(L281,参考データ!$D$63:$D$71,1),MATCH(M281,参考データ!$F$47:$I$47,0))))))))</f>
        <v/>
      </c>
      <c r="U281" s="218" t="str">
        <f t="shared" si="59"/>
        <v/>
      </c>
      <c r="V281" s="206" t="str">
        <f>IF(C281="","",IF(AND(K281=0,T281=0),"OK",IF(Q281="有",IF(OR(IF(I281="委託輸送",IF(H281="ガソリン",VLOOKUP(L281,参考データ!$D$4:$H$6,5,TRUE),VLOOKUP(L281,参考データ!$D$7:$H$15,5,TRUE)),IF(H281="ガソリン",VLOOKUP(L281,参考データ!$D$16:$H$18,5,TRUE),VLOOKUP(L281,参考データ!$D$19:$H$27,5,TRUE)))&lt;(J281/N281),S281&gt;R281),"エラー","OK"),IF(IF(I281="委託輸送",IF(H281="ガソリン",VLOOKUP(L281,参考データ!$D$4:$H$6,5,TRUE),VLOOKUP(L281,参考データ!$D$7:$H$15,5,TRUE)),IF(H281="ガソリン",VLOOKUP(L281,参考データ!$D$16:$H$18,5,TRUE),VLOOKUP(L281,参考データ!$D$19:$H$27,5,TRUE)))&lt;(J281/N281),"エラー","OK"))))</f>
        <v/>
      </c>
      <c r="AN281" s="156">
        <f t="shared" si="60"/>
        <v>0</v>
      </c>
      <c r="AO281" s="156">
        <f t="shared" si="61"/>
        <v>0</v>
      </c>
      <c r="AP281" s="140">
        <f t="shared" si="62"/>
        <v>0</v>
      </c>
      <c r="AQ281" s="159" t="str">
        <f t="shared" si="63"/>
        <v/>
      </c>
    </row>
    <row r="282" spans="2:43" x14ac:dyDescent="0.2">
      <c r="B282" s="202">
        <v>271</v>
      </c>
      <c r="C282" s="45"/>
      <c r="D282" s="114"/>
      <c r="E282" s="114"/>
      <c r="F282" s="114"/>
      <c r="G282" s="44"/>
      <c r="H282" s="10"/>
      <c r="I282" s="10"/>
      <c r="J282" s="5"/>
      <c r="K282" s="36"/>
      <c r="L282" s="37"/>
      <c r="M282" s="8"/>
      <c r="N282" s="82"/>
      <c r="O282" s="68"/>
      <c r="P282" s="82"/>
      <c r="Q282" s="81"/>
      <c r="R282" s="280" t="str">
        <f t="shared" si="58"/>
        <v/>
      </c>
      <c r="S282" s="39" t="str">
        <f>IF(I282="","",IF(I282="委託輸送",IF(H282="ガソリン",VLOOKUP(L282,参考データ!$D$4:$F$6,3,TRUE),VLOOKUP(L282,参考データ!$D$7:$F$15,3,TRUE)),IF(H282="ガソリン",VLOOKUP(L282,参考データ!$D$16:$F$18,3,TRUE),VLOOKUP(L282,参考データ!$D$19:$F$27,3,TRUE))))</f>
        <v/>
      </c>
      <c r="T282" s="204" t="str">
        <f>IF(C282="","",IF(AND(J282=0,K282=0),0,IF(Q282="有",IF(H282="ガソリン",VLOOKUP(M282,参考データ!$B$36:$F$38,3,FALSE)/R282^VLOOKUP(M282,参考データ!$B$36:$F$38,4,FALSE)/L282^VLOOKUP(M282,参考データ!$B$36:$F$38,5,FALSE),VLOOKUP(M282,参考データ!$B$39:$F$42,3,FALSE)/R282^VLOOKUP(M282,参考データ!$B$39:$F$42,4,FALSE)/L282^VLOOKUP(M282,参考データ!$B$39:$F$42,5,FALSE))*U282,J282/(IF(I282="委託輸送",IF(H282="ガソリン",INDEX(参考データ!$F$48:$I$50,MATCH(L282,参考データ!$D$48:$D$50,1),MATCH(M282,参考データ!$F$47:$I$47,0)),INDEX(参考データ!$F$51:$I$59,MATCH(L282,参考データ!$D$51:$D$59,1),MATCH(M282,参考データ!$F$47:$I$47,0))),IF(H282="ガソリン",INDEX(参考データ!$F$60:$I$62,MATCH(L282,参考データ!$D$60:$D$62,1),MATCH(M282,参考データ!$F$47:$I$47,0)),INDEX(参考データ!$F$63:$I$71,MATCH(L282,参考データ!$D$63:$D$71,1),MATCH(M282,参考データ!$F$47:$I$47,0))))))))</f>
        <v/>
      </c>
      <c r="U282" s="218" t="str">
        <f t="shared" si="59"/>
        <v/>
      </c>
      <c r="V282" s="206" t="str">
        <f>IF(C282="","",IF(AND(K282=0,T282=0),"OK",IF(Q282="有",IF(OR(IF(I282="委託輸送",IF(H282="ガソリン",VLOOKUP(L282,参考データ!$D$4:$H$6,5,TRUE),VLOOKUP(L282,参考データ!$D$7:$H$15,5,TRUE)),IF(H282="ガソリン",VLOOKUP(L282,参考データ!$D$16:$H$18,5,TRUE),VLOOKUP(L282,参考データ!$D$19:$H$27,5,TRUE)))&lt;(J282/N282),S282&gt;R282),"エラー","OK"),IF(IF(I282="委託輸送",IF(H282="ガソリン",VLOOKUP(L282,参考データ!$D$4:$H$6,5,TRUE),VLOOKUP(L282,参考データ!$D$7:$H$15,5,TRUE)),IF(H282="ガソリン",VLOOKUP(L282,参考データ!$D$16:$H$18,5,TRUE),VLOOKUP(L282,参考データ!$D$19:$H$27,5,TRUE)))&lt;(J282/N282),"エラー","OK"))))</f>
        <v/>
      </c>
      <c r="AN282" s="156">
        <f t="shared" si="60"/>
        <v>0</v>
      </c>
      <c r="AO282" s="156">
        <f t="shared" si="61"/>
        <v>0</v>
      </c>
      <c r="AP282" s="140">
        <f t="shared" si="62"/>
        <v>0</v>
      </c>
      <c r="AQ282" s="159" t="str">
        <f t="shared" si="63"/>
        <v/>
      </c>
    </row>
    <row r="283" spans="2:43" x14ac:dyDescent="0.2">
      <c r="B283" s="202">
        <v>272</v>
      </c>
      <c r="C283" s="45"/>
      <c r="D283" s="114"/>
      <c r="E283" s="114"/>
      <c r="F283" s="114"/>
      <c r="G283" s="44"/>
      <c r="H283" s="10"/>
      <c r="I283" s="10"/>
      <c r="J283" s="5"/>
      <c r="K283" s="36"/>
      <c r="L283" s="37"/>
      <c r="M283" s="8"/>
      <c r="N283" s="82"/>
      <c r="O283" s="68"/>
      <c r="P283" s="82"/>
      <c r="Q283" s="81"/>
      <c r="R283" s="280" t="str">
        <f t="shared" si="58"/>
        <v/>
      </c>
      <c r="S283" s="39" t="str">
        <f>IF(I283="","",IF(I283="委託輸送",IF(H283="ガソリン",VLOOKUP(L283,参考データ!$D$4:$F$6,3,TRUE),VLOOKUP(L283,参考データ!$D$7:$F$15,3,TRUE)),IF(H283="ガソリン",VLOOKUP(L283,参考データ!$D$16:$F$18,3,TRUE),VLOOKUP(L283,参考データ!$D$19:$F$27,3,TRUE))))</f>
        <v/>
      </c>
      <c r="T283" s="204" t="str">
        <f>IF(C283="","",IF(AND(J283=0,K283=0),0,IF(Q283="有",IF(H283="ガソリン",VLOOKUP(M283,参考データ!$B$36:$F$38,3,FALSE)/R283^VLOOKUP(M283,参考データ!$B$36:$F$38,4,FALSE)/L283^VLOOKUP(M283,参考データ!$B$36:$F$38,5,FALSE),VLOOKUP(M283,参考データ!$B$39:$F$42,3,FALSE)/R283^VLOOKUP(M283,参考データ!$B$39:$F$42,4,FALSE)/L283^VLOOKUP(M283,参考データ!$B$39:$F$42,5,FALSE))*U283,J283/(IF(I283="委託輸送",IF(H283="ガソリン",INDEX(参考データ!$F$48:$I$50,MATCH(L283,参考データ!$D$48:$D$50,1),MATCH(M283,参考データ!$F$47:$I$47,0)),INDEX(参考データ!$F$51:$I$59,MATCH(L283,参考データ!$D$51:$D$59,1),MATCH(M283,参考データ!$F$47:$I$47,0))),IF(H283="ガソリン",INDEX(参考データ!$F$60:$I$62,MATCH(L283,参考データ!$D$60:$D$62,1),MATCH(M283,参考データ!$F$47:$I$47,0)),INDEX(参考データ!$F$63:$I$71,MATCH(L283,参考データ!$D$63:$D$71,1),MATCH(M283,参考データ!$F$47:$I$47,0))))))))</f>
        <v/>
      </c>
      <c r="U283" s="218" t="str">
        <f t="shared" si="59"/>
        <v/>
      </c>
      <c r="V283" s="206" t="str">
        <f>IF(C283="","",IF(AND(K283=0,T283=0),"OK",IF(Q283="有",IF(OR(IF(I283="委託輸送",IF(H283="ガソリン",VLOOKUP(L283,参考データ!$D$4:$H$6,5,TRUE),VLOOKUP(L283,参考データ!$D$7:$H$15,5,TRUE)),IF(H283="ガソリン",VLOOKUP(L283,参考データ!$D$16:$H$18,5,TRUE),VLOOKUP(L283,参考データ!$D$19:$H$27,5,TRUE)))&lt;(J283/N283),S283&gt;R283),"エラー","OK"),IF(IF(I283="委託輸送",IF(H283="ガソリン",VLOOKUP(L283,参考データ!$D$4:$H$6,5,TRUE),VLOOKUP(L283,参考データ!$D$7:$H$15,5,TRUE)),IF(H283="ガソリン",VLOOKUP(L283,参考データ!$D$16:$H$18,5,TRUE),VLOOKUP(L283,参考データ!$D$19:$H$27,5,TRUE)))&lt;(J283/N283),"エラー","OK"))))</f>
        <v/>
      </c>
      <c r="AN283" s="156">
        <f t="shared" si="60"/>
        <v>0</v>
      </c>
      <c r="AO283" s="156">
        <f t="shared" si="61"/>
        <v>0</v>
      </c>
      <c r="AP283" s="140">
        <f t="shared" si="62"/>
        <v>0</v>
      </c>
      <c r="AQ283" s="159" t="str">
        <f t="shared" si="63"/>
        <v/>
      </c>
    </row>
    <row r="284" spans="2:43" x14ac:dyDescent="0.2">
      <c r="B284" s="202">
        <v>273</v>
      </c>
      <c r="C284" s="45"/>
      <c r="D284" s="114"/>
      <c r="E284" s="114"/>
      <c r="F284" s="114"/>
      <c r="G284" s="44"/>
      <c r="H284" s="10"/>
      <c r="I284" s="10"/>
      <c r="J284" s="5"/>
      <c r="K284" s="36"/>
      <c r="L284" s="37"/>
      <c r="M284" s="8"/>
      <c r="N284" s="82"/>
      <c r="O284" s="68"/>
      <c r="P284" s="82"/>
      <c r="Q284" s="81"/>
      <c r="R284" s="280" t="str">
        <f t="shared" si="58"/>
        <v/>
      </c>
      <c r="S284" s="39" t="str">
        <f>IF(I284="","",IF(I284="委託輸送",IF(H284="ガソリン",VLOOKUP(L284,参考データ!$D$4:$F$6,3,TRUE),VLOOKUP(L284,参考データ!$D$7:$F$15,3,TRUE)),IF(H284="ガソリン",VLOOKUP(L284,参考データ!$D$16:$F$18,3,TRUE),VLOOKUP(L284,参考データ!$D$19:$F$27,3,TRUE))))</f>
        <v/>
      </c>
      <c r="T284" s="204" t="str">
        <f>IF(C284="","",IF(AND(J284=0,K284=0),0,IF(Q284="有",IF(H284="ガソリン",VLOOKUP(M284,参考データ!$B$36:$F$38,3,FALSE)/R284^VLOOKUP(M284,参考データ!$B$36:$F$38,4,FALSE)/L284^VLOOKUP(M284,参考データ!$B$36:$F$38,5,FALSE),VLOOKUP(M284,参考データ!$B$39:$F$42,3,FALSE)/R284^VLOOKUP(M284,参考データ!$B$39:$F$42,4,FALSE)/L284^VLOOKUP(M284,参考データ!$B$39:$F$42,5,FALSE))*U284,J284/(IF(I284="委託輸送",IF(H284="ガソリン",INDEX(参考データ!$F$48:$I$50,MATCH(L284,参考データ!$D$48:$D$50,1),MATCH(M284,参考データ!$F$47:$I$47,0)),INDEX(参考データ!$F$51:$I$59,MATCH(L284,参考データ!$D$51:$D$59,1),MATCH(M284,参考データ!$F$47:$I$47,0))),IF(H284="ガソリン",INDEX(参考データ!$F$60:$I$62,MATCH(L284,参考データ!$D$60:$D$62,1),MATCH(M284,参考データ!$F$47:$I$47,0)),INDEX(参考データ!$F$63:$I$71,MATCH(L284,参考データ!$D$63:$D$71,1),MATCH(M284,参考データ!$F$47:$I$47,0))))))))</f>
        <v/>
      </c>
      <c r="U284" s="218" t="str">
        <f t="shared" si="59"/>
        <v/>
      </c>
      <c r="V284" s="206" t="str">
        <f>IF(C284="","",IF(AND(K284=0,T284=0),"OK",IF(Q284="有",IF(OR(IF(I284="委託輸送",IF(H284="ガソリン",VLOOKUP(L284,参考データ!$D$4:$H$6,5,TRUE),VLOOKUP(L284,参考データ!$D$7:$H$15,5,TRUE)),IF(H284="ガソリン",VLOOKUP(L284,参考データ!$D$16:$H$18,5,TRUE),VLOOKUP(L284,参考データ!$D$19:$H$27,5,TRUE)))&lt;(J284/N284),S284&gt;R284),"エラー","OK"),IF(IF(I284="委託輸送",IF(H284="ガソリン",VLOOKUP(L284,参考データ!$D$4:$H$6,5,TRUE),VLOOKUP(L284,参考データ!$D$7:$H$15,5,TRUE)),IF(H284="ガソリン",VLOOKUP(L284,参考データ!$D$16:$H$18,5,TRUE),VLOOKUP(L284,参考データ!$D$19:$H$27,5,TRUE)))&lt;(J284/N284),"エラー","OK"))))</f>
        <v/>
      </c>
      <c r="AN284" s="156">
        <f t="shared" si="60"/>
        <v>0</v>
      </c>
      <c r="AO284" s="156">
        <f t="shared" si="61"/>
        <v>0</v>
      </c>
      <c r="AP284" s="140">
        <f t="shared" si="62"/>
        <v>0</v>
      </c>
      <c r="AQ284" s="159" t="str">
        <f t="shared" si="63"/>
        <v/>
      </c>
    </row>
    <row r="285" spans="2:43" x14ac:dyDescent="0.2">
      <c r="B285" s="202">
        <v>274</v>
      </c>
      <c r="C285" s="45"/>
      <c r="D285" s="114"/>
      <c r="E285" s="114"/>
      <c r="F285" s="114"/>
      <c r="G285" s="44"/>
      <c r="H285" s="10"/>
      <c r="I285" s="10"/>
      <c r="J285" s="5"/>
      <c r="K285" s="36"/>
      <c r="L285" s="37"/>
      <c r="M285" s="8"/>
      <c r="N285" s="82"/>
      <c r="O285" s="68"/>
      <c r="P285" s="82"/>
      <c r="Q285" s="81"/>
      <c r="R285" s="280" t="str">
        <f t="shared" si="58"/>
        <v/>
      </c>
      <c r="S285" s="39" t="str">
        <f>IF(I285="","",IF(I285="委託輸送",IF(H285="ガソリン",VLOOKUP(L285,参考データ!$D$4:$F$6,3,TRUE),VLOOKUP(L285,参考データ!$D$7:$F$15,3,TRUE)),IF(H285="ガソリン",VLOOKUP(L285,参考データ!$D$16:$F$18,3,TRUE),VLOOKUP(L285,参考データ!$D$19:$F$27,3,TRUE))))</f>
        <v/>
      </c>
      <c r="T285" s="204" t="str">
        <f>IF(C285="","",IF(AND(J285=0,K285=0),0,IF(Q285="有",IF(H285="ガソリン",VLOOKUP(M285,参考データ!$B$36:$F$38,3,FALSE)/R285^VLOOKUP(M285,参考データ!$B$36:$F$38,4,FALSE)/L285^VLOOKUP(M285,参考データ!$B$36:$F$38,5,FALSE),VLOOKUP(M285,参考データ!$B$39:$F$42,3,FALSE)/R285^VLOOKUP(M285,参考データ!$B$39:$F$42,4,FALSE)/L285^VLOOKUP(M285,参考データ!$B$39:$F$42,5,FALSE))*U285,J285/(IF(I285="委託輸送",IF(H285="ガソリン",INDEX(参考データ!$F$48:$I$50,MATCH(L285,参考データ!$D$48:$D$50,1),MATCH(M285,参考データ!$F$47:$I$47,0)),INDEX(参考データ!$F$51:$I$59,MATCH(L285,参考データ!$D$51:$D$59,1),MATCH(M285,参考データ!$F$47:$I$47,0))),IF(H285="ガソリン",INDEX(参考データ!$F$60:$I$62,MATCH(L285,参考データ!$D$60:$D$62,1),MATCH(M285,参考データ!$F$47:$I$47,0)),INDEX(参考データ!$F$63:$I$71,MATCH(L285,参考データ!$D$63:$D$71,1),MATCH(M285,参考データ!$F$47:$I$47,0))))))))</f>
        <v/>
      </c>
      <c r="U285" s="218" t="str">
        <f t="shared" si="59"/>
        <v/>
      </c>
      <c r="V285" s="206" t="str">
        <f>IF(C285="","",IF(AND(K285=0,T285=0),"OK",IF(Q285="有",IF(OR(IF(I285="委託輸送",IF(H285="ガソリン",VLOOKUP(L285,参考データ!$D$4:$H$6,5,TRUE),VLOOKUP(L285,参考データ!$D$7:$H$15,5,TRUE)),IF(H285="ガソリン",VLOOKUP(L285,参考データ!$D$16:$H$18,5,TRUE),VLOOKUP(L285,参考データ!$D$19:$H$27,5,TRUE)))&lt;(J285/N285),S285&gt;R285),"エラー","OK"),IF(IF(I285="委託輸送",IF(H285="ガソリン",VLOOKUP(L285,参考データ!$D$4:$H$6,5,TRUE),VLOOKUP(L285,参考データ!$D$7:$H$15,5,TRUE)),IF(H285="ガソリン",VLOOKUP(L285,参考データ!$D$16:$H$18,5,TRUE),VLOOKUP(L285,参考データ!$D$19:$H$27,5,TRUE)))&lt;(J285/N285),"エラー","OK"))))</f>
        <v/>
      </c>
      <c r="AN285" s="156">
        <f t="shared" si="60"/>
        <v>0</v>
      </c>
      <c r="AO285" s="156">
        <f t="shared" si="61"/>
        <v>0</v>
      </c>
      <c r="AP285" s="140">
        <f t="shared" si="62"/>
        <v>0</v>
      </c>
      <c r="AQ285" s="159" t="str">
        <f t="shared" si="63"/>
        <v/>
      </c>
    </row>
    <row r="286" spans="2:43" x14ac:dyDescent="0.2">
      <c r="B286" s="202">
        <v>275</v>
      </c>
      <c r="C286" s="45"/>
      <c r="D286" s="114"/>
      <c r="E286" s="114"/>
      <c r="F286" s="114"/>
      <c r="G286" s="44"/>
      <c r="H286" s="10"/>
      <c r="I286" s="10"/>
      <c r="J286" s="5"/>
      <c r="K286" s="36"/>
      <c r="L286" s="37"/>
      <c r="M286" s="8"/>
      <c r="N286" s="82"/>
      <c r="O286" s="68"/>
      <c r="P286" s="82"/>
      <c r="Q286" s="81"/>
      <c r="R286" s="280" t="str">
        <f t="shared" si="58"/>
        <v/>
      </c>
      <c r="S286" s="39" t="str">
        <f>IF(I286="","",IF(I286="委託輸送",IF(H286="ガソリン",VLOOKUP(L286,参考データ!$D$4:$F$6,3,TRUE),VLOOKUP(L286,参考データ!$D$7:$F$15,3,TRUE)),IF(H286="ガソリン",VLOOKUP(L286,参考データ!$D$16:$F$18,3,TRUE),VLOOKUP(L286,参考データ!$D$19:$F$27,3,TRUE))))</f>
        <v/>
      </c>
      <c r="T286" s="204" t="str">
        <f>IF(C286="","",IF(AND(J286=0,K286=0),0,IF(Q286="有",IF(H286="ガソリン",VLOOKUP(M286,参考データ!$B$36:$F$38,3,FALSE)/R286^VLOOKUP(M286,参考データ!$B$36:$F$38,4,FALSE)/L286^VLOOKUP(M286,参考データ!$B$36:$F$38,5,FALSE),VLOOKUP(M286,参考データ!$B$39:$F$42,3,FALSE)/R286^VLOOKUP(M286,参考データ!$B$39:$F$42,4,FALSE)/L286^VLOOKUP(M286,参考データ!$B$39:$F$42,5,FALSE))*U286,J286/(IF(I286="委託輸送",IF(H286="ガソリン",INDEX(参考データ!$F$48:$I$50,MATCH(L286,参考データ!$D$48:$D$50,1),MATCH(M286,参考データ!$F$47:$I$47,0)),INDEX(参考データ!$F$51:$I$59,MATCH(L286,参考データ!$D$51:$D$59,1),MATCH(M286,参考データ!$F$47:$I$47,0))),IF(H286="ガソリン",INDEX(参考データ!$F$60:$I$62,MATCH(L286,参考データ!$D$60:$D$62,1),MATCH(M286,参考データ!$F$47:$I$47,0)),INDEX(参考データ!$F$63:$I$71,MATCH(L286,参考データ!$D$63:$D$71,1),MATCH(M286,参考データ!$F$47:$I$47,0))))))))</f>
        <v/>
      </c>
      <c r="U286" s="218" t="str">
        <f t="shared" si="59"/>
        <v/>
      </c>
      <c r="V286" s="206" t="str">
        <f>IF(C286="","",IF(AND(K286=0,T286=0),"OK",IF(Q286="有",IF(OR(IF(I286="委託輸送",IF(H286="ガソリン",VLOOKUP(L286,参考データ!$D$4:$H$6,5,TRUE),VLOOKUP(L286,参考データ!$D$7:$H$15,5,TRUE)),IF(H286="ガソリン",VLOOKUP(L286,参考データ!$D$16:$H$18,5,TRUE),VLOOKUP(L286,参考データ!$D$19:$H$27,5,TRUE)))&lt;(J286/N286),S286&gt;R286),"エラー","OK"),IF(IF(I286="委託輸送",IF(H286="ガソリン",VLOOKUP(L286,参考データ!$D$4:$H$6,5,TRUE),VLOOKUP(L286,参考データ!$D$7:$H$15,5,TRUE)),IF(H286="ガソリン",VLOOKUP(L286,参考データ!$D$16:$H$18,5,TRUE),VLOOKUP(L286,参考データ!$D$19:$H$27,5,TRUE)))&lt;(J286/N286),"エラー","OK"))))</f>
        <v/>
      </c>
      <c r="AN286" s="156">
        <f t="shared" si="60"/>
        <v>0</v>
      </c>
      <c r="AO286" s="156">
        <f t="shared" si="61"/>
        <v>0</v>
      </c>
      <c r="AP286" s="140">
        <f t="shared" si="62"/>
        <v>0</v>
      </c>
      <c r="AQ286" s="159" t="str">
        <f t="shared" si="63"/>
        <v/>
      </c>
    </row>
    <row r="287" spans="2:43" x14ac:dyDescent="0.2">
      <c r="B287" s="202">
        <v>276</v>
      </c>
      <c r="C287" s="45"/>
      <c r="D287" s="114"/>
      <c r="E287" s="114"/>
      <c r="F287" s="114"/>
      <c r="G287" s="44"/>
      <c r="H287" s="10"/>
      <c r="I287" s="10"/>
      <c r="J287" s="5"/>
      <c r="K287" s="36"/>
      <c r="L287" s="37"/>
      <c r="M287" s="8"/>
      <c r="N287" s="82"/>
      <c r="O287" s="68"/>
      <c r="P287" s="82"/>
      <c r="Q287" s="81"/>
      <c r="R287" s="280" t="str">
        <f t="shared" si="58"/>
        <v/>
      </c>
      <c r="S287" s="39" t="str">
        <f>IF(I287="","",IF(I287="委託輸送",IF(H287="ガソリン",VLOOKUP(L287,参考データ!$D$4:$F$6,3,TRUE),VLOOKUP(L287,参考データ!$D$7:$F$15,3,TRUE)),IF(H287="ガソリン",VLOOKUP(L287,参考データ!$D$16:$F$18,3,TRUE),VLOOKUP(L287,参考データ!$D$19:$F$27,3,TRUE))))</f>
        <v/>
      </c>
      <c r="T287" s="204" t="str">
        <f>IF(C287="","",IF(AND(J287=0,K287=0),0,IF(Q287="有",IF(H287="ガソリン",VLOOKUP(M287,参考データ!$B$36:$F$38,3,FALSE)/R287^VLOOKUP(M287,参考データ!$B$36:$F$38,4,FALSE)/L287^VLOOKUP(M287,参考データ!$B$36:$F$38,5,FALSE),VLOOKUP(M287,参考データ!$B$39:$F$42,3,FALSE)/R287^VLOOKUP(M287,参考データ!$B$39:$F$42,4,FALSE)/L287^VLOOKUP(M287,参考データ!$B$39:$F$42,5,FALSE))*U287,J287/(IF(I287="委託輸送",IF(H287="ガソリン",INDEX(参考データ!$F$48:$I$50,MATCH(L287,参考データ!$D$48:$D$50,1),MATCH(M287,参考データ!$F$47:$I$47,0)),INDEX(参考データ!$F$51:$I$59,MATCH(L287,参考データ!$D$51:$D$59,1),MATCH(M287,参考データ!$F$47:$I$47,0))),IF(H287="ガソリン",INDEX(参考データ!$F$60:$I$62,MATCH(L287,参考データ!$D$60:$D$62,1),MATCH(M287,参考データ!$F$47:$I$47,0)),INDEX(参考データ!$F$63:$I$71,MATCH(L287,参考データ!$D$63:$D$71,1),MATCH(M287,参考データ!$F$47:$I$47,0))))))))</f>
        <v/>
      </c>
      <c r="U287" s="218" t="str">
        <f t="shared" si="59"/>
        <v/>
      </c>
      <c r="V287" s="206" t="str">
        <f>IF(C287="","",IF(AND(K287=0,T287=0),"OK",IF(Q287="有",IF(OR(IF(I287="委託輸送",IF(H287="ガソリン",VLOOKUP(L287,参考データ!$D$4:$H$6,5,TRUE),VLOOKUP(L287,参考データ!$D$7:$H$15,5,TRUE)),IF(H287="ガソリン",VLOOKUP(L287,参考データ!$D$16:$H$18,5,TRUE),VLOOKUP(L287,参考データ!$D$19:$H$27,5,TRUE)))&lt;(J287/N287),S287&gt;R287),"エラー","OK"),IF(IF(I287="委託輸送",IF(H287="ガソリン",VLOOKUP(L287,参考データ!$D$4:$H$6,5,TRUE),VLOOKUP(L287,参考データ!$D$7:$H$15,5,TRUE)),IF(H287="ガソリン",VLOOKUP(L287,参考データ!$D$16:$H$18,5,TRUE),VLOOKUP(L287,参考データ!$D$19:$H$27,5,TRUE)))&lt;(J287/N287),"エラー","OK"))))</f>
        <v/>
      </c>
      <c r="AN287" s="156">
        <f t="shared" si="60"/>
        <v>0</v>
      </c>
      <c r="AO287" s="156">
        <f t="shared" si="61"/>
        <v>0</v>
      </c>
      <c r="AP287" s="140">
        <f t="shared" si="62"/>
        <v>0</v>
      </c>
      <c r="AQ287" s="159" t="str">
        <f t="shared" si="63"/>
        <v/>
      </c>
    </row>
    <row r="288" spans="2:43" x14ac:dyDescent="0.2">
      <c r="B288" s="202">
        <v>277</v>
      </c>
      <c r="C288" s="45"/>
      <c r="D288" s="114"/>
      <c r="E288" s="114"/>
      <c r="F288" s="114"/>
      <c r="G288" s="44"/>
      <c r="H288" s="10"/>
      <c r="I288" s="10"/>
      <c r="J288" s="5"/>
      <c r="K288" s="36"/>
      <c r="L288" s="37"/>
      <c r="M288" s="8"/>
      <c r="N288" s="82"/>
      <c r="O288" s="68"/>
      <c r="P288" s="82"/>
      <c r="Q288" s="81"/>
      <c r="R288" s="280" t="str">
        <f t="shared" si="58"/>
        <v/>
      </c>
      <c r="S288" s="39" t="str">
        <f>IF(I288="","",IF(I288="委託輸送",IF(H288="ガソリン",VLOOKUP(L288,参考データ!$D$4:$F$6,3,TRUE),VLOOKUP(L288,参考データ!$D$7:$F$15,3,TRUE)),IF(H288="ガソリン",VLOOKUP(L288,参考データ!$D$16:$F$18,3,TRUE),VLOOKUP(L288,参考データ!$D$19:$F$27,3,TRUE))))</f>
        <v/>
      </c>
      <c r="T288" s="204" t="str">
        <f>IF(C288="","",IF(AND(J288=0,K288=0),0,IF(Q288="有",IF(H288="ガソリン",VLOOKUP(M288,参考データ!$B$36:$F$38,3,FALSE)/R288^VLOOKUP(M288,参考データ!$B$36:$F$38,4,FALSE)/L288^VLOOKUP(M288,参考データ!$B$36:$F$38,5,FALSE),VLOOKUP(M288,参考データ!$B$39:$F$42,3,FALSE)/R288^VLOOKUP(M288,参考データ!$B$39:$F$42,4,FALSE)/L288^VLOOKUP(M288,参考データ!$B$39:$F$42,5,FALSE))*U288,J288/(IF(I288="委託輸送",IF(H288="ガソリン",INDEX(参考データ!$F$48:$I$50,MATCH(L288,参考データ!$D$48:$D$50,1),MATCH(M288,参考データ!$F$47:$I$47,0)),INDEX(参考データ!$F$51:$I$59,MATCH(L288,参考データ!$D$51:$D$59,1),MATCH(M288,参考データ!$F$47:$I$47,0))),IF(H288="ガソリン",INDEX(参考データ!$F$60:$I$62,MATCH(L288,参考データ!$D$60:$D$62,1),MATCH(M288,参考データ!$F$47:$I$47,0)),INDEX(参考データ!$F$63:$I$71,MATCH(L288,参考データ!$D$63:$D$71,1),MATCH(M288,参考データ!$F$47:$I$47,0))))))))</f>
        <v/>
      </c>
      <c r="U288" s="218" t="str">
        <f t="shared" si="59"/>
        <v/>
      </c>
      <c r="V288" s="206" t="str">
        <f>IF(C288="","",IF(AND(K288=0,T288=0),"OK",IF(Q288="有",IF(OR(IF(I288="委託輸送",IF(H288="ガソリン",VLOOKUP(L288,参考データ!$D$4:$H$6,5,TRUE),VLOOKUP(L288,参考データ!$D$7:$H$15,5,TRUE)),IF(H288="ガソリン",VLOOKUP(L288,参考データ!$D$16:$H$18,5,TRUE),VLOOKUP(L288,参考データ!$D$19:$H$27,5,TRUE)))&lt;(J288/N288),S288&gt;R288),"エラー","OK"),IF(IF(I288="委託輸送",IF(H288="ガソリン",VLOOKUP(L288,参考データ!$D$4:$H$6,5,TRUE),VLOOKUP(L288,参考データ!$D$7:$H$15,5,TRUE)),IF(H288="ガソリン",VLOOKUP(L288,参考データ!$D$16:$H$18,5,TRUE),VLOOKUP(L288,参考データ!$D$19:$H$27,5,TRUE)))&lt;(J288/N288),"エラー","OK"))))</f>
        <v/>
      </c>
      <c r="AN288" s="156">
        <f t="shared" si="60"/>
        <v>0</v>
      </c>
      <c r="AO288" s="156">
        <f t="shared" si="61"/>
        <v>0</v>
      </c>
      <c r="AP288" s="140">
        <f t="shared" si="62"/>
        <v>0</v>
      </c>
      <c r="AQ288" s="159" t="str">
        <f t="shared" si="63"/>
        <v/>
      </c>
    </row>
    <row r="289" spans="2:43" x14ac:dyDescent="0.2">
      <c r="B289" s="202">
        <v>278</v>
      </c>
      <c r="C289" s="45"/>
      <c r="D289" s="114"/>
      <c r="E289" s="114"/>
      <c r="F289" s="114"/>
      <c r="G289" s="44"/>
      <c r="H289" s="10"/>
      <c r="I289" s="10"/>
      <c r="J289" s="5"/>
      <c r="K289" s="36"/>
      <c r="L289" s="37"/>
      <c r="M289" s="8"/>
      <c r="N289" s="82"/>
      <c r="O289" s="68"/>
      <c r="P289" s="82"/>
      <c r="Q289" s="81"/>
      <c r="R289" s="280" t="str">
        <f t="shared" si="58"/>
        <v/>
      </c>
      <c r="S289" s="39" t="str">
        <f>IF(I289="","",IF(I289="委託輸送",IF(H289="ガソリン",VLOOKUP(L289,参考データ!$D$4:$F$6,3,TRUE),VLOOKUP(L289,参考データ!$D$7:$F$15,3,TRUE)),IF(H289="ガソリン",VLOOKUP(L289,参考データ!$D$16:$F$18,3,TRUE),VLOOKUP(L289,参考データ!$D$19:$F$27,3,TRUE))))</f>
        <v/>
      </c>
      <c r="T289" s="204" t="str">
        <f>IF(C289="","",IF(AND(J289=0,K289=0),0,IF(Q289="有",IF(H289="ガソリン",VLOOKUP(M289,参考データ!$B$36:$F$38,3,FALSE)/R289^VLOOKUP(M289,参考データ!$B$36:$F$38,4,FALSE)/L289^VLOOKUP(M289,参考データ!$B$36:$F$38,5,FALSE),VLOOKUP(M289,参考データ!$B$39:$F$42,3,FALSE)/R289^VLOOKUP(M289,参考データ!$B$39:$F$42,4,FALSE)/L289^VLOOKUP(M289,参考データ!$B$39:$F$42,5,FALSE))*U289,J289/(IF(I289="委託輸送",IF(H289="ガソリン",INDEX(参考データ!$F$48:$I$50,MATCH(L289,参考データ!$D$48:$D$50,1),MATCH(M289,参考データ!$F$47:$I$47,0)),INDEX(参考データ!$F$51:$I$59,MATCH(L289,参考データ!$D$51:$D$59,1),MATCH(M289,参考データ!$F$47:$I$47,0))),IF(H289="ガソリン",INDEX(参考データ!$F$60:$I$62,MATCH(L289,参考データ!$D$60:$D$62,1),MATCH(M289,参考データ!$F$47:$I$47,0)),INDEX(参考データ!$F$63:$I$71,MATCH(L289,参考データ!$D$63:$D$71,1),MATCH(M289,参考データ!$F$47:$I$47,0))))))))</f>
        <v/>
      </c>
      <c r="U289" s="218" t="str">
        <f t="shared" si="59"/>
        <v/>
      </c>
      <c r="V289" s="206" t="str">
        <f>IF(C289="","",IF(AND(K289=0,T289=0),"OK",IF(Q289="有",IF(OR(IF(I289="委託輸送",IF(H289="ガソリン",VLOOKUP(L289,参考データ!$D$4:$H$6,5,TRUE),VLOOKUP(L289,参考データ!$D$7:$H$15,5,TRUE)),IF(H289="ガソリン",VLOOKUP(L289,参考データ!$D$16:$H$18,5,TRUE),VLOOKUP(L289,参考データ!$D$19:$H$27,5,TRUE)))&lt;(J289/N289),S289&gt;R289),"エラー","OK"),IF(IF(I289="委託輸送",IF(H289="ガソリン",VLOOKUP(L289,参考データ!$D$4:$H$6,5,TRUE),VLOOKUP(L289,参考データ!$D$7:$H$15,5,TRUE)),IF(H289="ガソリン",VLOOKUP(L289,参考データ!$D$16:$H$18,5,TRUE),VLOOKUP(L289,参考データ!$D$19:$H$27,5,TRUE)))&lt;(J289/N289),"エラー","OK"))))</f>
        <v/>
      </c>
      <c r="AN289" s="156">
        <f t="shared" si="60"/>
        <v>0</v>
      </c>
      <c r="AO289" s="156">
        <f t="shared" si="61"/>
        <v>0</v>
      </c>
      <c r="AP289" s="140">
        <f t="shared" si="62"/>
        <v>0</v>
      </c>
      <c r="AQ289" s="159" t="str">
        <f t="shared" si="63"/>
        <v/>
      </c>
    </row>
    <row r="290" spans="2:43" x14ac:dyDescent="0.2">
      <c r="B290" s="202">
        <v>279</v>
      </c>
      <c r="C290" s="45"/>
      <c r="D290" s="114"/>
      <c r="E290" s="114"/>
      <c r="F290" s="114"/>
      <c r="G290" s="44"/>
      <c r="H290" s="10"/>
      <c r="I290" s="10"/>
      <c r="J290" s="5"/>
      <c r="K290" s="36"/>
      <c r="L290" s="37"/>
      <c r="M290" s="8"/>
      <c r="N290" s="82"/>
      <c r="O290" s="68"/>
      <c r="P290" s="82"/>
      <c r="Q290" s="81"/>
      <c r="R290" s="280" t="str">
        <f t="shared" si="58"/>
        <v/>
      </c>
      <c r="S290" s="39" t="str">
        <f>IF(I290="","",IF(I290="委託輸送",IF(H290="ガソリン",VLOOKUP(L290,参考データ!$D$4:$F$6,3,TRUE),VLOOKUP(L290,参考データ!$D$7:$F$15,3,TRUE)),IF(H290="ガソリン",VLOOKUP(L290,参考データ!$D$16:$F$18,3,TRUE),VLOOKUP(L290,参考データ!$D$19:$F$27,3,TRUE))))</f>
        <v/>
      </c>
      <c r="T290" s="204" t="str">
        <f>IF(C290="","",IF(AND(J290=0,K290=0),0,IF(Q290="有",IF(H290="ガソリン",VLOOKUP(M290,参考データ!$B$36:$F$38,3,FALSE)/R290^VLOOKUP(M290,参考データ!$B$36:$F$38,4,FALSE)/L290^VLOOKUP(M290,参考データ!$B$36:$F$38,5,FALSE),VLOOKUP(M290,参考データ!$B$39:$F$42,3,FALSE)/R290^VLOOKUP(M290,参考データ!$B$39:$F$42,4,FALSE)/L290^VLOOKUP(M290,参考データ!$B$39:$F$42,5,FALSE))*U290,J290/(IF(I290="委託輸送",IF(H290="ガソリン",INDEX(参考データ!$F$48:$I$50,MATCH(L290,参考データ!$D$48:$D$50,1),MATCH(M290,参考データ!$F$47:$I$47,0)),INDEX(参考データ!$F$51:$I$59,MATCH(L290,参考データ!$D$51:$D$59,1),MATCH(M290,参考データ!$F$47:$I$47,0))),IF(H290="ガソリン",INDEX(参考データ!$F$60:$I$62,MATCH(L290,参考データ!$D$60:$D$62,1),MATCH(M290,参考データ!$F$47:$I$47,0)),INDEX(参考データ!$F$63:$I$71,MATCH(L290,参考データ!$D$63:$D$71,1),MATCH(M290,参考データ!$F$47:$I$47,0))))))))</f>
        <v/>
      </c>
      <c r="U290" s="218" t="str">
        <f t="shared" si="59"/>
        <v/>
      </c>
      <c r="V290" s="206" t="str">
        <f>IF(C290="","",IF(AND(K290=0,T290=0),"OK",IF(Q290="有",IF(OR(IF(I290="委託輸送",IF(H290="ガソリン",VLOOKUP(L290,参考データ!$D$4:$H$6,5,TRUE),VLOOKUP(L290,参考データ!$D$7:$H$15,5,TRUE)),IF(H290="ガソリン",VLOOKUP(L290,参考データ!$D$16:$H$18,5,TRUE),VLOOKUP(L290,参考データ!$D$19:$H$27,5,TRUE)))&lt;(J290/N290),S290&gt;R290),"エラー","OK"),IF(IF(I290="委託輸送",IF(H290="ガソリン",VLOOKUP(L290,参考データ!$D$4:$H$6,5,TRUE),VLOOKUP(L290,参考データ!$D$7:$H$15,5,TRUE)),IF(H290="ガソリン",VLOOKUP(L290,参考データ!$D$16:$H$18,5,TRUE),VLOOKUP(L290,参考データ!$D$19:$H$27,5,TRUE)))&lt;(J290/N290),"エラー","OK"))))</f>
        <v/>
      </c>
      <c r="AN290" s="156">
        <f t="shared" si="60"/>
        <v>0</v>
      </c>
      <c r="AO290" s="156">
        <f t="shared" si="61"/>
        <v>0</v>
      </c>
      <c r="AP290" s="140">
        <f t="shared" si="62"/>
        <v>0</v>
      </c>
      <c r="AQ290" s="159" t="str">
        <f t="shared" si="63"/>
        <v/>
      </c>
    </row>
    <row r="291" spans="2:43" x14ac:dyDescent="0.2">
      <c r="B291" s="202">
        <v>280</v>
      </c>
      <c r="C291" s="45"/>
      <c r="D291" s="114"/>
      <c r="E291" s="114"/>
      <c r="F291" s="114"/>
      <c r="G291" s="44"/>
      <c r="H291" s="10"/>
      <c r="I291" s="10"/>
      <c r="J291" s="5"/>
      <c r="K291" s="36"/>
      <c r="L291" s="37"/>
      <c r="M291" s="8"/>
      <c r="N291" s="82"/>
      <c r="O291" s="68"/>
      <c r="P291" s="82"/>
      <c r="Q291" s="81"/>
      <c r="R291" s="280" t="str">
        <f t="shared" si="58"/>
        <v/>
      </c>
      <c r="S291" s="39" t="str">
        <f>IF(I291="","",IF(I291="委託輸送",IF(H291="ガソリン",VLOOKUP(L291,参考データ!$D$4:$F$6,3,TRUE),VLOOKUP(L291,参考データ!$D$7:$F$15,3,TRUE)),IF(H291="ガソリン",VLOOKUP(L291,参考データ!$D$16:$F$18,3,TRUE),VLOOKUP(L291,参考データ!$D$19:$F$27,3,TRUE))))</f>
        <v/>
      </c>
      <c r="T291" s="204" t="str">
        <f>IF(C291="","",IF(AND(J291=0,K291=0),0,IF(Q291="有",IF(H291="ガソリン",VLOOKUP(M291,参考データ!$B$36:$F$38,3,FALSE)/R291^VLOOKUP(M291,参考データ!$B$36:$F$38,4,FALSE)/L291^VLOOKUP(M291,参考データ!$B$36:$F$38,5,FALSE),VLOOKUP(M291,参考データ!$B$39:$F$42,3,FALSE)/R291^VLOOKUP(M291,参考データ!$B$39:$F$42,4,FALSE)/L291^VLOOKUP(M291,参考データ!$B$39:$F$42,5,FALSE))*U291,J291/(IF(I291="委託輸送",IF(H291="ガソリン",INDEX(参考データ!$F$48:$I$50,MATCH(L291,参考データ!$D$48:$D$50,1),MATCH(M291,参考データ!$F$47:$I$47,0)),INDEX(参考データ!$F$51:$I$59,MATCH(L291,参考データ!$D$51:$D$59,1),MATCH(M291,参考データ!$F$47:$I$47,0))),IF(H291="ガソリン",INDEX(参考データ!$F$60:$I$62,MATCH(L291,参考データ!$D$60:$D$62,1),MATCH(M291,参考データ!$F$47:$I$47,0)),INDEX(参考データ!$F$63:$I$71,MATCH(L291,参考データ!$D$63:$D$71,1),MATCH(M291,参考データ!$F$47:$I$47,0))))))))</f>
        <v/>
      </c>
      <c r="U291" s="218" t="str">
        <f t="shared" si="59"/>
        <v/>
      </c>
      <c r="V291" s="206" t="str">
        <f>IF(C291="","",IF(AND(K291=0,T291=0),"OK",IF(Q291="有",IF(OR(IF(I291="委託輸送",IF(H291="ガソリン",VLOOKUP(L291,参考データ!$D$4:$H$6,5,TRUE),VLOOKUP(L291,参考データ!$D$7:$H$15,5,TRUE)),IF(H291="ガソリン",VLOOKUP(L291,参考データ!$D$16:$H$18,5,TRUE),VLOOKUP(L291,参考データ!$D$19:$H$27,5,TRUE)))&lt;(J291/N291),S291&gt;R291),"エラー","OK"),IF(IF(I291="委託輸送",IF(H291="ガソリン",VLOOKUP(L291,参考データ!$D$4:$H$6,5,TRUE),VLOOKUP(L291,参考データ!$D$7:$H$15,5,TRUE)),IF(H291="ガソリン",VLOOKUP(L291,参考データ!$D$16:$H$18,5,TRUE),VLOOKUP(L291,参考データ!$D$19:$H$27,5,TRUE)))&lt;(J291/N291),"エラー","OK"))))</f>
        <v/>
      </c>
      <c r="AN291" s="156">
        <f t="shared" si="60"/>
        <v>0</v>
      </c>
      <c r="AO291" s="156">
        <f t="shared" si="61"/>
        <v>0</v>
      </c>
      <c r="AP291" s="140">
        <f t="shared" si="62"/>
        <v>0</v>
      </c>
      <c r="AQ291" s="159" t="str">
        <f t="shared" si="63"/>
        <v/>
      </c>
    </row>
    <row r="292" spans="2:43" x14ac:dyDescent="0.2">
      <c r="B292" s="202">
        <v>281</v>
      </c>
      <c r="C292" s="45"/>
      <c r="D292" s="114"/>
      <c r="E292" s="114"/>
      <c r="F292" s="114"/>
      <c r="G292" s="44"/>
      <c r="H292" s="10"/>
      <c r="I292" s="10"/>
      <c r="J292" s="5"/>
      <c r="K292" s="36"/>
      <c r="L292" s="37"/>
      <c r="M292" s="8"/>
      <c r="N292" s="82"/>
      <c r="O292" s="68"/>
      <c r="P292" s="82"/>
      <c r="Q292" s="81"/>
      <c r="R292" s="280" t="str">
        <f t="shared" si="58"/>
        <v/>
      </c>
      <c r="S292" s="39" t="str">
        <f>IF(I292="","",IF(I292="委託輸送",IF(H292="ガソリン",VLOOKUP(L292,参考データ!$D$4:$F$6,3,TRUE),VLOOKUP(L292,参考データ!$D$7:$F$15,3,TRUE)),IF(H292="ガソリン",VLOOKUP(L292,参考データ!$D$16:$F$18,3,TRUE),VLOOKUP(L292,参考データ!$D$19:$F$27,3,TRUE))))</f>
        <v/>
      </c>
      <c r="T292" s="204" t="str">
        <f>IF(C292="","",IF(AND(J292=0,K292=0),0,IF(Q292="有",IF(H292="ガソリン",VLOOKUP(M292,参考データ!$B$36:$F$38,3,FALSE)/R292^VLOOKUP(M292,参考データ!$B$36:$F$38,4,FALSE)/L292^VLOOKUP(M292,参考データ!$B$36:$F$38,5,FALSE),VLOOKUP(M292,参考データ!$B$39:$F$42,3,FALSE)/R292^VLOOKUP(M292,参考データ!$B$39:$F$42,4,FALSE)/L292^VLOOKUP(M292,参考データ!$B$39:$F$42,5,FALSE))*U292,J292/(IF(I292="委託輸送",IF(H292="ガソリン",INDEX(参考データ!$F$48:$I$50,MATCH(L292,参考データ!$D$48:$D$50,1),MATCH(M292,参考データ!$F$47:$I$47,0)),INDEX(参考データ!$F$51:$I$59,MATCH(L292,参考データ!$D$51:$D$59,1),MATCH(M292,参考データ!$F$47:$I$47,0))),IF(H292="ガソリン",INDEX(参考データ!$F$60:$I$62,MATCH(L292,参考データ!$D$60:$D$62,1),MATCH(M292,参考データ!$F$47:$I$47,0)),INDEX(参考データ!$F$63:$I$71,MATCH(L292,参考データ!$D$63:$D$71,1),MATCH(M292,参考データ!$F$47:$I$47,0))))))))</f>
        <v/>
      </c>
      <c r="U292" s="218" t="str">
        <f t="shared" si="59"/>
        <v/>
      </c>
      <c r="V292" s="206" t="str">
        <f>IF(C292="","",IF(AND(K292=0,T292=0),"OK",IF(Q292="有",IF(OR(IF(I292="委託輸送",IF(H292="ガソリン",VLOOKUP(L292,参考データ!$D$4:$H$6,5,TRUE),VLOOKUP(L292,参考データ!$D$7:$H$15,5,TRUE)),IF(H292="ガソリン",VLOOKUP(L292,参考データ!$D$16:$H$18,5,TRUE),VLOOKUP(L292,参考データ!$D$19:$H$27,5,TRUE)))&lt;(J292/N292),S292&gt;R292),"エラー","OK"),IF(IF(I292="委託輸送",IF(H292="ガソリン",VLOOKUP(L292,参考データ!$D$4:$H$6,5,TRUE),VLOOKUP(L292,参考データ!$D$7:$H$15,5,TRUE)),IF(H292="ガソリン",VLOOKUP(L292,参考データ!$D$16:$H$18,5,TRUE),VLOOKUP(L292,参考データ!$D$19:$H$27,5,TRUE)))&lt;(J292/N292),"エラー","OK"))))</f>
        <v/>
      </c>
      <c r="AN292" s="156">
        <f t="shared" si="60"/>
        <v>0</v>
      </c>
      <c r="AO292" s="156">
        <f t="shared" si="61"/>
        <v>0</v>
      </c>
      <c r="AP292" s="140">
        <f t="shared" si="62"/>
        <v>0</v>
      </c>
      <c r="AQ292" s="159" t="str">
        <f t="shared" si="63"/>
        <v/>
      </c>
    </row>
    <row r="293" spans="2:43" x14ac:dyDescent="0.2">
      <c r="B293" s="202">
        <v>282</v>
      </c>
      <c r="C293" s="45"/>
      <c r="D293" s="114"/>
      <c r="E293" s="114"/>
      <c r="F293" s="114"/>
      <c r="G293" s="44"/>
      <c r="H293" s="10"/>
      <c r="I293" s="10"/>
      <c r="J293" s="5"/>
      <c r="K293" s="36"/>
      <c r="L293" s="37"/>
      <c r="M293" s="8"/>
      <c r="N293" s="82"/>
      <c r="O293" s="68"/>
      <c r="P293" s="82"/>
      <c r="Q293" s="81"/>
      <c r="R293" s="280" t="str">
        <f t="shared" si="58"/>
        <v/>
      </c>
      <c r="S293" s="39" t="str">
        <f>IF(I293="","",IF(I293="委託輸送",IF(H293="ガソリン",VLOOKUP(L293,参考データ!$D$4:$F$6,3,TRUE),VLOOKUP(L293,参考データ!$D$7:$F$15,3,TRUE)),IF(H293="ガソリン",VLOOKUP(L293,参考データ!$D$16:$F$18,3,TRUE),VLOOKUP(L293,参考データ!$D$19:$F$27,3,TRUE))))</f>
        <v/>
      </c>
      <c r="T293" s="204" t="str">
        <f>IF(C293="","",IF(AND(J293=0,K293=0),0,IF(Q293="有",IF(H293="ガソリン",VLOOKUP(M293,参考データ!$B$36:$F$38,3,FALSE)/R293^VLOOKUP(M293,参考データ!$B$36:$F$38,4,FALSE)/L293^VLOOKUP(M293,参考データ!$B$36:$F$38,5,FALSE),VLOOKUP(M293,参考データ!$B$39:$F$42,3,FALSE)/R293^VLOOKUP(M293,参考データ!$B$39:$F$42,4,FALSE)/L293^VLOOKUP(M293,参考データ!$B$39:$F$42,5,FALSE))*U293,J293/(IF(I293="委託輸送",IF(H293="ガソリン",INDEX(参考データ!$F$48:$I$50,MATCH(L293,参考データ!$D$48:$D$50,1),MATCH(M293,参考データ!$F$47:$I$47,0)),INDEX(参考データ!$F$51:$I$59,MATCH(L293,参考データ!$D$51:$D$59,1),MATCH(M293,参考データ!$F$47:$I$47,0))),IF(H293="ガソリン",INDEX(参考データ!$F$60:$I$62,MATCH(L293,参考データ!$D$60:$D$62,1),MATCH(M293,参考データ!$F$47:$I$47,0)),INDEX(参考データ!$F$63:$I$71,MATCH(L293,参考データ!$D$63:$D$71,1),MATCH(M293,参考データ!$F$47:$I$47,0))))))))</f>
        <v/>
      </c>
      <c r="U293" s="218" t="str">
        <f t="shared" si="59"/>
        <v/>
      </c>
      <c r="V293" s="206" t="str">
        <f>IF(C293="","",IF(AND(K293=0,T293=0),"OK",IF(Q293="有",IF(OR(IF(I293="委託輸送",IF(H293="ガソリン",VLOOKUP(L293,参考データ!$D$4:$H$6,5,TRUE),VLOOKUP(L293,参考データ!$D$7:$H$15,5,TRUE)),IF(H293="ガソリン",VLOOKUP(L293,参考データ!$D$16:$H$18,5,TRUE),VLOOKUP(L293,参考データ!$D$19:$H$27,5,TRUE)))&lt;(J293/N293),S293&gt;R293),"エラー","OK"),IF(IF(I293="委託輸送",IF(H293="ガソリン",VLOOKUP(L293,参考データ!$D$4:$H$6,5,TRUE),VLOOKUP(L293,参考データ!$D$7:$H$15,5,TRUE)),IF(H293="ガソリン",VLOOKUP(L293,参考データ!$D$16:$H$18,5,TRUE),VLOOKUP(L293,参考データ!$D$19:$H$27,5,TRUE)))&lt;(J293/N293),"エラー","OK"))))</f>
        <v/>
      </c>
      <c r="AN293" s="156">
        <f t="shared" si="60"/>
        <v>0</v>
      </c>
      <c r="AO293" s="156">
        <f t="shared" si="61"/>
        <v>0</v>
      </c>
      <c r="AP293" s="140">
        <f t="shared" si="62"/>
        <v>0</v>
      </c>
      <c r="AQ293" s="159" t="str">
        <f t="shared" si="63"/>
        <v/>
      </c>
    </row>
    <row r="294" spans="2:43" x14ac:dyDescent="0.2">
      <c r="B294" s="202">
        <v>283</v>
      </c>
      <c r="C294" s="45"/>
      <c r="D294" s="114"/>
      <c r="E294" s="114"/>
      <c r="F294" s="114"/>
      <c r="G294" s="44"/>
      <c r="H294" s="10"/>
      <c r="I294" s="10"/>
      <c r="J294" s="5"/>
      <c r="K294" s="36"/>
      <c r="L294" s="37"/>
      <c r="M294" s="8"/>
      <c r="N294" s="82"/>
      <c r="O294" s="68"/>
      <c r="P294" s="82"/>
      <c r="Q294" s="81"/>
      <c r="R294" s="280" t="str">
        <f t="shared" si="58"/>
        <v/>
      </c>
      <c r="S294" s="39" t="str">
        <f>IF(I294="","",IF(I294="委託輸送",IF(H294="ガソリン",VLOOKUP(L294,参考データ!$D$4:$F$6,3,TRUE),VLOOKUP(L294,参考データ!$D$7:$F$15,3,TRUE)),IF(H294="ガソリン",VLOOKUP(L294,参考データ!$D$16:$F$18,3,TRUE),VLOOKUP(L294,参考データ!$D$19:$F$27,3,TRUE))))</f>
        <v/>
      </c>
      <c r="T294" s="204" t="str">
        <f>IF(C294="","",IF(AND(J294=0,K294=0),0,IF(Q294="有",IF(H294="ガソリン",VLOOKUP(M294,参考データ!$B$36:$F$38,3,FALSE)/R294^VLOOKUP(M294,参考データ!$B$36:$F$38,4,FALSE)/L294^VLOOKUP(M294,参考データ!$B$36:$F$38,5,FALSE),VLOOKUP(M294,参考データ!$B$39:$F$42,3,FALSE)/R294^VLOOKUP(M294,参考データ!$B$39:$F$42,4,FALSE)/L294^VLOOKUP(M294,参考データ!$B$39:$F$42,5,FALSE))*U294,J294/(IF(I294="委託輸送",IF(H294="ガソリン",INDEX(参考データ!$F$48:$I$50,MATCH(L294,参考データ!$D$48:$D$50,1),MATCH(M294,参考データ!$F$47:$I$47,0)),INDEX(参考データ!$F$51:$I$59,MATCH(L294,参考データ!$D$51:$D$59,1),MATCH(M294,参考データ!$F$47:$I$47,0))),IF(H294="ガソリン",INDEX(参考データ!$F$60:$I$62,MATCH(L294,参考データ!$D$60:$D$62,1),MATCH(M294,参考データ!$F$47:$I$47,0)),INDEX(参考データ!$F$63:$I$71,MATCH(L294,参考データ!$D$63:$D$71,1),MATCH(M294,参考データ!$F$47:$I$47,0))))))))</f>
        <v/>
      </c>
      <c r="U294" s="218" t="str">
        <f t="shared" si="59"/>
        <v/>
      </c>
      <c r="V294" s="206" t="str">
        <f>IF(C294="","",IF(AND(K294=0,T294=0),"OK",IF(Q294="有",IF(OR(IF(I294="委託輸送",IF(H294="ガソリン",VLOOKUP(L294,参考データ!$D$4:$H$6,5,TRUE),VLOOKUP(L294,参考データ!$D$7:$H$15,5,TRUE)),IF(H294="ガソリン",VLOOKUP(L294,参考データ!$D$16:$H$18,5,TRUE),VLOOKUP(L294,参考データ!$D$19:$H$27,5,TRUE)))&lt;(J294/N294),S294&gt;R294),"エラー","OK"),IF(IF(I294="委託輸送",IF(H294="ガソリン",VLOOKUP(L294,参考データ!$D$4:$H$6,5,TRUE),VLOOKUP(L294,参考データ!$D$7:$H$15,5,TRUE)),IF(H294="ガソリン",VLOOKUP(L294,参考データ!$D$16:$H$18,5,TRUE),VLOOKUP(L294,参考データ!$D$19:$H$27,5,TRUE)))&lt;(J294/N294),"エラー","OK"))))</f>
        <v/>
      </c>
      <c r="AN294" s="156">
        <f t="shared" si="60"/>
        <v>0</v>
      </c>
      <c r="AO294" s="156">
        <f t="shared" si="61"/>
        <v>0</v>
      </c>
      <c r="AP294" s="140">
        <f t="shared" si="62"/>
        <v>0</v>
      </c>
      <c r="AQ294" s="159" t="str">
        <f t="shared" si="63"/>
        <v/>
      </c>
    </row>
    <row r="295" spans="2:43" x14ac:dyDescent="0.2">
      <c r="B295" s="202">
        <v>284</v>
      </c>
      <c r="C295" s="45"/>
      <c r="D295" s="114"/>
      <c r="E295" s="114"/>
      <c r="F295" s="114"/>
      <c r="G295" s="44"/>
      <c r="H295" s="10"/>
      <c r="I295" s="10"/>
      <c r="J295" s="5"/>
      <c r="K295" s="36"/>
      <c r="L295" s="37"/>
      <c r="M295" s="8"/>
      <c r="N295" s="82"/>
      <c r="O295" s="68"/>
      <c r="P295" s="82"/>
      <c r="Q295" s="81"/>
      <c r="R295" s="280" t="str">
        <f t="shared" si="58"/>
        <v/>
      </c>
      <c r="S295" s="39" t="str">
        <f>IF(I295="","",IF(I295="委託輸送",IF(H295="ガソリン",VLOOKUP(L295,参考データ!$D$4:$F$6,3,TRUE),VLOOKUP(L295,参考データ!$D$7:$F$15,3,TRUE)),IF(H295="ガソリン",VLOOKUP(L295,参考データ!$D$16:$F$18,3,TRUE),VLOOKUP(L295,参考データ!$D$19:$F$27,3,TRUE))))</f>
        <v/>
      </c>
      <c r="T295" s="204" t="str">
        <f>IF(C295="","",IF(AND(J295=0,K295=0),0,IF(Q295="有",IF(H295="ガソリン",VLOOKUP(M295,参考データ!$B$36:$F$38,3,FALSE)/R295^VLOOKUP(M295,参考データ!$B$36:$F$38,4,FALSE)/L295^VLOOKUP(M295,参考データ!$B$36:$F$38,5,FALSE),VLOOKUP(M295,参考データ!$B$39:$F$42,3,FALSE)/R295^VLOOKUP(M295,参考データ!$B$39:$F$42,4,FALSE)/L295^VLOOKUP(M295,参考データ!$B$39:$F$42,5,FALSE))*U295,J295/(IF(I295="委託輸送",IF(H295="ガソリン",INDEX(参考データ!$F$48:$I$50,MATCH(L295,参考データ!$D$48:$D$50,1),MATCH(M295,参考データ!$F$47:$I$47,0)),INDEX(参考データ!$F$51:$I$59,MATCH(L295,参考データ!$D$51:$D$59,1),MATCH(M295,参考データ!$F$47:$I$47,0))),IF(H295="ガソリン",INDEX(参考データ!$F$60:$I$62,MATCH(L295,参考データ!$D$60:$D$62,1),MATCH(M295,参考データ!$F$47:$I$47,0)),INDEX(参考データ!$F$63:$I$71,MATCH(L295,参考データ!$D$63:$D$71,1),MATCH(M295,参考データ!$F$47:$I$47,0))))))))</f>
        <v/>
      </c>
      <c r="U295" s="218" t="str">
        <f t="shared" si="59"/>
        <v/>
      </c>
      <c r="V295" s="206" t="str">
        <f>IF(C295="","",IF(AND(K295=0,T295=0),"OK",IF(Q295="有",IF(OR(IF(I295="委託輸送",IF(H295="ガソリン",VLOOKUP(L295,参考データ!$D$4:$H$6,5,TRUE),VLOOKUP(L295,参考データ!$D$7:$H$15,5,TRUE)),IF(H295="ガソリン",VLOOKUP(L295,参考データ!$D$16:$H$18,5,TRUE),VLOOKUP(L295,参考データ!$D$19:$H$27,5,TRUE)))&lt;(J295/N295),S295&gt;R295),"エラー","OK"),IF(IF(I295="委託輸送",IF(H295="ガソリン",VLOOKUP(L295,参考データ!$D$4:$H$6,5,TRUE),VLOOKUP(L295,参考データ!$D$7:$H$15,5,TRUE)),IF(H295="ガソリン",VLOOKUP(L295,参考データ!$D$16:$H$18,5,TRUE),VLOOKUP(L295,参考データ!$D$19:$H$27,5,TRUE)))&lt;(J295/N295),"エラー","OK"))))</f>
        <v/>
      </c>
      <c r="AN295" s="156">
        <f t="shared" si="60"/>
        <v>0</v>
      </c>
      <c r="AO295" s="156">
        <f t="shared" si="61"/>
        <v>0</v>
      </c>
      <c r="AP295" s="140">
        <f t="shared" si="62"/>
        <v>0</v>
      </c>
      <c r="AQ295" s="159" t="str">
        <f t="shared" si="63"/>
        <v/>
      </c>
    </row>
    <row r="296" spans="2:43" x14ac:dyDescent="0.2">
      <c r="B296" s="202">
        <v>285</v>
      </c>
      <c r="C296" s="45"/>
      <c r="D296" s="114"/>
      <c r="E296" s="114"/>
      <c r="F296" s="114"/>
      <c r="G296" s="44"/>
      <c r="H296" s="10"/>
      <c r="I296" s="10"/>
      <c r="J296" s="5"/>
      <c r="K296" s="36"/>
      <c r="L296" s="37"/>
      <c r="M296" s="8"/>
      <c r="N296" s="82"/>
      <c r="O296" s="68"/>
      <c r="P296" s="82"/>
      <c r="Q296" s="81"/>
      <c r="R296" s="280" t="str">
        <f t="shared" si="58"/>
        <v/>
      </c>
      <c r="S296" s="39" t="str">
        <f>IF(I296="","",IF(I296="委託輸送",IF(H296="ガソリン",VLOOKUP(L296,参考データ!$D$4:$F$6,3,TRUE),VLOOKUP(L296,参考データ!$D$7:$F$15,3,TRUE)),IF(H296="ガソリン",VLOOKUP(L296,参考データ!$D$16:$F$18,3,TRUE),VLOOKUP(L296,参考データ!$D$19:$F$27,3,TRUE))))</f>
        <v/>
      </c>
      <c r="T296" s="204" t="str">
        <f>IF(C296="","",IF(AND(J296=0,K296=0),0,IF(Q296="有",IF(H296="ガソリン",VLOOKUP(M296,参考データ!$B$36:$F$38,3,FALSE)/R296^VLOOKUP(M296,参考データ!$B$36:$F$38,4,FALSE)/L296^VLOOKUP(M296,参考データ!$B$36:$F$38,5,FALSE),VLOOKUP(M296,参考データ!$B$39:$F$42,3,FALSE)/R296^VLOOKUP(M296,参考データ!$B$39:$F$42,4,FALSE)/L296^VLOOKUP(M296,参考データ!$B$39:$F$42,5,FALSE))*U296,J296/(IF(I296="委託輸送",IF(H296="ガソリン",INDEX(参考データ!$F$48:$I$50,MATCH(L296,参考データ!$D$48:$D$50,1),MATCH(M296,参考データ!$F$47:$I$47,0)),INDEX(参考データ!$F$51:$I$59,MATCH(L296,参考データ!$D$51:$D$59,1),MATCH(M296,参考データ!$F$47:$I$47,0))),IF(H296="ガソリン",INDEX(参考データ!$F$60:$I$62,MATCH(L296,参考データ!$D$60:$D$62,1),MATCH(M296,参考データ!$F$47:$I$47,0)),INDEX(参考データ!$F$63:$I$71,MATCH(L296,参考データ!$D$63:$D$71,1),MATCH(M296,参考データ!$F$47:$I$47,0))))))))</f>
        <v/>
      </c>
      <c r="U296" s="218" t="str">
        <f t="shared" si="59"/>
        <v/>
      </c>
      <c r="V296" s="206" t="str">
        <f>IF(C296="","",IF(AND(K296=0,T296=0),"OK",IF(Q296="有",IF(OR(IF(I296="委託輸送",IF(H296="ガソリン",VLOOKUP(L296,参考データ!$D$4:$H$6,5,TRUE),VLOOKUP(L296,参考データ!$D$7:$H$15,5,TRUE)),IF(H296="ガソリン",VLOOKUP(L296,参考データ!$D$16:$H$18,5,TRUE),VLOOKUP(L296,参考データ!$D$19:$H$27,5,TRUE)))&lt;(J296/N296),S296&gt;R296),"エラー","OK"),IF(IF(I296="委託輸送",IF(H296="ガソリン",VLOOKUP(L296,参考データ!$D$4:$H$6,5,TRUE),VLOOKUP(L296,参考データ!$D$7:$H$15,5,TRUE)),IF(H296="ガソリン",VLOOKUP(L296,参考データ!$D$16:$H$18,5,TRUE),VLOOKUP(L296,参考データ!$D$19:$H$27,5,TRUE)))&lt;(J296/N296),"エラー","OK"))))</f>
        <v/>
      </c>
      <c r="AN296" s="156">
        <f t="shared" si="60"/>
        <v>0</v>
      </c>
      <c r="AO296" s="156">
        <f t="shared" si="61"/>
        <v>0</v>
      </c>
      <c r="AP296" s="140">
        <f t="shared" si="62"/>
        <v>0</v>
      </c>
      <c r="AQ296" s="159" t="str">
        <f t="shared" si="63"/>
        <v/>
      </c>
    </row>
    <row r="297" spans="2:43" x14ac:dyDescent="0.2">
      <c r="B297" s="202">
        <v>286</v>
      </c>
      <c r="C297" s="45"/>
      <c r="D297" s="114"/>
      <c r="E297" s="114"/>
      <c r="F297" s="114"/>
      <c r="G297" s="44"/>
      <c r="H297" s="10"/>
      <c r="I297" s="10"/>
      <c r="J297" s="5"/>
      <c r="K297" s="36"/>
      <c r="L297" s="37"/>
      <c r="M297" s="8"/>
      <c r="N297" s="82"/>
      <c r="O297" s="68"/>
      <c r="P297" s="82"/>
      <c r="Q297" s="81"/>
      <c r="R297" s="280" t="str">
        <f t="shared" si="58"/>
        <v/>
      </c>
      <c r="S297" s="39" t="str">
        <f>IF(I297="","",IF(I297="委託輸送",IF(H297="ガソリン",VLOOKUP(L297,参考データ!$D$4:$F$6,3,TRUE),VLOOKUP(L297,参考データ!$D$7:$F$15,3,TRUE)),IF(H297="ガソリン",VLOOKUP(L297,参考データ!$D$16:$F$18,3,TRUE),VLOOKUP(L297,参考データ!$D$19:$F$27,3,TRUE))))</f>
        <v/>
      </c>
      <c r="T297" s="204" t="str">
        <f>IF(C297="","",IF(AND(J297=0,K297=0),0,IF(Q297="有",IF(H297="ガソリン",VLOOKUP(M297,参考データ!$B$36:$F$38,3,FALSE)/R297^VLOOKUP(M297,参考データ!$B$36:$F$38,4,FALSE)/L297^VLOOKUP(M297,参考データ!$B$36:$F$38,5,FALSE),VLOOKUP(M297,参考データ!$B$39:$F$42,3,FALSE)/R297^VLOOKUP(M297,参考データ!$B$39:$F$42,4,FALSE)/L297^VLOOKUP(M297,参考データ!$B$39:$F$42,5,FALSE))*U297,J297/(IF(I297="委託輸送",IF(H297="ガソリン",INDEX(参考データ!$F$48:$I$50,MATCH(L297,参考データ!$D$48:$D$50,1),MATCH(M297,参考データ!$F$47:$I$47,0)),INDEX(参考データ!$F$51:$I$59,MATCH(L297,参考データ!$D$51:$D$59,1),MATCH(M297,参考データ!$F$47:$I$47,0))),IF(H297="ガソリン",INDEX(参考データ!$F$60:$I$62,MATCH(L297,参考データ!$D$60:$D$62,1),MATCH(M297,参考データ!$F$47:$I$47,0)),INDEX(参考データ!$F$63:$I$71,MATCH(L297,参考データ!$D$63:$D$71,1),MATCH(M297,参考データ!$F$47:$I$47,0))))))))</f>
        <v/>
      </c>
      <c r="U297" s="218" t="str">
        <f t="shared" si="59"/>
        <v/>
      </c>
      <c r="V297" s="206" t="str">
        <f>IF(C297="","",IF(AND(K297=0,T297=0),"OK",IF(Q297="有",IF(OR(IF(I297="委託輸送",IF(H297="ガソリン",VLOOKUP(L297,参考データ!$D$4:$H$6,5,TRUE),VLOOKUP(L297,参考データ!$D$7:$H$15,5,TRUE)),IF(H297="ガソリン",VLOOKUP(L297,参考データ!$D$16:$H$18,5,TRUE),VLOOKUP(L297,参考データ!$D$19:$H$27,5,TRUE)))&lt;(J297/N297),S297&gt;R297),"エラー","OK"),IF(IF(I297="委託輸送",IF(H297="ガソリン",VLOOKUP(L297,参考データ!$D$4:$H$6,5,TRUE),VLOOKUP(L297,参考データ!$D$7:$H$15,5,TRUE)),IF(H297="ガソリン",VLOOKUP(L297,参考データ!$D$16:$H$18,5,TRUE),VLOOKUP(L297,参考データ!$D$19:$H$27,5,TRUE)))&lt;(J297/N297),"エラー","OK"))))</f>
        <v/>
      </c>
      <c r="AN297" s="156">
        <f t="shared" si="60"/>
        <v>0</v>
      </c>
      <c r="AO297" s="156">
        <f t="shared" si="61"/>
        <v>0</v>
      </c>
      <c r="AP297" s="140">
        <f t="shared" si="62"/>
        <v>0</v>
      </c>
      <c r="AQ297" s="159" t="str">
        <f t="shared" si="63"/>
        <v/>
      </c>
    </row>
    <row r="298" spans="2:43" x14ac:dyDescent="0.2">
      <c r="B298" s="202">
        <v>287</v>
      </c>
      <c r="C298" s="45"/>
      <c r="D298" s="114"/>
      <c r="E298" s="114"/>
      <c r="F298" s="114"/>
      <c r="G298" s="44"/>
      <c r="H298" s="10"/>
      <c r="I298" s="10"/>
      <c r="J298" s="5"/>
      <c r="K298" s="36"/>
      <c r="L298" s="37"/>
      <c r="M298" s="8"/>
      <c r="N298" s="82"/>
      <c r="O298" s="68"/>
      <c r="P298" s="82"/>
      <c r="Q298" s="81"/>
      <c r="R298" s="280" t="str">
        <f t="shared" si="58"/>
        <v/>
      </c>
      <c r="S298" s="39" t="str">
        <f>IF(I298="","",IF(I298="委託輸送",IF(H298="ガソリン",VLOOKUP(L298,参考データ!$D$4:$F$6,3,TRUE),VLOOKUP(L298,参考データ!$D$7:$F$15,3,TRUE)),IF(H298="ガソリン",VLOOKUP(L298,参考データ!$D$16:$F$18,3,TRUE),VLOOKUP(L298,参考データ!$D$19:$F$27,3,TRUE))))</f>
        <v/>
      </c>
      <c r="T298" s="204" t="str">
        <f>IF(C298="","",IF(AND(J298=0,K298=0),0,IF(Q298="有",IF(H298="ガソリン",VLOOKUP(M298,参考データ!$B$36:$F$38,3,FALSE)/R298^VLOOKUP(M298,参考データ!$B$36:$F$38,4,FALSE)/L298^VLOOKUP(M298,参考データ!$B$36:$F$38,5,FALSE),VLOOKUP(M298,参考データ!$B$39:$F$42,3,FALSE)/R298^VLOOKUP(M298,参考データ!$B$39:$F$42,4,FALSE)/L298^VLOOKUP(M298,参考データ!$B$39:$F$42,5,FALSE))*U298,J298/(IF(I298="委託輸送",IF(H298="ガソリン",INDEX(参考データ!$F$48:$I$50,MATCH(L298,参考データ!$D$48:$D$50,1),MATCH(M298,参考データ!$F$47:$I$47,0)),INDEX(参考データ!$F$51:$I$59,MATCH(L298,参考データ!$D$51:$D$59,1),MATCH(M298,参考データ!$F$47:$I$47,0))),IF(H298="ガソリン",INDEX(参考データ!$F$60:$I$62,MATCH(L298,参考データ!$D$60:$D$62,1),MATCH(M298,参考データ!$F$47:$I$47,0)),INDEX(参考データ!$F$63:$I$71,MATCH(L298,参考データ!$D$63:$D$71,1),MATCH(M298,参考データ!$F$47:$I$47,0))))))))</f>
        <v/>
      </c>
      <c r="U298" s="218" t="str">
        <f t="shared" si="59"/>
        <v/>
      </c>
      <c r="V298" s="206" t="str">
        <f>IF(C298="","",IF(AND(K298=0,T298=0),"OK",IF(Q298="有",IF(OR(IF(I298="委託輸送",IF(H298="ガソリン",VLOOKUP(L298,参考データ!$D$4:$H$6,5,TRUE),VLOOKUP(L298,参考データ!$D$7:$H$15,5,TRUE)),IF(H298="ガソリン",VLOOKUP(L298,参考データ!$D$16:$H$18,5,TRUE),VLOOKUP(L298,参考データ!$D$19:$H$27,5,TRUE)))&lt;(J298/N298),S298&gt;R298),"エラー","OK"),IF(IF(I298="委託輸送",IF(H298="ガソリン",VLOOKUP(L298,参考データ!$D$4:$H$6,5,TRUE),VLOOKUP(L298,参考データ!$D$7:$H$15,5,TRUE)),IF(H298="ガソリン",VLOOKUP(L298,参考データ!$D$16:$H$18,5,TRUE),VLOOKUP(L298,参考データ!$D$19:$H$27,5,TRUE)))&lt;(J298/N298),"エラー","OK"))))</f>
        <v/>
      </c>
      <c r="AN298" s="156">
        <f t="shared" si="60"/>
        <v>0</v>
      </c>
      <c r="AO298" s="156">
        <f t="shared" si="61"/>
        <v>0</v>
      </c>
      <c r="AP298" s="140">
        <f t="shared" si="62"/>
        <v>0</v>
      </c>
      <c r="AQ298" s="159" t="str">
        <f t="shared" si="63"/>
        <v/>
      </c>
    </row>
    <row r="299" spans="2:43" x14ac:dyDescent="0.2">
      <c r="B299" s="202">
        <v>288</v>
      </c>
      <c r="C299" s="45"/>
      <c r="D299" s="114"/>
      <c r="E299" s="114"/>
      <c r="F299" s="114"/>
      <c r="G299" s="44"/>
      <c r="H299" s="10"/>
      <c r="I299" s="10"/>
      <c r="J299" s="5"/>
      <c r="K299" s="36"/>
      <c r="L299" s="37"/>
      <c r="M299" s="8"/>
      <c r="N299" s="82"/>
      <c r="O299" s="68"/>
      <c r="P299" s="82"/>
      <c r="Q299" s="81"/>
      <c r="R299" s="280" t="str">
        <f t="shared" si="58"/>
        <v/>
      </c>
      <c r="S299" s="39" t="str">
        <f>IF(I299="","",IF(I299="委託輸送",IF(H299="ガソリン",VLOOKUP(L299,参考データ!$D$4:$F$6,3,TRUE),VLOOKUP(L299,参考データ!$D$7:$F$15,3,TRUE)),IF(H299="ガソリン",VLOOKUP(L299,参考データ!$D$16:$F$18,3,TRUE),VLOOKUP(L299,参考データ!$D$19:$F$27,3,TRUE))))</f>
        <v/>
      </c>
      <c r="T299" s="204" t="str">
        <f>IF(C299="","",IF(AND(J299=0,K299=0),0,IF(Q299="有",IF(H299="ガソリン",VLOOKUP(M299,参考データ!$B$36:$F$38,3,FALSE)/R299^VLOOKUP(M299,参考データ!$B$36:$F$38,4,FALSE)/L299^VLOOKUP(M299,参考データ!$B$36:$F$38,5,FALSE),VLOOKUP(M299,参考データ!$B$39:$F$42,3,FALSE)/R299^VLOOKUP(M299,参考データ!$B$39:$F$42,4,FALSE)/L299^VLOOKUP(M299,参考データ!$B$39:$F$42,5,FALSE))*U299,J299/(IF(I299="委託輸送",IF(H299="ガソリン",INDEX(参考データ!$F$48:$I$50,MATCH(L299,参考データ!$D$48:$D$50,1),MATCH(M299,参考データ!$F$47:$I$47,0)),INDEX(参考データ!$F$51:$I$59,MATCH(L299,参考データ!$D$51:$D$59,1),MATCH(M299,参考データ!$F$47:$I$47,0))),IF(H299="ガソリン",INDEX(参考データ!$F$60:$I$62,MATCH(L299,参考データ!$D$60:$D$62,1),MATCH(M299,参考データ!$F$47:$I$47,0)),INDEX(参考データ!$F$63:$I$71,MATCH(L299,参考データ!$D$63:$D$71,1),MATCH(M299,参考データ!$F$47:$I$47,0))))))))</f>
        <v/>
      </c>
      <c r="U299" s="218" t="str">
        <f t="shared" si="59"/>
        <v/>
      </c>
      <c r="V299" s="206" t="str">
        <f>IF(C299="","",IF(AND(K299=0,T299=0),"OK",IF(Q299="有",IF(OR(IF(I299="委託輸送",IF(H299="ガソリン",VLOOKUP(L299,参考データ!$D$4:$H$6,5,TRUE),VLOOKUP(L299,参考データ!$D$7:$H$15,5,TRUE)),IF(H299="ガソリン",VLOOKUP(L299,参考データ!$D$16:$H$18,5,TRUE),VLOOKUP(L299,参考データ!$D$19:$H$27,5,TRUE)))&lt;(J299/N299),S299&gt;R299),"エラー","OK"),IF(IF(I299="委託輸送",IF(H299="ガソリン",VLOOKUP(L299,参考データ!$D$4:$H$6,5,TRUE),VLOOKUP(L299,参考データ!$D$7:$H$15,5,TRUE)),IF(H299="ガソリン",VLOOKUP(L299,参考データ!$D$16:$H$18,5,TRUE),VLOOKUP(L299,参考データ!$D$19:$H$27,5,TRUE)))&lt;(J299/N299),"エラー","OK"))))</f>
        <v/>
      </c>
      <c r="AN299" s="156">
        <f t="shared" si="60"/>
        <v>0</v>
      </c>
      <c r="AO299" s="156">
        <f t="shared" si="61"/>
        <v>0</v>
      </c>
      <c r="AP299" s="140">
        <f t="shared" si="62"/>
        <v>0</v>
      </c>
      <c r="AQ299" s="159" t="str">
        <f t="shared" si="63"/>
        <v/>
      </c>
    </row>
    <row r="300" spans="2:43" x14ac:dyDescent="0.2">
      <c r="B300" s="202">
        <v>289</v>
      </c>
      <c r="C300" s="45"/>
      <c r="D300" s="114"/>
      <c r="E300" s="114"/>
      <c r="F300" s="114"/>
      <c r="G300" s="44"/>
      <c r="H300" s="10"/>
      <c r="I300" s="10"/>
      <c r="J300" s="5"/>
      <c r="K300" s="36"/>
      <c r="L300" s="37"/>
      <c r="M300" s="8"/>
      <c r="N300" s="82"/>
      <c r="O300" s="68"/>
      <c r="P300" s="82"/>
      <c r="Q300" s="81"/>
      <c r="R300" s="280" t="str">
        <f t="shared" si="58"/>
        <v/>
      </c>
      <c r="S300" s="39" t="str">
        <f>IF(I300="","",IF(I300="委託輸送",IF(H300="ガソリン",VLOOKUP(L300,参考データ!$D$4:$F$6,3,TRUE),VLOOKUP(L300,参考データ!$D$7:$F$15,3,TRUE)),IF(H300="ガソリン",VLOOKUP(L300,参考データ!$D$16:$F$18,3,TRUE),VLOOKUP(L300,参考データ!$D$19:$F$27,3,TRUE))))</f>
        <v/>
      </c>
      <c r="T300" s="204" t="str">
        <f>IF(C300="","",IF(AND(J300=0,K300=0),0,IF(Q300="有",IF(H300="ガソリン",VLOOKUP(M300,参考データ!$B$36:$F$38,3,FALSE)/R300^VLOOKUP(M300,参考データ!$B$36:$F$38,4,FALSE)/L300^VLOOKUP(M300,参考データ!$B$36:$F$38,5,FALSE),VLOOKUP(M300,参考データ!$B$39:$F$42,3,FALSE)/R300^VLOOKUP(M300,参考データ!$B$39:$F$42,4,FALSE)/L300^VLOOKUP(M300,参考データ!$B$39:$F$42,5,FALSE))*U300,J300/(IF(I300="委託輸送",IF(H300="ガソリン",INDEX(参考データ!$F$48:$I$50,MATCH(L300,参考データ!$D$48:$D$50,1),MATCH(M300,参考データ!$F$47:$I$47,0)),INDEX(参考データ!$F$51:$I$59,MATCH(L300,参考データ!$D$51:$D$59,1),MATCH(M300,参考データ!$F$47:$I$47,0))),IF(H300="ガソリン",INDEX(参考データ!$F$60:$I$62,MATCH(L300,参考データ!$D$60:$D$62,1),MATCH(M300,参考データ!$F$47:$I$47,0)),INDEX(参考データ!$F$63:$I$71,MATCH(L300,参考データ!$D$63:$D$71,1),MATCH(M300,参考データ!$F$47:$I$47,0))))))))</f>
        <v/>
      </c>
      <c r="U300" s="218" t="str">
        <f t="shared" si="59"/>
        <v/>
      </c>
      <c r="V300" s="206" t="str">
        <f>IF(C300="","",IF(AND(K300=0,T300=0),"OK",IF(Q300="有",IF(OR(IF(I300="委託輸送",IF(H300="ガソリン",VLOOKUP(L300,参考データ!$D$4:$H$6,5,TRUE),VLOOKUP(L300,参考データ!$D$7:$H$15,5,TRUE)),IF(H300="ガソリン",VLOOKUP(L300,参考データ!$D$16:$H$18,5,TRUE),VLOOKUP(L300,参考データ!$D$19:$H$27,5,TRUE)))&lt;(J300/N300),S300&gt;R300),"エラー","OK"),IF(IF(I300="委託輸送",IF(H300="ガソリン",VLOOKUP(L300,参考データ!$D$4:$H$6,5,TRUE),VLOOKUP(L300,参考データ!$D$7:$H$15,5,TRUE)),IF(H300="ガソリン",VLOOKUP(L300,参考データ!$D$16:$H$18,5,TRUE),VLOOKUP(L300,参考データ!$D$19:$H$27,5,TRUE)))&lt;(J300/N300),"エラー","OK"))))</f>
        <v/>
      </c>
      <c r="AN300" s="156">
        <f t="shared" si="60"/>
        <v>0</v>
      </c>
      <c r="AO300" s="156">
        <f t="shared" si="61"/>
        <v>0</v>
      </c>
      <c r="AP300" s="140">
        <f t="shared" si="62"/>
        <v>0</v>
      </c>
      <c r="AQ300" s="159" t="str">
        <f t="shared" si="63"/>
        <v/>
      </c>
    </row>
    <row r="301" spans="2:43" x14ac:dyDescent="0.2">
      <c r="B301" s="202">
        <v>290</v>
      </c>
      <c r="C301" s="45"/>
      <c r="D301" s="114"/>
      <c r="E301" s="114"/>
      <c r="F301" s="114"/>
      <c r="G301" s="44"/>
      <c r="H301" s="10"/>
      <c r="I301" s="10"/>
      <c r="J301" s="5"/>
      <c r="K301" s="36"/>
      <c r="L301" s="37"/>
      <c r="M301" s="8"/>
      <c r="N301" s="82"/>
      <c r="O301" s="68"/>
      <c r="P301" s="82"/>
      <c r="Q301" s="81"/>
      <c r="R301" s="280" t="str">
        <f t="shared" si="58"/>
        <v/>
      </c>
      <c r="S301" s="39" t="str">
        <f>IF(I301="","",IF(I301="委託輸送",IF(H301="ガソリン",VLOOKUP(L301,参考データ!$D$4:$F$6,3,TRUE),VLOOKUP(L301,参考データ!$D$7:$F$15,3,TRUE)),IF(H301="ガソリン",VLOOKUP(L301,参考データ!$D$16:$F$18,3,TRUE),VLOOKUP(L301,参考データ!$D$19:$F$27,3,TRUE))))</f>
        <v/>
      </c>
      <c r="T301" s="204" t="str">
        <f>IF(C301="","",IF(AND(J301=0,K301=0),0,IF(Q301="有",IF(H301="ガソリン",VLOOKUP(M301,参考データ!$B$36:$F$38,3,FALSE)/R301^VLOOKUP(M301,参考データ!$B$36:$F$38,4,FALSE)/L301^VLOOKUP(M301,参考データ!$B$36:$F$38,5,FALSE),VLOOKUP(M301,参考データ!$B$39:$F$42,3,FALSE)/R301^VLOOKUP(M301,参考データ!$B$39:$F$42,4,FALSE)/L301^VLOOKUP(M301,参考データ!$B$39:$F$42,5,FALSE))*U301,J301/(IF(I301="委託輸送",IF(H301="ガソリン",INDEX(参考データ!$F$48:$I$50,MATCH(L301,参考データ!$D$48:$D$50,1),MATCH(M301,参考データ!$F$47:$I$47,0)),INDEX(参考データ!$F$51:$I$59,MATCH(L301,参考データ!$D$51:$D$59,1),MATCH(M301,参考データ!$F$47:$I$47,0))),IF(H301="ガソリン",INDEX(参考データ!$F$60:$I$62,MATCH(L301,参考データ!$D$60:$D$62,1),MATCH(M301,参考データ!$F$47:$I$47,0)),INDEX(参考データ!$F$63:$I$71,MATCH(L301,参考データ!$D$63:$D$71,1),MATCH(M301,参考データ!$F$47:$I$47,0))))))))</f>
        <v/>
      </c>
      <c r="U301" s="218" t="str">
        <f t="shared" si="59"/>
        <v/>
      </c>
      <c r="V301" s="206" t="str">
        <f>IF(C301="","",IF(AND(K301=0,T301=0),"OK",IF(Q301="有",IF(OR(IF(I301="委託輸送",IF(H301="ガソリン",VLOOKUP(L301,参考データ!$D$4:$H$6,5,TRUE),VLOOKUP(L301,参考データ!$D$7:$H$15,5,TRUE)),IF(H301="ガソリン",VLOOKUP(L301,参考データ!$D$16:$H$18,5,TRUE),VLOOKUP(L301,参考データ!$D$19:$H$27,5,TRUE)))&lt;(J301/N301),S301&gt;R301),"エラー","OK"),IF(IF(I301="委託輸送",IF(H301="ガソリン",VLOOKUP(L301,参考データ!$D$4:$H$6,5,TRUE),VLOOKUP(L301,参考データ!$D$7:$H$15,5,TRUE)),IF(H301="ガソリン",VLOOKUP(L301,参考データ!$D$16:$H$18,5,TRUE),VLOOKUP(L301,参考データ!$D$19:$H$27,5,TRUE)))&lt;(J301/N301),"エラー","OK"))))</f>
        <v/>
      </c>
      <c r="AN301" s="156">
        <f t="shared" si="60"/>
        <v>0</v>
      </c>
      <c r="AO301" s="156">
        <f t="shared" si="61"/>
        <v>0</v>
      </c>
      <c r="AP301" s="140">
        <f t="shared" si="62"/>
        <v>0</v>
      </c>
      <c r="AQ301" s="159" t="str">
        <f t="shared" si="63"/>
        <v/>
      </c>
    </row>
    <row r="302" spans="2:43" x14ac:dyDescent="0.2">
      <c r="B302" s="202">
        <v>291</v>
      </c>
      <c r="C302" s="45"/>
      <c r="D302" s="114"/>
      <c r="E302" s="114"/>
      <c r="F302" s="114"/>
      <c r="G302" s="44"/>
      <c r="H302" s="10"/>
      <c r="I302" s="10"/>
      <c r="J302" s="5"/>
      <c r="K302" s="36"/>
      <c r="L302" s="37"/>
      <c r="M302" s="8"/>
      <c r="N302" s="82"/>
      <c r="O302" s="68"/>
      <c r="P302" s="82"/>
      <c r="Q302" s="81"/>
      <c r="R302" s="280" t="str">
        <f t="shared" si="58"/>
        <v/>
      </c>
      <c r="S302" s="39" t="str">
        <f>IF(I302="","",IF(I302="委託輸送",IF(H302="ガソリン",VLOOKUP(L302,参考データ!$D$4:$F$6,3,TRUE),VLOOKUP(L302,参考データ!$D$7:$F$15,3,TRUE)),IF(H302="ガソリン",VLOOKUP(L302,参考データ!$D$16:$F$18,3,TRUE),VLOOKUP(L302,参考データ!$D$19:$F$27,3,TRUE))))</f>
        <v/>
      </c>
      <c r="T302" s="204" t="str">
        <f>IF(C302="","",IF(AND(J302=0,K302=0),0,IF(Q302="有",IF(H302="ガソリン",VLOOKUP(M302,参考データ!$B$36:$F$38,3,FALSE)/R302^VLOOKUP(M302,参考データ!$B$36:$F$38,4,FALSE)/L302^VLOOKUP(M302,参考データ!$B$36:$F$38,5,FALSE),VLOOKUP(M302,参考データ!$B$39:$F$42,3,FALSE)/R302^VLOOKUP(M302,参考データ!$B$39:$F$42,4,FALSE)/L302^VLOOKUP(M302,参考データ!$B$39:$F$42,5,FALSE))*U302,J302/(IF(I302="委託輸送",IF(H302="ガソリン",INDEX(参考データ!$F$48:$I$50,MATCH(L302,参考データ!$D$48:$D$50,1),MATCH(M302,参考データ!$F$47:$I$47,0)),INDEX(参考データ!$F$51:$I$59,MATCH(L302,参考データ!$D$51:$D$59,1),MATCH(M302,参考データ!$F$47:$I$47,0))),IF(H302="ガソリン",INDEX(参考データ!$F$60:$I$62,MATCH(L302,参考データ!$D$60:$D$62,1),MATCH(M302,参考データ!$F$47:$I$47,0)),INDEX(参考データ!$F$63:$I$71,MATCH(L302,参考データ!$D$63:$D$71,1),MATCH(M302,参考データ!$F$47:$I$47,0))))))))</f>
        <v/>
      </c>
      <c r="U302" s="218" t="str">
        <f t="shared" si="59"/>
        <v/>
      </c>
      <c r="V302" s="206" t="str">
        <f>IF(C302="","",IF(AND(K302=0,T302=0),"OK",IF(Q302="有",IF(OR(IF(I302="委託輸送",IF(H302="ガソリン",VLOOKUP(L302,参考データ!$D$4:$H$6,5,TRUE),VLOOKUP(L302,参考データ!$D$7:$H$15,5,TRUE)),IF(H302="ガソリン",VLOOKUP(L302,参考データ!$D$16:$H$18,5,TRUE),VLOOKUP(L302,参考データ!$D$19:$H$27,5,TRUE)))&lt;(J302/N302),S302&gt;R302),"エラー","OK"),IF(IF(I302="委託輸送",IF(H302="ガソリン",VLOOKUP(L302,参考データ!$D$4:$H$6,5,TRUE),VLOOKUP(L302,参考データ!$D$7:$H$15,5,TRUE)),IF(H302="ガソリン",VLOOKUP(L302,参考データ!$D$16:$H$18,5,TRUE),VLOOKUP(L302,参考データ!$D$19:$H$27,5,TRUE)))&lt;(J302/N302),"エラー","OK"))))</f>
        <v/>
      </c>
      <c r="AN302" s="156">
        <f t="shared" si="60"/>
        <v>0</v>
      </c>
      <c r="AO302" s="156">
        <f t="shared" si="61"/>
        <v>0</v>
      </c>
      <c r="AP302" s="140">
        <f t="shared" si="62"/>
        <v>0</v>
      </c>
      <c r="AQ302" s="159" t="str">
        <f t="shared" si="63"/>
        <v/>
      </c>
    </row>
    <row r="303" spans="2:43" x14ac:dyDescent="0.2">
      <c r="B303" s="202">
        <v>292</v>
      </c>
      <c r="C303" s="45"/>
      <c r="D303" s="114"/>
      <c r="E303" s="114"/>
      <c r="F303" s="114"/>
      <c r="G303" s="44"/>
      <c r="H303" s="10"/>
      <c r="I303" s="10"/>
      <c r="J303" s="5"/>
      <c r="K303" s="36"/>
      <c r="L303" s="37"/>
      <c r="M303" s="8"/>
      <c r="N303" s="82"/>
      <c r="O303" s="68"/>
      <c r="P303" s="82"/>
      <c r="Q303" s="81"/>
      <c r="R303" s="280" t="str">
        <f t="shared" si="58"/>
        <v/>
      </c>
      <c r="S303" s="39" t="str">
        <f>IF(I303="","",IF(I303="委託輸送",IF(H303="ガソリン",VLOOKUP(L303,参考データ!$D$4:$F$6,3,TRUE),VLOOKUP(L303,参考データ!$D$7:$F$15,3,TRUE)),IF(H303="ガソリン",VLOOKUP(L303,参考データ!$D$16:$F$18,3,TRUE),VLOOKUP(L303,参考データ!$D$19:$F$27,3,TRUE))))</f>
        <v/>
      </c>
      <c r="T303" s="204" t="str">
        <f>IF(C303="","",IF(AND(J303=0,K303=0),0,IF(Q303="有",IF(H303="ガソリン",VLOOKUP(M303,参考データ!$B$36:$F$38,3,FALSE)/R303^VLOOKUP(M303,参考データ!$B$36:$F$38,4,FALSE)/L303^VLOOKUP(M303,参考データ!$B$36:$F$38,5,FALSE),VLOOKUP(M303,参考データ!$B$39:$F$42,3,FALSE)/R303^VLOOKUP(M303,参考データ!$B$39:$F$42,4,FALSE)/L303^VLOOKUP(M303,参考データ!$B$39:$F$42,5,FALSE))*U303,J303/(IF(I303="委託輸送",IF(H303="ガソリン",INDEX(参考データ!$F$48:$I$50,MATCH(L303,参考データ!$D$48:$D$50,1),MATCH(M303,参考データ!$F$47:$I$47,0)),INDEX(参考データ!$F$51:$I$59,MATCH(L303,参考データ!$D$51:$D$59,1),MATCH(M303,参考データ!$F$47:$I$47,0))),IF(H303="ガソリン",INDEX(参考データ!$F$60:$I$62,MATCH(L303,参考データ!$D$60:$D$62,1),MATCH(M303,参考データ!$F$47:$I$47,0)),INDEX(参考データ!$F$63:$I$71,MATCH(L303,参考データ!$D$63:$D$71,1),MATCH(M303,参考データ!$F$47:$I$47,0))))))))</f>
        <v/>
      </c>
      <c r="U303" s="218" t="str">
        <f t="shared" si="59"/>
        <v/>
      </c>
      <c r="V303" s="206" t="str">
        <f>IF(C303="","",IF(AND(K303=0,T303=0),"OK",IF(Q303="有",IF(OR(IF(I303="委託輸送",IF(H303="ガソリン",VLOOKUP(L303,参考データ!$D$4:$H$6,5,TRUE),VLOOKUP(L303,参考データ!$D$7:$H$15,5,TRUE)),IF(H303="ガソリン",VLOOKUP(L303,参考データ!$D$16:$H$18,5,TRUE),VLOOKUP(L303,参考データ!$D$19:$H$27,5,TRUE)))&lt;(J303/N303),S303&gt;R303),"エラー","OK"),IF(IF(I303="委託輸送",IF(H303="ガソリン",VLOOKUP(L303,参考データ!$D$4:$H$6,5,TRUE),VLOOKUP(L303,参考データ!$D$7:$H$15,5,TRUE)),IF(H303="ガソリン",VLOOKUP(L303,参考データ!$D$16:$H$18,5,TRUE),VLOOKUP(L303,参考データ!$D$19:$H$27,5,TRUE)))&lt;(J303/N303),"エラー","OK"))))</f>
        <v/>
      </c>
      <c r="AN303" s="156">
        <f t="shared" si="60"/>
        <v>0</v>
      </c>
      <c r="AO303" s="156">
        <f t="shared" si="61"/>
        <v>0</v>
      </c>
      <c r="AP303" s="140">
        <f t="shared" si="62"/>
        <v>0</v>
      </c>
      <c r="AQ303" s="159" t="str">
        <f t="shared" si="63"/>
        <v/>
      </c>
    </row>
    <row r="304" spans="2:43" x14ac:dyDescent="0.2">
      <c r="B304" s="202">
        <v>293</v>
      </c>
      <c r="C304" s="45"/>
      <c r="D304" s="114"/>
      <c r="E304" s="114"/>
      <c r="F304" s="114"/>
      <c r="G304" s="44"/>
      <c r="H304" s="10"/>
      <c r="I304" s="10"/>
      <c r="J304" s="5"/>
      <c r="K304" s="36"/>
      <c r="L304" s="37"/>
      <c r="M304" s="8"/>
      <c r="N304" s="82"/>
      <c r="O304" s="68"/>
      <c r="P304" s="82"/>
      <c r="Q304" s="81"/>
      <c r="R304" s="280" t="str">
        <f t="shared" si="58"/>
        <v/>
      </c>
      <c r="S304" s="39" t="str">
        <f>IF(I304="","",IF(I304="委託輸送",IF(H304="ガソリン",VLOOKUP(L304,参考データ!$D$4:$F$6,3,TRUE),VLOOKUP(L304,参考データ!$D$7:$F$15,3,TRUE)),IF(H304="ガソリン",VLOOKUP(L304,参考データ!$D$16:$F$18,3,TRUE),VLOOKUP(L304,参考データ!$D$19:$F$27,3,TRUE))))</f>
        <v/>
      </c>
      <c r="T304" s="204" t="str">
        <f>IF(C304="","",IF(AND(J304=0,K304=0),0,IF(Q304="有",IF(H304="ガソリン",VLOOKUP(M304,参考データ!$B$36:$F$38,3,FALSE)/R304^VLOOKUP(M304,参考データ!$B$36:$F$38,4,FALSE)/L304^VLOOKUP(M304,参考データ!$B$36:$F$38,5,FALSE),VLOOKUP(M304,参考データ!$B$39:$F$42,3,FALSE)/R304^VLOOKUP(M304,参考データ!$B$39:$F$42,4,FALSE)/L304^VLOOKUP(M304,参考データ!$B$39:$F$42,5,FALSE))*U304,J304/(IF(I304="委託輸送",IF(H304="ガソリン",INDEX(参考データ!$F$48:$I$50,MATCH(L304,参考データ!$D$48:$D$50,1),MATCH(M304,参考データ!$F$47:$I$47,0)),INDEX(参考データ!$F$51:$I$59,MATCH(L304,参考データ!$D$51:$D$59,1),MATCH(M304,参考データ!$F$47:$I$47,0))),IF(H304="ガソリン",INDEX(参考データ!$F$60:$I$62,MATCH(L304,参考データ!$D$60:$D$62,1),MATCH(M304,参考データ!$F$47:$I$47,0)),INDEX(参考データ!$F$63:$I$71,MATCH(L304,参考データ!$D$63:$D$71,1),MATCH(M304,参考データ!$F$47:$I$47,0))))))))</f>
        <v/>
      </c>
      <c r="U304" s="218" t="str">
        <f t="shared" si="59"/>
        <v/>
      </c>
      <c r="V304" s="206" t="str">
        <f>IF(C304="","",IF(AND(K304=0,T304=0),"OK",IF(Q304="有",IF(OR(IF(I304="委託輸送",IF(H304="ガソリン",VLOOKUP(L304,参考データ!$D$4:$H$6,5,TRUE),VLOOKUP(L304,参考データ!$D$7:$H$15,5,TRUE)),IF(H304="ガソリン",VLOOKUP(L304,参考データ!$D$16:$H$18,5,TRUE),VLOOKUP(L304,参考データ!$D$19:$H$27,5,TRUE)))&lt;(J304/N304),S304&gt;R304),"エラー","OK"),IF(IF(I304="委託輸送",IF(H304="ガソリン",VLOOKUP(L304,参考データ!$D$4:$H$6,5,TRUE),VLOOKUP(L304,参考データ!$D$7:$H$15,5,TRUE)),IF(H304="ガソリン",VLOOKUP(L304,参考データ!$D$16:$H$18,5,TRUE),VLOOKUP(L304,参考データ!$D$19:$H$27,5,TRUE)))&lt;(J304/N304),"エラー","OK"))))</f>
        <v/>
      </c>
      <c r="AN304" s="156">
        <f t="shared" si="60"/>
        <v>0</v>
      </c>
      <c r="AO304" s="156">
        <f t="shared" si="61"/>
        <v>0</v>
      </c>
      <c r="AP304" s="140">
        <f t="shared" si="62"/>
        <v>0</v>
      </c>
      <c r="AQ304" s="159" t="str">
        <f t="shared" si="63"/>
        <v/>
      </c>
    </row>
    <row r="305" spans="2:43" x14ac:dyDescent="0.2">
      <c r="B305" s="202">
        <v>294</v>
      </c>
      <c r="C305" s="45"/>
      <c r="D305" s="114"/>
      <c r="E305" s="114"/>
      <c r="F305" s="114"/>
      <c r="G305" s="44"/>
      <c r="H305" s="10"/>
      <c r="I305" s="10"/>
      <c r="J305" s="5"/>
      <c r="K305" s="36"/>
      <c r="L305" s="37"/>
      <c r="M305" s="8"/>
      <c r="N305" s="82"/>
      <c r="O305" s="68"/>
      <c r="P305" s="82"/>
      <c r="Q305" s="81"/>
      <c r="R305" s="280" t="str">
        <f t="shared" si="58"/>
        <v/>
      </c>
      <c r="S305" s="39" t="str">
        <f>IF(I305="","",IF(I305="委託輸送",IF(H305="ガソリン",VLOOKUP(L305,参考データ!$D$4:$F$6,3,TRUE),VLOOKUP(L305,参考データ!$D$7:$F$15,3,TRUE)),IF(H305="ガソリン",VLOOKUP(L305,参考データ!$D$16:$F$18,3,TRUE),VLOOKUP(L305,参考データ!$D$19:$F$27,3,TRUE))))</f>
        <v/>
      </c>
      <c r="T305" s="204" t="str">
        <f>IF(C305="","",IF(AND(J305=0,K305=0),0,IF(Q305="有",IF(H305="ガソリン",VLOOKUP(M305,参考データ!$B$36:$F$38,3,FALSE)/R305^VLOOKUP(M305,参考データ!$B$36:$F$38,4,FALSE)/L305^VLOOKUP(M305,参考データ!$B$36:$F$38,5,FALSE),VLOOKUP(M305,参考データ!$B$39:$F$42,3,FALSE)/R305^VLOOKUP(M305,参考データ!$B$39:$F$42,4,FALSE)/L305^VLOOKUP(M305,参考データ!$B$39:$F$42,5,FALSE))*U305,J305/(IF(I305="委託輸送",IF(H305="ガソリン",INDEX(参考データ!$F$48:$I$50,MATCH(L305,参考データ!$D$48:$D$50,1),MATCH(M305,参考データ!$F$47:$I$47,0)),INDEX(参考データ!$F$51:$I$59,MATCH(L305,参考データ!$D$51:$D$59,1),MATCH(M305,参考データ!$F$47:$I$47,0))),IF(H305="ガソリン",INDEX(参考データ!$F$60:$I$62,MATCH(L305,参考データ!$D$60:$D$62,1),MATCH(M305,参考データ!$F$47:$I$47,0)),INDEX(参考データ!$F$63:$I$71,MATCH(L305,参考データ!$D$63:$D$71,1),MATCH(M305,参考データ!$F$47:$I$47,0))))))))</f>
        <v/>
      </c>
      <c r="U305" s="218" t="str">
        <f t="shared" si="59"/>
        <v/>
      </c>
      <c r="V305" s="206" t="str">
        <f>IF(C305="","",IF(AND(K305=0,T305=0),"OK",IF(Q305="有",IF(OR(IF(I305="委託輸送",IF(H305="ガソリン",VLOOKUP(L305,参考データ!$D$4:$H$6,5,TRUE),VLOOKUP(L305,参考データ!$D$7:$H$15,5,TRUE)),IF(H305="ガソリン",VLOOKUP(L305,参考データ!$D$16:$H$18,5,TRUE),VLOOKUP(L305,参考データ!$D$19:$H$27,5,TRUE)))&lt;(J305/N305),S305&gt;R305),"エラー","OK"),IF(IF(I305="委託輸送",IF(H305="ガソリン",VLOOKUP(L305,参考データ!$D$4:$H$6,5,TRUE),VLOOKUP(L305,参考データ!$D$7:$H$15,5,TRUE)),IF(H305="ガソリン",VLOOKUP(L305,参考データ!$D$16:$H$18,5,TRUE),VLOOKUP(L305,参考データ!$D$19:$H$27,5,TRUE)))&lt;(J305/N305),"エラー","OK"))))</f>
        <v/>
      </c>
      <c r="AN305" s="156">
        <f t="shared" si="60"/>
        <v>0</v>
      </c>
      <c r="AO305" s="156">
        <f t="shared" si="61"/>
        <v>0</v>
      </c>
      <c r="AP305" s="140">
        <f t="shared" si="62"/>
        <v>0</v>
      </c>
      <c r="AQ305" s="159" t="str">
        <f t="shared" si="63"/>
        <v/>
      </c>
    </row>
    <row r="306" spans="2:43" x14ac:dyDescent="0.2">
      <c r="B306" s="202">
        <v>295</v>
      </c>
      <c r="C306" s="45"/>
      <c r="D306" s="114"/>
      <c r="E306" s="114"/>
      <c r="F306" s="114"/>
      <c r="G306" s="44"/>
      <c r="H306" s="10"/>
      <c r="I306" s="10"/>
      <c r="J306" s="5"/>
      <c r="K306" s="36"/>
      <c r="L306" s="37"/>
      <c r="M306" s="8"/>
      <c r="N306" s="82"/>
      <c r="O306" s="68"/>
      <c r="P306" s="82"/>
      <c r="Q306" s="81"/>
      <c r="R306" s="280" t="str">
        <f t="shared" si="58"/>
        <v/>
      </c>
      <c r="S306" s="39" t="str">
        <f>IF(I306="","",IF(I306="委託輸送",IF(H306="ガソリン",VLOOKUP(L306,参考データ!$D$4:$F$6,3,TRUE),VLOOKUP(L306,参考データ!$D$7:$F$15,3,TRUE)),IF(H306="ガソリン",VLOOKUP(L306,参考データ!$D$16:$F$18,3,TRUE),VLOOKUP(L306,参考データ!$D$19:$F$27,3,TRUE))))</f>
        <v/>
      </c>
      <c r="T306" s="204" t="str">
        <f>IF(C306="","",IF(AND(J306=0,K306=0),0,IF(Q306="有",IF(H306="ガソリン",VLOOKUP(M306,参考データ!$B$36:$F$38,3,FALSE)/R306^VLOOKUP(M306,参考データ!$B$36:$F$38,4,FALSE)/L306^VLOOKUP(M306,参考データ!$B$36:$F$38,5,FALSE),VLOOKUP(M306,参考データ!$B$39:$F$42,3,FALSE)/R306^VLOOKUP(M306,参考データ!$B$39:$F$42,4,FALSE)/L306^VLOOKUP(M306,参考データ!$B$39:$F$42,5,FALSE))*U306,J306/(IF(I306="委託輸送",IF(H306="ガソリン",INDEX(参考データ!$F$48:$I$50,MATCH(L306,参考データ!$D$48:$D$50,1),MATCH(M306,参考データ!$F$47:$I$47,0)),INDEX(参考データ!$F$51:$I$59,MATCH(L306,参考データ!$D$51:$D$59,1),MATCH(M306,参考データ!$F$47:$I$47,0))),IF(H306="ガソリン",INDEX(参考データ!$F$60:$I$62,MATCH(L306,参考データ!$D$60:$D$62,1),MATCH(M306,参考データ!$F$47:$I$47,0)),INDEX(参考データ!$F$63:$I$71,MATCH(L306,参考データ!$D$63:$D$71,1),MATCH(M306,参考データ!$F$47:$I$47,0))))))))</f>
        <v/>
      </c>
      <c r="U306" s="218" t="str">
        <f t="shared" si="59"/>
        <v/>
      </c>
      <c r="V306" s="206" t="str">
        <f>IF(C306="","",IF(AND(K306=0,T306=0),"OK",IF(Q306="有",IF(OR(IF(I306="委託輸送",IF(H306="ガソリン",VLOOKUP(L306,参考データ!$D$4:$H$6,5,TRUE),VLOOKUP(L306,参考データ!$D$7:$H$15,5,TRUE)),IF(H306="ガソリン",VLOOKUP(L306,参考データ!$D$16:$H$18,5,TRUE),VLOOKUP(L306,参考データ!$D$19:$H$27,5,TRUE)))&lt;(J306/N306),S306&gt;R306),"エラー","OK"),IF(IF(I306="委託輸送",IF(H306="ガソリン",VLOOKUP(L306,参考データ!$D$4:$H$6,5,TRUE),VLOOKUP(L306,参考データ!$D$7:$H$15,5,TRUE)),IF(H306="ガソリン",VLOOKUP(L306,参考データ!$D$16:$H$18,5,TRUE),VLOOKUP(L306,参考データ!$D$19:$H$27,5,TRUE)))&lt;(J306/N306),"エラー","OK"))))</f>
        <v/>
      </c>
      <c r="AN306" s="156">
        <f t="shared" si="60"/>
        <v>0</v>
      </c>
      <c r="AO306" s="156">
        <f t="shared" si="61"/>
        <v>0</v>
      </c>
      <c r="AP306" s="140">
        <f t="shared" si="62"/>
        <v>0</v>
      </c>
      <c r="AQ306" s="159" t="str">
        <f t="shared" si="63"/>
        <v/>
      </c>
    </row>
    <row r="307" spans="2:43" x14ac:dyDescent="0.2">
      <c r="B307" s="202">
        <v>296</v>
      </c>
      <c r="C307" s="45"/>
      <c r="D307" s="114"/>
      <c r="E307" s="114"/>
      <c r="F307" s="114"/>
      <c r="G307" s="44"/>
      <c r="H307" s="10"/>
      <c r="I307" s="10"/>
      <c r="J307" s="5"/>
      <c r="K307" s="36"/>
      <c r="L307" s="37"/>
      <c r="M307" s="8"/>
      <c r="N307" s="82"/>
      <c r="O307" s="68"/>
      <c r="P307" s="82"/>
      <c r="Q307" s="81"/>
      <c r="R307" s="280" t="str">
        <f t="shared" si="58"/>
        <v/>
      </c>
      <c r="S307" s="39" t="str">
        <f>IF(I307="","",IF(I307="委託輸送",IF(H307="ガソリン",VLOOKUP(L307,参考データ!$D$4:$F$6,3,TRUE),VLOOKUP(L307,参考データ!$D$7:$F$15,3,TRUE)),IF(H307="ガソリン",VLOOKUP(L307,参考データ!$D$16:$F$18,3,TRUE),VLOOKUP(L307,参考データ!$D$19:$F$27,3,TRUE))))</f>
        <v/>
      </c>
      <c r="T307" s="204" t="str">
        <f>IF(C307="","",IF(AND(J307=0,K307=0),0,IF(Q307="有",IF(H307="ガソリン",VLOOKUP(M307,参考データ!$B$36:$F$38,3,FALSE)/R307^VLOOKUP(M307,参考データ!$B$36:$F$38,4,FALSE)/L307^VLOOKUP(M307,参考データ!$B$36:$F$38,5,FALSE),VLOOKUP(M307,参考データ!$B$39:$F$42,3,FALSE)/R307^VLOOKUP(M307,参考データ!$B$39:$F$42,4,FALSE)/L307^VLOOKUP(M307,参考データ!$B$39:$F$42,5,FALSE))*U307,J307/(IF(I307="委託輸送",IF(H307="ガソリン",INDEX(参考データ!$F$48:$I$50,MATCH(L307,参考データ!$D$48:$D$50,1),MATCH(M307,参考データ!$F$47:$I$47,0)),INDEX(参考データ!$F$51:$I$59,MATCH(L307,参考データ!$D$51:$D$59,1),MATCH(M307,参考データ!$F$47:$I$47,0))),IF(H307="ガソリン",INDEX(参考データ!$F$60:$I$62,MATCH(L307,参考データ!$D$60:$D$62,1),MATCH(M307,参考データ!$F$47:$I$47,0)),INDEX(参考データ!$F$63:$I$71,MATCH(L307,参考データ!$D$63:$D$71,1),MATCH(M307,参考データ!$F$47:$I$47,0))))))))</f>
        <v/>
      </c>
      <c r="U307" s="218" t="str">
        <f t="shared" si="59"/>
        <v/>
      </c>
      <c r="V307" s="206" t="str">
        <f>IF(C307="","",IF(AND(K307=0,T307=0),"OK",IF(Q307="有",IF(OR(IF(I307="委託輸送",IF(H307="ガソリン",VLOOKUP(L307,参考データ!$D$4:$H$6,5,TRUE),VLOOKUP(L307,参考データ!$D$7:$H$15,5,TRUE)),IF(H307="ガソリン",VLOOKUP(L307,参考データ!$D$16:$H$18,5,TRUE),VLOOKUP(L307,参考データ!$D$19:$H$27,5,TRUE)))&lt;(J307/N307),S307&gt;R307),"エラー","OK"),IF(IF(I307="委託輸送",IF(H307="ガソリン",VLOOKUP(L307,参考データ!$D$4:$H$6,5,TRUE),VLOOKUP(L307,参考データ!$D$7:$H$15,5,TRUE)),IF(H307="ガソリン",VLOOKUP(L307,参考データ!$D$16:$H$18,5,TRUE),VLOOKUP(L307,参考データ!$D$19:$H$27,5,TRUE)))&lt;(J307/N307),"エラー","OK"))))</f>
        <v/>
      </c>
      <c r="AN307" s="156">
        <f t="shared" si="60"/>
        <v>0</v>
      </c>
      <c r="AO307" s="156">
        <f t="shared" si="61"/>
        <v>0</v>
      </c>
      <c r="AP307" s="140">
        <f t="shared" si="62"/>
        <v>0</v>
      </c>
      <c r="AQ307" s="159" t="str">
        <f t="shared" si="63"/>
        <v/>
      </c>
    </row>
    <row r="308" spans="2:43" x14ac:dyDescent="0.2">
      <c r="B308" s="202">
        <v>297</v>
      </c>
      <c r="C308" s="45"/>
      <c r="D308" s="114"/>
      <c r="E308" s="114"/>
      <c r="F308" s="114"/>
      <c r="G308" s="44"/>
      <c r="H308" s="10"/>
      <c r="I308" s="10"/>
      <c r="J308" s="5"/>
      <c r="K308" s="36"/>
      <c r="L308" s="37"/>
      <c r="M308" s="8"/>
      <c r="N308" s="82"/>
      <c r="O308" s="68"/>
      <c r="P308" s="82"/>
      <c r="Q308" s="81"/>
      <c r="R308" s="280" t="str">
        <f t="shared" si="58"/>
        <v/>
      </c>
      <c r="S308" s="39" t="str">
        <f>IF(I308="","",IF(I308="委託輸送",IF(H308="ガソリン",VLOOKUP(L308,参考データ!$D$4:$F$6,3,TRUE),VLOOKUP(L308,参考データ!$D$7:$F$15,3,TRUE)),IF(H308="ガソリン",VLOOKUP(L308,参考データ!$D$16:$F$18,3,TRUE),VLOOKUP(L308,参考データ!$D$19:$F$27,3,TRUE))))</f>
        <v/>
      </c>
      <c r="T308" s="204" t="str">
        <f>IF(C308="","",IF(AND(J308=0,K308=0),0,IF(Q308="有",IF(H308="ガソリン",VLOOKUP(M308,参考データ!$B$36:$F$38,3,FALSE)/R308^VLOOKUP(M308,参考データ!$B$36:$F$38,4,FALSE)/L308^VLOOKUP(M308,参考データ!$B$36:$F$38,5,FALSE),VLOOKUP(M308,参考データ!$B$39:$F$42,3,FALSE)/R308^VLOOKUP(M308,参考データ!$B$39:$F$42,4,FALSE)/L308^VLOOKUP(M308,参考データ!$B$39:$F$42,5,FALSE))*U308,J308/(IF(I308="委託輸送",IF(H308="ガソリン",INDEX(参考データ!$F$48:$I$50,MATCH(L308,参考データ!$D$48:$D$50,1),MATCH(M308,参考データ!$F$47:$I$47,0)),INDEX(参考データ!$F$51:$I$59,MATCH(L308,参考データ!$D$51:$D$59,1),MATCH(M308,参考データ!$F$47:$I$47,0))),IF(H308="ガソリン",INDEX(参考データ!$F$60:$I$62,MATCH(L308,参考データ!$D$60:$D$62,1),MATCH(M308,参考データ!$F$47:$I$47,0)),INDEX(参考データ!$F$63:$I$71,MATCH(L308,参考データ!$D$63:$D$71,1),MATCH(M308,参考データ!$F$47:$I$47,0))))))))</f>
        <v/>
      </c>
      <c r="U308" s="218" t="str">
        <f t="shared" si="59"/>
        <v/>
      </c>
      <c r="V308" s="206" t="str">
        <f>IF(C308="","",IF(AND(K308=0,T308=0),"OK",IF(Q308="有",IF(OR(IF(I308="委託輸送",IF(H308="ガソリン",VLOOKUP(L308,参考データ!$D$4:$H$6,5,TRUE),VLOOKUP(L308,参考データ!$D$7:$H$15,5,TRUE)),IF(H308="ガソリン",VLOOKUP(L308,参考データ!$D$16:$H$18,5,TRUE),VLOOKUP(L308,参考データ!$D$19:$H$27,5,TRUE)))&lt;(J308/N308),S308&gt;R308),"エラー","OK"),IF(IF(I308="委託輸送",IF(H308="ガソリン",VLOOKUP(L308,参考データ!$D$4:$H$6,5,TRUE),VLOOKUP(L308,参考データ!$D$7:$H$15,5,TRUE)),IF(H308="ガソリン",VLOOKUP(L308,参考データ!$D$16:$H$18,5,TRUE),VLOOKUP(L308,参考データ!$D$19:$H$27,5,TRUE)))&lt;(J308/N308),"エラー","OK"))))</f>
        <v/>
      </c>
      <c r="AN308" s="156">
        <f t="shared" si="60"/>
        <v>0</v>
      </c>
      <c r="AO308" s="156">
        <f t="shared" si="61"/>
        <v>0</v>
      </c>
      <c r="AP308" s="140">
        <f t="shared" si="62"/>
        <v>0</v>
      </c>
      <c r="AQ308" s="159" t="str">
        <f t="shared" si="63"/>
        <v/>
      </c>
    </row>
    <row r="309" spans="2:43" x14ac:dyDescent="0.2">
      <c r="B309" s="202">
        <v>298</v>
      </c>
      <c r="C309" s="45"/>
      <c r="D309" s="114"/>
      <c r="E309" s="114"/>
      <c r="F309" s="114"/>
      <c r="G309" s="44"/>
      <c r="H309" s="10"/>
      <c r="I309" s="10"/>
      <c r="J309" s="5"/>
      <c r="K309" s="36"/>
      <c r="L309" s="37"/>
      <c r="M309" s="8"/>
      <c r="N309" s="82"/>
      <c r="O309" s="68"/>
      <c r="P309" s="82"/>
      <c r="Q309" s="81"/>
      <c r="R309" s="280" t="str">
        <f t="shared" si="58"/>
        <v/>
      </c>
      <c r="S309" s="39" t="str">
        <f>IF(I309="","",IF(I309="委託輸送",IF(H309="ガソリン",VLOOKUP(L309,参考データ!$D$4:$F$6,3,TRUE),VLOOKUP(L309,参考データ!$D$7:$F$15,3,TRUE)),IF(H309="ガソリン",VLOOKUP(L309,参考データ!$D$16:$F$18,3,TRUE),VLOOKUP(L309,参考データ!$D$19:$F$27,3,TRUE))))</f>
        <v/>
      </c>
      <c r="T309" s="204" t="str">
        <f>IF(C309="","",IF(AND(J309=0,K309=0),0,IF(Q309="有",IF(H309="ガソリン",VLOOKUP(M309,参考データ!$B$36:$F$38,3,FALSE)/R309^VLOOKUP(M309,参考データ!$B$36:$F$38,4,FALSE)/L309^VLOOKUP(M309,参考データ!$B$36:$F$38,5,FALSE),VLOOKUP(M309,参考データ!$B$39:$F$42,3,FALSE)/R309^VLOOKUP(M309,参考データ!$B$39:$F$42,4,FALSE)/L309^VLOOKUP(M309,参考データ!$B$39:$F$42,5,FALSE))*U309,J309/(IF(I309="委託輸送",IF(H309="ガソリン",INDEX(参考データ!$F$48:$I$50,MATCH(L309,参考データ!$D$48:$D$50,1),MATCH(M309,参考データ!$F$47:$I$47,0)),INDEX(参考データ!$F$51:$I$59,MATCH(L309,参考データ!$D$51:$D$59,1),MATCH(M309,参考データ!$F$47:$I$47,0))),IF(H309="ガソリン",INDEX(参考データ!$F$60:$I$62,MATCH(L309,参考データ!$D$60:$D$62,1),MATCH(M309,参考データ!$F$47:$I$47,0)),INDEX(参考データ!$F$63:$I$71,MATCH(L309,参考データ!$D$63:$D$71,1),MATCH(M309,参考データ!$F$47:$I$47,0))))))))</f>
        <v/>
      </c>
      <c r="U309" s="218" t="str">
        <f t="shared" si="59"/>
        <v/>
      </c>
      <c r="V309" s="206" t="str">
        <f>IF(C309="","",IF(AND(K309=0,T309=0),"OK",IF(Q309="有",IF(OR(IF(I309="委託輸送",IF(H309="ガソリン",VLOOKUP(L309,参考データ!$D$4:$H$6,5,TRUE),VLOOKUP(L309,参考データ!$D$7:$H$15,5,TRUE)),IF(H309="ガソリン",VLOOKUP(L309,参考データ!$D$16:$H$18,5,TRUE),VLOOKUP(L309,参考データ!$D$19:$H$27,5,TRUE)))&lt;(J309/N309),S309&gt;R309),"エラー","OK"),IF(IF(I309="委託輸送",IF(H309="ガソリン",VLOOKUP(L309,参考データ!$D$4:$H$6,5,TRUE),VLOOKUP(L309,参考データ!$D$7:$H$15,5,TRUE)),IF(H309="ガソリン",VLOOKUP(L309,参考データ!$D$16:$H$18,5,TRUE),VLOOKUP(L309,参考データ!$D$19:$H$27,5,TRUE)))&lt;(J309/N309),"エラー","OK"))))</f>
        <v/>
      </c>
      <c r="AN309" s="156">
        <f t="shared" si="60"/>
        <v>0</v>
      </c>
      <c r="AO309" s="156">
        <f t="shared" si="61"/>
        <v>0</v>
      </c>
      <c r="AP309" s="140">
        <f t="shared" si="62"/>
        <v>0</v>
      </c>
      <c r="AQ309" s="159" t="str">
        <f t="shared" si="63"/>
        <v/>
      </c>
    </row>
    <row r="310" spans="2:43" x14ac:dyDescent="0.2">
      <c r="B310" s="202">
        <v>299</v>
      </c>
      <c r="C310" s="45"/>
      <c r="D310" s="114"/>
      <c r="E310" s="114"/>
      <c r="F310" s="114"/>
      <c r="G310" s="44"/>
      <c r="H310" s="10"/>
      <c r="I310" s="10"/>
      <c r="J310" s="5"/>
      <c r="K310" s="36"/>
      <c r="L310" s="37"/>
      <c r="M310" s="8"/>
      <c r="N310" s="82"/>
      <c r="O310" s="68"/>
      <c r="P310" s="82"/>
      <c r="Q310" s="81"/>
      <c r="R310" s="280" t="str">
        <f t="shared" si="58"/>
        <v/>
      </c>
      <c r="S310" s="39" t="str">
        <f>IF(I310="","",IF(I310="委託輸送",IF(H310="ガソリン",VLOOKUP(L310,参考データ!$D$4:$F$6,3,TRUE),VLOOKUP(L310,参考データ!$D$7:$F$15,3,TRUE)),IF(H310="ガソリン",VLOOKUP(L310,参考データ!$D$16:$F$18,3,TRUE),VLOOKUP(L310,参考データ!$D$19:$F$27,3,TRUE))))</f>
        <v/>
      </c>
      <c r="T310" s="204" t="str">
        <f>IF(C310="","",IF(AND(J310=0,K310=0),0,IF(Q310="有",IF(H310="ガソリン",VLOOKUP(M310,参考データ!$B$36:$F$38,3,FALSE)/R310^VLOOKUP(M310,参考データ!$B$36:$F$38,4,FALSE)/L310^VLOOKUP(M310,参考データ!$B$36:$F$38,5,FALSE),VLOOKUP(M310,参考データ!$B$39:$F$42,3,FALSE)/R310^VLOOKUP(M310,参考データ!$B$39:$F$42,4,FALSE)/L310^VLOOKUP(M310,参考データ!$B$39:$F$42,5,FALSE))*U310,J310/(IF(I310="委託輸送",IF(H310="ガソリン",INDEX(参考データ!$F$48:$I$50,MATCH(L310,参考データ!$D$48:$D$50,1),MATCH(M310,参考データ!$F$47:$I$47,0)),INDEX(参考データ!$F$51:$I$59,MATCH(L310,参考データ!$D$51:$D$59,1),MATCH(M310,参考データ!$F$47:$I$47,0))),IF(H310="ガソリン",INDEX(参考データ!$F$60:$I$62,MATCH(L310,参考データ!$D$60:$D$62,1),MATCH(M310,参考データ!$F$47:$I$47,0)),INDEX(参考データ!$F$63:$I$71,MATCH(L310,参考データ!$D$63:$D$71,1),MATCH(M310,参考データ!$F$47:$I$47,0))))))))</f>
        <v/>
      </c>
      <c r="U310" s="218" t="str">
        <f t="shared" si="59"/>
        <v/>
      </c>
      <c r="V310" s="206" t="str">
        <f>IF(C310="","",IF(AND(K310=0,T310=0),"OK",IF(Q310="有",IF(OR(IF(I310="委託輸送",IF(H310="ガソリン",VLOOKUP(L310,参考データ!$D$4:$H$6,5,TRUE),VLOOKUP(L310,参考データ!$D$7:$H$15,5,TRUE)),IF(H310="ガソリン",VLOOKUP(L310,参考データ!$D$16:$H$18,5,TRUE),VLOOKUP(L310,参考データ!$D$19:$H$27,5,TRUE)))&lt;(J310/N310),S310&gt;R310),"エラー","OK"),IF(IF(I310="委託輸送",IF(H310="ガソリン",VLOOKUP(L310,参考データ!$D$4:$H$6,5,TRUE),VLOOKUP(L310,参考データ!$D$7:$H$15,5,TRUE)),IF(H310="ガソリン",VLOOKUP(L310,参考データ!$D$16:$H$18,5,TRUE),VLOOKUP(L310,参考データ!$D$19:$H$27,5,TRUE)))&lt;(J310/N310),"エラー","OK"))))</f>
        <v/>
      </c>
      <c r="AN310" s="156">
        <f t="shared" si="60"/>
        <v>0</v>
      </c>
      <c r="AO310" s="156">
        <f t="shared" si="61"/>
        <v>0</v>
      </c>
      <c r="AP310" s="140">
        <f t="shared" si="62"/>
        <v>0</v>
      </c>
      <c r="AQ310" s="159" t="str">
        <f t="shared" si="63"/>
        <v/>
      </c>
    </row>
    <row r="311" spans="2:43" x14ac:dyDescent="0.2">
      <c r="B311" s="202">
        <v>300</v>
      </c>
      <c r="C311" s="45"/>
      <c r="D311" s="114"/>
      <c r="E311" s="114"/>
      <c r="F311" s="114"/>
      <c r="G311" s="44"/>
      <c r="H311" s="10"/>
      <c r="I311" s="10"/>
      <c r="J311" s="5"/>
      <c r="K311" s="36"/>
      <c r="L311" s="37"/>
      <c r="M311" s="8"/>
      <c r="N311" s="82"/>
      <c r="O311" s="68"/>
      <c r="P311" s="82"/>
      <c r="Q311" s="81"/>
      <c r="R311" s="280" t="str">
        <f t="shared" si="58"/>
        <v/>
      </c>
      <c r="S311" s="39" t="str">
        <f>IF(I311="","",IF(I311="委託輸送",IF(H311="ガソリン",VLOOKUP(L311,参考データ!$D$4:$F$6,3,TRUE),VLOOKUP(L311,参考データ!$D$7:$F$15,3,TRUE)),IF(H311="ガソリン",VLOOKUP(L311,参考データ!$D$16:$F$18,3,TRUE),VLOOKUP(L311,参考データ!$D$19:$F$27,3,TRUE))))</f>
        <v/>
      </c>
      <c r="T311" s="204" t="str">
        <f>IF(C311="","",IF(AND(J311=0,K311=0),0,IF(Q311="有",IF(H311="ガソリン",VLOOKUP(M311,参考データ!$B$36:$F$38,3,FALSE)/R311^VLOOKUP(M311,参考データ!$B$36:$F$38,4,FALSE)/L311^VLOOKUP(M311,参考データ!$B$36:$F$38,5,FALSE),VLOOKUP(M311,参考データ!$B$39:$F$42,3,FALSE)/R311^VLOOKUP(M311,参考データ!$B$39:$F$42,4,FALSE)/L311^VLOOKUP(M311,参考データ!$B$39:$F$42,5,FALSE))*U311,J311/(IF(I311="委託輸送",IF(H311="ガソリン",INDEX(参考データ!$F$48:$I$50,MATCH(L311,参考データ!$D$48:$D$50,1),MATCH(M311,参考データ!$F$47:$I$47,0)),INDEX(参考データ!$F$51:$I$59,MATCH(L311,参考データ!$D$51:$D$59,1),MATCH(M311,参考データ!$F$47:$I$47,0))),IF(H311="ガソリン",INDEX(参考データ!$F$60:$I$62,MATCH(L311,参考データ!$D$60:$D$62,1),MATCH(M311,参考データ!$F$47:$I$47,0)),INDEX(参考データ!$F$63:$I$71,MATCH(L311,参考データ!$D$63:$D$71,1),MATCH(M311,参考データ!$F$47:$I$47,0))))))))</f>
        <v/>
      </c>
      <c r="U311" s="218" t="str">
        <f t="shared" si="59"/>
        <v/>
      </c>
      <c r="V311" s="206" t="str">
        <f>IF(C311="","",IF(AND(K311=0,T311=0),"OK",IF(Q311="有",IF(OR(IF(I311="委託輸送",IF(H311="ガソリン",VLOOKUP(L311,参考データ!$D$4:$H$6,5,TRUE),VLOOKUP(L311,参考データ!$D$7:$H$15,5,TRUE)),IF(H311="ガソリン",VLOOKUP(L311,参考データ!$D$16:$H$18,5,TRUE),VLOOKUP(L311,参考データ!$D$19:$H$27,5,TRUE)))&lt;(J311/N311),S311&gt;R311),"エラー","OK"),IF(IF(I311="委託輸送",IF(H311="ガソリン",VLOOKUP(L311,参考データ!$D$4:$H$6,5,TRUE),VLOOKUP(L311,参考データ!$D$7:$H$15,5,TRUE)),IF(H311="ガソリン",VLOOKUP(L311,参考データ!$D$16:$H$18,5,TRUE),VLOOKUP(L311,参考データ!$D$19:$H$27,5,TRUE)))&lt;(J311/N311),"エラー","OK"))))</f>
        <v/>
      </c>
      <c r="AN311" s="156">
        <f t="shared" si="60"/>
        <v>0</v>
      </c>
      <c r="AO311" s="156">
        <f t="shared" si="61"/>
        <v>0</v>
      </c>
      <c r="AP311" s="140">
        <f t="shared" si="62"/>
        <v>0</v>
      </c>
      <c r="AQ311" s="159" t="str">
        <f t="shared" si="63"/>
        <v/>
      </c>
    </row>
    <row r="312" spans="2:43" x14ac:dyDescent="0.2">
      <c r="B312" s="202">
        <v>301</v>
      </c>
      <c r="C312" s="45"/>
      <c r="D312" s="114"/>
      <c r="E312" s="114"/>
      <c r="F312" s="114"/>
      <c r="G312" s="44"/>
      <c r="H312" s="10"/>
      <c r="I312" s="10"/>
      <c r="J312" s="5"/>
      <c r="K312" s="36"/>
      <c r="L312" s="37"/>
      <c r="M312" s="8"/>
      <c r="N312" s="82"/>
      <c r="O312" s="68"/>
      <c r="P312" s="82"/>
      <c r="Q312" s="81"/>
      <c r="R312" s="280" t="str">
        <f t="shared" si="58"/>
        <v/>
      </c>
      <c r="S312" s="39" t="str">
        <f>IF(I312="","",IF(I312="委託輸送",IF(H312="ガソリン",VLOOKUP(L312,参考データ!$D$4:$F$6,3,TRUE),VLOOKUP(L312,参考データ!$D$7:$F$15,3,TRUE)),IF(H312="ガソリン",VLOOKUP(L312,参考データ!$D$16:$F$18,3,TRUE),VLOOKUP(L312,参考データ!$D$19:$F$27,3,TRUE))))</f>
        <v/>
      </c>
      <c r="T312" s="204" t="str">
        <f>IF(C312="","",IF(AND(J312=0,K312=0),0,IF(Q312="有",IF(H312="ガソリン",VLOOKUP(M312,参考データ!$B$36:$F$38,3,FALSE)/R312^VLOOKUP(M312,参考データ!$B$36:$F$38,4,FALSE)/L312^VLOOKUP(M312,参考データ!$B$36:$F$38,5,FALSE),VLOOKUP(M312,参考データ!$B$39:$F$42,3,FALSE)/R312^VLOOKUP(M312,参考データ!$B$39:$F$42,4,FALSE)/L312^VLOOKUP(M312,参考データ!$B$39:$F$42,5,FALSE))*U312,J312/(IF(I312="委託輸送",IF(H312="ガソリン",INDEX(参考データ!$F$48:$I$50,MATCH(L312,参考データ!$D$48:$D$50,1),MATCH(M312,参考データ!$F$47:$I$47,0)),INDEX(参考データ!$F$51:$I$59,MATCH(L312,参考データ!$D$51:$D$59,1),MATCH(M312,参考データ!$F$47:$I$47,0))),IF(H312="ガソリン",INDEX(参考データ!$F$60:$I$62,MATCH(L312,参考データ!$D$60:$D$62,1),MATCH(M312,参考データ!$F$47:$I$47,0)),INDEX(参考データ!$F$63:$I$71,MATCH(L312,参考データ!$D$63:$D$71,1),MATCH(M312,参考データ!$F$47:$I$47,0))))))))</f>
        <v/>
      </c>
      <c r="U312" s="218" t="str">
        <f t="shared" si="59"/>
        <v/>
      </c>
      <c r="V312" s="206" t="str">
        <f>IF(C312="","",IF(AND(K312=0,T312=0),"OK",IF(Q312="有",IF(OR(IF(I312="委託輸送",IF(H312="ガソリン",VLOOKUP(L312,参考データ!$D$4:$H$6,5,TRUE),VLOOKUP(L312,参考データ!$D$7:$H$15,5,TRUE)),IF(H312="ガソリン",VLOOKUP(L312,参考データ!$D$16:$H$18,5,TRUE),VLOOKUP(L312,参考データ!$D$19:$H$27,5,TRUE)))&lt;(J312/N312),S312&gt;R312),"エラー","OK"),IF(IF(I312="委託輸送",IF(H312="ガソリン",VLOOKUP(L312,参考データ!$D$4:$H$6,5,TRUE),VLOOKUP(L312,参考データ!$D$7:$H$15,5,TRUE)),IF(H312="ガソリン",VLOOKUP(L312,参考データ!$D$16:$H$18,5,TRUE),VLOOKUP(L312,参考データ!$D$19:$H$27,5,TRUE)))&lt;(J312/N312),"エラー","OK"))))</f>
        <v/>
      </c>
      <c r="AN312" s="156">
        <f t="shared" si="60"/>
        <v>0</v>
      </c>
      <c r="AO312" s="156">
        <f t="shared" si="61"/>
        <v>0</v>
      </c>
      <c r="AP312" s="140">
        <f t="shared" si="62"/>
        <v>0</v>
      </c>
      <c r="AQ312" s="159" t="str">
        <f t="shared" si="63"/>
        <v/>
      </c>
    </row>
    <row r="313" spans="2:43" x14ac:dyDescent="0.2">
      <c r="B313" s="202">
        <v>302</v>
      </c>
      <c r="C313" s="45"/>
      <c r="D313" s="114"/>
      <c r="E313" s="114"/>
      <c r="F313" s="114"/>
      <c r="G313" s="44"/>
      <c r="H313" s="10"/>
      <c r="I313" s="10"/>
      <c r="J313" s="5"/>
      <c r="K313" s="36"/>
      <c r="L313" s="37"/>
      <c r="M313" s="8"/>
      <c r="N313" s="82"/>
      <c r="O313" s="68"/>
      <c r="P313" s="82"/>
      <c r="Q313" s="81"/>
      <c r="R313" s="280" t="str">
        <f t="shared" si="58"/>
        <v/>
      </c>
      <c r="S313" s="39" t="str">
        <f>IF(I313="","",IF(I313="委託輸送",IF(H313="ガソリン",VLOOKUP(L313,参考データ!$D$4:$F$6,3,TRUE),VLOOKUP(L313,参考データ!$D$7:$F$15,3,TRUE)),IF(H313="ガソリン",VLOOKUP(L313,参考データ!$D$16:$F$18,3,TRUE),VLOOKUP(L313,参考データ!$D$19:$F$27,3,TRUE))))</f>
        <v/>
      </c>
      <c r="T313" s="204" t="str">
        <f>IF(C313="","",IF(AND(J313=0,K313=0),0,IF(Q313="有",IF(H313="ガソリン",VLOOKUP(M313,参考データ!$B$36:$F$38,3,FALSE)/R313^VLOOKUP(M313,参考データ!$B$36:$F$38,4,FALSE)/L313^VLOOKUP(M313,参考データ!$B$36:$F$38,5,FALSE),VLOOKUP(M313,参考データ!$B$39:$F$42,3,FALSE)/R313^VLOOKUP(M313,参考データ!$B$39:$F$42,4,FALSE)/L313^VLOOKUP(M313,参考データ!$B$39:$F$42,5,FALSE))*U313,J313/(IF(I313="委託輸送",IF(H313="ガソリン",INDEX(参考データ!$F$48:$I$50,MATCH(L313,参考データ!$D$48:$D$50,1),MATCH(M313,参考データ!$F$47:$I$47,0)),INDEX(参考データ!$F$51:$I$59,MATCH(L313,参考データ!$D$51:$D$59,1),MATCH(M313,参考データ!$F$47:$I$47,0))),IF(H313="ガソリン",INDEX(参考データ!$F$60:$I$62,MATCH(L313,参考データ!$D$60:$D$62,1),MATCH(M313,参考データ!$F$47:$I$47,0)),INDEX(参考データ!$F$63:$I$71,MATCH(L313,参考データ!$D$63:$D$71,1),MATCH(M313,参考データ!$F$47:$I$47,0))))))))</f>
        <v/>
      </c>
      <c r="U313" s="218" t="str">
        <f t="shared" si="59"/>
        <v/>
      </c>
      <c r="V313" s="206" t="str">
        <f>IF(C313="","",IF(AND(K313=0,T313=0),"OK",IF(Q313="有",IF(OR(IF(I313="委託輸送",IF(H313="ガソリン",VLOOKUP(L313,参考データ!$D$4:$H$6,5,TRUE),VLOOKUP(L313,参考データ!$D$7:$H$15,5,TRUE)),IF(H313="ガソリン",VLOOKUP(L313,参考データ!$D$16:$H$18,5,TRUE),VLOOKUP(L313,参考データ!$D$19:$H$27,5,TRUE)))&lt;(J313/N313),S313&gt;R313),"エラー","OK"),IF(IF(I313="委託輸送",IF(H313="ガソリン",VLOOKUP(L313,参考データ!$D$4:$H$6,5,TRUE),VLOOKUP(L313,参考データ!$D$7:$H$15,5,TRUE)),IF(H313="ガソリン",VLOOKUP(L313,参考データ!$D$16:$H$18,5,TRUE),VLOOKUP(L313,参考データ!$D$19:$H$27,5,TRUE)))&lt;(J313/N313),"エラー","OK"))))</f>
        <v/>
      </c>
      <c r="AN313" s="156">
        <f t="shared" si="60"/>
        <v>0</v>
      </c>
      <c r="AO313" s="156">
        <f t="shared" si="61"/>
        <v>0</v>
      </c>
      <c r="AP313" s="140">
        <f t="shared" si="62"/>
        <v>0</v>
      </c>
      <c r="AQ313" s="159" t="str">
        <f t="shared" si="63"/>
        <v/>
      </c>
    </row>
    <row r="314" spans="2:43" x14ac:dyDescent="0.2">
      <c r="B314" s="202">
        <v>303</v>
      </c>
      <c r="C314" s="45"/>
      <c r="D314" s="114"/>
      <c r="E314" s="114"/>
      <c r="F314" s="114"/>
      <c r="G314" s="44"/>
      <c r="H314" s="10"/>
      <c r="I314" s="10"/>
      <c r="J314" s="5"/>
      <c r="K314" s="36"/>
      <c r="L314" s="37"/>
      <c r="M314" s="8"/>
      <c r="N314" s="82"/>
      <c r="O314" s="68"/>
      <c r="P314" s="82"/>
      <c r="Q314" s="81"/>
      <c r="R314" s="280" t="str">
        <f t="shared" si="58"/>
        <v/>
      </c>
      <c r="S314" s="39" t="str">
        <f>IF(I314="","",IF(I314="委託輸送",IF(H314="ガソリン",VLOOKUP(L314,参考データ!$D$4:$F$6,3,TRUE),VLOOKUP(L314,参考データ!$D$7:$F$15,3,TRUE)),IF(H314="ガソリン",VLOOKUP(L314,参考データ!$D$16:$F$18,3,TRUE),VLOOKUP(L314,参考データ!$D$19:$F$27,3,TRUE))))</f>
        <v/>
      </c>
      <c r="T314" s="204" t="str">
        <f>IF(C314="","",IF(AND(J314=0,K314=0),0,IF(Q314="有",IF(H314="ガソリン",VLOOKUP(M314,参考データ!$B$36:$F$38,3,FALSE)/R314^VLOOKUP(M314,参考データ!$B$36:$F$38,4,FALSE)/L314^VLOOKUP(M314,参考データ!$B$36:$F$38,5,FALSE),VLOOKUP(M314,参考データ!$B$39:$F$42,3,FALSE)/R314^VLOOKUP(M314,参考データ!$B$39:$F$42,4,FALSE)/L314^VLOOKUP(M314,参考データ!$B$39:$F$42,5,FALSE))*U314,J314/(IF(I314="委託輸送",IF(H314="ガソリン",INDEX(参考データ!$F$48:$I$50,MATCH(L314,参考データ!$D$48:$D$50,1),MATCH(M314,参考データ!$F$47:$I$47,0)),INDEX(参考データ!$F$51:$I$59,MATCH(L314,参考データ!$D$51:$D$59,1),MATCH(M314,参考データ!$F$47:$I$47,0))),IF(H314="ガソリン",INDEX(参考データ!$F$60:$I$62,MATCH(L314,参考データ!$D$60:$D$62,1),MATCH(M314,参考データ!$F$47:$I$47,0)),INDEX(参考データ!$F$63:$I$71,MATCH(L314,参考データ!$D$63:$D$71,1),MATCH(M314,参考データ!$F$47:$I$47,0))))))))</f>
        <v/>
      </c>
      <c r="U314" s="218" t="str">
        <f t="shared" si="59"/>
        <v/>
      </c>
      <c r="V314" s="206" t="str">
        <f>IF(C314="","",IF(AND(K314=0,T314=0),"OK",IF(Q314="有",IF(OR(IF(I314="委託輸送",IF(H314="ガソリン",VLOOKUP(L314,参考データ!$D$4:$H$6,5,TRUE),VLOOKUP(L314,参考データ!$D$7:$H$15,5,TRUE)),IF(H314="ガソリン",VLOOKUP(L314,参考データ!$D$16:$H$18,5,TRUE),VLOOKUP(L314,参考データ!$D$19:$H$27,5,TRUE)))&lt;(J314/N314),S314&gt;R314),"エラー","OK"),IF(IF(I314="委託輸送",IF(H314="ガソリン",VLOOKUP(L314,参考データ!$D$4:$H$6,5,TRUE),VLOOKUP(L314,参考データ!$D$7:$H$15,5,TRUE)),IF(H314="ガソリン",VLOOKUP(L314,参考データ!$D$16:$H$18,5,TRUE),VLOOKUP(L314,参考データ!$D$19:$H$27,5,TRUE)))&lt;(J314/N314),"エラー","OK"))))</f>
        <v/>
      </c>
      <c r="AN314" s="156">
        <f t="shared" si="60"/>
        <v>0</v>
      </c>
      <c r="AO314" s="156">
        <f t="shared" si="61"/>
        <v>0</v>
      </c>
      <c r="AP314" s="140">
        <f t="shared" si="62"/>
        <v>0</v>
      </c>
      <c r="AQ314" s="159" t="str">
        <f t="shared" si="63"/>
        <v/>
      </c>
    </row>
    <row r="315" spans="2:43" x14ac:dyDescent="0.2">
      <c r="B315" s="202">
        <v>304</v>
      </c>
      <c r="C315" s="45"/>
      <c r="D315" s="114"/>
      <c r="E315" s="114"/>
      <c r="F315" s="114"/>
      <c r="G315" s="44"/>
      <c r="H315" s="10"/>
      <c r="I315" s="10"/>
      <c r="J315" s="5"/>
      <c r="K315" s="36"/>
      <c r="L315" s="37"/>
      <c r="M315" s="8"/>
      <c r="N315" s="82"/>
      <c r="O315" s="68"/>
      <c r="P315" s="82"/>
      <c r="Q315" s="81"/>
      <c r="R315" s="280" t="str">
        <f t="shared" si="58"/>
        <v/>
      </c>
      <c r="S315" s="39" t="str">
        <f>IF(I315="","",IF(I315="委託輸送",IF(H315="ガソリン",VLOOKUP(L315,参考データ!$D$4:$F$6,3,TRUE),VLOOKUP(L315,参考データ!$D$7:$F$15,3,TRUE)),IF(H315="ガソリン",VLOOKUP(L315,参考データ!$D$16:$F$18,3,TRUE),VLOOKUP(L315,参考データ!$D$19:$F$27,3,TRUE))))</f>
        <v/>
      </c>
      <c r="T315" s="204" t="str">
        <f>IF(C315="","",IF(AND(J315=0,K315=0),0,IF(Q315="有",IF(H315="ガソリン",VLOOKUP(M315,参考データ!$B$36:$F$38,3,FALSE)/R315^VLOOKUP(M315,参考データ!$B$36:$F$38,4,FALSE)/L315^VLOOKUP(M315,参考データ!$B$36:$F$38,5,FALSE),VLOOKUP(M315,参考データ!$B$39:$F$42,3,FALSE)/R315^VLOOKUP(M315,参考データ!$B$39:$F$42,4,FALSE)/L315^VLOOKUP(M315,参考データ!$B$39:$F$42,5,FALSE))*U315,J315/(IF(I315="委託輸送",IF(H315="ガソリン",INDEX(参考データ!$F$48:$I$50,MATCH(L315,参考データ!$D$48:$D$50,1),MATCH(M315,参考データ!$F$47:$I$47,0)),INDEX(参考データ!$F$51:$I$59,MATCH(L315,参考データ!$D$51:$D$59,1),MATCH(M315,参考データ!$F$47:$I$47,0))),IF(H315="ガソリン",INDEX(参考データ!$F$60:$I$62,MATCH(L315,参考データ!$D$60:$D$62,1),MATCH(M315,参考データ!$F$47:$I$47,0)),INDEX(参考データ!$F$63:$I$71,MATCH(L315,参考データ!$D$63:$D$71,1),MATCH(M315,参考データ!$F$47:$I$47,0))))))))</f>
        <v/>
      </c>
      <c r="U315" s="218" t="str">
        <f t="shared" si="59"/>
        <v/>
      </c>
      <c r="V315" s="206" t="str">
        <f>IF(C315="","",IF(AND(K315=0,T315=0),"OK",IF(Q315="有",IF(OR(IF(I315="委託輸送",IF(H315="ガソリン",VLOOKUP(L315,参考データ!$D$4:$H$6,5,TRUE),VLOOKUP(L315,参考データ!$D$7:$H$15,5,TRUE)),IF(H315="ガソリン",VLOOKUP(L315,参考データ!$D$16:$H$18,5,TRUE),VLOOKUP(L315,参考データ!$D$19:$H$27,5,TRUE)))&lt;(J315/N315),S315&gt;R315),"エラー","OK"),IF(IF(I315="委託輸送",IF(H315="ガソリン",VLOOKUP(L315,参考データ!$D$4:$H$6,5,TRUE),VLOOKUP(L315,参考データ!$D$7:$H$15,5,TRUE)),IF(H315="ガソリン",VLOOKUP(L315,参考データ!$D$16:$H$18,5,TRUE),VLOOKUP(L315,参考データ!$D$19:$H$27,5,TRUE)))&lt;(J315/N315),"エラー","OK"))))</f>
        <v/>
      </c>
      <c r="AN315" s="156">
        <f t="shared" si="60"/>
        <v>0</v>
      </c>
      <c r="AO315" s="156">
        <f t="shared" si="61"/>
        <v>0</v>
      </c>
      <c r="AP315" s="140">
        <f t="shared" si="62"/>
        <v>0</v>
      </c>
      <c r="AQ315" s="159" t="str">
        <f t="shared" si="63"/>
        <v/>
      </c>
    </row>
    <row r="316" spans="2:43" x14ac:dyDescent="0.2">
      <c r="B316" s="202">
        <v>305</v>
      </c>
      <c r="C316" s="45"/>
      <c r="D316" s="114"/>
      <c r="E316" s="114"/>
      <c r="F316" s="114"/>
      <c r="G316" s="42"/>
      <c r="H316" s="9"/>
      <c r="I316" s="10"/>
      <c r="J316" s="5"/>
      <c r="K316" s="36"/>
      <c r="L316" s="37"/>
      <c r="M316" s="8"/>
      <c r="N316" s="82"/>
      <c r="O316" s="68"/>
      <c r="P316" s="82"/>
      <c r="Q316" s="81"/>
      <c r="R316" s="280" t="str">
        <f t="shared" si="58"/>
        <v/>
      </c>
      <c r="S316" s="39" t="str">
        <f>IF(I316="","",IF(I316="委託輸送",IF(H316="ガソリン",VLOOKUP(L316,参考データ!$D$4:$F$6,3,TRUE),VLOOKUP(L316,参考データ!$D$7:$F$15,3,TRUE)),IF(H316="ガソリン",VLOOKUP(L316,参考データ!$D$16:$F$18,3,TRUE),VLOOKUP(L316,参考データ!$D$19:$F$27,3,TRUE))))</f>
        <v/>
      </c>
      <c r="T316" s="204" t="str">
        <f>IF(C316="","",IF(AND(J316=0,K316=0),0,IF(Q316="有",IF(H316="ガソリン",VLOOKUP(M316,参考データ!$B$36:$F$38,3,FALSE)/R316^VLOOKUP(M316,参考データ!$B$36:$F$38,4,FALSE)/L316^VLOOKUP(M316,参考データ!$B$36:$F$38,5,FALSE),VLOOKUP(M316,参考データ!$B$39:$F$42,3,FALSE)/R316^VLOOKUP(M316,参考データ!$B$39:$F$42,4,FALSE)/L316^VLOOKUP(M316,参考データ!$B$39:$F$42,5,FALSE))*U316,J316/(IF(I316="委託輸送",IF(H316="ガソリン",INDEX(参考データ!$F$48:$I$50,MATCH(L316,参考データ!$D$48:$D$50,1),MATCH(M316,参考データ!$F$47:$I$47,0)),INDEX(参考データ!$F$51:$I$59,MATCH(L316,参考データ!$D$51:$D$59,1),MATCH(M316,参考データ!$F$47:$I$47,0))),IF(H316="ガソリン",INDEX(参考データ!$F$60:$I$62,MATCH(L316,参考データ!$D$60:$D$62,1),MATCH(M316,参考データ!$F$47:$I$47,0)),INDEX(参考データ!$F$63:$I$71,MATCH(L316,参考データ!$D$63:$D$71,1),MATCH(M316,参考データ!$F$47:$I$47,0))))))))</f>
        <v/>
      </c>
      <c r="U316" s="218" t="str">
        <f t="shared" si="59"/>
        <v/>
      </c>
      <c r="V316" s="206" t="str">
        <f>IF(C316="","",IF(AND(K316=0,T316=0),"OK",IF(Q316="有",IF(OR(IF(I316="委託輸送",IF(H316="ガソリン",VLOOKUP(L316,参考データ!$D$4:$H$6,5,TRUE),VLOOKUP(L316,参考データ!$D$7:$H$15,5,TRUE)),IF(H316="ガソリン",VLOOKUP(L316,参考データ!$D$16:$H$18,5,TRUE),VLOOKUP(L316,参考データ!$D$19:$H$27,5,TRUE)))&lt;(J316/N316),S316&gt;R316),"エラー","OK"),IF(IF(I316="委託輸送",IF(H316="ガソリン",VLOOKUP(L316,参考データ!$D$4:$H$6,5,TRUE),VLOOKUP(L316,参考データ!$D$7:$H$15,5,TRUE)),IF(H316="ガソリン",VLOOKUP(L316,参考データ!$D$16:$H$18,5,TRUE),VLOOKUP(L316,参考データ!$D$19:$H$27,5,TRUE)))&lt;(J316/N316),"エラー","OK"))))</f>
        <v/>
      </c>
      <c r="AN316" s="156">
        <f t="shared" si="60"/>
        <v>0</v>
      </c>
      <c r="AO316" s="156">
        <f t="shared" si="61"/>
        <v>0</v>
      </c>
      <c r="AP316" s="140">
        <f t="shared" si="62"/>
        <v>0</v>
      </c>
      <c r="AQ316" s="159" t="str">
        <f t="shared" si="63"/>
        <v/>
      </c>
    </row>
    <row r="317" spans="2:43" x14ac:dyDescent="0.2">
      <c r="B317" s="202">
        <v>306</v>
      </c>
      <c r="C317" s="45"/>
      <c r="D317" s="114"/>
      <c r="E317" s="114"/>
      <c r="F317" s="114"/>
      <c r="G317" s="42"/>
      <c r="H317" s="9"/>
      <c r="I317" s="10"/>
      <c r="J317" s="5"/>
      <c r="K317" s="36"/>
      <c r="L317" s="37"/>
      <c r="M317" s="8"/>
      <c r="N317" s="82"/>
      <c r="O317" s="68"/>
      <c r="P317" s="82"/>
      <c r="Q317" s="81"/>
      <c r="R317" s="280" t="str">
        <f t="shared" si="58"/>
        <v/>
      </c>
      <c r="S317" s="39" t="str">
        <f>IF(I317="","",IF(I317="委託輸送",IF(H317="ガソリン",VLOOKUP(L317,参考データ!$D$4:$F$6,3,TRUE),VLOOKUP(L317,参考データ!$D$7:$F$15,3,TRUE)),IF(H317="ガソリン",VLOOKUP(L317,参考データ!$D$16:$F$18,3,TRUE),VLOOKUP(L317,参考データ!$D$19:$F$27,3,TRUE))))</f>
        <v/>
      </c>
      <c r="T317" s="204" t="str">
        <f>IF(C317="","",IF(AND(J317=0,K317=0),0,IF(Q317="有",IF(H317="ガソリン",VLOOKUP(M317,参考データ!$B$36:$F$38,3,FALSE)/R317^VLOOKUP(M317,参考データ!$B$36:$F$38,4,FALSE)/L317^VLOOKUP(M317,参考データ!$B$36:$F$38,5,FALSE),VLOOKUP(M317,参考データ!$B$39:$F$42,3,FALSE)/R317^VLOOKUP(M317,参考データ!$B$39:$F$42,4,FALSE)/L317^VLOOKUP(M317,参考データ!$B$39:$F$42,5,FALSE))*U317,J317/(IF(I317="委託輸送",IF(H317="ガソリン",INDEX(参考データ!$F$48:$I$50,MATCH(L317,参考データ!$D$48:$D$50,1),MATCH(M317,参考データ!$F$47:$I$47,0)),INDEX(参考データ!$F$51:$I$59,MATCH(L317,参考データ!$D$51:$D$59,1),MATCH(M317,参考データ!$F$47:$I$47,0))),IF(H317="ガソリン",INDEX(参考データ!$F$60:$I$62,MATCH(L317,参考データ!$D$60:$D$62,1),MATCH(M317,参考データ!$F$47:$I$47,0)),INDEX(参考データ!$F$63:$I$71,MATCH(L317,参考データ!$D$63:$D$71,1),MATCH(M317,参考データ!$F$47:$I$47,0))))))))</f>
        <v/>
      </c>
      <c r="U317" s="218" t="str">
        <f t="shared" si="59"/>
        <v/>
      </c>
      <c r="V317" s="206" t="str">
        <f>IF(C317="","",IF(AND(K317=0,T317=0),"OK",IF(Q317="有",IF(OR(IF(I317="委託輸送",IF(H317="ガソリン",VLOOKUP(L317,参考データ!$D$4:$H$6,5,TRUE),VLOOKUP(L317,参考データ!$D$7:$H$15,5,TRUE)),IF(H317="ガソリン",VLOOKUP(L317,参考データ!$D$16:$H$18,5,TRUE),VLOOKUP(L317,参考データ!$D$19:$H$27,5,TRUE)))&lt;(J317/N317),S317&gt;R317),"エラー","OK"),IF(IF(I317="委託輸送",IF(H317="ガソリン",VLOOKUP(L317,参考データ!$D$4:$H$6,5,TRUE),VLOOKUP(L317,参考データ!$D$7:$H$15,5,TRUE)),IF(H317="ガソリン",VLOOKUP(L317,参考データ!$D$16:$H$18,5,TRUE),VLOOKUP(L317,参考データ!$D$19:$H$27,5,TRUE)))&lt;(J317/N317),"エラー","OK"))))</f>
        <v/>
      </c>
      <c r="AN317" s="156">
        <f t="shared" si="60"/>
        <v>0</v>
      </c>
      <c r="AO317" s="156">
        <f t="shared" si="61"/>
        <v>0</v>
      </c>
      <c r="AP317" s="140">
        <f t="shared" si="62"/>
        <v>0</v>
      </c>
      <c r="AQ317" s="159" t="str">
        <f t="shared" si="63"/>
        <v/>
      </c>
    </row>
    <row r="318" spans="2:43" x14ac:dyDescent="0.2">
      <c r="B318" s="202">
        <v>307</v>
      </c>
      <c r="C318" s="45"/>
      <c r="D318" s="114"/>
      <c r="E318" s="114"/>
      <c r="F318" s="114"/>
      <c r="G318" s="42"/>
      <c r="H318" s="9"/>
      <c r="I318" s="10"/>
      <c r="J318" s="5"/>
      <c r="K318" s="36"/>
      <c r="L318" s="37"/>
      <c r="M318" s="8"/>
      <c r="N318" s="82"/>
      <c r="O318" s="68"/>
      <c r="P318" s="82"/>
      <c r="Q318" s="81"/>
      <c r="R318" s="280" t="str">
        <f t="shared" si="58"/>
        <v/>
      </c>
      <c r="S318" s="39" t="str">
        <f>IF(I318="","",IF(I318="委託輸送",IF(H318="ガソリン",VLOOKUP(L318,参考データ!$D$4:$F$6,3,TRUE),VLOOKUP(L318,参考データ!$D$7:$F$15,3,TRUE)),IF(H318="ガソリン",VLOOKUP(L318,参考データ!$D$16:$F$18,3,TRUE),VLOOKUP(L318,参考データ!$D$19:$F$27,3,TRUE))))</f>
        <v/>
      </c>
      <c r="T318" s="204" t="str">
        <f>IF(C318="","",IF(AND(J318=0,K318=0),0,IF(Q318="有",IF(H318="ガソリン",VLOOKUP(M318,参考データ!$B$36:$F$38,3,FALSE)/R318^VLOOKUP(M318,参考データ!$B$36:$F$38,4,FALSE)/L318^VLOOKUP(M318,参考データ!$B$36:$F$38,5,FALSE),VLOOKUP(M318,参考データ!$B$39:$F$42,3,FALSE)/R318^VLOOKUP(M318,参考データ!$B$39:$F$42,4,FALSE)/L318^VLOOKUP(M318,参考データ!$B$39:$F$42,5,FALSE))*U318,J318/(IF(I318="委託輸送",IF(H318="ガソリン",INDEX(参考データ!$F$48:$I$50,MATCH(L318,参考データ!$D$48:$D$50,1),MATCH(M318,参考データ!$F$47:$I$47,0)),INDEX(参考データ!$F$51:$I$59,MATCH(L318,参考データ!$D$51:$D$59,1),MATCH(M318,参考データ!$F$47:$I$47,0))),IF(H318="ガソリン",INDEX(参考データ!$F$60:$I$62,MATCH(L318,参考データ!$D$60:$D$62,1),MATCH(M318,参考データ!$F$47:$I$47,0)),INDEX(参考データ!$F$63:$I$71,MATCH(L318,参考データ!$D$63:$D$71,1),MATCH(M318,参考データ!$F$47:$I$47,0))))))))</f>
        <v/>
      </c>
      <c r="U318" s="218" t="str">
        <f t="shared" si="59"/>
        <v/>
      </c>
      <c r="V318" s="206" t="str">
        <f>IF(C318="","",IF(AND(K318=0,T318=0),"OK",IF(Q318="有",IF(OR(IF(I318="委託輸送",IF(H318="ガソリン",VLOOKUP(L318,参考データ!$D$4:$H$6,5,TRUE),VLOOKUP(L318,参考データ!$D$7:$H$15,5,TRUE)),IF(H318="ガソリン",VLOOKUP(L318,参考データ!$D$16:$H$18,5,TRUE),VLOOKUP(L318,参考データ!$D$19:$H$27,5,TRUE)))&lt;(J318/N318),S318&gt;R318),"エラー","OK"),IF(IF(I318="委託輸送",IF(H318="ガソリン",VLOOKUP(L318,参考データ!$D$4:$H$6,5,TRUE),VLOOKUP(L318,参考データ!$D$7:$H$15,5,TRUE)),IF(H318="ガソリン",VLOOKUP(L318,参考データ!$D$16:$H$18,5,TRUE),VLOOKUP(L318,参考データ!$D$19:$H$27,5,TRUE)))&lt;(J318/N318),"エラー","OK"))))</f>
        <v/>
      </c>
      <c r="AN318" s="156">
        <f t="shared" si="60"/>
        <v>0</v>
      </c>
      <c r="AO318" s="156">
        <f t="shared" si="61"/>
        <v>0</v>
      </c>
      <c r="AP318" s="140">
        <f t="shared" si="62"/>
        <v>0</v>
      </c>
      <c r="AQ318" s="159" t="str">
        <f t="shared" si="63"/>
        <v/>
      </c>
    </row>
    <row r="319" spans="2:43" x14ac:dyDescent="0.2">
      <c r="B319" s="202">
        <v>308</v>
      </c>
      <c r="C319" s="45"/>
      <c r="D319" s="114"/>
      <c r="E319" s="114"/>
      <c r="F319" s="114"/>
      <c r="G319" s="42"/>
      <c r="H319" s="9"/>
      <c r="I319" s="10"/>
      <c r="J319" s="5"/>
      <c r="K319" s="36"/>
      <c r="L319" s="37"/>
      <c r="M319" s="8"/>
      <c r="N319" s="82"/>
      <c r="O319" s="68"/>
      <c r="P319" s="82"/>
      <c r="Q319" s="81"/>
      <c r="R319" s="280" t="str">
        <f t="shared" si="58"/>
        <v/>
      </c>
      <c r="S319" s="39" t="str">
        <f>IF(I319="","",IF(I319="委託輸送",IF(H319="ガソリン",VLOOKUP(L319,参考データ!$D$4:$F$6,3,TRUE),VLOOKUP(L319,参考データ!$D$7:$F$15,3,TRUE)),IF(H319="ガソリン",VLOOKUP(L319,参考データ!$D$16:$F$18,3,TRUE),VLOOKUP(L319,参考データ!$D$19:$F$27,3,TRUE))))</f>
        <v/>
      </c>
      <c r="T319" s="204" t="str">
        <f>IF(C319="","",IF(AND(J319=0,K319=0),0,IF(Q319="有",IF(H319="ガソリン",VLOOKUP(M319,参考データ!$B$36:$F$38,3,FALSE)/R319^VLOOKUP(M319,参考データ!$B$36:$F$38,4,FALSE)/L319^VLOOKUP(M319,参考データ!$B$36:$F$38,5,FALSE),VLOOKUP(M319,参考データ!$B$39:$F$42,3,FALSE)/R319^VLOOKUP(M319,参考データ!$B$39:$F$42,4,FALSE)/L319^VLOOKUP(M319,参考データ!$B$39:$F$42,5,FALSE))*U319,J319/(IF(I319="委託輸送",IF(H319="ガソリン",INDEX(参考データ!$F$48:$I$50,MATCH(L319,参考データ!$D$48:$D$50,1),MATCH(M319,参考データ!$F$47:$I$47,0)),INDEX(参考データ!$F$51:$I$59,MATCH(L319,参考データ!$D$51:$D$59,1),MATCH(M319,参考データ!$F$47:$I$47,0))),IF(H319="ガソリン",INDEX(参考データ!$F$60:$I$62,MATCH(L319,参考データ!$D$60:$D$62,1),MATCH(M319,参考データ!$F$47:$I$47,0)),INDEX(参考データ!$F$63:$I$71,MATCH(L319,参考データ!$D$63:$D$71,1),MATCH(M319,参考データ!$F$47:$I$47,0))))))))</f>
        <v/>
      </c>
      <c r="U319" s="218" t="str">
        <f t="shared" si="59"/>
        <v/>
      </c>
      <c r="V319" s="206" t="str">
        <f>IF(C319="","",IF(AND(K319=0,T319=0),"OK",IF(Q319="有",IF(OR(IF(I319="委託輸送",IF(H319="ガソリン",VLOOKUP(L319,参考データ!$D$4:$H$6,5,TRUE),VLOOKUP(L319,参考データ!$D$7:$H$15,5,TRUE)),IF(H319="ガソリン",VLOOKUP(L319,参考データ!$D$16:$H$18,5,TRUE),VLOOKUP(L319,参考データ!$D$19:$H$27,5,TRUE)))&lt;(J319/N319),S319&gt;R319),"エラー","OK"),IF(IF(I319="委託輸送",IF(H319="ガソリン",VLOOKUP(L319,参考データ!$D$4:$H$6,5,TRUE),VLOOKUP(L319,参考データ!$D$7:$H$15,5,TRUE)),IF(H319="ガソリン",VLOOKUP(L319,参考データ!$D$16:$H$18,5,TRUE),VLOOKUP(L319,参考データ!$D$19:$H$27,5,TRUE)))&lt;(J319/N319),"エラー","OK"))))</f>
        <v/>
      </c>
      <c r="AN319" s="156">
        <f t="shared" si="60"/>
        <v>0</v>
      </c>
      <c r="AO319" s="156">
        <f t="shared" si="61"/>
        <v>0</v>
      </c>
      <c r="AP319" s="140">
        <f t="shared" si="62"/>
        <v>0</v>
      </c>
      <c r="AQ319" s="159" t="str">
        <f t="shared" si="63"/>
        <v/>
      </c>
    </row>
    <row r="320" spans="2:43" x14ac:dyDescent="0.2">
      <c r="B320" s="202">
        <v>309</v>
      </c>
      <c r="C320" s="45"/>
      <c r="D320" s="114"/>
      <c r="E320" s="114"/>
      <c r="F320" s="114"/>
      <c r="G320" s="42"/>
      <c r="H320" s="9"/>
      <c r="I320" s="10"/>
      <c r="J320" s="5"/>
      <c r="K320" s="36"/>
      <c r="L320" s="37"/>
      <c r="M320" s="8"/>
      <c r="N320" s="82"/>
      <c r="O320" s="68"/>
      <c r="P320" s="82"/>
      <c r="Q320" s="81"/>
      <c r="R320" s="280" t="str">
        <f t="shared" si="58"/>
        <v/>
      </c>
      <c r="S320" s="39" t="str">
        <f>IF(I320="","",IF(I320="委託輸送",IF(H320="ガソリン",VLOOKUP(L320,参考データ!$D$4:$F$6,3,TRUE),VLOOKUP(L320,参考データ!$D$7:$F$15,3,TRUE)),IF(H320="ガソリン",VLOOKUP(L320,参考データ!$D$16:$F$18,3,TRUE),VLOOKUP(L320,参考データ!$D$19:$F$27,3,TRUE))))</f>
        <v/>
      </c>
      <c r="T320" s="204" t="str">
        <f>IF(C320="","",IF(AND(J320=0,K320=0),0,IF(Q320="有",IF(H320="ガソリン",VLOOKUP(M320,参考データ!$B$36:$F$38,3,FALSE)/R320^VLOOKUP(M320,参考データ!$B$36:$F$38,4,FALSE)/L320^VLOOKUP(M320,参考データ!$B$36:$F$38,5,FALSE),VLOOKUP(M320,参考データ!$B$39:$F$42,3,FALSE)/R320^VLOOKUP(M320,参考データ!$B$39:$F$42,4,FALSE)/L320^VLOOKUP(M320,参考データ!$B$39:$F$42,5,FALSE))*U320,J320/(IF(I320="委託輸送",IF(H320="ガソリン",INDEX(参考データ!$F$48:$I$50,MATCH(L320,参考データ!$D$48:$D$50,1),MATCH(M320,参考データ!$F$47:$I$47,0)),INDEX(参考データ!$F$51:$I$59,MATCH(L320,参考データ!$D$51:$D$59,1),MATCH(M320,参考データ!$F$47:$I$47,0))),IF(H320="ガソリン",INDEX(参考データ!$F$60:$I$62,MATCH(L320,参考データ!$D$60:$D$62,1),MATCH(M320,参考データ!$F$47:$I$47,0)),INDEX(参考データ!$F$63:$I$71,MATCH(L320,参考データ!$D$63:$D$71,1),MATCH(M320,参考データ!$F$47:$I$47,0))))))))</f>
        <v/>
      </c>
      <c r="U320" s="218" t="str">
        <f t="shared" si="59"/>
        <v/>
      </c>
      <c r="V320" s="206" t="str">
        <f>IF(C320="","",IF(AND(K320=0,T320=0),"OK",IF(Q320="有",IF(OR(IF(I320="委託輸送",IF(H320="ガソリン",VLOOKUP(L320,参考データ!$D$4:$H$6,5,TRUE),VLOOKUP(L320,参考データ!$D$7:$H$15,5,TRUE)),IF(H320="ガソリン",VLOOKUP(L320,参考データ!$D$16:$H$18,5,TRUE),VLOOKUP(L320,参考データ!$D$19:$H$27,5,TRUE)))&lt;(J320/N320),S320&gt;R320),"エラー","OK"),IF(IF(I320="委託輸送",IF(H320="ガソリン",VLOOKUP(L320,参考データ!$D$4:$H$6,5,TRUE),VLOOKUP(L320,参考データ!$D$7:$H$15,5,TRUE)),IF(H320="ガソリン",VLOOKUP(L320,参考データ!$D$16:$H$18,5,TRUE),VLOOKUP(L320,参考データ!$D$19:$H$27,5,TRUE)))&lt;(J320/N320),"エラー","OK"))))</f>
        <v/>
      </c>
      <c r="AN320" s="156">
        <f t="shared" si="60"/>
        <v>0</v>
      </c>
      <c r="AO320" s="156">
        <f t="shared" si="61"/>
        <v>0</v>
      </c>
      <c r="AP320" s="140">
        <f t="shared" si="62"/>
        <v>0</v>
      </c>
      <c r="AQ320" s="159" t="str">
        <f t="shared" si="63"/>
        <v/>
      </c>
    </row>
    <row r="321" spans="2:43" x14ac:dyDescent="0.2">
      <c r="B321" s="202">
        <v>310</v>
      </c>
      <c r="C321" s="45"/>
      <c r="D321" s="114"/>
      <c r="E321" s="114"/>
      <c r="F321" s="114"/>
      <c r="G321" s="42"/>
      <c r="H321" s="9"/>
      <c r="I321" s="10"/>
      <c r="J321" s="5"/>
      <c r="K321" s="36"/>
      <c r="L321" s="37"/>
      <c r="M321" s="8"/>
      <c r="N321" s="82"/>
      <c r="O321" s="68"/>
      <c r="P321" s="82"/>
      <c r="Q321" s="81"/>
      <c r="R321" s="280" t="str">
        <f t="shared" si="58"/>
        <v/>
      </c>
      <c r="S321" s="39" t="str">
        <f>IF(I321="","",IF(I321="委託輸送",IF(H321="ガソリン",VLOOKUP(L321,参考データ!$D$4:$F$6,3,TRUE),VLOOKUP(L321,参考データ!$D$7:$F$15,3,TRUE)),IF(H321="ガソリン",VLOOKUP(L321,参考データ!$D$16:$F$18,3,TRUE),VLOOKUP(L321,参考データ!$D$19:$F$27,3,TRUE))))</f>
        <v/>
      </c>
      <c r="T321" s="204" t="str">
        <f>IF(C321="","",IF(AND(J321=0,K321=0),0,IF(Q321="有",IF(H321="ガソリン",VLOOKUP(M321,参考データ!$B$36:$F$38,3,FALSE)/R321^VLOOKUP(M321,参考データ!$B$36:$F$38,4,FALSE)/L321^VLOOKUP(M321,参考データ!$B$36:$F$38,5,FALSE),VLOOKUP(M321,参考データ!$B$39:$F$42,3,FALSE)/R321^VLOOKUP(M321,参考データ!$B$39:$F$42,4,FALSE)/L321^VLOOKUP(M321,参考データ!$B$39:$F$42,5,FALSE))*U321,J321/(IF(I321="委託輸送",IF(H321="ガソリン",INDEX(参考データ!$F$48:$I$50,MATCH(L321,参考データ!$D$48:$D$50,1),MATCH(M321,参考データ!$F$47:$I$47,0)),INDEX(参考データ!$F$51:$I$59,MATCH(L321,参考データ!$D$51:$D$59,1),MATCH(M321,参考データ!$F$47:$I$47,0))),IF(H321="ガソリン",INDEX(参考データ!$F$60:$I$62,MATCH(L321,参考データ!$D$60:$D$62,1),MATCH(M321,参考データ!$F$47:$I$47,0)),INDEX(参考データ!$F$63:$I$71,MATCH(L321,参考データ!$D$63:$D$71,1),MATCH(M321,参考データ!$F$47:$I$47,0))))))))</f>
        <v/>
      </c>
      <c r="U321" s="218" t="str">
        <f t="shared" si="59"/>
        <v/>
      </c>
      <c r="V321" s="206" t="str">
        <f>IF(C321="","",IF(AND(K321=0,T321=0),"OK",IF(Q321="有",IF(OR(IF(I321="委託輸送",IF(H321="ガソリン",VLOOKUP(L321,参考データ!$D$4:$H$6,5,TRUE),VLOOKUP(L321,参考データ!$D$7:$H$15,5,TRUE)),IF(H321="ガソリン",VLOOKUP(L321,参考データ!$D$16:$H$18,5,TRUE),VLOOKUP(L321,参考データ!$D$19:$H$27,5,TRUE)))&lt;(J321/N321),S321&gt;R321),"エラー","OK"),IF(IF(I321="委託輸送",IF(H321="ガソリン",VLOOKUP(L321,参考データ!$D$4:$H$6,5,TRUE),VLOOKUP(L321,参考データ!$D$7:$H$15,5,TRUE)),IF(H321="ガソリン",VLOOKUP(L321,参考データ!$D$16:$H$18,5,TRUE),VLOOKUP(L321,参考データ!$D$19:$H$27,5,TRUE)))&lt;(J321/N321),"エラー","OK"))))</f>
        <v/>
      </c>
      <c r="AN321" s="156">
        <f t="shared" si="60"/>
        <v>0</v>
      </c>
      <c r="AO321" s="156">
        <f t="shared" si="61"/>
        <v>0</v>
      </c>
      <c r="AP321" s="140">
        <f t="shared" si="62"/>
        <v>0</v>
      </c>
      <c r="AQ321" s="159" t="str">
        <f t="shared" si="63"/>
        <v/>
      </c>
    </row>
    <row r="322" spans="2:43" x14ac:dyDescent="0.2">
      <c r="B322" s="202">
        <v>311</v>
      </c>
      <c r="C322" s="45"/>
      <c r="D322" s="114"/>
      <c r="E322" s="114"/>
      <c r="F322" s="114"/>
      <c r="G322" s="44"/>
      <c r="H322" s="10"/>
      <c r="I322" s="10"/>
      <c r="J322" s="5"/>
      <c r="K322" s="36"/>
      <c r="L322" s="37"/>
      <c r="M322" s="8"/>
      <c r="N322" s="82"/>
      <c r="O322" s="68"/>
      <c r="P322" s="82"/>
      <c r="Q322" s="81"/>
      <c r="R322" s="280" t="str">
        <f t="shared" si="58"/>
        <v/>
      </c>
      <c r="S322" s="39" t="str">
        <f>IF(I322="","",IF(I322="委託輸送",IF(H322="ガソリン",VLOOKUP(L322,参考データ!$D$4:$F$6,3,TRUE),VLOOKUP(L322,参考データ!$D$7:$F$15,3,TRUE)),IF(H322="ガソリン",VLOOKUP(L322,参考データ!$D$16:$F$18,3,TRUE),VLOOKUP(L322,参考データ!$D$19:$F$27,3,TRUE))))</f>
        <v/>
      </c>
      <c r="T322" s="204" t="str">
        <f>IF(C322="","",IF(AND(J322=0,K322=0),0,IF(Q322="有",IF(H322="ガソリン",VLOOKUP(M322,参考データ!$B$36:$F$38,3,FALSE)/R322^VLOOKUP(M322,参考データ!$B$36:$F$38,4,FALSE)/L322^VLOOKUP(M322,参考データ!$B$36:$F$38,5,FALSE),VLOOKUP(M322,参考データ!$B$39:$F$42,3,FALSE)/R322^VLOOKUP(M322,参考データ!$B$39:$F$42,4,FALSE)/L322^VLOOKUP(M322,参考データ!$B$39:$F$42,5,FALSE))*U322,J322/(IF(I322="委託輸送",IF(H322="ガソリン",INDEX(参考データ!$F$48:$I$50,MATCH(L322,参考データ!$D$48:$D$50,1),MATCH(M322,参考データ!$F$47:$I$47,0)),INDEX(参考データ!$F$51:$I$59,MATCH(L322,参考データ!$D$51:$D$59,1),MATCH(M322,参考データ!$F$47:$I$47,0))),IF(H322="ガソリン",INDEX(参考データ!$F$60:$I$62,MATCH(L322,参考データ!$D$60:$D$62,1),MATCH(M322,参考データ!$F$47:$I$47,0)),INDEX(参考データ!$F$63:$I$71,MATCH(L322,参考データ!$D$63:$D$71,1),MATCH(M322,参考データ!$F$47:$I$47,0))))))))</f>
        <v/>
      </c>
      <c r="U322" s="218" t="str">
        <f t="shared" si="59"/>
        <v/>
      </c>
      <c r="V322" s="206" t="str">
        <f>IF(C322="","",IF(AND(K322=0,T322=0),"OK",IF(Q322="有",IF(OR(IF(I322="委託輸送",IF(H322="ガソリン",VLOOKUP(L322,参考データ!$D$4:$H$6,5,TRUE),VLOOKUP(L322,参考データ!$D$7:$H$15,5,TRUE)),IF(H322="ガソリン",VLOOKUP(L322,参考データ!$D$16:$H$18,5,TRUE),VLOOKUP(L322,参考データ!$D$19:$H$27,5,TRUE)))&lt;(J322/N322),S322&gt;R322),"エラー","OK"),IF(IF(I322="委託輸送",IF(H322="ガソリン",VLOOKUP(L322,参考データ!$D$4:$H$6,5,TRUE),VLOOKUP(L322,参考データ!$D$7:$H$15,5,TRUE)),IF(H322="ガソリン",VLOOKUP(L322,参考データ!$D$16:$H$18,5,TRUE),VLOOKUP(L322,参考データ!$D$19:$H$27,5,TRUE)))&lt;(J322/N322),"エラー","OK"))))</f>
        <v/>
      </c>
      <c r="AN322" s="156">
        <f t="shared" si="60"/>
        <v>0</v>
      </c>
      <c r="AO322" s="156">
        <f t="shared" si="61"/>
        <v>0</v>
      </c>
      <c r="AP322" s="140">
        <f t="shared" si="62"/>
        <v>0</v>
      </c>
      <c r="AQ322" s="159" t="str">
        <f t="shared" si="63"/>
        <v/>
      </c>
    </row>
    <row r="323" spans="2:43" x14ac:dyDescent="0.2">
      <c r="B323" s="202">
        <v>312</v>
      </c>
      <c r="C323" s="45"/>
      <c r="D323" s="114"/>
      <c r="E323" s="114"/>
      <c r="F323" s="114"/>
      <c r="G323" s="44"/>
      <c r="H323" s="10"/>
      <c r="I323" s="10"/>
      <c r="J323" s="5"/>
      <c r="K323" s="36"/>
      <c r="L323" s="37"/>
      <c r="M323" s="8"/>
      <c r="N323" s="82"/>
      <c r="O323" s="68"/>
      <c r="P323" s="82"/>
      <c r="Q323" s="81"/>
      <c r="R323" s="280" t="str">
        <f t="shared" si="58"/>
        <v/>
      </c>
      <c r="S323" s="39" t="str">
        <f>IF(I323="","",IF(I323="委託輸送",IF(H323="ガソリン",VLOOKUP(L323,参考データ!$D$4:$F$6,3,TRUE),VLOOKUP(L323,参考データ!$D$7:$F$15,3,TRUE)),IF(H323="ガソリン",VLOOKUP(L323,参考データ!$D$16:$F$18,3,TRUE),VLOOKUP(L323,参考データ!$D$19:$F$27,3,TRUE))))</f>
        <v/>
      </c>
      <c r="T323" s="204" t="str">
        <f>IF(C323="","",IF(AND(J323=0,K323=0),0,IF(Q323="有",IF(H323="ガソリン",VLOOKUP(M323,参考データ!$B$36:$F$38,3,FALSE)/R323^VLOOKUP(M323,参考データ!$B$36:$F$38,4,FALSE)/L323^VLOOKUP(M323,参考データ!$B$36:$F$38,5,FALSE),VLOOKUP(M323,参考データ!$B$39:$F$42,3,FALSE)/R323^VLOOKUP(M323,参考データ!$B$39:$F$42,4,FALSE)/L323^VLOOKUP(M323,参考データ!$B$39:$F$42,5,FALSE))*U323,J323/(IF(I323="委託輸送",IF(H323="ガソリン",INDEX(参考データ!$F$48:$I$50,MATCH(L323,参考データ!$D$48:$D$50,1),MATCH(M323,参考データ!$F$47:$I$47,0)),INDEX(参考データ!$F$51:$I$59,MATCH(L323,参考データ!$D$51:$D$59,1),MATCH(M323,参考データ!$F$47:$I$47,0))),IF(H323="ガソリン",INDEX(参考データ!$F$60:$I$62,MATCH(L323,参考データ!$D$60:$D$62,1),MATCH(M323,参考データ!$F$47:$I$47,0)),INDEX(参考データ!$F$63:$I$71,MATCH(L323,参考データ!$D$63:$D$71,1),MATCH(M323,参考データ!$F$47:$I$47,0))))))))</f>
        <v/>
      </c>
      <c r="U323" s="218" t="str">
        <f t="shared" si="59"/>
        <v/>
      </c>
      <c r="V323" s="206" t="str">
        <f>IF(C323="","",IF(AND(K323=0,T323=0),"OK",IF(Q323="有",IF(OR(IF(I323="委託輸送",IF(H323="ガソリン",VLOOKUP(L323,参考データ!$D$4:$H$6,5,TRUE),VLOOKUP(L323,参考データ!$D$7:$H$15,5,TRUE)),IF(H323="ガソリン",VLOOKUP(L323,参考データ!$D$16:$H$18,5,TRUE),VLOOKUP(L323,参考データ!$D$19:$H$27,5,TRUE)))&lt;(J323/N323),S323&gt;R323),"エラー","OK"),IF(IF(I323="委託輸送",IF(H323="ガソリン",VLOOKUP(L323,参考データ!$D$4:$H$6,5,TRUE),VLOOKUP(L323,参考データ!$D$7:$H$15,5,TRUE)),IF(H323="ガソリン",VLOOKUP(L323,参考データ!$D$16:$H$18,5,TRUE),VLOOKUP(L323,参考データ!$D$19:$H$27,5,TRUE)))&lt;(J323/N323),"エラー","OK"))))</f>
        <v/>
      </c>
      <c r="AN323" s="156">
        <f t="shared" si="60"/>
        <v>0</v>
      </c>
      <c r="AO323" s="156">
        <f t="shared" si="61"/>
        <v>0</v>
      </c>
      <c r="AP323" s="140">
        <f t="shared" si="62"/>
        <v>0</v>
      </c>
      <c r="AQ323" s="159" t="str">
        <f t="shared" si="63"/>
        <v/>
      </c>
    </row>
    <row r="324" spans="2:43" x14ac:dyDescent="0.2">
      <c r="B324" s="202">
        <v>313</v>
      </c>
      <c r="C324" s="45"/>
      <c r="D324" s="114"/>
      <c r="E324" s="114"/>
      <c r="F324" s="114"/>
      <c r="G324" s="44"/>
      <c r="H324" s="10"/>
      <c r="I324" s="10"/>
      <c r="J324" s="5"/>
      <c r="K324" s="36"/>
      <c r="L324" s="37"/>
      <c r="M324" s="8"/>
      <c r="N324" s="82"/>
      <c r="O324" s="68"/>
      <c r="P324" s="82"/>
      <c r="Q324" s="81"/>
      <c r="R324" s="280" t="str">
        <f t="shared" si="58"/>
        <v/>
      </c>
      <c r="S324" s="39" t="str">
        <f>IF(I324="","",IF(I324="委託輸送",IF(H324="ガソリン",VLOOKUP(L324,参考データ!$D$4:$F$6,3,TRUE),VLOOKUP(L324,参考データ!$D$7:$F$15,3,TRUE)),IF(H324="ガソリン",VLOOKUP(L324,参考データ!$D$16:$F$18,3,TRUE),VLOOKUP(L324,参考データ!$D$19:$F$27,3,TRUE))))</f>
        <v/>
      </c>
      <c r="T324" s="204" t="str">
        <f>IF(C324="","",IF(AND(J324=0,K324=0),0,IF(Q324="有",IF(H324="ガソリン",VLOOKUP(M324,参考データ!$B$36:$F$38,3,FALSE)/R324^VLOOKUP(M324,参考データ!$B$36:$F$38,4,FALSE)/L324^VLOOKUP(M324,参考データ!$B$36:$F$38,5,FALSE),VLOOKUP(M324,参考データ!$B$39:$F$42,3,FALSE)/R324^VLOOKUP(M324,参考データ!$B$39:$F$42,4,FALSE)/L324^VLOOKUP(M324,参考データ!$B$39:$F$42,5,FALSE))*U324,J324/(IF(I324="委託輸送",IF(H324="ガソリン",INDEX(参考データ!$F$48:$I$50,MATCH(L324,参考データ!$D$48:$D$50,1),MATCH(M324,参考データ!$F$47:$I$47,0)),INDEX(参考データ!$F$51:$I$59,MATCH(L324,参考データ!$D$51:$D$59,1),MATCH(M324,参考データ!$F$47:$I$47,0))),IF(H324="ガソリン",INDEX(参考データ!$F$60:$I$62,MATCH(L324,参考データ!$D$60:$D$62,1),MATCH(M324,参考データ!$F$47:$I$47,0)),INDEX(参考データ!$F$63:$I$71,MATCH(L324,参考データ!$D$63:$D$71,1),MATCH(M324,参考データ!$F$47:$I$47,0))))))))</f>
        <v/>
      </c>
      <c r="U324" s="218" t="str">
        <f t="shared" si="59"/>
        <v/>
      </c>
      <c r="V324" s="206" t="str">
        <f>IF(C324="","",IF(AND(K324=0,T324=0),"OK",IF(Q324="有",IF(OR(IF(I324="委託輸送",IF(H324="ガソリン",VLOOKUP(L324,参考データ!$D$4:$H$6,5,TRUE),VLOOKUP(L324,参考データ!$D$7:$H$15,5,TRUE)),IF(H324="ガソリン",VLOOKUP(L324,参考データ!$D$16:$H$18,5,TRUE),VLOOKUP(L324,参考データ!$D$19:$H$27,5,TRUE)))&lt;(J324/N324),S324&gt;R324),"エラー","OK"),IF(IF(I324="委託輸送",IF(H324="ガソリン",VLOOKUP(L324,参考データ!$D$4:$H$6,5,TRUE),VLOOKUP(L324,参考データ!$D$7:$H$15,5,TRUE)),IF(H324="ガソリン",VLOOKUP(L324,参考データ!$D$16:$H$18,5,TRUE),VLOOKUP(L324,参考データ!$D$19:$H$27,5,TRUE)))&lt;(J324/N324),"エラー","OK"))))</f>
        <v/>
      </c>
      <c r="AN324" s="156">
        <f t="shared" si="60"/>
        <v>0</v>
      </c>
      <c r="AO324" s="156">
        <f t="shared" si="61"/>
        <v>0</v>
      </c>
      <c r="AP324" s="140">
        <f t="shared" si="62"/>
        <v>0</v>
      </c>
      <c r="AQ324" s="159" t="str">
        <f t="shared" si="63"/>
        <v/>
      </c>
    </row>
    <row r="325" spans="2:43" x14ac:dyDescent="0.2">
      <c r="B325" s="202">
        <v>314</v>
      </c>
      <c r="C325" s="45"/>
      <c r="D325" s="114"/>
      <c r="E325" s="114"/>
      <c r="F325" s="114"/>
      <c r="G325" s="44"/>
      <c r="H325" s="10"/>
      <c r="I325" s="10"/>
      <c r="J325" s="5"/>
      <c r="K325" s="36"/>
      <c r="L325" s="37"/>
      <c r="M325" s="8"/>
      <c r="N325" s="82"/>
      <c r="O325" s="68"/>
      <c r="P325" s="82"/>
      <c r="Q325" s="81"/>
      <c r="R325" s="280" t="str">
        <f t="shared" si="58"/>
        <v/>
      </c>
      <c r="S325" s="39" t="str">
        <f>IF(I325="","",IF(I325="委託輸送",IF(H325="ガソリン",VLOOKUP(L325,参考データ!$D$4:$F$6,3,TRUE),VLOOKUP(L325,参考データ!$D$7:$F$15,3,TRUE)),IF(H325="ガソリン",VLOOKUP(L325,参考データ!$D$16:$F$18,3,TRUE),VLOOKUP(L325,参考データ!$D$19:$F$27,3,TRUE))))</f>
        <v/>
      </c>
      <c r="T325" s="204" t="str">
        <f>IF(C325="","",IF(AND(J325=0,K325=0),0,IF(Q325="有",IF(H325="ガソリン",VLOOKUP(M325,参考データ!$B$36:$F$38,3,FALSE)/R325^VLOOKUP(M325,参考データ!$B$36:$F$38,4,FALSE)/L325^VLOOKUP(M325,参考データ!$B$36:$F$38,5,FALSE),VLOOKUP(M325,参考データ!$B$39:$F$42,3,FALSE)/R325^VLOOKUP(M325,参考データ!$B$39:$F$42,4,FALSE)/L325^VLOOKUP(M325,参考データ!$B$39:$F$42,5,FALSE))*U325,J325/(IF(I325="委託輸送",IF(H325="ガソリン",INDEX(参考データ!$F$48:$I$50,MATCH(L325,参考データ!$D$48:$D$50,1),MATCH(M325,参考データ!$F$47:$I$47,0)),INDEX(参考データ!$F$51:$I$59,MATCH(L325,参考データ!$D$51:$D$59,1),MATCH(M325,参考データ!$F$47:$I$47,0))),IF(H325="ガソリン",INDEX(参考データ!$F$60:$I$62,MATCH(L325,参考データ!$D$60:$D$62,1),MATCH(M325,参考データ!$F$47:$I$47,0)),INDEX(参考データ!$F$63:$I$71,MATCH(L325,参考データ!$D$63:$D$71,1),MATCH(M325,参考データ!$F$47:$I$47,0))))))))</f>
        <v/>
      </c>
      <c r="U325" s="218" t="str">
        <f t="shared" si="59"/>
        <v/>
      </c>
      <c r="V325" s="206" t="str">
        <f>IF(C325="","",IF(AND(K325=0,T325=0),"OK",IF(Q325="有",IF(OR(IF(I325="委託輸送",IF(H325="ガソリン",VLOOKUP(L325,参考データ!$D$4:$H$6,5,TRUE),VLOOKUP(L325,参考データ!$D$7:$H$15,5,TRUE)),IF(H325="ガソリン",VLOOKUP(L325,参考データ!$D$16:$H$18,5,TRUE),VLOOKUP(L325,参考データ!$D$19:$H$27,5,TRUE)))&lt;(J325/N325),S325&gt;R325),"エラー","OK"),IF(IF(I325="委託輸送",IF(H325="ガソリン",VLOOKUP(L325,参考データ!$D$4:$H$6,5,TRUE),VLOOKUP(L325,参考データ!$D$7:$H$15,5,TRUE)),IF(H325="ガソリン",VLOOKUP(L325,参考データ!$D$16:$H$18,5,TRUE),VLOOKUP(L325,参考データ!$D$19:$H$27,5,TRUE)))&lt;(J325/N325),"エラー","OK"))))</f>
        <v/>
      </c>
      <c r="AN325" s="156">
        <f t="shared" si="60"/>
        <v>0</v>
      </c>
      <c r="AO325" s="156">
        <f t="shared" si="61"/>
        <v>0</v>
      </c>
      <c r="AP325" s="140">
        <f t="shared" si="62"/>
        <v>0</v>
      </c>
      <c r="AQ325" s="159" t="str">
        <f t="shared" si="63"/>
        <v/>
      </c>
    </row>
    <row r="326" spans="2:43" x14ac:dyDescent="0.2">
      <c r="B326" s="202">
        <v>315</v>
      </c>
      <c r="C326" s="45"/>
      <c r="D326" s="114"/>
      <c r="E326" s="114"/>
      <c r="F326" s="114"/>
      <c r="G326" s="44"/>
      <c r="H326" s="10"/>
      <c r="I326" s="10"/>
      <c r="J326" s="5"/>
      <c r="K326" s="36"/>
      <c r="L326" s="37"/>
      <c r="M326" s="8"/>
      <c r="N326" s="82"/>
      <c r="O326" s="68"/>
      <c r="P326" s="82"/>
      <c r="Q326" s="81"/>
      <c r="R326" s="280" t="str">
        <f t="shared" si="58"/>
        <v/>
      </c>
      <c r="S326" s="39" t="str">
        <f>IF(I326="","",IF(I326="委託輸送",IF(H326="ガソリン",VLOOKUP(L326,参考データ!$D$4:$F$6,3,TRUE),VLOOKUP(L326,参考データ!$D$7:$F$15,3,TRUE)),IF(H326="ガソリン",VLOOKUP(L326,参考データ!$D$16:$F$18,3,TRUE),VLOOKUP(L326,参考データ!$D$19:$F$27,3,TRUE))))</f>
        <v/>
      </c>
      <c r="T326" s="204" t="str">
        <f>IF(C326="","",IF(AND(J326=0,K326=0),0,IF(Q326="有",IF(H326="ガソリン",VLOOKUP(M326,参考データ!$B$36:$F$38,3,FALSE)/R326^VLOOKUP(M326,参考データ!$B$36:$F$38,4,FALSE)/L326^VLOOKUP(M326,参考データ!$B$36:$F$38,5,FALSE),VLOOKUP(M326,参考データ!$B$39:$F$42,3,FALSE)/R326^VLOOKUP(M326,参考データ!$B$39:$F$42,4,FALSE)/L326^VLOOKUP(M326,参考データ!$B$39:$F$42,5,FALSE))*U326,J326/(IF(I326="委託輸送",IF(H326="ガソリン",INDEX(参考データ!$F$48:$I$50,MATCH(L326,参考データ!$D$48:$D$50,1),MATCH(M326,参考データ!$F$47:$I$47,0)),INDEX(参考データ!$F$51:$I$59,MATCH(L326,参考データ!$D$51:$D$59,1),MATCH(M326,参考データ!$F$47:$I$47,0))),IF(H326="ガソリン",INDEX(参考データ!$F$60:$I$62,MATCH(L326,参考データ!$D$60:$D$62,1),MATCH(M326,参考データ!$F$47:$I$47,0)),INDEX(参考データ!$F$63:$I$71,MATCH(L326,参考データ!$D$63:$D$71,1),MATCH(M326,参考データ!$F$47:$I$47,0))))))))</f>
        <v/>
      </c>
      <c r="U326" s="218" t="str">
        <f t="shared" si="59"/>
        <v/>
      </c>
      <c r="V326" s="206" t="str">
        <f>IF(C326="","",IF(AND(K326=0,T326=0),"OK",IF(Q326="有",IF(OR(IF(I326="委託輸送",IF(H326="ガソリン",VLOOKUP(L326,参考データ!$D$4:$H$6,5,TRUE),VLOOKUP(L326,参考データ!$D$7:$H$15,5,TRUE)),IF(H326="ガソリン",VLOOKUP(L326,参考データ!$D$16:$H$18,5,TRUE),VLOOKUP(L326,参考データ!$D$19:$H$27,5,TRUE)))&lt;(J326/N326),S326&gt;R326),"エラー","OK"),IF(IF(I326="委託輸送",IF(H326="ガソリン",VLOOKUP(L326,参考データ!$D$4:$H$6,5,TRUE),VLOOKUP(L326,参考データ!$D$7:$H$15,5,TRUE)),IF(H326="ガソリン",VLOOKUP(L326,参考データ!$D$16:$H$18,5,TRUE),VLOOKUP(L326,参考データ!$D$19:$H$27,5,TRUE)))&lt;(J326/N326),"エラー","OK"))))</f>
        <v/>
      </c>
      <c r="AN326" s="156">
        <f t="shared" si="60"/>
        <v>0</v>
      </c>
      <c r="AO326" s="156">
        <f t="shared" si="61"/>
        <v>0</v>
      </c>
      <c r="AP326" s="140">
        <f t="shared" si="62"/>
        <v>0</v>
      </c>
      <c r="AQ326" s="159" t="str">
        <f t="shared" si="63"/>
        <v/>
      </c>
    </row>
    <row r="327" spans="2:43" x14ac:dyDescent="0.2">
      <c r="B327" s="202">
        <v>316</v>
      </c>
      <c r="C327" s="45"/>
      <c r="D327" s="114"/>
      <c r="E327" s="114"/>
      <c r="F327" s="114"/>
      <c r="G327" s="44"/>
      <c r="H327" s="10"/>
      <c r="I327" s="10"/>
      <c r="J327" s="5"/>
      <c r="K327" s="36"/>
      <c r="L327" s="37"/>
      <c r="M327" s="8"/>
      <c r="N327" s="82"/>
      <c r="O327" s="68"/>
      <c r="P327" s="82"/>
      <c r="Q327" s="81"/>
      <c r="R327" s="280" t="str">
        <f t="shared" si="58"/>
        <v/>
      </c>
      <c r="S327" s="39" t="str">
        <f>IF(I327="","",IF(I327="委託輸送",IF(H327="ガソリン",VLOOKUP(L327,参考データ!$D$4:$F$6,3,TRUE),VLOOKUP(L327,参考データ!$D$7:$F$15,3,TRUE)),IF(H327="ガソリン",VLOOKUP(L327,参考データ!$D$16:$F$18,3,TRUE),VLOOKUP(L327,参考データ!$D$19:$F$27,3,TRUE))))</f>
        <v/>
      </c>
      <c r="T327" s="204" t="str">
        <f>IF(C327="","",IF(AND(J327=0,K327=0),0,IF(Q327="有",IF(H327="ガソリン",VLOOKUP(M327,参考データ!$B$36:$F$38,3,FALSE)/R327^VLOOKUP(M327,参考データ!$B$36:$F$38,4,FALSE)/L327^VLOOKUP(M327,参考データ!$B$36:$F$38,5,FALSE),VLOOKUP(M327,参考データ!$B$39:$F$42,3,FALSE)/R327^VLOOKUP(M327,参考データ!$B$39:$F$42,4,FALSE)/L327^VLOOKUP(M327,参考データ!$B$39:$F$42,5,FALSE))*U327,J327/(IF(I327="委託輸送",IF(H327="ガソリン",INDEX(参考データ!$F$48:$I$50,MATCH(L327,参考データ!$D$48:$D$50,1),MATCH(M327,参考データ!$F$47:$I$47,0)),INDEX(参考データ!$F$51:$I$59,MATCH(L327,参考データ!$D$51:$D$59,1),MATCH(M327,参考データ!$F$47:$I$47,0))),IF(H327="ガソリン",INDEX(参考データ!$F$60:$I$62,MATCH(L327,参考データ!$D$60:$D$62,1),MATCH(M327,参考データ!$F$47:$I$47,0)),INDEX(参考データ!$F$63:$I$71,MATCH(L327,参考データ!$D$63:$D$71,1),MATCH(M327,参考データ!$F$47:$I$47,0))))))))</f>
        <v/>
      </c>
      <c r="U327" s="218" t="str">
        <f t="shared" si="59"/>
        <v/>
      </c>
      <c r="V327" s="206" t="str">
        <f>IF(C327="","",IF(AND(K327=0,T327=0),"OK",IF(Q327="有",IF(OR(IF(I327="委託輸送",IF(H327="ガソリン",VLOOKUP(L327,参考データ!$D$4:$H$6,5,TRUE),VLOOKUP(L327,参考データ!$D$7:$H$15,5,TRUE)),IF(H327="ガソリン",VLOOKUP(L327,参考データ!$D$16:$H$18,5,TRUE),VLOOKUP(L327,参考データ!$D$19:$H$27,5,TRUE)))&lt;(J327/N327),S327&gt;R327),"エラー","OK"),IF(IF(I327="委託輸送",IF(H327="ガソリン",VLOOKUP(L327,参考データ!$D$4:$H$6,5,TRUE),VLOOKUP(L327,参考データ!$D$7:$H$15,5,TRUE)),IF(H327="ガソリン",VLOOKUP(L327,参考データ!$D$16:$H$18,5,TRUE),VLOOKUP(L327,参考データ!$D$19:$H$27,5,TRUE)))&lt;(J327/N327),"エラー","OK"))))</f>
        <v/>
      </c>
      <c r="AN327" s="156">
        <f t="shared" si="60"/>
        <v>0</v>
      </c>
      <c r="AO327" s="156">
        <f t="shared" si="61"/>
        <v>0</v>
      </c>
      <c r="AP327" s="140">
        <f t="shared" si="62"/>
        <v>0</v>
      </c>
      <c r="AQ327" s="159" t="str">
        <f t="shared" si="63"/>
        <v/>
      </c>
    </row>
    <row r="328" spans="2:43" x14ac:dyDescent="0.2">
      <c r="B328" s="202">
        <v>317</v>
      </c>
      <c r="C328" s="45"/>
      <c r="D328" s="114"/>
      <c r="E328" s="114"/>
      <c r="F328" s="114"/>
      <c r="G328" s="44"/>
      <c r="H328" s="10"/>
      <c r="I328" s="10"/>
      <c r="J328" s="5"/>
      <c r="K328" s="36"/>
      <c r="L328" s="37"/>
      <c r="M328" s="8"/>
      <c r="N328" s="82"/>
      <c r="O328" s="68"/>
      <c r="P328" s="82"/>
      <c r="Q328" s="81"/>
      <c r="R328" s="280" t="str">
        <f t="shared" si="58"/>
        <v/>
      </c>
      <c r="S328" s="39" t="str">
        <f>IF(I328="","",IF(I328="委託輸送",IF(H328="ガソリン",VLOOKUP(L328,参考データ!$D$4:$F$6,3,TRUE),VLOOKUP(L328,参考データ!$D$7:$F$15,3,TRUE)),IF(H328="ガソリン",VLOOKUP(L328,参考データ!$D$16:$F$18,3,TRUE),VLOOKUP(L328,参考データ!$D$19:$F$27,3,TRUE))))</f>
        <v/>
      </c>
      <c r="T328" s="204" t="str">
        <f>IF(C328="","",IF(AND(J328=0,K328=0),0,IF(Q328="有",IF(H328="ガソリン",VLOOKUP(M328,参考データ!$B$36:$F$38,3,FALSE)/R328^VLOOKUP(M328,参考データ!$B$36:$F$38,4,FALSE)/L328^VLOOKUP(M328,参考データ!$B$36:$F$38,5,FALSE),VLOOKUP(M328,参考データ!$B$39:$F$42,3,FALSE)/R328^VLOOKUP(M328,参考データ!$B$39:$F$42,4,FALSE)/L328^VLOOKUP(M328,参考データ!$B$39:$F$42,5,FALSE))*U328,J328/(IF(I328="委託輸送",IF(H328="ガソリン",INDEX(参考データ!$F$48:$I$50,MATCH(L328,参考データ!$D$48:$D$50,1),MATCH(M328,参考データ!$F$47:$I$47,0)),INDEX(参考データ!$F$51:$I$59,MATCH(L328,参考データ!$D$51:$D$59,1),MATCH(M328,参考データ!$F$47:$I$47,0))),IF(H328="ガソリン",INDEX(参考データ!$F$60:$I$62,MATCH(L328,参考データ!$D$60:$D$62,1),MATCH(M328,参考データ!$F$47:$I$47,0)),INDEX(参考データ!$F$63:$I$71,MATCH(L328,参考データ!$D$63:$D$71,1),MATCH(M328,参考データ!$F$47:$I$47,0))))))))</f>
        <v/>
      </c>
      <c r="U328" s="218" t="str">
        <f t="shared" si="59"/>
        <v/>
      </c>
      <c r="V328" s="206" t="str">
        <f>IF(C328="","",IF(AND(K328=0,T328=0),"OK",IF(Q328="有",IF(OR(IF(I328="委託輸送",IF(H328="ガソリン",VLOOKUP(L328,参考データ!$D$4:$H$6,5,TRUE),VLOOKUP(L328,参考データ!$D$7:$H$15,5,TRUE)),IF(H328="ガソリン",VLOOKUP(L328,参考データ!$D$16:$H$18,5,TRUE),VLOOKUP(L328,参考データ!$D$19:$H$27,5,TRUE)))&lt;(J328/N328),S328&gt;R328),"エラー","OK"),IF(IF(I328="委託輸送",IF(H328="ガソリン",VLOOKUP(L328,参考データ!$D$4:$H$6,5,TRUE),VLOOKUP(L328,参考データ!$D$7:$H$15,5,TRUE)),IF(H328="ガソリン",VLOOKUP(L328,参考データ!$D$16:$H$18,5,TRUE),VLOOKUP(L328,参考データ!$D$19:$H$27,5,TRUE)))&lt;(J328/N328),"エラー","OK"))))</f>
        <v/>
      </c>
      <c r="AN328" s="156">
        <f t="shared" si="60"/>
        <v>0</v>
      </c>
      <c r="AO328" s="156">
        <f t="shared" si="61"/>
        <v>0</v>
      </c>
      <c r="AP328" s="140">
        <f t="shared" si="62"/>
        <v>0</v>
      </c>
      <c r="AQ328" s="159" t="str">
        <f t="shared" si="63"/>
        <v/>
      </c>
    </row>
    <row r="329" spans="2:43" x14ac:dyDescent="0.2">
      <c r="B329" s="202">
        <v>318</v>
      </c>
      <c r="C329" s="45"/>
      <c r="D329" s="114"/>
      <c r="E329" s="114"/>
      <c r="F329" s="114"/>
      <c r="G329" s="44"/>
      <c r="H329" s="10"/>
      <c r="I329" s="10"/>
      <c r="J329" s="5"/>
      <c r="K329" s="36"/>
      <c r="L329" s="37"/>
      <c r="M329" s="8"/>
      <c r="N329" s="82"/>
      <c r="O329" s="68"/>
      <c r="P329" s="82"/>
      <c r="Q329" s="81"/>
      <c r="R329" s="280" t="str">
        <f t="shared" si="58"/>
        <v/>
      </c>
      <c r="S329" s="39" t="str">
        <f>IF(I329="","",IF(I329="委託輸送",IF(H329="ガソリン",VLOOKUP(L329,参考データ!$D$4:$F$6,3,TRUE),VLOOKUP(L329,参考データ!$D$7:$F$15,3,TRUE)),IF(H329="ガソリン",VLOOKUP(L329,参考データ!$D$16:$F$18,3,TRUE),VLOOKUP(L329,参考データ!$D$19:$F$27,3,TRUE))))</f>
        <v/>
      </c>
      <c r="T329" s="204" t="str">
        <f>IF(C329="","",IF(AND(J329=0,K329=0),0,IF(Q329="有",IF(H329="ガソリン",VLOOKUP(M329,参考データ!$B$36:$F$38,3,FALSE)/R329^VLOOKUP(M329,参考データ!$B$36:$F$38,4,FALSE)/L329^VLOOKUP(M329,参考データ!$B$36:$F$38,5,FALSE),VLOOKUP(M329,参考データ!$B$39:$F$42,3,FALSE)/R329^VLOOKUP(M329,参考データ!$B$39:$F$42,4,FALSE)/L329^VLOOKUP(M329,参考データ!$B$39:$F$42,5,FALSE))*U329,J329/(IF(I329="委託輸送",IF(H329="ガソリン",INDEX(参考データ!$F$48:$I$50,MATCH(L329,参考データ!$D$48:$D$50,1),MATCH(M329,参考データ!$F$47:$I$47,0)),INDEX(参考データ!$F$51:$I$59,MATCH(L329,参考データ!$D$51:$D$59,1),MATCH(M329,参考データ!$F$47:$I$47,0))),IF(H329="ガソリン",INDEX(参考データ!$F$60:$I$62,MATCH(L329,参考データ!$D$60:$D$62,1),MATCH(M329,参考データ!$F$47:$I$47,0)),INDEX(参考データ!$F$63:$I$71,MATCH(L329,参考データ!$D$63:$D$71,1),MATCH(M329,参考データ!$F$47:$I$47,0))))))))</f>
        <v/>
      </c>
      <c r="U329" s="218" t="str">
        <f t="shared" si="59"/>
        <v/>
      </c>
      <c r="V329" s="206" t="str">
        <f>IF(C329="","",IF(AND(K329=0,T329=0),"OK",IF(Q329="有",IF(OR(IF(I329="委託輸送",IF(H329="ガソリン",VLOOKUP(L329,参考データ!$D$4:$H$6,5,TRUE),VLOOKUP(L329,参考データ!$D$7:$H$15,5,TRUE)),IF(H329="ガソリン",VLOOKUP(L329,参考データ!$D$16:$H$18,5,TRUE),VLOOKUP(L329,参考データ!$D$19:$H$27,5,TRUE)))&lt;(J329/N329),S329&gt;R329),"エラー","OK"),IF(IF(I329="委託輸送",IF(H329="ガソリン",VLOOKUP(L329,参考データ!$D$4:$H$6,5,TRUE),VLOOKUP(L329,参考データ!$D$7:$H$15,5,TRUE)),IF(H329="ガソリン",VLOOKUP(L329,参考データ!$D$16:$H$18,5,TRUE),VLOOKUP(L329,参考データ!$D$19:$H$27,5,TRUE)))&lt;(J329/N329),"エラー","OK"))))</f>
        <v/>
      </c>
      <c r="AN329" s="156">
        <f t="shared" si="60"/>
        <v>0</v>
      </c>
      <c r="AO329" s="156">
        <f t="shared" si="61"/>
        <v>0</v>
      </c>
      <c r="AP329" s="140">
        <f t="shared" si="62"/>
        <v>0</v>
      </c>
      <c r="AQ329" s="159" t="str">
        <f t="shared" si="63"/>
        <v/>
      </c>
    </row>
    <row r="330" spans="2:43" x14ac:dyDescent="0.2">
      <c r="B330" s="202">
        <v>319</v>
      </c>
      <c r="C330" s="45"/>
      <c r="D330" s="114"/>
      <c r="E330" s="114"/>
      <c r="F330" s="114"/>
      <c r="G330" s="44"/>
      <c r="H330" s="10"/>
      <c r="I330" s="10"/>
      <c r="J330" s="5"/>
      <c r="K330" s="36"/>
      <c r="L330" s="37"/>
      <c r="M330" s="8"/>
      <c r="N330" s="82"/>
      <c r="O330" s="68"/>
      <c r="P330" s="82"/>
      <c r="Q330" s="81"/>
      <c r="R330" s="280" t="str">
        <f t="shared" si="58"/>
        <v/>
      </c>
      <c r="S330" s="39" t="str">
        <f>IF(I330="","",IF(I330="委託輸送",IF(H330="ガソリン",VLOOKUP(L330,参考データ!$D$4:$F$6,3,TRUE),VLOOKUP(L330,参考データ!$D$7:$F$15,3,TRUE)),IF(H330="ガソリン",VLOOKUP(L330,参考データ!$D$16:$F$18,3,TRUE),VLOOKUP(L330,参考データ!$D$19:$F$27,3,TRUE))))</f>
        <v/>
      </c>
      <c r="T330" s="204" t="str">
        <f>IF(C330="","",IF(AND(J330=0,K330=0),0,IF(Q330="有",IF(H330="ガソリン",VLOOKUP(M330,参考データ!$B$36:$F$38,3,FALSE)/R330^VLOOKUP(M330,参考データ!$B$36:$F$38,4,FALSE)/L330^VLOOKUP(M330,参考データ!$B$36:$F$38,5,FALSE),VLOOKUP(M330,参考データ!$B$39:$F$42,3,FALSE)/R330^VLOOKUP(M330,参考データ!$B$39:$F$42,4,FALSE)/L330^VLOOKUP(M330,参考データ!$B$39:$F$42,5,FALSE))*U330,J330/(IF(I330="委託輸送",IF(H330="ガソリン",INDEX(参考データ!$F$48:$I$50,MATCH(L330,参考データ!$D$48:$D$50,1),MATCH(M330,参考データ!$F$47:$I$47,0)),INDEX(参考データ!$F$51:$I$59,MATCH(L330,参考データ!$D$51:$D$59,1),MATCH(M330,参考データ!$F$47:$I$47,0))),IF(H330="ガソリン",INDEX(参考データ!$F$60:$I$62,MATCH(L330,参考データ!$D$60:$D$62,1),MATCH(M330,参考データ!$F$47:$I$47,0)),INDEX(参考データ!$F$63:$I$71,MATCH(L330,参考データ!$D$63:$D$71,1),MATCH(M330,参考データ!$F$47:$I$47,0))))))))</f>
        <v/>
      </c>
      <c r="U330" s="218" t="str">
        <f t="shared" si="59"/>
        <v/>
      </c>
      <c r="V330" s="206" t="str">
        <f>IF(C330="","",IF(AND(K330=0,T330=0),"OK",IF(Q330="有",IF(OR(IF(I330="委託輸送",IF(H330="ガソリン",VLOOKUP(L330,参考データ!$D$4:$H$6,5,TRUE),VLOOKUP(L330,参考データ!$D$7:$H$15,5,TRUE)),IF(H330="ガソリン",VLOOKUP(L330,参考データ!$D$16:$H$18,5,TRUE),VLOOKUP(L330,参考データ!$D$19:$H$27,5,TRUE)))&lt;(J330/N330),S330&gt;R330),"エラー","OK"),IF(IF(I330="委託輸送",IF(H330="ガソリン",VLOOKUP(L330,参考データ!$D$4:$H$6,5,TRUE),VLOOKUP(L330,参考データ!$D$7:$H$15,5,TRUE)),IF(H330="ガソリン",VLOOKUP(L330,参考データ!$D$16:$H$18,5,TRUE),VLOOKUP(L330,参考データ!$D$19:$H$27,5,TRUE)))&lt;(J330/N330),"エラー","OK"))))</f>
        <v/>
      </c>
      <c r="AN330" s="156">
        <f t="shared" si="60"/>
        <v>0</v>
      </c>
      <c r="AO330" s="156">
        <f t="shared" si="61"/>
        <v>0</v>
      </c>
      <c r="AP330" s="140">
        <f t="shared" si="62"/>
        <v>0</v>
      </c>
      <c r="AQ330" s="159" t="str">
        <f t="shared" si="63"/>
        <v/>
      </c>
    </row>
    <row r="331" spans="2:43" x14ac:dyDescent="0.2">
      <c r="B331" s="202">
        <v>320</v>
      </c>
      <c r="C331" s="45"/>
      <c r="D331" s="114"/>
      <c r="E331" s="114"/>
      <c r="F331" s="114"/>
      <c r="G331" s="44"/>
      <c r="H331" s="10"/>
      <c r="I331" s="10"/>
      <c r="J331" s="5"/>
      <c r="K331" s="36"/>
      <c r="L331" s="37"/>
      <c r="M331" s="8"/>
      <c r="N331" s="82"/>
      <c r="O331" s="68"/>
      <c r="P331" s="82"/>
      <c r="Q331" s="81"/>
      <c r="R331" s="280" t="str">
        <f t="shared" si="58"/>
        <v/>
      </c>
      <c r="S331" s="39" t="str">
        <f>IF(I331="","",IF(I331="委託輸送",IF(H331="ガソリン",VLOOKUP(L331,参考データ!$D$4:$F$6,3,TRUE),VLOOKUP(L331,参考データ!$D$7:$F$15,3,TRUE)),IF(H331="ガソリン",VLOOKUP(L331,参考データ!$D$16:$F$18,3,TRUE),VLOOKUP(L331,参考データ!$D$19:$F$27,3,TRUE))))</f>
        <v/>
      </c>
      <c r="T331" s="204" t="str">
        <f>IF(C331="","",IF(AND(J331=0,K331=0),0,IF(Q331="有",IF(H331="ガソリン",VLOOKUP(M331,参考データ!$B$36:$F$38,3,FALSE)/R331^VLOOKUP(M331,参考データ!$B$36:$F$38,4,FALSE)/L331^VLOOKUP(M331,参考データ!$B$36:$F$38,5,FALSE),VLOOKUP(M331,参考データ!$B$39:$F$42,3,FALSE)/R331^VLOOKUP(M331,参考データ!$B$39:$F$42,4,FALSE)/L331^VLOOKUP(M331,参考データ!$B$39:$F$42,5,FALSE))*U331,J331/(IF(I331="委託輸送",IF(H331="ガソリン",INDEX(参考データ!$F$48:$I$50,MATCH(L331,参考データ!$D$48:$D$50,1),MATCH(M331,参考データ!$F$47:$I$47,0)),INDEX(参考データ!$F$51:$I$59,MATCH(L331,参考データ!$D$51:$D$59,1),MATCH(M331,参考データ!$F$47:$I$47,0))),IF(H331="ガソリン",INDEX(参考データ!$F$60:$I$62,MATCH(L331,参考データ!$D$60:$D$62,1),MATCH(M331,参考データ!$F$47:$I$47,0)),INDEX(参考データ!$F$63:$I$71,MATCH(L331,参考データ!$D$63:$D$71,1),MATCH(M331,参考データ!$F$47:$I$47,0))))))))</f>
        <v/>
      </c>
      <c r="U331" s="218" t="str">
        <f t="shared" si="59"/>
        <v/>
      </c>
      <c r="V331" s="206" t="str">
        <f>IF(C331="","",IF(AND(K331=0,T331=0),"OK",IF(Q331="有",IF(OR(IF(I331="委託輸送",IF(H331="ガソリン",VLOOKUP(L331,参考データ!$D$4:$H$6,5,TRUE),VLOOKUP(L331,参考データ!$D$7:$H$15,5,TRUE)),IF(H331="ガソリン",VLOOKUP(L331,参考データ!$D$16:$H$18,5,TRUE),VLOOKUP(L331,参考データ!$D$19:$H$27,5,TRUE)))&lt;(J331/N331),S331&gt;R331),"エラー","OK"),IF(IF(I331="委託輸送",IF(H331="ガソリン",VLOOKUP(L331,参考データ!$D$4:$H$6,5,TRUE),VLOOKUP(L331,参考データ!$D$7:$H$15,5,TRUE)),IF(H331="ガソリン",VLOOKUP(L331,参考データ!$D$16:$H$18,5,TRUE),VLOOKUP(L331,参考データ!$D$19:$H$27,5,TRUE)))&lt;(J331/N331),"エラー","OK"))))</f>
        <v/>
      </c>
      <c r="AN331" s="156">
        <f t="shared" si="60"/>
        <v>0</v>
      </c>
      <c r="AO331" s="156">
        <f t="shared" si="61"/>
        <v>0</v>
      </c>
      <c r="AP331" s="140">
        <f t="shared" si="62"/>
        <v>0</v>
      </c>
      <c r="AQ331" s="159" t="str">
        <f t="shared" si="63"/>
        <v/>
      </c>
    </row>
    <row r="332" spans="2:43" x14ac:dyDescent="0.2">
      <c r="B332" s="202">
        <v>321</v>
      </c>
      <c r="C332" s="45"/>
      <c r="D332" s="114"/>
      <c r="E332" s="114"/>
      <c r="F332" s="114"/>
      <c r="G332" s="44"/>
      <c r="H332" s="10"/>
      <c r="I332" s="10"/>
      <c r="J332" s="5"/>
      <c r="K332" s="36"/>
      <c r="L332" s="37"/>
      <c r="M332" s="8"/>
      <c r="N332" s="82"/>
      <c r="O332" s="68"/>
      <c r="P332" s="82"/>
      <c r="Q332" s="81"/>
      <c r="R332" s="280" t="str">
        <f t="shared" ref="R332:R395" si="64">IFERROR(K332/L332,"")</f>
        <v/>
      </c>
      <c r="S332" s="39" t="str">
        <f>IF(I332="","",IF(I332="委託輸送",IF(H332="ガソリン",VLOOKUP(L332,参考データ!$D$4:$F$6,3,TRUE),VLOOKUP(L332,参考データ!$D$7:$F$15,3,TRUE)),IF(H332="ガソリン",VLOOKUP(L332,参考データ!$D$16:$F$18,3,TRUE),VLOOKUP(L332,参考データ!$D$19:$F$27,3,TRUE))))</f>
        <v/>
      </c>
      <c r="T332" s="204" t="str">
        <f>IF(C332="","",IF(AND(J332=0,K332=0),0,IF(Q332="有",IF(H332="ガソリン",VLOOKUP(M332,参考データ!$B$36:$F$38,3,FALSE)/R332^VLOOKUP(M332,参考データ!$B$36:$F$38,4,FALSE)/L332^VLOOKUP(M332,参考データ!$B$36:$F$38,5,FALSE),VLOOKUP(M332,参考データ!$B$39:$F$42,3,FALSE)/R332^VLOOKUP(M332,参考データ!$B$39:$F$42,4,FALSE)/L332^VLOOKUP(M332,参考データ!$B$39:$F$42,5,FALSE))*U332,J332/(IF(I332="委託輸送",IF(H332="ガソリン",INDEX(参考データ!$F$48:$I$50,MATCH(L332,参考データ!$D$48:$D$50,1),MATCH(M332,参考データ!$F$47:$I$47,0)),INDEX(参考データ!$F$51:$I$59,MATCH(L332,参考データ!$D$51:$D$59,1),MATCH(M332,参考データ!$F$47:$I$47,0))),IF(H332="ガソリン",INDEX(参考データ!$F$60:$I$62,MATCH(L332,参考データ!$D$60:$D$62,1),MATCH(M332,参考データ!$F$47:$I$47,0)),INDEX(参考データ!$F$63:$I$71,MATCH(L332,参考データ!$D$63:$D$71,1),MATCH(M332,参考データ!$F$47:$I$47,0))))))))</f>
        <v/>
      </c>
      <c r="U332" s="218" t="str">
        <f t="shared" ref="U332:U395" si="65">IF(C332="","",K332*J332/1000)</f>
        <v/>
      </c>
      <c r="V332" s="206" t="str">
        <f>IF(C332="","",IF(AND(K332=0,T332=0),"OK",IF(Q332="有",IF(OR(IF(I332="委託輸送",IF(H332="ガソリン",VLOOKUP(L332,参考データ!$D$4:$H$6,5,TRUE),VLOOKUP(L332,参考データ!$D$7:$H$15,5,TRUE)),IF(H332="ガソリン",VLOOKUP(L332,参考データ!$D$16:$H$18,5,TRUE),VLOOKUP(L332,参考データ!$D$19:$H$27,5,TRUE)))&lt;(J332/N332),S332&gt;R332),"エラー","OK"),IF(IF(I332="委託輸送",IF(H332="ガソリン",VLOOKUP(L332,参考データ!$D$4:$H$6,5,TRUE),VLOOKUP(L332,参考データ!$D$7:$H$15,5,TRUE)),IF(H332="ガソリン",VLOOKUP(L332,参考データ!$D$16:$H$18,5,TRUE),VLOOKUP(L332,参考データ!$D$19:$H$27,5,TRUE)))&lt;(J332/N332),"エラー","OK"))))</f>
        <v/>
      </c>
      <c r="AN332" s="156">
        <f t="shared" ref="AN332:AN395" si="66">IFERROR(R332*N332,0)</f>
        <v>0</v>
      </c>
      <c r="AO332" s="156">
        <f t="shared" ref="AO332:AO395" si="67">+J332*L332/1000</f>
        <v>0</v>
      </c>
      <c r="AP332" s="140">
        <f t="shared" ref="AP332:AP395" si="68">IFERROR(J332/N332,0)</f>
        <v>0</v>
      </c>
      <c r="AQ332" s="159" t="str">
        <f t="shared" ref="AQ332:AQ395" si="69">C332&amp;D332&amp;E332&amp;F332</f>
        <v/>
      </c>
    </row>
    <row r="333" spans="2:43" x14ac:dyDescent="0.2">
      <c r="B333" s="202">
        <v>322</v>
      </c>
      <c r="C333" s="45"/>
      <c r="D333" s="114"/>
      <c r="E333" s="114"/>
      <c r="F333" s="114"/>
      <c r="G333" s="44"/>
      <c r="H333" s="10"/>
      <c r="I333" s="10"/>
      <c r="J333" s="5"/>
      <c r="K333" s="36"/>
      <c r="L333" s="37"/>
      <c r="M333" s="8"/>
      <c r="N333" s="82"/>
      <c r="O333" s="68"/>
      <c r="P333" s="82"/>
      <c r="Q333" s="81"/>
      <c r="R333" s="280" t="str">
        <f t="shared" si="64"/>
        <v/>
      </c>
      <c r="S333" s="39" t="str">
        <f>IF(I333="","",IF(I333="委託輸送",IF(H333="ガソリン",VLOOKUP(L333,参考データ!$D$4:$F$6,3,TRUE),VLOOKUP(L333,参考データ!$D$7:$F$15,3,TRUE)),IF(H333="ガソリン",VLOOKUP(L333,参考データ!$D$16:$F$18,3,TRUE),VLOOKUP(L333,参考データ!$D$19:$F$27,3,TRUE))))</f>
        <v/>
      </c>
      <c r="T333" s="204" t="str">
        <f>IF(C333="","",IF(AND(J333=0,K333=0),0,IF(Q333="有",IF(H333="ガソリン",VLOOKUP(M333,参考データ!$B$36:$F$38,3,FALSE)/R333^VLOOKUP(M333,参考データ!$B$36:$F$38,4,FALSE)/L333^VLOOKUP(M333,参考データ!$B$36:$F$38,5,FALSE),VLOOKUP(M333,参考データ!$B$39:$F$42,3,FALSE)/R333^VLOOKUP(M333,参考データ!$B$39:$F$42,4,FALSE)/L333^VLOOKUP(M333,参考データ!$B$39:$F$42,5,FALSE))*U333,J333/(IF(I333="委託輸送",IF(H333="ガソリン",INDEX(参考データ!$F$48:$I$50,MATCH(L333,参考データ!$D$48:$D$50,1),MATCH(M333,参考データ!$F$47:$I$47,0)),INDEX(参考データ!$F$51:$I$59,MATCH(L333,参考データ!$D$51:$D$59,1),MATCH(M333,参考データ!$F$47:$I$47,0))),IF(H333="ガソリン",INDEX(参考データ!$F$60:$I$62,MATCH(L333,参考データ!$D$60:$D$62,1),MATCH(M333,参考データ!$F$47:$I$47,0)),INDEX(参考データ!$F$63:$I$71,MATCH(L333,参考データ!$D$63:$D$71,1),MATCH(M333,参考データ!$F$47:$I$47,0))))))))</f>
        <v/>
      </c>
      <c r="U333" s="218" t="str">
        <f t="shared" si="65"/>
        <v/>
      </c>
      <c r="V333" s="206" t="str">
        <f>IF(C333="","",IF(AND(K333=0,T333=0),"OK",IF(Q333="有",IF(OR(IF(I333="委託輸送",IF(H333="ガソリン",VLOOKUP(L333,参考データ!$D$4:$H$6,5,TRUE),VLOOKUP(L333,参考データ!$D$7:$H$15,5,TRUE)),IF(H333="ガソリン",VLOOKUP(L333,参考データ!$D$16:$H$18,5,TRUE),VLOOKUP(L333,参考データ!$D$19:$H$27,5,TRUE)))&lt;(J333/N333),S333&gt;R333),"エラー","OK"),IF(IF(I333="委託輸送",IF(H333="ガソリン",VLOOKUP(L333,参考データ!$D$4:$H$6,5,TRUE),VLOOKUP(L333,参考データ!$D$7:$H$15,5,TRUE)),IF(H333="ガソリン",VLOOKUP(L333,参考データ!$D$16:$H$18,5,TRUE),VLOOKUP(L333,参考データ!$D$19:$H$27,5,TRUE)))&lt;(J333/N333),"エラー","OK"))))</f>
        <v/>
      </c>
      <c r="AN333" s="156">
        <f t="shared" si="66"/>
        <v>0</v>
      </c>
      <c r="AO333" s="156">
        <f t="shared" si="67"/>
        <v>0</v>
      </c>
      <c r="AP333" s="140">
        <f t="shared" si="68"/>
        <v>0</v>
      </c>
      <c r="AQ333" s="159" t="str">
        <f t="shared" si="69"/>
        <v/>
      </c>
    </row>
    <row r="334" spans="2:43" x14ac:dyDescent="0.2">
      <c r="B334" s="202">
        <v>323</v>
      </c>
      <c r="C334" s="45"/>
      <c r="D334" s="114"/>
      <c r="E334" s="114"/>
      <c r="F334" s="114"/>
      <c r="G334" s="44"/>
      <c r="H334" s="10"/>
      <c r="I334" s="10"/>
      <c r="J334" s="5"/>
      <c r="K334" s="36"/>
      <c r="L334" s="37"/>
      <c r="M334" s="8"/>
      <c r="N334" s="82"/>
      <c r="O334" s="68"/>
      <c r="P334" s="82"/>
      <c r="Q334" s="81"/>
      <c r="R334" s="280" t="str">
        <f t="shared" si="64"/>
        <v/>
      </c>
      <c r="S334" s="39" t="str">
        <f>IF(I334="","",IF(I334="委託輸送",IF(H334="ガソリン",VLOOKUP(L334,参考データ!$D$4:$F$6,3,TRUE),VLOOKUP(L334,参考データ!$D$7:$F$15,3,TRUE)),IF(H334="ガソリン",VLOOKUP(L334,参考データ!$D$16:$F$18,3,TRUE),VLOOKUP(L334,参考データ!$D$19:$F$27,3,TRUE))))</f>
        <v/>
      </c>
      <c r="T334" s="204" t="str">
        <f>IF(C334="","",IF(AND(J334=0,K334=0),0,IF(Q334="有",IF(H334="ガソリン",VLOOKUP(M334,参考データ!$B$36:$F$38,3,FALSE)/R334^VLOOKUP(M334,参考データ!$B$36:$F$38,4,FALSE)/L334^VLOOKUP(M334,参考データ!$B$36:$F$38,5,FALSE),VLOOKUP(M334,参考データ!$B$39:$F$42,3,FALSE)/R334^VLOOKUP(M334,参考データ!$B$39:$F$42,4,FALSE)/L334^VLOOKUP(M334,参考データ!$B$39:$F$42,5,FALSE))*U334,J334/(IF(I334="委託輸送",IF(H334="ガソリン",INDEX(参考データ!$F$48:$I$50,MATCH(L334,参考データ!$D$48:$D$50,1),MATCH(M334,参考データ!$F$47:$I$47,0)),INDEX(参考データ!$F$51:$I$59,MATCH(L334,参考データ!$D$51:$D$59,1),MATCH(M334,参考データ!$F$47:$I$47,0))),IF(H334="ガソリン",INDEX(参考データ!$F$60:$I$62,MATCH(L334,参考データ!$D$60:$D$62,1),MATCH(M334,参考データ!$F$47:$I$47,0)),INDEX(参考データ!$F$63:$I$71,MATCH(L334,参考データ!$D$63:$D$71,1),MATCH(M334,参考データ!$F$47:$I$47,0))))))))</f>
        <v/>
      </c>
      <c r="U334" s="218" t="str">
        <f t="shared" si="65"/>
        <v/>
      </c>
      <c r="V334" s="206" t="str">
        <f>IF(C334="","",IF(AND(K334=0,T334=0),"OK",IF(Q334="有",IF(OR(IF(I334="委託輸送",IF(H334="ガソリン",VLOOKUP(L334,参考データ!$D$4:$H$6,5,TRUE),VLOOKUP(L334,参考データ!$D$7:$H$15,5,TRUE)),IF(H334="ガソリン",VLOOKUP(L334,参考データ!$D$16:$H$18,5,TRUE),VLOOKUP(L334,参考データ!$D$19:$H$27,5,TRUE)))&lt;(J334/N334),S334&gt;R334),"エラー","OK"),IF(IF(I334="委託輸送",IF(H334="ガソリン",VLOOKUP(L334,参考データ!$D$4:$H$6,5,TRUE),VLOOKUP(L334,参考データ!$D$7:$H$15,5,TRUE)),IF(H334="ガソリン",VLOOKUP(L334,参考データ!$D$16:$H$18,5,TRUE),VLOOKUP(L334,参考データ!$D$19:$H$27,5,TRUE)))&lt;(J334/N334),"エラー","OK"))))</f>
        <v/>
      </c>
      <c r="AN334" s="156">
        <f t="shared" si="66"/>
        <v>0</v>
      </c>
      <c r="AO334" s="156">
        <f t="shared" si="67"/>
        <v>0</v>
      </c>
      <c r="AP334" s="140">
        <f t="shared" si="68"/>
        <v>0</v>
      </c>
      <c r="AQ334" s="159" t="str">
        <f t="shared" si="69"/>
        <v/>
      </c>
    </row>
    <row r="335" spans="2:43" x14ac:dyDescent="0.2">
      <c r="B335" s="202">
        <v>324</v>
      </c>
      <c r="C335" s="45"/>
      <c r="D335" s="114"/>
      <c r="E335" s="114"/>
      <c r="F335" s="114"/>
      <c r="G335" s="44"/>
      <c r="H335" s="10"/>
      <c r="I335" s="10"/>
      <c r="J335" s="5"/>
      <c r="K335" s="36"/>
      <c r="L335" s="37"/>
      <c r="M335" s="8"/>
      <c r="N335" s="82"/>
      <c r="O335" s="68"/>
      <c r="P335" s="82"/>
      <c r="Q335" s="81"/>
      <c r="R335" s="280" t="str">
        <f t="shared" si="64"/>
        <v/>
      </c>
      <c r="S335" s="39" t="str">
        <f>IF(I335="","",IF(I335="委託輸送",IF(H335="ガソリン",VLOOKUP(L335,参考データ!$D$4:$F$6,3,TRUE),VLOOKUP(L335,参考データ!$D$7:$F$15,3,TRUE)),IF(H335="ガソリン",VLOOKUP(L335,参考データ!$D$16:$F$18,3,TRUE),VLOOKUP(L335,参考データ!$D$19:$F$27,3,TRUE))))</f>
        <v/>
      </c>
      <c r="T335" s="204" t="str">
        <f>IF(C335="","",IF(AND(J335=0,K335=0),0,IF(Q335="有",IF(H335="ガソリン",VLOOKUP(M335,参考データ!$B$36:$F$38,3,FALSE)/R335^VLOOKUP(M335,参考データ!$B$36:$F$38,4,FALSE)/L335^VLOOKUP(M335,参考データ!$B$36:$F$38,5,FALSE),VLOOKUP(M335,参考データ!$B$39:$F$42,3,FALSE)/R335^VLOOKUP(M335,参考データ!$B$39:$F$42,4,FALSE)/L335^VLOOKUP(M335,参考データ!$B$39:$F$42,5,FALSE))*U335,J335/(IF(I335="委託輸送",IF(H335="ガソリン",INDEX(参考データ!$F$48:$I$50,MATCH(L335,参考データ!$D$48:$D$50,1),MATCH(M335,参考データ!$F$47:$I$47,0)),INDEX(参考データ!$F$51:$I$59,MATCH(L335,参考データ!$D$51:$D$59,1),MATCH(M335,参考データ!$F$47:$I$47,0))),IF(H335="ガソリン",INDEX(参考データ!$F$60:$I$62,MATCH(L335,参考データ!$D$60:$D$62,1),MATCH(M335,参考データ!$F$47:$I$47,0)),INDEX(参考データ!$F$63:$I$71,MATCH(L335,参考データ!$D$63:$D$71,1),MATCH(M335,参考データ!$F$47:$I$47,0))))))))</f>
        <v/>
      </c>
      <c r="U335" s="218" t="str">
        <f t="shared" si="65"/>
        <v/>
      </c>
      <c r="V335" s="206" t="str">
        <f>IF(C335="","",IF(AND(K335=0,T335=0),"OK",IF(Q335="有",IF(OR(IF(I335="委託輸送",IF(H335="ガソリン",VLOOKUP(L335,参考データ!$D$4:$H$6,5,TRUE),VLOOKUP(L335,参考データ!$D$7:$H$15,5,TRUE)),IF(H335="ガソリン",VLOOKUP(L335,参考データ!$D$16:$H$18,5,TRUE),VLOOKUP(L335,参考データ!$D$19:$H$27,5,TRUE)))&lt;(J335/N335),S335&gt;R335),"エラー","OK"),IF(IF(I335="委託輸送",IF(H335="ガソリン",VLOOKUP(L335,参考データ!$D$4:$H$6,5,TRUE),VLOOKUP(L335,参考データ!$D$7:$H$15,5,TRUE)),IF(H335="ガソリン",VLOOKUP(L335,参考データ!$D$16:$H$18,5,TRUE),VLOOKUP(L335,参考データ!$D$19:$H$27,5,TRUE)))&lt;(J335/N335),"エラー","OK"))))</f>
        <v/>
      </c>
      <c r="AN335" s="156">
        <f t="shared" si="66"/>
        <v>0</v>
      </c>
      <c r="AO335" s="156">
        <f t="shared" si="67"/>
        <v>0</v>
      </c>
      <c r="AP335" s="140">
        <f t="shared" si="68"/>
        <v>0</v>
      </c>
      <c r="AQ335" s="159" t="str">
        <f t="shared" si="69"/>
        <v/>
      </c>
    </row>
    <row r="336" spans="2:43" x14ac:dyDescent="0.2">
      <c r="B336" s="202">
        <v>325</v>
      </c>
      <c r="C336" s="45"/>
      <c r="D336" s="114"/>
      <c r="E336" s="114"/>
      <c r="F336" s="114"/>
      <c r="G336" s="44"/>
      <c r="H336" s="10"/>
      <c r="I336" s="10"/>
      <c r="J336" s="5"/>
      <c r="K336" s="36"/>
      <c r="L336" s="37"/>
      <c r="M336" s="8"/>
      <c r="N336" s="82"/>
      <c r="O336" s="68"/>
      <c r="P336" s="82"/>
      <c r="Q336" s="81"/>
      <c r="R336" s="280" t="str">
        <f t="shared" si="64"/>
        <v/>
      </c>
      <c r="S336" s="39" t="str">
        <f>IF(I336="","",IF(I336="委託輸送",IF(H336="ガソリン",VLOOKUP(L336,参考データ!$D$4:$F$6,3,TRUE),VLOOKUP(L336,参考データ!$D$7:$F$15,3,TRUE)),IF(H336="ガソリン",VLOOKUP(L336,参考データ!$D$16:$F$18,3,TRUE),VLOOKUP(L336,参考データ!$D$19:$F$27,3,TRUE))))</f>
        <v/>
      </c>
      <c r="T336" s="204" t="str">
        <f>IF(C336="","",IF(AND(J336=0,K336=0),0,IF(Q336="有",IF(H336="ガソリン",VLOOKUP(M336,参考データ!$B$36:$F$38,3,FALSE)/R336^VLOOKUP(M336,参考データ!$B$36:$F$38,4,FALSE)/L336^VLOOKUP(M336,参考データ!$B$36:$F$38,5,FALSE),VLOOKUP(M336,参考データ!$B$39:$F$42,3,FALSE)/R336^VLOOKUP(M336,参考データ!$B$39:$F$42,4,FALSE)/L336^VLOOKUP(M336,参考データ!$B$39:$F$42,5,FALSE))*U336,J336/(IF(I336="委託輸送",IF(H336="ガソリン",INDEX(参考データ!$F$48:$I$50,MATCH(L336,参考データ!$D$48:$D$50,1),MATCH(M336,参考データ!$F$47:$I$47,0)),INDEX(参考データ!$F$51:$I$59,MATCH(L336,参考データ!$D$51:$D$59,1),MATCH(M336,参考データ!$F$47:$I$47,0))),IF(H336="ガソリン",INDEX(参考データ!$F$60:$I$62,MATCH(L336,参考データ!$D$60:$D$62,1),MATCH(M336,参考データ!$F$47:$I$47,0)),INDEX(参考データ!$F$63:$I$71,MATCH(L336,参考データ!$D$63:$D$71,1),MATCH(M336,参考データ!$F$47:$I$47,0))))))))</f>
        <v/>
      </c>
      <c r="U336" s="218" t="str">
        <f t="shared" si="65"/>
        <v/>
      </c>
      <c r="V336" s="206" t="str">
        <f>IF(C336="","",IF(AND(K336=0,T336=0),"OK",IF(Q336="有",IF(OR(IF(I336="委託輸送",IF(H336="ガソリン",VLOOKUP(L336,参考データ!$D$4:$H$6,5,TRUE),VLOOKUP(L336,参考データ!$D$7:$H$15,5,TRUE)),IF(H336="ガソリン",VLOOKUP(L336,参考データ!$D$16:$H$18,5,TRUE),VLOOKUP(L336,参考データ!$D$19:$H$27,5,TRUE)))&lt;(J336/N336),S336&gt;R336),"エラー","OK"),IF(IF(I336="委託輸送",IF(H336="ガソリン",VLOOKUP(L336,参考データ!$D$4:$H$6,5,TRUE),VLOOKUP(L336,参考データ!$D$7:$H$15,5,TRUE)),IF(H336="ガソリン",VLOOKUP(L336,参考データ!$D$16:$H$18,5,TRUE),VLOOKUP(L336,参考データ!$D$19:$H$27,5,TRUE)))&lt;(J336/N336),"エラー","OK"))))</f>
        <v/>
      </c>
      <c r="AN336" s="156">
        <f t="shared" si="66"/>
        <v>0</v>
      </c>
      <c r="AO336" s="156">
        <f t="shared" si="67"/>
        <v>0</v>
      </c>
      <c r="AP336" s="140">
        <f t="shared" si="68"/>
        <v>0</v>
      </c>
      <c r="AQ336" s="159" t="str">
        <f t="shared" si="69"/>
        <v/>
      </c>
    </row>
    <row r="337" spans="2:43" x14ac:dyDescent="0.2">
      <c r="B337" s="202">
        <v>326</v>
      </c>
      <c r="C337" s="45"/>
      <c r="D337" s="114"/>
      <c r="E337" s="114"/>
      <c r="F337" s="114"/>
      <c r="G337" s="44"/>
      <c r="H337" s="10"/>
      <c r="I337" s="10"/>
      <c r="J337" s="5"/>
      <c r="K337" s="36"/>
      <c r="L337" s="37"/>
      <c r="M337" s="8"/>
      <c r="N337" s="82"/>
      <c r="O337" s="68"/>
      <c r="P337" s="82"/>
      <c r="Q337" s="81"/>
      <c r="R337" s="280" t="str">
        <f t="shared" si="64"/>
        <v/>
      </c>
      <c r="S337" s="39" t="str">
        <f>IF(I337="","",IF(I337="委託輸送",IF(H337="ガソリン",VLOOKUP(L337,参考データ!$D$4:$F$6,3,TRUE),VLOOKUP(L337,参考データ!$D$7:$F$15,3,TRUE)),IF(H337="ガソリン",VLOOKUP(L337,参考データ!$D$16:$F$18,3,TRUE),VLOOKUP(L337,参考データ!$D$19:$F$27,3,TRUE))))</f>
        <v/>
      </c>
      <c r="T337" s="204" t="str">
        <f>IF(C337="","",IF(AND(J337=0,K337=0),0,IF(Q337="有",IF(H337="ガソリン",VLOOKUP(M337,参考データ!$B$36:$F$38,3,FALSE)/R337^VLOOKUP(M337,参考データ!$B$36:$F$38,4,FALSE)/L337^VLOOKUP(M337,参考データ!$B$36:$F$38,5,FALSE),VLOOKUP(M337,参考データ!$B$39:$F$42,3,FALSE)/R337^VLOOKUP(M337,参考データ!$B$39:$F$42,4,FALSE)/L337^VLOOKUP(M337,参考データ!$B$39:$F$42,5,FALSE))*U337,J337/(IF(I337="委託輸送",IF(H337="ガソリン",INDEX(参考データ!$F$48:$I$50,MATCH(L337,参考データ!$D$48:$D$50,1),MATCH(M337,参考データ!$F$47:$I$47,0)),INDEX(参考データ!$F$51:$I$59,MATCH(L337,参考データ!$D$51:$D$59,1),MATCH(M337,参考データ!$F$47:$I$47,0))),IF(H337="ガソリン",INDEX(参考データ!$F$60:$I$62,MATCH(L337,参考データ!$D$60:$D$62,1),MATCH(M337,参考データ!$F$47:$I$47,0)),INDEX(参考データ!$F$63:$I$71,MATCH(L337,参考データ!$D$63:$D$71,1),MATCH(M337,参考データ!$F$47:$I$47,0))))))))</f>
        <v/>
      </c>
      <c r="U337" s="218" t="str">
        <f t="shared" si="65"/>
        <v/>
      </c>
      <c r="V337" s="206" t="str">
        <f>IF(C337="","",IF(AND(K337=0,T337=0),"OK",IF(Q337="有",IF(OR(IF(I337="委託輸送",IF(H337="ガソリン",VLOOKUP(L337,参考データ!$D$4:$H$6,5,TRUE),VLOOKUP(L337,参考データ!$D$7:$H$15,5,TRUE)),IF(H337="ガソリン",VLOOKUP(L337,参考データ!$D$16:$H$18,5,TRUE),VLOOKUP(L337,参考データ!$D$19:$H$27,5,TRUE)))&lt;(J337/N337),S337&gt;R337),"エラー","OK"),IF(IF(I337="委託輸送",IF(H337="ガソリン",VLOOKUP(L337,参考データ!$D$4:$H$6,5,TRUE),VLOOKUP(L337,参考データ!$D$7:$H$15,5,TRUE)),IF(H337="ガソリン",VLOOKUP(L337,参考データ!$D$16:$H$18,5,TRUE),VLOOKUP(L337,参考データ!$D$19:$H$27,5,TRUE)))&lt;(J337/N337),"エラー","OK"))))</f>
        <v/>
      </c>
      <c r="AN337" s="156">
        <f t="shared" si="66"/>
        <v>0</v>
      </c>
      <c r="AO337" s="156">
        <f t="shared" si="67"/>
        <v>0</v>
      </c>
      <c r="AP337" s="140">
        <f t="shared" si="68"/>
        <v>0</v>
      </c>
      <c r="AQ337" s="159" t="str">
        <f t="shared" si="69"/>
        <v/>
      </c>
    </row>
    <row r="338" spans="2:43" x14ac:dyDescent="0.2">
      <c r="B338" s="202">
        <v>327</v>
      </c>
      <c r="C338" s="45"/>
      <c r="D338" s="114"/>
      <c r="E338" s="114"/>
      <c r="F338" s="114"/>
      <c r="G338" s="44"/>
      <c r="H338" s="10"/>
      <c r="I338" s="10"/>
      <c r="J338" s="5"/>
      <c r="K338" s="36"/>
      <c r="L338" s="37"/>
      <c r="M338" s="8"/>
      <c r="N338" s="82"/>
      <c r="O338" s="68"/>
      <c r="P338" s="82"/>
      <c r="Q338" s="81"/>
      <c r="R338" s="280" t="str">
        <f t="shared" si="64"/>
        <v/>
      </c>
      <c r="S338" s="39" t="str">
        <f>IF(I338="","",IF(I338="委託輸送",IF(H338="ガソリン",VLOOKUP(L338,参考データ!$D$4:$F$6,3,TRUE),VLOOKUP(L338,参考データ!$D$7:$F$15,3,TRUE)),IF(H338="ガソリン",VLOOKUP(L338,参考データ!$D$16:$F$18,3,TRUE),VLOOKUP(L338,参考データ!$D$19:$F$27,3,TRUE))))</f>
        <v/>
      </c>
      <c r="T338" s="204" t="str">
        <f>IF(C338="","",IF(AND(J338=0,K338=0),0,IF(Q338="有",IF(H338="ガソリン",VLOOKUP(M338,参考データ!$B$36:$F$38,3,FALSE)/R338^VLOOKUP(M338,参考データ!$B$36:$F$38,4,FALSE)/L338^VLOOKUP(M338,参考データ!$B$36:$F$38,5,FALSE),VLOOKUP(M338,参考データ!$B$39:$F$42,3,FALSE)/R338^VLOOKUP(M338,参考データ!$B$39:$F$42,4,FALSE)/L338^VLOOKUP(M338,参考データ!$B$39:$F$42,5,FALSE))*U338,J338/(IF(I338="委託輸送",IF(H338="ガソリン",INDEX(参考データ!$F$48:$I$50,MATCH(L338,参考データ!$D$48:$D$50,1),MATCH(M338,参考データ!$F$47:$I$47,0)),INDEX(参考データ!$F$51:$I$59,MATCH(L338,参考データ!$D$51:$D$59,1),MATCH(M338,参考データ!$F$47:$I$47,0))),IF(H338="ガソリン",INDEX(参考データ!$F$60:$I$62,MATCH(L338,参考データ!$D$60:$D$62,1),MATCH(M338,参考データ!$F$47:$I$47,0)),INDEX(参考データ!$F$63:$I$71,MATCH(L338,参考データ!$D$63:$D$71,1),MATCH(M338,参考データ!$F$47:$I$47,0))))))))</f>
        <v/>
      </c>
      <c r="U338" s="218" t="str">
        <f t="shared" si="65"/>
        <v/>
      </c>
      <c r="V338" s="206" t="str">
        <f>IF(C338="","",IF(AND(K338=0,T338=0),"OK",IF(Q338="有",IF(OR(IF(I338="委託輸送",IF(H338="ガソリン",VLOOKUP(L338,参考データ!$D$4:$H$6,5,TRUE),VLOOKUP(L338,参考データ!$D$7:$H$15,5,TRUE)),IF(H338="ガソリン",VLOOKUP(L338,参考データ!$D$16:$H$18,5,TRUE),VLOOKUP(L338,参考データ!$D$19:$H$27,5,TRUE)))&lt;(J338/N338),S338&gt;R338),"エラー","OK"),IF(IF(I338="委託輸送",IF(H338="ガソリン",VLOOKUP(L338,参考データ!$D$4:$H$6,5,TRUE),VLOOKUP(L338,参考データ!$D$7:$H$15,5,TRUE)),IF(H338="ガソリン",VLOOKUP(L338,参考データ!$D$16:$H$18,5,TRUE),VLOOKUP(L338,参考データ!$D$19:$H$27,5,TRUE)))&lt;(J338/N338),"エラー","OK"))))</f>
        <v/>
      </c>
      <c r="AN338" s="156">
        <f t="shared" si="66"/>
        <v>0</v>
      </c>
      <c r="AO338" s="156">
        <f t="shared" si="67"/>
        <v>0</v>
      </c>
      <c r="AP338" s="140">
        <f t="shared" si="68"/>
        <v>0</v>
      </c>
      <c r="AQ338" s="159" t="str">
        <f t="shared" si="69"/>
        <v/>
      </c>
    </row>
    <row r="339" spans="2:43" x14ac:dyDescent="0.2">
      <c r="B339" s="202">
        <v>328</v>
      </c>
      <c r="C339" s="45"/>
      <c r="D339" s="114"/>
      <c r="E339" s="114"/>
      <c r="F339" s="114"/>
      <c r="G339" s="44"/>
      <c r="H339" s="10"/>
      <c r="I339" s="10"/>
      <c r="J339" s="5"/>
      <c r="K339" s="36"/>
      <c r="L339" s="37"/>
      <c r="M339" s="8"/>
      <c r="N339" s="82"/>
      <c r="O339" s="68"/>
      <c r="P339" s="82"/>
      <c r="Q339" s="81"/>
      <c r="R339" s="280" t="str">
        <f t="shared" si="64"/>
        <v/>
      </c>
      <c r="S339" s="39" t="str">
        <f>IF(I339="","",IF(I339="委託輸送",IF(H339="ガソリン",VLOOKUP(L339,参考データ!$D$4:$F$6,3,TRUE),VLOOKUP(L339,参考データ!$D$7:$F$15,3,TRUE)),IF(H339="ガソリン",VLOOKUP(L339,参考データ!$D$16:$F$18,3,TRUE),VLOOKUP(L339,参考データ!$D$19:$F$27,3,TRUE))))</f>
        <v/>
      </c>
      <c r="T339" s="204" t="str">
        <f>IF(C339="","",IF(AND(J339=0,K339=0),0,IF(Q339="有",IF(H339="ガソリン",VLOOKUP(M339,参考データ!$B$36:$F$38,3,FALSE)/R339^VLOOKUP(M339,参考データ!$B$36:$F$38,4,FALSE)/L339^VLOOKUP(M339,参考データ!$B$36:$F$38,5,FALSE),VLOOKUP(M339,参考データ!$B$39:$F$42,3,FALSE)/R339^VLOOKUP(M339,参考データ!$B$39:$F$42,4,FALSE)/L339^VLOOKUP(M339,参考データ!$B$39:$F$42,5,FALSE))*U339,J339/(IF(I339="委託輸送",IF(H339="ガソリン",INDEX(参考データ!$F$48:$I$50,MATCH(L339,参考データ!$D$48:$D$50,1),MATCH(M339,参考データ!$F$47:$I$47,0)),INDEX(参考データ!$F$51:$I$59,MATCH(L339,参考データ!$D$51:$D$59,1),MATCH(M339,参考データ!$F$47:$I$47,0))),IF(H339="ガソリン",INDEX(参考データ!$F$60:$I$62,MATCH(L339,参考データ!$D$60:$D$62,1),MATCH(M339,参考データ!$F$47:$I$47,0)),INDEX(参考データ!$F$63:$I$71,MATCH(L339,参考データ!$D$63:$D$71,1),MATCH(M339,参考データ!$F$47:$I$47,0))))))))</f>
        <v/>
      </c>
      <c r="U339" s="218" t="str">
        <f t="shared" si="65"/>
        <v/>
      </c>
      <c r="V339" s="206" t="str">
        <f>IF(C339="","",IF(AND(K339=0,T339=0),"OK",IF(Q339="有",IF(OR(IF(I339="委託輸送",IF(H339="ガソリン",VLOOKUP(L339,参考データ!$D$4:$H$6,5,TRUE),VLOOKUP(L339,参考データ!$D$7:$H$15,5,TRUE)),IF(H339="ガソリン",VLOOKUP(L339,参考データ!$D$16:$H$18,5,TRUE),VLOOKUP(L339,参考データ!$D$19:$H$27,5,TRUE)))&lt;(J339/N339),S339&gt;R339),"エラー","OK"),IF(IF(I339="委託輸送",IF(H339="ガソリン",VLOOKUP(L339,参考データ!$D$4:$H$6,5,TRUE),VLOOKUP(L339,参考データ!$D$7:$H$15,5,TRUE)),IF(H339="ガソリン",VLOOKUP(L339,参考データ!$D$16:$H$18,5,TRUE),VLOOKUP(L339,参考データ!$D$19:$H$27,5,TRUE)))&lt;(J339/N339),"エラー","OK"))))</f>
        <v/>
      </c>
      <c r="AN339" s="156">
        <f t="shared" si="66"/>
        <v>0</v>
      </c>
      <c r="AO339" s="156">
        <f t="shared" si="67"/>
        <v>0</v>
      </c>
      <c r="AP339" s="140">
        <f t="shared" si="68"/>
        <v>0</v>
      </c>
      <c r="AQ339" s="159" t="str">
        <f t="shared" si="69"/>
        <v/>
      </c>
    </row>
    <row r="340" spans="2:43" x14ac:dyDescent="0.2">
      <c r="B340" s="202">
        <v>329</v>
      </c>
      <c r="C340" s="45"/>
      <c r="D340" s="114"/>
      <c r="E340" s="114"/>
      <c r="F340" s="114"/>
      <c r="G340" s="44"/>
      <c r="H340" s="10"/>
      <c r="I340" s="10"/>
      <c r="J340" s="5"/>
      <c r="K340" s="36"/>
      <c r="L340" s="37"/>
      <c r="M340" s="8"/>
      <c r="N340" s="82"/>
      <c r="O340" s="68"/>
      <c r="P340" s="82"/>
      <c r="Q340" s="81"/>
      <c r="R340" s="280" t="str">
        <f t="shared" si="64"/>
        <v/>
      </c>
      <c r="S340" s="39" t="str">
        <f>IF(I340="","",IF(I340="委託輸送",IF(H340="ガソリン",VLOOKUP(L340,参考データ!$D$4:$F$6,3,TRUE),VLOOKUP(L340,参考データ!$D$7:$F$15,3,TRUE)),IF(H340="ガソリン",VLOOKUP(L340,参考データ!$D$16:$F$18,3,TRUE),VLOOKUP(L340,参考データ!$D$19:$F$27,3,TRUE))))</f>
        <v/>
      </c>
      <c r="T340" s="204" t="str">
        <f>IF(C340="","",IF(AND(J340=0,K340=0),0,IF(Q340="有",IF(H340="ガソリン",VLOOKUP(M340,参考データ!$B$36:$F$38,3,FALSE)/R340^VLOOKUP(M340,参考データ!$B$36:$F$38,4,FALSE)/L340^VLOOKUP(M340,参考データ!$B$36:$F$38,5,FALSE),VLOOKUP(M340,参考データ!$B$39:$F$42,3,FALSE)/R340^VLOOKUP(M340,参考データ!$B$39:$F$42,4,FALSE)/L340^VLOOKUP(M340,参考データ!$B$39:$F$42,5,FALSE))*U340,J340/(IF(I340="委託輸送",IF(H340="ガソリン",INDEX(参考データ!$F$48:$I$50,MATCH(L340,参考データ!$D$48:$D$50,1),MATCH(M340,参考データ!$F$47:$I$47,0)),INDEX(参考データ!$F$51:$I$59,MATCH(L340,参考データ!$D$51:$D$59,1),MATCH(M340,参考データ!$F$47:$I$47,0))),IF(H340="ガソリン",INDEX(参考データ!$F$60:$I$62,MATCH(L340,参考データ!$D$60:$D$62,1),MATCH(M340,参考データ!$F$47:$I$47,0)),INDEX(参考データ!$F$63:$I$71,MATCH(L340,参考データ!$D$63:$D$71,1),MATCH(M340,参考データ!$F$47:$I$47,0))))))))</f>
        <v/>
      </c>
      <c r="U340" s="218" t="str">
        <f t="shared" si="65"/>
        <v/>
      </c>
      <c r="V340" s="206" t="str">
        <f>IF(C340="","",IF(AND(K340=0,T340=0),"OK",IF(Q340="有",IF(OR(IF(I340="委託輸送",IF(H340="ガソリン",VLOOKUP(L340,参考データ!$D$4:$H$6,5,TRUE),VLOOKUP(L340,参考データ!$D$7:$H$15,5,TRUE)),IF(H340="ガソリン",VLOOKUP(L340,参考データ!$D$16:$H$18,5,TRUE),VLOOKUP(L340,参考データ!$D$19:$H$27,5,TRUE)))&lt;(J340/N340),S340&gt;R340),"エラー","OK"),IF(IF(I340="委託輸送",IF(H340="ガソリン",VLOOKUP(L340,参考データ!$D$4:$H$6,5,TRUE),VLOOKUP(L340,参考データ!$D$7:$H$15,5,TRUE)),IF(H340="ガソリン",VLOOKUP(L340,参考データ!$D$16:$H$18,5,TRUE),VLOOKUP(L340,参考データ!$D$19:$H$27,5,TRUE)))&lt;(J340/N340),"エラー","OK"))))</f>
        <v/>
      </c>
      <c r="AN340" s="156">
        <f t="shared" si="66"/>
        <v>0</v>
      </c>
      <c r="AO340" s="156">
        <f t="shared" si="67"/>
        <v>0</v>
      </c>
      <c r="AP340" s="140">
        <f t="shared" si="68"/>
        <v>0</v>
      </c>
      <c r="AQ340" s="159" t="str">
        <f t="shared" si="69"/>
        <v/>
      </c>
    </row>
    <row r="341" spans="2:43" x14ac:dyDescent="0.2">
      <c r="B341" s="202">
        <v>330</v>
      </c>
      <c r="C341" s="45"/>
      <c r="D341" s="114"/>
      <c r="E341" s="114"/>
      <c r="F341" s="114"/>
      <c r="G341" s="44"/>
      <c r="H341" s="10"/>
      <c r="I341" s="10"/>
      <c r="J341" s="5"/>
      <c r="K341" s="36"/>
      <c r="L341" s="37"/>
      <c r="M341" s="8"/>
      <c r="N341" s="82"/>
      <c r="O341" s="68"/>
      <c r="P341" s="82"/>
      <c r="Q341" s="81"/>
      <c r="R341" s="280" t="str">
        <f t="shared" si="64"/>
        <v/>
      </c>
      <c r="S341" s="39" t="str">
        <f>IF(I341="","",IF(I341="委託輸送",IF(H341="ガソリン",VLOOKUP(L341,参考データ!$D$4:$F$6,3,TRUE),VLOOKUP(L341,参考データ!$D$7:$F$15,3,TRUE)),IF(H341="ガソリン",VLOOKUP(L341,参考データ!$D$16:$F$18,3,TRUE),VLOOKUP(L341,参考データ!$D$19:$F$27,3,TRUE))))</f>
        <v/>
      </c>
      <c r="T341" s="204" t="str">
        <f>IF(C341="","",IF(AND(J341=0,K341=0),0,IF(Q341="有",IF(H341="ガソリン",VLOOKUP(M341,参考データ!$B$36:$F$38,3,FALSE)/R341^VLOOKUP(M341,参考データ!$B$36:$F$38,4,FALSE)/L341^VLOOKUP(M341,参考データ!$B$36:$F$38,5,FALSE),VLOOKUP(M341,参考データ!$B$39:$F$42,3,FALSE)/R341^VLOOKUP(M341,参考データ!$B$39:$F$42,4,FALSE)/L341^VLOOKUP(M341,参考データ!$B$39:$F$42,5,FALSE))*U341,J341/(IF(I341="委託輸送",IF(H341="ガソリン",INDEX(参考データ!$F$48:$I$50,MATCH(L341,参考データ!$D$48:$D$50,1),MATCH(M341,参考データ!$F$47:$I$47,0)),INDEX(参考データ!$F$51:$I$59,MATCH(L341,参考データ!$D$51:$D$59,1),MATCH(M341,参考データ!$F$47:$I$47,0))),IF(H341="ガソリン",INDEX(参考データ!$F$60:$I$62,MATCH(L341,参考データ!$D$60:$D$62,1),MATCH(M341,参考データ!$F$47:$I$47,0)),INDEX(参考データ!$F$63:$I$71,MATCH(L341,参考データ!$D$63:$D$71,1),MATCH(M341,参考データ!$F$47:$I$47,0))))))))</f>
        <v/>
      </c>
      <c r="U341" s="218" t="str">
        <f t="shared" si="65"/>
        <v/>
      </c>
      <c r="V341" s="206" t="str">
        <f>IF(C341="","",IF(AND(K341=0,T341=0),"OK",IF(Q341="有",IF(OR(IF(I341="委託輸送",IF(H341="ガソリン",VLOOKUP(L341,参考データ!$D$4:$H$6,5,TRUE),VLOOKUP(L341,参考データ!$D$7:$H$15,5,TRUE)),IF(H341="ガソリン",VLOOKUP(L341,参考データ!$D$16:$H$18,5,TRUE),VLOOKUP(L341,参考データ!$D$19:$H$27,5,TRUE)))&lt;(J341/N341),S341&gt;R341),"エラー","OK"),IF(IF(I341="委託輸送",IF(H341="ガソリン",VLOOKUP(L341,参考データ!$D$4:$H$6,5,TRUE),VLOOKUP(L341,参考データ!$D$7:$H$15,5,TRUE)),IF(H341="ガソリン",VLOOKUP(L341,参考データ!$D$16:$H$18,5,TRUE),VLOOKUP(L341,参考データ!$D$19:$H$27,5,TRUE)))&lt;(J341/N341),"エラー","OK"))))</f>
        <v/>
      </c>
      <c r="AN341" s="156">
        <f t="shared" si="66"/>
        <v>0</v>
      </c>
      <c r="AO341" s="156">
        <f t="shared" si="67"/>
        <v>0</v>
      </c>
      <c r="AP341" s="140">
        <f t="shared" si="68"/>
        <v>0</v>
      </c>
      <c r="AQ341" s="159" t="str">
        <f t="shared" si="69"/>
        <v/>
      </c>
    </row>
    <row r="342" spans="2:43" x14ac:dyDescent="0.2">
      <c r="B342" s="202">
        <v>331</v>
      </c>
      <c r="C342" s="45"/>
      <c r="D342" s="114"/>
      <c r="E342" s="114"/>
      <c r="F342" s="114"/>
      <c r="G342" s="44"/>
      <c r="H342" s="10"/>
      <c r="I342" s="10"/>
      <c r="J342" s="5"/>
      <c r="K342" s="36"/>
      <c r="L342" s="37"/>
      <c r="M342" s="8"/>
      <c r="N342" s="82"/>
      <c r="O342" s="68"/>
      <c r="P342" s="82"/>
      <c r="Q342" s="81"/>
      <c r="R342" s="280" t="str">
        <f t="shared" si="64"/>
        <v/>
      </c>
      <c r="S342" s="39" t="str">
        <f>IF(I342="","",IF(I342="委託輸送",IF(H342="ガソリン",VLOOKUP(L342,参考データ!$D$4:$F$6,3,TRUE),VLOOKUP(L342,参考データ!$D$7:$F$15,3,TRUE)),IF(H342="ガソリン",VLOOKUP(L342,参考データ!$D$16:$F$18,3,TRUE),VLOOKUP(L342,参考データ!$D$19:$F$27,3,TRUE))))</f>
        <v/>
      </c>
      <c r="T342" s="204" t="str">
        <f>IF(C342="","",IF(AND(J342=0,K342=0),0,IF(Q342="有",IF(H342="ガソリン",VLOOKUP(M342,参考データ!$B$36:$F$38,3,FALSE)/R342^VLOOKUP(M342,参考データ!$B$36:$F$38,4,FALSE)/L342^VLOOKUP(M342,参考データ!$B$36:$F$38,5,FALSE),VLOOKUP(M342,参考データ!$B$39:$F$42,3,FALSE)/R342^VLOOKUP(M342,参考データ!$B$39:$F$42,4,FALSE)/L342^VLOOKUP(M342,参考データ!$B$39:$F$42,5,FALSE))*U342,J342/(IF(I342="委託輸送",IF(H342="ガソリン",INDEX(参考データ!$F$48:$I$50,MATCH(L342,参考データ!$D$48:$D$50,1),MATCH(M342,参考データ!$F$47:$I$47,0)),INDEX(参考データ!$F$51:$I$59,MATCH(L342,参考データ!$D$51:$D$59,1),MATCH(M342,参考データ!$F$47:$I$47,0))),IF(H342="ガソリン",INDEX(参考データ!$F$60:$I$62,MATCH(L342,参考データ!$D$60:$D$62,1),MATCH(M342,参考データ!$F$47:$I$47,0)),INDEX(参考データ!$F$63:$I$71,MATCH(L342,参考データ!$D$63:$D$71,1),MATCH(M342,参考データ!$F$47:$I$47,0))))))))</f>
        <v/>
      </c>
      <c r="U342" s="218" t="str">
        <f t="shared" si="65"/>
        <v/>
      </c>
      <c r="V342" s="206" t="str">
        <f>IF(C342="","",IF(AND(K342=0,T342=0),"OK",IF(Q342="有",IF(OR(IF(I342="委託輸送",IF(H342="ガソリン",VLOOKUP(L342,参考データ!$D$4:$H$6,5,TRUE),VLOOKUP(L342,参考データ!$D$7:$H$15,5,TRUE)),IF(H342="ガソリン",VLOOKUP(L342,参考データ!$D$16:$H$18,5,TRUE),VLOOKUP(L342,参考データ!$D$19:$H$27,5,TRUE)))&lt;(J342/N342),S342&gt;R342),"エラー","OK"),IF(IF(I342="委託輸送",IF(H342="ガソリン",VLOOKUP(L342,参考データ!$D$4:$H$6,5,TRUE),VLOOKUP(L342,参考データ!$D$7:$H$15,5,TRUE)),IF(H342="ガソリン",VLOOKUP(L342,参考データ!$D$16:$H$18,5,TRUE),VLOOKUP(L342,参考データ!$D$19:$H$27,5,TRUE)))&lt;(J342/N342),"エラー","OK"))))</f>
        <v/>
      </c>
      <c r="AN342" s="156">
        <f t="shared" si="66"/>
        <v>0</v>
      </c>
      <c r="AO342" s="156">
        <f t="shared" si="67"/>
        <v>0</v>
      </c>
      <c r="AP342" s="140">
        <f t="shared" si="68"/>
        <v>0</v>
      </c>
      <c r="AQ342" s="159" t="str">
        <f t="shared" si="69"/>
        <v/>
      </c>
    </row>
    <row r="343" spans="2:43" x14ac:dyDescent="0.2">
      <c r="B343" s="202">
        <v>332</v>
      </c>
      <c r="C343" s="45"/>
      <c r="D343" s="114"/>
      <c r="E343" s="114"/>
      <c r="F343" s="114"/>
      <c r="G343" s="44"/>
      <c r="H343" s="10"/>
      <c r="I343" s="10"/>
      <c r="J343" s="5"/>
      <c r="K343" s="36"/>
      <c r="L343" s="37"/>
      <c r="M343" s="8"/>
      <c r="N343" s="82"/>
      <c r="O343" s="68"/>
      <c r="P343" s="82"/>
      <c r="Q343" s="81"/>
      <c r="R343" s="280" t="str">
        <f t="shared" si="64"/>
        <v/>
      </c>
      <c r="S343" s="39" t="str">
        <f>IF(I343="","",IF(I343="委託輸送",IF(H343="ガソリン",VLOOKUP(L343,参考データ!$D$4:$F$6,3,TRUE),VLOOKUP(L343,参考データ!$D$7:$F$15,3,TRUE)),IF(H343="ガソリン",VLOOKUP(L343,参考データ!$D$16:$F$18,3,TRUE),VLOOKUP(L343,参考データ!$D$19:$F$27,3,TRUE))))</f>
        <v/>
      </c>
      <c r="T343" s="204" t="str">
        <f>IF(C343="","",IF(AND(J343=0,K343=0),0,IF(Q343="有",IF(H343="ガソリン",VLOOKUP(M343,参考データ!$B$36:$F$38,3,FALSE)/R343^VLOOKUP(M343,参考データ!$B$36:$F$38,4,FALSE)/L343^VLOOKUP(M343,参考データ!$B$36:$F$38,5,FALSE),VLOOKUP(M343,参考データ!$B$39:$F$42,3,FALSE)/R343^VLOOKUP(M343,参考データ!$B$39:$F$42,4,FALSE)/L343^VLOOKUP(M343,参考データ!$B$39:$F$42,5,FALSE))*U343,J343/(IF(I343="委託輸送",IF(H343="ガソリン",INDEX(参考データ!$F$48:$I$50,MATCH(L343,参考データ!$D$48:$D$50,1),MATCH(M343,参考データ!$F$47:$I$47,0)),INDEX(参考データ!$F$51:$I$59,MATCH(L343,参考データ!$D$51:$D$59,1),MATCH(M343,参考データ!$F$47:$I$47,0))),IF(H343="ガソリン",INDEX(参考データ!$F$60:$I$62,MATCH(L343,参考データ!$D$60:$D$62,1),MATCH(M343,参考データ!$F$47:$I$47,0)),INDEX(参考データ!$F$63:$I$71,MATCH(L343,参考データ!$D$63:$D$71,1),MATCH(M343,参考データ!$F$47:$I$47,0))))))))</f>
        <v/>
      </c>
      <c r="U343" s="218" t="str">
        <f t="shared" si="65"/>
        <v/>
      </c>
      <c r="V343" s="206" t="str">
        <f>IF(C343="","",IF(AND(K343=0,T343=0),"OK",IF(Q343="有",IF(OR(IF(I343="委託輸送",IF(H343="ガソリン",VLOOKUP(L343,参考データ!$D$4:$H$6,5,TRUE),VLOOKUP(L343,参考データ!$D$7:$H$15,5,TRUE)),IF(H343="ガソリン",VLOOKUP(L343,参考データ!$D$16:$H$18,5,TRUE),VLOOKUP(L343,参考データ!$D$19:$H$27,5,TRUE)))&lt;(J343/N343),S343&gt;R343),"エラー","OK"),IF(IF(I343="委託輸送",IF(H343="ガソリン",VLOOKUP(L343,参考データ!$D$4:$H$6,5,TRUE),VLOOKUP(L343,参考データ!$D$7:$H$15,5,TRUE)),IF(H343="ガソリン",VLOOKUP(L343,参考データ!$D$16:$H$18,5,TRUE),VLOOKUP(L343,参考データ!$D$19:$H$27,5,TRUE)))&lt;(J343/N343),"エラー","OK"))))</f>
        <v/>
      </c>
      <c r="AN343" s="156">
        <f t="shared" si="66"/>
        <v>0</v>
      </c>
      <c r="AO343" s="156">
        <f t="shared" si="67"/>
        <v>0</v>
      </c>
      <c r="AP343" s="140">
        <f t="shared" si="68"/>
        <v>0</v>
      </c>
      <c r="AQ343" s="159" t="str">
        <f t="shared" si="69"/>
        <v/>
      </c>
    </row>
    <row r="344" spans="2:43" x14ac:dyDescent="0.2">
      <c r="B344" s="202">
        <v>333</v>
      </c>
      <c r="C344" s="45"/>
      <c r="D344" s="114"/>
      <c r="E344" s="114"/>
      <c r="F344" s="114"/>
      <c r="G344" s="44"/>
      <c r="H344" s="10"/>
      <c r="I344" s="10"/>
      <c r="J344" s="5"/>
      <c r="K344" s="36"/>
      <c r="L344" s="37"/>
      <c r="M344" s="8"/>
      <c r="N344" s="82"/>
      <c r="O344" s="68"/>
      <c r="P344" s="82"/>
      <c r="Q344" s="81"/>
      <c r="R344" s="280" t="str">
        <f t="shared" si="64"/>
        <v/>
      </c>
      <c r="S344" s="39" t="str">
        <f>IF(I344="","",IF(I344="委託輸送",IF(H344="ガソリン",VLOOKUP(L344,参考データ!$D$4:$F$6,3,TRUE),VLOOKUP(L344,参考データ!$D$7:$F$15,3,TRUE)),IF(H344="ガソリン",VLOOKUP(L344,参考データ!$D$16:$F$18,3,TRUE),VLOOKUP(L344,参考データ!$D$19:$F$27,3,TRUE))))</f>
        <v/>
      </c>
      <c r="T344" s="204" t="str">
        <f>IF(C344="","",IF(AND(J344=0,K344=0),0,IF(Q344="有",IF(H344="ガソリン",VLOOKUP(M344,参考データ!$B$36:$F$38,3,FALSE)/R344^VLOOKUP(M344,参考データ!$B$36:$F$38,4,FALSE)/L344^VLOOKUP(M344,参考データ!$B$36:$F$38,5,FALSE),VLOOKUP(M344,参考データ!$B$39:$F$42,3,FALSE)/R344^VLOOKUP(M344,参考データ!$B$39:$F$42,4,FALSE)/L344^VLOOKUP(M344,参考データ!$B$39:$F$42,5,FALSE))*U344,J344/(IF(I344="委託輸送",IF(H344="ガソリン",INDEX(参考データ!$F$48:$I$50,MATCH(L344,参考データ!$D$48:$D$50,1),MATCH(M344,参考データ!$F$47:$I$47,0)),INDEX(参考データ!$F$51:$I$59,MATCH(L344,参考データ!$D$51:$D$59,1),MATCH(M344,参考データ!$F$47:$I$47,0))),IF(H344="ガソリン",INDEX(参考データ!$F$60:$I$62,MATCH(L344,参考データ!$D$60:$D$62,1),MATCH(M344,参考データ!$F$47:$I$47,0)),INDEX(参考データ!$F$63:$I$71,MATCH(L344,参考データ!$D$63:$D$71,1),MATCH(M344,参考データ!$F$47:$I$47,0))))))))</f>
        <v/>
      </c>
      <c r="U344" s="218" t="str">
        <f t="shared" si="65"/>
        <v/>
      </c>
      <c r="V344" s="206" t="str">
        <f>IF(C344="","",IF(AND(K344=0,T344=0),"OK",IF(Q344="有",IF(OR(IF(I344="委託輸送",IF(H344="ガソリン",VLOOKUP(L344,参考データ!$D$4:$H$6,5,TRUE),VLOOKUP(L344,参考データ!$D$7:$H$15,5,TRUE)),IF(H344="ガソリン",VLOOKUP(L344,参考データ!$D$16:$H$18,5,TRUE),VLOOKUP(L344,参考データ!$D$19:$H$27,5,TRUE)))&lt;(J344/N344),S344&gt;R344),"エラー","OK"),IF(IF(I344="委託輸送",IF(H344="ガソリン",VLOOKUP(L344,参考データ!$D$4:$H$6,5,TRUE),VLOOKUP(L344,参考データ!$D$7:$H$15,5,TRUE)),IF(H344="ガソリン",VLOOKUP(L344,参考データ!$D$16:$H$18,5,TRUE),VLOOKUP(L344,参考データ!$D$19:$H$27,5,TRUE)))&lt;(J344/N344),"エラー","OK"))))</f>
        <v/>
      </c>
      <c r="AN344" s="156">
        <f t="shared" si="66"/>
        <v>0</v>
      </c>
      <c r="AO344" s="156">
        <f t="shared" si="67"/>
        <v>0</v>
      </c>
      <c r="AP344" s="140">
        <f t="shared" si="68"/>
        <v>0</v>
      </c>
      <c r="AQ344" s="159" t="str">
        <f t="shared" si="69"/>
        <v/>
      </c>
    </row>
    <row r="345" spans="2:43" x14ac:dyDescent="0.2">
      <c r="B345" s="202">
        <v>334</v>
      </c>
      <c r="C345" s="45"/>
      <c r="D345" s="114"/>
      <c r="E345" s="114"/>
      <c r="F345" s="114"/>
      <c r="G345" s="44"/>
      <c r="H345" s="10"/>
      <c r="I345" s="10"/>
      <c r="J345" s="5"/>
      <c r="K345" s="36"/>
      <c r="L345" s="37"/>
      <c r="M345" s="8"/>
      <c r="N345" s="82"/>
      <c r="O345" s="68"/>
      <c r="P345" s="82"/>
      <c r="Q345" s="81"/>
      <c r="R345" s="280" t="str">
        <f t="shared" si="64"/>
        <v/>
      </c>
      <c r="S345" s="39" t="str">
        <f>IF(I345="","",IF(I345="委託輸送",IF(H345="ガソリン",VLOOKUP(L345,参考データ!$D$4:$F$6,3,TRUE),VLOOKUP(L345,参考データ!$D$7:$F$15,3,TRUE)),IF(H345="ガソリン",VLOOKUP(L345,参考データ!$D$16:$F$18,3,TRUE),VLOOKUP(L345,参考データ!$D$19:$F$27,3,TRUE))))</f>
        <v/>
      </c>
      <c r="T345" s="204" t="str">
        <f>IF(C345="","",IF(AND(J345=0,K345=0),0,IF(Q345="有",IF(H345="ガソリン",VLOOKUP(M345,参考データ!$B$36:$F$38,3,FALSE)/R345^VLOOKUP(M345,参考データ!$B$36:$F$38,4,FALSE)/L345^VLOOKUP(M345,参考データ!$B$36:$F$38,5,FALSE),VLOOKUP(M345,参考データ!$B$39:$F$42,3,FALSE)/R345^VLOOKUP(M345,参考データ!$B$39:$F$42,4,FALSE)/L345^VLOOKUP(M345,参考データ!$B$39:$F$42,5,FALSE))*U345,J345/(IF(I345="委託輸送",IF(H345="ガソリン",INDEX(参考データ!$F$48:$I$50,MATCH(L345,参考データ!$D$48:$D$50,1),MATCH(M345,参考データ!$F$47:$I$47,0)),INDEX(参考データ!$F$51:$I$59,MATCH(L345,参考データ!$D$51:$D$59,1),MATCH(M345,参考データ!$F$47:$I$47,0))),IF(H345="ガソリン",INDEX(参考データ!$F$60:$I$62,MATCH(L345,参考データ!$D$60:$D$62,1),MATCH(M345,参考データ!$F$47:$I$47,0)),INDEX(参考データ!$F$63:$I$71,MATCH(L345,参考データ!$D$63:$D$71,1),MATCH(M345,参考データ!$F$47:$I$47,0))))))))</f>
        <v/>
      </c>
      <c r="U345" s="218" t="str">
        <f t="shared" si="65"/>
        <v/>
      </c>
      <c r="V345" s="206" t="str">
        <f>IF(C345="","",IF(AND(K345=0,T345=0),"OK",IF(Q345="有",IF(OR(IF(I345="委託輸送",IF(H345="ガソリン",VLOOKUP(L345,参考データ!$D$4:$H$6,5,TRUE),VLOOKUP(L345,参考データ!$D$7:$H$15,5,TRUE)),IF(H345="ガソリン",VLOOKUP(L345,参考データ!$D$16:$H$18,5,TRUE),VLOOKUP(L345,参考データ!$D$19:$H$27,5,TRUE)))&lt;(J345/N345),S345&gt;R345),"エラー","OK"),IF(IF(I345="委託輸送",IF(H345="ガソリン",VLOOKUP(L345,参考データ!$D$4:$H$6,5,TRUE),VLOOKUP(L345,参考データ!$D$7:$H$15,5,TRUE)),IF(H345="ガソリン",VLOOKUP(L345,参考データ!$D$16:$H$18,5,TRUE),VLOOKUP(L345,参考データ!$D$19:$H$27,5,TRUE)))&lt;(J345/N345),"エラー","OK"))))</f>
        <v/>
      </c>
      <c r="AN345" s="156">
        <f t="shared" si="66"/>
        <v>0</v>
      </c>
      <c r="AO345" s="156">
        <f t="shared" si="67"/>
        <v>0</v>
      </c>
      <c r="AP345" s="140">
        <f t="shared" si="68"/>
        <v>0</v>
      </c>
      <c r="AQ345" s="159" t="str">
        <f t="shared" si="69"/>
        <v/>
      </c>
    </row>
    <row r="346" spans="2:43" x14ac:dyDescent="0.2">
      <c r="B346" s="202">
        <v>335</v>
      </c>
      <c r="C346" s="45"/>
      <c r="D346" s="114"/>
      <c r="E346" s="114"/>
      <c r="F346" s="114"/>
      <c r="G346" s="44"/>
      <c r="H346" s="10"/>
      <c r="I346" s="10"/>
      <c r="J346" s="5"/>
      <c r="K346" s="36"/>
      <c r="L346" s="37"/>
      <c r="M346" s="8"/>
      <c r="N346" s="82"/>
      <c r="O346" s="68"/>
      <c r="P346" s="82"/>
      <c r="Q346" s="81"/>
      <c r="R346" s="280" t="str">
        <f t="shared" si="64"/>
        <v/>
      </c>
      <c r="S346" s="39" t="str">
        <f>IF(I346="","",IF(I346="委託輸送",IF(H346="ガソリン",VLOOKUP(L346,参考データ!$D$4:$F$6,3,TRUE),VLOOKUP(L346,参考データ!$D$7:$F$15,3,TRUE)),IF(H346="ガソリン",VLOOKUP(L346,参考データ!$D$16:$F$18,3,TRUE),VLOOKUP(L346,参考データ!$D$19:$F$27,3,TRUE))))</f>
        <v/>
      </c>
      <c r="T346" s="204" t="str">
        <f>IF(C346="","",IF(AND(J346=0,K346=0),0,IF(Q346="有",IF(H346="ガソリン",VLOOKUP(M346,参考データ!$B$36:$F$38,3,FALSE)/R346^VLOOKUP(M346,参考データ!$B$36:$F$38,4,FALSE)/L346^VLOOKUP(M346,参考データ!$B$36:$F$38,5,FALSE),VLOOKUP(M346,参考データ!$B$39:$F$42,3,FALSE)/R346^VLOOKUP(M346,参考データ!$B$39:$F$42,4,FALSE)/L346^VLOOKUP(M346,参考データ!$B$39:$F$42,5,FALSE))*U346,J346/(IF(I346="委託輸送",IF(H346="ガソリン",INDEX(参考データ!$F$48:$I$50,MATCH(L346,参考データ!$D$48:$D$50,1),MATCH(M346,参考データ!$F$47:$I$47,0)),INDEX(参考データ!$F$51:$I$59,MATCH(L346,参考データ!$D$51:$D$59,1),MATCH(M346,参考データ!$F$47:$I$47,0))),IF(H346="ガソリン",INDEX(参考データ!$F$60:$I$62,MATCH(L346,参考データ!$D$60:$D$62,1),MATCH(M346,参考データ!$F$47:$I$47,0)),INDEX(参考データ!$F$63:$I$71,MATCH(L346,参考データ!$D$63:$D$71,1),MATCH(M346,参考データ!$F$47:$I$47,0))))))))</f>
        <v/>
      </c>
      <c r="U346" s="218" t="str">
        <f t="shared" si="65"/>
        <v/>
      </c>
      <c r="V346" s="206" t="str">
        <f>IF(C346="","",IF(AND(K346=0,T346=0),"OK",IF(Q346="有",IF(OR(IF(I346="委託輸送",IF(H346="ガソリン",VLOOKUP(L346,参考データ!$D$4:$H$6,5,TRUE),VLOOKUP(L346,参考データ!$D$7:$H$15,5,TRUE)),IF(H346="ガソリン",VLOOKUP(L346,参考データ!$D$16:$H$18,5,TRUE),VLOOKUP(L346,参考データ!$D$19:$H$27,5,TRUE)))&lt;(J346/N346),S346&gt;R346),"エラー","OK"),IF(IF(I346="委託輸送",IF(H346="ガソリン",VLOOKUP(L346,参考データ!$D$4:$H$6,5,TRUE),VLOOKUP(L346,参考データ!$D$7:$H$15,5,TRUE)),IF(H346="ガソリン",VLOOKUP(L346,参考データ!$D$16:$H$18,5,TRUE),VLOOKUP(L346,参考データ!$D$19:$H$27,5,TRUE)))&lt;(J346/N346),"エラー","OK"))))</f>
        <v/>
      </c>
      <c r="AN346" s="156">
        <f t="shared" si="66"/>
        <v>0</v>
      </c>
      <c r="AO346" s="156">
        <f t="shared" si="67"/>
        <v>0</v>
      </c>
      <c r="AP346" s="140">
        <f t="shared" si="68"/>
        <v>0</v>
      </c>
      <c r="AQ346" s="159" t="str">
        <f t="shared" si="69"/>
        <v/>
      </c>
    </row>
    <row r="347" spans="2:43" x14ac:dyDescent="0.2">
      <c r="B347" s="202">
        <v>336</v>
      </c>
      <c r="C347" s="45"/>
      <c r="D347" s="114"/>
      <c r="E347" s="114"/>
      <c r="F347" s="114"/>
      <c r="G347" s="44"/>
      <c r="H347" s="10"/>
      <c r="I347" s="10"/>
      <c r="J347" s="5"/>
      <c r="K347" s="36"/>
      <c r="L347" s="37"/>
      <c r="M347" s="8"/>
      <c r="N347" s="82"/>
      <c r="O347" s="68"/>
      <c r="P347" s="82"/>
      <c r="Q347" s="81"/>
      <c r="R347" s="280" t="str">
        <f t="shared" si="64"/>
        <v/>
      </c>
      <c r="S347" s="39" t="str">
        <f>IF(I347="","",IF(I347="委託輸送",IF(H347="ガソリン",VLOOKUP(L347,参考データ!$D$4:$F$6,3,TRUE),VLOOKUP(L347,参考データ!$D$7:$F$15,3,TRUE)),IF(H347="ガソリン",VLOOKUP(L347,参考データ!$D$16:$F$18,3,TRUE),VLOOKUP(L347,参考データ!$D$19:$F$27,3,TRUE))))</f>
        <v/>
      </c>
      <c r="T347" s="204" t="str">
        <f>IF(C347="","",IF(AND(J347=0,K347=0),0,IF(Q347="有",IF(H347="ガソリン",VLOOKUP(M347,参考データ!$B$36:$F$38,3,FALSE)/R347^VLOOKUP(M347,参考データ!$B$36:$F$38,4,FALSE)/L347^VLOOKUP(M347,参考データ!$B$36:$F$38,5,FALSE),VLOOKUP(M347,参考データ!$B$39:$F$42,3,FALSE)/R347^VLOOKUP(M347,参考データ!$B$39:$F$42,4,FALSE)/L347^VLOOKUP(M347,参考データ!$B$39:$F$42,5,FALSE))*U347,J347/(IF(I347="委託輸送",IF(H347="ガソリン",INDEX(参考データ!$F$48:$I$50,MATCH(L347,参考データ!$D$48:$D$50,1),MATCH(M347,参考データ!$F$47:$I$47,0)),INDEX(参考データ!$F$51:$I$59,MATCH(L347,参考データ!$D$51:$D$59,1),MATCH(M347,参考データ!$F$47:$I$47,0))),IF(H347="ガソリン",INDEX(参考データ!$F$60:$I$62,MATCH(L347,参考データ!$D$60:$D$62,1),MATCH(M347,参考データ!$F$47:$I$47,0)),INDEX(参考データ!$F$63:$I$71,MATCH(L347,参考データ!$D$63:$D$71,1),MATCH(M347,参考データ!$F$47:$I$47,0))))))))</f>
        <v/>
      </c>
      <c r="U347" s="218" t="str">
        <f t="shared" si="65"/>
        <v/>
      </c>
      <c r="V347" s="206" t="str">
        <f>IF(C347="","",IF(AND(K347=0,T347=0),"OK",IF(Q347="有",IF(OR(IF(I347="委託輸送",IF(H347="ガソリン",VLOOKUP(L347,参考データ!$D$4:$H$6,5,TRUE),VLOOKUP(L347,参考データ!$D$7:$H$15,5,TRUE)),IF(H347="ガソリン",VLOOKUP(L347,参考データ!$D$16:$H$18,5,TRUE),VLOOKUP(L347,参考データ!$D$19:$H$27,5,TRUE)))&lt;(J347/N347),S347&gt;R347),"エラー","OK"),IF(IF(I347="委託輸送",IF(H347="ガソリン",VLOOKUP(L347,参考データ!$D$4:$H$6,5,TRUE),VLOOKUP(L347,参考データ!$D$7:$H$15,5,TRUE)),IF(H347="ガソリン",VLOOKUP(L347,参考データ!$D$16:$H$18,5,TRUE),VLOOKUP(L347,参考データ!$D$19:$H$27,5,TRUE)))&lt;(J347/N347),"エラー","OK"))))</f>
        <v/>
      </c>
      <c r="AN347" s="156">
        <f t="shared" si="66"/>
        <v>0</v>
      </c>
      <c r="AO347" s="156">
        <f t="shared" si="67"/>
        <v>0</v>
      </c>
      <c r="AP347" s="140">
        <f t="shared" si="68"/>
        <v>0</v>
      </c>
      <c r="AQ347" s="159" t="str">
        <f t="shared" si="69"/>
        <v/>
      </c>
    </row>
    <row r="348" spans="2:43" x14ac:dyDescent="0.2">
      <c r="B348" s="202">
        <v>337</v>
      </c>
      <c r="C348" s="45"/>
      <c r="D348" s="114"/>
      <c r="E348" s="114"/>
      <c r="F348" s="114"/>
      <c r="G348" s="44"/>
      <c r="H348" s="10"/>
      <c r="I348" s="10"/>
      <c r="J348" s="5"/>
      <c r="K348" s="36"/>
      <c r="L348" s="37"/>
      <c r="M348" s="8"/>
      <c r="N348" s="82"/>
      <c r="O348" s="68"/>
      <c r="P348" s="82"/>
      <c r="Q348" s="81"/>
      <c r="R348" s="280" t="str">
        <f t="shared" si="64"/>
        <v/>
      </c>
      <c r="S348" s="39" t="str">
        <f>IF(I348="","",IF(I348="委託輸送",IF(H348="ガソリン",VLOOKUP(L348,参考データ!$D$4:$F$6,3,TRUE),VLOOKUP(L348,参考データ!$D$7:$F$15,3,TRUE)),IF(H348="ガソリン",VLOOKUP(L348,参考データ!$D$16:$F$18,3,TRUE),VLOOKUP(L348,参考データ!$D$19:$F$27,3,TRUE))))</f>
        <v/>
      </c>
      <c r="T348" s="204" t="str">
        <f>IF(C348="","",IF(AND(J348=0,K348=0),0,IF(Q348="有",IF(H348="ガソリン",VLOOKUP(M348,参考データ!$B$36:$F$38,3,FALSE)/R348^VLOOKUP(M348,参考データ!$B$36:$F$38,4,FALSE)/L348^VLOOKUP(M348,参考データ!$B$36:$F$38,5,FALSE),VLOOKUP(M348,参考データ!$B$39:$F$42,3,FALSE)/R348^VLOOKUP(M348,参考データ!$B$39:$F$42,4,FALSE)/L348^VLOOKUP(M348,参考データ!$B$39:$F$42,5,FALSE))*U348,J348/(IF(I348="委託輸送",IF(H348="ガソリン",INDEX(参考データ!$F$48:$I$50,MATCH(L348,参考データ!$D$48:$D$50,1),MATCH(M348,参考データ!$F$47:$I$47,0)),INDEX(参考データ!$F$51:$I$59,MATCH(L348,参考データ!$D$51:$D$59,1),MATCH(M348,参考データ!$F$47:$I$47,0))),IF(H348="ガソリン",INDEX(参考データ!$F$60:$I$62,MATCH(L348,参考データ!$D$60:$D$62,1),MATCH(M348,参考データ!$F$47:$I$47,0)),INDEX(参考データ!$F$63:$I$71,MATCH(L348,参考データ!$D$63:$D$71,1),MATCH(M348,参考データ!$F$47:$I$47,0))))))))</f>
        <v/>
      </c>
      <c r="U348" s="218" t="str">
        <f t="shared" si="65"/>
        <v/>
      </c>
      <c r="V348" s="206" t="str">
        <f>IF(C348="","",IF(AND(K348=0,T348=0),"OK",IF(Q348="有",IF(OR(IF(I348="委託輸送",IF(H348="ガソリン",VLOOKUP(L348,参考データ!$D$4:$H$6,5,TRUE),VLOOKUP(L348,参考データ!$D$7:$H$15,5,TRUE)),IF(H348="ガソリン",VLOOKUP(L348,参考データ!$D$16:$H$18,5,TRUE),VLOOKUP(L348,参考データ!$D$19:$H$27,5,TRUE)))&lt;(J348/N348),S348&gt;R348),"エラー","OK"),IF(IF(I348="委託輸送",IF(H348="ガソリン",VLOOKUP(L348,参考データ!$D$4:$H$6,5,TRUE),VLOOKUP(L348,参考データ!$D$7:$H$15,5,TRUE)),IF(H348="ガソリン",VLOOKUP(L348,参考データ!$D$16:$H$18,5,TRUE),VLOOKUP(L348,参考データ!$D$19:$H$27,5,TRUE)))&lt;(J348/N348),"エラー","OK"))))</f>
        <v/>
      </c>
      <c r="AN348" s="156">
        <f t="shared" si="66"/>
        <v>0</v>
      </c>
      <c r="AO348" s="156">
        <f t="shared" si="67"/>
        <v>0</v>
      </c>
      <c r="AP348" s="140">
        <f t="shared" si="68"/>
        <v>0</v>
      </c>
      <c r="AQ348" s="159" t="str">
        <f t="shared" si="69"/>
        <v/>
      </c>
    </row>
    <row r="349" spans="2:43" x14ac:dyDescent="0.2">
      <c r="B349" s="202">
        <v>338</v>
      </c>
      <c r="C349" s="45"/>
      <c r="D349" s="114"/>
      <c r="E349" s="114"/>
      <c r="F349" s="114"/>
      <c r="G349" s="44"/>
      <c r="H349" s="10"/>
      <c r="I349" s="10"/>
      <c r="J349" s="5"/>
      <c r="K349" s="36"/>
      <c r="L349" s="37"/>
      <c r="M349" s="8"/>
      <c r="N349" s="82"/>
      <c r="O349" s="68"/>
      <c r="P349" s="82"/>
      <c r="Q349" s="81"/>
      <c r="R349" s="280" t="str">
        <f t="shared" si="64"/>
        <v/>
      </c>
      <c r="S349" s="39" t="str">
        <f>IF(I349="","",IF(I349="委託輸送",IF(H349="ガソリン",VLOOKUP(L349,参考データ!$D$4:$F$6,3,TRUE),VLOOKUP(L349,参考データ!$D$7:$F$15,3,TRUE)),IF(H349="ガソリン",VLOOKUP(L349,参考データ!$D$16:$F$18,3,TRUE),VLOOKUP(L349,参考データ!$D$19:$F$27,3,TRUE))))</f>
        <v/>
      </c>
      <c r="T349" s="204" t="str">
        <f>IF(C349="","",IF(AND(J349=0,K349=0),0,IF(Q349="有",IF(H349="ガソリン",VLOOKUP(M349,参考データ!$B$36:$F$38,3,FALSE)/R349^VLOOKUP(M349,参考データ!$B$36:$F$38,4,FALSE)/L349^VLOOKUP(M349,参考データ!$B$36:$F$38,5,FALSE),VLOOKUP(M349,参考データ!$B$39:$F$42,3,FALSE)/R349^VLOOKUP(M349,参考データ!$B$39:$F$42,4,FALSE)/L349^VLOOKUP(M349,参考データ!$B$39:$F$42,5,FALSE))*U349,J349/(IF(I349="委託輸送",IF(H349="ガソリン",INDEX(参考データ!$F$48:$I$50,MATCH(L349,参考データ!$D$48:$D$50,1),MATCH(M349,参考データ!$F$47:$I$47,0)),INDEX(参考データ!$F$51:$I$59,MATCH(L349,参考データ!$D$51:$D$59,1),MATCH(M349,参考データ!$F$47:$I$47,0))),IF(H349="ガソリン",INDEX(参考データ!$F$60:$I$62,MATCH(L349,参考データ!$D$60:$D$62,1),MATCH(M349,参考データ!$F$47:$I$47,0)),INDEX(参考データ!$F$63:$I$71,MATCH(L349,参考データ!$D$63:$D$71,1),MATCH(M349,参考データ!$F$47:$I$47,0))))))))</f>
        <v/>
      </c>
      <c r="U349" s="218" t="str">
        <f t="shared" si="65"/>
        <v/>
      </c>
      <c r="V349" s="206" t="str">
        <f>IF(C349="","",IF(AND(K349=0,T349=0),"OK",IF(Q349="有",IF(OR(IF(I349="委託輸送",IF(H349="ガソリン",VLOOKUP(L349,参考データ!$D$4:$H$6,5,TRUE),VLOOKUP(L349,参考データ!$D$7:$H$15,5,TRUE)),IF(H349="ガソリン",VLOOKUP(L349,参考データ!$D$16:$H$18,5,TRUE),VLOOKUP(L349,参考データ!$D$19:$H$27,5,TRUE)))&lt;(J349/N349),S349&gt;R349),"エラー","OK"),IF(IF(I349="委託輸送",IF(H349="ガソリン",VLOOKUP(L349,参考データ!$D$4:$H$6,5,TRUE),VLOOKUP(L349,参考データ!$D$7:$H$15,5,TRUE)),IF(H349="ガソリン",VLOOKUP(L349,参考データ!$D$16:$H$18,5,TRUE),VLOOKUP(L349,参考データ!$D$19:$H$27,5,TRUE)))&lt;(J349/N349),"エラー","OK"))))</f>
        <v/>
      </c>
      <c r="AN349" s="156">
        <f t="shared" si="66"/>
        <v>0</v>
      </c>
      <c r="AO349" s="156">
        <f t="shared" si="67"/>
        <v>0</v>
      </c>
      <c r="AP349" s="140">
        <f t="shared" si="68"/>
        <v>0</v>
      </c>
      <c r="AQ349" s="159" t="str">
        <f t="shared" si="69"/>
        <v/>
      </c>
    </row>
    <row r="350" spans="2:43" x14ac:dyDescent="0.2">
      <c r="B350" s="202">
        <v>339</v>
      </c>
      <c r="C350" s="45"/>
      <c r="D350" s="114"/>
      <c r="E350" s="114"/>
      <c r="F350" s="114"/>
      <c r="G350" s="44"/>
      <c r="H350" s="10"/>
      <c r="I350" s="10"/>
      <c r="J350" s="5"/>
      <c r="K350" s="36"/>
      <c r="L350" s="37"/>
      <c r="M350" s="8"/>
      <c r="N350" s="82"/>
      <c r="O350" s="68"/>
      <c r="P350" s="82"/>
      <c r="Q350" s="81"/>
      <c r="R350" s="280" t="str">
        <f t="shared" si="64"/>
        <v/>
      </c>
      <c r="S350" s="39" t="str">
        <f>IF(I350="","",IF(I350="委託輸送",IF(H350="ガソリン",VLOOKUP(L350,参考データ!$D$4:$F$6,3,TRUE),VLOOKUP(L350,参考データ!$D$7:$F$15,3,TRUE)),IF(H350="ガソリン",VLOOKUP(L350,参考データ!$D$16:$F$18,3,TRUE),VLOOKUP(L350,参考データ!$D$19:$F$27,3,TRUE))))</f>
        <v/>
      </c>
      <c r="T350" s="204" t="str">
        <f>IF(C350="","",IF(AND(J350=0,K350=0),0,IF(Q350="有",IF(H350="ガソリン",VLOOKUP(M350,参考データ!$B$36:$F$38,3,FALSE)/R350^VLOOKUP(M350,参考データ!$B$36:$F$38,4,FALSE)/L350^VLOOKUP(M350,参考データ!$B$36:$F$38,5,FALSE),VLOOKUP(M350,参考データ!$B$39:$F$42,3,FALSE)/R350^VLOOKUP(M350,参考データ!$B$39:$F$42,4,FALSE)/L350^VLOOKUP(M350,参考データ!$B$39:$F$42,5,FALSE))*U350,J350/(IF(I350="委託輸送",IF(H350="ガソリン",INDEX(参考データ!$F$48:$I$50,MATCH(L350,参考データ!$D$48:$D$50,1),MATCH(M350,参考データ!$F$47:$I$47,0)),INDEX(参考データ!$F$51:$I$59,MATCH(L350,参考データ!$D$51:$D$59,1),MATCH(M350,参考データ!$F$47:$I$47,0))),IF(H350="ガソリン",INDEX(参考データ!$F$60:$I$62,MATCH(L350,参考データ!$D$60:$D$62,1),MATCH(M350,参考データ!$F$47:$I$47,0)),INDEX(参考データ!$F$63:$I$71,MATCH(L350,参考データ!$D$63:$D$71,1),MATCH(M350,参考データ!$F$47:$I$47,0))))))))</f>
        <v/>
      </c>
      <c r="U350" s="218" t="str">
        <f t="shared" si="65"/>
        <v/>
      </c>
      <c r="V350" s="206" t="str">
        <f>IF(C350="","",IF(AND(K350=0,T350=0),"OK",IF(Q350="有",IF(OR(IF(I350="委託輸送",IF(H350="ガソリン",VLOOKUP(L350,参考データ!$D$4:$H$6,5,TRUE),VLOOKUP(L350,参考データ!$D$7:$H$15,5,TRUE)),IF(H350="ガソリン",VLOOKUP(L350,参考データ!$D$16:$H$18,5,TRUE),VLOOKUP(L350,参考データ!$D$19:$H$27,5,TRUE)))&lt;(J350/N350),S350&gt;R350),"エラー","OK"),IF(IF(I350="委託輸送",IF(H350="ガソリン",VLOOKUP(L350,参考データ!$D$4:$H$6,5,TRUE),VLOOKUP(L350,参考データ!$D$7:$H$15,5,TRUE)),IF(H350="ガソリン",VLOOKUP(L350,参考データ!$D$16:$H$18,5,TRUE),VLOOKUP(L350,参考データ!$D$19:$H$27,5,TRUE)))&lt;(J350/N350),"エラー","OK"))))</f>
        <v/>
      </c>
      <c r="AN350" s="156">
        <f t="shared" si="66"/>
        <v>0</v>
      </c>
      <c r="AO350" s="156">
        <f t="shared" si="67"/>
        <v>0</v>
      </c>
      <c r="AP350" s="140">
        <f t="shared" si="68"/>
        <v>0</v>
      </c>
      <c r="AQ350" s="159" t="str">
        <f t="shared" si="69"/>
        <v/>
      </c>
    </row>
    <row r="351" spans="2:43" x14ac:dyDescent="0.2">
      <c r="B351" s="202">
        <v>340</v>
      </c>
      <c r="C351" s="45"/>
      <c r="D351" s="114"/>
      <c r="E351" s="114"/>
      <c r="F351" s="114"/>
      <c r="G351" s="44"/>
      <c r="H351" s="10"/>
      <c r="I351" s="10"/>
      <c r="J351" s="5"/>
      <c r="K351" s="36"/>
      <c r="L351" s="37"/>
      <c r="M351" s="8"/>
      <c r="N351" s="82"/>
      <c r="O351" s="68"/>
      <c r="P351" s="82"/>
      <c r="Q351" s="81"/>
      <c r="R351" s="280" t="str">
        <f t="shared" si="64"/>
        <v/>
      </c>
      <c r="S351" s="39" t="str">
        <f>IF(I351="","",IF(I351="委託輸送",IF(H351="ガソリン",VLOOKUP(L351,参考データ!$D$4:$F$6,3,TRUE),VLOOKUP(L351,参考データ!$D$7:$F$15,3,TRUE)),IF(H351="ガソリン",VLOOKUP(L351,参考データ!$D$16:$F$18,3,TRUE),VLOOKUP(L351,参考データ!$D$19:$F$27,3,TRUE))))</f>
        <v/>
      </c>
      <c r="T351" s="204" t="str">
        <f>IF(C351="","",IF(AND(J351=0,K351=0),0,IF(Q351="有",IF(H351="ガソリン",VLOOKUP(M351,参考データ!$B$36:$F$38,3,FALSE)/R351^VLOOKUP(M351,参考データ!$B$36:$F$38,4,FALSE)/L351^VLOOKUP(M351,参考データ!$B$36:$F$38,5,FALSE),VLOOKUP(M351,参考データ!$B$39:$F$42,3,FALSE)/R351^VLOOKUP(M351,参考データ!$B$39:$F$42,4,FALSE)/L351^VLOOKUP(M351,参考データ!$B$39:$F$42,5,FALSE))*U351,J351/(IF(I351="委託輸送",IF(H351="ガソリン",INDEX(参考データ!$F$48:$I$50,MATCH(L351,参考データ!$D$48:$D$50,1),MATCH(M351,参考データ!$F$47:$I$47,0)),INDEX(参考データ!$F$51:$I$59,MATCH(L351,参考データ!$D$51:$D$59,1),MATCH(M351,参考データ!$F$47:$I$47,0))),IF(H351="ガソリン",INDEX(参考データ!$F$60:$I$62,MATCH(L351,参考データ!$D$60:$D$62,1),MATCH(M351,参考データ!$F$47:$I$47,0)),INDEX(参考データ!$F$63:$I$71,MATCH(L351,参考データ!$D$63:$D$71,1),MATCH(M351,参考データ!$F$47:$I$47,0))))))))</f>
        <v/>
      </c>
      <c r="U351" s="218" t="str">
        <f t="shared" si="65"/>
        <v/>
      </c>
      <c r="V351" s="206" t="str">
        <f>IF(C351="","",IF(AND(K351=0,T351=0),"OK",IF(Q351="有",IF(OR(IF(I351="委託輸送",IF(H351="ガソリン",VLOOKUP(L351,参考データ!$D$4:$H$6,5,TRUE),VLOOKUP(L351,参考データ!$D$7:$H$15,5,TRUE)),IF(H351="ガソリン",VLOOKUP(L351,参考データ!$D$16:$H$18,5,TRUE),VLOOKUP(L351,参考データ!$D$19:$H$27,5,TRUE)))&lt;(J351/N351),S351&gt;R351),"エラー","OK"),IF(IF(I351="委託輸送",IF(H351="ガソリン",VLOOKUP(L351,参考データ!$D$4:$H$6,5,TRUE),VLOOKUP(L351,参考データ!$D$7:$H$15,5,TRUE)),IF(H351="ガソリン",VLOOKUP(L351,参考データ!$D$16:$H$18,5,TRUE),VLOOKUP(L351,参考データ!$D$19:$H$27,5,TRUE)))&lt;(J351/N351),"エラー","OK"))))</f>
        <v/>
      </c>
      <c r="AN351" s="156">
        <f t="shared" si="66"/>
        <v>0</v>
      </c>
      <c r="AO351" s="156">
        <f t="shared" si="67"/>
        <v>0</v>
      </c>
      <c r="AP351" s="140">
        <f t="shared" si="68"/>
        <v>0</v>
      </c>
      <c r="AQ351" s="159" t="str">
        <f t="shared" si="69"/>
        <v/>
      </c>
    </row>
    <row r="352" spans="2:43" x14ac:dyDescent="0.2">
      <c r="B352" s="202">
        <v>341</v>
      </c>
      <c r="C352" s="45"/>
      <c r="D352" s="114"/>
      <c r="E352" s="114"/>
      <c r="F352" s="114"/>
      <c r="G352" s="44"/>
      <c r="H352" s="10"/>
      <c r="I352" s="10"/>
      <c r="J352" s="5"/>
      <c r="K352" s="36"/>
      <c r="L352" s="37"/>
      <c r="M352" s="8"/>
      <c r="N352" s="82"/>
      <c r="O352" s="68"/>
      <c r="P352" s="82"/>
      <c r="Q352" s="81"/>
      <c r="R352" s="280" t="str">
        <f t="shared" si="64"/>
        <v/>
      </c>
      <c r="S352" s="39" t="str">
        <f>IF(I352="","",IF(I352="委託輸送",IF(H352="ガソリン",VLOOKUP(L352,参考データ!$D$4:$F$6,3,TRUE),VLOOKUP(L352,参考データ!$D$7:$F$15,3,TRUE)),IF(H352="ガソリン",VLOOKUP(L352,参考データ!$D$16:$F$18,3,TRUE),VLOOKUP(L352,参考データ!$D$19:$F$27,3,TRUE))))</f>
        <v/>
      </c>
      <c r="T352" s="204" t="str">
        <f>IF(C352="","",IF(AND(J352=0,K352=0),0,IF(Q352="有",IF(H352="ガソリン",VLOOKUP(M352,参考データ!$B$36:$F$38,3,FALSE)/R352^VLOOKUP(M352,参考データ!$B$36:$F$38,4,FALSE)/L352^VLOOKUP(M352,参考データ!$B$36:$F$38,5,FALSE),VLOOKUP(M352,参考データ!$B$39:$F$42,3,FALSE)/R352^VLOOKUP(M352,参考データ!$B$39:$F$42,4,FALSE)/L352^VLOOKUP(M352,参考データ!$B$39:$F$42,5,FALSE))*U352,J352/(IF(I352="委託輸送",IF(H352="ガソリン",INDEX(参考データ!$F$48:$I$50,MATCH(L352,参考データ!$D$48:$D$50,1),MATCH(M352,参考データ!$F$47:$I$47,0)),INDEX(参考データ!$F$51:$I$59,MATCH(L352,参考データ!$D$51:$D$59,1),MATCH(M352,参考データ!$F$47:$I$47,0))),IF(H352="ガソリン",INDEX(参考データ!$F$60:$I$62,MATCH(L352,参考データ!$D$60:$D$62,1),MATCH(M352,参考データ!$F$47:$I$47,0)),INDEX(参考データ!$F$63:$I$71,MATCH(L352,参考データ!$D$63:$D$71,1),MATCH(M352,参考データ!$F$47:$I$47,0))))))))</f>
        <v/>
      </c>
      <c r="U352" s="218" t="str">
        <f t="shared" si="65"/>
        <v/>
      </c>
      <c r="V352" s="206" t="str">
        <f>IF(C352="","",IF(AND(K352=0,T352=0),"OK",IF(Q352="有",IF(OR(IF(I352="委託輸送",IF(H352="ガソリン",VLOOKUP(L352,参考データ!$D$4:$H$6,5,TRUE),VLOOKUP(L352,参考データ!$D$7:$H$15,5,TRUE)),IF(H352="ガソリン",VLOOKUP(L352,参考データ!$D$16:$H$18,5,TRUE),VLOOKUP(L352,参考データ!$D$19:$H$27,5,TRUE)))&lt;(J352/N352),S352&gt;R352),"エラー","OK"),IF(IF(I352="委託輸送",IF(H352="ガソリン",VLOOKUP(L352,参考データ!$D$4:$H$6,5,TRUE),VLOOKUP(L352,参考データ!$D$7:$H$15,5,TRUE)),IF(H352="ガソリン",VLOOKUP(L352,参考データ!$D$16:$H$18,5,TRUE),VLOOKUP(L352,参考データ!$D$19:$H$27,5,TRUE)))&lt;(J352/N352),"エラー","OK"))))</f>
        <v/>
      </c>
      <c r="AN352" s="156">
        <f t="shared" si="66"/>
        <v>0</v>
      </c>
      <c r="AO352" s="156">
        <f t="shared" si="67"/>
        <v>0</v>
      </c>
      <c r="AP352" s="140">
        <f t="shared" si="68"/>
        <v>0</v>
      </c>
      <c r="AQ352" s="159" t="str">
        <f t="shared" si="69"/>
        <v/>
      </c>
    </row>
    <row r="353" spans="2:43" x14ac:dyDescent="0.2">
      <c r="B353" s="202">
        <v>342</v>
      </c>
      <c r="C353" s="45"/>
      <c r="D353" s="114"/>
      <c r="E353" s="114"/>
      <c r="F353" s="114"/>
      <c r="G353" s="44"/>
      <c r="H353" s="10"/>
      <c r="I353" s="10"/>
      <c r="J353" s="5"/>
      <c r="K353" s="36"/>
      <c r="L353" s="37"/>
      <c r="M353" s="8"/>
      <c r="N353" s="82"/>
      <c r="O353" s="68"/>
      <c r="P353" s="82"/>
      <c r="Q353" s="81"/>
      <c r="R353" s="280" t="str">
        <f t="shared" si="64"/>
        <v/>
      </c>
      <c r="S353" s="39" t="str">
        <f>IF(I353="","",IF(I353="委託輸送",IF(H353="ガソリン",VLOOKUP(L353,参考データ!$D$4:$F$6,3,TRUE),VLOOKUP(L353,参考データ!$D$7:$F$15,3,TRUE)),IF(H353="ガソリン",VLOOKUP(L353,参考データ!$D$16:$F$18,3,TRUE),VLOOKUP(L353,参考データ!$D$19:$F$27,3,TRUE))))</f>
        <v/>
      </c>
      <c r="T353" s="204" t="str">
        <f>IF(C353="","",IF(AND(J353=0,K353=0),0,IF(Q353="有",IF(H353="ガソリン",VLOOKUP(M353,参考データ!$B$36:$F$38,3,FALSE)/R353^VLOOKUP(M353,参考データ!$B$36:$F$38,4,FALSE)/L353^VLOOKUP(M353,参考データ!$B$36:$F$38,5,FALSE),VLOOKUP(M353,参考データ!$B$39:$F$42,3,FALSE)/R353^VLOOKUP(M353,参考データ!$B$39:$F$42,4,FALSE)/L353^VLOOKUP(M353,参考データ!$B$39:$F$42,5,FALSE))*U353,J353/(IF(I353="委託輸送",IF(H353="ガソリン",INDEX(参考データ!$F$48:$I$50,MATCH(L353,参考データ!$D$48:$D$50,1),MATCH(M353,参考データ!$F$47:$I$47,0)),INDEX(参考データ!$F$51:$I$59,MATCH(L353,参考データ!$D$51:$D$59,1),MATCH(M353,参考データ!$F$47:$I$47,0))),IF(H353="ガソリン",INDEX(参考データ!$F$60:$I$62,MATCH(L353,参考データ!$D$60:$D$62,1),MATCH(M353,参考データ!$F$47:$I$47,0)),INDEX(参考データ!$F$63:$I$71,MATCH(L353,参考データ!$D$63:$D$71,1),MATCH(M353,参考データ!$F$47:$I$47,0))))))))</f>
        <v/>
      </c>
      <c r="U353" s="218" t="str">
        <f t="shared" si="65"/>
        <v/>
      </c>
      <c r="V353" s="206" t="str">
        <f>IF(C353="","",IF(AND(K353=0,T353=0),"OK",IF(Q353="有",IF(OR(IF(I353="委託輸送",IF(H353="ガソリン",VLOOKUP(L353,参考データ!$D$4:$H$6,5,TRUE),VLOOKUP(L353,参考データ!$D$7:$H$15,5,TRUE)),IF(H353="ガソリン",VLOOKUP(L353,参考データ!$D$16:$H$18,5,TRUE),VLOOKUP(L353,参考データ!$D$19:$H$27,5,TRUE)))&lt;(J353/N353),S353&gt;R353),"エラー","OK"),IF(IF(I353="委託輸送",IF(H353="ガソリン",VLOOKUP(L353,参考データ!$D$4:$H$6,5,TRUE),VLOOKUP(L353,参考データ!$D$7:$H$15,5,TRUE)),IF(H353="ガソリン",VLOOKUP(L353,参考データ!$D$16:$H$18,5,TRUE),VLOOKUP(L353,参考データ!$D$19:$H$27,5,TRUE)))&lt;(J353/N353),"エラー","OK"))))</f>
        <v/>
      </c>
      <c r="AN353" s="156">
        <f t="shared" si="66"/>
        <v>0</v>
      </c>
      <c r="AO353" s="156">
        <f t="shared" si="67"/>
        <v>0</v>
      </c>
      <c r="AP353" s="140">
        <f t="shared" si="68"/>
        <v>0</v>
      </c>
      <c r="AQ353" s="159" t="str">
        <f t="shared" si="69"/>
        <v/>
      </c>
    </row>
    <row r="354" spans="2:43" x14ac:dyDescent="0.2">
      <c r="B354" s="202">
        <v>343</v>
      </c>
      <c r="C354" s="45"/>
      <c r="D354" s="114"/>
      <c r="E354" s="114"/>
      <c r="F354" s="114"/>
      <c r="G354" s="44"/>
      <c r="H354" s="10"/>
      <c r="I354" s="10"/>
      <c r="J354" s="5"/>
      <c r="K354" s="36"/>
      <c r="L354" s="37"/>
      <c r="M354" s="8"/>
      <c r="N354" s="82"/>
      <c r="O354" s="68"/>
      <c r="P354" s="82"/>
      <c r="Q354" s="81"/>
      <c r="R354" s="280" t="str">
        <f t="shared" si="64"/>
        <v/>
      </c>
      <c r="S354" s="39" t="str">
        <f>IF(I354="","",IF(I354="委託輸送",IF(H354="ガソリン",VLOOKUP(L354,参考データ!$D$4:$F$6,3,TRUE),VLOOKUP(L354,参考データ!$D$7:$F$15,3,TRUE)),IF(H354="ガソリン",VLOOKUP(L354,参考データ!$D$16:$F$18,3,TRUE),VLOOKUP(L354,参考データ!$D$19:$F$27,3,TRUE))))</f>
        <v/>
      </c>
      <c r="T354" s="204" t="str">
        <f>IF(C354="","",IF(AND(J354=0,K354=0),0,IF(Q354="有",IF(H354="ガソリン",VLOOKUP(M354,参考データ!$B$36:$F$38,3,FALSE)/R354^VLOOKUP(M354,参考データ!$B$36:$F$38,4,FALSE)/L354^VLOOKUP(M354,参考データ!$B$36:$F$38,5,FALSE),VLOOKUP(M354,参考データ!$B$39:$F$42,3,FALSE)/R354^VLOOKUP(M354,参考データ!$B$39:$F$42,4,FALSE)/L354^VLOOKUP(M354,参考データ!$B$39:$F$42,5,FALSE))*U354,J354/(IF(I354="委託輸送",IF(H354="ガソリン",INDEX(参考データ!$F$48:$I$50,MATCH(L354,参考データ!$D$48:$D$50,1),MATCH(M354,参考データ!$F$47:$I$47,0)),INDEX(参考データ!$F$51:$I$59,MATCH(L354,参考データ!$D$51:$D$59,1),MATCH(M354,参考データ!$F$47:$I$47,0))),IF(H354="ガソリン",INDEX(参考データ!$F$60:$I$62,MATCH(L354,参考データ!$D$60:$D$62,1),MATCH(M354,参考データ!$F$47:$I$47,0)),INDEX(参考データ!$F$63:$I$71,MATCH(L354,参考データ!$D$63:$D$71,1),MATCH(M354,参考データ!$F$47:$I$47,0))))))))</f>
        <v/>
      </c>
      <c r="U354" s="218" t="str">
        <f t="shared" si="65"/>
        <v/>
      </c>
      <c r="V354" s="206" t="str">
        <f>IF(C354="","",IF(AND(K354=0,T354=0),"OK",IF(Q354="有",IF(OR(IF(I354="委託輸送",IF(H354="ガソリン",VLOOKUP(L354,参考データ!$D$4:$H$6,5,TRUE),VLOOKUP(L354,参考データ!$D$7:$H$15,5,TRUE)),IF(H354="ガソリン",VLOOKUP(L354,参考データ!$D$16:$H$18,5,TRUE),VLOOKUP(L354,参考データ!$D$19:$H$27,5,TRUE)))&lt;(J354/N354),S354&gt;R354),"エラー","OK"),IF(IF(I354="委託輸送",IF(H354="ガソリン",VLOOKUP(L354,参考データ!$D$4:$H$6,5,TRUE),VLOOKUP(L354,参考データ!$D$7:$H$15,5,TRUE)),IF(H354="ガソリン",VLOOKUP(L354,参考データ!$D$16:$H$18,5,TRUE),VLOOKUP(L354,参考データ!$D$19:$H$27,5,TRUE)))&lt;(J354/N354),"エラー","OK"))))</f>
        <v/>
      </c>
      <c r="AN354" s="156">
        <f t="shared" si="66"/>
        <v>0</v>
      </c>
      <c r="AO354" s="156">
        <f t="shared" si="67"/>
        <v>0</v>
      </c>
      <c r="AP354" s="140">
        <f t="shared" si="68"/>
        <v>0</v>
      </c>
      <c r="AQ354" s="159" t="str">
        <f t="shared" si="69"/>
        <v/>
      </c>
    </row>
    <row r="355" spans="2:43" x14ac:dyDescent="0.2">
      <c r="B355" s="202">
        <v>344</v>
      </c>
      <c r="C355" s="45"/>
      <c r="D355" s="114"/>
      <c r="E355" s="114"/>
      <c r="F355" s="114"/>
      <c r="G355" s="44"/>
      <c r="H355" s="10"/>
      <c r="I355" s="10"/>
      <c r="J355" s="5"/>
      <c r="K355" s="36"/>
      <c r="L355" s="37"/>
      <c r="M355" s="8"/>
      <c r="N355" s="82"/>
      <c r="O355" s="68"/>
      <c r="P355" s="82"/>
      <c r="Q355" s="81"/>
      <c r="R355" s="280" t="str">
        <f t="shared" si="64"/>
        <v/>
      </c>
      <c r="S355" s="39" t="str">
        <f>IF(I355="","",IF(I355="委託輸送",IF(H355="ガソリン",VLOOKUP(L355,参考データ!$D$4:$F$6,3,TRUE),VLOOKUP(L355,参考データ!$D$7:$F$15,3,TRUE)),IF(H355="ガソリン",VLOOKUP(L355,参考データ!$D$16:$F$18,3,TRUE),VLOOKUP(L355,参考データ!$D$19:$F$27,3,TRUE))))</f>
        <v/>
      </c>
      <c r="T355" s="204" t="str">
        <f>IF(C355="","",IF(AND(J355=0,K355=0),0,IF(Q355="有",IF(H355="ガソリン",VLOOKUP(M355,参考データ!$B$36:$F$38,3,FALSE)/R355^VLOOKUP(M355,参考データ!$B$36:$F$38,4,FALSE)/L355^VLOOKUP(M355,参考データ!$B$36:$F$38,5,FALSE),VLOOKUP(M355,参考データ!$B$39:$F$42,3,FALSE)/R355^VLOOKUP(M355,参考データ!$B$39:$F$42,4,FALSE)/L355^VLOOKUP(M355,参考データ!$B$39:$F$42,5,FALSE))*U355,J355/(IF(I355="委託輸送",IF(H355="ガソリン",INDEX(参考データ!$F$48:$I$50,MATCH(L355,参考データ!$D$48:$D$50,1),MATCH(M355,参考データ!$F$47:$I$47,0)),INDEX(参考データ!$F$51:$I$59,MATCH(L355,参考データ!$D$51:$D$59,1),MATCH(M355,参考データ!$F$47:$I$47,0))),IF(H355="ガソリン",INDEX(参考データ!$F$60:$I$62,MATCH(L355,参考データ!$D$60:$D$62,1),MATCH(M355,参考データ!$F$47:$I$47,0)),INDEX(参考データ!$F$63:$I$71,MATCH(L355,参考データ!$D$63:$D$71,1),MATCH(M355,参考データ!$F$47:$I$47,0))))))))</f>
        <v/>
      </c>
      <c r="U355" s="218" t="str">
        <f t="shared" si="65"/>
        <v/>
      </c>
      <c r="V355" s="206" t="str">
        <f>IF(C355="","",IF(AND(K355=0,T355=0),"OK",IF(Q355="有",IF(OR(IF(I355="委託輸送",IF(H355="ガソリン",VLOOKUP(L355,参考データ!$D$4:$H$6,5,TRUE),VLOOKUP(L355,参考データ!$D$7:$H$15,5,TRUE)),IF(H355="ガソリン",VLOOKUP(L355,参考データ!$D$16:$H$18,5,TRUE),VLOOKUP(L355,参考データ!$D$19:$H$27,5,TRUE)))&lt;(J355/N355),S355&gt;R355),"エラー","OK"),IF(IF(I355="委託輸送",IF(H355="ガソリン",VLOOKUP(L355,参考データ!$D$4:$H$6,5,TRUE),VLOOKUP(L355,参考データ!$D$7:$H$15,5,TRUE)),IF(H355="ガソリン",VLOOKUP(L355,参考データ!$D$16:$H$18,5,TRUE),VLOOKUP(L355,参考データ!$D$19:$H$27,5,TRUE)))&lt;(J355/N355),"エラー","OK"))))</f>
        <v/>
      </c>
      <c r="AN355" s="156">
        <f t="shared" si="66"/>
        <v>0</v>
      </c>
      <c r="AO355" s="156">
        <f t="shared" si="67"/>
        <v>0</v>
      </c>
      <c r="AP355" s="140">
        <f t="shared" si="68"/>
        <v>0</v>
      </c>
      <c r="AQ355" s="159" t="str">
        <f t="shared" si="69"/>
        <v/>
      </c>
    </row>
    <row r="356" spans="2:43" x14ac:dyDescent="0.2">
      <c r="B356" s="202">
        <v>345</v>
      </c>
      <c r="C356" s="45"/>
      <c r="D356" s="114"/>
      <c r="E356" s="114"/>
      <c r="F356" s="114"/>
      <c r="G356" s="44"/>
      <c r="H356" s="10"/>
      <c r="I356" s="10"/>
      <c r="J356" s="5"/>
      <c r="K356" s="36"/>
      <c r="L356" s="37"/>
      <c r="M356" s="8"/>
      <c r="N356" s="82"/>
      <c r="O356" s="68"/>
      <c r="P356" s="82"/>
      <c r="Q356" s="81"/>
      <c r="R356" s="280" t="str">
        <f t="shared" si="64"/>
        <v/>
      </c>
      <c r="S356" s="39" t="str">
        <f>IF(I356="","",IF(I356="委託輸送",IF(H356="ガソリン",VLOOKUP(L356,参考データ!$D$4:$F$6,3,TRUE),VLOOKUP(L356,参考データ!$D$7:$F$15,3,TRUE)),IF(H356="ガソリン",VLOOKUP(L356,参考データ!$D$16:$F$18,3,TRUE),VLOOKUP(L356,参考データ!$D$19:$F$27,3,TRUE))))</f>
        <v/>
      </c>
      <c r="T356" s="204" t="str">
        <f>IF(C356="","",IF(AND(J356=0,K356=0),0,IF(Q356="有",IF(H356="ガソリン",VLOOKUP(M356,参考データ!$B$36:$F$38,3,FALSE)/R356^VLOOKUP(M356,参考データ!$B$36:$F$38,4,FALSE)/L356^VLOOKUP(M356,参考データ!$B$36:$F$38,5,FALSE),VLOOKUP(M356,参考データ!$B$39:$F$42,3,FALSE)/R356^VLOOKUP(M356,参考データ!$B$39:$F$42,4,FALSE)/L356^VLOOKUP(M356,参考データ!$B$39:$F$42,5,FALSE))*U356,J356/(IF(I356="委託輸送",IF(H356="ガソリン",INDEX(参考データ!$F$48:$I$50,MATCH(L356,参考データ!$D$48:$D$50,1),MATCH(M356,参考データ!$F$47:$I$47,0)),INDEX(参考データ!$F$51:$I$59,MATCH(L356,参考データ!$D$51:$D$59,1),MATCH(M356,参考データ!$F$47:$I$47,0))),IF(H356="ガソリン",INDEX(参考データ!$F$60:$I$62,MATCH(L356,参考データ!$D$60:$D$62,1),MATCH(M356,参考データ!$F$47:$I$47,0)),INDEX(参考データ!$F$63:$I$71,MATCH(L356,参考データ!$D$63:$D$71,1),MATCH(M356,参考データ!$F$47:$I$47,0))))))))</f>
        <v/>
      </c>
      <c r="U356" s="218" t="str">
        <f t="shared" si="65"/>
        <v/>
      </c>
      <c r="V356" s="206" t="str">
        <f>IF(C356="","",IF(AND(K356=0,T356=0),"OK",IF(Q356="有",IF(OR(IF(I356="委託輸送",IF(H356="ガソリン",VLOOKUP(L356,参考データ!$D$4:$H$6,5,TRUE),VLOOKUP(L356,参考データ!$D$7:$H$15,5,TRUE)),IF(H356="ガソリン",VLOOKUP(L356,参考データ!$D$16:$H$18,5,TRUE),VLOOKUP(L356,参考データ!$D$19:$H$27,5,TRUE)))&lt;(J356/N356),S356&gt;R356),"エラー","OK"),IF(IF(I356="委託輸送",IF(H356="ガソリン",VLOOKUP(L356,参考データ!$D$4:$H$6,5,TRUE),VLOOKUP(L356,参考データ!$D$7:$H$15,5,TRUE)),IF(H356="ガソリン",VLOOKUP(L356,参考データ!$D$16:$H$18,5,TRUE),VLOOKUP(L356,参考データ!$D$19:$H$27,5,TRUE)))&lt;(J356/N356),"エラー","OK"))))</f>
        <v/>
      </c>
      <c r="AN356" s="156">
        <f t="shared" si="66"/>
        <v>0</v>
      </c>
      <c r="AO356" s="156">
        <f t="shared" si="67"/>
        <v>0</v>
      </c>
      <c r="AP356" s="140">
        <f t="shared" si="68"/>
        <v>0</v>
      </c>
      <c r="AQ356" s="159" t="str">
        <f t="shared" si="69"/>
        <v/>
      </c>
    </row>
    <row r="357" spans="2:43" x14ac:dyDescent="0.2">
      <c r="B357" s="202">
        <v>346</v>
      </c>
      <c r="C357" s="45"/>
      <c r="D357" s="114"/>
      <c r="E357" s="114"/>
      <c r="F357" s="114"/>
      <c r="G357" s="44"/>
      <c r="H357" s="10"/>
      <c r="I357" s="10"/>
      <c r="J357" s="5"/>
      <c r="K357" s="36"/>
      <c r="L357" s="37"/>
      <c r="M357" s="8"/>
      <c r="N357" s="82"/>
      <c r="O357" s="68"/>
      <c r="P357" s="82"/>
      <c r="Q357" s="81"/>
      <c r="R357" s="280" t="str">
        <f t="shared" si="64"/>
        <v/>
      </c>
      <c r="S357" s="39" t="str">
        <f>IF(I357="","",IF(I357="委託輸送",IF(H357="ガソリン",VLOOKUP(L357,参考データ!$D$4:$F$6,3,TRUE),VLOOKUP(L357,参考データ!$D$7:$F$15,3,TRUE)),IF(H357="ガソリン",VLOOKUP(L357,参考データ!$D$16:$F$18,3,TRUE),VLOOKUP(L357,参考データ!$D$19:$F$27,3,TRUE))))</f>
        <v/>
      </c>
      <c r="T357" s="204" t="str">
        <f>IF(C357="","",IF(AND(J357=0,K357=0),0,IF(Q357="有",IF(H357="ガソリン",VLOOKUP(M357,参考データ!$B$36:$F$38,3,FALSE)/R357^VLOOKUP(M357,参考データ!$B$36:$F$38,4,FALSE)/L357^VLOOKUP(M357,参考データ!$B$36:$F$38,5,FALSE),VLOOKUP(M357,参考データ!$B$39:$F$42,3,FALSE)/R357^VLOOKUP(M357,参考データ!$B$39:$F$42,4,FALSE)/L357^VLOOKUP(M357,参考データ!$B$39:$F$42,5,FALSE))*U357,J357/(IF(I357="委託輸送",IF(H357="ガソリン",INDEX(参考データ!$F$48:$I$50,MATCH(L357,参考データ!$D$48:$D$50,1),MATCH(M357,参考データ!$F$47:$I$47,0)),INDEX(参考データ!$F$51:$I$59,MATCH(L357,参考データ!$D$51:$D$59,1),MATCH(M357,参考データ!$F$47:$I$47,0))),IF(H357="ガソリン",INDEX(参考データ!$F$60:$I$62,MATCH(L357,参考データ!$D$60:$D$62,1),MATCH(M357,参考データ!$F$47:$I$47,0)),INDEX(参考データ!$F$63:$I$71,MATCH(L357,参考データ!$D$63:$D$71,1),MATCH(M357,参考データ!$F$47:$I$47,0))))))))</f>
        <v/>
      </c>
      <c r="U357" s="218" t="str">
        <f t="shared" si="65"/>
        <v/>
      </c>
      <c r="V357" s="206" t="str">
        <f>IF(C357="","",IF(AND(K357=0,T357=0),"OK",IF(Q357="有",IF(OR(IF(I357="委託輸送",IF(H357="ガソリン",VLOOKUP(L357,参考データ!$D$4:$H$6,5,TRUE),VLOOKUP(L357,参考データ!$D$7:$H$15,5,TRUE)),IF(H357="ガソリン",VLOOKUP(L357,参考データ!$D$16:$H$18,5,TRUE),VLOOKUP(L357,参考データ!$D$19:$H$27,5,TRUE)))&lt;(J357/N357),S357&gt;R357),"エラー","OK"),IF(IF(I357="委託輸送",IF(H357="ガソリン",VLOOKUP(L357,参考データ!$D$4:$H$6,5,TRUE),VLOOKUP(L357,参考データ!$D$7:$H$15,5,TRUE)),IF(H357="ガソリン",VLOOKUP(L357,参考データ!$D$16:$H$18,5,TRUE),VLOOKUP(L357,参考データ!$D$19:$H$27,5,TRUE)))&lt;(J357/N357),"エラー","OK"))))</f>
        <v/>
      </c>
      <c r="AN357" s="156">
        <f t="shared" si="66"/>
        <v>0</v>
      </c>
      <c r="AO357" s="156">
        <f t="shared" si="67"/>
        <v>0</v>
      </c>
      <c r="AP357" s="140">
        <f t="shared" si="68"/>
        <v>0</v>
      </c>
      <c r="AQ357" s="159" t="str">
        <f t="shared" si="69"/>
        <v/>
      </c>
    </row>
    <row r="358" spans="2:43" x14ac:dyDescent="0.2">
      <c r="B358" s="202">
        <v>347</v>
      </c>
      <c r="C358" s="45"/>
      <c r="D358" s="114"/>
      <c r="E358" s="114"/>
      <c r="F358" s="114"/>
      <c r="G358" s="44"/>
      <c r="H358" s="10"/>
      <c r="I358" s="10"/>
      <c r="J358" s="5"/>
      <c r="K358" s="36"/>
      <c r="L358" s="37"/>
      <c r="M358" s="8"/>
      <c r="N358" s="82"/>
      <c r="O358" s="68"/>
      <c r="P358" s="82"/>
      <c r="Q358" s="81"/>
      <c r="R358" s="280" t="str">
        <f t="shared" si="64"/>
        <v/>
      </c>
      <c r="S358" s="39" t="str">
        <f>IF(I358="","",IF(I358="委託輸送",IF(H358="ガソリン",VLOOKUP(L358,参考データ!$D$4:$F$6,3,TRUE),VLOOKUP(L358,参考データ!$D$7:$F$15,3,TRUE)),IF(H358="ガソリン",VLOOKUP(L358,参考データ!$D$16:$F$18,3,TRUE),VLOOKUP(L358,参考データ!$D$19:$F$27,3,TRUE))))</f>
        <v/>
      </c>
      <c r="T358" s="204" t="str">
        <f>IF(C358="","",IF(AND(J358=0,K358=0),0,IF(Q358="有",IF(H358="ガソリン",VLOOKUP(M358,参考データ!$B$36:$F$38,3,FALSE)/R358^VLOOKUP(M358,参考データ!$B$36:$F$38,4,FALSE)/L358^VLOOKUP(M358,参考データ!$B$36:$F$38,5,FALSE),VLOOKUP(M358,参考データ!$B$39:$F$42,3,FALSE)/R358^VLOOKUP(M358,参考データ!$B$39:$F$42,4,FALSE)/L358^VLOOKUP(M358,参考データ!$B$39:$F$42,5,FALSE))*U358,J358/(IF(I358="委託輸送",IF(H358="ガソリン",INDEX(参考データ!$F$48:$I$50,MATCH(L358,参考データ!$D$48:$D$50,1),MATCH(M358,参考データ!$F$47:$I$47,0)),INDEX(参考データ!$F$51:$I$59,MATCH(L358,参考データ!$D$51:$D$59,1),MATCH(M358,参考データ!$F$47:$I$47,0))),IF(H358="ガソリン",INDEX(参考データ!$F$60:$I$62,MATCH(L358,参考データ!$D$60:$D$62,1),MATCH(M358,参考データ!$F$47:$I$47,0)),INDEX(参考データ!$F$63:$I$71,MATCH(L358,参考データ!$D$63:$D$71,1),MATCH(M358,参考データ!$F$47:$I$47,0))))))))</f>
        <v/>
      </c>
      <c r="U358" s="218" t="str">
        <f t="shared" si="65"/>
        <v/>
      </c>
      <c r="V358" s="206" t="str">
        <f>IF(C358="","",IF(AND(K358=0,T358=0),"OK",IF(Q358="有",IF(OR(IF(I358="委託輸送",IF(H358="ガソリン",VLOOKUP(L358,参考データ!$D$4:$H$6,5,TRUE),VLOOKUP(L358,参考データ!$D$7:$H$15,5,TRUE)),IF(H358="ガソリン",VLOOKUP(L358,参考データ!$D$16:$H$18,5,TRUE),VLOOKUP(L358,参考データ!$D$19:$H$27,5,TRUE)))&lt;(J358/N358),S358&gt;R358),"エラー","OK"),IF(IF(I358="委託輸送",IF(H358="ガソリン",VLOOKUP(L358,参考データ!$D$4:$H$6,5,TRUE),VLOOKUP(L358,参考データ!$D$7:$H$15,5,TRUE)),IF(H358="ガソリン",VLOOKUP(L358,参考データ!$D$16:$H$18,5,TRUE),VLOOKUP(L358,参考データ!$D$19:$H$27,5,TRUE)))&lt;(J358/N358),"エラー","OK"))))</f>
        <v/>
      </c>
      <c r="AN358" s="156">
        <f t="shared" si="66"/>
        <v>0</v>
      </c>
      <c r="AO358" s="156">
        <f t="shared" si="67"/>
        <v>0</v>
      </c>
      <c r="AP358" s="140">
        <f t="shared" si="68"/>
        <v>0</v>
      </c>
      <c r="AQ358" s="159" t="str">
        <f t="shared" si="69"/>
        <v/>
      </c>
    </row>
    <row r="359" spans="2:43" x14ac:dyDescent="0.2">
      <c r="B359" s="202">
        <v>348</v>
      </c>
      <c r="C359" s="45"/>
      <c r="D359" s="114"/>
      <c r="E359" s="114"/>
      <c r="F359" s="114"/>
      <c r="G359" s="44"/>
      <c r="H359" s="10"/>
      <c r="I359" s="10"/>
      <c r="J359" s="5"/>
      <c r="K359" s="36"/>
      <c r="L359" s="37"/>
      <c r="M359" s="8"/>
      <c r="N359" s="82"/>
      <c r="O359" s="68"/>
      <c r="P359" s="82"/>
      <c r="Q359" s="81"/>
      <c r="R359" s="280" t="str">
        <f t="shared" si="64"/>
        <v/>
      </c>
      <c r="S359" s="39" t="str">
        <f>IF(I359="","",IF(I359="委託輸送",IF(H359="ガソリン",VLOOKUP(L359,参考データ!$D$4:$F$6,3,TRUE),VLOOKUP(L359,参考データ!$D$7:$F$15,3,TRUE)),IF(H359="ガソリン",VLOOKUP(L359,参考データ!$D$16:$F$18,3,TRUE),VLOOKUP(L359,参考データ!$D$19:$F$27,3,TRUE))))</f>
        <v/>
      </c>
      <c r="T359" s="204" t="str">
        <f>IF(C359="","",IF(AND(J359=0,K359=0),0,IF(Q359="有",IF(H359="ガソリン",VLOOKUP(M359,参考データ!$B$36:$F$38,3,FALSE)/R359^VLOOKUP(M359,参考データ!$B$36:$F$38,4,FALSE)/L359^VLOOKUP(M359,参考データ!$B$36:$F$38,5,FALSE),VLOOKUP(M359,参考データ!$B$39:$F$42,3,FALSE)/R359^VLOOKUP(M359,参考データ!$B$39:$F$42,4,FALSE)/L359^VLOOKUP(M359,参考データ!$B$39:$F$42,5,FALSE))*U359,J359/(IF(I359="委託輸送",IF(H359="ガソリン",INDEX(参考データ!$F$48:$I$50,MATCH(L359,参考データ!$D$48:$D$50,1),MATCH(M359,参考データ!$F$47:$I$47,0)),INDEX(参考データ!$F$51:$I$59,MATCH(L359,参考データ!$D$51:$D$59,1),MATCH(M359,参考データ!$F$47:$I$47,0))),IF(H359="ガソリン",INDEX(参考データ!$F$60:$I$62,MATCH(L359,参考データ!$D$60:$D$62,1),MATCH(M359,参考データ!$F$47:$I$47,0)),INDEX(参考データ!$F$63:$I$71,MATCH(L359,参考データ!$D$63:$D$71,1),MATCH(M359,参考データ!$F$47:$I$47,0))))))))</f>
        <v/>
      </c>
      <c r="U359" s="218" t="str">
        <f t="shared" si="65"/>
        <v/>
      </c>
      <c r="V359" s="206" t="str">
        <f>IF(C359="","",IF(AND(K359=0,T359=0),"OK",IF(Q359="有",IF(OR(IF(I359="委託輸送",IF(H359="ガソリン",VLOOKUP(L359,参考データ!$D$4:$H$6,5,TRUE),VLOOKUP(L359,参考データ!$D$7:$H$15,5,TRUE)),IF(H359="ガソリン",VLOOKUP(L359,参考データ!$D$16:$H$18,5,TRUE),VLOOKUP(L359,参考データ!$D$19:$H$27,5,TRUE)))&lt;(J359/N359),S359&gt;R359),"エラー","OK"),IF(IF(I359="委託輸送",IF(H359="ガソリン",VLOOKUP(L359,参考データ!$D$4:$H$6,5,TRUE),VLOOKUP(L359,参考データ!$D$7:$H$15,5,TRUE)),IF(H359="ガソリン",VLOOKUP(L359,参考データ!$D$16:$H$18,5,TRUE),VLOOKUP(L359,参考データ!$D$19:$H$27,5,TRUE)))&lt;(J359/N359),"エラー","OK"))))</f>
        <v/>
      </c>
      <c r="AN359" s="156">
        <f t="shared" si="66"/>
        <v>0</v>
      </c>
      <c r="AO359" s="156">
        <f t="shared" si="67"/>
        <v>0</v>
      </c>
      <c r="AP359" s="140">
        <f t="shared" si="68"/>
        <v>0</v>
      </c>
      <c r="AQ359" s="159" t="str">
        <f t="shared" si="69"/>
        <v/>
      </c>
    </row>
    <row r="360" spans="2:43" x14ac:dyDescent="0.2">
      <c r="B360" s="202">
        <v>349</v>
      </c>
      <c r="C360" s="45"/>
      <c r="D360" s="114"/>
      <c r="E360" s="114"/>
      <c r="F360" s="114"/>
      <c r="G360" s="44"/>
      <c r="H360" s="10"/>
      <c r="I360" s="10"/>
      <c r="J360" s="5"/>
      <c r="K360" s="36"/>
      <c r="L360" s="37"/>
      <c r="M360" s="8"/>
      <c r="N360" s="82"/>
      <c r="O360" s="68"/>
      <c r="P360" s="82"/>
      <c r="Q360" s="81"/>
      <c r="R360" s="280" t="str">
        <f t="shared" si="64"/>
        <v/>
      </c>
      <c r="S360" s="39" t="str">
        <f>IF(I360="","",IF(I360="委託輸送",IF(H360="ガソリン",VLOOKUP(L360,参考データ!$D$4:$F$6,3,TRUE),VLOOKUP(L360,参考データ!$D$7:$F$15,3,TRUE)),IF(H360="ガソリン",VLOOKUP(L360,参考データ!$D$16:$F$18,3,TRUE),VLOOKUP(L360,参考データ!$D$19:$F$27,3,TRUE))))</f>
        <v/>
      </c>
      <c r="T360" s="204" t="str">
        <f>IF(C360="","",IF(AND(J360=0,K360=0),0,IF(Q360="有",IF(H360="ガソリン",VLOOKUP(M360,参考データ!$B$36:$F$38,3,FALSE)/R360^VLOOKUP(M360,参考データ!$B$36:$F$38,4,FALSE)/L360^VLOOKUP(M360,参考データ!$B$36:$F$38,5,FALSE),VLOOKUP(M360,参考データ!$B$39:$F$42,3,FALSE)/R360^VLOOKUP(M360,参考データ!$B$39:$F$42,4,FALSE)/L360^VLOOKUP(M360,参考データ!$B$39:$F$42,5,FALSE))*U360,J360/(IF(I360="委託輸送",IF(H360="ガソリン",INDEX(参考データ!$F$48:$I$50,MATCH(L360,参考データ!$D$48:$D$50,1),MATCH(M360,参考データ!$F$47:$I$47,0)),INDEX(参考データ!$F$51:$I$59,MATCH(L360,参考データ!$D$51:$D$59,1),MATCH(M360,参考データ!$F$47:$I$47,0))),IF(H360="ガソリン",INDEX(参考データ!$F$60:$I$62,MATCH(L360,参考データ!$D$60:$D$62,1),MATCH(M360,参考データ!$F$47:$I$47,0)),INDEX(参考データ!$F$63:$I$71,MATCH(L360,参考データ!$D$63:$D$71,1),MATCH(M360,参考データ!$F$47:$I$47,0))))))))</f>
        <v/>
      </c>
      <c r="U360" s="218" t="str">
        <f t="shared" si="65"/>
        <v/>
      </c>
      <c r="V360" s="206" t="str">
        <f>IF(C360="","",IF(AND(K360=0,T360=0),"OK",IF(Q360="有",IF(OR(IF(I360="委託輸送",IF(H360="ガソリン",VLOOKUP(L360,参考データ!$D$4:$H$6,5,TRUE),VLOOKUP(L360,参考データ!$D$7:$H$15,5,TRUE)),IF(H360="ガソリン",VLOOKUP(L360,参考データ!$D$16:$H$18,5,TRUE),VLOOKUP(L360,参考データ!$D$19:$H$27,5,TRUE)))&lt;(J360/N360),S360&gt;R360),"エラー","OK"),IF(IF(I360="委託輸送",IF(H360="ガソリン",VLOOKUP(L360,参考データ!$D$4:$H$6,5,TRUE),VLOOKUP(L360,参考データ!$D$7:$H$15,5,TRUE)),IF(H360="ガソリン",VLOOKUP(L360,参考データ!$D$16:$H$18,5,TRUE),VLOOKUP(L360,参考データ!$D$19:$H$27,5,TRUE)))&lt;(J360/N360),"エラー","OK"))))</f>
        <v/>
      </c>
      <c r="AN360" s="156">
        <f t="shared" si="66"/>
        <v>0</v>
      </c>
      <c r="AO360" s="156">
        <f t="shared" si="67"/>
        <v>0</v>
      </c>
      <c r="AP360" s="140">
        <f t="shared" si="68"/>
        <v>0</v>
      </c>
      <c r="AQ360" s="159" t="str">
        <f t="shared" si="69"/>
        <v/>
      </c>
    </row>
    <row r="361" spans="2:43" x14ac:dyDescent="0.2">
      <c r="B361" s="202">
        <v>350</v>
      </c>
      <c r="C361" s="45"/>
      <c r="D361" s="114"/>
      <c r="E361" s="114"/>
      <c r="F361" s="114"/>
      <c r="G361" s="44"/>
      <c r="H361" s="10"/>
      <c r="I361" s="10"/>
      <c r="J361" s="5"/>
      <c r="K361" s="36"/>
      <c r="L361" s="37"/>
      <c r="M361" s="8"/>
      <c r="N361" s="82"/>
      <c r="O361" s="68"/>
      <c r="P361" s="82"/>
      <c r="Q361" s="81"/>
      <c r="R361" s="280" t="str">
        <f t="shared" si="64"/>
        <v/>
      </c>
      <c r="S361" s="39" t="str">
        <f>IF(I361="","",IF(I361="委託輸送",IF(H361="ガソリン",VLOOKUP(L361,参考データ!$D$4:$F$6,3,TRUE),VLOOKUP(L361,参考データ!$D$7:$F$15,3,TRUE)),IF(H361="ガソリン",VLOOKUP(L361,参考データ!$D$16:$F$18,3,TRUE),VLOOKUP(L361,参考データ!$D$19:$F$27,3,TRUE))))</f>
        <v/>
      </c>
      <c r="T361" s="204" t="str">
        <f>IF(C361="","",IF(AND(J361=0,K361=0),0,IF(Q361="有",IF(H361="ガソリン",VLOOKUP(M361,参考データ!$B$36:$F$38,3,FALSE)/R361^VLOOKUP(M361,参考データ!$B$36:$F$38,4,FALSE)/L361^VLOOKUP(M361,参考データ!$B$36:$F$38,5,FALSE),VLOOKUP(M361,参考データ!$B$39:$F$42,3,FALSE)/R361^VLOOKUP(M361,参考データ!$B$39:$F$42,4,FALSE)/L361^VLOOKUP(M361,参考データ!$B$39:$F$42,5,FALSE))*U361,J361/(IF(I361="委託輸送",IF(H361="ガソリン",INDEX(参考データ!$F$48:$I$50,MATCH(L361,参考データ!$D$48:$D$50,1),MATCH(M361,参考データ!$F$47:$I$47,0)),INDEX(参考データ!$F$51:$I$59,MATCH(L361,参考データ!$D$51:$D$59,1),MATCH(M361,参考データ!$F$47:$I$47,0))),IF(H361="ガソリン",INDEX(参考データ!$F$60:$I$62,MATCH(L361,参考データ!$D$60:$D$62,1),MATCH(M361,参考データ!$F$47:$I$47,0)),INDEX(参考データ!$F$63:$I$71,MATCH(L361,参考データ!$D$63:$D$71,1),MATCH(M361,参考データ!$F$47:$I$47,0))))))))</f>
        <v/>
      </c>
      <c r="U361" s="218" t="str">
        <f t="shared" si="65"/>
        <v/>
      </c>
      <c r="V361" s="206" t="str">
        <f>IF(C361="","",IF(AND(K361=0,T361=0),"OK",IF(Q361="有",IF(OR(IF(I361="委託輸送",IF(H361="ガソリン",VLOOKUP(L361,参考データ!$D$4:$H$6,5,TRUE),VLOOKUP(L361,参考データ!$D$7:$H$15,5,TRUE)),IF(H361="ガソリン",VLOOKUP(L361,参考データ!$D$16:$H$18,5,TRUE),VLOOKUP(L361,参考データ!$D$19:$H$27,5,TRUE)))&lt;(J361/N361),S361&gt;R361),"エラー","OK"),IF(IF(I361="委託輸送",IF(H361="ガソリン",VLOOKUP(L361,参考データ!$D$4:$H$6,5,TRUE),VLOOKUP(L361,参考データ!$D$7:$H$15,5,TRUE)),IF(H361="ガソリン",VLOOKUP(L361,参考データ!$D$16:$H$18,5,TRUE),VLOOKUP(L361,参考データ!$D$19:$H$27,5,TRUE)))&lt;(J361/N361),"エラー","OK"))))</f>
        <v/>
      </c>
      <c r="AN361" s="156">
        <f t="shared" si="66"/>
        <v>0</v>
      </c>
      <c r="AO361" s="156">
        <f t="shared" si="67"/>
        <v>0</v>
      </c>
      <c r="AP361" s="140">
        <f t="shared" si="68"/>
        <v>0</v>
      </c>
      <c r="AQ361" s="159" t="str">
        <f t="shared" si="69"/>
        <v/>
      </c>
    </row>
    <row r="362" spans="2:43" x14ac:dyDescent="0.2">
      <c r="B362" s="202">
        <v>351</v>
      </c>
      <c r="C362" s="45"/>
      <c r="D362" s="114"/>
      <c r="E362" s="114"/>
      <c r="F362" s="114"/>
      <c r="G362" s="44"/>
      <c r="H362" s="10"/>
      <c r="I362" s="10"/>
      <c r="J362" s="5"/>
      <c r="K362" s="36"/>
      <c r="L362" s="37"/>
      <c r="M362" s="8"/>
      <c r="N362" s="82"/>
      <c r="O362" s="68"/>
      <c r="P362" s="82"/>
      <c r="Q362" s="81"/>
      <c r="R362" s="280" t="str">
        <f t="shared" si="64"/>
        <v/>
      </c>
      <c r="S362" s="39" t="str">
        <f>IF(I362="","",IF(I362="委託輸送",IF(H362="ガソリン",VLOOKUP(L362,参考データ!$D$4:$F$6,3,TRUE),VLOOKUP(L362,参考データ!$D$7:$F$15,3,TRUE)),IF(H362="ガソリン",VLOOKUP(L362,参考データ!$D$16:$F$18,3,TRUE),VLOOKUP(L362,参考データ!$D$19:$F$27,3,TRUE))))</f>
        <v/>
      </c>
      <c r="T362" s="204" t="str">
        <f>IF(C362="","",IF(AND(J362=0,K362=0),0,IF(Q362="有",IF(H362="ガソリン",VLOOKUP(M362,参考データ!$B$36:$F$38,3,FALSE)/R362^VLOOKUP(M362,参考データ!$B$36:$F$38,4,FALSE)/L362^VLOOKUP(M362,参考データ!$B$36:$F$38,5,FALSE),VLOOKUP(M362,参考データ!$B$39:$F$42,3,FALSE)/R362^VLOOKUP(M362,参考データ!$B$39:$F$42,4,FALSE)/L362^VLOOKUP(M362,参考データ!$B$39:$F$42,5,FALSE))*U362,J362/(IF(I362="委託輸送",IF(H362="ガソリン",INDEX(参考データ!$F$48:$I$50,MATCH(L362,参考データ!$D$48:$D$50,1),MATCH(M362,参考データ!$F$47:$I$47,0)),INDEX(参考データ!$F$51:$I$59,MATCH(L362,参考データ!$D$51:$D$59,1),MATCH(M362,参考データ!$F$47:$I$47,0))),IF(H362="ガソリン",INDEX(参考データ!$F$60:$I$62,MATCH(L362,参考データ!$D$60:$D$62,1),MATCH(M362,参考データ!$F$47:$I$47,0)),INDEX(参考データ!$F$63:$I$71,MATCH(L362,参考データ!$D$63:$D$71,1),MATCH(M362,参考データ!$F$47:$I$47,0))))))))</f>
        <v/>
      </c>
      <c r="U362" s="218" t="str">
        <f t="shared" si="65"/>
        <v/>
      </c>
      <c r="V362" s="206" t="str">
        <f>IF(C362="","",IF(AND(K362=0,T362=0),"OK",IF(Q362="有",IF(OR(IF(I362="委託輸送",IF(H362="ガソリン",VLOOKUP(L362,参考データ!$D$4:$H$6,5,TRUE),VLOOKUP(L362,参考データ!$D$7:$H$15,5,TRUE)),IF(H362="ガソリン",VLOOKUP(L362,参考データ!$D$16:$H$18,5,TRUE),VLOOKUP(L362,参考データ!$D$19:$H$27,5,TRUE)))&lt;(J362/N362),S362&gt;R362),"エラー","OK"),IF(IF(I362="委託輸送",IF(H362="ガソリン",VLOOKUP(L362,参考データ!$D$4:$H$6,5,TRUE),VLOOKUP(L362,参考データ!$D$7:$H$15,5,TRUE)),IF(H362="ガソリン",VLOOKUP(L362,参考データ!$D$16:$H$18,5,TRUE),VLOOKUP(L362,参考データ!$D$19:$H$27,5,TRUE)))&lt;(J362/N362),"エラー","OK"))))</f>
        <v/>
      </c>
      <c r="AN362" s="156">
        <f t="shared" si="66"/>
        <v>0</v>
      </c>
      <c r="AO362" s="156">
        <f t="shared" si="67"/>
        <v>0</v>
      </c>
      <c r="AP362" s="140">
        <f t="shared" si="68"/>
        <v>0</v>
      </c>
      <c r="AQ362" s="159" t="str">
        <f t="shared" si="69"/>
        <v/>
      </c>
    </row>
    <row r="363" spans="2:43" x14ac:dyDescent="0.2">
      <c r="B363" s="202">
        <v>352</v>
      </c>
      <c r="C363" s="45"/>
      <c r="D363" s="114"/>
      <c r="E363" s="114"/>
      <c r="F363" s="114"/>
      <c r="G363" s="44"/>
      <c r="H363" s="10"/>
      <c r="I363" s="10"/>
      <c r="J363" s="5"/>
      <c r="K363" s="36"/>
      <c r="L363" s="37"/>
      <c r="M363" s="8"/>
      <c r="N363" s="82"/>
      <c r="O363" s="68"/>
      <c r="P363" s="82"/>
      <c r="Q363" s="81"/>
      <c r="R363" s="280" t="str">
        <f t="shared" si="64"/>
        <v/>
      </c>
      <c r="S363" s="39" t="str">
        <f>IF(I363="","",IF(I363="委託輸送",IF(H363="ガソリン",VLOOKUP(L363,参考データ!$D$4:$F$6,3,TRUE),VLOOKUP(L363,参考データ!$D$7:$F$15,3,TRUE)),IF(H363="ガソリン",VLOOKUP(L363,参考データ!$D$16:$F$18,3,TRUE),VLOOKUP(L363,参考データ!$D$19:$F$27,3,TRUE))))</f>
        <v/>
      </c>
      <c r="T363" s="204" t="str">
        <f>IF(C363="","",IF(AND(J363=0,K363=0),0,IF(Q363="有",IF(H363="ガソリン",VLOOKUP(M363,参考データ!$B$36:$F$38,3,FALSE)/R363^VLOOKUP(M363,参考データ!$B$36:$F$38,4,FALSE)/L363^VLOOKUP(M363,参考データ!$B$36:$F$38,5,FALSE),VLOOKUP(M363,参考データ!$B$39:$F$42,3,FALSE)/R363^VLOOKUP(M363,参考データ!$B$39:$F$42,4,FALSE)/L363^VLOOKUP(M363,参考データ!$B$39:$F$42,5,FALSE))*U363,J363/(IF(I363="委託輸送",IF(H363="ガソリン",INDEX(参考データ!$F$48:$I$50,MATCH(L363,参考データ!$D$48:$D$50,1),MATCH(M363,参考データ!$F$47:$I$47,0)),INDEX(参考データ!$F$51:$I$59,MATCH(L363,参考データ!$D$51:$D$59,1),MATCH(M363,参考データ!$F$47:$I$47,0))),IF(H363="ガソリン",INDEX(参考データ!$F$60:$I$62,MATCH(L363,参考データ!$D$60:$D$62,1),MATCH(M363,参考データ!$F$47:$I$47,0)),INDEX(参考データ!$F$63:$I$71,MATCH(L363,参考データ!$D$63:$D$71,1),MATCH(M363,参考データ!$F$47:$I$47,0))))))))</f>
        <v/>
      </c>
      <c r="U363" s="218" t="str">
        <f t="shared" si="65"/>
        <v/>
      </c>
      <c r="V363" s="206" t="str">
        <f>IF(C363="","",IF(AND(K363=0,T363=0),"OK",IF(Q363="有",IF(OR(IF(I363="委託輸送",IF(H363="ガソリン",VLOOKUP(L363,参考データ!$D$4:$H$6,5,TRUE),VLOOKUP(L363,参考データ!$D$7:$H$15,5,TRUE)),IF(H363="ガソリン",VLOOKUP(L363,参考データ!$D$16:$H$18,5,TRUE),VLOOKUP(L363,参考データ!$D$19:$H$27,5,TRUE)))&lt;(J363/N363),S363&gt;R363),"エラー","OK"),IF(IF(I363="委託輸送",IF(H363="ガソリン",VLOOKUP(L363,参考データ!$D$4:$H$6,5,TRUE),VLOOKUP(L363,参考データ!$D$7:$H$15,5,TRUE)),IF(H363="ガソリン",VLOOKUP(L363,参考データ!$D$16:$H$18,5,TRUE),VLOOKUP(L363,参考データ!$D$19:$H$27,5,TRUE)))&lt;(J363/N363),"エラー","OK"))))</f>
        <v/>
      </c>
      <c r="AN363" s="156">
        <f t="shared" si="66"/>
        <v>0</v>
      </c>
      <c r="AO363" s="156">
        <f t="shared" si="67"/>
        <v>0</v>
      </c>
      <c r="AP363" s="140">
        <f t="shared" si="68"/>
        <v>0</v>
      </c>
      <c r="AQ363" s="159" t="str">
        <f t="shared" si="69"/>
        <v/>
      </c>
    </row>
    <row r="364" spans="2:43" x14ac:dyDescent="0.2">
      <c r="B364" s="202">
        <v>353</v>
      </c>
      <c r="C364" s="45"/>
      <c r="D364" s="114"/>
      <c r="E364" s="114"/>
      <c r="F364" s="114"/>
      <c r="G364" s="44"/>
      <c r="H364" s="10"/>
      <c r="I364" s="10"/>
      <c r="J364" s="5"/>
      <c r="K364" s="36"/>
      <c r="L364" s="37"/>
      <c r="M364" s="8"/>
      <c r="N364" s="82"/>
      <c r="O364" s="68"/>
      <c r="P364" s="82"/>
      <c r="Q364" s="81"/>
      <c r="R364" s="280" t="str">
        <f t="shared" si="64"/>
        <v/>
      </c>
      <c r="S364" s="39" t="str">
        <f>IF(I364="","",IF(I364="委託輸送",IF(H364="ガソリン",VLOOKUP(L364,参考データ!$D$4:$F$6,3,TRUE),VLOOKUP(L364,参考データ!$D$7:$F$15,3,TRUE)),IF(H364="ガソリン",VLOOKUP(L364,参考データ!$D$16:$F$18,3,TRUE),VLOOKUP(L364,参考データ!$D$19:$F$27,3,TRUE))))</f>
        <v/>
      </c>
      <c r="T364" s="204" t="str">
        <f>IF(C364="","",IF(AND(J364=0,K364=0),0,IF(Q364="有",IF(H364="ガソリン",VLOOKUP(M364,参考データ!$B$36:$F$38,3,FALSE)/R364^VLOOKUP(M364,参考データ!$B$36:$F$38,4,FALSE)/L364^VLOOKUP(M364,参考データ!$B$36:$F$38,5,FALSE),VLOOKUP(M364,参考データ!$B$39:$F$42,3,FALSE)/R364^VLOOKUP(M364,参考データ!$B$39:$F$42,4,FALSE)/L364^VLOOKUP(M364,参考データ!$B$39:$F$42,5,FALSE))*U364,J364/(IF(I364="委託輸送",IF(H364="ガソリン",INDEX(参考データ!$F$48:$I$50,MATCH(L364,参考データ!$D$48:$D$50,1),MATCH(M364,参考データ!$F$47:$I$47,0)),INDEX(参考データ!$F$51:$I$59,MATCH(L364,参考データ!$D$51:$D$59,1),MATCH(M364,参考データ!$F$47:$I$47,0))),IF(H364="ガソリン",INDEX(参考データ!$F$60:$I$62,MATCH(L364,参考データ!$D$60:$D$62,1),MATCH(M364,参考データ!$F$47:$I$47,0)),INDEX(参考データ!$F$63:$I$71,MATCH(L364,参考データ!$D$63:$D$71,1),MATCH(M364,参考データ!$F$47:$I$47,0))))))))</f>
        <v/>
      </c>
      <c r="U364" s="218" t="str">
        <f t="shared" si="65"/>
        <v/>
      </c>
      <c r="V364" s="206" t="str">
        <f>IF(C364="","",IF(AND(K364=0,T364=0),"OK",IF(Q364="有",IF(OR(IF(I364="委託輸送",IF(H364="ガソリン",VLOOKUP(L364,参考データ!$D$4:$H$6,5,TRUE),VLOOKUP(L364,参考データ!$D$7:$H$15,5,TRUE)),IF(H364="ガソリン",VLOOKUP(L364,参考データ!$D$16:$H$18,5,TRUE),VLOOKUP(L364,参考データ!$D$19:$H$27,5,TRUE)))&lt;(J364/N364),S364&gt;R364),"エラー","OK"),IF(IF(I364="委託輸送",IF(H364="ガソリン",VLOOKUP(L364,参考データ!$D$4:$H$6,5,TRUE),VLOOKUP(L364,参考データ!$D$7:$H$15,5,TRUE)),IF(H364="ガソリン",VLOOKUP(L364,参考データ!$D$16:$H$18,5,TRUE),VLOOKUP(L364,参考データ!$D$19:$H$27,5,TRUE)))&lt;(J364/N364),"エラー","OK"))))</f>
        <v/>
      </c>
      <c r="AN364" s="156">
        <f t="shared" si="66"/>
        <v>0</v>
      </c>
      <c r="AO364" s="156">
        <f t="shared" si="67"/>
        <v>0</v>
      </c>
      <c r="AP364" s="140">
        <f t="shared" si="68"/>
        <v>0</v>
      </c>
      <c r="AQ364" s="159" t="str">
        <f t="shared" si="69"/>
        <v/>
      </c>
    </row>
    <row r="365" spans="2:43" x14ac:dyDescent="0.2">
      <c r="B365" s="202">
        <v>354</v>
      </c>
      <c r="C365" s="45"/>
      <c r="D365" s="114"/>
      <c r="E365" s="114"/>
      <c r="F365" s="114"/>
      <c r="G365" s="44"/>
      <c r="H365" s="10"/>
      <c r="I365" s="10"/>
      <c r="J365" s="5"/>
      <c r="K365" s="36"/>
      <c r="L365" s="37"/>
      <c r="M365" s="8"/>
      <c r="N365" s="82"/>
      <c r="O365" s="68"/>
      <c r="P365" s="82"/>
      <c r="Q365" s="81"/>
      <c r="R365" s="280" t="str">
        <f t="shared" si="64"/>
        <v/>
      </c>
      <c r="S365" s="39" t="str">
        <f>IF(I365="","",IF(I365="委託輸送",IF(H365="ガソリン",VLOOKUP(L365,参考データ!$D$4:$F$6,3,TRUE),VLOOKUP(L365,参考データ!$D$7:$F$15,3,TRUE)),IF(H365="ガソリン",VLOOKUP(L365,参考データ!$D$16:$F$18,3,TRUE),VLOOKUP(L365,参考データ!$D$19:$F$27,3,TRUE))))</f>
        <v/>
      </c>
      <c r="T365" s="204" t="str">
        <f>IF(C365="","",IF(AND(J365=0,K365=0),0,IF(Q365="有",IF(H365="ガソリン",VLOOKUP(M365,参考データ!$B$36:$F$38,3,FALSE)/R365^VLOOKUP(M365,参考データ!$B$36:$F$38,4,FALSE)/L365^VLOOKUP(M365,参考データ!$B$36:$F$38,5,FALSE),VLOOKUP(M365,参考データ!$B$39:$F$42,3,FALSE)/R365^VLOOKUP(M365,参考データ!$B$39:$F$42,4,FALSE)/L365^VLOOKUP(M365,参考データ!$B$39:$F$42,5,FALSE))*U365,J365/(IF(I365="委託輸送",IF(H365="ガソリン",INDEX(参考データ!$F$48:$I$50,MATCH(L365,参考データ!$D$48:$D$50,1),MATCH(M365,参考データ!$F$47:$I$47,0)),INDEX(参考データ!$F$51:$I$59,MATCH(L365,参考データ!$D$51:$D$59,1),MATCH(M365,参考データ!$F$47:$I$47,0))),IF(H365="ガソリン",INDEX(参考データ!$F$60:$I$62,MATCH(L365,参考データ!$D$60:$D$62,1),MATCH(M365,参考データ!$F$47:$I$47,0)),INDEX(参考データ!$F$63:$I$71,MATCH(L365,参考データ!$D$63:$D$71,1),MATCH(M365,参考データ!$F$47:$I$47,0))))))))</f>
        <v/>
      </c>
      <c r="U365" s="218" t="str">
        <f t="shared" si="65"/>
        <v/>
      </c>
      <c r="V365" s="206" t="str">
        <f>IF(C365="","",IF(AND(K365=0,T365=0),"OK",IF(Q365="有",IF(OR(IF(I365="委託輸送",IF(H365="ガソリン",VLOOKUP(L365,参考データ!$D$4:$H$6,5,TRUE),VLOOKUP(L365,参考データ!$D$7:$H$15,5,TRUE)),IF(H365="ガソリン",VLOOKUP(L365,参考データ!$D$16:$H$18,5,TRUE),VLOOKUP(L365,参考データ!$D$19:$H$27,5,TRUE)))&lt;(J365/N365),S365&gt;R365),"エラー","OK"),IF(IF(I365="委託輸送",IF(H365="ガソリン",VLOOKUP(L365,参考データ!$D$4:$H$6,5,TRUE),VLOOKUP(L365,参考データ!$D$7:$H$15,5,TRUE)),IF(H365="ガソリン",VLOOKUP(L365,参考データ!$D$16:$H$18,5,TRUE),VLOOKUP(L365,参考データ!$D$19:$H$27,5,TRUE)))&lt;(J365/N365),"エラー","OK"))))</f>
        <v/>
      </c>
      <c r="AN365" s="156">
        <f t="shared" si="66"/>
        <v>0</v>
      </c>
      <c r="AO365" s="156">
        <f t="shared" si="67"/>
        <v>0</v>
      </c>
      <c r="AP365" s="140">
        <f t="shared" si="68"/>
        <v>0</v>
      </c>
      <c r="AQ365" s="159" t="str">
        <f t="shared" si="69"/>
        <v/>
      </c>
    </row>
    <row r="366" spans="2:43" x14ac:dyDescent="0.2">
      <c r="B366" s="202">
        <v>355</v>
      </c>
      <c r="C366" s="45"/>
      <c r="D366" s="114"/>
      <c r="E366" s="114"/>
      <c r="F366" s="114"/>
      <c r="G366" s="44"/>
      <c r="H366" s="10"/>
      <c r="I366" s="10"/>
      <c r="J366" s="5"/>
      <c r="K366" s="36"/>
      <c r="L366" s="37"/>
      <c r="M366" s="8"/>
      <c r="N366" s="82"/>
      <c r="O366" s="68"/>
      <c r="P366" s="82"/>
      <c r="Q366" s="81"/>
      <c r="R366" s="280" t="str">
        <f t="shared" si="64"/>
        <v/>
      </c>
      <c r="S366" s="39" t="str">
        <f>IF(I366="","",IF(I366="委託輸送",IF(H366="ガソリン",VLOOKUP(L366,参考データ!$D$4:$F$6,3,TRUE),VLOOKUP(L366,参考データ!$D$7:$F$15,3,TRUE)),IF(H366="ガソリン",VLOOKUP(L366,参考データ!$D$16:$F$18,3,TRUE),VLOOKUP(L366,参考データ!$D$19:$F$27,3,TRUE))))</f>
        <v/>
      </c>
      <c r="T366" s="204" t="str">
        <f>IF(C366="","",IF(AND(J366=0,K366=0),0,IF(Q366="有",IF(H366="ガソリン",VLOOKUP(M366,参考データ!$B$36:$F$38,3,FALSE)/R366^VLOOKUP(M366,参考データ!$B$36:$F$38,4,FALSE)/L366^VLOOKUP(M366,参考データ!$B$36:$F$38,5,FALSE),VLOOKUP(M366,参考データ!$B$39:$F$42,3,FALSE)/R366^VLOOKUP(M366,参考データ!$B$39:$F$42,4,FALSE)/L366^VLOOKUP(M366,参考データ!$B$39:$F$42,5,FALSE))*U366,J366/(IF(I366="委託輸送",IF(H366="ガソリン",INDEX(参考データ!$F$48:$I$50,MATCH(L366,参考データ!$D$48:$D$50,1),MATCH(M366,参考データ!$F$47:$I$47,0)),INDEX(参考データ!$F$51:$I$59,MATCH(L366,参考データ!$D$51:$D$59,1),MATCH(M366,参考データ!$F$47:$I$47,0))),IF(H366="ガソリン",INDEX(参考データ!$F$60:$I$62,MATCH(L366,参考データ!$D$60:$D$62,1),MATCH(M366,参考データ!$F$47:$I$47,0)),INDEX(参考データ!$F$63:$I$71,MATCH(L366,参考データ!$D$63:$D$71,1),MATCH(M366,参考データ!$F$47:$I$47,0))))))))</f>
        <v/>
      </c>
      <c r="U366" s="218" t="str">
        <f t="shared" si="65"/>
        <v/>
      </c>
      <c r="V366" s="206" t="str">
        <f>IF(C366="","",IF(AND(K366=0,T366=0),"OK",IF(Q366="有",IF(OR(IF(I366="委託輸送",IF(H366="ガソリン",VLOOKUP(L366,参考データ!$D$4:$H$6,5,TRUE),VLOOKUP(L366,参考データ!$D$7:$H$15,5,TRUE)),IF(H366="ガソリン",VLOOKUP(L366,参考データ!$D$16:$H$18,5,TRUE),VLOOKUP(L366,参考データ!$D$19:$H$27,5,TRUE)))&lt;(J366/N366),S366&gt;R366),"エラー","OK"),IF(IF(I366="委託輸送",IF(H366="ガソリン",VLOOKUP(L366,参考データ!$D$4:$H$6,5,TRUE),VLOOKUP(L366,参考データ!$D$7:$H$15,5,TRUE)),IF(H366="ガソリン",VLOOKUP(L366,参考データ!$D$16:$H$18,5,TRUE),VLOOKUP(L366,参考データ!$D$19:$H$27,5,TRUE)))&lt;(J366/N366),"エラー","OK"))))</f>
        <v/>
      </c>
      <c r="AN366" s="156">
        <f t="shared" si="66"/>
        <v>0</v>
      </c>
      <c r="AO366" s="156">
        <f t="shared" si="67"/>
        <v>0</v>
      </c>
      <c r="AP366" s="140">
        <f t="shared" si="68"/>
        <v>0</v>
      </c>
      <c r="AQ366" s="159" t="str">
        <f t="shared" si="69"/>
        <v/>
      </c>
    </row>
    <row r="367" spans="2:43" x14ac:dyDescent="0.2">
      <c r="B367" s="202">
        <v>356</v>
      </c>
      <c r="C367" s="45"/>
      <c r="D367" s="114"/>
      <c r="E367" s="114"/>
      <c r="F367" s="114"/>
      <c r="G367" s="44"/>
      <c r="H367" s="10"/>
      <c r="I367" s="10"/>
      <c r="J367" s="5"/>
      <c r="K367" s="36"/>
      <c r="L367" s="37"/>
      <c r="M367" s="8"/>
      <c r="N367" s="82"/>
      <c r="O367" s="68"/>
      <c r="P367" s="82"/>
      <c r="Q367" s="81"/>
      <c r="R367" s="280" t="str">
        <f t="shared" si="64"/>
        <v/>
      </c>
      <c r="S367" s="39" t="str">
        <f>IF(I367="","",IF(I367="委託輸送",IF(H367="ガソリン",VLOOKUP(L367,参考データ!$D$4:$F$6,3,TRUE),VLOOKUP(L367,参考データ!$D$7:$F$15,3,TRUE)),IF(H367="ガソリン",VLOOKUP(L367,参考データ!$D$16:$F$18,3,TRUE),VLOOKUP(L367,参考データ!$D$19:$F$27,3,TRUE))))</f>
        <v/>
      </c>
      <c r="T367" s="204" t="str">
        <f>IF(C367="","",IF(AND(J367=0,K367=0),0,IF(Q367="有",IF(H367="ガソリン",VLOOKUP(M367,参考データ!$B$36:$F$38,3,FALSE)/R367^VLOOKUP(M367,参考データ!$B$36:$F$38,4,FALSE)/L367^VLOOKUP(M367,参考データ!$B$36:$F$38,5,FALSE),VLOOKUP(M367,参考データ!$B$39:$F$42,3,FALSE)/R367^VLOOKUP(M367,参考データ!$B$39:$F$42,4,FALSE)/L367^VLOOKUP(M367,参考データ!$B$39:$F$42,5,FALSE))*U367,J367/(IF(I367="委託輸送",IF(H367="ガソリン",INDEX(参考データ!$F$48:$I$50,MATCH(L367,参考データ!$D$48:$D$50,1),MATCH(M367,参考データ!$F$47:$I$47,0)),INDEX(参考データ!$F$51:$I$59,MATCH(L367,参考データ!$D$51:$D$59,1),MATCH(M367,参考データ!$F$47:$I$47,0))),IF(H367="ガソリン",INDEX(参考データ!$F$60:$I$62,MATCH(L367,参考データ!$D$60:$D$62,1),MATCH(M367,参考データ!$F$47:$I$47,0)),INDEX(参考データ!$F$63:$I$71,MATCH(L367,参考データ!$D$63:$D$71,1),MATCH(M367,参考データ!$F$47:$I$47,0))))))))</f>
        <v/>
      </c>
      <c r="U367" s="218" t="str">
        <f t="shared" si="65"/>
        <v/>
      </c>
      <c r="V367" s="206" t="str">
        <f>IF(C367="","",IF(AND(K367=0,T367=0),"OK",IF(Q367="有",IF(OR(IF(I367="委託輸送",IF(H367="ガソリン",VLOOKUP(L367,参考データ!$D$4:$H$6,5,TRUE),VLOOKUP(L367,参考データ!$D$7:$H$15,5,TRUE)),IF(H367="ガソリン",VLOOKUP(L367,参考データ!$D$16:$H$18,5,TRUE),VLOOKUP(L367,参考データ!$D$19:$H$27,5,TRUE)))&lt;(J367/N367),S367&gt;R367),"エラー","OK"),IF(IF(I367="委託輸送",IF(H367="ガソリン",VLOOKUP(L367,参考データ!$D$4:$H$6,5,TRUE),VLOOKUP(L367,参考データ!$D$7:$H$15,5,TRUE)),IF(H367="ガソリン",VLOOKUP(L367,参考データ!$D$16:$H$18,5,TRUE),VLOOKUP(L367,参考データ!$D$19:$H$27,5,TRUE)))&lt;(J367/N367),"エラー","OK"))))</f>
        <v/>
      </c>
      <c r="AN367" s="156">
        <f t="shared" si="66"/>
        <v>0</v>
      </c>
      <c r="AO367" s="156">
        <f t="shared" si="67"/>
        <v>0</v>
      </c>
      <c r="AP367" s="140">
        <f t="shared" si="68"/>
        <v>0</v>
      </c>
      <c r="AQ367" s="159" t="str">
        <f t="shared" si="69"/>
        <v/>
      </c>
    </row>
    <row r="368" spans="2:43" x14ac:dyDescent="0.2">
      <c r="B368" s="202">
        <v>357</v>
      </c>
      <c r="C368" s="45"/>
      <c r="D368" s="114"/>
      <c r="E368" s="114"/>
      <c r="F368" s="114"/>
      <c r="G368" s="44"/>
      <c r="H368" s="10"/>
      <c r="I368" s="10"/>
      <c r="J368" s="5"/>
      <c r="K368" s="36"/>
      <c r="L368" s="37"/>
      <c r="M368" s="8"/>
      <c r="N368" s="82"/>
      <c r="O368" s="68"/>
      <c r="P368" s="82"/>
      <c r="Q368" s="81"/>
      <c r="R368" s="280" t="str">
        <f t="shared" si="64"/>
        <v/>
      </c>
      <c r="S368" s="39" t="str">
        <f>IF(I368="","",IF(I368="委託輸送",IF(H368="ガソリン",VLOOKUP(L368,参考データ!$D$4:$F$6,3,TRUE),VLOOKUP(L368,参考データ!$D$7:$F$15,3,TRUE)),IF(H368="ガソリン",VLOOKUP(L368,参考データ!$D$16:$F$18,3,TRUE),VLOOKUP(L368,参考データ!$D$19:$F$27,3,TRUE))))</f>
        <v/>
      </c>
      <c r="T368" s="204" t="str">
        <f>IF(C368="","",IF(AND(J368=0,K368=0),0,IF(Q368="有",IF(H368="ガソリン",VLOOKUP(M368,参考データ!$B$36:$F$38,3,FALSE)/R368^VLOOKUP(M368,参考データ!$B$36:$F$38,4,FALSE)/L368^VLOOKUP(M368,参考データ!$B$36:$F$38,5,FALSE),VLOOKUP(M368,参考データ!$B$39:$F$42,3,FALSE)/R368^VLOOKUP(M368,参考データ!$B$39:$F$42,4,FALSE)/L368^VLOOKUP(M368,参考データ!$B$39:$F$42,5,FALSE))*U368,J368/(IF(I368="委託輸送",IF(H368="ガソリン",INDEX(参考データ!$F$48:$I$50,MATCH(L368,参考データ!$D$48:$D$50,1),MATCH(M368,参考データ!$F$47:$I$47,0)),INDEX(参考データ!$F$51:$I$59,MATCH(L368,参考データ!$D$51:$D$59,1),MATCH(M368,参考データ!$F$47:$I$47,0))),IF(H368="ガソリン",INDEX(参考データ!$F$60:$I$62,MATCH(L368,参考データ!$D$60:$D$62,1),MATCH(M368,参考データ!$F$47:$I$47,0)),INDEX(参考データ!$F$63:$I$71,MATCH(L368,参考データ!$D$63:$D$71,1),MATCH(M368,参考データ!$F$47:$I$47,0))))))))</f>
        <v/>
      </c>
      <c r="U368" s="218" t="str">
        <f t="shared" si="65"/>
        <v/>
      </c>
      <c r="V368" s="206" t="str">
        <f>IF(C368="","",IF(AND(K368=0,T368=0),"OK",IF(Q368="有",IF(OR(IF(I368="委託輸送",IF(H368="ガソリン",VLOOKUP(L368,参考データ!$D$4:$H$6,5,TRUE),VLOOKUP(L368,参考データ!$D$7:$H$15,5,TRUE)),IF(H368="ガソリン",VLOOKUP(L368,参考データ!$D$16:$H$18,5,TRUE),VLOOKUP(L368,参考データ!$D$19:$H$27,5,TRUE)))&lt;(J368/N368),S368&gt;R368),"エラー","OK"),IF(IF(I368="委託輸送",IF(H368="ガソリン",VLOOKUP(L368,参考データ!$D$4:$H$6,5,TRUE),VLOOKUP(L368,参考データ!$D$7:$H$15,5,TRUE)),IF(H368="ガソリン",VLOOKUP(L368,参考データ!$D$16:$H$18,5,TRUE),VLOOKUP(L368,参考データ!$D$19:$H$27,5,TRUE)))&lt;(J368/N368),"エラー","OK"))))</f>
        <v/>
      </c>
      <c r="AN368" s="156">
        <f t="shared" si="66"/>
        <v>0</v>
      </c>
      <c r="AO368" s="156">
        <f t="shared" si="67"/>
        <v>0</v>
      </c>
      <c r="AP368" s="140">
        <f t="shared" si="68"/>
        <v>0</v>
      </c>
      <c r="AQ368" s="159" t="str">
        <f t="shared" si="69"/>
        <v/>
      </c>
    </row>
    <row r="369" spans="2:43" x14ac:dyDescent="0.2">
      <c r="B369" s="202">
        <v>358</v>
      </c>
      <c r="C369" s="45"/>
      <c r="D369" s="114"/>
      <c r="E369" s="114"/>
      <c r="F369" s="114"/>
      <c r="G369" s="44"/>
      <c r="H369" s="10"/>
      <c r="I369" s="10"/>
      <c r="J369" s="5"/>
      <c r="K369" s="36"/>
      <c r="L369" s="37"/>
      <c r="M369" s="8"/>
      <c r="N369" s="82"/>
      <c r="O369" s="68"/>
      <c r="P369" s="82"/>
      <c r="Q369" s="81"/>
      <c r="R369" s="280" t="str">
        <f t="shared" si="64"/>
        <v/>
      </c>
      <c r="S369" s="39" t="str">
        <f>IF(I369="","",IF(I369="委託輸送",IF(H369="ガソリン",VLOOKUP(L369,参考データ!$D$4:$F$6,3,TRUE),VLOOKUP(L369,参考データ!$D$7:$F$15,3,TRUE)),IF(H369="ガソリン",VLOOKUP(L369,参考データ!$D$16:$F$18,3,TRUE),VLOOKUP(L369,参考データ!$D$19:$F$27,3,TRUE))))</f>
        <v/>
      </c>
      <c r="T369" s="204" t="str">
        <f>IF(C369="","",IF(AND(J369=0,K369=0),0,IF(Q369="有",IF(H369="ガソリン",VLOOKUP(M369,参考データ!$B$36:$F$38,3,FALSE)/R369^VLOOKUP(M369,参考データ!$B$36:$F$38,4,FALSE)/L369^VLOOKUP(M369,参考データ!$B$36:$F$38,5,FALSE),VLOOKUP(M369,参考データ!$B$39:$F$42,3,FALSE)/R369^VLOOKUP(M369,参考データ!$B$39:$F$42,4,FALSE)/L369^VLOOKUP(M369,参考データ!$B$39:$F$42,5,FALSE))*U369,J369/(IF(I369="委託輸送",IF(H369="ガソリン",INDEX(参考データ!$F$48:$I$50,MATCH(L369,参考データ!$D$48:$D$50,1),MATCH(M369,参考データ!$F$47:$I$47,0)),INDEX(参考データ!$F$51:$I$59,MATCH(L369,参考データ!$D$51:$D$59,1),MATCH(M369,参考データ!$F$47:$I$47,0))),IF(H369="ガソリン",INDEX(参考データ!$F$60:$I$62,MATCH(L369,参考データ!$D$60:$D$62,1),MATCH(M369,参考データ!$F$47:$I$47,0)),INDEX(参考データ!$F$63:$I$71,MATCH(L369,参考データ!$D$63:$D$71,1),MATCH(M369,参考データ!$F$47:$I$47,0))))))))</f>
        <v/>
      </c>
      <c r="U369" s="218" t="str">
        <f t="shared" si="65"/>
        <v/>
      </c>
      <c r="V369" s="206" t="str">
        <f>IF(C369="","",IF(AND(K369=0,T369=0),"OK",IF(Q369="有",IF(OR(IF(I369="委託輸送",IF(H369="ガソリン",VLOOKUP(L369,参考データ!$D$4:$H$6,5,TRUE),VLOOKUP(L369,参考データ!$D$7:$H$15,5,TRUE)),IF(H369="ガソリン",VLOOKUP(L369,参考データ!$D$16:$H$18,5,TRUE),VLOOKUP(L369,参考データ!$D$19:$H$27,5,TRUE)))&lt;(J369/N369),S369&gt;R369),"エラー","OK"),IF(IF(I369="委託輸送",IF(H369="ガソリン",VLOOKUP(L369,参考データ!$D$4:$H$6,5,TRUE),VLOOKUP(L369,参考データ!$D$7:$H$15,5,TRUE)),IF(H369="ガソリン",VLOOKUP(L369,参考データ!$D$16:$H$18,5,TRUE),VLOOKUP(L369,参考データ!$D$19:$H$27,5,TRUE)))&lt;(J369/N369),"エラー","OK"))))</f>
        <v/>
      </c>
      <c r="AN369" s="156">
        <f t="shared" si="66"/>
        <v>0</v>
      </c>
      <c r="AO369" s="156">
        <f t="shared" si="67"/>
        <v>0</v>
      </c>
      <c r="AP369" s="140">
        <f t="shared" si="68"/>
        <v>0</v>
      </c>
      <c r="AQ369" s="159" t="str">
        <f t="shared" si="69"/>
        <v/>
      </c>
    </row>
    <row r="370" spans="2:43" x14ac:dyDescent="0.2">
      <c r="B370" s="202">
        <v>359</v>
      </c>
      <c r="C370" s="45"/>
      <c r="D370" s="114"/>
      <c r="E370" s="114"/>
      <c r="F370" s="114"/>
      <c r="G370" s="44"/>
      <c r="H370" s="10"/>
      <c r="I370" s="10"/>
      <c r="J370" s="5"/>
      <c r="K370" s="36"/>
      <c r="L370" s="37"/>
      <c r="M370" s="8"/>
      <c r="N370" s="82"/>
      <c r="O370" s="68"/>
      <c r="P370" s="82"/>
      <c r="Q370" s="81"/>
      <c r="R370" s="280" t="str">
        <f t="shared" si="64"/>
        <v/>
      </c>
      <c r="S370" s="39" t="str">
        <f>IF(I370="","",IF(I370="委託輸送",IF(H370="ガソリン",VLOOKUP(L370,参考データ!$D$4:$F$6,3,TRUE),VLOOKUP(L370,参考データ!$D$7:$F$15,3,TRUE)),IF(H370="ガソリン",VLOOKUP(L370,参考データ!$D$16:$F$18,3,TRUE),VLOOKUP(L370,参考データ!$D$19:$F$27,3,TRUE))))</f>
        <v/>
      </c>
      <c r="T370" s="204" t="str">
        <f>IF(C370="","",IF(AND(J370=0,K370=0),0,IF(Q370="有",IF(H370="ガソリン",VLOOKUP(M370,参考データ!$B$36:$F$38,3,FALSE)/R370^VLOOKUP(M370,参考データ!$B$36:$F$38,4,FALSE)/L370^VLOOKUP(M370,参考データ!$B$36:$F$38,5,FALSE),VLOOKUP(M370,参考データ!$B$39:$F$42,3,FALSE)/R370^VLOOKUP(M370,参考データ!$B$39:$F$42,4,FALSE)/L370^VLOOKUP(M370,参考データ!$B$39:$F$42,5,FALSE))*U370,J370/(IF(I370="委託輸送",IF(H370="ガソリン",INDEX(参考データ!$F$48:$I$50,MATCH(L370,参考データ!$D$48:$D$50,1),MATCH(M370,参考データ!$F$47:$I$47,0)),INDEX(参考データ!$F$51:$I$59,MATCH(L370,参考データ!$D$51:$D$59,1),MATCH(M370,参考データ!$F$47:$I$47,0))),IF(H370="ガソリン",INDEX(参考データ!$F$60:$I$62,MATCH(L370,参考データ!$D$60:$D$62,1),MATCH(M370,参考データ!$F$47:$I$47,0)),INDEX(参考データ!$F$63:$I$71,MATCH(L370,参考データ!$D$63:$D$71,1),MATCH(M370,参考データ!$F$47:$I$47,0))))))))</f>
        <v/>
      </c>
      <c r="U370" s="218" t="str">
        <f t="shared" si="65"/>
        <v/>
      </c>
      <c r="V370" s="206" t="str">
        <f>IF(C370="","",IF(AND(K370=0,T370=0),"OK",IF(Q370="有",IF(OR(IF(I370="委託輸送",IF(H370="ガソリン",VLOOKUP(L370,参考データ!$D$4:$H$6,5,TRUE),VLOOKUP(L370,参考データ!$D$7:$H$15,5,TRUE)),IF(H370="ガソリン",VLOOKUP(L370,参考データ!$D$16:$H$18,5,TRUE),VLOOKUP(L370,参考データ!$D$19:$H$27,5,TRUE)))&lt;(J370/N370),S370&gt;R370),"エラー","OK"),IF(IF(I370="委託輸送",IF(H370="ガソリン",VLOOKUP(L370,参考データ!$D$4:$H$6,5,TRUE),VLOOKUP(L370,参考データ!$D$7:$H$15,5,TRUE)),IF(H370="ガソリン",VLOOKUP(L370,参考データ!$D$16:$H$18,5,TRUE),VLOOKUP(L370,参考データ!$D$19:$H$27,5,TRUE)))&lt;(J370/N370),"エラー","OK"))))</f>
        <v/>
      </c>
      <c r="AN370" s="156">
        <f t="shared" si="66"/>
        <v>0</v>
      </c>
      <c r="AO370" s="156">
        <f t="shared" si="67"/>
        <v>0</v>
      </c>
      <c r="AP370" s="140">
        <f t="shared" si="68"/>
        <v>0</v>
      </c>
      <c r="AQ370" s="159" t="str">
        <f t="shared" si="69"/>
        <v/>
      </c>
    </row>
    <row r="371" spans="2:43" x14ac:dyDescent="0.2">
      <c r="B371" s="202">
        <v>360</v>
      </c>
      <c r="C371" s="45"/>
      <c r="D371" s="114"/>
      <c r="E371" s="114"/>
      <c r="F371" s="114"/>
      <c r="G371" s="44"/>
      <c r="H371" s="10"/>
      <c r="I371" s="10"/>
      <c r="J371" s="5"/>
      <c r="K371" s="36"/>
      <c r="L371" s="37"/>
      <c r="M371" s="8"/>
      <c r="N371" s="82"/>
      <c r="O371" s="68"/>
      <c r="P371" s="82"/>
      <c r="Q371" s="81"/>
      <c r="R371" s="280" t="str">
        <f t="shared" si="64"/>
        <v/>
      </c>
      <c r="S371" s="39" t="str">
        <f>IF(I371="","",IF(I371="委託輸送",IF(H371="ガソリン",VLOOKUP(L371,参考データ!$D$4:$F$6,3,TRUE),VLOOKUP(L371,参考データ!$D$7:$F$15,3,TRUE)),IF(H371="ガソリン",VLOOKUP(L371,参考データ!$D$16:$F$18,3,TRUE),VLOOKUP(L371,参考データ!$D$19:$F$27,3,TRUE))))</f>
        <v/>
      </c>
      <c r="T371" s="204" t="str">
        <f>IF(C371="","",IF(AND(J371=0,K371=0),0,IF(Q371="有",IF(H371="ガソリン",VLOOKUP(M371,参考データ!$B$36:$F$38,3,FALSE)/R371^VLOOKUP(M371,参考データ!$B$36:$F$38,4,FALSE)/L371^VLOOKUP(M371,参考データ!$B$36:$F$38,5,FALSE),VLOOKUP(M371,参考データ!$B$39:$F$42,3,FALSE)/R371^VLOOKUP(M371,参考データ!$B$39:$F$42,4,FALSE)/L371^VLOOKUP(M371,参考データ!$B$39:$F$42,5,FALSE))*U371,J371/(IF(I371="委託輸送",IF(H371="ガソリン",INDEX(参考データ!$F$48:$I$50,MATCH(L371,参考データ!$D$48:$D$50,1),MATCH(M371,参考データ!$F$47:$I$47,0)),INDEX(参考データ!$F$51:$I$59,MATCH(L371,参考データ!$D$51:$D$59,1),MATCH(M371,参考データ!$F$47:$I$47,0))),IF(H371="ガソリン",INDEX(参考データ!$F$60:$I$62,MATCH(L371,参考データ!$D$60:$D$62,1),MATCH(M371,参考データ!$F$47:$I$47,0)),INDEX(参考データ!$F$63:$I$71,MATCH(L371,参考データ!$D$63:$D$71,1),MATCH(M371,参考データ!$F$47:$I$47,0))))))))</f>
        <v/>
      </c>
      <c r="U371" s="218" t="str">
        <f t="shared" si="65"/>
        <v/>
      </c>
      <c r="V371" s="206" t="str">
        <f>IF(C371="","",IF(AND(K371=0,T371=0),"OK",IF(Q371="有",IF(OR(IF(I371="委託輸送",IF(H371="ガソリン",VLOOKUP(L371,参考データ!$D$4:$H$6,5,TRUE),VLOOKUP(L371,参考データ!$D$7:$H$15,5,TRUE)),IF(H371="ガソリン",VLOOKUP(L371,参考データ!$D$16:$H$18,5,TRUE),VLOOKUP(L371,参考データ!$D$19:$H$27,5,TRUE)))&lt;(J371/N371),S371&gt;R371),"エラー","OK"),IF(IF(I371="委託輸送",IF(H371="ガソリン",VLOOKUP(L371,参考データ!$D$4:$H$6,5,TRUE),VLOOKUP(L371,参考データ!$D$7:$H$15,5,TRUE)),IF(H371="ガソリン",VLOOKUP(L371,参考データ!$D$16:$H$18,5,TRUE),VLOOKUP(L371,参考データ!$D$19:$H$27,5,TRUE)))&lt;(J371/N371),"エラー","OK"))))</f>
        <v/>
      </c>
      <c r="AN371" s="156">
        <f t="shared" si="66"/>
        <v>0</v>
      </c>
      <c r="AO371" s="156">
        <f t="shared" si="67"/>
        <v>0</v>
      </c>
      <c r="AP371" s="140">
        <f t="shared" si="68"/>
        <v>0</v>
      </c>
      <c r="AQ371" s="159" t="str">
        <f t="shared" si="69"/>
        <v/>
      </c>
    </row>
    <row r="372" spans="2:43" x14ac:dyDescent="0.2">
      <c r="B372" s="202">
        <v>361</v>
      </c>
      <c r="C372" s="45"/>
      <c r="D372" s="114"/>
      <c r="E372" s="114"/>
      <c r="F372" s="114"/>
      <c r="G372" s="44"/>
      <c r="H372" s="10"/>
      <c r="I372" s="10"/>
      <c r="J372" s="5"/>
      <c r="K372" s="36"/>
      <c r="L372" s="37"/>
      <c r="M372" s="8"/>
      <c r="N372" s="82"/>
      <c r="O372" s="68"/>
      <c r="P372" s="82"/>
      <c r="Q372" s="81"/>
      <c r="R372" s="280" t="str">
        <f t="shared" si="64"/>
        <v/>
      </c>
      <c r="S372" s="39" t="str">
        <f>IF(I372="","",IF(I372="委託輸送",IF(H372="ガソリン",VLOOKUP(L372,参考データ!$D$4:$F$6,3,TRUE),VLOOKUP(L372,参考データ!$D$7:$F$15,3,TRUE)),IF(H372="ガソリン",VLOOKUP(L372,参考データ!$D$16:$F$18,3,TRUE),VLOOKUP(L372,参考データ!$D$19:$F$27,3,TRUE))))</f>
        <v/>
      </c>
      <c r="T372" s="204" t="str">
        <f>IF(C372="","",IF(AND(J372=0,K372=0),0,IF(Q372="有",IF(H372="ガソリン",VLOOKUP(M372,参考データ!$B$36:$F$38,3,FALSE)/R372^VLOOKUP(M372,参考データ!$B$36:$F$38,4,FALSE)/L372^VLOOKUP(M372,参考データ!$B$36:$F$38,5,FALSE),VLOOKUP(M372,参考データ!$B$39:$F$42,3,FALSE)/R372^VLOOKUP(M372,参考データ!$B$39:$F$42,4,FALSE)/L372^VLOOKUP(M372,参考データ!$B$39:$F$42,5,FALSE))*U372,J372/(IF(I372="委託輸送",IF(H372="ガソリン",INDEX(参考データ!$F$48:$I$50,MATCH(L372,参考データ!$D$48:$D$50,1),MATCH(M372,参考データ!$F$47:$I$47,0)),INDEX(参考データ!$F$51:$I$59,MATCH(L372,参考データ!$D$51:$D$59,1),MATCH(M372,参考データ!$F$47:$I$47,0))),IF(H372="ガソリン",INDEX(参考データ!$F$60:$I$62,MATCH(L372,参考データ!$D$60:$D$62,1),MATCH(M372,参考データ!$F$47:$I$47,0)),INDEX(参考データ!$F$63:$I$71,MATCH(L372,参考データ!$D$63:$D$71,1),MATCH(M372,参考データ!$F$47:$I$47,0))))))))</f>
        <v/>
      </c>
      <c r="U372" s="218" t="str">
        <f t="shared" si="65"/>
        <v/>
      </c>
      <c r="V372" s="206" t="str">
        <f>IF(C372="","",IF(AND(K372=0,T372=0),"OK",IF(Q372="有",IF(OR(IF(I372="委託輸送",IF(H372="ガソリン",VLOOKUP(L372,参考データ!$D$4:$H$6,5,TRUE),VLOOKUP(L372,参考データ!$D$7:$H$15,5,TRUE)),IF(H372="ガソリン",VLOOKUP(L372,参考データ!$D$16:$H$18,5,TRUE),VLOOKUP(L372,参考データ!$D$19:$H$27,5,TRUE)))&lt;(J372/N372),S372&gt;R372),"エラー","OK"),IF(IF(I372="委託輸送",IF(H372="ガソリン",VLOOKUP(L372,参考データ!$D$4:$H$6,5,TRUE),VLOOKUP(L372,参考データ!$D$7:$H$15,5,TRUE)),IF(H372="ガソリン",VLOOKUP(L372,参考データ!$D$16:$H$18,5,TRUE),VLOOKUP(L372,参考データ!$D$19:$H$27,5,TRUE)))&lt;(J372/N372),"エラー","OK"))))</f>
        <v/>
      </c>
      <c r="AN372" s="156">
        <f t="shared" si="66"/>
        <v>0</v>
      </c>
      <c r="AO372" s="156">
        <f t="shared" si="67"/>
        <v>0</v>
      </c>
      <c r="AP372" s="140">
        <f t="shared" si="68"/>
        <v>0</v>
      </c>
      <c r="AQ372" s="159" t="str">
        <f t="shared" si="69"/>
        <v/>
      </c>
    </row>
    <row r="373" spans="2:43" x14ac:dyDescent="0.2">
      <c r="B373" s="202">
        <v>362</v>
      </c>
      <c r="C373" s="45"/>
      <c r="D373" s="114"/>
      <c r="E373" s="114"/>
      <c r="F373" s="114"/>
      <c r="G373" s="42"/>
      <c r="H373" s="9"/>
      <c r="I373" s="10"/>
      <c r="J373" s="5"/>
      <c r="K373" s="36"/>
      <c r="L373" s="37"/>
      <c r="M373" s="8"/>
      <c r="N373" s="82"/>
      <c r="O373" s="68"/>
      <c r="P373" s="82"/>
      <c r="Q373" s="81"/>
      <c r="R373" s="280" t="str">
        <f t="shared" si="64"/>
        <v/>
      </c>
      <c r="S373" s="39" t="str">
        <f>IF(I373="","",IF(I373="委託輸送",IF(H373="ガソリン",VLOOKUP(L373,参考データ!$D$4:$F$6,3,TRUE),VLOOKUP(L373,参考データ!$D$7:$F$15,3,TRUE)),IF(H373="ガソリン",VLOOKUP(L373,参考データ!$D$16:$F$18,3,TRUE),VLOOKUP(L373,参考データ!$D$19:$F$27,3,TRUE))))</f>
        <v/>
      </c>
      <c r="T373" s="204" t="str">
        <f>IF(C373="","",IF(AND(J373=0,K373=0),0,IF(Q373="有",IF(H373="ガソリン",VLOOKUP(M373,参考データ!$B$36:$F$38,3,FALSE)/R373^VLOOKUP(M373,参考データ!$B$36:$F$38,4,FALSE)/L373^VLOOKUP(M373,参考データ!$B$36:$F$38,5,FALSE),VLOOKUP(M373,参考データ!$B$39:$F$42,3,FALSE)/R373^VLOOKUP(M373,参考データ!$B$39:$F$42,4,FALSE)/L373^VLOOKUP(M373,参考データ!$B$39:$F$42,5,FALSE))*U373,J373/(IF(I373="委託輸送",IF(H373="ガソリン",INDEX(参考データ!$F$48:$I$50,MATCH(L373,参考データ!$D$48:$D$50,1),MATCH(M373,参考データ!$F$47:$I$47,0)),INDEX(参考データ!$F$51:$I$59,MATCH(L373,参考データ!$D$51:$D$59,1),MATCH(M373,参考データ!$F$47:$I$47,0))),IF(H373="ガソリン",INDEX(参考データ!$F$60:$I$62,MATCH(L373,参考データ!$D$60:$D$62,1),MATCH(M373,参考データ!$F$47:$I$47,0)),INDEX(参考データ!$F$63:$I$71,MATCH(L373,参考データ!$D$63:$D$71,1),MATCH(M373,参考データ!$F$47:$I$47,0))))))))</f>
        <v/>
      </c>
      <c r="U373" s="218" t="str">
        <f t="shared" si="65"/>
        <v/>
      </c>
      <c r="V373" s="206" t="str">
        <f>IF(C373="","",IF(AND(K373=0,T373=0),"OK",IF(Q373="有",IF(OR(IF(I373="委託輸送",IF(H373="ガソリン",VLOOKUP(L373,参考データ!$D$4:$H$6,5,TRUE),VLOOKUP(L373,参考データ!$D$7:$H$15,5,TRUE)),IF(H373="ガソリン",VLOOKUP(L373,参考データ!$D$16:$H$18,5,TRUE),VLOOKUP(L373,参考データ!$D$19:$H$27,5,TRUE)))&lt;(J373/N373),S373&gt;R373),"エラー","OK"),IF(IF(I373="委託輸送",IF(H373="ガソリン",VLOOKUP(L373,参考データ!$D$4:$H$6,5,TRUE),VLOOKUP(L373,参考データ!$D$7:$H$15,5,TRUE)),IF(H373="ガソリン",VLOOKUP(L373,参考データ!$D$16:$H$18,5,TRUE),VLOOKUP(L373,参考データ!$D$19:$H$27,5,TRUE)))&lt;(J373/N373),"エラー","OK"))))</f>
        <v/>
      </c>
      <c r="AN373" s="156">
        <f t="shared" si="66"/>
        <v>0</v>
      </c>
      <c r="AO373" s="156">
        <f t="shared" si="67"/>
        <v>0</v>
      </c>
      <c r="AP373" s="140">
        <f t="shared" si="68"/>
        <v>0</v>
      </c>
      <c r="AQ373" s="159" t="str">
        <f t="shared" si="69"/>
        <v/>
      </c>
    </row>
    <row r="374" spans="2:43" x14ac:dyDescent="0.2">
      <c r="B374" s="202">
        <v>363</v>
      </c>
      <c r="C374" s="45"/>
      <c r="D374" s="114"/>
      <c r="E374" s="114"/>
      <c r="F374" s="114"/>
      <c r="G374" s="42"/>
      <c r="H374" s="9"/>
      <c r="I374" s="10"/>
      <c r="J374" s="5"/>
      <c r="K374" s="36"/>
      <c r="L374" s="37"/>
      <c r="M374" s="8"/>
      <c r="N374" s="82"/>
      <c r="O374" s="68"/>
      <c r="P374" s="82"/>
      <c r="Q374" s="81"/>
      <c r="R374" s="280" t="str">
        <f t="shared" si="64"/>
        <v/>
      </c>
      <c r="S374" s="39" t="str">
        <f>IF(I374="","",IF(I374="委託輸送",IF(H374="ガソリン",VLOOKUP(L374,参考データ!$D$4:$F$6,3,TRUE),VLOOKUP(L374,参考データ!$D$7:$F$15,3,TRUE)),IF(H374="ガソリン",VLOOKUP(L374,参考データ!$D$16:$F$18,3,TRUE),VLOOKUP(L374,参考データ!$D$19:$F$27,3,TRUE))))</f>
        <v/>
      </c>
      <c r="T374" s="204" t="str">
        <f>IF(C374="","",IF(AND(J374=0,K374=0),0,IF(Q374="有",IF(H374="ガソリン",VLOOKUP(M374,参考データ!$B$36:$F$38,3,FALSE)/R374^VLOOKUP(M374,参考データ!$B$36:$F$38,4,FALSE)/L374^VLOOKUP(M374,参考データ!$B$36:$F$38,5,FALSE),VLOOKUP(M374,参考データ!$B$39:$F$42,3,FALSE)/R374^VLOOKUP(M374,参考データ!$B$39:$F$42,4,FALSE)/L374^VLOOKUP(M374,参考データ!$B$39:$F$42,5,FALSE))*U374,J374/(IF(I374="委託輸送",IF(H374="ガソリン",INDEX(参考データ!$F$48:$I$50,MATCH(L374,参考データ!$D$48:$D$50,1),MATCH(M374,参考データ!$F$47:$I$47,0)),INDEX(参考データ!$F$51:$I$59,MATCH(L374,参考データ!$D$51:$D$59,1),MATCH(M374,参考データ!$F$47:$I$47,0))),IF(H374="ガソリン",INDEX(参考データ!$F$60:$I$62,MATCH(L374,参考データ!$D$60:$D$62,1),MATCH(M374,参考データ!$F$47:$I$47,0)),INDEX(参考データ!$F$63:$I$71,MATCH(L374,参考データ!$D$63:$D$71,1),MATCH(M374,参考データ!$F$47:$I$47,0))))))))</f>
        <v/>
      </c>
      <c r="U374" s="218" t="str">
        <f t="shared" si="65"/>
        <v/>
      </c>
      <c r="V374" s="206" t="str">
        <f>IF(C374="","",IF(AND(K374=0,T374=0),"OK",IF(Q374="有",IF(OR(IF(I374="委託輸送",IF(H374="ガソリン",VLOOKUP(L374,参考データ!$D$4:$H$6,5,TRUE),VLOOKUP(L374,参考データ!$D$7:$H$15,5,TRUE)),IF(H374="ガソリン",VLOOKUP(L374,参考データ!$D$16:$H$18,5,TRUE),VLOOKUP(L374,参考データ!$D$19:$H$27,5,TRUE)))&lt;(J374/N374),S374&gt;R374),"エラー","OK"),IF(IF(I374="委託輸送",IF(H374="ガソリン",VLOOKUP(L374,参考データ!$D$4:$H$6,5,TRUE),VLOOKUP(L374,参考データ!$D$7:$H$15,5,TRUE)),IF(H374="ガソリン",VLOOKUP(L374,参考データ!$D$16:$H$18,5,TRUE),VLOOKUP(L374,参考データ!$D$19:$H$27,5,TRUE)))&lt;(J374/N374),"エラー","OK"))))</f>
        <v/>
      </c>
      <c r="AN374" s="156">
        <f t="shared" si="66"/>
        <v>0</v>
      </c>
      <c r="AO374" s="156">
        <f t="shared" si="67"/>
        <v>0</v>
      </c>
      <c r="AP374" s="140">
        <f t="shared" si="68"/>
        <v>0</v>
      </c>
      <c r="AQ374" s="159" t="str">
        <f t="shared" si="69"/>
        <v/>
      </c>
    </row>
    <row r="375" spans="2:43" x14ac:dyDescent="0.2">
      <c r="B375" s="202">
        <v>364</v>
      </c>
      <c r="C375" s="45"/>
      <c r="D375" s="114"/>
      <c r="E375" s="114"/>
      <c r="F375" s="114"/>
      <c r="G375" s="42"/>
      <c r="H375" s="9"/>
      <c r="I375" s="10"/>
      <c r="J375" s="5"/>
      <c r="K375" s="36"/>
      <c r="L375" s="37"/>
      <c r="M375" s="8"/>
      <c r="N375" s="82"/>
      <c r="O375" s="68"/>
      <c r="P375" s="82"/>
      <c r="Q375" s="81"/>
      <c r="R375" s="280" t="str">
        <f t="shared" si="64"/>
        <v/>
      </c>
      <c r="S375" s="39" t="str">
        <f>IF(I375="","",IF(I375="委託輸送",IF(H375="ガソリン",VLOOKUP(L375,参考データ!$D$4:$F$6,3,TRUE),VLOOKUP(L375,参考データ!$D$7:$F$15,3,TRUE)),IF(H375="ガソリン",VLOOKUP(L375,参考データ!$D$16:$F$18,3,TRUE),VLOOKUP(L375,参考データ!$D$19:$F$27,3,TRUE))))</f>
        <v/>
      </c>
      <c r="T375" s="204" t="str">
        <f>IF(C375="","",IF(AND(J375=0,K375=0),0,IF(Q375="有",IF(H375="ガソリン",VLOOKUP(M375,参考データ!$B$36:$F$38,3,FALSE)/R375^VLOOKUP(M375,参考データ!$B$36:$F$38,4,FALSE)/L375^VLOOKUP(M375,参考データ!$B$36:$F$38,5,FALSE),VLOOKUP(M375,参考データ!$B$39:$F$42,3,FALSE)/R375^VLOOKUP(M375,参考データ!$B$39:$F$42,4,FALSE)/L375^VLOOKUP(M375,参考データ!$B$39:$F$42,5,FALSE))*U375,J375/(IF(I375="委託輸送",IF(H375="ガソリン",INDEX(参考データ!$F$48:$I$50,MATCH(L375,参考データ!$D$48:$D$50,1),MATCH(M375,参考データ!$F$47:$I$47,0)),INDEX(参考データ!$F$51:$I$59,MATCH(L375,参考データ!$D$51:$D$59,1),MATCH(M375,参考データ!$F$47:$I$47,0))),IF(H375="ガソリン",INDEX(参考データ!$F$60:$I$62,MATCH(L375,参考データ!$D$60:$D$62,1),MATCH(M375,参考データ!$F$47:$I$47,0)),INDEX(参考データ!$F$63:$I$71,MATCH(L375,参考データ!$D$63:$D$71,1),MATCH(M375,参考データ!$F$47:$I$47,0))))))))</f>
        <v/>
      </c>
      <c r="U375" s="218" t="str">
        <f t="shared" si="65"/>
        <v/>
      </c>
      <c r="V375" s="206" t="str">
        <f>IF(C375="","",IF(AND(K375=0,T375=0),"OK",IF(Q375="有",IF(OR(IF(I375="委託輸送",IF(H375="ガソリン",VLOOKUP(L375,参考データ!$D$4:$H$6,5,TRUE),VLOOKUP(L375,参考データ!$D$7:$H$15,5,TRUE)),IF(H375="ガソリン",VLOOKUP(L375,参考データ!$D$16:$H$18,5,TRUE),VLOOKUP(L375,参考データ!$D$19:$H$27,5,TRUE)))&lt;(J375/N375),S375&gt;R375),"エラー","OK"),IF(IF(I375="委託輸送",IF(H375="ガソリン",VLOOKUP(L375,参考データ!$D$4:$H$6,5,TRUE),VLOOKUP(L375,参考データ!$D$7:$H$15,5,TRUE)),IF(H375="ガソリン",VLOOKUP(L375,参考データ!$D$16:$H$18,5,TRUE),VLOOKUP(L375,参考データ!$D$19:$H$27,5,TRUE)))&lt;(J375/N375),"エラー","OK"))))</f>
        <v/>
      </c>
      <c r="AN375" s="156">
        <f t="shared" si="66"/>
        <v>0</v>
      </c>
      <c r="AO375" s="156">
        <f t="shared" si="67"/>
        <v>0</v>
      </c>
      <c r="AP375" s="140">
        <f t="shared" si="68"/>
        <v>0</v>
      </c>
      <c r="AQ375" s="159" t="str">
        <f t="shared" si="69"/>
        <v/>
      </c>
    </row>
    <row r="376" spans="2:43" x14ac:dyDescent="0.2">
      <c r="B376" s="202">
        <v>365</v>
      </c>
      <c r="C376" s="45"/>
      <c r="D376" s="114"/>
      <c r="E376" s="114"/>
      <c r="F376" s="114"/>
      <c r="G376" s="42"/>
      <c r="H376" s="9"/>
      <c r="I376" s="10"/>
      <c r="J376" s="5"/>
      <c r="K376" s="36"/>
      <c r="L376" s="37"/>
      <c r="M376" s="8"/>
      <c r="N376" s="82"/>
      <c r="O376" s="68"/>
      <c r="P376" s="82"/>
      <c r="Q376" s="81"/>
      <c r="R376" s="280" t="str">
        <f t="shared" si="64"/>
        <v/>
      </c>
      <c r="S376" s="39" t="str">
        <f>IF(I376="","",IF(I376="委託輸送",IF(H376="ガソリン",VLOOKUP(L376,参考データ!$D$4:$F$6,3,TRUE),VLOOKUP(L376,参考データ!$D$7:$F$15,3,TRUE)),IF(H376="ガソリン",VLOOKUP(L376,参考データ!$D$16:$F$18,3,TRUE),VLOOKUP(L376,参考データ!$D$19:$F$27,3,TRUE))))</f>
        <v/>
      </c>
      <c r="T376" s="204" t="str">
        <f>IF(C376="","",IF(AND(J376=0,K376=0),0,IF(Q376="有",IF(H376="ガソリン",VLOOKUP(M376,参考データ!$B$36:$F$38,3,FALSE)/R376^VLOOKUP(M376,参考データ!$B$36:$F$38,4,FALSE)/L376^VLOOKUP(M376,参考データ!$B$36:$F$38,5,FALSE),VLOOKUP(M376,参考データ!$B$39:$F$42,3,FALSE)/R376^VLOOKUP(M376,参考データ!$B$39:$F$42,4,FALSE)/L376^VLOOKUP(M376,参考データ!$B$39:$F$42,5,FALSE))*U376,J376/(IF(I376="委託輸送",IF(H376="ガソリン",INDEX(参考データ!$F$48:$I$50,MATCH(L376,参考データ!$D$48:$D$50,1),MATCH(M376,参考データ!$F$47:$I$47,0)),INDEX(参考データ!$F$51:$I$59,MATCH(L376,参考データ!$D$51:$D$59,1),MATCH(M376,参考データ!$F$47:$I$47,0))),IF(H376="ガソリン",INDEX(参考データ!$F$60:$I$62,MATCH(L376,参考データ!$D$60:$D$62,1),MATCH(M376,参考データ!$F$47:$I$47,0)),INDEX(参考データ!$F$63:$I$71,MATCH(L376,参考データ!$D$63:$D$71,1),MATCH(M376,参考データ!$F$47:$I$47,0))))))))</f>
        <v/>
      </c>
      <c r="U376" s="218" t="str">
        <f t="shared" si="65"/>
        <v/>
      </c>
      <c r="V376" s="206" t="str">
        <f>IF(C376="","",IF(AND(K376=0,T376=0),"OK",IF(Q376="有",IF(OR(IF(I376="委託輸送",IF(H376="ガソリン",VLOOKUP(L376,参考データ!$D$4:$H$6,5,TRUE),VLOOKUP(L376,参考データ!$D$7:$H$15,5,TRUE)),IF(H376="ガソリン",VLOOKUP(L376,参考データ!$D$16:$H$18,5,TRUE),VLOOKUP(L376,参考データ!$D$19:$H$27,5,TRUE)))&lt;(J376/N376),S376&gt;R376),"エラー","OK"),IF(IF(I376="委託輸送",IF(H376="ガソリン",VLOOKUP(L376,参考データ!$D$4:$H$6,5,TRUE),VLOOKUP(L376,参考データ!$D$7:$H$15,5,TRUE)),IF(H376="ガソリン",VLOOKUP(L376,参考データ!$D$16:$H$18,5,TRUE),VLOOKUP(L376,参考データ!$D$19:$H$27,5,TRUE)))&lt;(J376/N376),"エラー","OK"))))</f>
        <v/>
      </c>
      <c r="AN376" s="156">
        <f t="shared" si="66"/>
        <v>0</v>
      </c>
      <c r="AO376" s="156">
        <f t="shared" si="67"/>
        <v>0</v>
      </c>
      <c r="AP376" s="140">
        <f t="shared" si="68"/>
        <v>0</v>
      </c>
      <c r="AQ376" s="159" t="str">
        <f t="shared" si="69"/>
        <v/>
      </c>
    </row>
    <row r="377" spans="2:43" x14ac:dyDescent="0.2">
      <c r="B377" s="202">
        <v>366</v>
      </c>
      <c r="C377" s="45"/>
      <c r="D377" s="114"/>
      <c r="E377" s="114"/>
      <c r="F377" s="114"/>
      <c r="G377" s="42"/>
      <c r="H377" s="9"/>
      <c r="I377" s="10"/>
      <c r="J377" s="5"/>
      <c r="K377" s="36"/>
      <c r="L377" s="37"/>
      <c r="M377" s="8"/>
      <c r="N377" s="82"/>
      <c r="O377" s="68"/>
      <c r="P377" s="82"/>
      <c r="Q377" s="81"/>
      <c r="R377" s="280" t="str">
        <f t="shared" si="64"/>
        <v/>
      </c>
      <c r="S377" s="39" t="str">
        <f>IF(I377="","",IF(I377="委託輸送",IF(H377="ガソリン",VLOOKUP(L377,参考データ!$D$4:$F$6,3,TRUE),VLOOKUP(L377,参考データ!$D$7:$F$15,3,TRUE)),IF(H377="ガソリン",VLOOKUP(L377,参考データ!$D$16:$F$18,3,TRUE),VLOOKUP(L377,参考データ!$D$19:$F$27,3,TRUE))))</f>
        <v/>
      </c>
      <c r="T377" s="204" t="str">
        <f>IF(C377="","",IF(AND(J377=0,K377=0),0,IF(Q377="有",IF(H377="ガソリン",VLOOKUP(M377,参考データ!$B$36:$F$38,3,FALSE)/R377^VLOOKUP(M377,参考データ!$B$36:$F$38,4,FALSE)/L377^VLOOKUP(M377,参考データ!$B$36:$F$38,5,FALSE),VLOOKUP(M377,参考データ!$B$39:$F$42,3,FALSE)/R377^VLOOKUP(M377,参考データ!$B$39:$F$42,4,FALSE)/L377^VLOOKUP(M377,参考データ!$B$39:$F$42,5,FALSE))*U377,J377/(IF(I377="委託輸送",IF(H377="ガソリン",INDEX(参考データ!$F$48:$I$50,MATCH(L377,参考データ!$D$48:$D$50,1),MATCH(M377,参考データ!$F$47:$I$47,0)),INDEX(参考データ!$F$51:$I$59,MATCH(L377,参考データ!$D$51:$D$59,1),MATCH(M377,参考データ!$F$47:$I$47,0))),IF(H377="ガソリン",INDEX(参考データ!$F$60:$I$62,MATCH(L377,参考データ!$D$60:$D$62,1),MATCH(M377,参考データ!$F$47:$I$47,0)),INDEX(参考データ!$F$63:$I$71,MATCH(L377,参考データ!$D$63:$D$71,1),MATCH(M377,参考データ!$F$47:$I$47,0))))))))</f>
        <v/>
      </c>
      <c r="U377" s="218" t="str">
        <f t="shared" si="65"/>
        <v/>
      </c>
      <c r="V377" s="206" t="str">
        <f>IF(C377="","",IF(AND(K377=0,T377=0),"OK",IF(Q377="有",IF(OR(IF(I377="委託輸送",IF(H377="ガソリン",VLOOKUP(L377,参考データ!$D$4:$H$6,5,TRUE),VLOOKUP(L377,参考データ!$D$7:$H$15,5,TRUE)),IF(H377="ガソリン",VLOOKUP(L377,参考データ!$D$16:$H$18,5,TRUE),VLOOKUP(L377,参考データ!$D$19:$H$27,5,TRUE)))&lt;(J377/N377),S377&gt;R377),"エラー","OK"),IF(IF(I377="委託輸送",IF(H377="ガソリン",VLOOKUP(L377,参考データ!$D$4:$H$6,5,TRUE),VLOOKUP(L377,参考データ!$D$7:$H$15,5,TRUE)),IF(H377="ガソリン",VLOOKUP(L377,参考データ!$D$16:$H$18,5,TRUE),VLOOKUP(L377,参考データ!$D$19:$H$27,5,TRUE)))&lt;(J377/N377),"エラー","OK"))))</f>
        <v/>
      </c>
      <c r="AN377" s="156">
        <f t="shared" si="66"/>
        <v>0</v>
      </c>
      <c r="AO377" s="156">
        <f t="shared" si="67"/>
        <v>0</v>
      </c>
      <c r="AP377" s="140">
        <f t="shared" si="68"/>
        <v>0</v>
      </c>
      <c r="AQ377" s="159" t="str">
        <f t="shared" si="69"/>
        <v/>
      </c>
    </row>
    <row r="378" spans="2:43" x14ac:dyDescent="0.2">
      <c r="B378" s="202">
        <v>367</v>
      </c>
      <c r="C378" s="45"/>
      <c r="D378" s="114"/>
      <c r="E378" s="114"/>
      <c r="F378" s="114"/>
      <c r="G378" s="42"/>
      <c r="H378" s="9"/>
      <c r="I378" s="10"/>
      <c r="J378" s="5"/>
      <c r="K378" s="36"/>
      <c r="L378" s="37"/>
      <c r="M378" s="8"/>
      <c r="N378" s="82"/>
      <c r="O378" s="68"/>
      <c r="P378" s="82"/>
      <c r="Q378" s="81"/>
      <c r="R378" s="280" t="str">
        <f t="shared" si="64"/>
        <v/>
      </c>
      <c r="S378" s="39" t="str">
        <f>IF(I378="","",IF(I378="委託輸送",IF(H378="ガソリン",VLOOKUP(L378,参考データ!$D$4:$F$6,3,TRUE),VLOOKUP(L378,参考データ!$D$7:$F$15,3,TRUE)),IF(H378="ガソリン",VLOOKUP(L378,参考データ!$D$16:$F$18,3,TRUE),VLOOKUP(L378,参考データ!$D$19:$F$27,3,TRUE))))</f>
        <v/>
      </c>
      <c r="T378" s="204" t="str">
        <f>IF(C378="","",IF(AND(J378=0,K378=0),0,IF(Q378="有",IF(H378="ガソリン",VLOOKUP(M378,参考データ!$B$36:$F$38,3,FALSE)/R378^VLOOKUP(M378,参考データ!$B$36:$F$38,4,FALSE)/L378^VLOOKUP(M378,参考データ!$B$36:$F$38,5,FALSE),VLOOKUP(M378,参考データ!$B$39:$F$42,3,FALSE)/R378^VLOOKUP(M378,参考データ!$B$39:$F$42,4,FALSE)/L378^VLOOKUP(M378,参考データ!$B$39:$F$42,5,FALSE))*U378,J378/(IF(I378="委託輸送",IF(H378="ガソリン",INDEX(参考データ!$F$48:$I$50,MATCH(L378,参考データ!$D$48:$D$50,1),MATCH(M378,参考データ!$F$47:$I$47,0)),INDEX(参考データ!$F$51:$I$59,MATCH(L378,参考データ!$D$51:$D$59,1),MATCH(M378,参考データ!$F$47:$I$47,0))),IF(H378="ガソリン",INDEX(参考データ!$F$60:$I$62,MATCH(L378,参考データ!$D$60:$D$62,1),MATCH(M378,参考データ!$F$47:$I$47,0)),INDEX(参考データ!$F$63:$I$71,MATCH(L378,参考データ!$D$63:$D$71,1),MATCH(M378,参考データ!$F$47:$I$47,0))))))))</f>
        <v/>
      </c>
      <c r="U378" s="218" t="str">
        <f t="shared" si="65"/>
        <v/>
      </c>
      <c r="V378" s="206" t="str">
        <f>IF(C378="","",IF(AND(K378=0,T378=0),"OK",IF(Q378="有",IF(OR(IF(I378="委託輸送",IF(H378="ガソリン",VLOOKUP(L378,参考データ!$D$4:$H$6,5,TRUE),VLOOKUP(L378,参考データ!$D$7:$H$15,5,TRUE)),IF(H378="ガソリン",VLOOKUP(L378,参考データ!$D$16:$H$18,5,TRUE),VLOOKUP(L378,参考データ!$D$19:$H$27,5,TRUE)))&lt;(J378/N378),S378&gt;R378),"エラー","OK"),IF(IF(I378="委託輸送",IF(H378="ガソリン",VLOOKUP(L378,参考データ!$D$4:$H$6,5,TRUE),VLOOKUP(L378,参考データ!$D$7:$H$15,5,TRUE)),IF(H378="ガソリン",VLOOKUP(L378,参考データ!$D$16:$H$18,5,TRUE),VLOOKUP(L378,参考データ!$D$19:$H$27,5,TRUE)))&lt;(J378/N378),"エラー","OK"))))</f>
        <v/>
      </c>
      <c r="AN378" s="156">
        <f t="shared" si="66"/>
        <v>0</v>
      </c>
      <c r="AO378" s="156">
        <f t="shared" si="67"/>
        <v>0</v>
      </c>
      <c r="AP378" s="140">
        <f t="shared" si="68"/>
        <v>0</v>
      </c>
      <c r="AQ378" s="159" t="str">
        <f t="shared" si="69"/>
        <v/>
      </c>
    </row>
    <row r="379" spans="2:43" x14ac:dyDescent="0.2">
      <c r="B379" s="202">
        <v>368</v>
      </c>
      <c r="C379" s="45"/>
      <c r="D379" s="114"/>
      <c r="E379" s="114"/>
      <c r="F379" s="114"/>
      <c r="G379" s="42"/>
      <c r="H379" s="9"/>
      <c r="I379" s="10"/>
      <c r="J379" s="5"/>
      <c r="K379" s="36"/>
      <c r="L379" s="37"/>
      <c r="M379" s="8"/>
      <c r="N379" s="82"/>
      <c r="O379" s="68"/>
      <c r="P379" s="82"/>
      <c r="Q379" s="81"/>
      <c r="R379" s="280" t="str">
        <f t="shared" si="64"/>
        <v/>
      </c>
      <c r="S379" s="39" t="str">
        <f>IF(I379="","",IF(I379="委託輸送",IF(H379="ガソリン",VLOOKUP(L379,参考データ!$D$4:$F$6,3,TRUE),VLOOKUP(L379,参考データ!$D$7:$F$15,3,TRUE)),IF(H379="ガソリン",VLOOKUP(L379,参考データ!$D$16:$F$18,3,TRUE),VLOOKUP(L379,参考データ!$D$19:$F$27,3,TRUE))))</f>
        <v/>
      </c>
      <c r="T379" s="204" t="str">
        <f>IF(C379="","",IF(AND(J379=0,K379=0),0,IF(Q379="有",IF(H379="ガソリン",VLOOKUP(M379,参考データ!$B$36:$F$38,3,FALSE)/R379^VLOOKUP(M379,参考データ!$B$36:$F$38,4,FALSE)/L379^VLOOKUP(M379,参考データ!$B$36:$F$38,5,FALSE),VLOOKUP(M379,参考データ!$B$39:$F$42,3,FALSE)/R379^VLOOKUP(M379,参考データ!$B$39:$F$42,4,FALSE)/L379^VLOOKUP(M379,参考データ!$B$39:$F$42,5,FALSE))*U379,J379/(IF(I379="委託輸送",IF(H379="ガソリン",INDEX(参考データ!$F$48:$I$50,MATCH(L379,参考データ!$D$48:$D$50,1),MATCH(M379,参考データ!$F$47:$I$47,0)),INDEX(参考データ!$F$51:$I$59,MATCH(L379,参考データ!$D$51:$D$59,1),MATCH(M379,参考データ!$F$47:$I$47,0))),IF(H379="ガソリン",INDEX(参考データ!$F$60:$I$62,MATCH(L379,参考データ!$D$60:$D$62,1),MATCH(M379,参考データ!$F$47:$I$47,0)),INDEX(参考データ!$F$63:$I$71,MATCH(L379,参考データ!$D$63:$D$71,1),MATCH(M379,参考データ!$F$47:$I$47,0))))))))</f>
        <v/>
      </c>
      <c r="U379" s="218" t="str">
        <f t="shared" si="65"/>
        <v/>
      </c>
      <c r="V379" s="206" t="str">
        <f>IF(C379="","",IF(AND(K379=0,T379=0),"OK",IF(Q379="有",IF(OR(IF(I379="委託輸送",IF(H379="ガソリン",VLOOKUP(L379,参考データ!$D$4:$H$6,5,TRUE),VLOOKUP(L379,参考データ!$D$7:$H$15,5,TRUE)),IF(H379="ガソリン",VLOOKUP(L379,参考データ!$D$16:$H$18,5,TRUE),VLOOKUP(L379,参考データ!$D$19:$H$27,5,TRUE)))&lt;(J379/N379),S379&gt;R379),"エラー","OK"),IF(IF(I379="委託輸送",IF(H379="ガソリン",VLOOKUP(L379,参考データ!$D$4:$H$6,5,TRUE),VLOOKUP(L379,参考データ!$D$7:$H$15,5,TRUE)),IF(H379="ガソリン",VLOOKUP(L379,参考データ!$D$16:$H$18,5,TRUE),VLOOKUP(L379,参考データ!$D$19:$H$27,5,TRUE)))&lt;(J379/N379),"エラー","OK"))))</f>
        <v/>
      </c>
      <c r="AN379" s="156">
        <f t="shared" si="66"/>
        <v>0</v>
      </c>
      <c r="AO379" s="156">
        <f t="shared" si="67"/>
        <v>0</v>
      </c>
      <c r="AP379" s="140">
        <f t="shared" si="68"/>
        <v>0</v>
      </c>
      <c r="AQ379" s="159" t="str">
        <f t="shared" si="69"/>
        <v/>
      </c>
    </row>
    <row r="380" spans="2:43" x14ac:dyDescent="0.2">
      <c r="B380" s="202">
        <v>369</v>
      </c>
      <c r="C380" s="45"/>
      <c r="D380" s="114"/>
      <c r="E380" s="114"/>
      <c r="F380" s="114"/>
      <c r="G380" s="42"/>
      <c r="H380" s="9"/>
      <c r="I380" s="10"/>
      <c r="J380" s="5"/>
      <c r="K380" s="36"/>
      <c r="L380" s="37"/>
      <c r="M380" s="8"/>
      <c r="N380" s="82"/>
      <c r="O380" s="68"/>
      <c r="P380" s="82"/>
      <c r="Q380" s="81"/>
      <c r="R380" s="280" t="str">
        <f t="shared" si="64"/>
        <v/>
      </c>
      <c r="S380" s="39" t="str">
        <f>IF(I380="","",IF(I380="委託輸送",IF(H380="ガソリン",VLOOKUP(L380,参考データ!$D$4:$F$6,3,TRUE),VLOOKUP(L380,参考データ!$D$7:$F$15,3,TRUE)),IF(H380="ガソリン",VLOOKUP(L380,参考データ!$D$16:$F$18,3,TRUE),VLOOKUP(L380,参考データ!$D$19:$F$27,3,TRUE))))</f>
        <v/>
      </c>
      <c r="T380" s="204" t="str">
        <f>IF(C380="","",IF(AND(J380=0,K380=0),0,IF(Q380="有",IF(H380="ガソリン",VLOOKUP(M380,参考データ!$B$36:$F$38,3,FALSE)/R380^VLOOKUP(M380,参考データ!$B$36:$F$38,4,FALSE)/L380^VLOOKUP(M380,参考データ!$B$36:$F$38,5,FALSE),VLOOKUP(M380,参考データ!$B$39:$F$42,3,FALSE)/R380^VLOOKUP(M380,参考データ!$B$39:$F$42,4,FALSE)/L380^VLOOKUP(M380,参考データ!$B$39:$F$42,5,FALSE))*U380,J380/(IF(I380="委託輸送",IF(H380="ガソリン",INDEX(参考データ!$F$48:$I$50,MATCH(L380,参考データ!$D$48:$D$50,1),MATCH(M380,参考データ!$F$47:$I$47,0)),INDEX(参考データ!$F$51:$I$59,MATCH(L380,参考データ!$D$51:$D$59,1),MATCH(M380,参考データ!$F$47:$I$47,0))),IF(H380="ガソリン",INDEX(参考データ!$F$60:$I$62,MATCH(L380,参考データ!$D$60:$D$62,1),MATCH(M380,参考データ!$F$47:$I$47,0)),INDEX(参考データ!$F$63:$I$71,MATCH(L380,参考データ!$D$63:$D$71,1),MATCH(M380,参考データ!$F$47:$I$47,0))))))))</f>
        <v/>
      </c>
      <c r="U380" s="218" t="str">
        <f t="shared" si="65"/>
        <v/>
      </c>
      <c r="V380" s="206" t="str">
        <f>IF(C380="","",IF(AND(K380=0,T380=0),"OK",IF(Q380="有",IF(OR(IF(I380="委託輸送",IF(H380="ガソリン",VLOOKUP(L380,参考データ!$D$4:$H$6,5,TRUE),VLOOKUP(L380,参考データ!$D$7:$H$15,5,TRUE)),IF(H380="ガソリン",VLOOKUP(L380,参考データ!$D$16:$H$18,5,TRUE),VLOOKUP(L380,参考データ!$D$19:$H$27,5,TRUE)))&lt;(J380/N380),S380&gt;R380),"エラー","OK"),IF(IF(I380="委託輸送",IF(H380="ガソリン",VLOOKUP(L380,参考データ!$D$4:$H$6,5,TRUE),VLOOKUP(L380,参考データ!$D$7:$H$15,5,TRUE)),IF(H380="ガソリン",VLOOKUP(L380,参考データ!$D$16:$H$18,5,TRUE),VLOOKUP(L380,参考データ!$D$19:$H$27,5,TRUE)))&lt;(J380/N380),"エラー","OK"))))</f>
        <v/>
      </c>
      <c r="AN380" s="156">
        <f t="shared" si="66"/>
        <v>0</v>
      </c>
      <c r="AO380" s="156">
        <f t="shared" si="67"/>
        <v>0</v>
      </c>
      <c r="AP380" s="140">
        <f t="shared" si="68"/>
        <v>0</v>
      </c>
      <c r="AQ380" s="159" t="str">
        <f t="shared" si="69"/>
        <v/>
      </c>
    </row>
    <row r="381" spans="2:43" x14ac:dyDescent="0.2">
      <c r="B381" s="202">
        <v>370</v>
      </c>
      <c r="C381" s="45"/>
      <c r="D381" s="114"/>
      <c r="E381" s="114"/>
      <c r="F381" s="114"/>
      <c r="G381" s="42"/>
      <c r="H381" s="9"/>
      <c r="I381" s="10"/>
      <c r="J381" s="5"/>
      <c r="K381" s="36"/>
      <c r="L381" s="37"/>
      <c r="M381" s="8"/>
      <c r="N381" s="82"/>
      <c r="O381" s="68"/>
      <c r="P381" s="82"/>
      <c r="Q381" s="81"/>
      <c r="R381" s="280" t="str">
        <f t="shared" si="64"/>
        <v/>
      </c>
      <c r="S381" s="39" t="str">
        <f>IF(I381="","",IF(I381="委託輸送",IF(H381="ガソリン",VLOOKUP(L381,参考データ!$D$4:$F$6,3,TRUE),VLOOKUP(L381,参考データ!$D$7:$F$15,3,TRUE)),IF(H381="ガソリン",VLOOKUP(L381,参考データ!$D$16:$F$18,3,TRUE),VLOOKUP(L381,参考データ!$D$19:$F$27,3,TRUE))))</f>
        <v/>
      </c>
      <c r="T381" s="204" t="str">
        <f>IF(C381="","",IF(AND(J381=0,K381=0),0,IF(Q381="有",IF(H381="ガソリン",VLOOKUP(M381,参考データ!$B$36:$F$38,3,FALSE)/R381^VLOOKUP(M381,参考データ!$B$36:$F$38,4,FALSE)/L381^VLOOKUP(M381,参考データ!$B$36:$F$38,5,FALSE),VLOOKUP(M381,参考データ!$B$39:$F$42,3,FALSE)/R381^VLOOKUP(M381,参考データ!$B$39:$F$42,4,FALSE)/L381^VLOOKUP(M381,参考データ!$B$39:$F$42,5,FALSE))*U381,J381/(IF(I381="委託輸送",IF(H381="ガソリン",INDEX(参考データ!$F$48:$I$50,MATCH(L381,参考データ!$D$48:$D$50,1),MATCH(M381,参考データ!$F$47:$I$47,0)),INDEX(参考データ!$F$51:$I$59,MATCH(L381,参考データ!$D$51:$D$59,1),MATCH(M381,参考データ!$F$47:$I$47,0))),IF(H381="ガソリン",INDEX(参考データ!$F$60:$I$62,MATCH(L381,参考データ!$D$60:$D$62,1),MATCH(M381,参考データ!$F$47:$I$47,0)),INDEX(参考データ!$F$63:$I$71,MATCH(L381,参考データ!$D$63:$D$71,1),MATCH(M381,参考データ!$F$47:$I$47,0))))))))</f>
        <v/>
      </c>
      <c r="U381" s="218" t="str">
        <f t="shared" si="65"/>
        <v/>
      </c>
      <c r="V381" s="206" t="str">
        <f>IF(C381="","",IF(AND(K381=0,T381=0),"OK",IF(Q381="有",IF(OR(IF(I381="委託輸送",IF(H381="ガソリン",VLOOKUP(L381,参考データ!$D$4:$H$6,5,TRUE),VLOOKUP(L381,参考データ!$D$7:$H$15,5,TRUE)),IF(H381="ガソリン",VLOOKUP(L381,参考データ!$D$16:$H$18,5,TRUE),VLOOKUP(L381,参考データ!$D$19:$H$27,5,TRUE)))&lt;(J381/N381),S381&gt;R381),"エラー","OK"),IF(IF(I381="委託輸送",IF(H381="ガソリン",VLOOKUP(L381,参考データ!$D$4:$H$6,5,TRUE),VLOOKUP(L381,参考データ!$D$7:$H$15,5,TRUE)),IF(H381="ガソリン",VLOOKUP(L381,参考データ!$D$16:$H$18,5,TRUE),VLOOKUP(L381,参考データ!$D$19:$H$27,5,TRUE)))&lt;(J381/N381),"エラー","OK"))))</f>
        <v/>
      </c>
      <c r="AN381" s="156">
        <f t="shared" si="66"/>
        <v>0</v>
      </c>
      <c r="AO381" s="156">
        <f t="shared" si="67"/>
        <v>0</v>
      </c>
      <c r="AP381" s="140">
        <f t="shared" si="68"/>
        <v>0</v>
      </c>
      <c r="AQ381" s="159" t="str">
        <f t="shared" si="69"/>
        <v/>
      </c>
    </row>
    <row r="382" spans="2:43" x14ac:dyDescent="0.2">
      <c r="B382" s="202">
        <v>371</v>
      </c>
      <c r="C382" s="45"/>
      <c r="D382" s="114"/>
      <c r="E382" s="114"/>
      <c r="F382" s="114"/>
      <c r="G382" s="42"/>
      <c r="H382" s="9"/>
      <c r="I382" s="10"/>
      <c r="J382" s="5"/>
      <c r="K382" s="36"/>
      <c r="L382" s="37"/>
      <c r="M382" s="8"/>
      <c r="N382" s="82"/>
      <c r="O382" s="68"/>
      <c r="P382" s="82"/>
      <c r="Q382" s="81"/>
      <c r="R382" s="280" t="str">
        <f t="shared" si="64"/>
        <v/>
      </c>
      <c r="S382" s="39" t="str">
        <f>IF(I382="","",IF(I382="委託輸送",IF(H382="ガソリン",VLOOKUP(L382,参考データ!$D$4:$F$6,3,TRUE),VLOOKUP(L382,参考データ!$D$7:$F$15,3,TRUE)),IF(H382="ガソリン",VLOOKUP(L382,参考データ!$D$16:$F$18,3,TRUE),VLOOKUP(L382,参考データ!$D$19:$F$27,3,TRUE))))</f>
        <v/>
      </c>
      <c r="T382" s="204" t="str">
        <f>IF(C382="","",IF(AND(J382=0,K382=0),0,IF(Q382="有",IF(H382="ガソリン",VLOOKUP(M382,参考データ!$B$36:$F$38,3,FALSE)/R382^VLOOKUP(M382,参考データ!$B$36:$F$38,4,FALSE)/L382^VLOOKUP(M382,参考データ!$B$36:$F$38,5,FALSE),VLOOKUP(M382,参考データ!$B$39:$F$42,3,FALSE)/R382^VLOOKUP(M382,参考データ!$B$39:$F$42,4,FALSE)/L382^VLOOKUP(M382,参考データ!$B$39:$F$42,5,FALSE))*U382,J382/(IF(I382="委託輸送",IF(H382="ガソリン",INDEX(参考データ!$F$48:$I$50,MATCH(L382,参考データ!$D$48:$D$50,1),MATCH(M382,参考データ!$F$47:$I$47,0)),INDEX(参考データ!$F$51:$I$59,MATCH(L382,参考データ!$D$51:$D$59,1),MATCH(M382,参考データ!$F$47:$I$47,0))),IF(H382="ガソリン",INDEX(参考データ!$F$60:$I$62,MATCH(L382,参考データ!$D$60:$D$62,1),MATCH(M382,参考データ!$F$47:$I$47,0)),INDEX(参考データ!$F$63:$I$71,MATCH(L382,参考データ!$D$63:$D$71,1),MATCH(M382,参考データ!$F$47:$I$47,0))))))))</f>
        <v/>
      </c>
      <c r="U382" s="218" t="str">
        <f t="shared" si="65"/>
        <v/>
      </c>
      <c r="V382" s="206" t="str">
        <f>IF(C382="","",IF(AND(K382=0,T382=0),"OK",IF(Q382="有",IF(OR(IF(I382="委託輸送",IF(H382="ガソリン",VLOOKUP(L382,参考データ!$D$4:$H$6,5,TRUE),VLOOKUP(L382,参考データ!$D$7:$H$15,5,TRUE)),IF(H382="ガソリン",VLOOKUP(L382,参考データ!$D$16:$H$18,5,TRUE),VLOOKUP(L382,参考データ!$D$19:$H$27,5,TRUE)))&lt;(J382/N382),S382&gt;R382),"エラー","OK"),IF(IF(I382="委託輸送",IF(H382="ガソリン",VLOOKUP(L382,参考データ!$D$4:$H$6,5,TRUE),VLOOKUP(L382,参考データ!$D$7:$H$15,5,TRUE)),IF(H382="ガソリン",VLOOKUP(L382,参考データ!$D$16:$H$18,5,TRUE),VLOOKUP(L382,参考データ!$D$19:$H$27,5,TRUE)))&lt;(J382/N382),"エラー","OK"))))</f>
        <v/>
      </c>
      <c r="AN382" s="156">
        <f t="shared" si="66"/>
        <v>0</v>
      </c>
      <c r="AO382" s="156">
        <f t="shared" si="67"/>
        <v>0</v>
      </c>
      <c r="AP382" s="140">
        <f t="shared" si="68"/>
        <v>0</v>
      </c>
      <c r="AQ382" s="159" t="str">
        <f t="shared" si="69"/>
        <v/>
      </c>
    </row>
    <row r="383" spans="2:43" x14ac:dyDescent="0.2">
      <c r="B383" s="202">
        <v>372</v>
      </c>
      <c r="C383" s="45"/>
      <c r="D383" s="114"/>
      <c r="E383" s="114"/>
      <c r="F383" s="114"/>
      <c r="G383" s="42"/>
      <c r="H383" s="9"/>
      <c r="I383" s="10"/>
      <c r="J383" s="5"/>
      <c r="K383" s="36"/>
      <c r="L383" s="37"/>
      <c r="M383" s="8"/>
      <c r="N383" s="82"/>
      <c r="O383" s="68"/>
      <c r="P383" s="82"/>
      <c r="Q383" s="81"/>
      <c r="R383" s="280" t="str">
        <f t="shared" si="64"/>
        <v/>
      </c>
      <c r="S383" s="39" t="str">
        <f>IF(I383="","",IF(I383="委託輸送",IF(H383="ガソリン",VLOOKUP(L383,参考データ!$D$4:$F$6,3,TRUE),VLOOKUP(L383,参考データ!$D$7:$F$15,3,TRUE)),IF(H383="ガソリン",VLOOKUP(L383,参考データ!$D$16:$F$18,3,TRUE),VLOOKUP(L383,参考データ!$D$19:$F$27,3,TRUE))))</f>
        <v/>
      </c>
      <c r="T383" s="204" t="str">
        <f>IF(C383="","",IF(AND(J383=0,K383=0),0,IF(Q383="有",IF(H383="ガソリン",VLOOKUP(M383,参考データ!$B$36:$F$38,3,FALSE)/R383^VLOOKUP(M383,参考データ!$B$36:$F$38,4,FALSE)/L383^VLOOKUP(M383,参考データ!$B$36:$F$38,5,FALSE),VLOOKUP(M383,参考データ!$B$39:$F$42,3,FALSE)/R383^VLOOKUP(M383,参考データ!$B$39:$F$42,4,FALSE)/L383^VLOOKUP(M383,参考データ!$B$39:$F$42,5,FALSE))*U383,J383/(IF(I383="委託輸送",IF(H383="ガソリン",INDEX(参考データ!$F$48:$I$50,MATCH(L383,参考データ!$D$48:$D$50,1),MATCH(M383,参考データ!$F$47:$I$47,0)),INDEX(参考データ!$F$51:$I$59,MATCH(L383,参考データ!$D$51:$D$59,1),MATCH(M383,参考データ!$F$47:$I$47,0))),IF(H383="ガソリン",INDEX(参考データ!$F$60:$I$62,MATCH(L383,参考データ!$D$60:$D$62,1),MATCH(M383,参考データ!$F$47:$I$47,0)),INDEX(参考データ!$F$63:$I$71,MATCH(L383,参考データ!$D$63:$D$71,1),MATCH(M383,参考データ!$F$47:$I$47,0))))))))</f>
        <v/>
      </c>
      <c r="U383" s="218" t="str">
        <f t="shared" si="65"/>
        <v/>
      </c>
      <c r="V383" s="206" t="str">
        <f>IF(C383="","",IF(AND(K383=0,T383=0),"OK",IF(Q383="有",IF(OR(IF(I383="委託輸送",IF(H383="ガソリン",VLOOKUP(L383,参考データ!$D$4:$H$6,5,TRUE),VLOOKUP(L383,参考データ!$D$7:$H$15,5,TRUE)),IF(H383="ガソリン",VLOOKUP(L383,参考データ!$D$16:$H$18,5,TRUE),VLOOKUP(L383,参考データ!$D$19:$H$27,5,TRUE)))&lt;(J383/N383),S383&gt;R383),"エラー","OK"),IF(IF(I383="委託輸送",IF(H383="ガソリン",VLOOKUP(L383,参考データ!$D$4:$H$6,5,TRUE),VLOOKUP(L383,参考データ!$D$7:$H$15,5,TRUE)),IF(H383="ガソリン",VLOOKUP(L383,参考データ!$D$16:$H$18,5,TRUE),VLOOKUP(L383,参考データ!$D$19:$H$27,5,TRUE)))&lt;(J383/N383),"エラー","OK"))))</f>
        <v/>
      </c>
      <c r="AN383" s="156">
        <f t="shared" si="66"/>
        <v>0</v>
      </c>
      <c r="AO383" s="156">
        <f t="shared" si="67"/>
        <v>0</v>
      </c>
      <c r="AP383" s="140">
        <f t="shared" si="68"/>
        <v>0</v>
      </c>
      <c r="AQ383" s="159" t="str">
        <f t="shared" si="69"/>
        <v/>
      </c>
    </row>
    <row r="384" spans="2:43" x14ac:dyDescent="0.2">
      <c r="B384" s="202">
        <v>373</v>
      </c>
      <c r="C384" s="45"/>
      <c r="D384" s="114"/>
      <c r="E384" s="114"/>
      <c r="F384" s="114"/>
      <c r="G384" s="42"/>
      <c r="H384" s="9"/>
      <c r="I384" s="10"/>
      <c r="J384" s="5"/>
      <c r="K384" s="36"/>
      <c r="L384" s="37"/>
      <c r="M384" s="8"/>
      <c r="N384" s="82"/>
      <c r="O384" s="68"/>
      <c r="P384" s="82"/>
      <c r="Q384" s="81"/>
      <c r="R384" s="280" t="str">
        <f t="shared" si="64"/>
        <v/>
      </c>
      <c r="S384" s="39" t="str">
        <f>IF(I384="","",IF(I384="委託輸送",IF(H384="ガソリン",VLOOKUP(L384,参考データ!$D$4:$F$6,3,TRUE),VLOOKUP(L384,参考データ!$D$7:$F$15,3,TRUE)),IF(H384="ガソリン",VLOOKUP(L384,参考データ!$D$16:$F$18,3,TRUE),VLOOKUP(L384,参考データ!$D$19:$F$27,3,TRUE))))</f>
        <v/>
      </c>
      <c r="T384" s="204" t="str">
        <f>IF(C384="","",IF(AND(J384=0,K384=0),0,IF(Q384="有",IF(H384="ガソリン",VLOOKUP(M384,参考データ!$B$36:$F$38,3,FALSE)/R384^VLOOKUP(M384,参考データ!$B$36:$F$38,4,FALSE)/L384^VLOOKUP(M384,参考データ!$B$36:$F$38,5,FALSE),VLOOKUP(M384,参考データ!$B$39:$F$42,3,FALSE)/R384^VLOOKUP(M384,参考データ!$B$39:$F$42,4,FALSE)/L384^VLOOKUP(M384,参考データ!$B$39:$F$42,5,FALSE))*U384,J384/(IF(I384="委託輸送",IF(H384="ガソリン",INDEX(参考データ!$F$48:$I$50,MATCH(L384,参考データ!$D$48:$D$50,1),MATCH(M384,参考データ!$F$47:$I$47,0)),INDEX(参考データ!$F$51:$I$59,MATCH(L384,参考データ!$D$51:$D$59,1),MATCH(M384,参考データ!$F$47:$I$47,0))),IF(H384="ガソリン",INDEX(参考データ!$F$60:$I$62,MATCH(L384,参考データ!$D$60:$D$62,1),MATCH(M384,参考データ!$F$47:$I$47,0)),INDEX(参考データ!$F$63:$I$71,MATCH(L384,参考データ!$D$63:$D$71,1),MATCH(M384,参考データ!$F$47:$I$47,0))))))))</f>
        <v/>
      </c>
      <c r="U384" s="218" t="str">
        <f t="shared" si="65"/>
        <v/>
      </c>
      <c r="V384" s="206" t="str">
        <f>IF(C384="","",IF(AND(K384=0,T384=0),"OK",IF(Q384="有",IF(OR(IF(I384="委託輸送",IF(H384="ガソリン",VLOOKUP(L384,参考データ!$D$4:$H$6,5,TRUE),VLOOKUP(L384,参考データ!$D$7:$H$15,5,TRUE)),IF(H384="ガソリン",VLOOKUP(L384,参考データ!$D$16:$H$18,5,TRUE),VLOOKUP(L384,参考データ!$D$19:$H$27,5,TRUE)))&lt;(J384/N384),S384&gt;R384),"エラー","OK"),IF(IF(I384="委託輸送",IF(H384="ガソリン",VLOOKUP(L384,参考データ!$D$4:$H$6,5,TRUE),VLOOKUP(L384,参考データ!$D$7:$H$15,5,TRUE)),IF(H384="ガソリン",VLOOKUP(L384,参考データ!$D$16:$H$18,5,TRUE),VLOOKUP(L384,参考データ!$D$19:$H$27,5,TRUE)))&lt;(J384/N384),"エラー","OK"))))</f>
        <v/>
      </c>
      <c r="AN384" s="156">
        <f t="shared" si="66"/>
        <v>0</v>
      </c>
      <c r="AO384" s="156">
        <f t="shared" si="67"/>
        <v>0</v>
      </c>
      <c r="AP384" s="140">
        <f t="shared" si="68"/>
        <v>0</v>
      </c>
      <c r="AQ384" s="159" t="str">
        <f t="shared" si="69"/>
        <v/>
      </c>
    </row>
    <row r="385" spans="2:43" x14ac:dyDescent="0.2">
      <c r="B385" s="202">
        <v>374</v>
      </c>
      <c r="C385" s="45"/>
      <c r="D385" s="114"/>
      <c r="E385" s="114"/>
      <c r="F385" s="114"/>
      <c r="G385" s="42"/>
      <c r="H385" s="9"/>
      <c r="I385" s="10"/>
      <c r="J385" s="5"/>
      <c r="K385" s="36"/>
      <c r="L385" s="37"/>
      <c r="M385" s="8"/>
      <c r="N385" s="82"/>
      <c r="O385" s="68"/>
      <c r="P385" s="82"/>
      <c r="Q385" s="81"/>
      <c r="R385" s="280" t="str">
        <f t="shared" si="64"/>
        <v/>
      </c>
      <c r="S385" s="39" t="str">
        <f>IF(I385="","",IF(I385="委託輸送",IF(H385="ガソリン",VLOOKUP(L385,参考データ!$D$4:$F$6,3,TRUE),VLOOKUP(L385,参考データ!$D$7:$F$15,3,TRUE)),IF(H385="ガソリン",VLOOKUP(L385,参考データ!$D$16:$F$18,3,TRUE),VLOOKUP(L385,参考データ!$D$19:$F$27,3,TRUE))))</f>
        <v/>
      </c>
      <c r="T385" s="204" t="str">
        <f>IF(C385="","",IF(AND(J385=0,K385=0),0,IF(Q385="有",IF(H385="ガソリン",VLOOKUP(M385,参考データ!$B$36:$F$38,3,FALSE)/R385^VLOOKUP(M385,参考データ!$B$36:$F$38,4,FALSE)/L385^VLOOKUP(M385,参考データ!$B$36:$F$38,5,FALSE),VLOOKUP(M385,参考データ!$B$39:$F$42,3,FALSE)/R385^VLOOKUP(M385,参考データ!$B$39:$F$42,4,FALSE)/L385^VLOOKUP(M385,参考データ!$B$39:$F$42,5,FALSE))*U385,J385/(IF(I385="委託輸送",IF(H385="ガソリン",INDEX(参考データ!$F$48:$I$50,MATCH(L385,参考データ!$D$48:$D$50,1),MATCH(M385,参考データ!$F$47:$I$47,0)),INDEX(参考データ!$F$51:$I$59,MATCH(L385,参考データ!$D$51:$D$59,1),MATCH(M385,参考データ!$F$47:$I$47,0))),IF(H385="ガソリン",INDEX(参考データ!$F$60:$I$62,MATCH(L385,参考データ!$D$60:$D$62,1),MATCH(M385,参考データ!$F$47:$I$47,0)),INDEX(参考データ!$F$63:$I$71,MATCH(L385,参考データ!$D$63:$D$71,1),MATCH(M385,参考データ!$F$47:$I$47,0))))))))</f>
        <v/>
      </c>
      <c r="U385" s="218" t="str">
        <f t="shared" si="65"/>
        <v/>
      </c>
      <c r="V385" s="206" t="str">
        <f>IF(C385="","",IF(AND(K385=0,T385=0),"OK",IF(Q385="有",IF(OR(IF(I385="委託輸送",IF(H385="ガソリン",VLOOKUP(L385,参考データ!$D$4:$H$6,5,TRUE),VLOOKUP(L385,参考データ!$D$7:$H$15,5,TRUE)),IF(H385="ガソリン",VLOOKUP(L385,参考データ!$D$16:$H$18,5,TRUE),VLOOKUP(L385,参考データ!$D$19:$H$27,5,TRUE)))&lt;(J385/N385),S385&gt;R385),"エラー","OK"),IF(IF(I385="委託輸送",IF(H385="ガソリン",VLOOKUP(L385,参考データ!$D$4:$H$6,5,TRUE),VLOOKUP(L385,参考データ!$D$7:$H$15,5,TRUE)),IF(H385="ガソリン",VLOOKUP(L385,参考データ!$D$16:$H$18,5,TRUE),VLOOKUP(L385,参考データ!$D$19:$H$27,5,TRUE)))&lt;(J385/N385),"エラー","OK"))))</f>
        <v/>
      </c>
      <c r="AN385" s="156">
        <f t="shared" si="66"/>
        <v>0</v>
      </c>
      <c r="AO385" s="156">
        <f t="shared" si="67"/>
        <v>0</v>
      </c>
      <c r="AP385" s="140">
        <f t="shared" si="68"/>
        <v>0</v>
      </c>
      <c r="AQ385" s="159" t="str">
        <f t="shared" si="69"/>
        <v/>
      </c>
    </row>
    <row r="386" spans="2:43" x14ac:dyDescent="0.2">
      <c r="B386" s="202">
        <v>375</v>
      </c>
      <c r="C386" s="45"/>
      <c r="D386" s="114"/>
      <c r="E386" s="114"/>
      <c r="F386" s="114"/>
      <c r="G386" s="42"/>
      <c r="H386" s="9"/>
      <c r="I386" s="10"/>
      <c r="J386" s="5"/>
      <c r="K386" s="36"/>
      <c r="L386" s="37"/>
      <c r="M386" s="8"/>
      <c r="N386" s="82"/>
      <c r="O386" s="68"/>
      <c r="P386" s="82"/>
      <c r="Q386" s="81"/>
      <c r="R386" s="280" t="str">
        <f t="shared" si="64"/>
        <v/>
      </c>
      <c r="S386" s="39" t="str">
        <f>IF(I386="","",IF(I386="委託輸送",IF(H386="ガソリン",VLOOKUP(L386,参考データ!$D$4:$F$6,3,TRUE),VLOOKUP(L386,参考データ!$D$7:$F$15,3,TRUE)),IF(H386="ガソリン",VLOOKUP(L386,参考データ!$D$16:$F$18,3,TRUE),VLOOKUP(L386,参考データ!$D$19:$F$27,3,TRUE))))</f>
        <v/>
      </c>
      <c r="T386" s="204" t="str">
        <f>IF(C386="","",IF(AND(J386=0,K386=0),0,IF(Q386="有",IF(H386="ガソリン",VLOOKUP(M386,参考データ!$B$36:$F$38,3,FALSE)/R386^VLOOKUP(M386,参考データ!$B$36:$F$38,4,FALSE)/L386^VLOOKUP(M386,参考データ!$B$36:$F$38,5,FALSE),VLOOKUP(M386,参考データ!$B$39:$F$42,3,FALSE)/R386^VLOOKUP(M386,参考データ!$B$39:$F$42,4,FALSE)/L386^VLOOKUP(M386,参考データ!$B$39:$F$42,5,FALSE))*U386,J386/(IF(I386="委託輸送",IF(H386="ガソリン",INDEX(参考データ!$F$48:$I$50,MATCH(L386,参考データ!$D$48:$D$50,1),MATCH(M386,参考データ!$F$47:$I$47,0)),INDEX(参考データ!$F$51:$I$59,MATCH(L386,参考データ!$D$51:$D$59,1),MATCH(M386,参考データ!$F$47:$I$47,0))),IF(H386="ガソリン",INDEX(参考データ!$F$60:$I$62,MATCH(L386,参考データ!$D$60:$D$62,1),MATCH(M386,参考データ!$F$47:$I$47,0)),INDEX(参考データ!$F$63:$I$71,MATCH(L386,参考データ!$D$63:$D$71,1),MATCH(M386,参考データ!$F$47:$I$47,0))))))))</f>
        <v/>
      </c>
      <c r="U386" s="218" t="str">
        <f t="shared" si="65"/>
        <v/>
      </c>
      <c r="V386" s="206" t="str">
        <f>IF(C386="","",IF(AND(K386=0,T386=0),"OK",IF(Q386="有",IF(OR(IF(I386="委託輸送",IF(H386="ガソリン",VLOOKUP(L386,参考データ!$D$4:$H$6,5,TRUE),VLOOKUP(L386,参考データ!$D$7:$H$15,5,TRUE)),IF(H386="ガソリン",VLOOKUP(L386,参考データ!$D$16:$H$18,5,TRUE),VLOOKUP(L386,参考データ!$D$19:$H$27,5,TRUE)))&lt;(J386/N386),S386&gt;R386),"エラー","OK"),IF(IF(I386="委託輸送",IF(H386="ガソリン",VLOOKUP(L386,参考データ!$D$4:$H$6,5,TRUE),VLOOKUP(L386,参考データ!$D$7:$H$15,5,TRUE)),IF(H386="ガソリン",VLOOKUP(L386,参考データ!$D$16:$H$18,5,TRUE),VLOOKUP(L386,参考データ!$D$19:$H$27,5,TRUE)))&lt;(J386/N386),"エラー","OK"))))</f>
        <v/>
      </c>
      <c r="AN386" s="156">
        <f t="shared" si="66"/>
        <v>0</v>
      </c>
      <c r="AO386" s="156">
        <f t="shared" si="67"/>
        <v>0</v>
      </c>
      <c r="AP386" s="140">
        <f t="shared" si="68"/>
        <v>0</v>
      </c>
      <c r="AQ386" s="159" t="str">
        <f t="shared" si="69"/>
        <v/>
      </c>
    </row>
    <row r="387" spans="2:43" x14ac:dyDescent="0.2">
      <c r="B387" s="202">
        <v>376</v>
      </c>
      <c r="C387" s="45"/>
      <c r="D387" s="114"/>
      <c r="E387" s="114"/>
      <c r="F387" s="114"/>
      <c r="G387" s="42"/>
      <c r="H387" s="9"/>
      <c r="I387" s="10"/>
      <c r="J387" s="5"/>
      <c r="K387" s="36"/>
      <c r="L387" s="37"/>
      <c r="M387" s="8"/>
      <c r="N387" s="82"/>
      <c r="O387" s="68"/>
      <c r="P387" s="82"/>
      <c r="Q387" s="81"/>
      <c r="R387" s="280" t="str">
        <f t="shared" si="64"/>
        <v/>
      </c>
      <c r="S387" s="39" t="str">
        <f>IF(I387="","",IF(I387="委託輸送",IF(H387="ガソリン",VLOOKUP(L387,参考データ!$D$4:$F$6,3,TRUE),VLOOKUP(L387,参考データ!$D$7:$F$15,3,TRUE)),IF(H387="ガソリン",VLOOKUP(L387,参考データ!$D$16:$F$18,3,TRUE),VLOOKUP(L387,参考データ!$D$19:$F$27,3,TRUE))))</f>
        <v/>
      </c>
      <c r="T387" s="204" t="str">
        <f>IF(C387="","",IF(AND(J387=0,K387=0),0,IF(Q387="有",IF(H387="ガソリン",VLOOKUP(M387,参考データ!$B$36:$F$38,3,FALSE)/R387^VLOOKUP(M387,参考データ!$B$36:$F$38,4,FALSE)/L387^VLOOKUP(M387,参考データ!$B$36:$F$38,5,FALSE),VLOOKUP(M387,参考データ!$B$39:$F$42,3,FALSE)/R387^VLOOKUP(M387,参考データ!$B$39:$F$42,4,FALSE)/L387^VLOOKUP(M387,参考データ!$B$39:$F$42,5,FALSE))*U387,J387/(IF(I387="委託輸送",IF(H387="ガソリン",INDEX(参考データ!$F$48:$I$50,MATCH(L387,参考データ!$D$48:$D$50,1),MATCH(M387,参考データ!$F$47:$I$47,0)),INDEX(参考データ!$F$51:$I$59,MATCH(L387,参考データ!$D$51:$D$59,1),MATCH(M387,参考データ!$F$47:$I$47,0))),IF(H387="ガソリン",INDEX(参考データ!$F$60:$I$62,MATCH(L387,参考データ!$D$60:$D$62,1),MATCH(M387,参考データ!$F$47:$I$47,0)),INDEX(参考データ!$F$63:$I$71,MATCH(L387,参考データ!$D$63:$D$71,1),MATCH(M387,参考データ!$F$47:$I$47,0))))))))</f>
        <v/>
      </c>
      <c r="U387" s="218" t="str">
        <f t="shared" si="65"/>
        <v/>
      </c>
      <c r="V387" s="206" t="str">
        <f>IF(C387="","",IF(AND(K387=0,T387=0),"OK",IF(Q387="有",IF(OR(IF(I387="委託輸送",IF(H387="ガソリン",VLOOKUP(L387,参考データ!$D$4:$H$6,5,TRUE),VLOOKUP(L387,参考データ!$D$7:$H$15,5,TRUE)),IF(H387="ガソリン",VLOOKUP(L387,参考データ!$D$16:$H$18,5,TRUE),VLOOKUP(L387,参考データ!$D$19:$H$27,5,TRUE)))&lt;(J387/N387),S387&gt;R387),"エラー","OK"),IF(IF(I387="委託輸送",IF(H387="ガソリン",VLOOKUP(L387,参考データ!$D$4:$H$6,5,TRUE),VLOOKUP(L387,参考データ!$D$7:$H$15,5,TRUE)),IF(H387="ガソリン",VLOOKUP(L387,参考データ!$D$16:$H$18,5,TRUE),VLOOKUP(L387,参考データ!$D$19:$H$27,5,TRUE)))&lt;(J387/N387),"エラー","OK"))))</f>
        <v/>
      </c>
      <c r="AN387" s="156">
        <f t="shared" si="66"/>
        <v>0</v>
      </c>
      <c r="AO387" s="156">
        <f t="shared" si="67"/>
        <v>0</v>
      </c>
      <c r="AP387" s="140">
        <f t="shared" si="68"/>
        <v>0</v>
      </c>
      <c r="AQ387" s="159" t="str">
        <f t="shared" si="69"/>
        <v/>
      </c>
    </row>
    <row r="388" spans="2:43" x14ac:dyDescent="0.2">
      <c r="B388" s="202">
        <v>377</v>
      </c>
      <c r="C388" s="45"/>
      <c r="D388" s="114"/>
      <c r="E388" s="114"/>
      <c r="F388" s="114"/>
      <c r="G388" s="42"/>
      <c r="H388" s="9"/>
      <c r="I388" s="10"/>
      <c r="J388" s="5"/>
      <c r="K388" s="36"/>
      <c r="L388" s="37"/>
      <c r="M388" s="8"/>
      <c r="N388" s="82"/>
      <c r="O388" s="68"/>
      <c r="P388" s="82"/>
      <c r="Q388" s="81"/>
      <c r="R388" s="280" t="str">
        <f t="shared" si="64"/>
        <v/>
      </c>
      <c r="S388" s="39" t="str">
        <f>IF(I388="","",IF(I388="委託輸送",IF(H388="ガソリン",VLOOKUP(L388,参考データ!$D$4:$F$6,3,TRUE),VLOOKUP(L388,参考データ!$D$7:$F$15,3,TRUE)),IF(H388="ガソリン",VLOOKUP(L388,参考データ!$D$16:$F$18,3,TRUE),VLOOKUP(L388,参考データ!$D$19:$F$27,3,TRUE))))</f>
        <v/>
      </c>
      <c r="T388" s="204" t="str">
        <f>IF(C388="","",IF(AND(J388=0,K388=0),0,IF(Q388="有",IF(H388="ガソリン",VLOOKUP(M388,参考データ!$B$36:$F$38,3,FALSE)/R388^VLOOKUP(M388,参考データ!$B$36:$F$38,4,FALSE)/L388^VLOOKUP(M388,参考データ!$B$36:$F$38,5,FALSE),VLOOKUP(M388,参考データ!$B$39:$F$42,3,FALSE)/R388^VLOOKUP(M388,参考データ!$B$39:$F$42,4,FALSE)/L388^VLOOKUP(M388,参考データ!$B$39:$F$42,5,FALSE))*U388,J388/(IF(I388="委託輸送",IF(H388="ガソリン",INDEX(参考データ!$F$48:$I$50,MATCH(L388,参考データ!$D$48:$D$50,1),MATCH(M388,参考データ!$F$47:$I$47,0)),INDEX(参考データ!$F$51:$I$59,MATCH(L388,参考データ!$D$51:$D$59,1),MATCH(M388,参考データ!$F$47:$I$47,0))),IF(H388="ガソリン",INDEX(参考データ!$F$60:$I$62,MATCH(L388,参考データ!$D$60:$D$62,1),MATCH(M388,参考データ!$F$47:$I$47,0)),INDEX(参考データ!$F$63:$I$71,MATCH(L388,参考データ!$D$63:$D$71,1),MATCH(M388,参考データ!$F$47:$I$47,0))))))))</f>
        <v/>
      </c>
      <c r="U388" s="218" t="str">
        <f t="shared" si="65"/>
        <v/>
      </c>
      <c r="V388" s="206" t="str">
        <f>IF(C388="","",IF(AND(K388=0,T388=0),"OK",IF(Q388="有",IF(OR(IF(I388="委託輸送",IF(H388="ガソリン",VLOOKUP(L388,参考データ!$D$4:$H$6,5,TRUE),VLOOKUP(L388,参考データ!$D$7:$H$15,5,TRUE)),IF(H388="ガソリン",VLOOKUP(L388,参考データ!$D$16:$H$18,5,TRUE),VLOOKUP(L388,参考データ!$D$19:$H$27,5,TRUE)))&lt;(J388/N388),S388&gt;R388),"エラー","OK"),IF(IF(I388="委託輸送",IF(H388="ガソリン",VLOOKUP(L388,参考データ!$D$4:$H$6,5,TRUE),VLOOKUP(L388,参考データ!$D$7:$H$15,5,TRUE)),IF(H388="ガソリン",VLOOKUP(L388,参考データ!$D$16:$H$18,5,TRUE),VLOOKUP(L388,参考データ!$D$19:$H$27,5,TRUE)))&lt;(J388/N388),"エラー","OK"))))</f>
        <v/>
      </c>
      <c r="AN388" s="156">
        <f t="shared" si="66"/>
        <v>0</v>
      </c>
      <c r="AO388" s="156">
        <f t="shared" si="67"/>
        <v>0</v>
      </c>
      <c r="AP388" s="140">
        <f t="shared" si="68"/>
        <v>0</v>
      </c>
      <c r="AQ388" s="159" t="str">
        <f t="shared" si="69"/>
        <v/>
      </c>
    </row>
    <row r="389" spans="2:43" x14ac:dyDescent="0.2">
      <c r="B389" s="202">
        <v>378</v>
      </c>
      <c r="C389" s="45"/>
      <c r="D389" s="114"/>
      <c r="E389" s="114"/>
      <c r="F389" s="114"/>
      <c r="G389" s="42"/>
      <c r="H389" s="9"/>
      <c r="I389" s="10"/>
      <c r="J389" s="5"/>
      <c r="K389" s="36"/>
      <c r="L389" s="37"/>
      <c r="M389" s="8"/>
      <c r="N389" s="82"/>
      <c r="O389" s="68"/>
      <c r="P389" s="82"/>
      <c r="Q389" s="81"/>
      <c r="R389" s="280" t="str">
        <f t="shared" si="64"/>
        <v/>
      </c>
      <c r="S389" s="39" t="str">
        <f>IF(I389="","",IF(I389="委託輸送",IF(H389="ガソリン",VLOOKUP(L389,参考データ!$D$4:$F$6,3,TRUE),VLOOKUP(L389,参考データ!$D$7:$F$15,3,TRUE)),IF(H389="ガソリン",VLOOKUP(L389,参考データ!$D$16:$F$18,3,TRUE),VLOOKUP(L389,参考データ!$D$19:$F$27,3,TRUE))))</f>
        <v/>
      </c>
      <c r="T389" s="204" t="str">
        <f>IF(C389="","",IF(AND(J389=0,K389=0),0,IF(Q389="有",IF(H389="ガソリン",VLOOKUP(M389,参考データ!$B$36:$F$38,3,FALSE)/R389^VLOOKUP(M389,参考データ!$B$36:$F$38,4,FALSE)/L389^VLOOKUP(M389,参考データ!$B$36:$F$38,5,FALSE),VLOOKUP(M389,参考データ!$B$39:$F$42,3,FALSE)/R389^VLOOKUP(M389,参考データ!$B$39:$F$42,4,FALSE)/L389^VLOOKUP(M389,参考データ!$B$39:$F$42,5,FALSE))*U389,J389/(IF(I389="委託輸送",IF(H389="ガソリン",INDEX(参考データ!$F$48:$I$50,MATCH(L389,参考データ!$D$48:$D$50,1),MATCH(M389,参考データ!$F$47:$I$47,0)),INDEX(参考データ!$F$51:$I$59,MATCH(L389,参考データ!$D$51:$D$59,1),MATCH(M389,参考データ!$F$47:$I$47,0))),IF(H389="ガソリン",INDEX(参考データ!$F$60:$I$62,MATCH(L389,参考データ!$D$60:$D$62,1),MATCH(M389,参考データ!$F$47:$I$47,0)),INDEX(参考データ!$F$63:$I$71,MATCH(L389,参考データ!$D$63:$D$71,1),MATCH(M389,参考データ!$F$47:$I$47,0))))))))</f>
        <v/>
      </c>
      <c r="U389" s="218" t="str">
        <f t="shared" si="65"/>
        <v/>
      </c>
      <c r="V389" s="206" t="str">
        <f>IF(C389="","",IF(AND(K389=0,T389=0),"OK",IF(Q389="有",IF(OR(IF(I389="委託輸送",IF(H389="ガソリン",VLOOKUP(L389,参考データ!$D$4:$H$6,5,TRUE),VLOOKUP(L389,参考データ!$D$7:$H$15,5,TRUE)),IF(H389="ガソリン",VLOOKUP(L389,参考データ!$D$16:$H$18,5,TRUE),VLOOKUP(L389,参考データ!$D$19:$H$27,5,TRUE)))&lt;(J389/N389),S389&gt;R389),"エラー","OK"),IF(IF(I389="委託輸送",IF(H389="ガソリン",VLOOKUP(L389,参考データ!$D$4:$H$6,5,TRUE),VLOOKUP(L389,参考データ!$D$7:$H$15,5,TRUE)),IF(H389="ガソリン",VLOOKUP(L389,参考データ!$D$16:$H$18,5,TRUE),VLOOKUP(L389,参考データ!$D$19:$H$27,5,TRUE)))&lt;(J389/N389),"エラー","OK"))))</f>
        <v/>
      </c>
      <c r="AN389" s="156">
        <f t="shared" si="66"/>
        <v>0</v>
      </c>
      <c r="AO389" s="156">
        <f t="shared" si="67"/>
        <v>0</v>
      </c>
      <c r="AP389" s="140">
        <f t="shared" si="68"/>
        <v>0</v>
      </c>
      <c r="AQ389" s="159" t="str">
        <f t="shared" si="69"/>
        <v/>
      </c>
    </row>
    <row r="390" spans="2:43" x14ac:dyDescent="0.2">
      <c r="B390" s="202">
        <v>379</v>
      </c>
      <c r="C390" s="45"/>
      <c r="D390" s="114"/>
      <c r="E390" s="114"/>
      <c r="F390" s="114"/>
      <c r="G390" s="42"/>
      <c r="H390" s="9"/>
      <c r="I390" s="10"/>
      <c r="J390" s="5"/>
      <c r="K390" s="36"/>
      <c r="L390" s="37"/>
      <c r="M390" s="8"/>
      <c r="N390" s="82"/>
      <c r="O390" s="68"/>
      <c r="P390" s="82"/>
      <c r="Q390" s="81"/>
      <c r="R390" s="280" t="str">
        <f t="shared" si="64"/>
        <v/>
      </c>
      <c r="S390" s="39" t="str">
        <f>IF(I390="","",IF(I390="委託輸送",IF(H390="ガソリン",VLOOKUP(L390,参考データ!$D$4:$F$6,3,TRUE),VLOOKUP(L390,参考データ!$D$7:$F$15,3,TRUE)),IF(H390="ガソリン",VLOOKUP(L390,参考データ!$D$16:$F$18,3,TRUE),VLOOKUP(L390,参考データ!$D$19:$F$27,3,TRUE))))</f>
        <v/>
      </c>
      <c r="T390" s="204" t="str">
        <f>IF(C390="","",IF(AND(J390=0,K390=0),0,IF(Q390="有",IF(H390="ガソリン",VLOOKUP(M390,参考データ!$B$36:$F$38,3,FALSE)/R390^VLOOKUP(M390,参考データ!$B$36:$F$38,4,FALSE)/L390^VLOOKUP(M390,参考データ!$B$36:$F$38,5,FALSE),VLOOKUP(M390,参考データ!$B$39:$F$42,3,FALSE)/R390^VLOOKUP(M390,参考データ!$B$39:$F$42,4,FALSE)/L390^VLOOKUP(M390,参考データ!$B$39:$F$42,5,FALSE))*U390,J390/(IF(I390="委託輸送",IF(H390="ガソリン",INDEX(参考データ!$F$48:$I$50,MATCH(L390,参考データ!$D$48:$D$50,1),MATCH(M390,参考データ!$F$47:$I$47,0)),INDEX(参考データ!$F$51:$I$59,MATCH(L390,参考データ!$D$51:$D$59,1),MATCH(M390,参考データ!$F$47:$I$47,0))),IF(H390="ガソリン",INDEX(参考データ!$F$60:$I$62,MATCH(L390,参考データ!$D$60:$D$62,1),MATCH(M390,参考データ!$F$47:$I$47,0)),INDEX(参考データ!$F$63:$I$71,MATCH(L390,参考データ!$D$63:$D$71,1),MATCH(M390,参考データ!$F$47:$I$47,0))))))))</f>
        <v/>
      </c>
      <c r="U390" s="218" t="str">
        <f t="shared" si="65"/>
        <v/>
      </c>
      <c r="V390" s="206" t="str">
        <f>IF(C390="","",IF(AND(K390=0,T390=0),"OK",IF(Q390="有",IF(OR(IF(I390="委託輸送",IF(H390="ガソリン",VLOOKUP(L390,参考データ!$D$4:$H$6,5,TRUE),VLOOKUP(L390,参考データ!$D$7:$H$15,5,TRUE)),IF(H390="ガソリン",VLOOKUP(L390,参考データ!$D$16:$H$18,5,TRUE),VLOOKUP(L390,参考データ!$D$19:$H$27,5,TRUE)))&lt;(J390/N390),S390&gt;R390),"エラー","OK"),IF(IF(I390="委託輸送",IF(H390="ガソリン",VLOOKUP(L390,参考データ!$D$4:$H$6,5,TRUE),VLOOKUP(L390,参考データ!$D$7:$H$15,5,TRUE)),IF(H390="ガソリン",VLOOKUP(L390,参考データ!$D$16:$H$18,5,TRUE),VLOOKUP(L390,参考データ!$D$19:$H$27,5,TRUE)))&lt;(J390/N390),"エラー","OK"))))</f>
        <v/>
      </c>
      <c r="AN390" s="156">
        <f t="shared" si="66"/>
        <v>0</v>
      </c>
      <c r="AO390" s="156">
        <f t="shared" si="67"/>
        <v>0</v>
      </c>
      <c r="AP390" s="140">
        <f t="shared" si="68"/>
        <v>0</v>
      </c>
      <c r="AQ390" s="159" t="str">
        <f t="shared" si="69"/>
        <v/>
      </c>
    </row>
    <row r="391" spans="2:43" x14ac:dyDescent="0.2">
      <c r="B391" s="202">
        <v>380</v>
      </c>
      <c r="C391" s="45"/>
      <c r="D391" s="114"/>
      <c r="E391" s="114"/>
      <c r="F391" s="114"/>
      <c r="G391" s="42"/>
      <c r="H391" s="9"/>
      <c r="I391" s="10"/>
      <c r="J391" s="5"/>
      <c r="K391" s="36"/>
      <c r="L391" s="37"/>
      <c r="M391" s="8"/>
      <c r="N391" s="82"/>
      <c r="O391" s="68"/>
      <c r="P391" s="82"/>
      <c r="Q391" s="81"/>
      <c r="R391" s="280" t="str">
        <f t="shared" si="64"/>
        <v/>
      </c>
      <c r="S391" s="39" t="str">
        <f>IF(I391="","",IF(I391="委託輸送",IF(H391="ガソリン",VLOOKUP(L391,参考データ!$D$4:$F$6,3,TRUE),VLOOKUP(L391,参考データ!$D$7:$F$15,3,TRUE)),IF(H391="ガソリン",VLOOKUP(L391,参考データ!$D$16:$F$18,3,TRUE),VLOOKUP(L391,参考データ!$D$19:$F$27,3,TRUE))))</f>
        <v/>
      </c>
      <c r="T391" s="204" t="str">
        <f>IF(C391="","",IF(AND(J391=0,K391=0),0,IF(Q391="有",IF(H391="ガソリン",VLOOKUP(M391,参考データ!$B$36:$F$38,3,FALSE)/R391^VLOOKUP(M391,参考データ!$B$36:$F$38,4,FALSE)/L391^VLOOKUP(M391,参考データ!$B$36:$F$38,5,FALSE),VLOOKUP(M391,参考データ!$B$39:$F$42,3,FALSE)/R391^VLOOKUP(M391,参考データ!$B$39:$F$42,4,FALSE)/L391^VLOOKUP(M391,参考データ!$B$39:$F$42,5,FALSE))*U391,J391/(IF(I391="委託輸送",IF(H391="ガソリン",INDEX(参考データ!$F$48:$I$50,MATCH(L391,参考データ!$D$48:$D$50,1),MATCH(M391,参考データ!$F$47:$I$47,0)),INDEX(参考データ!$F$51:$I$59,MATCH(L391,参考データ!$D$51:$D$59,1),MATCH(M391,参考データ!$F$47:$I$47,0))),IF(H391="ガソリン",INDEX(参考データ!$F$60:$I$62,MATCH(L391,参考データ!$D$60:$D$62,1),MATCH(M391,参考データ!$F$47:$I$47,0)),INDEX(参考データ!$F$63:$I$71,MATCH(L391,参考データ!$D$63:$D$71,1),MATCH(M391,参考データ!$F$47:$I$47,0))))))))</f>
        <v/>
      </c>
      <c r="U391" s="218" t="str">
        <f t="shared" si="65"/>
        <v/>
      </c>
      <c r="V391" s="206" t="str">
        <f>IF(C391="","",IF(AND(K391=0,T391=0),"OK",IF(Q391="有",IF(OR(IF(I391="委託輸送",IF(H391="ガソリン",VLOOKUP(L391,参考データ!$D$4:$H$6,5,TRUE),VLOOKUP(L391,参考データ!$D$7:$H$15,5,TRUE)),IF(H391="ガソリン",VLOOKUP(L391,参考データ!$D$16:$H$18,5,TRUE),VLOOKUP(L391,参考データ!$D$19:$H$27,5,TRUE)))&lt;(J391/N391),S391&gt;R391),"エラー","OK"),IF(IF(I391="委託輸送",IF(H391="ガソリン",VLOOKUP(L391,参考データ!$D$4:$H$6,5,TRUE),VLOOKUP(L391,参考データ!$D$7:$H$15,5,TRUE)),IF(H391="ガソリン",VLOOKUP(L391,参考データ!$D$16:$H$18,5,TRUE),VLOOKUP(L391,参考データ!$D$19:$H$27,5,TRUE)))&lt;(J391/N391),"エラー","OK"))))</f>
        <v/>
      </c>
      <c r="AN391" s="156">
        <f t="shared" si="66"/>
        <v>0</v>
      </c>
      <c r="AO391" s="156">
        <f t="shared" si="67"/>
        <v>0</v>
      </c>
      <c r="AP391" s="140">
        <f t="shared" si="68"/>
        <v>0</v>
      </c>
      <c r="AQ391" s="159" t="str">
        <f t="shared" si="69"/>
        <v/>
      </c>
    </row>
    <row r="392" spans="2:43" x14ac:dyDescent="0.2">
      <c r="B392" s="202">
        <v>381</v>
      </c>
      <c r="C392" s="45"/>
      <c r="D392" s="114"/>
      <c r="E392" s="114"/>
      <c r="F392" s="114"/>
      <c r="G392" s="42"/>
      <c r="H392" s="9"/>
      <c r="I392" s="10"/>
      <c r="J392" s="5"/>
      <c r="K392" s="36"/>
      <c r="L392" s="37"/>
      <c r="M392" s="8"/>
      <c r="N392" s="82"/>
      <c r="O392" s="68"/>
      <c r="P392" s="82"/>
      <c r="Q392" s="81"/>
      <c r="R392" s="280" t="str">
        <f t="shared" si="64"/>
        <v/>
      </c>
      <c r="S392" s="39" t="str">
        <f>IF(I392="","",IF(I392="委託輸送",IF(H392="ガソリン",VLOOKUP(L392,参考データ!$D$4:$F$6,3,TRUE),VLOOKUP(L392,参考データ!$D$7:$F$15,3,TRUE)),IF(H392="ガソリン",VLOOKUP(L392,参考データ!$D$16:$F$18,3,TRUE),VLOOKUP(L392,参考データ!$D$19:$F$27,3,TRUE))))</f>
        <v/>
      </c>
      <c r="T392" s="204" t="str">
        <f>IF(C392="","",IF(AND(J392=0,K392=0),0,IF(Q392="有",IF(H392="ガソリン",VLOOKUP(M392,参考データ!$B$36:$F$38,3,FALSE)/R392^VLOOKUP(M392,参考データ!$B$36:$F$38,4,FALSE)/L392^VLOOKUP(M392,参考データ!$B$36:$F$38,5,FALSE),VLOOKUP(M392,参考データ!$B$39:$F$42,3,FALSE)/R392^VLOOKUP(M392,参考データ!$B$39:$F$42,4,FALSE)/L392^VLOOKUP(M392,参考データ!$B$39:$F$42,5,FALSE))*U392,J392/(IF(I392="委託輸送",IF(H392="ガソリン",INDEX(参考データ!$F$48:$I$50,MATCH(L392,参考データ!$D$48:$D$50,1),MATCH(M392,参考データ!$F$47:$I$47,0)),INDEX(参考データ!$F$51:$I$59,MATCH(L392,参考データ!$D$51:$D$59,1),MATCH(M392,参考データ!$F$47:$I$47,0))),IF(H392="ガソリン",INDEX(参考データ!$F$60:$I$62,MATCH(L392,参考データ!$D$60:$D$62,1),MATCH(M392,参考データ!$F$47:$I$47,0)),INDEX(参考データ!$F$63:$I$71,MATCH(L392,参考データ!$D$63:$D$71,1),MATCH(M392,参考データ!$F$47:$I$47,0))))))))</f>
        <v/>
      </c>
      <c r="U392" s="218" t="str">
        <f t="shared" si="65"/>
        <v/>
      </c>
      <c r="V392" s="206" t="str">
        <f>IF(C392="","",IF(AND(K392=0,T392=0),"OK",IF(Q392="有",IF(OR(IF(I392="委託輸送",IF(H392="ガソリン",VLOOKUP(L392,参考データ!$D$4:$H$6,5,TRUE),VLOOKUP(L392,参考データ!$D$7:$H$15,5,TRUE)),IF(H392="ガソリン",VLOOKUP(L392,参考データ!$D$16:$H$18,5,TRUE),VLOOKUP(L392,参考データ!$D$19:$H$27,5,TRUE)))&lt;(J392/N392),S392&gt;R392),"エラー","OK"),IF(IF(I392="委託輸送",IF(H392="ガソリン",VLOOKUP(L392,参考データ!$D$4:$H$6,5,TRUE),VLOOKUP(L392,参考データ!$D$7:$H$15,5,TRUE)),IF(H392="ガソリン",VLOOKUP(L392,参考データ!$D$16:$H$18,5,TRUE),VLOOKUP(L392,参考データ!$D$19:$H$27,5,TRUE)))&lt;(J392/N392),"エラー","OK"))))</f>
        <v/>
      </c>
      <c r="AN392" s="156">
        <f t="shared" si="66"/>
        <v>0</v>
      </c>
      <c r="AO392" s="156">
        <f t="shared" si="67"/>
        <v>0</v>
      </c>
      <c r="AP392" s="140">
        <f t="shared" si="68"/>
        <v>0</v>
      </c>
      <c r="AQ392" s="159" t="str">
        <f t="shared" si="69"/>
        <v/>
      </c>
    </row>
    <row r="393" spans="2:43" x14ac:dyDescent="0.2">
      <c r="B393" s="202">
        <v>382</v>
      </c>
      <c r="C393" s="45"/>
      <c r="D393" s="114"/>
      <c r="E393" s="114"/>
      <c r="F393" s="114"/>
      <c r="G393" s="42"/>
      <c r="H393" s="9"/>
      <c r="I393" s="10"/>
      <c r="J393" s="5"/>
      <c r="K393" s="36"/>
      <c r="L393" s="37"/>
      <c r="M393" s="8"/>
      <c r="N393" s="82"/>
      <c r="O393" s="68"/>
      <c r="P393" s="82"/>
      <c r="Q393" s="81"/>
      <c r="R393" s="280" t="str">
        <f t="shared" si="64"/>
        <v/>
      </c>
      <c r="S393" s="39" t="str">
        <f>IF(I393="","",IF(I393="委託輸送",IF(H393="ガソリン",VLOOKUP(L393,参考データ!$D$4:$F$6,3,TRUE),VLOOKUP(L393,参考データ!$D$7:$F$15,3,TRUE)),IF(H393="ガソリン",VLOOKUP(L393,参考データ!$D$16:$F$18,3,TRUE),VLOOKUP(L393,参考データ!$D$19:$F$27,3,TRUE))))</f>
        <v/>
      </c>
      <c r="T393" s="204" t="str">
        <f>IF(C393="","",IF(AND(J393=0,K393=0),0,IF(Q393="有",IF(H393="ガソリン",VLOOKUP(M393,参考データ!$B$36:$F$38,3,FALSE)/R393^VLOOKUP(M393,参考データ!$B$36:$F$38,4,FALSE)/L393^VLOOKUP(M393,参考データ!$B$36:$F$38,5,FALSE),VLOOKUP(M393,参考データ!$B$39:$F$42,3,FALSE)/R393^VLOOKUP(M393,参考データ!$B$39:$F$42,4,FALSE)/L393^VLOOKUP(M393,参考データ!$B$39:$F$42,5,FALSE))*U393,J393/(IF(I393="委託輸送",IF(H393="ガソリン",INDEX(参考データ!$F$48:$I$50,MATCH(L393,参考データ!$D$48:$D$50,1),MATCH(M393,参考データ!$F$47:$I$47,0)),INDEX(参考データ!$F$51:$I$59,MATCH(L393,参考データ!$D$51:$D$59,1),MATCH(M393,参考データ!$F$47:$I$47,0))),IF(H393="ガソリン",INDEX(参考データ!$F$60:$I$62,MATCH(L393,参考データ!$D$60:$D$62,1),MATCH(M393,参考データ!$F$47:$I$47,0)),INDEX(参考データ!$F$63:$I$71,MATCH(L393,参考データ!$D$63:$D$71,1),MATCH(M393,参考データ!$F$47:$I$47,0))))))))</f>
        <v/>
      </c>
      <c r="U393" s="218" t="str">
        <f t="shared" si="65"/>
        <v/>
      </c>
      <c r="V393" s="206" t="str">
        <f>IF(C393="","",IF(AND(K393=0,T393=0),"OK",IF(Q393="有",IF(OR(IF(I393="委託輸送",IF(H393="ガソリン",VLOOKUP(L393,参考データ!$D$4:$H$6,5,TRUE),VLOOKUP(L393,参考データ!$D$7:$H$15,5,TRUE)),IF(H393="ガソリン",VLOOKUP(L393,参考データ!$D$16:$H$18,5,TRUE),VLOOKUP(L393,参考データ!$D$19:$H$27,5,TRUE)))&lt;(J393/N393),S393&gt;R393),"エラー","OK"),IF(IF(I393="委託輸送",IF(H393="ガソリン",VLOOKUP(L393,参考データ!$D$4:$H$6,5,TRUE),VLOOKUP(L393,参考データ!$D$7:$H$15,5,TRUE)),IF(H393="ガソリン",VLOOKUP(L393,参考データ!$D$16:$H$18,5,TRUE),VLOOKUP(L393,参考データ!$D$19:$H$27,5,TRUE)))&lt;(J393/N393),"エラー","OK"))))</f>
        <v/>
      </c>
      <c r="AN393" s="156">
        <f t="shared" si="66"/>
        <v>0</v>
      </c>
      <c r="AO393" s="156">
        <f t="shared" si="67"/>
        <v>0</v>
      </c>
      <c r="AP393" s="140">
        <f t="shared" si="68"/>
        <v>0</v>
      </c>
      <c r="AQ393" s="159" t="str">
        <f t="shared" si="69"/>
        <v/>
      </c>
    </row>
    <row r="394" spans="2:43" x14ac:dyDescent="0.2">
      <c r="B394" s="202">
        <v>383</v>
      </c>
      <c r="C394" s="45"/>
      <c r="D394" s="114"/>
      <c r="E394" s="114"/>
      <c r="F394" s="114"/>
      <c r="G394" s="42"/>
      <c r="H394" s="9"/>
      <c r="I394" s="10"/>
      <c r="J394" s="5"/>
      <c r="K394" s="36"/>
      <c r="L394" s="37"/>
      <c r="M394" s="8"/>
      <c r="N394" s="82"/>
      <c r="O394" s="68"/>
      <c r="P394" s="82"/>
      <c r="Q394" s="81"/>
      <c r="R394" s="280" t="str">
        <f t="shared" si="64"/>
        <v/>
      </c>
      <c r="S394" s="39" t="str">
        <f>IF(I394="","",IF(I394="委託輸送",IF(H394="ガソリン",VLOOKUP(L394,参考データ!$D$4:$F$6,3,TRUE),VLOOKUP(L394,参考データ!$D$7:$F$15,3,TRUE)),IF(H394="ガソリン",VLOOKUP(L394,参考データ!$D$16:$F$18,3,TRUE),VLOOKUP(L394,参考データ!$D$19:$F$27,3,TRUE))))</f>
        <v/>
      </c>
      <c r="T394" s="204" t="str">
        <f>IF(C394="","",IF(AND(J394=0,K394=0),0,IF(Q394="有",IF(H394="ガソリン",VLOOKUP(M394,参考データ!$B$36:$F$38,3,FALSE)/R394^VLOOKUP(M394,参考データ!$B$36:$F$38,4,FALSE)/L394^VLOOKUP(M394,参考データ!$B$36:$F$38,5,FALSE),VLOOKUP(M394,参考データ!$B$39:$F$42,3,FALSE)/R394^VLOOKUP(M394,参考データ!$B$39:$F$42,4,FALSE)/L394^VLOOKUP(M394,参考データ!$B$39:$F$42,5,FALSE))*U394,J394/(IF(I394="委託輸送",IF(H394="ガソリン",INDEX(参考データ!$F$48:$I$50,MATCH(L394,参考データ!$D$48:$D$50,1),MATCH(M394,参考データ!$F$47:$I$47,0)),INDEX(参考データ!$F$51:$I$59,MATCH(L394,参考データ!$D$51:$D$59,1),MATCH(M394,参考データ!$F$47:$I$47,0))),IF(H394="ガソリン",INDEX(参考データ!$F$60:$I$62,MATCH(L394,参考データ!$D$60:$D$62,1),MATCH(M394,参考データ!$F$47:$I$47,0)),INDEX(参考データ!$F$63:$I$71,MATCH(L394,参考データ!$D$63:$D$71,1),MATCH(M394,参考データ!$F$47:$I$47,0))))))))</f>
        <v/>
      </c>
      <c r="U394" s="218" t="str">
        <f t="shared" si="65"/>
        <v/>
      </c>
      <c r="V394" s="206" t="str">
        <f>IF(C394="","",IF(AND(K394=0,T394=0),"OK",IF(Q394="有",IF(OR(IF(I394="委託輸送",IF(H394="ガソリン",VLOOKUP(L394,参考データ!$D$4:$H$6,5,TRUE),VLOOKUP(L394,参考データ!$D$7:$H$15,5,TRUE)),IF(H394="ガソリン",VLOOKUP(L394,参考データ!$D$16:$H$18,5,TRUE),VLOOKUP(L394,参考データ!$D$19:$H$27,5,TRUE)))&lt;(J394/N394),S394&gt;R394),"エラー","OK"),IF(IF(I394="委託輸送",IF(H394="ガソリン",VLOOKUP(L394,参考データ!$D$4:$H$6,5,TRUE),VLOOKUP(L394,参考データ!$D$7:$H$15,5,TRUE)),IF(H394="ガソリン",VLOOKUP(L394,参考データ!$D$16:$H$18,5,TRUE),VLOOKUP(L394,参考データ!$D$19:$H$27,5,TRUE)))&lt;(J394/N394),"エラー","OK"))))</f>
        <v/>
      </c>
      <c r="AN394" s="156">
        <f t="shared" si="66"/>
        <v>0</v>
      </c>
      <c r="AO394" s="156">
        <f t="shared" si="67"/>
        <v>0</v>
      </c>
      <c r="AP394" s="140">
        <f t="shared" si="68"/>
        <v>0</v>
      </c>
      <c r="AQ394" s="159" t="str">
        <f t="shared" si="69"/>
        <v/>
      </c>
    </row>
    <row r="395" spans="2:43" x14ac:dyDescent="0.2">
      <c r="B395" s="202">
        <v>384</v>
      </c>
      <c r="C395" s="45"/>
      <c r="D395" s="114"/>
      <c r="E395" s="114"/>
      <c r="F395" s="114"/>
      <c r="G395" s="42"/>
      <c r="H395" s="9"/>
      <c r="I395" s="10"/>
      <c r="J395" s="5"/>
      <c r="K395" s="36"/>
      <c r="L395" s="37"/>
      <c r="M395" s="8"/>
      <c r="N395" s="82"/>
      <c r="O395" s="68"/>
      <c r="P395" s="82"/>
      <c r="Q395" s="81"/>
      <c r="R395" s="280" t="str">
        <f t="shared" si="64"/>
        <v/>
      </c>
      <c r="S395" s="39" t="str">
        <f>IF(I395="","",IF(I395="委託輸送",IF(H395="ガソリン",VLOOKUP(L395,参考データ!$D$4:$F$6,3,TRUE),VLOOKUP(L395,参考データ!$D$7:$F$15,3,TRUE)),IF(H395="ガソリン",VLOOKUP(L395,参考データ!$D$16:$F$18,3,TRUE),VLOOKUP(L395,参考データ!$D$19:$F$27,3,TRUE))))</f>
        <v/>
      </c>
      <c r="T395" s="204" t="str">
        <f>IF(C395="","",IF(AND(J395=0,K395=0),0,IF(Q395="有",IF(H395="ガソリン",VLOOKUP(M395,参考データ!$B$36:$F$38,3,FALSE)/R395^VLOOKUP(M395,参考データ!$B$36:$F$38,4,FALSE)/L395^VLOOKUP(M395,参考データ!$B$36:$F$38,5,FALSE),VLOOKUP(M395,参考データ!$B$39:$F$42,3,FALSE)/R395^VLOOKUP(M395,参考データ!$B$39:$F$42,4,FALSE)/L395^VLOOKUP(M395,参考データ!$B$39:$F$42,5,FALSE))*U395,J395/(IF(I395="委託輸送",IF(H395="ガソリン",INDEX(参考データ!$F$48:$I$50,MATCH(L395,参考データ!$D$48:$D$50,1),MATCH(M395,参考データ!$F$47:$I$47,0)),INDEX(参考データ!$F$51:$I$59,MATCH(L395,参考データ!$D$51:$D$59,1),MATCH(M395,参考データ!$F$47:$I$47,0))),IF(H395="ガソリン",INDEX(参考データ!$F$60:$I$62,MATCH(L395,参考データ!$D$60:$D$62,1),MATCH(M395,参考データ!$F$47:$I$47,0)),INDEX(参考データ!$F$63:$I$71,MATCH(L395,参考データ!$D$63:$D$71,1),MATCH(M395,参考データ!$F$47:$I$47,0))))))))</f>
        <v/>
      </c>
      <c r="U395" s="218" t="str">
        <f t="shared" si="65"/>
        <v/>
      </c>
      <c r="V395" s="206" t="str">
        <f>IF(C395="","",IF(AND(K395=0,T395=0),"OK",IF(Q395="有",IF(OR(IF(I395="委託輸送",IF(H395="ガソリン",VLOOKUP(L395,参考データ!$D$4:$H$6,5,TRUE),VLOOKUP(L395,参考データ!$D$7:$H$15,5,TRUE)),IF(H395="ガソリン",VLOOKUP(L395,参考データ!$D$16:$H$18,5,TRUE),VLOOKUP(L395,参考データ!$D$19:$H$27,5,TRUE)))&lt;(J395/N395),S395&gt;R395),"エラー","OK"),IF(IF(I395="委託輸送",IF(H395="ガソリン",VLOOKUP(L395,参考データ!$D$4:$H$6,5,TRUE),VLOOKUP(L395,参考データ!$D$7:$H$15,5,TRUE)),IF(H395="ガソリン",VLOOKUP(L395,参考データ!$D$16:$H$18,5,TRUE),VLOOKUP(L395,参考データ!$D$19:$H$27,5,TRUE)))&lt;(J395/N395),"エラー","OK"))))</f>
        <v/>
      </c>
      <c r="AN395" s="156">
        <f t="shared" si="66"/>
        <v>0</v>
      </c>
      <c r="AO395" s="156">
        <f t="shared" si="67"/>
        <v>0</v>
      </c>
      <c r="AP395" s="140">
        <f t="shared" si="68"/>
        <v>0</v>
      </c>
      <c r="AQ395" s="159" t="str">
        <f t="shared" si="69"/>
        <v/>
      </c>
    </row>
    <row r="396" spans="2:43" x14ac:dyDescent="0.2">
      <c r="B396" s="202">
        <v>385</v>
      </c>
      <c r="C396" s="45"/>
      <c r="D396" s="114"/>
      <c r="E396" s="114"/>
      <c r="F396" s="114"/>
      <c r="G396" s="42"/>
      <c r="H396" s="9"/>
      <c r="I396" s="10"/>
      <c r="J396" s="5"/>
      <c r="K396" s="36"/>
      <c r="L396" s="37"/>
      <c r="M396" s="8"/>
      <c r="N396" s="82"/>
      <c r="O396" s="68"/>
      <c r="P396" s="82"/>
      <c r="Q396" s="81"/>
      <c r="R396" s="280" t="str">
        <f t="shared" ref="R396:R459" si="70">IFERROR(K396/L396,"")</f>
        <v/>
      </c>
      <c r="S396" s="39" t="str">
        <f>IF(I396="","",IF(I396="委託輸送",IF(H396="ガソリン",VLOOKUP(L396,参考データ!$D$4:$F$6,3,TRUE),VLOOKUP(L396,参考データ!$D$7:$F$15,3,TRUE)),IF(H396="ガソリン",VLOOKUP(L396,参考データ!$D$16:$F$18,3,TRUE),VLOOKUP(L396,参考データ!$D$19:$F$27,3,TRUE))))</f>
        <v/>
      </c>
      <c r="T396" s="204" t="str">
        <f>IF(C396="","",IF(AND(J396=0,K396=0),0,IF(Q396="有",IF(H396="ガソリン",VLOOKUP(M396,参考データ!$B$36:$F$38,3,FALSE)/R396^VLOOKUP(M396,参考データ!$B$36:$F$38,4,FALSE)/L396^VLOOKUP(M396,参考データ!$B$36:$F$38,5,FALSE),VLOOKUP(M396,参考データ!$B$39:$F$42,3,FALSE)/R396^VLOOKUP(M396,参考データ!$B$39:$F$42,4,FALSE)/L396^VLOOKUP(M396,参考データ!$B$39:$F$42,5,FALSE))*U396,J396/(IF(I396="委託輸送",IF(H396="ガソリン",INDEX(参考データ!$F$48:$I$50,MATCH(L396,参考データ!$D$48:$D$50,1),MATCH(M396,参考データ!$F$47:$I$47,0)),INDEX(参考データ!$F$51:$I$59,MATCH(L396,参考データ!$D$51:$D$59,1),MATCH(M396,参考データ!$F$47:$I$47,0))),IF(H396="ガソリン",INDEX(参考データ!$F$60:$I$62,MATCH(L396,参考データ!$D$60:$D$62,1),MATCH(M396,参考データ!$F$47:$I$47,0)),INDEX(参考データ!$F$63:$I$71,MATCH(L396,参考データ!$D$63:$D$71,1),MATCH(M396,参考データ!$F$47:$I$47,0))))))))</f>
        <v/>
      </c>
      <c r="U396" s="218" t="str">
        <f t="shared" ref="U396:U459" si="71">IF(C396="","",K396*J396/1000)</f>
        <v/>
      </c>
      <c r="V396" s="206" t="str">
        <f>IF(C396="","",IF(AND(K396=0,T396=0),"OK",IF(Q396="有",IF(OR(IF(I396="委託輸送",IF(H396="ガソリン",VLOOKUP(L396,参考データ!$D$4:$H$6,5,TRUE),VLOOKUP(L396,参考データ!$D$7:$H$15,5,TRUE)),IF(H396="ガソリン",VLOOKUP(L396,参考データ!$D$16:$H$18,5,TRUE),VLOOKUP(L396,参考データ!$D$19:$H$27,5,TRUE)))&lt;(J396/N396),S396&gt;R396),"エラー","OK"),IF(IF(I396="委託輸送",IF(H396="ガソリン",VLOOKUP(L396,参考データ!$D$4:$H$6,5,TRUE),VLOOKUP(L396,参考データ!$D$7:$H$15,5,TRUE)),IF(H396="ガソリン",VLOOKUP(L396,参考データ!$D$16:$H$18,5,TRUE),VLOOKUP(L396,参考データ!$D$19:$H$27,5,TRUE)))&lt;(J396/N396),"エラー","OK"))))</f>
        <v/>
      </c>
      <c r="AN396" s="156">
        <f t="shared" ref="AN396:AN459" si="72">IFERROR(R396*N396,0)</f>
        <v>0</v>
      </c>
      <c r="AO396" s="156">
        <f t="shared" ref="AO396:AO459" si="73">+J396*L396/1000</f>
        <v>0</v>
      </c>
      <c r="AP396" s="140">
        <f t="shared" ref="AP396:AP459" si="74">IFERROR(J396/N396,0)</f>
        <v>0</v>
      </c>
      <c r="AQ396" s="159" t="str">
        <f t="shared" ref="AQ396:AQ459" si="75">C396&amp;D396&amp;E396&amp;F396</f>
        <v/>
      </c>
    </row>
    <row r="397" spans="2:43" x14ac:dyDescent="0.2">
      <c r="B397" s="202">
        <v>386</v>
      </c>
      <c r="C397" s="45"/>
      <c r="D397" s="114"/>
      <c r="E397" s="114"/>
      <c r="F397" s="114"/>
      <c r="G397" s="42"/>
      <c r="H397" s="9"/>
      <c r="I397" s="10"/>
      <c r="J397" s="5"/>
      <c r="K397" s="36"/>
      <c r="L397" s="37"/>
      <c r="M397" s="8"/>
      <c r="N397" s="82"/>
      <c r="O397" s="68"/>
      <c r="P397" s="82"/>
      <c r="Q397" s="81"/>
      <c r="R397" s="280" t="str">
        <f t="shared" si="70"/>
        <v/>
      </c>
      <c r="S397" s="39" t="str">
        <f>IF(I397="","",IF(I397="委託輸送",IF(H397="ガソリン",VLOOKUP(L397,参考データ!$D$4:$F$6,3,TRUE),VLOOKUP(L397,参考データ!$D$7:$F$15,3,TRUE)),IF(H397="ガソリン",VLOOKUP(L397,参考データ!$D$16:$F$18,3,TRUE),VLOOKUP(L397,参考データ!$D$19:$F$27,3,TRUE))))</f>
        <v/>
      </c>
      <c r="T397" s="204" t="str">
        <f>IF(C397="","",IF(AND(J397=0,K397=0),0,IF(Q397="有",IF(H397="ガソリン",VLOOKUP(M397,参考データ!$B$36:$F$38,3,FALSE)/R397^VLOOKUP(M397,参考データ!$B$36:$F$38,4,FALSE)/L397^VLOOKUP(M397,参考データ!$B$36:$F$38,5,FALSE),VLOOKUP(M397,参考データ!$B$39:$F$42,3,FALSE)/R397^VLOOKUP(M397,参考データ!$B$39:$F$42,4,FALSE)/L397^VLOOKUP(M397,参考データ!$B$39:$F$42,5,FALSE))*U397,J397/(IF(I397="委託輸送",IF(H397="ガソリン",INDEX(参考データ!$F$48:$I$50,MATCH(L397,参考データ!$D$48:$D$50,1),MATCH(M397,参考データ!$F$47:$I$47,0)),INDEX(参考データ!$F$51:$I$59,MATCH(L397,参考データ!$D$51:$D$59,1),MATCH(M397,参考データ!$F$47:$I$47,0))),IF(H397="ガソリン",INDEX(参考データ!$F$60:$I$62,MATCH(L397,参考データ!$D$60:$D$62,1),MATCH(M397,参考データ!$F$47:$I$47,0)),INDEX(参考データ!$F$63:$I$71,MATCH(L397,参考データ!$D$63:$D$71,1),MATCH(M397,参考データ!$F$47:$I$47,0))))))))</f>
        <v/>
      </c>
      <c r="U397" s="218" t="str">
        <f t="shared" si="71"/>
        <v/>
      </c>
      <c r="V397" s="206" t="str">
        <f>IF(C397="","",IF(AND(K397=0,T397=0),"OK",IF(Q397="有",IF(OR(IF(I397="委託輸送",IF(H397="ガソリン",VLOOKUP(L397,参考データ!$D$4:$H$6,5,TRUE),VLOOKUP(L397,参考データ!$D$7:$H$15,5,TRUE)),IF(H397="ガソリン",VLOOKUP(L397,参考データ!$D$16:$H$18,5,TRUE),VLOOKUP(L397,参考データ!$D$19:$H$27,5,TRUE)))&lt;(J397/N397),S397&gt;R397),"エラー","OK"),IF(IF(I397="委託輸送",IF(H397="ガソリン",VLOOKUP(L397,参考データ!$D$4:$H$6,5,TRUE),VLOOKUP(L397,参考データ!$D$7:$H$15,5,TRUE)),IF(H397="ガソリン",VLOOKUP(L397,参考データ!$D$16:$H$18,5,TRUE),VLOOKUP(L397,参考データ!$D$19:$H$27,5,TRUE)))&lt;(J397/N397),"エラー","OK"))))</f>
        <v/>
      </c>
      <c r="AN397" s="156">
        <f t="shared" si="72"/>
        <v>0</v>
      </c>
      <c r="AO397" s="156">
        <f t="shared" si="73"/>
        <v>0</v>
      </c>
      <c r="AP397" s="140">
        <f t="shared" si="74"/>
        <v>0</v>
      </c>
      <c r="AQ397" s="159" t="str">
        <f t="shared" si="75"/>
        <v/>
      </c>
    </row>
    <row r="398" spans="2:43" x14ac:dyDescent="0.2">
      <c r="B398" s="202">
        <v>387</v>
      </c>
      <c r="C398" s="45"/>
      <c r="D398" s="114"/>
      <c r="E398" s="114"/>
      <c r="F398" s="114"/>
      <c r="G398" s="42"/>
      <c r="H398" s="9"/>
      <c r="I398" s="10"/>
      <c r="J398" s="5"/>
      <c r="K398" s="36"/>
      <c r="L398" s="37"/>
      <c r="M398" s="8"/>
      <c r="N398" s="82"/>
      <c r="O398" s="68"/>
      <c r="P398" s="82"/>
      <c r="Q398" s="81"/>
      <c r="R398" s="280" t="str">
        <f t="shared" si="70"/>
        <v/>
      </c>
      <c r="S398" s="39" t="str">
        <f>IF(I398="","",IF(I398="委託輸送",IF(H398="ガソリン",VLOOKUP(L398,参考データ!$D$4:$F$6,3,TRUE),VLOOKUP(L398,参考データ!$D$7:$F$15,3,TRUE)),IF(H398="ガソリン",VLOOKUP(L398,参考データ!$D$16:$F$18,3,TRUE),VLOOKUP(L398,参考データ!$D$19:$F$27,3,TRUE))))</f>
        <v/>
      </c>
      <c r="T398" s="204" t="str">
        <f>IF(C398="","",IF(AND(J398=0,K398=0),0,IF(Q398="有",IF(H398="ガソリン",VLOOKUP(M398,参考データ!$B$36:$F$38,3,FALSE)/R398^VLOOKUP(M398,参考データ!$B$36:$F$38,4,FALSE)/L398^VLOOKUP(M398,参考データ!$B$36:$F$38,5,FALSE),VLOOKUP(M398,参考データ!$B$39:$F$42,3,FALSE)/R398^VLOOKUP(M398,参考データ!$B$39:$F$42,4,FALSE)/L398^VLOOKUP(M398,参考データ!$B$39:$F$42,5,FALSE))*U398,J398/(IF(I398="委託輸送",IF(H398="ガソリン",INDEX(参考データ!$F$48:$I$50,MATCH(L398,参考データ!$D$48:$D$50,1),MATCH(M398,参考データ!$F$47:$I$47,0)),INDEX(参考データ!$F$51:$I$59,MATCH(L398,参考データ!$D$51:$D$59,1),MATCH(M398,参考データ!$F$47:$I$47,0))),IF(H398="ガソリン",INDEX(参考データ!$F$60:$I$62,MATCH(L398,参考データ!$D$60:$D$62,1),MATCH(M398,参考データ!$F$47:$I$47,0)),INDEX(参考データ!$F$63:$I$71,MATCH(L398,参考データ!$D$63:$D$71,1),MATCH(M398,参考データ!$F$47:$I$47,0))))))))</f>
        <v/>
      </c>
      <c r="U398" s="218" t="str">
        <f t="shared" si="71"/>
        <v/>
      </c>
      <c r="V398" s="206" t="str">
        <f>IF(C398="","",IF(AND(K398=0,T398=0),"OK",IF(Q398="有",IF(OR(IF(I398="委託輸送",IF(H398="ガソリン",VLOOKUP(L398,参考データ!$D$4:$H$6,5,TRUE),VLOOKUP(L398,参考データ!$D$7:$H$15,5,TRUE)),IF(H398="ガソリン",VLOOKUP(L398,参考データ!$D$16:$H$18,5,TRUE),VLOOKUP(L398,参考データ!$D$19:$H$27,5,TRUE)))&lt;(J398/N398),S398&gt;R398),"エラー","OK"),IF(IF(I398="委託輸送",IF(H398="ガソリン",VLOOKUP(L398,参考データ!$D$4:$H$6,5,TRUE),VLOOKUP(L398,参考データ!$D$7:$H$15,5,TRUE)),IF(H398="ガソリン",VLOOKUP(L398,参考データ!$D$16:$H$18,5,TRUE),VLOOKUP(L398,参考データ!$D$19:$H$27,5,TRUE)))&lt;(J398/N398),"エラー","OK"))))</f>
        <v/>
      </c>
      <c r="AN398" s="156">
        <f t="shared" si="72"/>
        <v>0</v>
      </c>
      <c r="AO398" s="156">
        <f t="shared" si="73"/>
        <v>0</v>
      </c>
      <c r="AP398" s="140">
        <f t="shared" si="74"/>
        <v>0</v>
      </c>
      <c r="AQ398" s="159" t="str">
        <f t="shared" si="75"/>
        <v/>
      </c>
    </row>
    <row r="399" spans="2:43" x14ac:dyDescent="0.2">
      <c r="B399" s="202">
        <v>388</v>
      </c>
      <c r="C399" s="45"/>
      <c r="D399" s="114"/>
      <c r="E399" s="114"/>
      <c r="F399" s="114"/>
      <c r="G399" s="42"/>
      <c r="H399" s="9"/>
      <c r="I399" s="10"/>
      <c r="J399" s="5"/>
      <c r="K399" s="36"/>
      <c r="L399" s="37"/>
      <c r="M399" s="8"/>
      <c r="N399" s="82"/>
      <c r="O399" s="68"/>
      <c r="P399" s="82"/>
      <c r="Q399" s="81"/>
      <c r="R399" s="280" t="str">
        <f t="shared" si="70"/>
        <v/>
      </c>
      <c r="S399" s="39" t="str">
        <f>IF(I399="","",IF(I399="委託輸送",IF(H399="ガソリン",VLOOKUP(L399,参考データ!$D$4:$F$6,3,TRUE),VLOOKUP(L399,参考データ!$D$7:$F$15,3,TRUE)),IF(H399="ガソリン",VLOOKUP(L399,参考データ!$D$16:$F$18,3,TRUE),VLOOKUP(L399,参考データ!$D$19:$F$27,3,TRUE))))</f>
        <v/>
      </c>
      <c r="T399" s="204" t="str">
        <f>IF(C399="","",IF(AND(J399=0,K399=0),0,IF(Q399="有",IF(H399="ガソリン",VLOOKUP(M399,参考データ!$B$36:$F$38,3,FALSE)/R399^VLOOKUP(M399,参考データ!$B$36:$F$38,4,FALSE)/L399^VLOOKUP(M399,参考データ!$B$36:$F$38,5,FALSE),VLOOKUP(M399,参考データ!$B$39:$F$42,3,FALSE)/R399^VLOOKUP(M399,参考データ!$B$39:$F$42,4,FALSE)/L399^VLOOKUP(M399,参考データ!$B$39:$F$42,5,FALSE))*U399,J399/(IF(I399="委託輸送",IF(H399="ガソリン",INDEX(参考データ!$F$48:$I$50,MATCH(L399,参考データ!$D$48:$D$50,1),MATCH(M399,参考データ!$F$47:$I$47,0)),INDEX(参考データ!$F$51:$I$59,MATCH(L399,参考データ!$D$51:$D$59,1),MATCH(M399,参考データ!$F$47:$I$47,0))),IF(H399="ガソリン",INDEX(参考データ!$F$60:$I$62,MATCH(L399,参考データ!$D$60:$D$62,1),MATCH(M399,参考データ!$F$47:$I$47,0)),INDEX(参考データ!$F$63:$I$71,MATCH(L399,参考データ!$D$63:$D$71,1),MATCH(M399,参考データ!$F$47:$I$47,0))))))))</f>
        <v/>
      </c>
      <c r="U399" s="218" t="str">
        <f t="shared" si="71"/>
        <v/>
      </c>
      <c r="V399" s="206" t="str">
        <f>IF(C399="","",IF(AND(K399=0,T399=0),"OK",IF(Q399="有",IF(OR(IF(I399="委託輸送",IF(H399="ガソリン",VLOOKUP(L399,参考データ!$D$4:$H$6,5,TRUE),VLOOKUP(L399,参考データ!$D$7:$H$15,5,TRUE)),IF(H399="ガソリン",VLOOKUP(L399,参考データ!$D$16:$H$18,5,TRUE),VLOOKUP(L399,参考データ!$D$19:$H$27,5,TRUE)))&lt;(J399/N399),S399&gt;R399),"エラー","OK"),IF(IF(I399="委託輸送",IF(H399="ガソリン",VLOOKUP(L399,参考データ!$D$4:$H$6,5,TRUE),VLOOKUP(L399,参考データ!$D$7:$H$15,5,TRUE)),IF(H399="ガソリン",VLOOKUP(L399,参考データ!$D$16:$H$18,5,TRUE),VLOOKUP(L399,参考データ!$D$19:$H$27,5,TRUE)))&lt;(J399/N399),"エラー","OK"))))</f>
        <v/>
      </c>
      <c r="AN399" s="156">
        <f t="shared" si="72"/>
        <v>0</v>
      </c>
      <c r="AO399" s="156">
        <f t="shared" si="73"/>
        <v>0</v>
      </c>
      <c r="AP399" s="140">
        <f t="shared" si="74"/>
        <v>0</v>
      </c>
      <c r="AQ399" s="159" t="str">
        <f t="shared" si="75"/>
        <v/>
      </c>
    </row>
    <row r="400" spans="2:43" x14ac:dyDescent="0.2">
      <c r="B400" s="202">
        <v>389</v>
      </c>
      <c r="C400" s="45"/>
      <c r="D400" s="114"/>
      <c r="E400" s="114"/>
      <c r="F400" s="114"/>
      <c r="G400" s="42"/>
      <c r="H400" s="9"/>
      <c r="I400" s="10"/>
      <c r="J400" s="5"/>
      <c r="K400" s="36"/>
      <c r="L400" s="37"/>
      <c r="M400" s="8"/>
      <c r="N400" s="82"/>
      <c r="O400" s="68"/>
      <c r="P400" s="82"/>
      <c r="Q400" s="81"/>
      <c r="R400" s="280" t="str">
        <f t="shared" si="70"/>
        <v/>
      </c>
      <c r="S400" s="39" t="str">
        <f>IF(I400="","",IF(I400="委託輸送",IF(H400="ガソリン",VLOOKUP(L400,参考データ!$D$4:$F$6,3,TRUE),VLOOKUP(L400,参考データ!$D$7:$F$15,3,TRUE)),IF(H400="ガソリン",VLOOKUP(L400,参考データ!$D$16:$F$18,3,TRUE),VLOOKUP(L400,参考データ!$D$19:$F$27,3,TRUE))))</f>
        <v/>
      </c>
      <c r="T400" s="204" t="str">
        <f>IF(C400="","",IF(AND(J400=0,K400=0),0,IF(Q400="有",IF(H400="ガソリン",VLOOKUP(M400,参考データ!$B$36:$F$38,3,FALSE)/R400^VLOOKUP(M400,参考データ!$B$36:$F$38,4,FALSE)/L400^VLOOKUP(M400,参考データ!$B$36:$F$38,5,FALSE),VLOOKUP(M400,参考データ!$B$39:$F$42,3,FALSE)/R400^VLOOKUP(M400,参考データ!$B$39:$F$42,4,FALSE)/L400^VLOOKUP(M400,参考データ!$B$39:$F$42,5,FALSE))*U400,J400/(IF(I400="委託輸送",IF(H400="ガソリン",INDEX(参考データ!$F$48:$I$50,MATCH(L400,参考データ!$D$48:$D$50,1),MATCH(M400,参考データ!$F$47:$I$47,0)),INDEX(参考データ!$F$51:$I$59,MATCH(L400,参考データ!$D$51:$D$59,1),MATCH(M400,参考データ!$F$47:$I$47,0))),IF(H400="ガソリン",INDEX(参考データ!$F$60:$I$62,MATCH(L400,参考データ!$D$60:$D$62,1),MATCH(M400,参考データ!$F$47:$I$47,0)),INDEX(参考データ!$F$63:$I$71,MATCH(L400,参考データ!$D$63:$D$71,1),MATCH(M400,参考データ!$F$47:$I$47,0))))))))</f>
        <v/>
      </c>
      <c r="U400" s="218" t="str">
        <f t="shared" si="71"/>
        <v/>
      </c>
      <c r="V400" s="206" t="str">
        <f>IF(C400="","",IF(AND(K400=0,T400=0),"OK",IF(Q400="有",IF(OR(IF(I400="委託輸送",IF(H400="ガソリン",VLOOKUP(L400,参考データ!$D$4:$H$6,5,TRUE),VLOOKUP(L400,参考データ!$D$7:$H$15,5,TRUE)),IF(H400="ガソリン",VLOOKUP(L400,参考データ!$D$16:$H$18,5,TRUE),VLOOKUP(L400,参考データ!$D$19:$H$27,5,TRUE)))&lt;(J400/N400),S400&gt;R400),"エラー","OK"),IF(IF(I400="委託輸送",IF(H400="ガソリン",VLOOKUP(L400,参考データ!$D$4:$H$6,5,TRUE),VLOOKUP(L400,参考データ!$D$7:$H$15,5,TRUE)),IF(H400="ガソリン",VLOOKUP(L400,参考データ!$D$16:$H$18,5,TRUE),VLOOKUP(L400,参考データ!$D$19:$H$27,5,TRUE)))&lt;(J400/N400),"エラー","OK"))))</f>
        <v/>
      </c>
      <c r="AN400" s="156">
        <f t="shared" si="72"/>
        <v>0</v>
      </c>
      <c r="AO400" s="156">
        <f t="shared" si="73"/>
        <v>0</v>
      </c>
      <c r="AP400" s="140">
        <f t="shared" si="74"/>
        <v>0</v>
      </c>
      <c r="AQ400" s="159" t="str">
        <f t="shared" si="75"/>
        <v/>
      </c>
    </row>
    <row r="401" spans="2:43" x14ac:dyDescent="0.2">
      <c r="B401" s="202">
        <v>390</v>
      </c>
      <c r="C401" s="45"/>
      <c r="D401" s="114"/>
      <c r="E401" s="114"/>
      <c r="F401" s="114"/>
      <c r="G401" s="42"/>
      <c r="H401" s="9"/>
      <c r="I401" s="10"/>
      <c r="J401" s="5"/>
      <c r="K401" s="36"/>
      <c r="L401" s="37"/>
      <c r="M401" s="8"/>
      <c r="N401" s="82"/>
      <c r="O401" s="68"/>
      <c r="P401" s="82"/>
      <c r="Q401" s="81"/>
      <c r="R401" s="280" t="str">
        <f t="shared" si="70"/>
        <v/>
      </c>
      <c r="S401" s="39" t="str">
        <f>IF(I401="","",IF(I401="委託輸送",IF(H401="ガソリン",VLOOKUP(L401,参考データ!$D$4:$F$6,3,TRUE),VLOOKUP(L401,参考データ!$D$7:$F$15,3,TRUE)),IF(H401="ガソリン",VLOOKUP(L401,参考データ!$D$16:$F$18,3,TRUE),VLOOKUP(L401,参考データ!$D$19:$F$27,3,TRUE))))</f>
        <v/>
      </c>
      <c r="T401" s="204" t="str">
        <f>IF(C401="","",IF(AND(J401=0,K401=0),0,IF(Q401="有",IF(H401="ガソリン",VLOOKUP(M401,参考データ!$B$36:$F$38,3,FALSE)/R401^VLOOKUP(M401,参考データ!$B$36:$F$38,4,FALSE)/L401^VLOOKUP(M401,参考データ!$B$36:$F$38,5,FALSE),VLOOKUP(M401,参考データ!$B$39:$F$42,3,FALSE)/R401^VLOOKUP(M401,参考データ!$B$39:$F$42,4,FALSE)/L401^VLOOKUP(M401,参考データ!$B$39:$F$42,5,FALSE))*U401,J401/(IF(I401="委託輸送",IF(H401="ガソリン",INDEX(参考データ!$F$48:$I$50,MATCH(L401,参考データ!$D$48:$D$50,1),MATCH(M401,参考データ!$F$47:$I$47,0)),INDEX(参考データ!$F$51:$I$59,MATCH(L401,参考データ!$D$51:$D$59,1),MATCH(M401,参考データ!$F$47:$I$47,0))),IF(H401="ガソリン",INDEX(参考データ!$F$60:$I$62,MATCH(L401,参考データ!$D$60:$D$62,1),MATCH(M401,参考データ!$F$47:$I$47,0)),INDEX(参考データ!$F$63:$I$71,MATCH(L401,参考データ!$D$63:$D$71,1),MATCH(M401,参考データ!$F$47:$I$47,0))))))))</f>
        <v/>
      </c>
      <c r="U401" s="218" t="str">
        <f t="shared" si="71"/>
        <v/>
      </c>
      <c r="V401" s="206" t="str">
        <f>IF(C401="","",IF(AND(K401=0,T401=0),"OK",IF(Q401="有",IF(OR(IF(I401="委託輸送",IF(H401="ガソリン",VLOOKUP(L401,参考データ!$D$4:$H$6,5,TRUE),VLOOKUP(L401,参考データ!$D$7:$H$15,5,TRUE)),IF(H401="ガソリン",VLOOKUP(L401,参考データ!$D$16:$H$18,5,TRUE),VLOOKUP(L401,参考データ!$D$19:$H$27,5,TRUE)))&lt;(J401/N401),S401&gt;R401),"エラー","OK"),IF(IF(I401="委託輸送",IF(H401="ガソリン",VLOOKUP(L401,参考データ!$D$4:$H$6,5,TRUE),VLOOKUP(L401,参考データ!$D$7:$H$15,5,TRUE)),IF(H401="ガソリン",VLOOKUP(L401,参考データ!$D$16:$H$18,5,TRUE),VLOOKUP(L401,参考データ!$D$19:$H$27,5,TRUE)))&lt;(J401/N401),"エラー","OK"))))</f>
        <v/>
      </c>
      <c r="AN401" s="156">
        <f t="shared" si="72"/>
        <v>0</v>
      </c>
      <c r="AO401" s="156">
        <f t="shared" si="73"/>
        <v>0</v>
      </c>
      <c r="AP401" s="140">
        <f t="shared" si="74"/>
        <v>0</v>
      </c>
      <c r="AQ401" s="159" t="str">
        <f t="shared" si="75"/>
        <v/>
      </c>
    </row>
    <row r="402" spans="2:43" x14ac:dyDescent="0.2">
      <c r="B402" s="202">
        <v>391</v>
      </c>
      <c r="C402" s="45"/>
      <c r="D402" s="114"/>
      <c r="E402" s="114"/>
      <c r="F402" s="114"/>
      <c r="G402" s="42"/>
      <c r="H402" s="9"/>
      <c r="I402" s="10"/>
      <c r="J402" s="5"/>
      <c r="K402" s="36"/>
      <c r="L402" s="37"/>
      <c r="M402" s="8"/>
      <c r="N402" s="82"/>
      <c r="O402" s="68"/>
      <c r="P402" s="82"/>
      <c r="Q402" s="81"/>
      <c r="R402" s="280" t="str">
        <f t="shared" si="70"/>
        <v/>
      </c>
      <c r="S402" s="39" t="str">
        <f>IF(I402="","",IF(I402="委託輸送",IF(H402="ガソリン",VLOOKUP(L402,参考データ!$D$4:$F$6,3,TRUE),VLOOKUP(L402,参考データ!$D$7:$F$15,3,TRUE)),IF(H402="ガソリン",VLOOKUP(L402,参考データ!$D$16:$F$18,3,TRUE),VLOOKUP(L402,参考データ!$D$19:$F$27,3,TRUE))))</f>
        <v/>
      </c>
      <c r="T402" s="204" t="str">
        <f>IF(C402="","",IF(AND(J402=0,K402=0),0,IF(Q402="有",IF(H402="ガソリン",VLOOKUP(M402,参考データ!$B$36:$F$38,3,FALSE)/R402^VLOOKUP(M402,参考データ!$B$36:$F$38,4,FALSE)/L402^VLOOKUP(M402,参考データ!$B$36:$F$38,5,FALSE),VLOOKUP(M402,参考データ!$B$39:$F$42,3,FALSE)/R402^VLOOKUP(M402,参考データ!$B$39:$F$42,4,FALSE)/L402^VLOOKUP(M402,参考データ!$B$39:$F$42,5,FALSE))*U402,J402/(IF(I402="委託輸送",IF(H402="ガソリン",INDEX(参考データ!$F$48:$I$50,MATCH(L402,参考データ!$D$48:$D$50,1),MATCH(M402,参考データ!$F$47:$I$47,0)),INDEX(参考データ!$F$51:$I$59,MATCH(L402,参考データ!$D$51:$D$59,1),MATCH(M402,参考データ!$F$47:$I$47,0))),IF(H402="ガソリン",INDEX(参考データ!$F$60:$I$62,MATCH(L402,参考データ!$D$60:$D$62,1),MATCH(M402,参考データ!$F$47:$I$47,0)),INDEX(参考データ!$F$63:$I$71,MATCH(L402,参考データ!$D$63:$D$71,1),MATCH(M402,参考データ!$F$47:$I$47,0))))))))</f>
        <v/>
      </c>
      <c r="U402" s="218" t="str">
        <f t="shared" si="71"/>
        <v/>
      </c>
      <c r="V402" s="206" t="str">
        <f>IF(C402="","",IF(AND(K402=0,T402=0),"OK",IF(Q402="有",IF(OR(IF(I402="委託輸送",IF(H402="ガソリン",VLOOKUP(L402,参考データ!$D$4:$H$6,5,TRUE),VLOOKUP(L402,参考データ!$D$7:$H$15,5,TRUE)),IF(H402="ガソリン",VLOOKUP(L402,参考データ!$D$16:$H$18,5,TRUE),VLOOKUP(L402,参考データ!$D$19:$H$27,5,TRUE)))&lt;(J402/N402),S402&gt;R402),"エラー","OK"),IF(IF(I402="委託輸送",IF(H402="ガソリン",VLOOKUP(L402,参考データ!$D$4:$H$6,5,TRUE),VLOOKUP(L402,参考データ!$D$7:$H$15,5,TRUE)),IF(H402="ガソリン",VLOOKUP(L402,参考データ!$D$16:$H$18,5,TRUE),VLOOKUP(L402,参考データ!$D$19:$H$27,5,TRUE)))&lt;(J402/N402),"エラー","OK"))))</f>
        <v/>
      </c>
      <c r="AN402" s="156">
        <f t="shared" si="72"/>
        <v>0</v>
      </c>
      <c r="AO402" s="156">
        <f t="shared" si="73"/>
        <v>0</v>
      </c>
      <c r="AP402" s="140">
        <f t="shared" si="74"/>
        <v>0</v>
      </c>
      <c r="AQ402" s="159" t="str">
        <f t="shared" si="75"/>
        <v/>
      </c>
    </row>
    <row r="403" spans="2:43" x14ac:dyDescent="0.2">
      <c r="B403" s="202">
        <v>392</v>
      </c>
      <c r="C403" s="45"/>
      <c r="D403" s="114"/>
      <c r="E403" s="114"/>
      <c r="F403" s="114"/>
      <c r="G403" s="42"/>
      <c r="H403" s="9"/>
      <c r="I403" s="10"/>
      <c r="J403" s="5"/>
      <c r="K403" s="36"/>
      <c r="L403" s="37"/>
      <c r="M403" s="8"/>
      <c r="N403" s="82"/>
      <c r="O403" s="68"/>
      <c r="P403" s="82"/>
      <c r="Q403" s="81"/>
      <c r="R403" s="280" t="str">
        <f t="shared" si="70"/>
        <v/>
      </c>
      <c r="S403" s="39" t="str">
        <f>IF(I403="","",IF(I403="委託輸送",IF(H403="ガソリン",VLOOKUP(L403,参考データ!$D$4:$F$6,3,TRUE),VLOOKUP(L403,参考データ!$D$7:$F$15,3,TRUE)),IF(H403="ガソリン",VLOOKUP(L403,参考データ!$D$16:$F$18,3,TRUE),VLOOKUP(L403,参考データ!$D$19:$F$27,3,TRUE))))</f>
        <v/>
      </c>
      <c r="T403" s="204" t="str">
        <f>IF(C403="","",IF(AND(J403=0,K403=0),0,IF(Q403="有",IF(H403="ガソリン",VLOOKUP(M403,参考データ!$B$36:$F$38,3,FALSE)/R403^VLOOKUP(M403,参考データ!$B$36:$F$38,4,FALSE)/L403^VLOOKUP(M403,参考データ!$B$36:$F$38,5,FALSE),VLOOKUP(M403,参考データ!$B$39:$F$42,3,FALSE)/R403^VLOOKUP(M403,参考データ!$B$39:$F$42,4,FALSE)/L403^VLOOKUP(M403,参考データ!$B$39:$F$42,5,FALSE))*U403,J403/(IF(I403="委託輸送",IF(H403="ガソリン",INDEX(参考データ!$F$48:$I$50,MATCH(L403,参考データ!$D$48:$D$50,1),MATCH(M403,参考データ!$F$47:$I$47,0)),INDEX(参考データ!$F$51:$I$59,MATCH(L403,参考データ!$D$51:$D$59,1),MATCH(M403,参考データ!$F$47:$I$47,0))),IF(H403="ガソリン",INDEX(参考データ!$F$60:$I$62,MATCH(L403,参考データ!$D$60:$D$62,1),MATCH(M403,参考データ!$F$47:$I$47,0)),INDEX(参考データ!$F$63:$I$71,MATCH(L403,参考データ!$D$63:$D$71,1),MATCH(M403,参考データ!$F$47:$I$47,0))))))))</f>
        <v/>
      </c>
      <c r="U403" s="218" t="str">
        <f t="shared" si="71"/>
        <v/>
      </c>
      <c r="V403" s="206" t="str">
        <f>IF(C403="","",IF(AND(K403=0,T403=0),"OK",IF(Q403="有",IF(OR(IF(I403="委託輸送",IF(H403="ガソリン",VLOOKUP(L403,参考データ!$D$4:$H$6,5,TRUE),VLOOKUP(L403,参考データ!$D$7:$H$15,5,TRUE)),IF(H403="ガソリン",VLOOKUP(L403,参考データ!$D$16:$H$18,5,TRUE),VLOOKUP(L403,参考データ!$D$19:$H$27,5,TRUE)))&lt;(J403/N403),S403&gt;R403),"エラー","OK"),IF(IF(I403="委託輸送",IF(H403="ガソリン",VLOOKUP(L403,参考データ!$D$4:$H$6,5,TRUE),VLOOKUP(L403,参考データ!$D$7:$H$15,5,TRUE)),IF(H403="ガソリン",VLOOKUP(L403,参考データ!$D$16:$H$18,5,TRUE),VLOOKUP(L403,参考データ!$D$19:$H$27,5,TRUE)))&lt;(J403/N403),"エラー","OK"))))</f>
        <v/>
      </c>
      <c r="AN403" s="156">
        <f t="shared" si="72"/>
        <v>0</v>
      </c>
      <c r="AO403" s="156">
        <f t="shared" si="73"/>
        <v>0</v>
      </c>
      <c r="AP403" s="140">
        <f t="shared" si="74"/>
        <v>0</v>
      </c>
      <c r="AQ403" s="159" t="str">
        <f t="shared" si="75"/>
        <v/>
      </c>
    </row>
    <row r="404" spans="2:43" x14ac:dyDescent="0.2">
      <c r="B404" s="202">
        <v>393</v>
      </c>
      <c r="C404" s="45"/>
      <c r="D404" s="114"/>
      <c r="E404" s="114"/>
      <c r="F404" s="114"/>
      <c r="G404" s="42"/>
      <c r="H404" s="9"/>
      <c r="I404" s="10"/>
      <c r="J404" s="5"/>
      <c r="K404" s="36"/>
      <c r="L404" s="37"/>
      <c r="M404" s="8"/>
      <c r="N404" s="82"/>
      <c r="O404" s="68"/>
      <c r="P404" s="82"/>
      <c r="Q404" s="81"/>
      <c r="R404" s="280" t="str">
        <f t="shared" si="70"/>
        <v/>
      </c>
      <c r="S404" s="39" t="str">
        <f>IF(I404="","",IF(I404="委託輸送",IF(H404="ガソリン",VLOOKUP(L404,参考データ!$D$4:$F$6,3,TRUE),VLOOKUP(L404,参考データ!$D$7:$F$15,3,TRUE)),IF(H404="ガソリン",VLOOKUP(L404,参考データ!$D$16:$F$18,3,TRUE),VLOOKUP(L404,参考データ!$D$19:$F$27,3,TRUE))))</f>
        <v/>
      </c>
      <c r="T404" s="204" t="str">
        <f>IF(C404="","",IF(AND(J404=0,K404=0),0,IF(Q404="有",IF(H404="ガソリン",VLOOKUP(M404,参考データ!$B$36:$F$38,3,FALSE)/R404^VLOOKUP(M404,参考データ!$B$36:$F$38,4,FALSE)/L404^VLOOKUP(M404,参考データ!$B$36:$F$38,5,FALSE),VLOOKUP(M404,参考データ!$B$39:$F$42,3,FALSE)/R404^VLOOKUP(M404,参考データ!$B$39:$F$42,4,FALSE)/L404^VLOOKUP(M404,参考データ!$B$39:$F$42,5,FALSE))*U404,J404/(IF(I404="委託輸送",IF(H404="ガソリン",INDEX(参考データ!$F$48:$I$50,MATCH(L404,参考データ!$D$48:$D$50,1),MATCH(M404,参考データ!$F$47:$I$47,0)),INDEX(参考データ!$F$51:$I$59,MATCH(L404,参考データ!$D$51:$D$59,1),MATCH(M404,参考データ!$F$47:$I$47,0))),IF(H404="ガソリン",INDEX(参考データ!$F$60:$I$62,MATCH(L404,参考データ!$D$60:$D$62,1),MATCH(M404,参考データ!$F$47:$I$47,0)),INDEX(参考データ!$F$63:$I$71,MATCH(L404,参考データ!$D$63:$D$71,1),MATCH(M404,参考データ!$F$47:$I$47,0))))))))</f>
        <v/>
      </c>
      <c r="U404" s="218" t="str">
        <f t="shared" si="71"/>
        <v/>
      </c>
      <c r="V404" s="206" t="str">
        <f>IF(C404="","",IF(AND(K404=0,T404=0),"OK",IF(Q404="有",IF(OR(IF(I404="委託輸送",IF(H404="ガソリン",VLOOKUP(L404,参考データ!$D$4:$H$6,5,TRUE),VLOOKUP(L404,参考データ!$D$7:$H$15,5,TRUE)),IF(H404="ガソリン",VLOOKUP(L404,参考データ!$D$16:$H$18,5,TRUE),VLOOKUP(L404,参考データ!$D$19:$H$27,5,TRUE)))&lt;(J404/N404),S404&gt;R404),"エラー","OK"),IF(IF(I404="委託輸送",IF(H404="ガソリン",VLOOKUP(L404,参考データ!$D$4:$H$6,5,TRUE),VLOOKUP(L404,参考データ!$D$7:$H$15,5,TRUE)),IF(H404="ガソリン",VLOOKUP(L404,参考データ!$D$16:$H$18,5,TRUE),VLOOKUP(L404,参考データ!$D$19:$H$27,5,TRUE)))&lt;(J404/N404),"エラー","OK"))))</f>
        <v/>
      </c>
      <c r="AN404" s="156">
        <f t="shared" si="72"/>
        <v>0</v>
      </c>
      <c r="AO404" s="156">
        <f t="shared" si="73"/>
        <v>0</v>
      </c>
      <c r="AP404" s="140">
        <f t="shared" si="74"/>
        <v>0</v>
      </c>
      <c r="AQ404" s="159" t="str">
        <f t="shared" si="75"/>
        <v/>
      </c>
    </row>
    <row r="405" spans="2:43" x14ac:dyDescent="0.2">
      <c r="B405" s="202">
        <v>394</v>
      </c>
      <c r="C405" s="45"/>
      <c r="D405" s="114"/>
      <c r="E405" s="114"/>
      <c r="F405" s="114"/>
      <c r="G405" s="42"/>
      <c r="H405" s="9"/>
      <c r="I405" s="10"/>
      <c r="J405" s="5"/>
      <c r="K405" s="36"/>
      <c r="L405" s="37"/>
      <c r="M405" s="8"/>
      <c r="N405" s="82"/>
      <c r="O405" s="68"/>
      <c r="P405" s="82"/>
      <c r="Q405" s="81"/>
      <c r="R405" s="280" t="str">
        <f t="shared" si="70"/>
        <v/>
      </c>
      <c r="S405" s="39" t="str">
        <f>IF(I405="","",IF(I405="委託輸送",IF(H405="ガソリン",VLOOKUP(L405,参考データ!$D$4:$F$6,3,TRUE),VLOOKUP(L405,参考データ!$D$7:$F$15,3,TRUE)),IF(H405="ガソリン",VLOOKUP(L405,参考データ!$D$16:$F$18,3,TRUE),VLOOKUP(L405,参考データ!$D$19:$F$27,3,TRUE))))</f>
        <v/>
      </c>
      <c r="T405" s="204" t="str">
        <f>IF(C405="","",IF(AND(J405=0,K405=0),0,IF(Q405="有",IF(H405="ガソリン",VLOOKUP(M405,参考データ!$B$36:$F$38,3,FALSE)/R405^VLOOKUP(M405,参考データ!$B$36:$F$38,4,FALSE)/L405^VLOOKUP(M405,参考データ!$B$36:$F$38,5,FALSE),VLOOKUP(M405,参考データ!$B$39:$F$42,3,FALSE)/R405^VLOOKUP(M405,参考データ!$B$39:$F$42,4,FALSE)/L405^VLOOKUP(M405,参考データ!$B$39:$F$42,5,FALSE))*U405,J405/(IF(I405="委託輸送",IF(H405="ガソリン",INDEX(参考データ!$F$48:$I$50,MATCH(L405,参考データ!$D$48:$D$50,1),MATCH(M405,参考データ!$F$47:$I$47,0)),INDEX(参考データ!$F$51:$I$59,MATCH(L405,参考データ!$D$51:$D$59,1),MATCH(M405,参考データ!$F$47:$I$47,0))),IF(H405="ガソリン",INDEX(参考データ!$F$60:$I$62,MATCH(L405,参考データ!$D$60:$D$62,1),MATCH(M405,参考データ!$F$47:$I$47,0)),INDEX(参考データ!$F$63:$I$71,MATCH(L405,参考データ!$D$63:$D$71,1),MATCH(M405,参考データ!$F$47:$I$47,0))))))))</f>
        <v/>
      </c>
      <c r="U405" s="218" t="str">
        <f t="shared" si="71"/>
        <v/>
      </c>
      <c r="V405" s="206" t="str">
        <f>IF(C405="","",IF(AND(K405=0,T405=0),"OK",IF(Q405="有",IF(OR(IF(I405="委託輸送",IF(H405="ガソリン",VLOOKUP(L405,参考データ!$D$4:$H$6,5,TRUE),VLOOKUP(L405,参考データ!$D$7:$H$15,5,TRUE)),IF(H405="ガソリン",VLOOKUP(L405,参考データ!$D$16:$H$18,5,TRUE),VLOOKUP(L405,参考データ!$D$19:$H$27,5,TRUE)))&lt;(J405/N405),S405&gt;R405),"エラー","OK"),IF(IF(I405="委託輸送",IF(H405="ガソリン",VLOOKUP(L405,参考データ!$D$4:$H$6,5,TRUE),VLOOKUP(L405,参考データ!$D$7:$H$15,5,TRUE)),IF(H405="ガソリン",VLOOKUP(L405,参考データ!$D$16:$H$18,5,TRUE),VLOOKUP(L405,参考データ!$D$19:$H$27,5,TRUE)))&lt;(J405/N405),"エラー","OK"))))</f>
        <v/>
      </c>
      <c r="AN405" s="156">
        <f t="shared" si="72"/>
        <v>0</v>
      </c>
      <c r="AO405" s="156">
        <f t="shared" si="73"/>
        <v>0</v>
      </c>
      <c r="AP405" s="140">
        <f t="shared" si="74"/>
        <v>0</v>
      </c>
      <c r="AQ405" s="159" t="str">
        <f t="shared" si="75"/>
        <v/>
      </c>
    </row>
    <row r="406" spans="2:43" x14ac:dyDescent="0.2">
      <c r="B406" s="202">
        <v>395</v>
      </c>
      <c r="C406" s="45"/>
      <c r="D406" s="114"/>
      <c r="E406" s="114"/>
      <c r="F406" s="114"/>
      <c r="G406" s="42"/>
      <c r="H406" s="9"/>
      <c r="I406" s="10"/>
      <c r="J406" s="5"/>
      <c r="K406" s="36"/>
      <c r="L406" s="37"/>
      <c r="M406" s="8"/>
      <c r="N406" s="82"/>
      <c r="O406" s="68"/>
      <c r="P406" s="82"/>
      <c r="Q406" s="81"/>
      <c r="R406" s="280" t="str">
        <f t="shared" si="70"/>
        <v/>
      </c>
      <c r="S406" s="39" t="str">
        <f>IF(I406="","",IF(I406="委託輸送",IF(H406="ガソリン",VLOOKUP(L406,参考データ!$D$4:$F$6,3,TRUE),VLOOKUP(L406,参考データ!$D$7:$F$15,3,TRUE)),IF(H406="ガソリン",VLOOKUP(L406,参考データ!$D$16:$F$18,3,TRUE),VLOOKUP(L406,参考データ!$D$19:$F$27,3,TRUE))))</f>
        <v/>
      </c>
      <c r="T406" s="204" t="str">
        <f>IF(C406="","",IF(AND(J406=0,K406=0),0,IF(Q406="有",IF(H406="ガソリン",VLOOKUP(M406,参考データ!$B$36:$F$38,3,FALSE)/R406^VLOOKUP(M406,参考データ!$B$36:$F$38,4,FALSE)/L406^VLOOKUP(M406,参考データ!$B$36:$F$38,5,FALSE),VLOOKUP(M406,参考データ!$B$39:$F$42,3,FALSE)/R406^VLOOKUP(M406,参考データ!$B$39:$F$42,4,FALSE)/L406^VLOOKUP(M406,参考データ!$B$39:$F$42,5,FALSE))*U406,J406/(IF(I406="委託輸送",IF(H406="ガソリン",INDEX(参考データ!$F$48:$I$50,MATCH(L406,参考データ!$D$48:$D$50,1),MATCH(M406,参考データ!$F$47:$I$47,0)),INDEX(参考データ!$F$51:$I$59,MATCH(L406,参考データ!$D$51:$D$59,1),MATCH(M406,参考データ!$F$47:$I$47,0))),IF(H406="ガソリン",INDEX(参考データ!$F$60:$I$62,MATCH(L406,参考データ!$D$60:$D$62,1),MATCH(M406,参考データ!$F$47:$I$47,0)),INDEX(参考データ!$F$63:$I$71,MATCH(L406,参考データ!$D$63:$D$71,1),MATCH(M406,参考データ!$F$47:$I$47,0))))))))</f>
        <v/>
      </c>
      <c r="U406" s="218" t="str">
        <f t="shared" si="71"/>
        <v/>
      </c>
      <c r="V406" s="206" t="str">
        <f>IF(C406="","",IF(AND(K406=0,T406=0),"OK",IF(Q406="有",IF(OR(IF(I406="委託輸送",IF(H406="ガソリン",VLOOKUP(L406,参考データ!$D$4:$H$6,5,TRUE),VLOOKUP(L406,参考データ!$D$7:$H$15,5,TRUE)),IF(H406="ガソリン",VLOOKUP(L406,参考データ!$D$16:$H$18,5,TRUE),VLOOKUP(L406,参考データ!$D$19:$H$27,5,TRUE)))&lt;(J406/N406),S406&gt;R406),"エラー","OK"),IF(IF(I406="委託輸送",IF(H406="ガソリン",VLOOKUP(L406,参考データ!$D$4:$H$6,5,TRUE),VLOOKUP(L406,参考データ!$D$7:$H$15,5,TRUE)),IF(H406="ガソリン",VLOOKUP(L406,参考データ!$D$16:$H$18,5,TRUE),VLOOKUP(L406,参考データ!$D$19:$H$27,5,TRUE)))&lt;(J406/N406),"エラー","OK"))))</f>
        <v/>
      </c>
      <c r="AN406" s="156">
        <f t="shared" si="72"/>
        <v>0</v>
      </c>
      <c r="AO406" s="156">
        <f t="shared" si="73"/>
        <v>0</v>
      </c>
      <c r="AP406" s="140">
        <f t="shared" si="74"/>
        <v>0</v>
      </c>
      <c r="AQ406" s="159" t="str">
        <f t="shared" si="75"/>
        <v/>
      </c>
    </row>
    <row r="407" spans="2:43" x14ac:dyDescent="0.2">
      <c r="B407" s="202">
        <v>396</v>
      </c>
      <c r="C407" s="45"/>
      <c r="D407" s="114"/>
      <c r="E407" s="114"/>
      <c r="F407" s="114"/>
      <c r="G407" s="42"/>
      <c r="H407" s="9"/>
      <c r="I407" s="10"/>
      <c r="J407" s="5"/>
      <c r="K407" s="36"/>
      <c r="L407" s="37"/>
      <c r="M407" s="8"/>
      <c r="N407" s="82"/>
      <c r="O407" s="68"/>
      <c r="P407" s="82"/>
      <c r="Q407" s="81"/>
      <c r="R407" s="280" t="str">
        <f t="shared" si="70"/>
        <v/>
      </c>
      <c r="S407" s="39" t="str">
        <f>IF(I407="","",IF(I407="委託輸送",IF(H407="ガソリン",VLOOKUP(L407,参考データ!$D$4:$F$6,3,TRUE),VLOOKUP(L407,参考データ!$D$7:$F$15,3,TRUE)),IF(H407="ガソリン",VLOOKUP(L407,参考データ!$D$16:$F$18,3,TRUE),VLOOKUP(L407,参考データ!$D$19:$F$27,3,TRUE))))</f>
        <v/>
      </c>
      <c r="T407" s="204" t="str">
        <f>IF(C407="","",IF(AND(J407=0,K407=0),0,IF(Q407="有",IF(H407="ガソリン",VLOOKUP(M407,参考データ!$B$36:$F$38,3,FALSE)/R407^VLOOKUP(M407,参考データ!$B$36:$F$38,4,FALSE)/L407^VLOOKUP(M407,参考データ!$B$36:$F$38,5,FALSE),VLOOKUP(M407,参考データ!$B$39:$F$42,3,FALSE)/R407^VLOOKUP(M407,参考データ!$B$39:$F$42,4,FALSE)/L407^VLOOKUP(M407,参考データ!$B$39:$F$42,5,FALSE))*U407,J407/(IF(I407="委託輸送",IF(H407="ガソリン",INDEX(参考データ!$F$48:$I$50,MATCH(L407,参考データ!$D$48:$D$50,1),MATCH(M407,参考データ!$F$47:$I$47,0)),INDEX(参考データ!$F$51:$I$59,MATCH(L407,参考データ!$D$51:$D$59,1),MATCH(M407,参考データ!$F$47:$I$47,0))),IF(H407="ガソリン",INDEX(参考データ!$F$60:$I$62,MATCH(L407,参考データ!$D$60:$D$62,1),MATCH(M407,参考データ!$F$47:$I$47,0)),INDEX(参考データ!$F$63:$I$71,MATCH(L407,参考データ!$D$63:$D$71,1),MATCH(M407,参考データ!$F$47:$I$47,0))))))))</f>
        <v/>
      </c>
      <c r="U407" s="218" t="str">
        <f t="shared" si="71"/>
        <v/>
      </c>
      <c r="V407" s="206" t="str">
        <f>IF(C407="","",IF(AND(K407=0,T407=0),"OK",IF(Q407="有",IF(OR(IF(I407="委託輸送",IF(H407="ガソリン",VLOOKUP(L407,参考データ!$D$4:$H$6,5,TRUE),VLOOKUP(L407,参考データ!$D$7:$H$15,5,TRUE)),IF(H407="ガソリン",VLOOKUP(L407,参考データ!$D$16:$H$18,5,TRUE),VLOOKUP(L407,参考データ!$D$19:$H$27,5,TRUE)))&lt;(J407/N407),S407&gt;R407),"エラー","OK"),IF(IF(I407="委託輸送",IF(H407="ガソリン",VLOOKUP(L407,参考データ!$D$4:$H$6,5,TRUE),VLOOKUP(L407,参考データ!$D$7:$H$15,5,TRUE)),IF(H407="ガソリン",VLOOKUP(L407,参考データ!$D$16:$H$18,5,TRUE),VLOOKUP(L407,参考データ!$D$19:$H$27,5,TRUE)))&lt;(J407/N407),"エラー","OK"))))</f>
        <v/>
      </c>
      <c r="AN407" s="156">
        <f t="shared" si="72"/>
        <v>0</v>
      </c>
      <c r="AO407" s="156">
        <f t="shared" si="73"/>
        <v>0</v>
      </c>
      <c r="AP407" s="140">
        <f t="shared" si="74"/>
        <v>0</v>
      </c>
      <c r="AQ407" s="159" t="str">
        <f t="shared" si="75"/>
        <v/>
      </c>
    </row>
    <row r="408" spans="2:43" x14ac:dyDescent="0.2">
      <c r="B408" s="202">
        <v>397</v>
      </c>
      <c r="C408" s="45"/>
      <c r="D408" s="114"/>
      <c r="E408" s="114"/>
      <c r="F408" s="114"/>
      <c r="G408" s="42"/>
      <c r="H408" s="9"/>
      <c r="I408" s="10"/>
      <c r="J408" s="5"/>
      <c r="K408" s="36"/>
      <c r="L408" s="37"/>
      <c r="M408" s="8"/>
      <c r="N408" s="82"/>
      <c r="O408" s="68"/>
      <c r="P408" s="82"/>
      <c r="Q408" s="81"/>
      <c r="R408" s="280" t="str">
        <f t="shared" si="70"/>
        <v/>
      </c>
      <c r="S408" s="39" t="str">
        <f>IF(I408="","",IF(I408="委託輸送",IF(H408="ガソリン",VLOOKUP(L408,参考データ!$D$4:$F$6,3,TRUE),VLOOKUP(L408,参考データ!$D$7:$F$15,3,TRUE)),IF(H408="ガソリン",VLOOKUP(L408,参考データ!$D$16:$F$18,3,TRUE),VLOOKUP(L408,参考データ!$D$19:$F$27,3,TRUE))))</f>
        <v/>
      </c>
      <c r="T408" s="204" t="str">
        <f>IF(C408="","",IF(AND(J408=0,K408=0),0,IF(Q408="有",IF(H408="ガソリン",VLOOKUP(M408,参考データ!$B$36:$F$38,3,FALSE)/R408^VLOOKUP(M408,参考データ!$B$36:$F$38,4,FALSE)/L408^VLOOKUP(M408,参考データ!$B$36:$F$38,5,FALSE),VLOOKUP(M408,参考データ!$B$39:$F$42,3,FALSE)/R408^VLOOKUP(M408,参考データ!$B$39:$F$42,4,FALSE)/L408^VLOOKUP(M408,参考データ!$B$39:$F$42,5,FALSE))*U408,J408/(IF(I408="委託輸送",IF(H408="ガソリン",INDEX(参考データ!$F$48:$I$50,MATCH(L408,参考データ!$D$48:$D$50,1),MATCH(M408,参考データ!$F$47:$I$47,0)),INDEX(参考データ!$F$51:$I$59,MATCH(L408,参考データ!$D$51:$D$59,1),MATCH(M408,参考データ!$F$47:$I$47,0))),IF(H408="ガソリン",INDEX(参考データ!$F$60:$I$62,MATCH(L408,参考データ!$D$60:$D$62,1),MATCH(M408,参考データ!$F$47:$I$47,0)),INDEX(参考データ!$F$63:$I$71,MATCH(L408,参考データ!$D$63:$D$71,1),MATCH(M408,参考データ!$F$47:$I$47,0))))))))</f>
        <v/>
      </c>
      <c r="U408" s="218" t="str">
        <f t="shared" si="71"/>
        <v/>
      </c>
      <c r="V408" s="206" t="str">
        <f>IF(C408="","",IF(AND(K408=0,T408=0),"OK",IF(Q408="有",IF(OR(IF(I408="委託輸送",IF(H408="ガソリン",VLOOKUP(L408,参考データ!$D$4:$H$6,5,TRUE),VLOOKUP(L408,参考データ!$D$7:$H$15,5,TRUE)),IF(H408="ガソリン",VLOOKUP(L408,参考データ!$D$16:$H$18,5,TRUE),VLOOKUP(L408,参考データ!$D$19:$H$27,5,TRUE)))&lt;(J408/N408),S408&gt;R408),"エラー","OK"),IF(IF(I408="委託輸送",IF(H408="ガソリン",VLOOKUP(L408,参考データ!$D$4:$H$6,5,TRUE),VLOOKUP(L408,参考データ!$D$7:$H$15,5,TRUE)),IF(H408="ガソリン",VLOOKUP(L408,参考データ!$D$16:$H$18,5,TRUE),VLOOKUP(L408,参考データ!$D$19:$H$27,5,TRUE)))&lt;(J408/N408),"エラー","OK"))))</f>
        <v/>
      </c>
      <c r="AN408" s="156">
        <f t="shared" si="72"/>
        <v>0</v>
      </c>
      <c r="AO408" s="156">
        <f t="shared" si="73"/>
        <v>0</v>
      </c>
      <c r="AP408" s="140">
        <f t="shared" si="74"/>
        <v>0</v>
      </c>
      <c r="AQ408" s="159" t="str">
        <f t="shared" si="75"/>
        <v/>
      </c>
    </row>
    <row r="409" spans="2:43" x14ac:dyDescent="0.2">
      <c r="B409" s="202">
        <v>398</v>
      </c>
      <c r="C409" s="45"/>
      <c r="D409" s="114"/>
      <c r="E409" s="114"/>
      <c r="F409" s="114"/>
      <c r="G409" s="42"/>
      <c r="H409" s="9"/>
      <c r="I409" s="10"/>
      <c r="J409" s="5"/>
      <c r="K409" s="36"/>
      <c r="L409" s="37"/>
      <c r="M409" s="8"/>
      <c r="N409" s="82"/>
      <c r="O409" s="68"/>
      <c r="P409" s="82"/>
      <c r="Q409" s="81"/>
      <c r="R409" s="280" t="str">
        <f t="shared" si="70"/>
        <v/>
      </c>
      <c r="S409" s="39" t="str">
        <f>IF(I409="","",IF(I409="委託輸送",IF(H409="ガソリン",VLOOKUP(L409,参考データ!$D$4:$F$6,3,TRUE),VLOOKUP(L409,参考データ!$D$7:$F$15,3,TRUE)),IF(H409="ガソリン",VLOOKUP(L409,参考データ!$D$16:$F$18,3,TRUE),VLOOKUP(L409,参考データ!$D$19:$F$27,3,TRUE))))</f>
        <v/>
      </c>
      <c r="T409" s="204" t="str">
        <f>IF(C409="","",IF(AND(J409=0,K409=0),0,IF(Q409="有",IF(H409="ガソリン",VLOOKUP(M409,参考データ!$B$36:$F$38,3,FALSE)/R409^VLOOKUP(M409,参考データ!$B$36:$F$38,4,FALSE)/L409^VLOOKUP(M409,参考データ!$B$36:$F$38,5,FALSE),VLOOKUP(M409,参考データ!$B$39:$F$42,3,FALSE)/R409^VLOOKUP(M409,参考データ!$B$39:$F$42,4,FALSE)/L409^VLOOKUP(M409,参考データ!$B$39:$F$42,5,FALSE))*U409,J409/(IF(I409="委託輸送",IF(H409="ガソリン",INDEX(参考データ!$F$48:$I$50,MATCH(L409,参考データ!$D$48:$D$50,1),MATCH(M409,参考データ!$F$47:$I$47,0)),INDEX(参考データ!$F$51:$I$59,MATCH(L409,参考データ!$D$51:$D$59,1),MATCH(M409,参考データ!$F$47:$I$47,0))),IF(H409="ガソリン",INDEX(参考データ!$F$60:$I$62,MATCH(L409,参考データ!$D$60:$D$62,1),MATCH(M409,参考データ!$F$47:$I$47,0)),INDEX(参考データ!$F$63:$I$71,MATCH(L409,参考データ!$D$63:$D$71,1),MATCH(M409,参考データ!$F$47:$I$47,0))))))))</f>
        <v/>
      </c>
      <c r="U409" s="218" t="str">
        <f t="shared" si="71"/>
        <v/>
      </c>
      <c r="V409" s="206" t="str">
        <f>IF(C409="","",IF(AND(K409=0,T409=0),"OK",IF(Q409="有",IF(OR(IF(I409="委託輸送",IF(H409="ガソリン",VLOOKUP(L409,参考データ!$D$4:$H$6,5,TRUE),VLOOKUP(L409,参考データ!$D$7:$H$15,5,TRUE)),IF(H409="ガソリン",VLOOKUP(L409,参考データ!$D$16:$H$18,5,TRUE),VLOOKUP(L409,参考データ!$D$19:$H$27,5,TRUE)))&lt;(J409/N409),S409&gt;R409),"エラー","OK"),IF(IF(I409="委託輸送",IF(H409="ガソリン",VLOOKUP(L409,参考データ!$D$4:$H$6,5,TRUE),VLOOKUP(L409,参考データ!$D$7:$H$15,5,TRUE)),IF(H409="ガソリン",VLOOKUP(L409,参考データ!$D$16:$H$18,5,TRUE),VLOOKUP(L409,参考データ!$D$19:$H$27,5,TRUE)))&lt;(J409/N409),"エラー","OK"))))</f>
        <v/>
      </c>
      <c r="AN409" s="156">
        <f t="shared" si="72"/>
        <v>0</v>
      </c>
      <c r="AO409" s="156">
        <f t="shared" si="73"/>
        <v>0</v>
      </c>
      <c r="AP409" s="140">
        <f t="shared" si="74"/>
        <v>0</v>
      </c>
      <c r="AQ409" s="159" t="str">
        <f t="shared" si="75"/>
        <v/>
      </c>
    </row>
    <row r="410" spans="2:43" x14ac:dyDescent="0.2">
      <c r="B410" s="202">
        <v>399</v>
      </c>
      <c r="C410" s="45"/>
      <c r="D410" s="114"/>
      <c r="E410" s="114"/>
      <c r="F410" s="114"/>
      <c r="G410" s="42"/>
      <c r="H410" s="9"/>
      <c r="I410" s="10"/>
      <c r="J410" s="5"/>
      <c r="K410" s="36"/>
      <c r="L410" s="37"/>
      <c r="M410" s="8"/>
      <c r="N410" s="82"/>
      <c r="O410" s="68"/>
      <c r="P410" s="82"/>
      <c r="Q410" s="81"/>
      <c r="R410" s="280" t="str">
        <f t="shared" si="70"/>
        <v/>
      </c>
      <c r="S410" s="39" t="str">
        <f>IF(I410="","",IF(I410="委託輸送",IF(H410="ガソリン",VLOOKUP(L410,参考データ!$D$4:$F$6,3,TRUE),VLOOKUP(L410,参考データ!$D$7:$F$15,3,TRUE)),IF(H410="ガソリン",VLOOKUP(L410,参考データ!$D$16:$F$18,3,TRUE),VLOOKUP(L410,参考データ!$D$19:$F$27,3,TRUE))))</f>
        <v/>
      </c>
      <c r="T410" s="204" t="str">
        <f>IF(C410="","",IF(AND(J410=0,K410=0),0,IF(Q410="有",IF(H410="ガソリン",VLOOKUP(M410,参考データ!$B$36:$F$38,3,FALSE)/R410^VLOOKUP(M410,参考データ!$B$36:$F$38,4,FALSE)/L410^VLOOKUP(M410,参考データ!$B$36:$F$38,5,FALSE),VLOOKUP(M410,参考データ!$B$39:$F$42,3,FALSE)/R410^VLOOKUP(M410,参考データ!$B$39:$F$42,4,FALSE)/L410^VLOOKUP(M410,参考データ!$B$39:$F$42,5,FALSE))*U410,J410/(IF(I410="委託輸送",IF(H410="ガソリン",INDEX(参考データ!$F$48:$I$50,MATCH(L410,参考データ!$D$48:$D$50,1),MATCH(M410,参考データ!$F$47:$I$47,0)),INDEX(参考データ!$F$51:$I$59,MATCH(L410,参考データ!$D$51:$D$59,1),MATCH(M410,参考データ!$F$47:$I$47,0))),IF(H410="ガソリン",INDEX(参考データ!$F$60:$I$62,MATCH(L410,参考データ!$D$60:$D$62,1),MATCH(M410,参考データ!$F$47:$I$47,0)),INDEX(参考データ!$F$63:$I$71,MATCH(L410,参考データ!$D$63:$D$71,1),MATCH(M410,参考データ!$F$47:$I$47,0))))))))</f>
        <v/>
      </c>
      <c r="U410" s="218" t="str">
        <f t="shared" si="71"/>
        <v/>
      </c>
      <c r="V410" s="206" t="str">
        <f>IF(C410="","",IF(AND(K410=0,T410=0),"OK",IF(Q410="有",IF(OR(IF(I410="委託輸送",IF(H410="ガソリン",VLOOKUP(L410,参考データ!$D$4:$H$6,5,TRUE),VLOOKUP(L410,参考データ!$D$7:$H$15,5,TRUE)),IF(H410="ガソリン",VLOOKUP(L410,参考データ!$D$16:$H$18,5,TRUE),VLOOKUP(L410,参考データ!$D$19:$H$27,5,TRUE)))&lt;(J410/N410),S410&gt;R410),"エラー","OK"),IF(IF(I410="委託輸送",IF(H410="ガソリン",VLOOKUP(L410,参考データ!$D$4:$H$6,5,TRUE),VLOOKUP(L410,参考データ!$D$7:$H$15,5,TRUE)),IF(H410="ガソリン",VLOOKUP(L410,参考データ!$D$16:$H$18,5,TRUE),VLOOKUP(L410,参考データ!$D$19:$H$27,5,TRUE)))&lt;(J410/N410),"エラー","OK"))))</f>
        <v/>
      </c>
      <c r="AN410" s="156">
        <f t="shared" si="72"/>
        <v>0</v>
      </c>
      <c r="AO410" s="156">
        <f t="shared" si="73"/>
        <v>0</v>
      </c>
      <c r="AP410" s="140">
        <f t="shared" si="74"/>
        <v>0</v>
      </c>
      <c r="AQ410" s="159" t="str">
        <f t="shared" si="75"/>
        <v/>
      </c>
    </row>
    <row r="411" spans="2:43" x14ac:dyDescent="0.2">
      <c r="B411" s="202">
        <v>400</v>
      </c>
      <c r="C411" s="45"/>
      <c r="D411" s="114"/>
      <c r="E411" s="114"/>
      <c r="F411" s="114"/>
      <c r="G411" s="42"/>
      <c r="H411" s="9"/>
      <c r="I411" s="10"/>
      <c r="J411" s="5"/>
      <c r="K411" s="36"/>
      <c r="L411" s="37"/>
      <c r="M411" s="8"/>
      <c r="N411" s="82"/>
      <c r="O411" s="68"/>
      <c r="P411" s="82"/>
      <c r="Q411" s="81"/>
      <c r="R411" s="280" t="str">
        <f t="shared" si="70"/>
        <v/>
      </c>
      <c r="S411" s="39" t="str">
        <f>IF(I411="","",IF(I411="委託輸送",IF(H411="ガソリン",VLOOKUP(L411,参考データ!$D$4:$F$6,3,TRUE),VLOOKUP(L411,参考データ!$D$7:$F$15,3,TRUE)),IF(H411="ガソリン",VLOOKUP(L411,参考データ!$D$16:$F$18,3,TRUE),VLOOKUP(L411,参考データ!$D$19:$F$27,3,TRUE))))</f>
        <v/>
      </c>
      <c r="T411" s="204" t="str">
        <f>IF(C411="","",IF(AND(J411=0,K411=0),0,IF(Q411="有",IF(H411="ガソリン",VLOOKUP(M411,参考データ!$B$36:$F$38,3,FALSE)/R411^VLOOKUP(M411,参考データ!$B$36:$F$38,4,FALSE)/L411^VLOOKUP(M411,参考データ!$B$36:$F$38,5,FALSE),VLOOKUP(M411,参考データ!$B$39:$F$42,3,FALSE)/R411^VLOOKUP(M411,参考データ!$B$39:$F$42,4,FALSE)/L411^VLOOKUP(M411,参考データ!$B$39:$F$42,5,FALSE))*U411,J411/(IF(I411="委託輸送",IF(H411="ガソリン",INDEX(参考データ!$F$48:$I$50,MATCH(L411,参考データ!$D$48:$D$50,1),MATCH(M411,参考データ!$F$47:$I$47,0)),INDEX(参考データ!$F$51:$I$59,MATCH(L411,参考データ!$D$51:$D$59,1),MATCH(M411,参考データ!$F$47:$I$47,0))),IF(H411="ガソリン",INDEX(参考データ!$F$60:$I$62,MATCH(L411,参考データ!$D$60:$D$62,1),MATCH(M411,参考データ!$F$47:$I$47,0)),INDEX(参考データ!$F$63:$I$71,MATCH(L411,参考データ!$D$63:$D$71,1),MATCH(M411,参考データ!$F$47:$I$47,0))))))))</f>
        <v/>
      </c>
      <c r="U411" s="218" t="str">
        <f t="shared" si="71"/>
        <v/>
      </c>
      <c r="V411" s="206" t="str">
        <f>IF(C411="","",IF(AND(K411=0,T411=0),"OK",IF(Q411="有",IF(OR(IF(I411="委託輸送",IF(H411="ガソリン",VLOOKUP(L411,参考データ!$D$4:$H$6,5,TRUE),VLOOKUP(L411,参考データ!$D$7:$H$15,5,TRUE)),IF(H411="ガソリン",VLOOKUP(L411,参考データ!$D$16:$H$18,5,TRUE),VLOOKUP(L411,参考データ!$D$19:$H$27,5,TRUE)))&lt;(J411/N411),S411&gt;R411),"エラー","OK"),IF(IF(I411="委託輸送",IF(H411="ガソリン",VLOOKUP(L411,参考データ!$D$4:$H$6,5,TRUE),VLOOKUP(L411,参考データ!$D$7:$H$15,5,TRUE)),IF(H411="ガソリン",VLOOKUP(L411,参考データ!$D$16:$H$18,5,TRUE),VLOOKUP(L411,参考データ!$D$19:$H$27,5,TRUE)))&lt;(J411/N411),"エラー","OK"))))</f>
        <v/>
      </c>
      <c r="AN411" s="156">
        <f t="shared" si="72"/>
        <v>0</v>
      </c>
      <c r="AO411" s="156">
        <f t="shared" si="73"/>
        <v>0</v>
      </c>
      <c r="AP411" s="140">
        <f t="shared" si="74"/>
        <v>0</v>
      </c>
      <c r="AQ411" s="159" t="str">
        <f t="shared" si="75"/>
        <v/>
      </c>
    </row>
    <row r="412" spans="2:43" x14ac:dyDescent="0.2">
      <c r="B412" s="202">
        <v>401</v>
      </c>
      <c r="C412" s="45"/>
      <c r="D412" s="114"/>
      <c r="E412" s="114"/>
      <c r="F412" s="114"/>
      <c r="G412" s="42"/>
      <c r="H412" s="9"/>
      <c r="I412" s="10"/>
      <c r="J412" s="5"/>
      <c r="K412" s="36"/>
      <c r="L412" s="37"/>
      <c r="M412" s="8"/>
      <c r="N412" s="82"/>
      <c r="O412" s="68"/>
      <c r="P412" s="82"/>
      <c r="Q412" s="81"/>
      <c r="R412" s="280" t="str">
        <f t="shared" si="70"/>
        <v/>
      </c>
      <c r="S412" s="39" t="str">
        <f>IF(I412="","",IF(I412="委託輸送",IF(H412="ガソリン",VLOOKUP(L412,参考データ!$D$4:$F$6,3,TRUE),VLOOKUP(L412,参考データ!$D$7:$F$15,3,TRUE)),IF(H412="ガソリン",VLOOKUP(L412,参考データ!$D$16:$F$18,3,TRUE),VLOOKUP(L412,参考データ!$D$19:$F$27,3,TRUE))))</f>
        <v/>
      </c>
      <c r="T412" s="204" t="str">
        <f>IF(C412="","",IF(AND(J412=0,K412=0),0,IF(Q412="有",IF(H412="ガソリン",VLOOKUP(M412,参考データ!$B$36:$F$38,3,FALSE)/R412^VLOOKUP(M412,参考データ!$B$36:$F$38,4,FALSE)/L412^VLOOKUP(M412,参考データ!$B$36:$F$38,5,FALSE),VLOOKUP(M412,参考データ!$B$39:$F$42,3,FALSE)/R412^VLOOKUP(M412,参考データ!$B$39:$F$42,4,FALSE)/L412^VLOOKUP(M412,参考データ!$B$39:$F$42,5,FALSE))*U412,J412/(IF(I412="委託輸送",IF(H412="ガソリン",INDEX(参考データ!$F$48:$I$50,MATCH(L412,参考データ!$D$48:$D$50,1),MATCH(M412,参考データ!$F$47:$I$47,0)),INDEX(参考データ!$F$51:$I$59,MATCH(L412,参考データ!$D$51:$D$59,1),MATCH(M412,参考データ!$F$47:$I$47,0))),IF(H412="ガソリン",INDEX(参考データ!$F$60:$I$62,MATCH(L412,参考データ!$D$60:$D$62,1),MATCH(M412,参考データ!$F$47:$I$47,0)),INDEX(参考データ!$F$63:$I$71,MATCH(L412,参考データ!$D$63:$D$71,1),MATCH(M412,参考データ!$F$47:$I$47,0))))))))</f>
        <v/>
      </c>
      <c r="U412" s="218" t="str">
        <f t="shared" si="71"/>
        <v/>
      </c>
      <c r="V412" s="206" t="str">
        <f>IF(C412="","",IF(AND(K412=0,T412=0),"OK",IF(Q412="有",IF(OR(IF(I412="委託輸送",IF(H412="ガソリン",VLOOKUP(L412,参考データ!$D$4:$H$6,5,TRUE),VLOOKUP(L412,参考データ!$D$7:$H$15,5,TRUE)),IF(H412="ガソリン",VLOOKUP(L412,参考データ!$D$16:$H$18,5,TRUE),VLOOKUP(L412,参考データ!$D$19:$H$27,5,TRUE)))&lt;(J412/N412),S412&gt;R412),"エラー","OK"),IF(IF(I412="委託輸送",IF(H412="ガソリン",VLOOKUP(L412,参考データ!$D$4:$H$6,5,TRUE),VLOOKUP(L412,参考データ!$D$7:$H$15,5,TRUE)),IF(H412="ガソリン",VLOOKUP(L412,参考データ!$D$16:$H$18,5,TRUE),VLOOKUP(L412,参考データ!$D$19:$H$27,5,TRUE)))&lt;(J412/N412),"エラー","OK"))))</f>
        <v/>
      </c>
      <c r="AN412" s="156">
        <f t="shared" si="72"/>
        <v>0</v>
      </c>
      <c r="AO412" s="156">
        <f t="shared" si="73"/>
        <v>0</v>
      </c>
      <c r="AP412" s="140">
        <f t="shared" si="74"/>
        <v>0</v>
      </c>
      <c r="AQ412" s="159" t="str">
        <f t="shared" si="75"/>
        <v/>
      </c>
    </row>
    <row r="413" spans="2:43" x14ac:dyDescent="0.2">
      <c r="B413" s="202">
        <v>402</v>
      </c>
      <c r="C413" s="45"/>
      <c r="D413" s="114"/>
      <c r="E413" s="114"/>
      <c r="F413" s="114"/>
      <c r="G413" s="44"/>
      <c r="H413" s="10"/>
      <c r="I413" s="10"/>
      <c r="J413" s="5"/>
      <c r="K413" s="36"/>
      <c r="L413" s="37"/>
      <c r="M413" s="8"/>
      <c r="N413" s="82"/>
      <c r="O413" s="68"/>
      <c r="P413" s="82"/>
      <c r="Q413" s="81"/>
      <c r="R413" s="280" t="str">
        <f t="shared" si="70"/>
        <v/>
      </c>
      <c r="S413" s="39" t="str">
        <f>IF(I413="","",IF(I413="委託輸送",IF(H413="ガソリン",VLOOKUP(L413,参考データ!$D$4:$F$6,3,TRUE),VLOOKUP(L413,参考データ!$D$7:$F$15,3,TRUE)),IF(H413="ガソリン",VLOOKUP(L413,参考データ!$D$16:$F$18,3,TRUE),VLOOKUP(L413,参考データ!$D$19:$F$27,3,TRUE))))</f>
        <v/>
      </c>
      <c r="T413" s="204" t="str">
        <f>IF(C413="","",IF(AND(J413=0,K413=0),0,IF(Q413="有",IF(H413="ガソリン",VLOOKUP(M413,参考データ!$B$36:$F$38,3,FALSE)/R413^VLOOKUP(M413,参考データ!$B$36:$F$38,4,FALSE)/L413^VLOOKUP(M413,参考データ!$B$36:$F$38,5,FALSE),VLOOKUP(M413,参考データ!$B$39:$F$42,3,FALSE)/R413^VLOOKUP(M413,参考データ!$B$39:$F$42,4,FALSE)/L413^VLOOKUP(M413,参考データ!$B$39:$F$42,5,FALSE))*U413,J413/(IF(I413="委託輸送",IF(H413="ガソリン",INDEX(参考データ!$F$48:$I$50,MATCH(L413,参考データ!$D$48:$D$50,1),MATCH(M413,参考データ!$F$47:$I$47,0)),INDEX(参考データ!$F$51:$I$59,MATCH(L413,参考データ!$D$51:$D$59,1),MATCH(M413,参考データ!$F$47:$I$47,0))),IF(H413="ガソリン",INDEX(参考データ!$F$60:$I$62,MATCH(L413,参考データ!$D$60:$D$62,1),MATCH(M413,参考データ!$F$47:$I$47,0)),INDEX(参考データ!$F$63:$I$71,MATCH(L413,参考データ!$D$63:$D$71,1),MATCH(M413,参考データ!$F$47:$I$47,0))))))))</f>
        <v/>
      </c>
      <c r="U413" s="218" t="str">
        <f t="shared" si="71"/>
        <v/>
      </c>
      <c r="V413" s="206" t="str">
        <f>IF(C413="","",IF(AND(K413=0,T413=0),"OK",IF(Q413="有",IF(OR(IF(I413="委託輸送",IF(H413="ガソリン",VLOOKUP(L413,参考データ!$D$4:$H$6,5,TRUE),VLOOKUP(L413,参考データ!$D$7:$H$15,5,TRUE)),IF(H413="ガソリン",VLOOKUP(L413,参考データ!$D$16:$H$18,5,TRUE),VLOOKUP(L413,参考データ!$D$19:$H$27,5,TRUE)))&lt;(J413/N413),S413&gt;R413),"エラー","OK"),IF(IF(I413="委託輸送",IF(H413="ガソリン",VLOOKUP(L413,参考データ!$D$4:$H$6,5,TRUE),VLOOKUP(L413,参考データ!$D$7:$H$15,5,TRUE)),IF(H413="ガソリン",VLOOKUP(L413,参考データ!$D$16:$H$18,5,TRUE),VLOOKUP(L413,参考データ!$D$19:$H$27,5,TRUE)))&lt;(J413/N413),"エラー","OK"))))</f>
        <v/>
      </c>
      <c r="AN413" s="156">
        <f t="shared" si="72"/>
        <v>0</v>
      </c>
      <c r="AO413" s="156">
        <f t="shared" si="73"/>
        <v>0</v>
      </c>
      <c r="AP413" s="140">
        <f t="shared" si="74"/>
        <v>0</v>
      </c>
      <c r="AQ413" s="159" t="str">
        <f t="shared" si="75"/>
        <v/>
      </c>
    </row>
    <row r="414" spans="2:43" x14ac:dyDescent="0.2">
      <c r="B414" s="202">
        <v>403</v>
      </c>
      <c r="C414" s="45"/>
      <c r="D414" s="114"/>
      <c r="E414" s="114"/>
      <c r="F414" s="114"/>
      <c r="G414" s="44"/>
      <c r="H414" s="10"/>
      <c r="I414" s="10"/>
      <c r="J414" s="5"/>
      <c r="K414" s="36"/>
      <c r="L414" s="37"/>
      <c r="M414" s="8"/>
      <c r="N414" s="82"/>
      <c r="O414" s="68"/>
      <c r="P414" s="82"/>
      <c r="Q414" s="81"/>
      <c r="R414" s="280" t="str">
        <f t="shared" si="70"/>
        <v/>
      </c>
      <c r="S414" s="39" t="str">
        <f>IF(I414="","",IF(I414="委託輸送",IF(H414="ガソリン",VLOOKUP(L414,参考データ!$D$4:$F$6,3,TRUE),VLOOKUP(L414,参考データ!$D$7:$F$15,3,TRUE)),IF(H414="ガソリン",VLOOKUP(L414,参考データ!$D$16:$F$18,3,TRUE),VLOOKUP(L414,参考データ!$D$19:$F$27,3,TRUE))))</f>
        <v/>
      </c>
      <c r="T414" s="204" t="str">
        <f>IF(C414="","",IF(AND(J414=0,K414=0),0,IF(Q414="有",IF(H414="ガソリン",VLOOKUP(M414,参考データ!$B$36:$F$38,3,FALSE)/R414^VLOOKUP(M414,参考データ!$B$36:$F$38,4,FALSE)/L414^VLOOKUP(M414,参考データ!$B$36:$F$38,5,FALSE),VLOOKUP(M414,参考データ!$B$39:$F$42,3,FALSE)/R414^VLOOKUP(M414,参考データ!$B$39:$F$42,4,FALSE)/L414^VLOOKUP(M414,参考データ!$B$39:$F$42,5,FALSE))*U414,J414/(IF(I414="委託輸送",IF(H414="ガソリン",INDEX(参考データ!$F$48:$I$50,MATCH(L414,参考データ!$D$48:$D$50,1),MATCH(M414,参考データ!$F$47:$I$47,0)),INDEX(参考データ!$F$51:$I$59,MATCH(L414,参考データ!$D$51:$D$59,1),MATCH(M414,参考データ!$F$47:$I$47,0))),IF(H414="ガソリン",INDEX(参考データ!$F$60:$I$62,MATCH(L414,参考データ!$D$60:$D$62,1),MATCH(M414,参考データ!$F$47:$I$47,0)),INDEX(参考データ!$F$63:$I$71,MATCH(L414,参考データ!$D$63:$D$71,1),MATCH(M414,参考データ!$F$47:$I$47,0))))))))</f>
        <v/>
      </c>
      <c r="U414" s="218" t="str">
        <f t="shared" si="71"/>
        <v/>
      </c>
      <c r="V414" s="206" t="str">
        <f>IF(C414="","",IF(AND(K414=0,T414=0),"OK",IF(Q414="有",IF(OR(IF(I414="委託輸送",IF(H414="ガソリン",VLOOKUP(L414,参考データ!$D$4:$H$6,5,TRUE),VLOOKUP(L414,参考データ!$D$7:$H$15,5,TRUE)),IF(H414="ガソリン",VLOOKUP(L414,参考データ!$D$16:$H$18,5,TRUE),VLOOKUP(L414,参考データ!$D$19:$H$27,5,TRUE)))&lt;(J414/N414),S414&gt;R414),"エラー","OK"),IF(IF(I414="委託輸送",IF(H414="ガソリン",VLOOKUP(L414,参考データ!$D$4:$H$6,5,TRUE),VLOOKUP(L414,参考データ!$D$7:$H$15,5,TRUE)),IF(H414="ガソリン",VLOOKUP(L414,参考データ!$D$16:$H$18,5,TRUE),VLOOKUP(L414,参考データ!$D$19:$H$27,5,TRUE)))&lt;(J414/N414),"エラー","OK"))))</f>
        <v/>
      </c>
      <c r="AN414" s="156">
        <f t="shared" si="72"/>
        <v>0</v>
      </c>
      <c r="AO414" s="156">
        <f t="shared" si="73"/>
        <v>0</v>
      </c>
      <c r="AP414" s="140">
        <f t="shared" si="74"/>
        <v>0</v>
      </c>
      <c r="AQ414" s="159" t="str">
        <f t="shared" si="75"/>
        <v/>
      </c>
    </row>
    <row r="415" spans="2:43" x14ac:dyDescent="0.2">
      <c r="B415" s="202">
        <v>404</v>
      </c>
      <c r="C415" s="45"/>
      <c r="D415" s="114"/>
      <c r="E415" s="114"/>
      <c r="F415" s="114"/>
      <c r="G415" s="44"/>
      <c r="H415" s="10"/>
      <c r="I415" s="10"/>
      <c r="J415" s="5"/>
      <c r="K415" s="36"/>
      <c r="L415" s="37"/>
      <c r="M415" s="8"/>
      <c r="N415" s="82"/>
      <c r="O415" s="68"/>
      <c r="P415" s="82"/>
      <c r="Q415" s="81"/>
      <c r="R415" s="280" t="str">
        <f t="shared" si="70"/>
        <v/>
      </c>
      <c r="S415" s="39" t="str">
        <f>IF(I415="","",IF(I415="委託輸送",IF(H415="ガソリン",VLOOKUP(L415,参考データ!$D$4:$F$6,3,TRUE),VLOOKUP(L415,参考データ!$D$7:$F$15,3,TRUE)),IF(H415="ガソリン",VLOOKUP(L415,参考データ!$D$16:$F$18,3,TRUE),VLOOKUP(L415,参考データ!$D$19:$F$27,3,TRUE))))</f>
        <v/>
      </c>
      <c r="T415" s="204" t="str">
        <f>IF(C415="","",IF(AND(J415=0,K415=0),0,IF(Q415="有",IF(H415="ガソリン",VLOOKUP(M415,参考データ!$B$36:$F$38,3,FALSE)/R415^VLOOKUP(M415,参考データ!$B$36:$F$38,4,FALSE)/L415^VLOOKUP(M415,参考データ!$B$36:$F$38,5,FALSE),VLOOKUP(M415,参考データ!$B$39:$F$42,3,FALSE)/R415^VLOOKUP(M415,参考データ!$B$39:$F$42,4,FALSE)/L415^VLOOKUP(M415,参考データ!$B$39:$F$42,5,FALSE))*U415,J415/(IF(I415="委託輸送",IF(H415="ガソリン",INDEX(参考データ!$F$48:$I$50,MATCH(L415,参考データ!$D$48:$D$50,1),MATCH(M415,参考データ!$F$47:$I$47,0)),INDEX(参考データ!$F$51:$I$59,MATCH(L415,参考データ!$D$51:$D$59,1),MATCH(M415,参考データ!$F$47:$I$47,0))),IF(H415="ガソリン",INDEX(参考データ!$F$60:$I$62,MATCH(L415,参考データ!$D$60:$D$62,1),MATCH(M415,参考データ!$F$47:$I$47,0)),INDEX(参考データ!$F$63:$I$71,MATCH(L415,参考データ!$D$63:$D$71,1),MATCH(M415,参考データ!$F$47:$I$47,0))))))))</f>
        <v/>
      </c>
      <c r="U415" s="218" t="str">
        <f t="shared" si="71"/>
        <v/>
      </c>
      <c r="V415" s="206" t="str">
        <f>IF(C415="","",IF(AND(K415=0,T415=0),"OK",IF(Q415="有",IF(OR(IF(I415="委託輸送",IF(H415="ガソリン",VLOOKUP(L415,参考データ!$D$4:$H$6,5,TRUE),VLOOKUP(L415,参考データ!$D$7:$H$15,5,TRUE)),IF(H415="ガソリン",VLOOKUP(L415,参考データ!$D$16:$H$18,5,TRUE),VLOOKUP(L415,参考データ!$D$19:$H$27,5,TRUE)))&lt;(J415/N415),S415&gt;R415),"エラー","OK"),IF(IF(I415="委託輸送",IF(H415="ガソリン",VLOOKUP(L415,参考データ!$D$4:$H$6,5,TRUE),VLOOKUP(L415,参考データ!$D$7:$H$15,5,TRUE)),IF(H415="ガソリン",VLOOKUP(L415,参考データ!$D$16:$H$18,5,TRUE),VLOOKUP(L415,参考データ!$D$19:$H$27,5,TRUE)))&lt;(J415/N415),"エラー","OK"))))</f>
        <v/>
      </c>
      <c r="AN415" s="156">
        <f t="shared" si="72"/>
        <v>0</v>
      </c>
      <c r="AO415" s="156">
        <f t="shared" si="73"/>
        <v>0</v>
      </c>
      <c r="AP415" s="140">
        <f t="shared" si="74"/>
        <v>0</v>
      </c>
      <c r="AQ415" s="159" t="str">
        <f t="shared" si="75"/>
        <v/>
      </c>
    </row>
    <row r="416" spans="2:43" x14ac:dyDescent="0.2">
      <c r="B416" s="202">
        <v>405</v>
      </c>
      <c r="C416" s="45"/>
      <c r="D416" s="114"/>
      <c r="E416" s="114"/>
      <c r="F416" s="114"/>
      <c r="G416" s="44"/>
      <c r="H416" s="10"/>
      <c r="I416" s="10"/>
      <c r="J416" s="5"/>
      <c r="K416" s="36"/>
      <c r="L416" s="37"/>
      <c r="M416" s="8"/>
      <c r="N416" s="82"/>
      <c r="O416" s="68"/>
      <c r="P416" s="82"/>
      <c r="Q416" s="81"/>
      <c r="R416" s="280" t="str">
        <f t="shared" si="70"/>
        <v/>
      </c>
      <c r="S416" s="39" t="str">
        <f>IF(I416="","",IF(I416="委託輸送",IF(H416="ガソリン",VLOOKUP(L416,参考データ!$D$4:$F$6,3,TRUE),VLOOKUP(L416,参考データ!$D$7:$F$15,3,TRUE)),IF(H416="ガソリン",VLOOKUP(L416,参考データ!$D$16:$F$18,3,TRUE),VLOOKUP(L416,参考データ!$D$19:$F$27,3,TRUE))))</f>
        <v/>
      </c>
      <c r="T416" s="204" t="str">
        <f>IF(C416="","",IF(AND(J416=0,K416=0),0,IF(Q416="有",IF(H416="ガソリン",VLOOKUP(M416,参考データ!$B$36:$F$38,3,FALSE)/R416^VLOOKUP(M416,参考データ!$B$36:$F$38,4,FALSE)/L416^VLOOKUP(M416,参考データ!$B$36:$F$38,5,FALSE),VLOOKUP(M416,参考データ!$B$39:$F$42,3,FALSE)/R416^VLOOKUP(M416,参考データ!$B$39:$F$42,4,FALSE)/L416^VLOOKUP(M416,参考データ!$B$39:$F$42,5,FALSE))*U416,J416/(IF(I416="委託輸送",IF(H416="ガソリン",INDEX(参考データ!$F$48:$I$50,MATCH(L416,参考データ!$D$48:$D$50,1),MATCH(M416,参考データ!$F$47:$I$47,0)),INDEX(参考データ!$F$51:$I$59,MATCH(L416,参考データ!$D$51:$D$59,1),MATCH(M416,参考データ!$F$47:$I$47,0))),IF(H416="ガソリン",INDEX(参考データ!$F$60:$I$62,MATCH(L416,参考データ!$D$60:$D$62,1),MATCH(M416,参考データ!$F$47:$I$47,0)),INDEX(参考データ!$F$63:$I$71,MATCH(L416,参考データ!$D$63:$D$71,1),MATCH(M416,参考データ!$F$47:$I$47,0))))))))</f>
        <v/>
      </c>
      <c r="U416" s="218" t="str">
        <f t="shared" si="71"/>
        <v/>
      </c>
      <c r="V416" s="206" t="str">
        <f>IF(C416="","",IF(AND(K416=0,T416=0),"OK",IF(Q416="有",IF(OR(IF(I416="委託輸送",IF(H416="ガソリン",VLOOKUP(L416,参考データ!$D$4:$H$6,5,TRUE),VLOOKUP(L416,参考データ!$D$7:$H$15,5,TRUE)),IF(H416="ガソリン",VLOOKUP(L416,参考データ!$D$16:$H$18,5,TRUE),VLOOKUP(L416,参考データ!$D$19:$H$27,5,TRUE)))&lt;(J416/N416),S416&gt;R416),"エラー","OK"),IF(IF(I416="委託輸送",IF(H416="ガソリン",VLOOKUP(L416,参考データ!$D$4:$H$6,5,TRUE),VLOOKUP(L416,参考データ!$D$7:$H$15,5,TRUE)),IF(H416="ガソリン",VLOOKUP(L416,参考データ!$D$16:$H$18,5,TRUE),VLOOKUP(L416,参考データ!$D$19:$H$27,5,TRUE)))&lt;(J416/N416),"エラー","OK"))))</f>
        <v/>
      </c>
      <c r="AN416" s="156">
        <f t="shared" si="72"/>
        <v>0</v>
      </c>
      <c r="AO416" s="156">
        <f t="shared" si="73"/>
        <v>0</v>
      </c>
      <c r="AP416" s="140">
        <f t="shared" si="74"/>
        <v>0</v>
      </c>
      <c r="AQ416" s="159" t="str">
        <f t="shared" si="75"/>
        <v/>
      </c>
    </row>
    <row r="417" spans="2:43" x14ac:dyDescent="0.2">
      <c r="B417" s="202">
        <v>406</v>
      </c>
      <c r="C417" s="45"/>
      <c r="D417" s="114"/>
      <c r="E417" s="114"/>
      <c r="F417" s="114"/>
      <c r="G417" s="44"/>
      <c r="H417" s="10"/>
      <c r="I417" s="10"/>
      <c r="J417" s="5"/>
      <c r="K417" s="36"/>
      <c r="L417" s="37"/>
      <c r="M417" s="8"/>
      <c r="N417" s="82"/>
      <c r="O417" s="68"/>
      <c r="P417" s="82"/>
      <c r="Q417" s="81"/>
      <c r="R417" s="280" t="str">
        <f t="shared" si="70"/>
        <v/>
      </c>
      <c r="S417" s="39" t="str">
        <f>IF(I417="","",IF(I417="委託輸送",IF(H417="ガソリン",VLOOKUP(L417,参考データ!$D$4:$F$6,3,TRUE),VLOOKUP(L417,参考データ!$D$7:$F$15,3,TRUE)),IF(H417="ガソリン",VLOOKUP(L417,参考データ!$D$16:$F$18,3,TRUE),VLOOKUP(L417,参考データ!$D$19:$F$27,3,TRUE))))</f>
        <v/>
      </c>
      <c r="T417" s="204" t="str">
        <f>IF(C417="","",IF(AND(J417=0,K417=0),0,IF(Q417="有",IF(H417="ガソリン",VLOOKUP(M417,参考データ!$B$36:$F$38,3,FALSE)/R417^VLOOKUP(M417,参考データ!$B$36:$F$38,4,FALSE)/L417^VLOOKUP(M417,参考データ!$B$36:$F$38,5,FALSE),VLOOKUP(M417,参考データ!$B$39:$F$42,3,FALSE)/R417^VLOOKUP(M417,参考データ!$B$39:$F$42,4,FALSE)/L417^VLOOKUP(M417,参考データ!$B$39:$F$42,5,FALSE))*U417,J417/(IF(I417="委託輸送",IF(H417="ガソリン",INDEX(参考データ!$F$48:$I$50,MATCH(L417,参考データ!$D$48:$D$50,1),MATCH(M417,参考データ!$F$47:$I$47,0)),INDEX(参考データ!$F$51:$I$59,MATCH(L417,参考データ!$D$51:$D$59,1),MATCH(M417,参考データ!$F$47:$I$47,0))),IF(H417="ガソリン",INDEX(参考データ!$F$60:$I$62,MATCH(L417,参考データ!$D$60:$D$62,1),MATCH(M417,参考データ!$F$47:$I$47,0)),INDEX(参考データ!$F$63:$I$71,MATCH(L417,参考データ!$D$63:$D$71,1),MATCH(M417,参考データ!$F$47:$I$47,0))))))))</f>
        <v/>
      </c>
      <c r="U417" s="218" t="str">
        <f t="shared" si="71"/>
        <v/>
      </c>
      <c r="V417" s="206" t="str">
        <f>IF(C417="","",IF(AND(K417=0,T417=0),"OK",IF(Q417="有",IF(OR(IF(I417="委託輸送",IF(H417="ガソリン",VLOOKUP(L417,参考データ!$D$4:$H$6,5,TRUE),VLOOKUP(L417,参考データ!$D$7:$H$15,5,TRUE)),IF(H417="ガソリン",VLOOKUP(L417,参考データ!$D$16:$H$18,5,TRUE),VLOOKUP(L417,参考データ!$D$19:$H$27,5,TRUE)))&lt;(J417/N417),S417&gt;R417),"エラー","OK"),IF(IF(I417="委託輸送",IF(H417="ガソリン",VLOOKUP(L417,参考データ!$D$4:$H$6,5,TRUE),VLOOKUP(L417,参考データ!$D$7:$H$15,5,TRUE)),IF(H417="ガソリン",VLOOKUP(L417,参考データ!$D$16:$H$18,5,TRUE),VLOOKUP(L417,参考データ!$D$19:$H$27,5,TRUE)))&lt;(J417/N417),"エラー","OK"))))</f>
        <v/>
      </c>
      <c r="AN417" s="156">
        <f t="shared" si="72"/>
        <v>0</v>
      </c>
      <c r="AO417" s="156">
        <f t="shared" si="73"/>
        <v>0</v>
      </c>
      <c r="AP417" s="140">
        <f t="shared" si="74"/>
        <v>0</v>
      </c>
      <c r="AQ417" s="159" t="str">
        <f t="shared" si="75"/>
        <v/>
      </c>
    </row>
    <row r="418" spans="2:43" x14ac:dyDescent="0.2">
      <c r="B418" s="202">
        <v>407</v>
      </c>
      <c r="C418" s="45"/>
      <c r="D418" s="114"/>
      <c r="E418" s="114"/>
      <c r="F418" s="114"/>
      <c r="G418" s="44"/>
      <c r="H418" s="10"/>
      <c r="I418" s="10"/>
      <c r="J418" s="5"/>
      <c r="K418" s="36"/>
      <c r="L418" s="37"/>
      <c r="M418" s="8"/>
      <c r="N418" s="82"/>
      <c r="O418" s="68"/>
      <c r="P418" s="82"/>
      <c r="Q418" s="81"/>
      <c r="R418" s="280" t="str">
        <f t="shared" si="70"/>
        <v/>
      </c>
      <c r="S418" s="39" t="str">
        <f>IF(I418="","",IF(I418="委託輸送",IF(H418="ガソリン",VLOOKUP(L418,参考データ!$D$4:$F$6,3,TRUE),VLOOKUP(L418,参考データ!$D$7:$F$15,3,TRUE)),IF(H418="ガソリン",VLOOKUP(L418,参考データ!$D$16:$F$18,3,TRUE),VLOOKUP(L418,参考データ!$D$19:$F$27,3,TRUE))))</f>
        <v/>
      </c>
      <c r="T418" s="204" t="str">
        <f>IF(C418="","",IF(AND(J418=0,K418=0),0,IF(Q418="有",IF(H418="ガソリン",VLOOKUP(M418,参考データ!$B$36:$F$38,3,FALSE)/R418^VLOOKUP(M418,参考データ!$B$36:$F$38,4,FALSE)/L418^VLOOKUP(M418,参考データ!$B$36:$F$38,5,FALSE),VLOOKUP(M418,参考データ!$B$39:$F$42,3,FALSE)/R418^VLOOKUP(M418,参考データ!$B$39:$F$42,4,FALSE)/L418^VLOOKUP(M418,参考データ!$B$39:$F$42,5,FALSE))*U418,J418/(IF(I418="委託輸送",IF(H418="ガソリン",INDEX(参考データ!$F$48:$I$50,MATCH(L418,参考データ!$D$48:$D$50,1),MATCH(M418,参考データ!$F$47:$I$47,0)),INDEX(参考データ!$F$51:$I$59,MATCH(L418,参考データ!$D$51:$D$59,1),MATCH(M418,参考データ!$F$47:$I$47,0))),IF(H418="ガソリン",INDEX(参考データ!$F$60:$I$62,MATCH(L418,参考データ!$D$60:$D$62,1),MATCH(M418,参考データ!$F$47:$I$47,0)),INDEX(参考データ!$F$63:$I$71,MATCH(L418,参考データ!$D$63:$D$71,1),MATCH(M418,参考データ!$F$47:$I$47,0))))))))</f>
        <v/>
      </c>
      <c r="U418" s="218" t="str">
        <f t="shared" si="71"/>
        <v/>
      </c>
      <c r="V418" s="206" t="str">
        <f>IF(C418="","",IF(AND(K418=0,T418=0),"OK",IF(Q418="有",IF(OR(IF(I418="委託輸送",IF(H418="ガソリン",VLOOKUP(L418,参考データ!$D$4:$H$6,5,TRUE),VLOOKUP(L418,参考データ!$D$7:$H$15,5,TRUE)),IF(H418="ガソリン",VLOOKUP(L418,参考データ!$D$16:$H$18,5,TRUE),VLOOKUP(L418,参考データ!$D$19:$H$27,5,TRUE)))&lt;(J418/N418),S418&gt;R418),"エラー","OK"),IF(IF(I418="委託輸送",IF(H418="ガソリン",VLOOKUP(L418,参考データ!$D$4:$H$6,5,TRUE),VLOOKUP(L418,参考データ!$D$7:$H$15,5,TRUE)),IF(H418="ガソリン",VLOOKUP(L418,参考データ!$D$16:$H$18,5,TRUE),VLOOKUP(L418,参考データ!$D$19:$H$27,5,TRUE)))&lt;(J418/N418),"エラー","OK"))))</f>
        <v/>
      </c>
      <c r="AN418" s="156">
        <f t="shared" si="72"/>
        <v>0</v>
      </c>
      <c r="AO418" s="156">
        <f t="shared" si="73"/>
        <v>0</v>
      </c>
      <c r="AP418" s="140">
        <f t="shared" si="74"/>
        <v>0</v>
      </c>
      <c r="AQ418" s="159" t="str">
        <f t="shared" si="75"/>
        <v/>
      </c>
    </row>
    <row r="419" spans="2:43" x14ac:dyDescent="0.2">
      <c r="B419" s="202">
        <v>408</v>
      </c>
      <c r="C419" s="45"/>
      <c r="D419" s="114"/>
      <c r="E419" s="114"/>
      <c r="F419" s="114"/>
      <c r="G419" s="44"/>
      <c r="H419" s="10"/>
      <c r="I419" s="10"/>
      <c r="J419" s="5"/>
      <c r="K419" s="36"/>
      <c r="L419" s="37"/>
      <c r="M419" s="8"/>
      <c r="N419" s="82"/>
      <c r="O419" s="68"/>
      <c r="P419" s="82"/>
      <c r="Q419" s="81"/>
      <c r="R419" s="280" t="str">
        <f t="shared" si="70"/>
        <v/>
      </c>
      <c r="S419" s="39" t="str">
        <f>IF(I419="","",IF(I419="委託輸送",IF(H419="ガソリン",VLOOKUP(L419,参考データ!$D$4:$F$6,3,TRUE),VLOOKUP(L419,参考データ!$D$7:$F$15,3,TRUE)),IF(H419="ガソリン",VLOOKUP(L419,参考データ!$D$16:$F$18,3,TRUE),VLOOKUP(L419,参考データ!$D$19:$F$27,3,TRUE))))</f>
        <v/>
      </c>
      <c r="T419" s="204" t="str">
        <f>IF(C419="","",IF(AND(J419=0,K419=0),0,IF(Q419="有",IF(H419="ガソリン",VLOOKUP(M419,参考データ!$B$36:$F$38,3,FALSE)/R419^VLOOKUP(M419,参考データ!$B$36:$F$38,4,FALSE)/L419^VLOOKUP(M419,参考データ!$B$36:$F$38,5,FALSE),VLOOKUP(M419,参考データ!$B$39:$F$42,3,FALSE)/R419^VLOOKUP(M419,参考データ!$B$39:$F$42,4,FALSE)/L419^VLOOKUP(M419,参考データ!$B$39:$F$42,5,FALSE))*U419,J419/(IF(I419="委託輸送",IF(H419="ガソリン",INDEX(参考データ!$F$48:$I$50,MATCH(L419,参考データ!$D$48:$D$50,1),MATCH(M419,参考データ!$F$47:$I$47,0)),INDEX(参考データ!$F$51:$I$59,MATCH(L419,参考データ!$D$51:$D$59,1),MATCH(M419,参考データ!$F$47:$I$47,0))),IF(H419="ガソリン",INDEX(参考データ!$F$60:$I$62,MATCH(L419,参考データ!$D$60:$D$62,1),MATCH(M419,参考データ!$F$47:$I$47,0)),INDEX(参考データ!$F$63:$I$71,MATCH(L419,参考データ!$D$63:$D$71,1),MATCH(M419,参考データ!$F$47:$I$47,0))))))))</f>
        <v/>
      </c>
      <c r="U419" s="218" t="str">
        <f t="shared" si="71"/>
        <v/>
      </c>
      <c r="V419" s="206" t="str">
        <f>IF(C419="","",IF(AND(K419=0,T419=0),"OK",IF(Q419="有",IF(OR(IF(I419="委託輸送",IF(H419="ガソリン",VLOOKUP(L419,参考データ!$D$4:$H$6,5,TRUE),VLOOKUP(L419,参考データ!$D$7:$H$15,5,TRUE)),IF(H419="ガソリン",VLOOKUP(L419,参考データ!$D$16:$H$18,5,TRUE),VLOOKUP(L419,参考データ!$D$19:$H$27,5,TRUE)))&lt;(J419/N419),S419&gt;R419),"エラー","OK"),IF(IF(I419="委託輸送",IF(H419="ガソリン",VLOOKUP(L419,参考データ!$D$4:$H$6,5,TRUE),VLOOKUP(L419,参考データ!$D$7:$H$15,5,TRUE)),IF(H419="ガソリン",VLOOKUP(L419,参考データ!$D$16:$H$18,5,TRUE),VLOOKUP(L419,参考データ!$D$19:$H$27,5,TRUE)))&lt;(J419/N419),"エラー","OK"))))</f>
        <v/>
      </c>
      <c r="AN419" s="156">
        <f t="shared" si="72"/>
        <v>0</v>
      </c>
      <c r="AO419" s="156">
        <f t="shared" si="73"/>
        <v>0</v>
      </c>
      <c r="AP419" s="140">
        <f t="shared" si="74"/>
        <v>0</v>
      </c>
      <c r="AQ419" s="159" t="str">
        <f t="shared" si="75"/>
        <v/>
      </c>
    </row>
    <row r="420" spans="2:43" x14ac:dyDescent="0.2">
      <c r="B420" s="202">
        <v>409</v>
      </c>
      <c r="C420" s="45"/>
      <c r="D420" s="114"/>
      <c r="E420" s="114"/>
      <c r="F420" s="114"/>
      <c r="G420" s="44"/>
      <c r="H420" s="10"/>
      <c r="I420" s="10"/>
      <c r="J420" s="5"/>
      <c r="K420" s="36"/>
      <c r="L420" s="37"/>
      <c r="M420" s="8"/>
      <c r="N420" s="82"/>
      <c r="O420" s="68"/>
      <c r="P420" s="82"/>
      <c r="Q420" s="81"/>
      <c r="R420" s="280" t="str">
        <f t="shared" si="70"/>
        <v/>
      </c>
      <c r="S420" s="39" t="str">
        <f>IF(I420="","",IF(I420="委託輸送",IF(H420="ガソリン",VLOOKUP(L420,参考データ!$D$4:$F$6,3,TRUE),VLOOKUP(L420,参考データ!$D$7:$F$15,3,TRUE)),IF(H420="ガソリン",VLOOKUP(L420,参考データ!$D$16:$F$18,3,TRUE),VLOOKUP(L420,参考データ!$D$19:$F$27,3,TRUE))))</f>
        <v/>
      </c>
      <c r="T420" s="204" t="str">
        <f>IF(C420="","",IF(AND(J420=0,K420=0),0,IF(Q420="有",IF(H420="ガソリン",VLOOKUP(M420,参考データ!$B$36:$F$38,3,FALSE)/R420^VLOOKUP(M420,参考データ!$B$36:$F$38,4,FALSE)/L420^VLOOKUP(M420,参考データ!$B$36:$F$38,5,FALSE),VLOOKUP(M420,参考データ!$B$39:$F$42,3,FALSE)/R420^VLOOKUP(M420,参考データ!$B$39:$F$42,4,FALSE)/L420^VLOOKUP(M420,参考データ!$B$39:$F$42,5,FALSE))*U420,J420/(IF(I420="委託輸送",IF(H420="ガソリン",INDEX(参考データ!$F$48:$I$50,MATCH(L420,参考データ!$D$48:$D$50,1),MATCH(M420,参考データ!$F$47:$I$47,0)),INDEX(参考データ!$F$51:$I$59,MATCH(L420,参考データ!$D$51:$D$59,1),MATCH(M420,参考データ!$F$47:$I$47,0))),IF(H420="ガソリン",INDEX(参考データ!$F$60:$I$62,MATCH(L420,参考データ!$D$60:$D$62,1),MATCH(M420,参考データ!$F$47:$I$47,0)),INDEX(参考データ!$F$63:$I$71,MATCH(L420,参考データ!$D$63:$D$71,1),MATCH(M420,参考データ!$F$47:$I$47,0))))))))</f>
        <v/>
      </c>
      <c r="U420" s="218" t="str">
        <f t="shared" si="71"/>
        <v/>
      </c>
      <c r="V420" s="206" t="str">
        <f>IF(C420="","",IF(AND(K420=0,T420=0),"OK",IF(Q420="有",IF(OR(IF(I420="委託輸送",IF(H420="ガソリン",VLOOKUP(L420,参考データ!$D$4:$H$6,5,TRUE),VLOOKUP(L420,参考データ!$D$7:$H$15,5,TRUE)),IF(H420="ガソリン",VLOOKUP(L420,参考データ!$D$16:$H$18,5,TRUE),VLOOKUP(L420,参考データ!$D$19:$H$27,5,TRUE)))&lt;(J420/N420),S420&gt;R420),"エラー","OK"),IF(IF(I420="委託輸送",IF(H420="ガソリン",VLOOKUP(L420,参考データ!$D$4:$H$6,5,TRUE),VLOOKUP(L420,参考データ!$D$7:$H$15,5,TRUE)),IF(H420="ガソリン",VLOOKUP(L420,参考データ!$D$16:$H$18,5,TRUE),VLOOKUP(L420,参考データ!$D$19:$H$27,5,TRUE)))&lt;(J420/N420),"エラー","OK"))))</f>
        <v/>
      </c>
      <c r="AN420" s="156">
        <f t="shared" si="72"/>
        <v>0</v>
      </c>
      <c r="AO420" s="156">
        <f t="shared" si="73"/>
        <v>0</v>
      </c>
      <c r="AP420" s="140">
        <f t="shared" si="74"/>
        <v>0</v>
      </c>
      <c r="AQ420" s="159" t="str">
        <f t="shared" si="75"/>
        <v/>
      </c>
    </row>
    <row r="421" spans="2:43" x14ac:dyDescent="0.2">
      <c r="B421" s="202">
        <v>410</v>
      </c>
      <c r="C421" s="45"/>
      <c r="D421" s="114"/>
      <c r="E421" s="114"/>
      <c r="F421" s="114"/>
      <c r="G421" s="44"/>
      <c r="H421" s="10"/>
      <c r="I421" s="10"/>
      <c r="J421" s="5"/>
      <c r="K421" s="36"/>
      <c r="L421" s="37"/>
      <c r="M421" s="8"/>
      <c r="N421" s="82"/>
      <c r="O421" s="68"/>
      <c r="P421" s="82"/>
      <c r="Q421" s="81"/>
      <c r="R421" s="280" t="str">
        <f t="shared" si="70"/>
        <v/>
      </c>
      <c r="S421" s="39" t="str">
        <f>IF(I421="","",IF(I421="委託輸送",IF(H421="ガソリン",VLOOKUP(L421,参考データ!$D$4:$F$6,3,TRUE),VLOOKUP(L421,参考データ!$D$7:$F$15,3,TRUE)),IF(H421="ガソリン",VLOOKUP(L421,参考データ!$D$16:$F$18,3,TRUE),VLOOKUP(L421,参考データ!$D$19:$F$27,3,TRUE))))</f>
        <v/>
      </c>
      <c r="T421" s="204" t="str">
        <f>IF(C421="","",IF(AND(J421=0,K421=0),0,IF(Q421="有",IF(H421="ガソリン",VLOOKUP(M421,参考データ!$B$36:$F$38,3,FALSE)/R421^VLOOKUP(M421,参考データ!$B$36:$F$38,4,FALSE)/L421^VLOOKUP(M421,参考データ!$B$36:$F$38,5,FALSE),VLOOKUP(M421,参考データ!$B$39:$F$42,3,FALSE)/R421^VLOOKUP(M421,参考データ!$B$39:$F$42,4,FALSE)/L421^VLOOKUP(M421,参考データ!$B$39:$F$42,5,FALSE))*U421,J421/(IF(I421="委託輸送",IF(H421="ガソリン",INDEX(参考データ!$F$48:$I$50,MATCH(L421,参考データ!$D$48:$D$50,1),MATCH(M421,参考データ!$F$47:$I$47,0)),INDEX(参考データ!$F$51:$I$59,MATCH(L421,参考データ!$D$51:$D$59,1),MATCH(M421,参考データ!$F$47:$I$47,0))),IF(H421="ガソリン",INDEX(参考データ!$F$60:$I$62,MATCH(L421,参考データ!$D$60:$D$62,1),MATCH(M421,参考データ!$F$47:$I$47,0)),INDEX(参考データ!$F$63:$I$71,MATCH(L421,参考データ!$D$63:$D$71,1),MATCH(M421,参考データ!$F$47:$I$47,0))))))))</f>
        <v/>
      </c>
      <c r="U421" s="218" t="str">
        <f t="shared" si="71"/>
        <v/>
      </c>
      <c r="V421" s="206" t="str">
        <f>IF(C421="","",IF(AND(K421=0,T421=0),"OK",IF(Q421="有",IF(OR(IF(I421="委託輸送",IF(H421="ガソリン",VLOOKUP(L421,参考データ!$D$4:$H$6,5,TRUE),VLOOKUP(L421,参考データ!$D$7:$H$15,5,TRUE)),IF(H421="ガソリン",VLOOKUP(L421,参考データ!$D$16:$H$18,5,TRUE),VLOOKUP(L421,参考データ!$D$19:$H$27,5,TRUE)))&lt;(J421/N421),S421&gt;R421),"エラー","OK"),IF(IF(I421="委託輸送",IF(H421="ガソリン",VLOOKUP(L421,参考データ!$D$4:$H$6,5,TRUE),VLOOKUP(L421,参考データ!$D$7:$H$15,5,TRUE)),IF(H421="ガソリン",VLOOKUP(L421,参考データ!$D$16:$H$18,5,TRUE),VLOOKUP(L421,参考データ!$D$19:$H$27,5,TRUE)))&lt;(J421/N421),"エラー","OK"))))</f>
        <v/>
      </c>
      <c r="AN421" s="156">
        <f t="shared" si="72"/>
        <v>0</v>
      </c>
      <c r="AO421" s="156">
        <f t="shared" si="73"/>
        <v>0</v>
      </c>
      <c r="AP421" s="140">
        <f t="shared" si="74"/>
        <v>0</v>
      </c>
      <c r="AQ421" s="159" t="str">
        <f t="shared" si="75"/>
        <v/>
      </c>
    </row>
    <row r="422" spans="2:43" x14ac:dyDescent="0.2">
      <c r="B422" s="202">
        <v>411</v>
      </c>
      <c r="C422" s="45"/>
      <c r="D422" s="114"/>
      <c r="E422" s="114"/>
      <c r="F422" s="114"/>
      <c r="G422" s="44"/>
      <c r="H422" s="10"/>
      <c r="I422" s="10"/>
      <c r="J422" s="5"/>
      <c r="K422" s="36"/>
      <c r="L422" s="37"/>
      <c r="M422" s="8"/>
      <c r="N422" s="82"/>
      <c r="O422" s="68"/>
      <c r="P422" s="82"/>
      <c r="Q422" s="81"/>
      <c r="R422" s="280" t="str">
        <f t="shared" si="70"/>
        <v/>
      </c>
      <c r="S422" s="39" t="str">
        <f>IF(I422="","",IF(I422="委託輸送",IF(H422="ガソリン",VLOOKUP(L422,参考データ!$D$4:$F$6,3,TRUE),VLOOKUP(L422,参考データ!$D$7:$F$15,3,TRUE)),IF(H422="ガソリン",VLOOKUP(L422,参考データ!$D$16:$F$18,3,TRUE),VLOOKUP(L422,参考データ!$D$19:$F$27,3,TRUE))))</f>
        <v/>
      </c>
      <c r="T422" s="204" t="str">
        <f>IF(C422="","",IF(AND(J422=0,K422=0),0,IF(Q422="有",IF(H422="ガソリン",VLOOKUP(M422,参考データ!$B$36:$F$38,3,FALSE)/R422^VLOOKUP(M422,参考データ!$B$36:$F$38,4,FALSE)/L422^VLOOKUP(M422,参考データ!$B$36:$F$38,5,FALSE),VLOOKUP(M422,参考データ!$B$39:$F$42,3,FALSE)/R422^VLOOKUP(M422,参考データ!$B$39:$F$42,4,FALSE)/L422^VLOOKUP(M422,参考データ!$B$39:$F$42,5,FALSE))*U422,J422/(IF(I422="委託輸送",IF(H422="ガソリン",INDEX(参考データ!$F$48:$I$50,MATCH(L422,参考データ!$D$48:$D$50,1),MATCH(M422,参考データ!$F$47:$I$47,0)),INDEX(参考データ!$F$51:$I$59,MATCH(L422,参考データ!$D$51:$D$59,1),MATCH(M422,参考データ!$F$47:$I$47,0))),IF(H422="ガソリン",INDEX(参考データ!$F$60:$I$62,MATCH(L422,参考データ!$D$60:$D$62,1),MATCH(M422,参考データ!$F$47:$I$47,0)),INDEX(参考データ!$F$63:$I$71,MATCH(L422,参考データ!$D$63:$D$71,1),MATCH(M422,参考データ!$F$47:$I$47,0))))))))</f>
        <v/>
      </c>
      <c r="U422" s="218" t="str">
        <f t="shared" si="71"/>
        <v/>
      </c>
      <c r="V422" s="206" t="str">
        <f>IF(C422="","",IF(AND(K422=0,T422=0),"OK",IF(Q422="有",IF(OR(IF(I422="委託輸送",IF(H422="ガソリン",VLOOKUP(L422,参考データ!$D$4:$H$6,5,TRUE),VLOOKUP(L422,参考データ!$D$7:$H$15,5,TRUE)),IF(H422="ガソリン",VLOOKUP(L422,参考データ!$D$16:$H$18,5,TRUE),VLOOKUP(L422,参考データ!$D$19:$H$27,5,TRUE)))&lt;(J422/N422),S422&gt;R422),"エラー","OK"),IF(IF(I422="委託輸送",IF(H422="ガソリン",VLOOKUP(L422,参考データ!$D$4:$H$6,5,TRUE),VLOOKUP(L422,参考データ!$D$7:$H$15,5,TRUE)),IF(H422="ガソリン",VLOOKUP(L422,参考データ!$D$16:$H$18,5,TRUE),VLOOKUP(L422,参考データ!$D$19:$H$27,5,TRUE)))&lt;(J422/N422),"エラー","OK"))))</f>
        <v/>
      </c>
      <c r="AN422" s="156">
        <f t="shared" si="72"/>
        <v>0</v>
      </c>
      <c r="AO422" s="156">
        <f t="shared" si="73"/>
        <v>0</v>
      </c>
      <c r="AP422" s="140">
        <f t="shared" si="74"/>
        <v>0</v>
      </c>
      <c r="AQ422" s="159" t="str">
        <f t="shared" si="75"/>
        <v/>
      </c>
    </row>
    <row r="423" spans="2:43" x14ac:dyDescent="0.2">
      <c r="B423" s="202">
        <v>412</v>
      </c>
      <c r="C423" s="45"/>
      <c r="D423" s="114"/>
      <c r="E423" s="114"/>
      <c r="F423" s="114"/>
      <c r="G423" s="44"/>
      <c r="H423" s="10"/>
      <c r="I423" s="10"/>
      <c r="J423" s="5"/>
      <c r="K423" s="36"/>
      <c r="L423" s="37"/>
      <c r="M423" s="8"/>
      <c r="N423" s="82"/>
      <c r="O423" s="68"/>
      <c r="P423" s="82"/>
      <c r="Q423" s="81"/>
      <c r="R423" s="280" t="str">
        <f t="shared" si="70"/>
        <v/>
      </c>
      <c r="S423" s="39" t="str">
        <f>IF(I423="","",IF(I423="委託輸送",IF(H423="ガソリン",VLOOKUP(L423,参考データ!$D$4:$F$6,3,TRUE),VLOOKUP(L423,参考データ!$D$7:$F$15,3,TRUE)),IF(H423="ガソリン",VLOOKUP(L423,参考データ!$D$16:$F$18,3,TRUE),VLOOKUP(L423,参考データ!$D$19:$F$27,3,TRUE))))</f>
        <v/>
      </c>
      <c r="T423" s="204" t="str">
        <f>IF(C423="","",IF(AND(J423=0,K423=0),0,IF(Q423="有",IF(H423="ガソリン",VLOOKUP(M423,参考データ!$B$36:$F$38,3,FALSE)/R423^VLOOKUP(M423,参考データ!$B$36:$F$38,4,FALSE)/L423^VLOOKUP(M423,参考データ!$B$36:$F$38,5,FALSE),VLOOKUP(M423,参考データ!$B$39:$F$42,3,FALSE)/R423^VLOOKUP(M423,参考データ!$B$39:$F$42,4,FALSE)/L423^VLOOKUP(M423,参考データ!$B$39:$F$42,5,FALSE))*U423,J423/(IF(I423="委託輸送",IF(H423="ガソリン",INDEX(参考データ!$F$48:$I$50,MATCH(L423,参考データ!$D$48:$D$50,1),MATCH(M423,参考データ!$F$47:$I$47,0)),INDEX(参考データ!$F$51:$I$59,MATCH(L423,参考データ!$D$51:$D$59,1),MATCH(M423,参考データ!$F$47:$I$47,0))),IF(H423="ガソリン",INDEX(参考データ!$F$60:$I$62,MATCH(L423,参考データ!$D$60:$D$62,1),MATCH(M423,参考データ!$F$47:$I$47,0)),INDEX(参考データ!$F$63:$I$71,MATCH(L423,参考データ!$D$63:$D$71,1),MATCH(M423,参考データ!$F$47:$I$47,0))))))))</f>
        <v/>
      </c>
      <c r="U423" s="218" t="str">
        <f t="shared" si="71"/>
        <v/>
      </c>
      <c r="V423" s="206" t="str">
        <f>IF(C423="","",IF(AND(K423=0,T423=0),"OK",IF(Q423="有",IF(OR(IF(I423="委託輸送",IF(H423="ガソリン",VLOOKUP(L423,参考データ!$D$4:$H$6,5,TRUE),VLOOKUP(L423,参考データ!$D$7:$H$15,5,TRUE)),IF(H423="ガソリン",VLOOKUP(L423,参考データ!$D$16:$H$18,5,TRUE),VLOOKUP(L423,参考データ!$D$19:$H$27,5,TRUE)))&lt;(J423/N423),S423&gt;R423),"エラー","OK"),IF(IF(I423="委託輸送",IF(H423="ガソリン",VLOOKUP(L423,参考データ!$D$4:$H$6,5,TRUE),VLOOKUP(L423,参考データ!$D$7:$H$15,5,TRUE)),IF(H423="ガソリン",VLOOKUP(L423,参考データ!$D$16:$H$18,5,TRUE),VLOOKUP(L423,参考データ!$D$19:$H$27,5,TRUE)))&lt;(J423/N423),"エラー","OK"))))</f>
        <v/>
      </c>
      <c r="AN423" s="156">
        <f t="shared" si="72"/>
        <v>0</v>
      </c>
      <c r="AO423" s="156">
        <f t="shared" si="73"/>
        <v>0</v>
      </c>
      <c r="AP423" s="140">
        <f t="shared" si="74"/>
        <v>0</v>
      </c>
      <c r="AQ423" s="159" t="str">
        <f t="shared" si="75"/>
        <v/>
      </c>
    </row>
    <row r="424" spans="2:43" x14ac:dyDescent="0.2">
      <c r="B424" s="202">
        <v>413</v>
      </c>
      <c r="C424" s="45"/>
      <c r="D424" s="114"/>
      <c r="E424" s="114"/>
      <c r="F424" s="114"/>
      <c r="G424" s="44"/>
      <c r="H424" s="10"/>
      <c r="I424" s="10"/>
      <c r="J424" s="5"/>
      <c r="K424" s="36"/>
      <c r="L424" s="37"/>
      <c r="M424" s="8"/>
      <c r="N424" s="82"/>
      <c r="O424" s="68"/>
      <c r="P424" s="82"/>
      <c r="Q424" s="81"/>
      <c r="R424" s="280" t="str">
        <f t="shared" si="70"/>
        <v/>
      </c>
      <c r="S424" s="39" t="str">
        <f>IF(I424="","",IF(I424="委託輸送",IF(H424="ガソリン",VLOOKUP(L424,参考データ!$D$4:$F$6,3,TRUE),VLOOKUP(L424,参考データ!$D$7:$F$15,3,TRUE)),IF(H424="ガソリン",VLOOKUP(L424,参考データ!$D$16:$F$18,3,TRUE),VLOOKUP(L424,参考データ!$D$19:$F$27,3,TRUE))))</f>
        <v/>
      </c>
      <c r="T424" s="204" t="str">
        <f>IF(C424="","",IF(AND(J424=0,K424=0),0,IF(Q424="有",IF(H424="ガソリン",VLOOKUP(M424,参考データ!$B$36:$F$38,3,FALSE)/R424^VLOOKUP(M424,参考データ!$B$36:$F$38,4,FALSE)/L424^VLOOKUP(M424,参考データ!$B$36:$F$38,5,FALSE),VLOOKUP(M424,参考データ!$B$39:$F$42,3,FALSE)/R424^VLOOKUP(M424,参考データ!$B$39:$F$42,4,FALSE)/L424^VLOOKUP(M424,参考データ!$B$39:$F$42,5,FALSE))*U424,J424/(IF(I424="委託輸送",IF(H424="ガソリン",INDEX(参考データ!$F$48:$I$50,MATCH(L424,参考データ!$D$48:$D$50,1),MATCH(M424,参考データ!$F$47:$I$47,0)),INDEX(参考データ!$F$51:$I$59,MATCH(L424,参考データ!$D$51:$D$59,1),MATCH(M424,参考データ!$F$47:$I$47,0))),IF(H424="ガソリン",INDEX(参考データ!$F$60:$I$62,MATCH(L424,参考データ!$D$60:$D$62,1),MATCH(M424,参考データ!$F$47:$I$47,0)),INDEX(参考データ!$F$63:$I$71,MATCH(L424,参考データ!$D$63:$D$71,1),MATCH(M424,参考データ!$F$47:$I$47,0))))))))</f>
        <v/>
      </c>
      <c r="U424" s="218" t="str">
        <f t="shared" si="71"/>
        <v/>
      </c>
      <c r="V424" s="206" t="str">
        <f>IF(C424="","",IF(AND(K424=0,T424=0),"OK",IF(Q424="有",IF(OR(IF(I424="委託輸送",IF(H424="ガソリン",VLOOKUP(L424,参考データ!$D$4:$H$6,5,TRUE),VLOOKUP(L424,参考データ!$D$7:$H$15,5,TRUE)),IF(H424="ガソリン",VLOOKUP(L424,参考データ!$D$16:$H$18,5,TRUE),VLOOKUP(L424,参考データ!$D$19:$H$27,5,TRUE)))&lt;(J424/N424),S424&gt;R424),"エラー","OK"),IF(IF(I424="委託輸送",IF(H424="ガソリン",VLOOKUP(L424,参考データ!$D$4:$H$6,5,TRUE),VLOOKUP(L424,参考データ!$D$7:$H$15,5,TRUE)),IF(H424="ガソリン",VLOOKUP(L424,参考データ!$D$16:$H$18,5,TRUE),VLOOKUP(L424,参考データ!$D$19:$H$27,5,TRUE)))&lt;(J424/N424),"エラー","OK"))))</f>
        <v/>
      </c>
      <c r="AN424" s="156">
        <f t="shared" si="72"/>
        <v>0</v>
      </c>
      <c r="AO424" s="156">
        <f t="shared" si="73"/>
        <v>0</v>
      </c>
      <c r="AP424" s="140">
        <f t="shared" si="74"/>
        <v>0</v>
      </c>
      <c r="AQ424" s="159" t="str">
        <f t="shared" si="75"/>
        <v/>
      </c>
    </row>
    <row r="425" spans="2:43" x14ac:dyDescent="0.2">
      <c r="B425" s="202">
        <v>414</v>
      </c>
      <c r="C425" s="45"/>
      <c r="D425" s="114"/>
      <c r="E425" s="114"/>
      <c r="F425" s="114"/>
      <c r="G425" s="44"/>
      <c r="H425" s="10"/>
      <c r="I425" s="10"/>
      <c r="J425" s="5"/>
      <c r="K425" s="36"/>
      <c r="L425" s="37"/>
      <c r="M425" s="8"/>
      <c r="N425" s="82"/>
      <c r="O425" s="68"/>
      <c r="P425" s="82"/>
      <c r="Q425" s="81"/>
      <c r="R425" s="280" t="str">
        <f t="shared" si="70"/>
        <v/>
      </c>
      <c r="S425" s="39" t="str">
        <f>IF(I425="","",IF(I425="委託輸送",IF(H425="ガソリン",VLOOKUP(L425,参考データ!$D$4:$F$6,3,TRUE),VLOOKUP(L425,参考データ!$D$7:$F$15,3,TRUE)),IF(H425="ガソリン",VLOOKUP(L425,参考データ!$D$16:$F$18,3,TRUE),VLOOKUP(L425,参考データ!$D$19:$F$27,3,TRUE))))</f>
        <v/>
      </c>
      <c r="T425" s="204" t="str">
        <f>IF(C425="","",IF(AND(J425=0,K425=0),0,IF(Q425="有",IF(H425="ガソリン",VLOOKUP(M425,参考データ!$B$36:$F$38,3,FALSE)/R425^VLOOKUP(M425,参考データ!$B$36:$F$38,4,FALSE)/L425^VLOOKUP(M425,参考データ!$B$36:$F$38,5,FALSE),VLOOKUP(M425,参考データ!$B$39:$F$42,3,FALSE)/R425^VLOOKUP(M425,参考データ!$B$39:$F$42,4,FALSE)/L425^VLOOKUP(M425,参考データ!$B$39:$F$42,5,FALSE))*U425,J425/(IF(I425="委託輸送",IF(H425="ガソリン",INDEX(参考データ!$F$48:$I$50,MATCH(L425,参考データ!$D$48:$D$50,1),MATCH(M425,参考データ!$F$47:$I$47,0)),INDEX(参考データ!$F$51:$I$59,MATCH(L425,参考データ!$D$51:$D$59,1),MATCH(M425,参考データ!$F$47:$I$47,0))),IF(H425="ガソリン",INDEX(参考データ!$F$60:$I$62,MATCH(L425,参考データ!$D$60:$D$62,1),MATCH(M425,参考データ!$F$47:$I$47,0)),INDEX(参考データ!$F$63:$I$71,MATCH(L425,参考データ!$D$63:$D$71,1),MATCH(M425,参考データ!$F$47:$I$47,0))))))))</f>
        <v/>
      </c>
      <c r="U425" s="218" t="str">
        <f t="shared" si="71"/>
        <v/>
      </c>
      <c r="V425" s="206" t="str">
        <f>IF(C425="","",IF(AND(K425=0,T425=0),"OK",IF(Q425="有",IF(OR(IF(I425="委託輸送",IF(H425="ガソリン",VLOOKUP(L425,参考データ!$D$4:$H$6,5,TRUE),VLOOKUP(L425,参考データ!$D$7:$H$15,5,TRUE)),IF(H425="ガソリン",VLOOKUP(L425,参考データ!$D$16:$H$18,5,TRUE),VLOOKUP(L425,参考データ!$D$19:$H$27,5,TRUE)))&lt;(J425/N425),S425&gt;R425),"エラー","OK"),IF(IF(I425="委託輸送",IF(H425="ガソリン",VLOOKUP(L425,参考データ!$D$4:$H$6,5,TRUE),VLOOKUP(L425,参考データ!$D$7:$H$15,5,TRUE)),IF(H425="ガソリン",VLOOKUP(L425,参考データ!$D$16:$H$18,5,TRUE),VLOOKUP(L425,参考データ!$D$19:$H$27,5,TRUE)))&lt;(J425/N425),"エラー","OK"))))</f>
        <v/>
      </c>
      <c r="AN425" s="156">
        <f t="shared" si="72"/>
        <v>0</v>
      </c>
      <c r="AO425" s="156">
        <f t="shared" si="73"/>
        <v>0</v>
      </c>
      <c r="AP425" s="140">
        <f t="shared" si="74"/>
        <v>0</v>
      </c>
      <c r="AQ425" s="159" t="str">
        <f t="shared" si="75"/>
        <v/>
      </c>
    </row>
    <row r="426" spans="2:43" x14ac:dyDescent="0.2">
      <c r="B426" s="202">
        <v>415</v>
      </c>
      <c r="C426" s="45"/>
      <c r="D426" s="114"/>
      <c r="E426" s="114"/>
      <c r="F426" s="114"/>
      <c r="G426" s="44"/>
      <c r="H426" s="10"/>
      <c r="I426" s="10"/>
      <c r="J426" s="5"/>
      <c r="K426" s="36"/>
      <c r="L426" s="37"/>
      <c r="M426" s="8"/>
      <c r="N426" s="82"/>
      <c r="O426" s="68"/>
      <c r="P426" s="82"/>
      <c r="Q426" s="81"/>
      <c r="R426" s="280" t="str">
        <f t="shared" si="70"/>
        <v/>
      </c>
      <c r="S426" s="39" t="str">
        <f>IF(I426="","",IF(I426="委託輸送",IF(H426="ガソリン",VLOOKUP(L426,参考データ!$D$4:$F$6,3,TRUE),VLOOKUP(L426,参考データ!$D$7:$F$15,3,TRUE)),IF(H426="ガソリン",VLOOKUP(L426,参考データ!$D$16:$F$18,3,TRUE),VLOOKUP(L426,参考データ!$D$19:$F$27,3,TRUE))))</f>
        <v/>
      </c>
      <c r="T426" s="204" t="str">
        <f>IF(C426="","",IF(AND(J426=0,K426=0),0,IF(Q426="有",IF(H426="ガソリン",VLOOKUP(M426,参考データ!$B$36:$F$38,3,FALSE)/R426^VLOOKUP(M426,参考データ!$B$36:$F$38,4,FALSE)/L426^VLOOKUP(M426,参考データ!$B$36:$F$38,5,FALSE),VLOOKUP(M426,参考データ!$B$39:$F$42,3,FALSE)/R426^VLOOKUP(M426,参考データ!$B$39:$F$42,4,FALSE)/L426^VLOOKUP(M426,参考データ!$B$39:$F$42,5,FALSE))*U426,J426/(IF(I426="委託輸送",IF(H426="ガソリン",INDEX(参考データ!$F$48:$I$50,MATCH(L426,参考データ!$D$48:$D$50,1),MATCH(M426,参考データ!$F$47:$I$47,0)),INDEX(参考データ!$F$51:$I$59,MATCH(L426,参考データ!$D$51:$D$59,1),MATCH(M426,参考データ!$F$47:$I$47,0))),IF(H426="ガソリン",INDEX(参考データ!$F$60:$I$62,MATCH(L426,参考データ!$D$60:$D$62,1),MATCH(M426,参考データ!$F$47:$I$47,0)),INDEX(参考データ!$F$63:$I$71,MATCH(L426,参考データ!$D$63:$D$71,1),MATCH(M426,参考データ!$F$47:$I$47,0))))))))</f>
        <v/>
      </c>
      <c r="U426" s="218" t="str">
        <f t="shared" si="71"/>
        <v/>
      </c>
      <c r="V426" s="206" t="str">
        <f>IF(C426="","",IF(AND(K426=0,T426=0),"OK",IF(Q426="有",IF(OR(IF(I426="委託輸送",IF(H426="ガソリン",VLOOKUP(L426,参考データ!$D$4:$H$6,5,TRUE),VLOOKUP(L426,参考データ!$D$7:$H$15,5,TRUE)),IF(H426="ガソリン",VLOOKUP(L426,参考データ!$D$16:$H$18,5,TRUE),VLOOKUP(L426,参考データ!$D$19:$H$27,5,TRUE)))&lt;(J426/N426),S426&gt;R426),"エラー","OK"),IF(IF(I426="委託輸送",IF(H426="ガソリン",VLOOKUP(L426,参考データ!$D$4:$H$6,5,TRUE),VLOOKUP(L426,参考データ!$D$7:$H$15,5,TRUE)),IF(H426="ガソリン",VLOOKUP(L426,参考データ!$D$16:$H$18,5,TRUE),VLOOKUP(L426,参考データ!$D$19:$H$27,5,TRUE)))&lt;(J426/N426),"エラー","OK"))))</f>
        <v/>
      </c>
      <c r="AN426" s="156">
        <f t="shared" si="72"/>
        <v>0</v>
      </c>
      <c r="AO426" s="156">
        <f t="shared" si="73"/>
        <v>0</v>
      </c>
      <c r="AP426" s="140">
        <f t="shared" si="74"/>
        <v>0</v>
      </c>
      <c r="AQ426" s="159" t="str">
        <f t="shared" si="75"/>
        <v/>
      </c>
    </row>
    <row r="427" spans="2:43" x14ac:dyDescent="0.2">
      <c r="B427" s="202">
        <v>416</v>
      </c>
      <c r="C427" s="45"/>
      <c r="D427" s="114"/>
      <c r="E427" s="114"/>
      <c r="F427" s="114"/>
      <c r="G427" s="44"/>
      <c r="H427" s="10"/>
      <c r="I427" s="10"/>
      <c r="J427" s="5"/>
      <c r="K427" s="36"/>
      <c r="L427" s="37"/>
      <c r="M427" s="8"/>
      <c r="N427" s="82"/>
      <c r="O427" s="68"/>
      <c r="P427" s="82"/>
      <c r="Q427" s="81"/>
      <c r="R427" s="280" t="str">
        <f t="shared" si="70"/>
        <v/>
      </c>
      <c r="S427" s="39" t="str">
        <f>IF(I427="","",IF(I427="委託輸送",IF(H427="ガソリン",VLOOKUP(L427,参考データ!$D$4:$F$6,3,TRUE),VLOOKUP(L427,参考データ!$D$7:$F$15,3,TRUE)),IF(H427="ガソリン",VLOOKUP(L427,参考データ!$D$16:$F$18,3,TRUE),VLOOKUP(L427,参考データ!$D$19:$F$27,3,TRUE))))</f>
        <v/>
      </c>
      <c r="T427" s="204" t="str">
        <f>IF(C427="","",IF(AND(J427=0,K427=0),0,IF(Q427="有",IF(H427="ガソリン",VLOOKUP(M427,参考データ!$B$36:$F$38,3,FALSE)/R427^VLOOKUP(M427,参考データ!$B$36:$F$38,4,FALSE)/L427^VLOOKUP(M427,参考データ!$B$36:$F$38,5,FALSE),VLOOKUP(M427,参考データ!$B$39:$F$42,3,FALSE)/R427^VLOOKUP(M427,参考データ!$B$39:$F$42,4,FALSE)/L427^VLOOKUP(M427,参考データ!$B$39:$F$42,5,FALSE))*U427,J427/(IF(I427="委託輸送",IF(H427="ガソリン",INDEX(参考データ!$F$48:$I$50,MATCH(L427,参考データ!$D$48:$D$50,1),MATCH(M427,参考データ!$F$47:$I$47,0)),INDEX(参考データ!$F$51:$I$59,MATCH(L427,参考データ!$D$51:$D$59,1),MATCH(M427,参考データ!$F$47:$I$47,0))),IF(H427="ガソリン",INDEX(参考データ!$F$60:$I$62,MATCH(L427,参考データ!$D$60:$D$62,1),MATCH(M427,参考データ!$F$47:$I$47,0)),INDEX(参考データ!$F$63:$I$71,MATCH(L427,参考データ!$D$63:$D$71,1),MATCH(M427,参考データ!$F$47:$I$47,0))))))))</f>
        <v/>
      </c>
      <c r="U427" s="218" t="str">
        <f t="shared" si="71"/>
        <v/>
      </c>
      <c r="V427" s="206" t="str">
        <f>IF(C427="","",IF(AND(K427=0,T427=0),"OK",IF(Q427="有",IF(OR(IF(I427="委託輸送",IF(H427="ガソリン",VLOOKUP(L427,参考データ!$D$4:$H$6,5,TRUE),VLOOKUP(L427,参考データ!$D$7:$H$15,5,TRUE)),IF(H427="ガソリン",VLOOKUP(L427,参考データ!$D$16:$H$18,5,TRUE),VLOOKUP(L427,参考データ!$D$19:$H$27,5,TRUE)))&lt;(J427/N427),S427&gt;R427),"エラー","OK"),IF(IF(I427="委託輸送",IF(H427="ガソリン",VLOOKUP(L427,参考データ!$D$4:$H$6,5,TRUE),VLOOKUP(L427,参考データ!$D$7:$H$15,5,TRUE)),IF(H427="ガソリン",VLOOKUP(L427,参考データ!$D$16:$H$18,5,TRUE),VLOOKUP(L427,参考データ!$D$19:$H$27,5,TRUE)))&lt;(J427/N427),"エラー","OK"))))</f>
        <v/>
      </c>
      <c r="AN427" s="156">
        <f t="shared" si="72"/>
        <v>0</v>
      </c>
      <c r="AO427" s="156">
        <f t="shared" si="73"/>
        <v>0</v>
      </c>
      <c r="AP427" s="140">
        <f t="shared" si="74"/>
        <v>0</v>
      </c>
      <c r="AQ427" s="159" t="str">
        <f t="shared" si="75"/>
        <v/>
      </c>
    </row>
    <row r="428" spans="2:43" x14ac:dyDescent="0.2">
      <c r="B428" s="202">
        <v>417</v>
      </c>
      <c r="C428" s="45"/>
      <c r="D428" s="114"/>
      <c r="E428" s="114"/>
      <c r="F428" s="114"/>
      <c r="G428" s="44"/>
      <c r="H428" s="10"/>
      <c r="I428" s="10"/>
      <c r="J428" s="5"/>
      <c r="K428" s="36"/>
      <c r="L428" s="37"/>
      <c r="M428" s="8"/>
      <c r="N428" s="82"/>
      <c r="O428" s="68"/>
      <c r="P428" s="82"/>
      <c r="Q428" s="81"/>
      <c r="R428" s="280" t="str">
        <f t="shared" si="70"/>
        <v/>
      </c>
      <c r="S428" s="39" t="str">
        <f>IF(I428="","",IF(I428="委託輸送",IF(H428="ガソリン",VLOOKUP(L428,参考データ!$D$4:$F$6,3,TRUE),VLOOKUP(L428,参考データ!$D$7:$F$15,3,TRUE)),IF(H428="ガソリン",VLOOKUP(L428,参考データ!$D$16:$F$18,3,TRUE),VLOOKUP(L428,参考データ!$D$19:$F$27,3,TRUE))))</f>
        <v/>
      </c>
      <c r="T428" s="204" t="str">
        <f>IF(C428="","",IF(AND(J428=0,K428=0),0,IF(Q428="有",IF(H428="ガソリン",VLOOKUP(M428,参考データ!$B$36:$F$38,3,FALSE)/R428^VLOOKUP(M428,参考データ!$B$36:$F$38,4,FALSE)/L428^VLOOKUP(M428,参考データ!$B$36:$F$38,5,FALSE),VLOOKUP(M428,参考データ!$B$39:$F$42,3,FALSE)/R428^VLOOKUP(M428,参考データ!$B$39:$F$42,4,FALSE)/L428^VLOOKUP(M428,参考データ!$B$39:$F$42,5,FALSE))*U428,J428/(IF(I428="委託輸送",IF(H428="ガソリン",INDEX(参考データ!$F$48:$I$50,MATCH(L428,参考データ!$D$48:$D$50,1),MATCH(M428,参考データ!$F$47:$I$47,0)),INDEX(参考データ!$F$51:$I$59,MATCH(L428,参考データ!$D$51:$D$59,1),MATCH(M428,参考データ!$F$47:$I$47,0))),IF(H428="ガソリン",INDEX(参考データ!$F$60:$I$62,MATCH(L428,参考データ!$D$60:$D$62,1),MATCH(M428,参考データ!$F$47:$I$47,0)),INDEX(参考データ!$F$63:$I$71,MATCH(L428,参考データ!$D$63:$D$71,1),MATCH(M428,参考データ!$F$47:$I$47,0))))))))</f>
        <v/>
      </c>
      <c r="U428" s="218" t="str">
        <f t="shared" si="71"/>
        <v/>
      </c>
      <c r="V428" s="206" t="str">
        <f>IF(C428="","",IF(AND(K428=0,T428=0),"OK",IF(Q428="有",IF(OR(IF(I428="委託輸送",IF(H428="ガソリン",VLOOKUP(L428,参考データ!$D$4:$H$6,5,TRUE),VLOOKUP(L428,参考データ!$D$7:$H$15,5,TRUE)),IF(H428="ガソリン",VLOOKUP(L428,参考データ!$D$16:$H$18,5,TRUE),VLOOKUP(L428,参考データ!$D$19:$H$27,5,TRUE)))&lt;(J428/N428),S428&gt;R428),"エラー","OK"),IF(IF(I428="委託輸送",IF(H428="ガソリン",VLOOKUP(L428,参考データ!$D$4:$H$6,5,TRUE),VLOOKUP(L428,参考データ!$D$7:$H$15,5,TRUE)),IF(H428="ガソリン",VLOOKUP(L428,参考データ!$D$16:$H$18,5,TRUE),VLOOKUP(L428,参考データ!$D$19:$H$27,5,TRUE)))&lt;(J428/N428),"エラー","OK"))))</f>
        <v/>
      </c>
      <c r="AN428" s="156">
        <f t="shared" si="72"/>
        <v>0</v>
      </c>
      <c r="AO428" s="156">
        <f t="shared" si="73"/>
        <v>0</v>
      </c>
      <c r="AP428" s="140">
        <f t="shared" si="74"/>
        <v>0</v>
      </c>
      <c r="AQ428" s="159" t="str">
        <f t="shared" si="75"/>
        <v/>
      </c>
    </row>
    <row r="429" spans="2:43" x14ac:dyDescent="0.2">
      <c r="B429" s="202">
        <v>418</v>
      </c>
      <c r="C429" s="45"/>
      <c r="D429" s="114"/>
      <c r="E429" s="114"/>
      <c r="F429" s="114"/>
      <c r="G429" s="44"/>
      <c r="H429" s="10"/>
      <c r="I429" s="10"/>
      <c r="J429" s="5"/>
      <c r="K429" s="36"/>
      <c r="L429" s="37"/>
      <c r="M429" s="8"/>
      <c r="N429" s="82"/>
      <c r="O429" s="68"/>
      <c r="P429" s="82"/>
      <c r="Q429" s="81"/>
      <c r="R429" s="280" t="str">
        <f t="shared" si="70"/>
        <v/>
      </c>
      <c r="S429" s="39" t="str">
        <f>IF(I429="","",IF(I429="委託輸送",IF(H429="ガソリン",VLOOKUP(L429,参考データ!$D$4:$F$6,3,TRUE),VLOOKUP(L429,参考データ!$D$7:$F$15,3,TRUE)),IF(H429="ガソリン",VLOOKUP(L429,参考データ!$D$16:$F$18,3,TRUE),VLOOKUP(L429,参考データ!$D$19:$F$27,3,TRUE))))</f>
        <v/>
      </c>
      <c r="T429" s="204" t="str">
        <f>IF(C429="","",IF(AND(J429=0,K429=0),0,IF(Q429="有",IF(H429="ガソリン",VLOOKUP(M429,参考データ!$B$36:$F$38,3,FALSE)/R429^VLOOKUP(M429,参考データ!$B$36:$F$38,4,FALSE)/L429^VLOOKUP(M429,参考データ!$B$36:$F$38,5,FALSE),VLOOKUP(M429,参考データ!$B$39:$F$42,3,FALSE)/R429^VLOOKUP(M429,参考データ!$B$39:$F$42,4,FALSE)/L429^VLOOKUP(M429,参考データ!$B$39:$F$42,5,FALSE))*U429,J429/(IF(I429="委託輸送",IF(H429="ガソリン",INDEX(参考データ!$F$48:$I$50,MATCH(L429,参考データ!$D$48:$D$50,1),MATCH(M429,参考データ!$F$47:$I$47,0)),INDEX(参考データ!$F$51:$I$59,MATCH(L429,参考データ!$D$51:$D$59,1),MATCH(M429,参考データ!$F$47:$I$47,0))),IF(H429="ガソリン",INDEX(参考データ!$F$60:$I$62,MATCH(L429,参考データ!$D$60:$D$62,1),MATCH(M429,参考データ!$F$47:$I$47,0)),INDEX(参考データ!$F$63:$I$71,MATCH(L429,参考データ!$D$63:$D$71,1),MATCH(M429,参考データ!$F$47:$I$47,0))))))))</f>
        <v/>
      </c>
      <c r="U429" s="218" t="str">
        <f t="shared" si="71"/>
        <v/>
      </c>
      <c r="V429" s="206" t="str">
        <f>IF(C429="","",IF(AND(K429=0,T429=0),"OK",IF(Q429="有",IF(OR(IF(I429="委託輸送",IF(H429="ガソリン",VLOOKUP(L429,参考データ!$D$4:$H$6,5,TRUE),VLOOKUP(L429,参考データ!$D$7:$H$15,5,TRUE)),IF(H429="ガソリン",VLOOKUP(L429,参考データ!$D$16:$H$18,5,TRUE),VLOOKUP(L429,参考データ!$D$19:$H$27,5,TRUE)))&lt;(J429/N429),S429&gt;R429),"エラー","OK"),IF(IF(I429="委託輸送",IF(H429="ガソリン",VLOOKUP(L429,参考データ!$D$4:$H$6,5,TRUE),VLOOKUP(L429,参考データ!$D$7:$H$15,5,TRUE)),IF(H429="ガソリン",VLOOKUP(L429,参考データ!$D$16:$H$18,5,TRUE),VLOOKUP(L429,参考データ!$D$19:$H$27,5,TRUE)))&lt;(J429/N429),"エラー","OK"))))</f>
        <v/>
      </c>
      <c r="AN429" s="156">
        <f t="shared" si="72"/>
        <v>0</v>
      </c>
      <c r="AO429" s="156">
        <f t="shared" si="73"/>
        <v>0</v>
      </c>
      <c r="AP429" s="140">
        <f t="shared" si="74"/>
        <v>0</v>
      </c>
      <c r="AQ429" s="159" t="str">
        <f t="shared" si="75"/>
        <v/>
      </c>
    </row>
    <row r="430" spans="2:43" x14ac:dyDescent="0.2">
      <c r="B430" s="202">
        <v>419</v>
      </c>
      <c r="C430" s="45"/>
      <c r="D430" s="114"/>
      <c r="E430" s="114"/>
      <c r="F430" s="114"/>
      <c r="G430" s="44"/>
      <c r="H430" s="10"/>
      <c r="I430" s="10"/>
      <c r="J430" s="5"/>
      <c r="K430" s="36"/>
      <c r="L430" s="37"/>
      <c r="M430" s="8"/>
      <c r="N430" s="82"/>
      <c r="O430" s="68"/>
      <c r="P430" s="82"/>
      <c r="Q430" s="81"/>
      <c r="R430" s="280" t="str">
        <f t="shared" si="70"/>
        <v/>
      </c>
      <c r="S430" s="39" t="str">
        <f>IF(I430="","",IF(I430="委託輸送",IF(H430="ガソリン",VLOOKUP(L430,参考データ!$D$4:$F$6,3,TRUE),VLOOKUP(L430,参考データ!$D$7:$F$15,3,TRUE)),IF(H430="ガソリン",VLOOKUP(L430,参考データ!$D$16:$F$18,3,TRUE),VLOOKUP(L430,参考データ!$D$19:$F$27,3,TRUE))))</f>
        <v/>
      </c>
      <c r="T430" s="204" t="str">
        <f>IF(C430="","",IF(AND(J430=0,K430=0),0,IF(Q430="有",IF(H430="ガソリン",VLOOKUP(M430,参考データ!$B$36:$F$38,3,FALSE)/R430^VLOOKUP(M430,参考データ!$B$36:$F$38,4,FALSE)/L430^VLOOKUP(M430,参考データ!$B$36:$F$38,5,FALSE),VLOOKUP(M430,参考データ!$B$39:$F$42,3,FALSE)/R430^VLOOKUP(M430,参考データ!$B$39:$F$42,4,FALSE)/L430^VLOOKUP(M430,参考データ!$B$39:$F$42,5,FALSE))*U430,J430/(IF(I430="委託輸送",IF(H430="ガソリン",INDEX(参考データ!$F$48:$I$50,MATCH(L430,参考データ!$D$48:$D$50,1),MATCH(M430,参考データ!$F$47:$I$47,0)),INDEX(参考データ!$F$51:$I$59,MATCH(L430,参考データ!$D$51:$D$59,1),MATCH(M430,参考データ!$F$47:$I$47,0))),IF(H430="ガソリン",INDEX(参考データ!$F$60:$I$62,MATCH(L430,参考データ!$D$60:$D$62,1),MATCH(M430,参考データ!$F$47:$I$47,0)),INDEX(参考データ!$F$63:$I$71,MATCH(L430,参考データ!$D$63:$D$71,1),MATCH(M430,参考データ!$F$47:$I$47,0))))))))</f>
        <v/>
      </c>
      <c r="U430" s="218" t="str">
        <f t="shared" si="71"/>
        <v/>
      </c>
      <c r="V430" s="206" t="str">
        <f>IF(C430="","",IF(AND(K430=0,T430=0),"OK",IF(Q430="有",IF(OR(IF(I430="委託輸送",IF(H430="ガソリン",VLOOKUP(L430,参考データ!$D$4:$H$6,5,TRUE),VLOOKUP(L430,参考データ!$D$7:$H$15,5,TRUE)),IF(H430="ガソリン",VLOOKUP(L430,参考データ!$D$16:$H$18,5,TRUE),VLOOKUP(L430,参考データ!$D$19:$H$27,5,TRUE)))&lt;(J430/N430),S430&gt;R430),"エラー","OK"),IF(IF(I430="委託輸送",IF(H430="ガソリン",VLOOKUP(L430,参考データ!$D$4:$H$6,5,TRUE),VLOOKUP(L430,参考データ!$D$7:$H$15,5,TRUE)),IF(H430="ガソリン",VLOOKUP(L430,参考データ!$D$16:$H$18,5,TRUE),VLOOKUP(L430,参考データ!$D$19:$H$27,5,TRUE)))&lt;(J430/N430),"エラー","OK"))))</f>
        <v/>
      </c>
      <c r="AN430" s="156">
        <f t="shared" si="72"/>
        <v>0</v>
      </c>
      <c r="AO430" s="156">
        <f t="shared" si="73"/>
        <v>0</v>
      </c>
      <c r="AP430" s="140">
        <f t="shared" si="74"/>
        <v>0</v>
      </c>
      <c r="AQ430" s="159" t="str">
        <f t="shared" si="75"/>
        <v/>
      </c>
    </row>
    <row r="431" spans="2:43" x14ac:dyDescent="0.2">
      <c r="B431" s="202">
        <v>420</v>
      </c>
      <c r="C431" s="45"/>
      <c r="D431" s="114"/>
      <c r="E431" s="114"/>
      <c r="F431" s="114"/>
      <c r="G431" s="44"/>
      <c r="H431" s="10"/>
      <c r="I431" s="10"/>
      <c r="J431" s="5"/>
      <c r="K431" s="36"/>
      <c r="L431" s="37"/>
      <c r="M431" s="8"/>
      <c r="N431" s="82"/>
      <c r="O431" s="68"/>
      <c r="P431" s="82"/>
      <c r="Q431" s="81"/>
      <c r="R431" s="280" t="str">
        <f t="shared" si="70"/>
        <v/>
      </c>
      <c r="S431" s="39" t="str">
        <f>IF(I431="","",IF(I431="委託輸送",IF(H431="ガソリン",VLOOKUP(L431,参考データ!$D$4:$F$6,3,TRUE),VLOOKUP(L431,参考データ!$D$7:$F$15,3,TRUE)),IF(H431="ガソリン",VLOOKUP(L431,参考データ!$D$16:$F$18,3,TRUE),VLOOKUP(L431,参考データ!$D$19:$F$27,3,TRUE))))</f>
        <v/>
      </c>
      <c r="T431" s="204" t="str">
        <f>IF(C431="","",IF(AND(J431=0,K431=0),0,IF(Q431="有",IF(H431="ガソリン",VLOOKUP(M431,参考データ!$B$36:$F$38,3,FALSE)/R431^VLOOKUP(M431,参考データ!$B$36:$F$38,4,FALSE)/L431^VLOOKUP(M431,参考データ!$B$36:$F$38,5,FALSE),VLOOKUP(M431,参考データ!$B$39:$F$42,3,FALSE)/R431^VLOOKUP(M431,参考データ!$B$39:$F$42,4,FALSE)/L431^VLOOKUP(M431,参考データ!$B$39:$F$42,5,FALSE))*U431,J431/(IF(I431="委託輸送",IF(H431="ガソリン",INDEX(参考データ!$F$48:$I$50,MATCH(L431,参考データ!$D$48:$D$50,1),MATCH(M431,参考データ!$F$47:$I$47,0)),INDEX(参考データ!$F$51:$I$59,MATCH(L431,参考データ!$D$51:$D$59,1),MATCH(M431,参考データ!$F$47:$I$47,0))),IF(H431="ガソリン",INDEX(参考データ!$F$60:$I$62,MATCH(L431,参考データ!$D$60:$D$62,1),MATCH(M431,参考データ!$F$47:$I$47,0)),INDEX(参考データ!$F$63:$I$71,MATCH(L431,参考データ!$D$63:$D$71,1),MATCH(M431,参考データ!$F$47:$I$47,0))))))))</f>
        <v/>
      </c>
      <c r="U431" s="218" t="str">
        <f t="shared" si="71"/>
        <v/>
      </c>
      <c r="V431" s="206" t="str">
        <f>IF(C431="","",IF(AND(K431=0,T431=0),"OK",IF(Q431="有",IF(OR(IF(I431="委託輸送",IF(H431="ガソリン",VLOOKUP(L431,参考データ!$D$4:$H$6,5,TRUE),VLOOKUP(L431,参考データ!$D$7:$H$15,5,TRUE)),IF(H431="ガソリン",VLOOKUP(L431,参考データ!$D$16:$H$18,5,TRUE),VLOOKUP(L431,参考データ!$D$19:$H$27,5,TRUE)))&lt;(J431/N431),S431&gt;R431),"エラー","OK"),IF(IF(I431="委託輸送",IF(H431="ガソリン",VLOOKUP(L431,参考データ!$D$4:$H$6,5,TRUE),VLOOKUP(L431,参考データ!$D$7:$H$15,5,TRUE)),IF(H431="ガソリン",VLOOKUP(L431,参考データ!$D$16:$H$18,5,TRUE),VLOOKUP(L431,参考データ!$D$19:$H$27,5,TRUE)))&lt;(J431/N431),"エラー","OK"))))</f>
        <v/>
      </c>
      <c r="AN431" s="156">
        <f t="shared" si="72"/>
        <v>0</v>
      </c>
      <c r="AO431" s="156">
        <f t="shared" si="73"/>
        <v>0</v>
      </c>
      <c r="AP431" s="140">
        <f t="shared" si="74"/>
        <v>0</v>
      </c>
      <c r="AQ431" s="159" t="str">
        <f t="shared" si="75"/>
        <v/>
      </c>
    </row>
    <row r="432" spans="2:43" x14ac:dyDescent="0.2">
      <c r="B432" s="202">
        <v>421</v>
      </c>
      <c r="C432" s="45"/>
      <c r="D432" s="114"/>
      <c r="E432" s="114"/>
      <c r="F432" s="114"/>
      <c r="G432" s="44"/>
      <c r="H432" s="10"/>
      <c r="I432" s="10"/>
      <c r="J432" s="5"/>
      <c r="K432" s="36"/>
      <c r="L432" s="37"/>
      <c r="M432" s="8"/>
      <c r="N432" s="82"/>
      <c r="O432" s="68"/>
      <c r="P432" s="82"/>
      <c r="Q432" s="81"/>
      <c r="R432" s="280" t="str">
        <f t="shared" si="70"/>
        <v/>
      </c>
      <c r="S432" s="39" t="str">
        <f>IF(I432="","",IF(I432="委託輸送",IF(H432="ガソリン",VLOOKUP(L432,参考データ!$D$4:$F$6,3,TRUE),VLOOKUP(L432,参考データ!$D$7:$F$15,3,TRUE)),IF(H432="ガソリン",VLOOKUP(L432,参考データ!$D$16:$F$18,3,TRUE),VLOOKUP(L432,参考データ!$D$19:$F$27,3,TRUE))))</f>
        <v/>
      </c>
      <c r="T432" s="204" t="str">
        <f>IF(C432="","",IF(AND(J432=0,K432=0),0,IF(Q432="有",IF(H432="ガソリン",VLOOKUP(M432,参考データ!$B$36:$F$38,3,FALSE)/R432^VLOOKUP(M432,参考データ!$B$36:$F$38,4,FALSE)/L432^VLOOKUP(M432,参考データ!$B$36:$F$38,5,FALSE),VLOOKUP(M432,参考データ!$B$39:$F$42,3,FALSE)/R432^VLOOKUP(M432,参考データ!$B$39:$F$42,4,FALSE)/L432^VLOOKUP(M432,参考データ!$B$39:$F$42,5,FALSE))*U432,J432/(IF(I432="委託輸送",IF(H432="ガソリン",INDEX(参考データ!$F$48:$I$50,MATCH(L432,参考データ!$D$48:$D$50,1),MATCH(M432,参考データ!$F$47:$I$47,0)),INDEX(参考データ!$F$51:$I$59,MATCH(L432,参考データ!$D$51:$D$59,1),MATCH(M432,参考データ!$F$47:$I$47,0))),IF(H432="ガソリン",INDEX(参考データ!$F$60:$I$62,MATCH(L432,参考データ!$D$60:$D$62,1),MATCH(M432,参考データ!$F$47:$I$47,0)),INDEX(参考データ!$F$63:$I$71,MATCH(L432,参考データ!$D$63:$D$71,1),MATCH(M432,参考データ!$F$47:$I$47,0))))))))</f>
        <v/>
      </c>
      <c r="U432" s="218" t="str">
        <f t="shared" si="71"/>
        <v/>
      </c>
      <c r="V432" s="206" t="str">
        <f>IF(C432="","",IF(AND(K432=0,T432=0),"OK",IF(Q432="有",IF(OR(IF(I432="委託輸送",IF(H432="ガソリン",VLOOKUP(L432,参考データ!$D$4:$H$6,5,TRUE),VLOOKUP(L432,参考データ!$D$7:$H$15,5,TRUE)),IF(H432="ガソリン",VLOOKUP(L432,参考データ!$D$16:$H$18,5,TRUE),VLOOKUP(L432,参考データ!$D$19:$H$27,5,TRUE)))&lt;(J432/N432),S432&gt;R432),"エラー","OK"),IF(IF(I432="委託輸送",IF(H432="ガソリン",VLOOKUP(L432,参考データ!$D$4:$H$6,5,TRUE),VLOOKUP(L432,参考データ!$D$7:$H$15,5,TRUE)),IF(H432="ガソリン",VLOOKUP(L432,参考データ!$D$16:$H$18,5,TRUE),VLOOKUP(L432,参考データ!$D$19:$H$27,5,TRUE)))&lt;(J432/N432),"エラー","OK"))))</f>
        <v/>
      </c>
      <c r="AN432" s="156">
        <f t="shared" si="72"/>
        <v>0</v>
      </c>
      <c r="AO432" s="156">
        <f t="shared" si="73"/>
        <v>0</v>
      </c>
      <c r="AP432" s="140">
        <f t="shared" si="74"/>
        <v>0</v>
      </c>
      <c r="AQ432" s="159" t="str">
        <f t="shared" si="75"/>
        <v/>
      </c>
    </row>
    <row r="433" spans="2:43" x14ac:dyDescent="0.2">
      <c r="B433" s="202">
        <v>422</v>
      </c>
      <c r="C433" s="45"/>
      <c r="D433" s="114"/>
      <c r="E433" s="114"/>
      <c r="F433" s="114"/>
      <c r="G433" s="44"/>
      <c r="H433" s="10"/>
      <c r="I433" s="10"/>
      <c r="J433" s="5"/>
      <c r="K433" s="36"/>
      <c r="L433" s="37"/>
      <c r="M433" s="8"/>
      <c r="N433" s="82"/>
      <c r="O433" s="68"/>
      <c r="P433" s="82"/>
      <c r="Q433" s="81"/>
      <c r="R433" s="280" t="str">
        <f t="shared" si="70"/>
        <v/>
      </c>
      <c r="S433" s="39" t="str">
        <f>IF(I433="","",IF(I433="委託輸送",IF(H433="ガソリン",VLOOKUP(L433,参考データ!$D$4:$F$6,3,TRUE),VLOOKUP(L433,参考データ!$D$7:$F$15,3,TRUE)),IF(H433="ガソリン",VLOOKUP(L433,参考データ!$D$16:$F$18,3,TRUE),VLOOKUP(L433,参考データ!$D$19:$F$27,3,TRUE))))</f>
        <v/>
      </c>
      <c r="T433" s="204" t="str">
        <f>IF(C433="","",IF(AND(J433=0,K433=0),0,IF(Q433="有",IF(H433="ガソリン",VLOOKUP(M433,参考データ!$B$36:$F$38,3,FALSE)/R433^VLOOKUP(M433,参考データ!$B$36:$F$38,4,FALSE)/L433^VLOOKUP(M433,参考データ!$B$36:$F$38,5,FALSE),VLOOKUP(M433,参考データ!$B$39:$F$42,3,FALSE)/R433^VLOOKUP(M433,参考データ!$B$39:$F$42,4,FALSE)/L433^VLOOKUP(M433,参考データ!$B$39:$F$42,5,FALSE))*U433,J433/(IF(I433="委託輸送",IF(H433="ガソリン",INDEX(参考データ!$F$48:$I$50,MATCH(L433,参考データ!$D$48:$D$50,1),MATCH(M433,参考データ!$F$47:$I$47,0)),INDEX(参考データ!$F$51:$I$59,MATCH(L433,参考データ!$D$51:$D$59,1),MATCH(M433,参考データ!$F$47:$I$47,0))),IF(H433="ガソリン",INDEX(参考データ!$F$60:$I$62,MATCH(L433,参考データ!$D$60:$D$62,1),MATCH(M433,参考データ!$F$47:$I$47,0)),INDEX(参考データ!$F$63:$I$71,MATCH(L433,参考データ!$D$63:$D$71,1),MATCH(M433,参考データ!$F$47:$I$47,0))))))))</f>
        <v/>
      </c>
      <c r="U433" s="218" t="str">
        <f t="shared" si="71"/>
        <v/>
      </c>
      <c r="V433" s="206" t="str">
        <f>IF(C433="","",IF(AND(K433=0,T433=0),"OK",IF(Q433="有",IF(OR(IF(I433="委託輸送",IF(H433="ガソリン",VLOOKUP(L433,参考データ!$D$4:$H$6,5,TRUE),VLOOKUP(L433,参考データ!$D$7:$H$15,5,TRUE)),IF(H433="ガソリン",VLOOKUP(L433,参考データ!$D$16:$H$18,5,TRUE),VLOOKUP(L433,参考データ!$D$19:$H$27,5,TRUE)))&lt;(J433/N433),S433&gt;R433),"エラー","OK"),IF(IF(I433="委託輸送",IF(H433="ガソリン",VLOOKUP(L433,参考データ!$D$4:$H$6,5,TRUE),VLOOKUP(L433,参考データ!$D$7:$H$15,5,TRUE)),IF(H433="ガソリン",VLOOKUP(L433,参考データ!$D$16:$H$18,5,TRUE),VLOOKUP(L433,参考データ!$D$19:$H$27,5,TRUE)))&lt;(J433/N433),"エラー","OK"))))</f>
        <v/>
      </c>
      <c r="AN433" s="156">
        <f t="shared" si="72"/>
        <v>0</v>
      </c>
      <c r="AO433" s="156">
        <f t="shared" si="73"/>
        <v>0</v>
      </c>
      <c r="AP433" s="140">
        <f t="shared" si="74"/>
        <v>0</v>
      </c>
      <c r="AQ433" s="159" t="str">
        <f t="shared" si="75"/>
        <v/>
      </c>
    </row>
    <row r="434" spans="2:43" x14ac:dyDescent="0.2">
      <c r="B434" s="202">
        <v>423</v>
      </c>
      <c r="C434" s="45"/>
      <c r="D434" s="114"/>
      <c r="E434" s="114"/>
      <c r="F434" s="114"/>
      <c r="G434" s="44"/>
      <c r="H434" s="10"/>
      <c r="I434" s="10"/>
      <c r="J434" s="5"/>
      <c r="K434" s="36"/>
      <c r="L434" s="37"/>
      <c r="M434" s="8"/>
      <c r="N434" s="82"/>
      <c r="O434" s="68"/>
      <c r="P434" s="82"/>
      <c r="Q434" s="81"/>
      <c r="R434" s="280" t="str">
        <f t="shared" si="70"/>
        <v/>
      </c>
      <c r="S434" s="39" t="str">
        <f>IF(I434="","",IF(I434="委託輸送",IF(H434="ガソリン",VLOOKUP(L434,参考データ!$D$4:$F$6,3,TRUE),VLOOKUP(L434,参考データ!$D$7:$F$15,3,TRUE)),IF(H434="ガソリン",VLOOKUP(L434,参考データ!$D$16:$F$18,3,TRUE),VLOOKUP(L434,参考データ!$D$19:$F$27,3,TRUE))))</f>
        <v/>
      </c>
      <c r="T434" s="204" t="str">
        <f>IF(C434="","",IF(AND(J434=0,K434=0),0,IF(Q434="有",IF(H434="ガソリン",VLOOKUP(M434,参考データ!$B$36:$F$38,3,FALSE)/R434^VLOOKUP(M434,参考データ!$B$36:$F$38,4,FALSE)/L434^VLOOKUP(M434,参考データ!$B$36:$F$38,5,FALSE),VLOOKUP(M434,参考データ!$B$39:$F$42,3,FALSE)/R434^VLOOKUP(M434,参考データ!$B$39:$F$42,4,FALSE)/L434^VLOOKUP(M434,参考データ!$B$39:$F$42,5,FALSE))*U434,J434/(IF(I434="委託輸送",IF(H434="ガソリン",INDEX(参考データ!$F$48:$I$50,MATCH(L434,参考データ!$D$48:$D$50,1),MATCH(M434,参考データ!$F$47:$I$47,0)),INDEX(参考データ!$F$51:$I$59,MATCH(L434,参考データ!$D$51:$D$59,1),MATCH(M434,参考データ!$F$47:$I$47,0))),IF(H434="ガソリン",INDEX(参考データ!$F$60:$I$62,MATCH(L434,参考データ!$D$60:$D$62,1),MATCH(M434,参考データ!$F$47:$I$47,0)),INDEX(参考データ!$F$63:$I$71,MATCH(L434,参考データ!$D$63:$D$71,1),MATCH(M434,参考データ!$F$47:$I$47,0))))))))</f>
        <v/>
      </c>
      <c r="U434" s="218" t="str">
        <f t="shared" si="71"/>
        <v/>
      </c>
      <c r="V434" s="206" t="str">
        <f>IF(C434="","",IF(AND(K434=0,T434=0),"OK",IF(Q434="有",IF(OR(IF(I434="委託輸送",IF(H434="ガソリン",VLOOKUP(L434,参考データ!$D$4:$H$6,5,TRUE),VLOOKUP(L434,参考データ!$D$7:$H$15,5,TRUE)),IF(H434="ガソリン",VLOOKUP(L434,参考データ!$D$16:$H$18,5,TRUE),VLOOKUP(L434,参考データ!$D$19:$H$27,5,TRUE)))&lt;(J434/N434),S434&gt;R434),"エラー","OK"),IF(IF(I434="委託輸送",IF(H434="ガソリン",VLOOKUP(L434,参考データ!$D$4:$H$6,5,TRUE),VLOOKUP(L434,参考データ!$D$7:$H$15,5,TRUE)),IF(H434="ガソリン",VLOOKUP(L434,参考データ!$D$16:$H$18,5,TRUE),VLOOKUP(L434,参考データ!$D$19:$H$27,5,TRUE)))&lt;(J434/N434),"エラー","OK"))))</f>
        <v/>
      </c>
      <c r="AN434" s="156">
        <f t="shared" si="72"/>
        <v>0</v>
      </c>
      <c r="AO434" s="156">
        <f t="shared" si="73"/>
        <v>0</v>
      </c>
      <c r="AP434" s="140">
        <f t="shared" si="74"/>
        <v>0</v>
      </c>
      <c r="AQ434" s="159" t="str">
        <f t="shared" si="75"/>
        <v/>
      </c>
    </row>
    <row r="435" spans="2:43" x14ac:dyDescent="0.2">
      <c r="B435" s="202">
        <v>424</v>
      </c>
      <c r="C435" s="45"/>
      <c r="D435" s="114"/>
      <c r="E435" s="114"/>
      <c r="F435" s="114"/>
      <c r="G435" s="44"/>
      <c r="H435" s="10"/>
      <c r="I435" s="10"/>
      <c r="J435" s="5"/>
      <c r="K435" s="36"/>
      <c r="L435" s="37"/>
      <c r="M435" s="8"/>
      <c r="N435" s="82"/>
      <c r="O435" s="68"/>
      <c r="P435" s="82"/>
      <c r="Q435" s="81"/>
      <c r="R435" s="280" t="str">
        <f t="shared" si="70"/>
        <v/>
      </c>
      <c r="S435" s="39" t="str">
        <f>IF(I435="","",IF(I435="委託輸送",IF(H435="ガソリン",VLOOKUP(L435,参考データ!$D$4:$F$6,3,TRUE),VLOOKUP(L435,参考データ!$D$7:$F$15,3,TRUE)),IF(H435="ガソリン",VLOOKUP(L435,参考データ!$D$16:$F$18,3,TRUE),VLOOKUP(L435,参考データ!$D$19:$F$27,3,TRUE))))</f>
        <v/>
      </c>
      <c r="T435" s="204" t="str">
        <f>IF(C435="","",IF(AND(J435=0,K435=0),0,IF(Q435="有",IF(H435="ガソリン",VLOOKUP(M435,参考データ!$B$36:$F$38,3,FALSE)/R435^VLOOKUP(M435,参考データ!$B$36:$F$38,4,FALSE)/L435^VLOOKUP(M435,参考データ!$B$36:$F$38,5,FALSE),VLOOKUP(M435,参考データ!$B$39:$F$42,3,FALSE)/R435^VLOOKUP(M435,参考データ!$B$39:$F$42,4,FALSE)/L435^VLOOKUP(M435,参考データ!$B$39:$F$42,5,FALSE))*U435,J435/(IF(I435="委託輸送",IF(H435="ガソリン",INDEX(参考データ!$F$48:$I$50,MATCH(L435,参考データ!$D$48:$D$50,1),MATCH(M435,参考データ!$F$47:$I$47,0)),INDEX(参考データ!$F$51:$I$59,MATCH(L435,参考データ!$D$51:$D$59,1),MATCH(M435,参考データ!$F$47:$I$47,0))),IF(H435="ガソリン",INDEX(参考データ!$F$60:$I$62,MATCH(L435,参考データ!$D$60:$D$62,1),MATCH(M435,参考データ!$F$47:$I$47,0)),INDEX(参考データ!$F$63:$I$71,MATCH(L435,参考データ!$D$63:$D$71,1),MATCH(M435,参考データ!$F$47:$I$47,0))))))))</f>
        <v/>
      </c>
      <c r="U435" s="218" t="str">
        <f t="shared" si="71"/>
        <v/>
      </c>
      <c r="V435" s="206" t="str">
        <f>IF(C435="","",IF(AND(K435=0,T435=0),"OK",IF(Q435="有",IF(OR(IF(I435="委託輸送",IF(H435="ガソリン",VLOOKUP(L435,参考データ!$D$4:$H$6,5,TRUE),VLOOKUP(L435,参考データ!$D$7:$H$15,5,TRUE)),IF(H435="ガソリン",VLOOKUP(L435,参考データ!$D$16:$H$18,5,TRUE),VLOOKUP(L435,参考データ!$D$19:$H$27,5,TRUE)))&lt;(J435/N435),S435&gt;R435),"エラー","OK"),IF(IF(I435="委託輸送",IF(H435="ガソリン",VLOOKUP(L435,参考データ!$D$4:$H$6,5,TRUE),VLOOKUP(L435,参考データ!$D$7:$H$15,5,TRUE)),IF(H435="ガソリン",VLOOKUP(L435,参考データ!$D$16:$H$18,5,TRUE),VLOOKUP(L435,参考データ!$D$19:$H$27,5,TRUE)))&lt;(J435/N435),"エラー","OK"))))</f>
        <v/>
      </c>
      <c r="AN435" s="156">
        <f t="shared" si="72"/>
        <v>0</v>
      </c>
      <c r="AO435" s="156">
        <f t="shared" si="73"/>
        <v>0</v>
      </c>
      <c r="AP435" s="140">
        <f t="shared" si="74"/>
        <v>0</v>
      </c>
      <c r="AQ435" s="159" t="str">
        <f t="shared" si="75"/>
        <v/>
      </c>
    </row>
    <row r="436" spans="2:43" x14ac:dyDescent="0.2">
      <c r="B436" s="202">
        <v>425</v>
      </c>
      <c r="C436" s="45"/>
      <c r="D436" s="114"/>
      <c r="E436" s="114"/>
      <c r="F436" s="114"/>
      <c r="G436" s="44"/>
      <c r="H436" s="10"/>
      <c r="I436" s="10"/>
      <c r="J436" s="5"/>
      <c r="K436" s="36"/>
      <c r="L436" s="37"/>
      <c r="M436" s="8"/>
      <c r="N436" s="82"/>
      <c r="O436" s="68"/>
      <c r="P436" s="82"/>
      <c r="Q436" s="81"/>
      <c r="R436" s="280" t="str">
        <f t="shared" si="70"/>
        <v/>
      </c>
      <c r="S436" s="39" t="str">
        <f>IF(I436="","",IF(I436="委託輸送",IF(H436="ガソリン",VLOOKUP(L436,参考データ!$D$4:$F$6,3,TRUE),VLOOKUP(L436,参考データ!$D$7:$F$15,3,TRUE)),IF(H436="ガソリン",VLOOKUP(L436,参考データ!$D$16:$F$18,3,TRUE),VLOOKUP(L436,参考データ!$D$19:$F$27,3,TRUE))))</f>
        <v/>
      </c>
      <c r="T436" s="204" t="str">
        <f>IF(C436="","",IF(AND(J436=0,K436=0),0,IF(Q436="有",IF(H436="ガソリン",VLOOKUP(M436,参考データ!$B$36:$F$38,3,FALSE)/R436^VLOOKUP(M436,参考データ!$B$36:$F$38,4,FALSE)/L436^VLOOKUP(M436,参考データ!$B$36:$F$38,5,FALSE),VLOOKUP(M436,参考データ!$B$39:$F$42,3,FALSE)/R436^VLOOKUP(M436,参考データ!$B$39:$F$42,4,FALSE)/L436^VLOOKUP(M436,参考データ!$B$39:$F$42,5,FALSE))*U436,J436/(IF(I436="委託輸送",IF(H436="ガソリン",INDEX(参考データ!$F$48:$I$50,MATCH(L436,参考データ!$D$48:$D$50,1),MATCH(M436,参考データ!$F$47:$I$47,0)),INDEX(参考データ!$F$51:$I$59,MATCH(L436,参考データ!$D$51:$D$59,1),MATCH(M436,参考データ!$F$47:$I$47,0))),IF(H436="ガソリン",INDEX(参考データ!$F$60:$I$62,MATCH(L436,参考データ!$D$60:$D$62,1),MATCH(M436,参考データ!$F$47:$I$47,0)),INDEX(参考データ!$F$63:$I$71,MATCH(L436,参考データ!$D$63:$D$71,1),MATCH(M436,参考データ!$F$47:$I$47,0))))))))</f>
        <v/>
      </c>
      <c r="U436" s="218" t="str">
        <f t="shared" si="71"/>
        <v/>
      </c>
      <c r="V436" s="206" t="str">
        <f>IF(C436="","",IF(AND(K436=0,T436=0),"OK",IF(Q436="有",IF(OR(IF(I436="委託輸送",IF(H436="ガソリン",VLOOKUP(L436,参考データ!$D$4:$H$6,5,TRUE),VLOOKUP(L436,参考データ!$D$7:$H$15,5,TRUE)),IF(H436="ガソリン",VLOOKUP(L436,参考データ!$D$16:$H$18,5,TRUE),VLOOKUP(L436,参考データ!$D$19:$H$27,5,TRUE)))&lt;(J436/N436),S436&gt;R436),"エラー","OK"),IF(IF(I436="委託輸送",IF(H436="ガソリン",VLOOKUP(L436,参考データ!$D$4:$H$6,5,TRUE),VLOOKUP(L436,参考データ!$D$7:$H$15,5,TRUE)),IF(H436="ガソリン",VLOOKUP(L436,参考データ!$D$16:$H$18,5,TRUE),VLOOKUP(L436,参考データ!$D$19:$H$27,5,TRUE)))&lt;(J436/N436),"エラー","OK"))))</f>
        <v/>
      </c>
      <c r="AN436" s="156">
        <f t="shared" si="72"/>
        <v>0</v>
      </c>
      <c r="AO436" s="156">
        <f t="shared" si="73"/>
        <v>0</v>
      </c>
      <c r="AP436" s="140">
        <f t="shared" si="74"/>
        <v>0</v>
      </c>
      <c r="AQ436" s="159" t="str">
        <f t="shared" si="75"/>
        <v/>
      </c>
    </row>
    <row r="437" spans="2:43" x14ac:dyDescent="0.2">
      <c r="B437" s="202">
        <v>426</v>
      </c>
      <c r="C437" s="45"/>
      <c r="D437" s="114"/>
      <c r="E437" s="114"/>
      <c r="F437" s="114"/>
      <c r="G437" s="44"/>
      <c r="H437" s="10"/>
      <c r="I437" s="10"/>
      <c r="J437" s="5"/>
      <c r="K437" s="36"/>
      <c r="L437" s="37"/>
      <c r="M437" s="8"/>
      <c r="N437" s="82"/>
      <c r="O437" s="68"/>
      <c r="P437" s="82"/>
      <c r="Q437" s="81"/>
      <c r="R437" s="280" t="str">
        <f t="shared" si="70"/>
        <v/>
      </c>
      <c r="S437" s="39" t="str">
        <f>IF(I437="","",IF(I437="委託輸送",IF(H437="ガソリン",VLOOKUP(L437,参考データ!$D$4:$F$6,3,TRUE),VLOOKUP(L437,参考データ!$D$7:$F$15,3,TRUE)),IF(H437="ガソリン",VLOOKUP(L437,参考データ!$D$16:$F$18,3,TRUE),VLOOKUP(L437,参考データ!$D$19:$F$27,3,TRUE))))</f>
        <v/>
      </c>
      <c r="T437" s="204" t="str">
        <f>IF(C437="","",IF(AND(J437=0,K437=0),0,IF(Q437="有",IF(H437="ガソリン",VLOOKUP(M437,参考データ!$B$36:$F$38,3,FALSE)/R437^VLOOKUP(M437,参考データ!$B$36:$F$38,4,FALSE)/L437^VLOOKUP(M437,参考データ!$B$36:$F$38,5,FALSE),VLOOKUP(M437,参考データ!$B$39:$F$42,3,FALSE)/R437^VLOOKUP(M437,参考データ!$B$39:$F$42,4,FALSE)/L437^VLOOKUP(M437,参考データ!$B$39:$F$42,5,FALSE))*U437,J437/(IF(I437="委託輸送",IF(H437="ガソリン",INDEX(参考データ!$F$48:$I$50,MATCH(L437,参考データ!$D$48:$D$50,1),MATCH(M437,参考データ!$F$47:$I$47,0)),INDEX(参考データ!$F$51:$I$59,MATCH(L437,参考データ!$D$51:$D$59,1),MATCH(M437,参考データ!$F$47:$I$47,0))),IF(H437="ガソリン",INDEX(参考データ!$F$60:$I$62,MATCH(L437,参考データ!$D$60:$D$62,1),MATCH(M437,参考データ!$F$47:$I$47,0)),INDEX(参考データ!$F$63:$I$71,MATCH(L437,参考データ!$D$63:$D$71,1),MATCH(M437,参考データ!$F$47:$I$47,0))))))))</f>
        <v/>
      </c>
      <c r="U437" s="218" t="str">
        <f t="shared" si="71"/>
        <v/>
      </c>
      <c r="V437" s="206" t="str">
        <f>IF(C437="","",IF(AND(K437=0,T437=0),"OK",IF(Q437="有",IF(OR(IF(I437="委託輸送",IF(H437="ガソリン",VLOOKUP(L437,参考データ!$D$4:$H$6,5,TRUE),VLOOKUP(L437,参考データ!$D$7:$H$15,5,TRUE)),IF(H437="ガソリン",VLOOKUP(L437,参考データ!$D$16:$H$18,5,TRUE),VLOOKUP(L437,参考データ!$D$19:$H$27,5,TRUE)))&lt;(J437/N437),S437&gt;R437),"エラー","OK"),IF(IF(I437="委託輸送",IF(H437="ガソリン",VLOOKUP(L437,参考データ!$D$4:$H$6,5,TRUE),VLOOKUP(L437,参考データ!$D$7:$H$15,5,TRUE)),IF(H437="ガソリン",VLOOKUP(L437,参考データ!$D$16:$H$18,5,TRUE),VLOOKUP(L437,参考データ!$D$19:$H$27,5,TRUE)))&lt;(J437/N437),"エラー","OK"))))</f>
        <v/>
      </c>
      <c r="AN437" s="156">
        <f t="shared" si="72"/>
        <v>0</v>
      </c>
      <c r="AO437" s="156">
        <f t="shared" si="73"/>
        <v>0</v>
      </c>
      <c r="AP437" s="140">
        <f t="shared" si="74"/>
        <v>0</v>
      </c>
      <c r="AQ437" s="159" t="str">
        <f t="shared" si="75"/>
        <v/>
      </c>
    </row>
    <row r="438" spans="2:43" x14ac:dyDescent="0.2">
      <c r="B438" s="202">
        <v>427</v>
      </c>
      <c r="C438" s="45"/>
      <c r="D438" s="114"/>
      <c r="E438" s="114"/>
      <c r="F438" s="114"/>
      <c r="G438" s="44"/>
      <c r="H438" s="10"/>
      <c r="I438" s="10"/>
      <c r="J438" s="5"/>
      <c r="K438" s="36"/>
      <c r="L438" s="37"/>
      <c r="M438" s="8"/>
      <c r="N438" s="82"/>
      <c r="O438" s="68"/>
      <c r="P438" s="82"/>
      <c r="Q438" s="81"/>
      <c r="R438" s="280" t="str">
        <f t="shared" si="70"/>
        <v/>
      </c>
      <c r="S438" s="39" t="str">
        <f>IF(I438="","",IF(I438="委託輸送",IF(H438="ガソリン",VLOOKUP(L438,参考データ!$D$4:$F$6,3,TRUE),VLOOKUP(L438,参考データ!$D$7:$F$15,3,TRUE)),IF(H438="ガソリン",VLOOKUP(L438,参考データ!$D$16:$F$18,3,TRUE),VLOOKUP(L438,参考データ!$D$19:$F$27,3,TRUE))))</f>
        <v/>
      </c>
      <c r="T438" s="204" t="str">
        <f>IF(C438="","",IF(AND(J438=0,K438=0),0,IF(Q438="有",IF(H438="ガソリン",VLOOKUP(M438,参考データ!$B$36:$F$38,3,FALSE)/R438^VLOOKUP(M438,参考データ!$B$36:$F$38,4,FALSE)/L438^VLOOKUP(M438,参考データ!$B$36:$F$38,5,FALSE),VLOOKUP(M438,参考データ!$B$39:$F$42,3,FALSE)/R438^VLOOKUP(M438,参考データ!$B$39:$F$42,4,FALSE)/L438^VLOOKUP(M438,参考データ!$B$39:$F$42,5,FALSE))*U438,J438/(IF(I438="委託輸送",IF(H438="ガソリン",INDEX(参考データ!$F$48:$I$50,MATCH(L438,参考データ!$D$48:$D$50,1),MATCH(M438,参考データ!$F$47:$I$47,0)),INDEX(参考データ!$F$51:$I$59,MATCH(L438,参考データ!$D$51:$D$59,1),MATCH(M438,参考データ!$F$47:$I$47,0))),IF(H438="ガソリン",INDEX(参考データ!$F$60:$I$62,MATCH(L438,参考データ!$D$60:$D$62,1),MATCH(M438,参考データ!$F$47:$I$47,0)),INDEX(参考データ!$F$63:$I$71,MATCH(L438,参考データ!$D$63:$D$71,1),MATCH(M438,参考データ!$F$47:$I$47,0))))))))</f>
        <v/>
      </c>
      <c r="U438" s="218" t="str">
        <f t="shared" si="71"/>
        <v/>
      </c>
      <c r="V438" s="206" t="str">
        <f>IF(C438="","",IF(AND(K438=0,T438=0),"OK",IF(Q438="有",IF(OR(IF(I438="委託輸送",IF(H438="ガソリン",VLOOKUP(L438,参考データ!$D$4:$H$6,5,TRUE),VLOOKUP(L438,参考データ!$D$7:$H$15,5,TRUE)),IF(H438="ガソリン",VLOOKUP(L438,参考データ!$D$16:$H$18,5,TRUE),VLOOKUP(L438,参考データ!$D$19:$H$27,5,TRUE)))&lt;(J438/N438),S438&gt;R438),"エラー","OK"),IF(IF(I438="委託輸送",IF(H438="ガソリン",VLOOKUP(L438,参考データ!$D$4:$H$6,5,TRUE),VLOOKUP(L438,参考データ!$D$7:$H$15,5,TRUE)),IF(H438="ガソリン",VLOOKUP(L438,参考データ!$D$16:$H$18,5,TRUE),VLOOKUP(L438,参考データ!$D$19:$H$27,5,TRUE)))&lt;(J438/N438),"エラー","OK"))))</f>
        <v/>
      </c>
      <c r="AN438" s="156">
        <f t="shared" si="72"/>
        <v>0</v>
      </c>
      <c r="AO438" s="156">
        <f t="shared" si="73"/>
        <v>0</v>
      </c>
      <c r="AP438" s="140">
        <f t="shared" si="74"/>
        <v>0</v>
      </c>
      <c r="AQ438" s="159" t="str">
        <f t="shared" si="75"/>
        <v/>
      </c>
    </row>
    <row r="439" spans="2:43" x14ac:dyDescent="0.2">
      <c r="B439" s="202">
        <v>428</v>
      </c>
      <c r="C439" s="45"/>
      <c r="D439" s="114"/>
      <c r="E439" s="114"/>
      <c r="F439" s="114"/>
      <c r="G439" s="44"/>
      <c r="H439" s="10"/>
      <c r="I439" s="10"/>
      <c r="J439" s="5"/>
      <c r="K439" s="36"/>
      <c r="L439" s="37"/>
      <c r="M439" s="8"/>
      <c r="N439" s="82"/>
      <c r="O439" s="68"/>
      <c r="P439" s="82"/>
      <c r="Q439" s="81"/>
      <c r="R439" s="280" t="str">
        <f t="shared" si="70"/>
        <v/>
      </c>
      <c r="S439" s="39" t="str">
        <f>IF(I439="","",IF(I439="委託輸送",IF(H439="ガソリン",VLOOKUP(L439,参考データ!$D$4:$F$6,3,TRUE),VLOOKUP(L439,参考データ!$D$7:$F$15,3,TRUE)),IF(H439="ガソリン",VLOOKUP(L439,参考データ!$D$16:$F$18,3,TRUE),VLOOKUP(L439,参考データ!$D$19:$F$27,3,TRUE))))</f>
        <v/>
      </c>
      <c r="T439" s="204" t="str">
        <f>IF(C439="","",IF(AND(J439=0,K439=0),0,IF(Q439="有",IF(H439="ガソリン",VLOOKUP(M439,参考データ!$B$36:$F$38,3,FALSE)/R439^VLOOKUP(M439,参考データ!$B$36:$F$38,4,FALSE)/L439^VLOOKUP(M439,参考データ!$B$36:$F$38,5,FALSE),VLOOKUP(M439,参考データ!$B$39:$F$42,3,FALSE)/R439^VLOOKUP(M439,参考データ!$B$39:$F$42,4,FALSE)/L439^VLOOKUP(M439,参考データ!$B$39:$F$42,5,FALSE))*U439,J439/(IF(I439="委託輸送",IF(H439="ガソリン",INDEX(参考データ!$F$48:$I$50,MATCH(L439,参考データ!$D$48:$D$50,1),MATCH(M439,参考データ!$F$47:$I$47,0)),INDEX(参考データ!$F$51:$I$59,MATCH(L439,参考データ!$D$51:$D$59,1),MATCH(M439,参考データ!$F$47:$I$47,0))),IF(H439="ガソリン",INDEX(参考データ!$F$60:$I$62,MATCH(L439,参考データ!$D$60:$D$62,1),MATCH(M439,参考データ!$F$47:$I$47,0)),INDEX(参考データ!$F$63:$I$71,MATCH(L439,参考データ!$D$63:$D$71,1),MATCH(M439,参考データ!$F$47:$I$47,0))))))))</f>
        <v/>
      </c>
      <c r="U439" s="218" t="str">
        <f t="shared" si="71"/>
        <v/>
      </c>
      <c r="V439" s="206" t="str">
        <f>IF(C439="","",IF(AND(K439=0,T439=0),"OK",IF(Q439="有",IF(OR(IF(I439="委託輸送",IF(H439="ガソリン",VLOOKUP(L439,参考データ!$D$4:$H$6,5,TRUE),VLOOKUP(L439,参考データ!$D$7:$H$15,5,TRUE)),IF(H439="ガソリン",VLOOKUP(L439,参考データ!$D$16:$H$18,5,TRUE),VLOOKUP(L439,参考データ!$D$19:$H$27,5,TRUE)))&lt;(J439/N439),S439&gt;R439),"エラー","OK"),IF(IF(I439="委託輸送",IF(H439="ガソリン",VLOOKUP(L439,参考データ!$D$4:$H$6,5,TRUE),VLOOKUP(L439,参考データ!$D$7:$H$15,5,TRUE)),IF(H439="ガソリン",VLOOKUP(L439,参考データ!$D$16:$H$18,5,TRUE),VLOOKUP(L439,参考データ!$D$19:$H$27,5,TRUE)))&lt;(J439/N439),"エラー","OK"))))</f>
        <v/>
      </c>
      <c r="AN439" s="156">
        <f t="shared" si="72"/>
        <v>0</v>
      </c>
      <c r="AO439" s="156">
        <f t="shared" si="73"/>
        <v>0</v>
      </c>
      <c r="AP439" s="140">
        <f t="shared" si="74"/>
        <v>0</v>
      </c>
      <c r="AQ439" s="159" t="str">
        <f t="shared" si="75"/>
        <v/>
      </c>
    </row>
    <row r="440" spans="2:43" x14ac:dyDescent="0.2">
      <c r="B440" s="202">
        <v>429</v>
      </c>
      <c r="C440" s="45"/>
      <c r="D440" s="114"/>
      <c r="E440" s="114"/>
      <c r="F440" s="114"/>
      <c r="G440" s="44"/>
      <c r="H440" s="10"/>
      <c r="I440" s="10"/>
      <c r="J440" s="5"/>
      <c r="K440" s="36"/>
      <c r="L440" s="37"/>
      <c r="M440" s="8"/>
      <c r="N440" s="82"/>
      <c r="O440" s="68"/>
      <c r="P440" s="82"/>
      <c r="Q440" s="81"/>
      <c r="R440" s="280" t="str">
        <f t="shared" si="70"/>
        <v/>
      </c>
      <c r="S440" s="39" t="str">
        <f>IF(I440="","",IF(I440="委託輸送",IF(H440="ガソリン",VLOOKUP(L440,参考データ!$D$4:$F$6,3,TRUE),VLOOKUP(L440,参考データ!$D$7:$F$15,3,TRUE)),IF(H440="ガソリン",VLOOKUP(L440,参考データ!$D$16:$F$18,3,TRUE),VLOOKUP(L440,参考データ!$D$19:$F$27,3,TRUE))))</f>
        <v/>
      </c>
      <c r="T440" s="204" t="str">
        <f>IF(C440="","",IF(AND(J440=0,K440=0),0,IF(Q440="有",IF(H440="ガソリン",VLOOKUP(M440,参考データ!$B$36:$F$38,3,FALSE)/R440^VLOOKUP(M440,参考データ!$B$36:$F$38,4,FALSE)/L440^VLOOKUP(M440,参考データ!$B$36:$F$38,5,FALSE),VLOOKUP(M440,参考データ!$B$39:$F$42,3,FALSE)/R440^VLOOKUP(M440,参考データ!$B$39:$F$42,4,FALSE)/L440^VLOOKUP(M440,参考データ!$B$39:$F$42,5,FALSE))*U440,J440/(IF(I440="委託輸送",IF(H440="ガソリン",INDEX(参考データ!$F$48:$I$50,MATCH(L440,参考データ!$D$48:$D$50,1),MATCH(M440,参考データ!$F$47:$I$47,0)),INDEX(参考データ!$F$51:$I$59,MATCH(L440,参考データ!$D$51:$D$59,1),MATCH(M440,参考データ!$F$47:$I$47,0))),IF(H440="ガソリン",INDEX(参考データ!$F$60:$I$62,MATCH(L440,参考データ!$D$60:$D$62,1),MATCH(M440,参考データ!$F$47:$I$47,0)),INDEX(参考データ!$F$63:$I$71,MATCH(L440,参考データ!$D$63:$D$71,1),MATCH(M440,参考データ!$F$47:$I$47,0))))))))</f>
        <v/>
      </c>
      <c r="U440" s="218" t="str">
        <f t="shared" si="71"/>
        <v/>
      </c>
      <c r="V440" s="206" t="str">
        <f>IF(C440="","",IF(AND(K440=0,T440=0),"OK",IF(Q440="有",IF(OR(IF(I440="委託輸送",IF(H440="ガソリン",VLOOKUP(L440,参考データ!$D$4:$H$6,5,TRUE),VLOOKUP(L440,参考データ!$D$7:$H$15,5,TRUE)),IF(H440="ガソリン",VLOOKUP(L440,参考データ!$D$16:$H$18,5,TRUE),VLOOKUP(L440,参考データ!$D$19:$H$27,5,TRUE)))&lt;(J440/N440),S440&gt;R440),"エラー","OK"),IF(IF(I440="委託輸送",IF(H440="ガソリン",VLOOKUP(L440,参考データ!$D$4:$H$6,5,TRUE),VLOOKUP(L440,参考データ!$D$7:$H$15,5,TRUE)),IF(H440="ガソリン",VLOOKUP(L440,参考データ!$D$16:$H$18,5,TRUE),VLOOKUP(L440,参考データ!$D$19:$H$27,5,TRUE)))&lt;(J440/N440),"エラー","OK"))))</f>
        <v/>
      </c>
      <c r="AN440" s="156">
        <f t="shared" si="72"/>
        <v>0</v>
      </c>
      <c r="AO440" s="156">
        <f t="shared" si="73"/>
        <v>0</v>
      </c>
      <c r="AP440" s="140">
        <f t="shared" si="74"/>
        <v>0</v>
      </c>
      <c r="AQ440" s="159" t="str">
        <f t="shared" si="75"/>
        <v/>
      </c>
    </row>
    <row r="441" spans="2:43" x14ac:dyDescent="0.2">
      <c r="B441" s="202">
        <v>430</v>
      </c>
      <c r="C441" s="45"/>
      <c r="D441" s="114"/>
      <c r="E441" s="114"/>
      <c r="F441" s="114"/>
      <c r="G441" s="44"/>
      <c r="H441" s="10"/>
      <c r="I441" s="10"/>
      <c r="J441" s="5"/>
      <c r="K441" s="36"/>
      <c r="L441" s="37"/>
      <c r="M441" s="8"/>
      <c r="N441" s="82"/>
      <c r="O441" s="68"/>
      <c r="P441" s="82"/>
      <c r="Q441" s="81"/>
      <c r="R441" s="280" t="str">
        <f t="shared" si="70"/>
        <v/>
      </c>
      <c r="S441" s="39" t="str">
        <f>IF(I441="","",IF(I441="委託輸送",IF(H441="ガソリン",VLOOKUP(L441,参考データ!$D$4:$F$6,3,TRUE),VLOOKUP(L441,参考データ!$D$7:$F$15,3,TRUE)),IF(H441="ガソリン",VLOOKUP(L441,参考データ!$D$16:$F$18,3,TRUE),VLOOKUP(L441,参考データ!$D$19:$F$27,3,TRUE))))</f>
        <v/>
      </c>
      <c r="T441" s="204" t="str">
        <f>IF(C441="","",IF(AND(J441=0,K441=0),0,IF(Q441="有",IF(H441="ガソリン",VLOOKUP(M441,参考データ!$B$36:$F$38,3,FALSE)/R441^VLOOKUP(M441,参考データ!$B$36:$F$38,4,FALSE)/L441^VLOOKUP(M441,参考データ!$B$36:$F$38,5,FALSE),VLOOKUP(M441,参考データ!$B$39:$F$42,3,FALSE)/R441^VLOOKUP(M441,参考データ!$B$39:$F$42,4,FALSE)/L441^VLOOKUP(M441,参考データ!$B$39:$F$42,5,FALSE))*U441,J441/(IF(I441="委託輸送",IF(H441="ガソリン",INDEX(参考データ!$F$48:$I$50,MATCH(L441,参考データ!$D$48:$D$50,1),MATCH(M441,参考データ!$F$47:$I$47,0)),INDEX(参考データ!$F$51:$I$59,MATCH(L441,参考データ!$D$51:$D$59,1),MATCH(M441,参考データ!$F$47:$I$47,0))),IF(H441="ガソリン",INDEX(参考データ!$F$60:$I$62,MATCH(L441,参考データ!$D$60:$D$62,1),MATCH(M441,参考データ!$F$47:$I$47,0)),INDEX(参考データ!$F$63:$I$71,MATCH(L441,参考データ!$D$63:$D$71,1),MATCH(M441,参考データ!$F$47:$I$47,0))))))))</f>
        <v/>
      </c>
      <c r="U441" s="218" t="str">
        <f t="shared" si="71"/>
        <v/>
      </c>
      <c r="V441" s="206" t="str">
        <f>IF(C441="","",IF(AND(K441=0,T441=0),"OK",IF(Q441="有",IF(OR(IF(I441="委託輸送",IF(H441="ガソリン",VLOOKUP(L441,参考データ!$D$4:$H$6,5,TRUE),VLOOKUP(L441,参考データ!$D$7:$H$15,5,TRUE)),IF(H441="ガソリン",VLOOKUP(L441,参考データ!$D$16:$H$18,5,TRUE),VLOOKUP(L441,参考データ!$D$19:$H$27,5,TRUE)))&lt;(J441/N441),S441&gt;R441),"エラー","OK"),IF(IF(I441="委託輸送",IF(H441="ガソリン",VLOOKUP(L441,参考データ!$D$4:$H$6,5,TRUE),VLOOKUP(L441,参考データ!$D$7:$H$15,5,TRUE)),IF(H441="ガソリン",VLOOKUP(L441,参考データ!$D$16:$H$18,5,TRUE),VLOOKUP(L441,参考データ!$D$19:$H$27,5,TRUE)))&lt;(J441/N441),"エラー","OK"))))</f>
        <v/>
      </c>
      <c r="AN441" s="156">
        <f t="shared" si="72"/>
        <v>0</v>
      </c>
      <c r="AO441" s="156">
        <f t="shared" si="73"/>
        <v>0</v>
      </c>
      <c r="AP441" s="140">
        <f t="shared" si="74"/>
        <v>0</v>
      </c>
      <c r="AQ441" s="159" t="str">
        <f t="shared" si="75"/>
        <v/>
      </c>
    </row>
    <row r="442" spans="2:43" x14ac:dyDescent="0.2">
      <c r="B442" s="202">
        <v>431</v>
      </c>
      <c r="C442" s="45"/>
      <c r="D442" s="114"/>
      <c r="E442" s="114"/>
      <c r="F442" s="114"/>
      <c r="G442" s="44"/>
      <c r="H442" s="10"/>
      <c r="I442" s="10"/>
      <c r="J442" s="5"/>
      <c r="K442" s="36"/>
      <c r="L442" s="37"/>
      <c r="M442" s="8"/>
      <c r="N442" s="82"/>
      <c r="O442" s="68"/>
      <c r="P442" s="82"/>
      <c r="Q442" s="81"/>
      <c r="R442" s="280" t="str">
        <f t="shared" si="70"/>
        <v/>
      </c>
      <c r="S442" s="39" t="str">
        <f>IF(I442="","",IF(I442="委託輸送",IF(H442="ガソリン",VLOOKUP(L442,参考データ!$D$4:$F$6,3,TRUE),VLOOKUP(L442,参考データ!$D$7:$F$15,3,TRUE)),IF(H442="ガソリン",VLOOKUP(L442,参考データ!$D$16:$F$18,3,TRUE),VLOOKUP(L442,参考データ!$D$19:$F$27,3,TRUE))))</f>
        <v/>
      </c>
      <c r="T442" s="204" t="str">
        <f>IF(C442="","",IF(AND(J442=0,K442=0),0,IF(Q442="有",IF(H442="ガソリン",VLOOKUP(M442,参考データ!$B$36:$F$38,3,FALSE)/R442^VLOOKUP(M442,参考データ!$B$36:$F$38,4,FALSE)/L442^VLOOKUP(M442,参考データ!$B$36:$F$38,5,FALSE),VLOOKUP(M442,参考データ!$B$39:$F$42,3,FALSE)/R442^VLOOKUP(M442,参考データ!$B$39:$F$42,4,FALSE)/L442^VLOOKUP(M442,参考データ!$B$39:$F$42,5,FALSE))*U442,J442/(IF(I442="委託輸送",IF(H442="ガソリン",INDEX(参考データ!$F$48:$I$50,MATCH(L442,参考データ!$D$48:$D$50,1),MATCH(M442,参考データ!$F$47:$I$47,0)),INDEX(参考データ!$F$51:$I$59,MATCH(L442,参考データ!$D$51:$D$59,1),MATCH(M442,参考データ!$F$47:$I$47,0))),IF(H442="ガソリン",INDEX(参考データ!$F$60:$I$62,MATCH(L442,参考データ!$D$60:$D$62,1),MATCH(M442,参考データ!$F$47:$I$47,0)),INDEX(参考データ!$F$63:$I$71,MATCH(L442,参考データ!$D$63:$D$71,1),MATCH(M442,参考データ!$F$47:$I$47,0))))))))</f>
        <v/>
      </c>
      <c r="U442" s="218" t="str">
        <f t="shared" si="71"/>
        <v/>
      </c>
      <c r="V442" s="206" t="str">
        <f>IF(C442="","",IF(AND(K442=0,T442=0),"OK",IF(Q442="有",IF(OR(IF(I442="委託輸送",IF(H442="ガソリン",VLOOKUP(L442,参考データ!$D$4:$H$6,5,TRUE),VLOOKUP(L442,参考データ!$D$7:$H$15,5,TRUE)),IF(H442="ガソリン",VLOOKUP(L442,参考データ!$D$16:$H$18,5,TRUE),VLOOKUP(L442,参考データ!$D$19:$H$27,5,TRUE)))&lt;(J442/N442),S442&gt;R442),"エラー","OK"),IF(IF(I442="委託輸送",IF(H442="ガソリン",VLOOKUP(L442,参考データ!$D$4:$H$6,5,TRUE),VLOOKUP(L442,参考データ!$D$7:$H$15,5,TRUE)),IF(H442="ガソリン",VLOOKUP(L442,参考データ!$D$16:$H$18,5,TRUE),VLOOKUP(L442,参考データ!$D$19:$H$27,5,TRUE)))&lt;(J442/N442),"エラー","OK"))))</f>
        <v/>
      </c>
      <c r="AN442" s="156">
        <f t="shared" si="72"/>
        <v>0</v>
      </c>
      <c r="AO442" s="156">
        <f t="shared" si="73"/>
        <v>0</v>
      </c>
      <c r="AP442" s="140">
        <f t="shared" si="74"/>
        <v>0</v>
      </c>
      <c r="AQ442" s="159" t="str">
        <f t="shared" si="75"/>
        <v/>
      </c>
    </row>
    <row r="443" spans="2:43" x14ac:dyDescent="0.2">
      <c r="B443" s="202">
        <v>432</v>
      </c>
      <c r="C443" s="45"/>
      <c r="D443" s="114"/>
      <c r="E443" s="114"/>
      <c r="F443" s="114"/>
      <c r="G443" s="44"/>
      <c r="H443" s="10"/>
      <c r="I443" s="10"/>
      <c r="J443" s="5"/>
      <c r="K443" s="36"/>
      <c r="L443" s="37"/>
      <c r="M443" s="8"/>
      <c r="N443" s="82"/>
      <c r="O443" s="68"/>
      <c r="P443" s="82"/>
      <c r="Q443" s="81"/>
      <c r="R443" s="280" t="str">
        <f t="shared" si="70"/>
        <v/>
      </c>
      <c r="S443" s="39" t="str">
        <f>IF(I443="","",IF(I443="委託輸送",IF(H443="ガソリン",VLOOKUP(L443,参考データ!$D$4:$F$6,3,TRUE),VLOOKUP(L443,参考データ!$D$7:$F$15,3,TRUE)),IF(H443="ガソリン",VLOOKUP(L443,参考データ!$D$16:$F$18,3,TRUE),VLOOKUP(L443,参考データ!$D$19:$F$27,3,TRUE))))</f>
        <v/>
      </c>
      <c r="T443" s="204" t="str">
        <f>IF(C443="","",IF(AND(J443=0,K443=0),0,IF(Q443="有",IF(H443="ガソリン",VLOOKUP(M443,参考データ!$B$36:$F$38,3,FALSE)/R443^VLOOKUP(M443,参考データ!$B$36:$F$38,4,FALSE)/L443^VLOOKUP(M443,参考データ!$B$36:$F$38,5,FALSE),VLOOKUP(M443,参考データ!$B$39:$F$42,3,FALSE)/R443^VLOOKUP(M443,参考データ!$B$39:$F$42,4,FALSE)/L443^VLOOKUP(M443,参考データ!$B$39:$F$42,5,FALSE))*U443,J443/(IF(I443="委託輸送",IF(H443="ガソリン",INDEX(参考データ!$F$48:$I$50,MATCH(L443,参考データ!$D$48:$D$50,1),MATCH(M443,参考データ!$F$47:$I$47,0)),INDEX(参考データ!$F$51:$I$59,MATCH(L443,参考データ!$D$51:$D$59,1),MATCH(M443,参考データ!$F$47:$I$47,0))),IF(H443="ガソリン",INDEX(参考データ!$F$60:$I$62,MATCH(L443,参考データ!$D$60:$D$62,1),MATCH(M443,参考データ!$F$47:$I$47,0)),INDEX(参考データ!$F$63:$I$71,MATCH(L443,参考データ!$D$63:$D$71,1),MATCH(M443,参考データ!$F$47:$I$47,0))))))))</f>
        <v/>
      </c>
      <c r="U443" s="218" t="str">
        <f t="shared" si="71"/>
        <v/>
      </c>
      <c r="V443" s="206" t="str">
        <f>IF(C443="","",IF(AND(K443=0,T443=0),"OK",IF(Q443="有",IF(OR(IF(I443="委託輸送",IF(H443="ガソリン",VLOOKUP(L443,参考データ!$D$4:$H$6,5,TRUE),VLOOKUP(L443,参考データ!$D$7:$H$15,5,TRUE)),IF(H443="ガソリン",VLOOKUP(L443,参考データ!$D$16:$H$18,5,TRUE),VLOOKUP(L443,参考データ!$D$19:$H$27,5,TRUE)))&lt;(J443/N443),S443&gt;R443),"エラー","OK"),IF(IF(I443="委託輸送",IF(H443="ガソリン",VLOOKUP(L443,参考データ!$D$4:$H$6,5,TRUE),VLOOKUP(L443,参考データ!$D$7:$H$15,5,TRUE)),IF(H443="ガソリン",VLOOKUP(L443,参考データ!$D$16:$H$18,5,TRUE),VLOOKUP(L443,参考データ!$D$19:$H$27,5,TRUE)))&lt;(J443/N443),"エラー","OK"))))</f>
        <v/>
      </c>
      <c r="AN443" s="156">
        <f t="shared" si="72"/>
        <v>0</v>
      </c>
      <c r="AO443" s="156">
        <f t="shared" si="73"/>
        <v>0</v>
      </c>
      <c r="AP443" s="140">
        <f t="shared" si="74"/>
        <v>0</v>
      </c>
      <c r="AQ443" s="159" t="str">
        <f t="shared" si="75"/>
        <v/>
      </c>
    </row>
    <row r="444" spans="2:43" x14ac:dyDescent="0.2">
      <c r="B444" s="202">
        <v>433</v>
      </c>
      <c r="C444" s="45"/>
      <c r="D444" s="114"/>
      <c r="E444" s="114"/>
      <c r="F444" s="114"/>
      <c r="G444" s="44"/>
      <c r="H444" s="10"/>
      <c r="I444" s="10"/>
      <c r="J444" s="5"/>
      <c r="K444" s="36"/>
      <c r="L444" s="37"/>
      <c r="M444" s="8"/>
      <c r="N444" s="82"/>
      <c r="O444" s="68"/>
      <c r="P444" s="82"/>
      <c r="Q444" s="81"/>
      <c r="R444" s="280" t="str">
        <f t="shared" si="70"/>
        <v/>
      </c>
      <c r="S444" s="39" t="str">
        <f>IF(I444="","",IF(I444="委託輸送",IF(H444="ガソリン",VLOOKUP(L444,参考データ!$D$4:$F$6,3,TRUE),VLOOKUP(L444,参考データ!$D$7:$F$15,3,TRUE)),IF(H444="ガソリン",VLOOKUP(L444,参考データ!$D$16:$F$18,3,TRUE),VLOOKUP(L444,参考データ!$D$19:$F$27,3,TRUE))))</f>
        <v/>
      </c>
      <c r="T444" s="204" t="str">
        <f>IF(C444="","",IF(AND(J444=0,K444=0),0,IF(Q444="有",IF(H444="ガソリン",VLOOKUP(M444,参考データ!$B$36:$F$38,3,FALSE)/R444^VLOOKUP(M444,参考データ!$B$36:$F$38,4,FALSE)/L444^VLOOKUP(M444,参考データ!$B$36:$F$38,5,FALSE),VLOOKUP(M444,参考データ!$B$39:$F$42,3,FALSE)/R444^VLOOKUP(M444,参考データ!$B$39:$F$42,4,FALSE)/L444^VLOOKUP(M444,参考データ!$B$39:$F$42,5,FALSE))*U444,J444/(IF(I444="委託輸送",IF(H444="ガソリン",INDEX(参考データ!$F$48:$I$50,MATCH(L444,参考データ!$D$48:$D$50,1),MATCH(M444,参考データ!$F$47:$I$47,0)),INDEX(参考データ!$F$51:$I$59,MATCH(L444,参考データ!$D$51:$D$59,1),MATCH(M444,参考データ!$F$47:$I$47,0))),IF(H444="ガソリン",INDEX(参考データ!$F$60:$I$62,MATCH(L444,参考データ!$D$60:$D$62,1),MATCH(M444,参考データ!$F$47:$I$47,0)),INDEX(参考データ!$F$63:$I$71,MATCH(L444,参考データ!$D$63:$D$71,1),MATCH(M444,参考データ!$F$47:$I$47,0))))))))</f>
        <v/>
      </c>
      <c r="U444" s="218" t="str">
        <f t="shared" si="71"/>
        <v/>
      </c>
      <c r="V444" s="206" t="str">
        <f>IF(C444="","",IF(AND(K444=0,T444=0),"OK",IF(Q444="有",IF(OR(IF(I444="委託輸送",IF(H444="ガソリン",VLOOKUP(L444,参考データ!$D$4:$H$6,5,TRUE),VLOOKUP(L444,参考データ!$D$7:$H$15,5,TRUE)),IF(H444="ガソリン",VLOOKUP(L444,参考データ!$D$16:$H$18,5,TRUE),VLOOKUP(L444,参考データ!$D$19:$H$27,5,TRUE)))&lt;(J444/N444),S444&gt;R444),"エラー","OK"),IF(IF(I444="委託輸送",IF(H444="ガソリン",VLOOKUP(L444,参考データ!$D$4:$H$6,5,TRUE),VLOOKUP(L444,参考データ!$D$7:$H$15,5,TRUE)),IF(H444="ガソリン",VLOOKUP(L444,参考データ!$D$16:$H$18,5,TRUE),VLOOKUP(L444,参考データ!$D$19:$H$27,5,TRUE)))&lt;(J444/N444),"エラー","OK"))))</f>
        <v/>
      </c>
      <c r="AN444" s="156">
        <f t="shared" si="72"/>
        <v>0</v>
      </c>
      <c r="AO444" s="156">
        <f t="shared" si="73"/>
        <v>0</v>
      </c>
      <c r="AP444" s="140">
        <f t="shared" si="74"/>
        <v>0</v>
      </c>
      <c r="AQ444" s="159" t="str">
        <f t="shared" si="75"/>
        <v/>
      </c>
    </row>
    <row r="445" spans="2:43" x14ac:dyDescent="0.2">
      <c r="B445" s="202">
        <v>434</v>
      </c>
      <c r="C445" s="45"/>
      <c r="D445" s="114"/>
      <c r="E445" s="114"/>
      <c r="F445" s="114"/>
      <c r="G445" s="44"/>
      <c r="H445" s="10"/>
      <c r="I445" s="10"/>
      <c r="J445" s="5"/>
      <c r="K445" s="36"/>
      <c r="L445" s="37"/>
      <c r="M445" s="8"/>
      <c r="N445" s="82"/>
      <c r="O445" s="68"/>
      <c r="P445" s="82"/>
      <c r="Q445" s="81"/>
      <c r="R445" s="280" t="str">
        <f t="shared" si="70"/>
        <v/>
      </c>
      <c r="S445" s="39" t="str">
        <f>IF(I445="","",IF(I445="委託輸送",IF(H445="ガソリン",VLOOKUP(L445,参考データ!$D$4:$F$6,3,TRUE),VLOOKUP(L445,参考データ!$D$7:$F$15,3,TRUE)),IF(H445="ガソリン",VLOOKUP(L445,参考データ!$D$16:$F$18,3,TRUE),VLOOKUP(L445,参考データ!$D$19:$F$27,3,TRUE))))</f>
        <v/>
      </c>
      <c r="T445" s="204" t="str">
        <f>IF(C445="","",IF(AND(J445=0,K445=0),0,IF(Q445="有",IF(H445="ガソリン",VLOOKUP(M445,参考データ!$B$36:$F$38,3,FALSE)/R445^VLOOKUP(M445,参考データ!$B$36:$F$38,4,FALSE)/L445^VLOOKUP(M445,参考データ!$B$36:$F$38,5,FALSE),VLOOKUP(M445,参考データ!$B$39:$F$42,3,FALSE)/R445^VLOOKUP(M445,参考データ!$B$39:$F$42,4,FALSE)/L445^VLOOKUP(M445,参考データ!$B$39:$F$42,5,FALSE))*U445,J445/(IF(I445="委託輸送",IF(H445="ガソリン",INDEX(参考データ!$F$48:$I$50,MATCH(L445,参考データ!$D$48:$D$50,1),MATCH(M445,参考データ!$F$47:$I$47,0)),INDEX(参考データ!$F$51:$I$59,MATCH(L445,参考データ!$D$51:$D$59,1),MATCH(M445,参考データ!$F$47:$I$47,0))),IF(H445="ガソリン",INDEX(参考データ!$F$60:$I$62,MATCH(L445,参考データ!$D$60:$D$62,1),MATCH(M445,参考データ!$F$47:$I$47,0)),INDEX(参考データ!$F$63:$I$71,MATCH(L445,参考データ!$D$63:$D$71,1),MATCH(M445,参考データ!$F$47:$I$47,0))))))))</f>
        <v/>
      </c>
      <c r="U445" s="218" t="str">
        <f t="shared" si="71"/>
        <v/>
      </c>
      <c r="V445" s="206" t="str">
        <f>IF(C445="","",IF(AND(K445=0,T445=0),"OK",IF(Q445="有",IF(OR(IF(I445="委託輸送",IF(H445="ガソリン",VLOOKUP(L445,参考データ!$D$4:$H$6,5,TRUE),VLOOKUP(L445,参考データ!$D$7:$H$15,5,TRUE)),IF(H445="ガソリン",VLOOKUP(L445,参考データ!$D$16:$H$18,5,TRUE),VLOOKUP(L445,参考データ!$D$19:$H$27,5,TRUE)))&lt;(J445/N445),S445&gt;R445),"エラー","OK"),IF(IF(I445="委託輸送",IF(H445="ガソリン",VLOOKUP(L445,参考データ!$D$4:$H$6,5,TRUE),VLOOKUP(L445,参考データ!$D$7:$H$15,5,TRUE)),IF(H445="ガソリン",VLOOKUP(L445,参考データ!$D$16:$H$18,5,TRUE),VLOOKUP(L445,参考データ!$D$19:$H$27,5,TRUE)))&lt;(J445/N445),"エラー","OK"))))</f>
        <v/>
      </c>
      <c r="AN445" s="156">
        <f t="shared" si="72"/>
        <v>0</v>
      </c>
      <c r="AO445" s="156">
        <f t="shared" si="73"/>
        <v>0</v>
      </c>
      <c r="AP445" s="140">
        <f t="shared" si="74"/>
        <v>0</v>
      </c>
      <c r="AQ445" s="159" t="str">
        <f t="shared" si="75"/>
        <v/>
      </c>
    </row>
    <row r="446" spans="2:43" x14ac:dyDescent="0.2">
      <c r="B446" s="202">
        <v>435</v>
      </c>
      <c r="C446" s="45"/>
      <c r="D446" s="114"/>
      <c r="E446" s="114"/>
      <c r="F446" s="114"/>
      <c r="G446" s="44"/>
      <c r="H446" s="10"/>
      <c r="I446" s="10"/>
      <c r="J446" s="5"/>
      <c r="K446" s="36"/>
      <c r="L446" s="37"/>
      <c r="M446" s="8"/>
      <c r="N446" s="82"/>
      <c r="O446" s="68"/>
      <c r="P446" s="82"/>
      <c r="Q446" s="81"/>
      <c r="R446" s="280" t="str">
        <f t="shared" si="70"/>
        <v/>
      </c>
      <c r="S446" s="39" t="str">
        <f>IF(I446="","",IF(I446="委託輸送",IF(H446="ガソリン",VLOOKUP(L446,参考データ!$D$4:$F$6,3,TRUE),VLOOKUP(L446,参考データ!$D$7:$F$15,3,TRUE)),IF(H446="ガソリン",VLOOKUP(L446,参考データ!$D$16:$F$18,3,TRUE),VLOOKUP(L446,参考データ!$D$19:$F$27,3,TRUE))))</f>
        <v/>
      </c>
      <c r="T446" s="204" t="str">
        <f>IF(C446="","",IF(AND(J446=0,K446=0),0,IF(Q446="有",IF(H446="ガソリン",VLOOKUP(M446,参考データ!$B$36:$F$38,3,FALSE)/R446^VLOOKUP(M446,参考データ!$B$36:$F$38,4,FALSE)/L446^VLOOKUP(M446,参考データ!$B$36:$F$38,5,FALSE),VLOOKUP(M446,参考データ!$B$39:$F$42,3,FALSE)/R446^VLOOKUP(M446,参考データ!$B$39:$F$42,4,FALSE)/L446^VLOOKUP(M446,参考データ!$B$39:$F$42,5,FALSE))*U446,J446/(IF(I446="委託輸送",IF(H446="ガソリン",INDEX(参考データ!$F$48:$I$50,MATCH(L446,参考データ!$D$48:$D$50,1),MATCH(M446,参考データ!$F$47:$I$47,0)),INDEX(参考データ!$F$51:$I$59,MATCH(L446,参考データ!$D$51:$D$59,1),MATCH(M446,参考データ!$F$47:$I$47,0))),IF(H446="ガソリン",INDEX(参考データ!$F$60:$I$62,MATCH(L446,参考データ!$D$60:$D$62,1),MATCH(M446,参考データ!$F$47:$I$47,0)),INDEX(参考データ!$F$63:$I$71,MATCH(L446,参考データ!$D$63:$D$71,1),MATCH(M446,参考データ!$F$47:$I$47,0))))))))</f>
        <v/>
      </c>
      <c r="U446" s="218" t="str">
        <f t="shared" si="71"/>
        <v/>
      </c>
      <c r="V446" s="206" t="str">
        <f>IF(C446="","",IF(AND(K446=0,T446=0),"OK",IF(Q446="有",IF(OR(IF(I446="委託輸送",IF(H446="ガソリン",VLOOKUP(L446,参考データ!$D$4:$H$6,5,TRUE),VLOOKUP(L446,参考データ!$D$7:$H$15,5,TRUE)),IF(H446="ガソリン",VLOOKUP(L446,参考データ!$D$16:$H$18,5,TRUE),VLOOKUP(L446,参考データ!$D$19:$H$27,5,TRUE)))&lt;(J446/N446),S446&gt;R446),"エラー","OK"),IF(IF(I446="委託輸送",IF(H446="ガソリン",VLOOKUP(L446,参考データ!$D$4:$H$6,5,TRUE),VLOOKUP(L446,参考データ!$D$7:$H$15,5,TRUE)),IF(H446="ガソリン",VLOOKUP(L446,参考データ!$D$16:$H$18,5,TRUE),VLOOKUP(L446,参考データ!$D$19:$H$27,5,TRUE)))&lt;(J446/N446),"エラー","OK"))))</f>
        <v/>
      </c>
      <c r="AN446" s="156">
        <f t="shared" si="72"/>
        <v>0</v>
      </c>
      <c r="AO446" s="156">
        <f t="shared" si="73"/>
        <v>0</v>
      </c>
      <c r="AP446" s="140">
        <f t="shared" si="74"/>
        <v>0</v>
      </c>
      <c r="AQ446" s="159" t="str">
        <f t="shared" si="75"/>
        <v/>
      </c>
    </row>
    <row r="447" spans="2:43" x14ac:dyDescent="0.2">
      <c r="B447" s="202">
        <v>436</v>
      </c>
      <c r="C447" s="45"/>
      <c r="D447" s="114"/>
      <c r="E447" s="114"/>
      <c r="F447" s="114"/>
      <c r="G447" s="44"/>
      <c r="H447" s="10"/>
      <c r="I447" s="10"/>
      <c r="J447" s="5"/>
      <c r="K447" s="36"/>
      <c r="L447" s="37"/>
      <c r="M447" s="8"/>
      <c r="N447" s="82"/>
      <c r="O447" s="68"/>
      <c r="P447" s="82"/>
      <c r="Q447" s="81"/>
      <c r="R447" s="280" t="str">
        <f t="shared" si="70"/>
        <v/>
      </c>
      <c r="S447" s="39" t="str">
        <f>IF(I447="","",IF(I447="委託輸送",IF(H447="ガソリン",VLOOKUP(L447,参考データ!$D$4:$F$6,3,TRUE),VLOOKUP(L447,参考データ!$D$7:$F$15,3,TRUE)),IF(H447="ガソリン",VLOOKUP(L447,参考データ!$D$16:$F$18,3,TRUE),VLOOKUP(L447,参考データ!$D$19:$F$27,3,TRUE))))</f>
        <v/>
      </c>
      <c r="T447" s="204" t="str">
        <f>IF(C447="","",IF(AND(J447=0,K447=0),0,IF(Q447="有",IF(H447="ガソリン",VLOOKUP(M447,参考データ!$B$36:$F$38,3,FALSE)/R447^VLOOKUP(M447,参考データ!$B$36:$F$38,4,FALSE)/L447^VLOOKUP(M447,参考データ!$B$36:$F$38,5,FALSE),VLOOKUP(M447,参考データ!$B$39:$F$42,3,FALSE)/R447^VLOOKUP(M447,参考データ!$B$39:$F$42,4,FALSE)/L447^VLOOKUP(M447,参考データ!$B$39:$F$42,5,FALSE))*U447,J447/(IF(I447="委託輸送",IF(H447="ガソリン",INDEX(参考データ!$F$48:$I$50,MATCH(L447,参考データ!$D$48:$D$50,1),MATCH(M447,参考データ!$F$47:$I$47,0)),INDEX(参考データ!$F$51:$I$59,MATCH(L447,参考データ!$D$51:$D$59,1),MATCH(M447,参考データ!$F$47:$I$47,0))),IF(H447="ガソリン",INDEX(参考データ!$F$60:$I$62,MATCH(L447,参考データ!$D$60:$D$62,1),MATCH(M447,参考データ!$F$47:$I$47,0)),INDEX(参考データ!$F$63:$I$71,MATCH(L447,参考データ!$D$63:$D$71,1),MATCH(M447,参考データ!$F$47:$I$47,0))))))))</f>
        <v/>
      </c>
      <c r="U447" s="218" t="str">
        <f t="shared" si="71"/>
        <v/>
      </c>
      <c r="V447" s="206" t="str">
        <f>IF(C447="","",IF(AND(K447=0,T447=0),"OK",IF(Q447="有",IF(OR(IF(I447="委託輸送",IF(H447="ガソリン",VLOOKUP(L447,参考データ!$D$4:$H$6,5,TRUE),VLOOKUP(L447,参考データ!$D$7:$H$15,5,TRUE)),IF(H447="ガソリン",VLOOKUP(L447,参考データ!$D$16:$H$18,5,TRUE),VLOOKUP(L447,参考データ!$D$19:$H$27,5,TRUE)))&lt;(J447/N447),S447&gt;R447),"エラー","OK"),IF(IF(I447="委託輸送",IF(H447="ガソリン",VLOOKUP(L447,参考データ!$D$4:$H$6,5,TRUE),VLOOKUP(L447,参考データ!$D$7:$H$15,5,TRUE)),IF(H447="ガソリン",VLOOKUP(L447,参考データ!$D$16:$H$18,5,TRUE),VLOOKUP(L447,参考データ!$D$19:$H$27,5,TRUE)))&lt;(J447/N447),"エラー","OK"))))</f>
        <v/>
      </c>
      <c r="AN447" s="156">
        <f t="shared" si="72"/>
        <v>0</v>
      </c>
      <c r="AO447" s="156">
        <f t="shared" si="73"/>
        <v>0</v>
      </c>
      <c r="AP447" s="140">
        <f t="shared" si="74"/>
        <v>0</v>
      </c>
      <c r="AQ447" s="159" t="str">
        <f t="shared" si="75"/>
        <v/>
      </c>
    </row>
    <row r="448" spans="2:43" x14ac:dyDescent="0.2">
      <c r="B448" s="202">
        <v>437</v>
      </c>
      <c r="C448" s="45"/>
      <c r="D448" s="114"/>
      <c r="E448" s="114"/>
      <c r="F448" s="114"/>
      <c r="G448" s="44"/>
      <c r="H448" s="10"/>
      <c r="I448" s="10"/>
      <c r="J448" s="5"/>
      <c r="K448" s="36"/>
      <c r="L448" s="37"/>
      <c r="M448" s="8"/>
      <c r="N448" s="82"/>
      <c r="O448" s="68"/>
      <c r="P448" s="82"/>
      <c r="Q448" s="81"/>
      <c r="R448" s="280" t="str">
        <f t="shared" si="70"/>
        <v/>
      </c>
      <c r="S448" s="39" t="str">
        <f>IF(I448="","",IF(I448="委託輸送",IF(H448="ガソリン",VLOOKUP(L448,参考データ!$D$4:$F$6,3,TRUE),VLOOKUP(L448,参考データ!$D$7:$F$15,3,TRUE)),IF(H448="ガソリン",VLOOKUP(L448,参考データ!$D$16:$F$18,3,TRUE),VLOOKUP(L448,参考データ!$D$19:$F$27,3,TRUE))))</f>
        <v/>
      </c>
      <c r="T448" s="204" t="str">
        <f>IF(C448="","",IF(AND(J448=0,K448=0),0,IF(Q448="有",IF(H448="ガソリン",VLOOKUP(M448,参考データ!$B$36:$F$38,3,FALSE)/R448^VLOOKUP(M448,参考データ!$B$36:$F$38,4,FALSE)/L448^VLOOKUP(M448,参考データ!$B$36:$F$38,5,FALSE),VLOOKUP(M448,参考データ!$B$39:$F$42,3,FALSE)/R448^VLOOKUP(M448,参考データ!$B$39:$F$42,4,FALSE)/L448^VLOOKUP(M448,参考データ!$B$39:$F$42,5,FALSE))*U448,J448/(IF(I448="委託輸送",IF(H448="ガソリン",INDEX(参考データ!$F$48:$I$50,MATCH(L448,参考データ!$D$48:$D$50,1),MATCH(M448,参考データ!$F$47:$I$47,0)),INDEX(参考データ!$F$51:$I$59,MATCH(L448,参考データ!$D$51:$D$59,1),MATCH(M448,参考データ!$F$47:$I$47,0))),IF(H448="ガソリン",INDEX(参考データ!$F$60:$I$62,MATCH(L448,参考データ!$D$60:$D$62,1),MATCH(M448,参考データ!$F$47:$I$47,0)),INDEX(参考データ!$F$63:$I$71,MATCH(L448,参考データ!$D$63:$D$71,1),MATCH(M448,参考データ!$F$47:$I$47,0))))))))</f>
        <v/>
      </c>
      <c r="U448" s="218" t="str">
        <f t="shared" si="71"/>
        <v/>
      </c>
      <c r="V448" s="206" t="str">
        <f>IF(C448="","",IF(AND(K448=0,T448=0),"OK",IF(Q448="有",IF(OR(IF(I448="委託輸送",IF(H448="ガソリン",VLOOKUP(L448,参考データ!$D$4:$H$6,5,TRUE),VLOOKUP(L448,参考データ!$D$7:$H$15,5,TRUE)),IF(H448="ガソリン",VLOOKUP(L448,参考データ!$D$16:$H$18,5,TRUE),VLOOKUP(L448,参考データ!$D$19:$H$27,5,TRUE)))&lt;(J448/N448),S448&gt;R448),"エラー","OK"),IF(IF(I448="委託輸送",IF(H448="ガソリン",VLOOKUP(L448,参考データ!$D$4:$H$6,5,TRUE),VLOOKUP(L448,参考データ!$D$7:$H$15,5,TRUE)),IF(H448="ガソリン",VLOOKUP(L448,参考データ!$D$16:$H$18,5,TRUE),VLOOKUP(L448,参考データ!$D$19:$H$27,5,TRUE)))&lt;(J448/N448),"エラー","OK"))))</f>
        <v/>
      </c>
      <c r="AN448" s="156">
        <f t="shared" si="72"/>
        <v>0</v>
      </c>
      <c r="AO448" s="156">
        <f t="shared" si="73"/>
        <v>0</v>
      </c>
      <c r="AP448" s="140">
        <f t="shared" si="74"/>
        <v>0</v>
      </c>
      <c r="AQ448" s="159" t="str">
        <f t="shared" si="75"/>
        <v/>
      </c>
    </row>
    <row r="449" spans="2:43" x14ac:dyDescent="0.2">
      <c r="B449" s="202">
        <v>438</v>
      </c>
      <c r="C449" s="45"/>
      <c r="D449" s="114"/>
      <c r="E449" s="114"/>
      <c r="F449" s="114"/>
      <c r="G449" s="44"/>
      <c r="H449" s="10"/>
      <c r="I449" s="10"/>
      <c r="J449" s="5"/>
      <c r="K449" s="36"/>
      <c r="L449" s="37"/>
      <c r="M449" s="8"/>
      <c r="N449" s="82"/>
      <c r="O449" s="68"/>
      <c r="P449" s="82"/>
      <c r="Q449" s="81"/>
      <c r="R449" s="280" t="str">
        <f t="shared" si="70"/>
        <v/>
      </c>
      <c r="S449" s="39" t="str">
        <f>IF(I449="","",IF(I449="委託輸送",IF(H449="ガソリン",VLOOKUP(L449,参考データ!$D$4:$F$6,3,TRUE),VLOOKUP(L449,参考データ!$D$7:$F$15,3,TRUE)),IF(H449="ガソリン",VLOOKUP(L449,参考データ!$D$16:$F$18,3,TRUE),VLOOKUP(L449,参考データ!$D$19:$F$27,3,TRUE))))</f>
        <v/>
      </c>
      <c r="T449" s="204" t="str">
        <f>IF(C449="","",IF(AND(J449=0,K449=0),0,IF(Q449="有",IF(H449="ガソリン",VLOOKUP(M449,参考データ!$B$36:$F$38,3,FALSE)/R449^VLOOKUP(M449,参考データ!$B$36:$F$38,4,FALSE)/L449^VLOOKUP(M449,参考データ!$B$36:$F$38,5,FALSE),VLOOKUP(M449,参考データ!$B$39:$F$42,3,FALSE)/R449^VLOOKUP(M449,参考データ!$B$39:$F$42,4,FALSE)/L449^VLOOKUP(M449,参考データ!$B$39:$F$42,5,FALSE))*U449,J449/(IF(I449="委託輸送",IF(H449="ガソリン",INDEX(参考データ!$F$48:$I$50,MATCH(L449,参考データ!$D$48:$D$50,1),MATCH(M449,参考データ!$F$47:$I$47,0)),INDEX(参考データ!$F$51:$I$59,MATCH(L449,参考データ!$D$51:$D$59,1),MATCH(M449,参考データ!$F$47:$I$47,0))),IF(H449="ガソリン",INDEX(参考データ!$F$60:$I$62,MATCH(L449,参考データ!$D$60:$D$62,1),MATCH(M449,参考データ!$F$47:$I$47,0)),INDEX(参考データ!$F$63:$I$71,MATCH(L449,参考データ!$D$63:$D$71,1),MATCH(M449,参考データ!$F$47:$I$47,0))))))))</f>
        <v/>
      </c>
      <c r="U449" s="218" t="str">
        <f t="shared" si="71"/>
        <v/>
      </c>
      <c r="V449" s="206" t="str">
        <f>IF(C449="","",IF(AND(K449=0,T449=0),"OK",IF(Q449="有",IF(OR(IF(I449="委託輸送",IF(H449="ガソリン",VLOOKUP(L449,参考データ!$D$4:$H$6,5,TRUE),VLOOKUP(L449,参考データ!$D$7:$H$15,5,TRUE)),IF(H449="ガソリン",VLOOKUP(L449,参考データ!$D$16:$H$18,5,TRUE),VLOOKUP(L449,参考データ!$D$19:$H$27,5,TRUE)))&lt;(J449/N449),S449&gt;R449),"エラー","OK"),IF(IF(I449="委託輸送",IF(H449="ガソリン",VLOOKUP(L449,参考データ!$D$4:$H$6,5,TRUE),VLOOKUP(L449,参考データ!$D$7:$H$15,5,TRUE)),IF(H449="ガソリン",VLOOKUP(L449,参考データ!$D$16:$H$18,5,TRUE),VLOOKUP(L449,参考データ!$D$19:$H$27,5,TRUE)))&lt;(J449/N449),"エラー","OK"))))</f>
        <v/>
      </c>
      <c r="AN449" s="156">
        <f t="shared" si="72"/>
        <v>0</v>
      </c>
      <c r="AO449" s="156">
        <f t="shared" si="73"/>
        <v>0</v>
      </c>
      <c r="AP449" s="140">
        <f t="shared" si="74"/>
        <v>0</v>
      </c>
      <c r="AQ449" s="159" t="str">
        <f t="shared" si="75"/>
        <v/>
      </c>
    </row>
    <row r="450" spans="2:43" x14ac:dyDescent="0.2">
      <c r="B450" s="202">
        <v>439</v>
      </c>
      <c r="C450" s="45"/>
      <c r="D450" s="114"/>
      <c r="E450" s="114"/>
      <c r="F450" s="114"/>
      <c r="G450" s="44"/>
      <c r="H450" s="10"/>
      <c r="I450" s="10"/>
      <c r="J450" s="5"/>
      <c r="K450" s="36"/>
      <c r="L450" s="37"/>
      <c r="M450" s="8"/>
      <c r="N450" s="82"/>
      <c r="O450" s="68"/>
      <c r="P450" s="82"/>
      <c r="Q450" s="81"/>
      <c r="R450" s="280" t="str">
        <f t="shared" si="70"/>
        <v/>
      </c>
      <c r="S450" s="39" t="str">
        <f>IF(I450="","",IF(I450="委託輸送",IF(H450="ガソリン",VLOOKUP(L450,参考データ!$D$4:$F$6,3,TRUE),VLOOKUP(L450,参考データ!$D$7:$F$15,3,TRUE)),IF(H450="ガソリン",VLOOKUP(L450,参考データ!$D$16:$F$18,3,TRUE),VLOOKUP(L450,参考データ!$D$19:$F$27,3,TRUE))))</f>
        <v/>
      </c>
      <c r="T450" s="204" t="str">
        <f>IF(C450="","",IF(AND(J450=0,K450=0),0,IF(Q450="有",IF(H450="ガソリン",VLOOKUP(M450,参考データ!$B$36:$F$38,3,FALSE)/R450^VLOOKUP(M450,参考データ!$B$36:$F$38,4,FALSE)/L450^VLOOKUP(M450,参考データ!$B$36:$F$38,5,FALSE),VLOOKUP(M450,参考データ!$B$39:$F$42,3,FALSE)/R450^VLOOKUP(M450,参考データ!$B$39:$F$42,4,FALSE)/L450^VLOOKUP(M450,参考データ!$B$39:$F$42,5,FALSE))*U450,J450/(IF(I450="委託輸送",IF(H450="ガソリン",INDEX(参考データ!$F$48:$I$50,MATCH(L450,参考データ!$D$48:$D$50,1),MATCH(M450,参考データ!$F$47:$I$47,0)),INDEX(参考データ!$F$51:$I$59,MATCH(L450,参考データ!$D$51:$D$59,1),MATCH(M450,参考データ!$F$47:$I$47,0))),IF(H450="ガソリン",INDEX(参考データ!$F$60:$I$62,MATCH(L450,参考データ!$D$60:$D$62,1),MATCH(M450,参考データ!$F$47:$I$47,0)),INDEX(参考データ!$F$63:$I$71,MATCH(L450,参考データ!$D$63:$D$71,1),MATCH(M450,参考データ!$F$47:$I$47,0))))))))</f>
        <v/>
      </c>
      <c r="U450" s="218" t="str">
        <f t="shared" si="71"/>
        <v/>
      </c>
      <c r="V450" s="206" t="str">
        <f>IF(C450="","",IF(AND(K450=0,T450=0),"OK",IF(Q450="有",IF(OR(IF(I450="委託輸送",IF(H450="ガソリン",VLOOKUP(L450,参考データ!$D$4:$H$6,5,TRUE),VLOOKUP(L450,参考データ!$D$7:$H$15,5,TRUE)),IF(H450="ガソリン",VLOOKUP(L450,参考データ!$D$16:$H$18,5,TRUE),VLOOKUP(L450,参考データ!$D$19:$H$27,5,TRUE)))&lt;(J450/N450),S450&gt;R450),"エラー","OK"),IF(IF(I450="委託輸送",IF(H450="ガソリン",VLOOKUP(L450,参考データ!$D$4:$H$6,5,TRUE),VLOOKUP(L450,参考データ!$D$7:$H$15,5,TRUE)),IF(H450="ガソリン",VLOOKUP(L450,参考データ!$D$16:$H$18,5,TRUE),VLOOKUP(L450,参考データ!$D$19:$H$27,5,TRUE)))&lt;(J450/N450),"エラー","OK"))))</f>
        <v/>
      </c>
      <c r="AN450" s="156">
        <f t="shared" si="72"/>
        <v>0</v>
      </c>
      <c r="AO450" s="156">
        <f t="shared" si="73"/>
        <v>0</v>
      </c>
      <c r="AP450" s="140">
        <f t="shared" si="74"/>
        <v>0</v>
      </c>
      <c r="AQ450" s="159" t="str">
        <f t="shared" si="75"/>
        <v/>
      </c>
    </row>
    <row r="451" spans="2:43" x14ac:dyDescent="0.2">
      <c r="B451" s="202">
        <v>440</v>
      </c>
      <c r="C451" s="45"/>
      <c r="D451" s="114"/>
      <c r="E451" s="114"/>
      <c r="F451" s="114"/>
      <c r="G451" s="44"/>
      <c r="H451" s="10"/>
      <c r="I451" s="10"/>
      <c r="J451" s="5"/>
      <c r="K451" s="36"/>
      <c r="L451" s="37"/>
      <c r="M451" s="8"/>
      <c r="N451" s="82"/>
      <c r="O451" s="68"/>
      <c r="P451" s="82"/>
      <c r="Q451" s="81"/>
      <c r="R451" s="280" t="str">
        <f t="shared" si="70"/>
        <v/>
      </c>
      <c r="S451" s="39" t="str">
        <f>IF(I451="","",IF(I451="委託輸送",IF(H451="ガソリン",VLOOKUP(L451,参考データ!$D$4:$F$6,3,TRUE),VLOOKUP(L451,参考データ!$D$7:$F$15,3,TRUE)),IF(H451="ガソリン",VLOOKUP(L451,参考データ!$D$16:$F$18,3,TRUE),VLOOKUP(L451,参考データ!$D$19:$F$27,3,TRUE))))</f>
        <v/>
      </c>
      <c r="T451" s="204" t="str">
        <f>IF(C451="","",IF(AND(J451=0,K451=0),0,IF(Q451="有",IF(H451="ガソリン",VLOOKUP(M451,参考データ!$B$36:$F$38,3,FALSE)/R451^VLOOKUP(M451,参考データ!$B$36:$F$38,4,FALSE)/L451^VLOOKUP(M451,参考データ!$B$36:$F$38,5,FALSE),VLOOKUP(M451,参考データ!$B$39:$F$42,3,FALSE)/R451^VLOOKUP(M451,参考データ!$B$39:$F$42,4,FALSE)/L451^VLOOKUP(M451,参考データ!$B$39:$F$42,5,FALSE))*U451,J451/(IF(I451="委託輸送",IF(H451="ガソリン",INDEX(参考データ!$F$48:$I$50,MATCH(L451,参考データ!$D$48:$D$50,1),MATCH(M451,参考データ!$F$47:$I$47,0)),INDEX(参考データ!$F$51:$I$59,MATCH(L451,参考データ!$D$51:$D$59,1),MATCH(M451,参考データ!$F$47:$I$47,0))),IF(H451="ガソリン",INDEX(参考データ!$F$60:$I$62,MATCH(L451,参考データ!$D$60:$D$62,1),MATCH(M451,参考データ!$F$47:$I$47,0)),INDEX(参考データ!$F$63:$I$71,MATCH(L451,参考データ!$D$63:$D$71,1),MATCH(M451,参考データ!$F$47:$I$47,0))))))))</f>
        <v/>
      </c>
      <c r="U451" s="218" t="str">
        <f t="shared" si="71"/>
        <v/>
      </c>
      <c r="V451" s="206" t="str">
        <f>IF(C451="","",IF(AND(K451=0,T451=0),"OK",IF(Q451="有",IF(OR(IF(I451="委託輸送",IF(H451="ガソリン",VLOOKUP(L451,参考データ!$D$4:$H$6,5,TRUE),VLOOKUP(L451,参考データ!$D$7:$H$15,5,TRUE)),IF(H451="ガソリン",VLOOKUP(L451,参考データ!$D$16:$H$18,5,TRUE),VLOOKUP(L451,参考データ!$D$19:$H$27,5,TRUE)))&lt;(J451/N451),S451&gt;R451),"エラー","OK"),IF(IF(I451="委託輸送",IF(H451="ガソリン",VLOOKUP(L451,参考データ!$D$4:$H$6,5,TRUE),VLOOKUP(L451,参考データ!$D$7:$H$15,5,TRUE)),IF(H451="ガソリン",VLOOKUP(L451,参考データ!$D$16:$H$18,5,TRUE),VLOOKUP(L451,参考データ!$D$19:$H$27,5,TRUE)))&lt;(J451/N451),"エラー","OK"))))</f>
        <v/>
      </c>
      <c r="AN451" s="156">
        <f t="shared" si="72"/>
        <v>0</v>
      </c>
      <c r="AO451" s="156">
        <f t="shared" si="73"/>
        <v>0</v>
      </c>
      <c r="AP451" s="140">
        <f t="shared" si="74"/>
        <v>0</v>
      </c>
      <c r="AQ451" s="159" t="str">
        <f t="shared" si="75"/>
        <v/>
      </c>
    </row>
    <row r="452" spans="2:43" x14ac:dyDescent="0.2">
      <c r="B452" s="202">
        <v>441</v>
      </c>
      <c r="C452" s="45"/>
      <c r="D452" s="114"/>
      <c r="E452" s="114"/>
      <c r="F452" s="114"/>
      <c r="G452" s="44"/>
      <c r="H452" s="10"/>
      <c r="I452" s="10"/>
      <c r="J452" s="5"/>
      <c r="K452" s="36"/>
      <c r="L452" s="37"/>
      <c r="M452" s="8"/>
      <c r="N452" s="82"/>
      <c r="O452" s="68"/>
      <c r="P452" s="82"/>
      <c r="Q452" s="81"/>
      <c r="R452" s="280" t="str">
        <f t="shared" si="70"/>
        <v/>
      </c>
      <c r="S452" s="39" t="str">
        <f>IF(I452="","",IF(I452="委託輸送",IF(H452="ガソリン",VLOOKUP(L452,参考データ!$D$4:$F$6,3,TRUE),VLOOKUP(L452,参考データ!$D$7:$F$15,3,TRUE)),IF(H452="ガソリン",VLOOKUP(L452,参考データ!$D$16:$F$18,3,TRUE),VLOOKUP(L452,参考データ!$D$19:$F$27,3,TRUE))))</f>
        <v/>
      </c>
      <c r="T452" s="204" t="str">
        <f>IF(C452="","",IF(AND(J452=0,K452=0),0,IF(Q452="有",IF(H452="ガソリン",VLOOKUP(M452,参考データ!$B$36:$F$38,3,FALSE)/R452^VLOOKUP(M452,参考データ!$B$36:$F$38,4,FALSE)/L452^VLOOKUP(M452,参考データ!$B$36:$F$38,5,FALSE),VLOOKUP(M452,参考データ!$B$39:$F$42,3,FALSE)/R452^VLOOKUP(M452,参考データ!$B$39:$F$42,4,FALSE)/L452^VLOOKUP(M452,参考データ!$B$39:$F$42,5,FALSE))*U452,J452/(IF(I452="委託輸送",IF(H452="ガソリン",INDEX(参考データ!$F$48:$I$50,MATCH(L452,参考データ!$D$48:$D$50,1),MATCH(M452,参考データ!$F$47:$I$47,0)),INDEX(参考データ!$F$51:$I$59,MATCH(L452,参考データ!$D$51:$D$59,1),MATCH(M452,参考データ!$F$47:$I$47,0))),IF(H452="ガソリン",INDEX(参考データ!$F$60:$I$62,MATCH(L452,参考データ!$D$60:$D$62,1),MATCH(M452,参考データ!$F$47:$I$47,0)),INDEX(参考データ!$F$63:$I$71,MATCH(L452,参考データ!$D$63:$D$71,1),MATCH(M452,参考データ!$F$47:$I$47,0))))))))</f>
        <v/>
      </c>
      <c r="U452" s="218" t="str">
        <f t="shared" si="71"/>
        <v/>
      </c>
      <c r="V452" s="206" t="str">
        <f>IF(C452="","",IF(AND(K452=0,T452=0),"OK",IF(Q452="有",IF(OR(IF(I452="委託輸送",IF(H452="ガソリン",VLOOKUP(L452,参考データ!$D$4:$H$6,5,TRUE),VLOOKUP(L452,参考データ!$D$7:$H$15,5,TRUE)),IF(H452="ガソリン",VLOOKUP(L452,参考データ!$D$16:$H$18,5,TRUE),VLOOKUP(L452,参考データ!$D$19:$H$27,5,TRUE)))&lt;(J452/N452),S452&gt;R452),"エラー","OK"),IF(IF(I452="委託輸送",IF(H452="ガソリン",VLOOKUP(L452,参考データ!$D$4:$H$6,5,TRUE),VLOOKUP(L452,参考データ!$D$7:$H$15,5,TRUE)),IF(H452="ガソリン",VLOOKUP(L452,参考データ!$D$16:$H$18,5,TRUE),VLOOKUP(L452,参考データ!$D$19:$H$27,5,TRUE)))&lt;(J452/N452),"エラー","OK"))))</f>
        <v/>
      </c>
      <c r="AN452" s="156">
        <f t="shared" si="72"/>
        <v>0</v>
      </c>
      <c r="AO452" s="156">
        <f t="shared" si="73"/>
        <v>0</v>
      </c>
      <c r="AP452" s="140">
        <f t="shared" si="74"/>
        <v>0</v>
      </c>
      <c r="AQ452" s="159" t="str">
        <f t="shared" si="75"/>
        <v/>
      </c>
    </row>
    <row r="453" spans="2:43" x14ac:dyDescent="0.2">
      <c r="B453" s="202">
        <v>442</v>
      </c>
      <c r="C453" s="45"/>
      <c r="D453" s="114"/>
      <c r="E453" s="114"/>
      <c r="F453" s="114"/>
      <c r="G453" s="44"/>
      <c r="H453" s="10"/>
      <c r="I453" s="10"/>
      <c r="J453" s="5"/>
      <c r="K453" s="36"/>
      <c r="L453" s="37"/>
      <c r="M453" s="8"/>
      <c r="N453" s="82"/>
      <c r="O453" s="68"/>
      <c r="P453" s="82"/>
      <c r="Q453" s="81"/>
      <c r="R453" s="280" t="str">
        <f t="shared" si="70"/>
        <v/>
      </c>
      <c r="S453" s="39" t="str">
        <f>IF(I453="","",IF(I453="委託輸送",IF(H453="ガソリン",VLOOKUP(L453,参考データ!$D$4:$F$6,3,TRUE),VLOOKUP(L453,参考データ!$D$7:$F$15,3,TRUE)),IF(H453="ガソリン",VLOOKUP(L453,参考データ!$D$16:$F$18,3,TRUE),VLOOKUP(L453,参考データ!$D$19:$F$27,3,TRUE))))</f>
        <v/>
      </c>
      <c r="T453" s="204" t="str">
        <f>IF(C453="","",IF(AND(J453=0,K453=0),0,IF(Q453="有",IF(H453="ガソリン",VLOOKUP(M453,参考データ!$B$36:$F$38,3,FALSE)/R453^VLOOKUP(M453,参考データ!$B$36:$F$38,4,FALSE)/L453^VLOOKUP(M453,参考データ!$B$36:$F$38,5,FALSE),VLOOKUP(M453,参考データ!$B$39:$F$42,3,FALSE)/R453^VLOOKUP(M453,参考データ!$B$39:$F$42,4,FALSE)/L453^VLOOKUP(M453,参考データ!$B$39:$F$42,5,FALSE))*U453,J453/(IF(I453="委託輸送",IF(H453="ガソリン",INDEX(参考データ!$F$48:$I$50,MATCH(L453,参考データ!$D$48:$D$50,1),MATCH(M453,参考データ!$F$47:$I$47,0)),INDEX(参考データ!$F$51:$I$59,MATCH(L453,参考データ!$D$51:$D$59,1),MATCH(M453,参考データ!$F$47:$I$47,0))),IF(H453="ガソリン",INDEX(参考データ!$F$60:$I$62,MATCH(L453,参考データ!$D$60:$D$62,1),MATCH(M453,参考データ!$F$47:$I$47,0)),INDEX(参考データ!$F$63:$I$71,MATCH(L453,参考データ!$D$63:$D$71,1),MATCH(M453,参考データ!$F$47:$I$47,0))))))))</f>
        <v/>
      </c>
      <c r="U453" s="218" t="str">
        <f t="shared" si="71"/>
        <v/>
      </c>
      <c r="V453" s="206" t="str">
        <f>IF(C453="","",IF(AND(K453=0,T453=0),"OK",IF(Q453="有",IF(OR(IF(I453="委託輸送",IF(H453="ガソリン",VLOOKUP(L453,参考データ!$D$4:$H$6,5,TRUE),VLOOKUP(L453,参考データ!$D$7:$H$15,5,TRUE)),IF(H453="ガソリン",VLOOKUP(L453,参考データ!$D$16:$H$18,5,TRUE),VLOOKUP(L453,参考データ!$D$19:$H$27,5,TRUE)))&lt;(J453/N453),S453&gt;R453),"エラー","OK"),IF(IF(I453="委託輸送",IF(H453="ガソリン",VLOOKUP(L453,参考データ!$D$4:$H$6,5,TRUE),VLOOKUP(L453,参考データ!$D$7:$H$15,5,TRUE)),IF(H453="ガソリン",VLOOKUP(L453,参考データ!$D$16:$H$18,5,TRUE),VLOOKUP(L453,参考データ!$D$19:$H$27,5,TRUE)))&lt;(J453/N453),"エラー","OK"))))</f>
        <v/>
      </c>
      <c r="AN453" s="156">
        <f t="shared" si="72"/>
        <v>0</v>
      </c>
      <c r="AO453" s="156">
        <f t="shared" si="73"/>
        <v>0</v>
      </c>
      <c r="AP453" s="140">
        <f t="shared" si="74"/>
        <v>0</v>
      </c>
      <c r="AQ453" s="159" t="str">
        <f t="shared" si="75"/>
        <v/>
      </c>
    </row>
    <row r="454" spans="2:43" x14ac:dyDescent="0.2">
      <c r="B454" s="202">
        <v>443</v>
      </c>
      <c r="C454" s="45"/>
      <c r="D454" s="114"/>
      <c r="E454" s="114"/>
      <c r="F454" s="114"/>
      <c r="G454" s="44"/>
      <c r="H454" s="10"/>
      <c r="I454" s="10"/>
      <c r="J454" s="5"/>
      <c r="K454" s="36"/>
      <c r="L454" s="37"/>
      <c r="M454" s="8"/>
      <c r="N454" s="82"/>
      <c r="O454" s="68"/>
      <c r="P454" s="82"/>
      <c r="Q454" s="81"/>
      <c r="R454" s="280" t="str">
        <f t="shared" si="70"/>
        <v/>
      </c>
      <c r="S454" s="39" t="str">
        <f>IF(I454="","",IF(I454="委託輸送",IF(H454="ガソリン",VLOOKUP(L454,参考データ!$D$4:$F$6,3,TRUE),VLOOKUP(L454,参考データ!$D$7:$F$15,3,TRUE)),IF(H454="ガソリン",VLOOKUP(L454,参考データ!$D$16:$F$18,3,TRUE),VLOOKUP(L454,参考データ!$D$19:$F$27,3,TRUE))))</f>
        <v/>
      </c>
      <c r="T454" s="204" t="str">
        <f>IF(C454="","",IF(AND(J454=0,K454=0),0,IF(Q454="有",IF(H454="ガソリン",VLOOKUP(M454,参考データ!$B$36:$F$38,3,FALSE)/R454^VLOOKUP(M454,参考データ!$B$36:$F$38,4,FALSE)/L454^VLOOKUP(M454,参考データ!$B$36:$F$38,5,FALSE),VLOOKUP(M454,参考データ!$B$39:$F$42,3,FALSE)/R454^VLOOKUP(M454,参考データ!$B$39:$F$42,4,FALSE)/L454^VLOOKUP(M454,参考データ!$B$39:$F$42,5,FALSE))*U454,J454/(IF(I454="委託輸送",IF(H454="ガソリン",INDEX(参考データ!$F$48:$I$50,MATCH(L454,参考データ!$D$48:$D$50,1),MATCH(M454,参考データ!$F$47:$I$47,0)),INDEX(参考データ!$F$51:$I$59,MATCH(L454,参考データ!$D$51:$D$59,1),MATCH(M454,参考データ!$F$47:$I$47,0))),IF(H454="ガソリン",INDEX(参考データ!$F$60:$I$62,MATCH(L454,参考データ!$D$60:$D$62,1),MATCH(M454,参考データ!$F$47:$I$47,0)),INDEX(参考データ!$F$63:$I$71,MATCH(L454,参考データ!$D$63:$D$71,1),MATCH(M454,参考データ!$F$47:$I$47,0))))))))</f>
        <v/>
      </c>
      <c r="U454" s="218" t="str">
        <f t="shared" si="71"/>
        <v/>
      </c>
      <c r="V454" s="206" t="str">
        <f>IF(C454="","",IF(AND(K454=0,T454=0),"OK",IF(Q454="有",IF(OR(IF(I454="委託輸送",IF(H454="ガソリン",VLOOKUP(L454,参考データ!$D$4:$H$6,5,TRUE),VLOOKUP(L454,参考データ!$D$7:$H$15,5,TRUE)),IF(H454="ガソリン",VLOOKUP(L454,参考データ!$D$16:$H$18,5,TRUE),VLOOKUP(L454,参考データ!$D$19:$H$27,5,TRUE)))&lt;(J454/N454),S454&gt;R454),"エラー","OK"),IF(IF(I454="委託輸送",IF(H454="ガソリン",VLOOKUP(L454,参考データ!$D$4:$H$6,5,TRUE),VLOOKUP(L454,参考データ!$D$7:$H$15,5,TRUE)),IF(H454="ガソリン",VLOOKUP(L454,参考データ!$D$16:$H$18,5,TRUE),VLOOKUP(L454,参考データ!$D$19:$H$27,5,TRUE)))&lt;(J454/N454),"エラー","OK"))))</f>
        <v/>
      </c>
      <c r="AN454" s="156">
        <f t="shared" si="72"/>
        <v>0</v>
      </c>
      <c r="AO454" s="156">
        <f t="shared" si="73"/>
        <v>0</v>
      </c>
      <c r="AP454" s="140">
        <f t="shared" si="74"/>
        <v>0</v>
      </c>
      <c r="AQ454" s="159" t="str">
        <f t="shared" si="75"/>
        <v/>
      </c>
    </row>
    <row r="455" spans="2:43" x14ac:dyDescent="0.2">
      <c r="B455" s="202">
        <v>444</v>
      </c>
      <c r="C455" s="45"/>
      <c r="D455" s="114"/>
      <c r="E455" s="114"/>
      <c r="F455" s="114"/>
      <c r="G455" s="44"/>
      <c r="H455" s="10"/>
      <c r="I455" s="10"/>
      <c r="J455" s="5"/>
      <c r="K455" s="36"/>
      <c r="L455" s="37"/>
      <c r="M455" s="8"/>
      <c r="N455" s="82"/>
      <c r="O455" s="68"/>
      <c r="P455" s="82"/>
      <c r="Q455" s="81"/>
      <c r="R455" s="280" t="str">
        <f t="shared" si="70"/>
        <v/>
      </c>
      <c r="S455" s="39" t="str">
        <f>IF(I455="","",IF(I455="委託輸送",IF(H455="ガソリン",VLOOKUP(L455,参考データ!$D$4:$F$6,3,TRUE),VLOOKUP(L455,参考データ!$D$7:$F$15,3,TRUE)),IF(H455="ガソリン",VLOOKUP(L455,参考データ!$D$16:$F$18,3,TRUE),VLOOKUP(L455,参考データ!$D$19:$F$27,3,TRUE))))</f>
        <v/>
      </c>
      <c r="T455" s="204" t="str">
        <f>IF(C455="","",IF(AND(J455=0,K455=0),0,IF(Q455="有",IF(H455="ガソリン",VLOOKUP(M455,参考データ!$B$36:$F$38,3,FALSE)/R455^VLOOKUP(M455,参考データ!$B$36:$F$38,4,FALSE)/L455^VLOOKUP(M455,参考データ!$B$36:$F$38,5,FALSE),VLOOKUP(M455,参考データ!$B$39:$F$42,3,FALSE)/R455^VLOOKUP(M455,参考データ!$B$39:$F$42,4,FALSE)/L455^VLOOKUP(M455,参考データ!$B$39:$F$42,5,FALSE))*U455,J455/(IF(I455="委託輸送",IF(H455="ガソリン",INDEX(参考データ!$F$48:$I$50,MATCH(L455,参考データ!$D$48:$D$50,1),MATCH(M455,参考データ!$F$47:$I$47,0)),INDEX(参考データ!$F$51:$I$59,MATCH(L455,参考データ!$D$51:$D$59,1),MATCH(M455,参考データ!$F$47:$I$47,0))),IF(H455="ガソリン",INDEX(参考データ!$F$60:$I$62,MATCH(L455,参考データ!$D$60:$D$62,1),MATCH(M455,参考データ!$F$47:$I$47,0)),INDEX(参考データ!$F$63:$I$71,MATCH(L455,参考データ!$D$63:$D$71,1),MATCH(M455,参考データ!$F$47:$I$47,0))))))))</f>
        <v/>
      </c>
      <c r="U455" s="218" t="str">
        <f t="shared" si="71"/>
        <v/>
      </c>
      <c r="V455" s="206" t="str">
        <f>IF(C455="","",IF(AND(K455=0,T455=0),"OK",IF(Q455="有",IF(OR(IF(I455="委託輸送",IF(H455="ガソリン",VLOOKUP(L455,参考データ!$D$4:$H$6,5,TRUE),VLOOKUP(L455,参考データ!$D$7:$H$15,5,TRUE)),IF(H455="ガソリン",VLOOKUP(L455,参考データ!$D$16:$H$18,5,TRUE),VLOOKUP(L455,参考データ!$D$19:$H$27,5,TRUE)))&lt;(J455/N455),S455&gt;R455),"エラー","OK"),IF(IF(I455="委託輸送",IF(H455="ガソリン",VLOOKUP(L455,参考データ!$D$4:$H$6,5,TRUE),VLOOKUP(L455,参考データ!$D$7:$H$15,5,TRUE)),IF(H455="ガソリン",VLOOKUP(L455,参考データ!$D$16:$H$18,5,TRUE),VLOOKUP(L455,参考データ!$D$19:$H$27,5,TRUE)))&lt;(J455/N455),"エラー","OK"))))</f>
        <v/>
      </c>
      <c r="AN455" s="156">
        <f t="shared" si="72"/>
        <v>0</v>
      </c>
      <c r="AO455" s="156">
        <f t="shared" si="73"/>
        <v>0</v>
      </c>
      <c r="AP455" s="140">
        <f t="shared" si="74"/>
        <v>0</v>
      </c>
      <c r="AQ455" s="159" t="str">
        <f t="shared" si="75"/>
        <v/>
      </c>
    </row>
    <row r="456" spans="2:43" x14ac:dyDescent="0.2">
      <c r="B456" s="202">
        <v>445</v>
      </c>
      <c r="C456" s="45"/>
      <c r="D456" s="114"/>
      <c r="E456" s="114"/>
      <c r="F456" s="114"/>
      <c r="G456" s="44"/>
      <c r="H456" s="10"/>
      <c r="I456" s="10"/>
      <c r="J456" s="5"/>
      <c r="K456" s="36"/>
      <c r="L456" s="37"/>
      <c r="M456" s="8"/>
      <c r="N456" s="82"/>
      <c r="O456" s="68"/>
      <c r="P456" s="82"/>
      <c r="Q456" s="81"/>
      <c r="R456" s="280" t="str">
        <f t="shared" si="70"/>
        <v/>
      </c>
      <c r="S456" s="39" t="str">
        <f>IF(I456="","",IF(I456="委託輸送",IF(H456="ガソリン",VLOOKUP(L456,参考データ!$D$4:$F$6,3,TRUE),VLOOKUP(L456,参考データ!$D$7:$F$15,3,TRUE)),IF(H456="ガソリン",VLOOKUP(L456,参考データ!$D$16:$F$18,3,TRUE),VLOOKUP(L456,参考データ!$D$19:$F$27,3,TRUE))))</f>
        <v/>
      </c>
      <c r="T456" s="204" t="str">
        <f>IF(C456="","",IF(AND(J456=0,K456=0),0,IF(Q456="有",IF(H456="ガソリン",VLOOKUP(M456,参考データ!$B$36:$F$38,3,FALSE)/R456^VLOOKUP(M456,参考データ!$B$36:$F$38,4,FALSE)/L456^VLOOKUP(M456,参考データ!$B$36:$F$38,5,FALSE),VLOOKUP(M456,参考データ!$B$39:$F$42,3,FALSE)/R456^VLOOKUP(M456,参考データ!$B$39:$F$42,4,FALSE)/L456^VLOOKUP(M456,参考データ!$B$39:$F$42,5,FALSE))*U456,J456/(IF(I456="委託輸送",IF(H456="ガソリン",INDEX(参考データ!$F$48:$I$50,MATCH(L456,参考データ!$D$48:$D$50,1),MATCH(M456,参考データ!$F$47:$I$47,0)),INDEX(参考データ!$F$51:$I$59,MATCH(L456,参考データ!$D$51:$D$59,1),MATCH(M456,参考データ!$F$47:$I$47,0))),IF(H456="ガソリン",INDEX(参考データ!$F$60:$I$62,MATCH(L456,参考データ!$D$60:$D$62,1),MATCH(M456,参考データ!$F$47:$I$47,0)),INDEX(参考データ!$F$63:$I$71,MATCH(L456,参考データ!$D$63:$D$71,1),MATCH(M456,参考データ!$F$47:$I$47,0))))))))</f>
        <v/>
      </c>
      <c r="U456" s="218" t="str">
        <f t="shared" si="71"/>
        <v/>
      </c>
      <c r="V456" s="206" t="str">
        <f>IF(C456="","",IF(AND(K456=0,T456=0),"OK",IF(Q456="有",IF(OR(IF(I456="委託輸送",IF(H456="ガソリン",VLOOKUP(L456,参考データ!$D$4:$H$6,5,TRUE),VLOOKUP(L456,参考データ!$D$7:$H$15,5,TRUE)),IF(H456="ガソリン",VLOOKUP(L456,参考データ!$D$16:$H$18,5,TRUE),VLOOKUP(L456,参考データ!$D$19:$H$27,5,TRUE)))&lt;(J456/N456),S456&gt;R456),"エラー","OK"),IF(IF(I456="委託輸送",IF(H456="ガソリン",VLOOKUP(L456,参考データ!$D$4:$H$6,5,TRUE),VLOOKUP(L456,参考データ!$D$7:$H$15,5,TRUE)),IF(H456="ガソリン",VLOOKUP(L456,参考データ!$D$16:$H$18,5,TRUE),VLOOKUP(L456,参考データ!$D$19:$H$27,5,TRUE)))&lt;(J456/N456),"エラー","OK"))))</f>
        <v/>
      </c>
      <c r="AN456" s="156">
        <f t="shared" si="72"/>
        <v>0</v>
      </c>
      <c r="AO456" s="156">
        <f t="shared" si="73"/>
        <v>0</v>
      </c>
      <c r="AP456" s="140">
        <f t="shared" si="74"/>
        <v>0</v>
      </c>
      <c r="AQ456" s="159" t="str">
        <f t="shared" si="75"/>
        <v/>
      </c>
    </row>
    <row r="457" spans="2:43" x14ac:dyDescent="0.2">
      <c r="B457" s="202">
        <v>446</v>
      </c>
      <c r="C457" s="45"/>
      <c r="D457" s="114"/>
      <c r="E457" s="114"/>
      <c r="F457" s="114"/>
      <c r="G457" s="44"/>
      <c r="H457" s="10"/>
      <c r="I457" s="10"/>
      <c r="J457" s="5"/>
      <c r="K457" s="36"/>
      <c r="L457" s="37"/>
      <c r="M457" s="8"/>
      <c r="N457" s="82"/>
      <c r="O457" s="68"/>
      <c r="P457" s="82"/>
      <c r="Q457" s="81"/>
      <c r="R457" s="280" t="str">
        <f t="shared" si="70"/>
        <v/>
      </c>
      <c r="S457" s="39" t="str">
        <f>IF(I457="","",IF(I457="委託輸送",IF(H457="ガソリン",VLOOKUP(L457,参考データ!$D$4:$F$6,3,TRUE),VLOOKUP(L457,参考データ!$D$7:$F$15,3,TRUE)),IF(H457="ガソリン",VLOOKUP(L457,参考データ!$D$16:$F$18,3,TRUE),VLOOKUP(L457,参考データ!$D$19:$F$27,3,TRUE))))</f>
        <v/>
      </c>
      <c r="T457" s="204" t="str">
        <f>IF(C457="","",IF(AND(J457=0,K457=0),0,IF(Q457="有",IF(H457="ガソリン",VLOOKUP(M457,参考データ!$B$36:$F$38,3,FALSE)/R457^VLOOKUP(M457,参考データ!$B$36:$F$38,4,FALSE)/L457^VLOOKUP(M457,参考データ!$B$36:$F$38,5,FALSE),VLOOKUP(M457,参考データ!$B$39:$F$42,3,FALSE)/R457^VLOOKUP(M457,参考データ!$B$39:$F$42,4,FALSE)/L457^VLOOKUP(M457,参考データ!$B$39:$F$42,5,FALSE))*U457,J457/(IF(I457="委託輸送",IF(H457="ガソリン",INDEX(参考データ!$F$48:$I$50,MATCH(L457,参考データ!$D$48:$D$50,1),MATCH(M457,参考データ!$F$47:$I$47,0)),INDEX(参考データ!$F$51:$I$59,MATCH(L457,参考データ!$D$51:$D$59,1),MATCH(M457,参考データ!$F$47:$I$47,0))),IF(H457="ガソリン",INDEX(参考データ!$F$60:$I$62,MATCH(L457,参考データ!$D$60:$D$62,1),MATCH(M457,参考データ!$F$47:$I$47,0)),INDEX(参考データ!$F$63:$I$71,MATCH(L457,参考データ!$D$63:$D$71,1),MATCH(M457,参考データ!$F$47:$I$47,0))))))))</f>
        <v/>
      </c>
      <c r="U457" s="218" t="str">
        <f t="shared" si="71"/>
        <v/>
      </c>
      <c r="V457" s="206" t="str">
        <f>IF(C457="","",IF(AND(K457=0,T457=0),"OK",IF(Q457="有",IF(OR(IF(I457="委託輸送",IF(H457="ガソリン",VLOOKUP(L457,参考データ!$D$4:$H$6,5,TRUE),VLOOKUP(L457,参考データ!$D$7:$H$15,5,TRUE)),IF(H457="ガソリン",VLOOKUP(L457,参考データ!$D$16:$H$18,5,TRUE),VLOOKUP(L457,参考データ!$D$19:$H$27,5,TRUE)))&lt;(J457/N457),S457&gt;R457),"エラー","OK"),IF(IF(I457="委託輸送",IF(H457="ガソリン",VLOOKUP(L457,参考データ!$D$4:$H$6,5,TRUE),VLOOKUP(L457,参考データ!$D$7:$H$15,5,TRUE)),IF(H457="ガソリン",VLOOKUP(L457,参考データ!$D$16:$H$18,5,TRUE),VLOOKUP(L457,参考データ!$D$19:$H$27,5,TRUE)))&lt;(J457/N457),"エラー","OK"))))</f>
        <v/>
      </c>
      <c r="AN457" s="156">
        <f t="shared" si="72"/>
        <v>0</v>
      </c>
      <c r="AO457" s="156">
        <f t="shared" si="73"/>
        <v>0</v>
      </c>
      <c r="AP457" s="140">
        <f t="shared" si="74"/>
        <v>0</v>
      </c>
      <c r="AQ457" s="159" t="str">
        <f t="shared" si="75"/>
        <v/>
      </c>
    </row>
    <row r="458" spans="2:43" x14ac:dyDescent="0.2">
      <c r="B458" s="202">
        <v>447</v>
      </c>
      <c r="C458" s="45"/>
      <c r="D458" s="114"/>
      <c r="E458" s="114"/>
      <c r="F458" s="114"/>
      <c r="G458" s="44"/>
      <c r="H458" s="10"/>
      <c r="I458" s="10"/>
      <c r="J458" s="5"/>
      <c r="K458" s="36"/>
      <c r="L458" s="37"/>
      <c r="M458" s="8"/>
      <c r="N458" s="82"/>
      <c r="O458" s="68"/>
      <c r="P458" s="82"/>
      <c r="Q458" s="81"/>
      <c r="R458" s="280" t="str">
        <f t="shared" si="70"/>
        <v/>
      </c>
      <c r="S458" s="39" t="str">
        <f>IF(I458="","",IF(I458="委託輸送",IF(H458="ガソリン",VLOOKUP(L458,参考データ!$D$4:$F$6,3,TRUE),VLOOKUP(L458,参考データ!$D$7:$F$15,3,TRUE)),IF(H458="ガソリン",VLOOKUP(L458,参考データ!$D$16:$F$18,3,TRUE),VLOOKUP(L458,参考データ!$D$19:$F$27,3,TRUE))))</f>
        <v/>
      </c>
      <c r="T458" s="204" t="str">
        <f>IF(C458="","",IF(AND(J458=0,K458=0),0,IF(Q458="有",IF(H458="ガソリン",VLOOKUP(M458,参考データ!$B$36:$F$38,3,FALSE)/R458^VLOOKUP(M458,参考データ!$B$36:$F$38,4,FALSE)/L458^VLOOKUP(M458,参考データ!$B$36:$F$38,5,FALSE),VLOOKUP(M458,参考データ!$B$39:$F$42,3,FALSE)/R458^VLOOKUP(M458,参考データ!$B$39:$F$42,4,FALSE)/L458^VLOOKUP(M458,参考データ!$B$39:$F$42,5,FALSE))*U458,J458/(IF(I458="委託輸送",IF(H458="ガソリン",INDEX(参考データ!$F$48:$I$50,MATCH(L458,参考データ!$D$48:$D$50,1),MATCH(M458,参考データ!$F$47:$I$47,0)),INDEX(参考データ!$F$51:$I$59,MATCH(L458,参考データ!$D$51:$D$59,1),MATCH(M458,参考データ!$F$47:$I$47,0))),IF(H458="ガソリン",INDEX(参考データ!$F$60:$I$62,MATCH(L458,参考データ!$D$60:$D$62,1),MATCH(M458,参考データ!$F$47:$I$47,0)),INDEX(参考データ!$F$63:$I$71,MATCH(L458,参考データ!$D$63:$D$71,1),MATCH(M458,参考データ!$F$47:$I$47,0))))))))</f>
        <v/>
      </c>
      <c r="U458" s="218" t="str">
        <f t="shared" si="71"/>
        <v/>
      </c>
      <c r="V458" s="206" t="str">
        <f>IF(C458="","",IF(AND(K458=0,T458=0),"OK",IF(Q458="有",IF(OR(IF(I458="委託輸送",IF(H458="ガソリン",VLOOKUP(L458,参考データ!$D$4:$H$6,5,TRUE),VLOOKUP(L458,参考データ!$D$7:$H$15,5,TRUE)),IF(H458="ガソリン",VLOOKUP(L458,参考データ!$D$16:$H$18,5,TRUE),VLOOKUP(L458,参考データ!$D$19:$H$27,5,TRUE)))&lt;(J458/N458),S458&gt;R458),"エラー","OK"),IF(IF(I458="委託輸送",IF(H458="ガソリン",VLOOKUP(L458,参考データ!$D$4:$H$6,5,TRUE),VLOOKUP(L458,参考データ!$D$7:$H$15,5,TRUE)),IF(H458="ガソリン",VLOOKUP(L458,参考データ!$D$16:$H$18,5,TRUE),VLOOKUP(L458,参考データ!$D$19:$H$27,5,TRUE)))&lt;(J458/N458),"エラー","OK"))))</f>
        <v/>
      </c>
      <c r="AN458" s="156">
        <f t="shared" si="72"/>
        <v>0</v>
      </c>
      <c r="AO458" s="156">
        <f t="shared" si="73"/>
        <v>0</v>
      </c>
      <c r="AP458" s="140">
        <f t="shared" si="74"/>
        <v>0</v>
      </c>
      <c r="AQ458" s="159" t="str">
        <f t="shared" si="75"/>
        <v/>
      </c>
    </row>
    <row r="459" spans="2:43" x14ac:dyDescent="0.2">
      <c r="B459" s="202">
        <v>448</v>
      </c>
      <c r="C459" s="45"/>
      <c r="D459" s="114"/>
      <c r="E459" s="114"/>
      <c r="F459" s="114"/>
      <c r="G459" s="44"/>
      <c r="H459" s="10"/>
      <c r="I459" s="10"/>
      <c r="J459" s="5"/>
      <c r="K459" s="36"/>
      <c r="L459" s="37"/>
      <c r="M459" s="8"/>
      <c r="N459" s="82"/>
      <c r="O459" s="68"/>
      <c r="P459" s="82"/>
      <c r="Q459" s="81"/>
      <c r="R459" s="280" t="str">
        <f t="shared" si="70"/>
        <v/>
      </c>
      <c r="S459" s="39" t="str">
        <f>IF(I459="","",IF(I459="委託輸送",IF(H459="ガソリン",VLOOKUP(L459,参考データ!$D$4:$F$6,3,TRUE),VLOOKUP(L459,参考データ!$D$7:$F$15,3,TRUE)),IF(H459="ガソリン",VLOOKUP(L459,参考データ!$D$16:$F$18,3,TRUE),VLOOKUP(L459,参考データ!$D$19:$F$27,3,TRUE))))</f>
        <v/>
      </c>
      <c r="T459" s="204" t="str">
        <f>IF(C459="","",IF(AND(J459=0,K459=0),0,IF(Q459="有",IF(H459="ガソリン",VLOOKUP(M459,参考データ!$B$36:$F$38,3,FALSE)/R459^VLOOKUP(M459,参考データ!$B$36:$F$38,4,FALSE)/L459^VLOOKUP(M459,参考データ!$B$36:$F$38,5,FALSE),VLOOKUP(M459,参考データ!$B$39:$F$42,3,FALSE)/R459^VLOOKUP(M459,参考データ!$B$39:$F$42,4,FALSE)/L459^VLOOKUP(M459,参考データ!$B$39:$F$42,5,FALSE))*U459,J459/(IF(I459="委託輸送",IF(H459="ガソリン",INDEX(参考データ!$F$48:$I$50,MATCH(L459,参考データ!$D$48:$D$50,1),MATCH(M459,参考データ!$F$47:$I$47,0)),INDEX(参考データ!$F$51:$I$59,MATCH(L459,参考データ!$D$51:$D$59,1),MATCH(M459,参考データ!$F$47:$I$47,0))),IF(H459="ガソリン",INDEX(参考データ!$F$60:$I$62,MATCH(L459,参考データ!$D$60:$D$62,1),MATCH(M459,参考データ!$F$47:$I$47,0)),INDEX(参考データ!$F$63:$I$71,MATCH(L459,参考データ!$D$63:$D$71,1),MATCH(M459,参考データ!$F$47:$I$47,0))))))))</f>
        <v/>
      </c>
      <c r="U459" s="218" t="str">
        <f t="shared" si="71"/>
        <v/>
      </c>
      <c r="V459" s="206" t="str">
        <f>IF(C459="","",IF(AND(K459=0,T459=0),"OK",IF(Q459="有",IF(OR(IF(I459="委託輸送",IF(H459="ガソリン",VLOOKUP(L459,参考データ!$D$4:$H$6,5,TRUE),VLOOKUP(L459,参考データ!$D$7:$H$15,5,TRUE)),IF(H459="ガソリン",VLOOKUP(L459,参考データ!$D$16:$H$18,5,TRUE),VLOOKUP(L459,参考データ!$D$19:$H$27,5,TRUE)))&lt;(J459/N459),S459&gt;R459),"エラー","OK"),IF(IF(I459="委託輸送",IF(H459="ガソリン",VLOOKUP(L459,参考データ!$D$4:$H$6,5,TRUE),VLOOKUP(L459,参考データ!$D$7:$H$15,5,TRUE)),IF(H459="ガソリン",VLOOKUP(L459,参考データ!$D$16:$H$18,5,TRUE),VLOOKUP(L459,参考データ!$D$19:$H$27,5,TRUE)))&lt;(J459/N459),"エラー","OK"))))</f>
        <v/>
      </c>
      <c r="AN459" s="156">
        <f t="shared" si="72"/>
        <v>0</v>
      </c>
      <c r="AO459" s="156">
        <f t="shared" si="73"/>
        <v>0</v>
      </c>
      <c r="AP459" s="140">
        <f t="shared" si="74"/>
        <v>0</v>
      </c>
      <c r="AQ459" s="159" t="str">
        <f t="shared" si="75"/>
        <v/>
      </c>
    </row>
    <row r="460" spans="2:43" x14ac:dyDescent="0.2">
      <c r="B460" s="202">
        <v>449</v>
      </c>
      <c r="C460" s="45"/>
      <c r="D460" s="114"/>
      <c r="E460" s="114"/>
      <c r="F460" s="114"/>
      <c r="G460" s="44"/>
      <c r="H460" s="10"/>
      <c r="I460" s="10"/>
      <c r="J460" s="5"/>
      <c r="K460" s="36"/>
      <c r="L460" s="37"/>
      <c r="M460" s="8"/>
      <c r="N460" s="82"/>
      <c r="O460" s="68"/>
      <c r="P460" s="82"/>
      <c r="Q460" s="81"/>
      <c r="R460" s="280" t="str">
        <f t="shared" ref="R460:R523" si="76">IFERROR(K460/L460,"")</f>
        <v/>
      </c>
      <c r="S460" s="39" t="str">
        <f>IF(I460="","",IF(I460="委託輸送",IF(H460="ガソリン",VLOOKUP(L460,参考データ!$D$4:$F$6,3,TRUE),VLOOKUP(L460,参考データ!$D$7:$F$15,3,TRUE)),IF(H460="ガソリン",VLOOKUP(L460,参考データ!$D$16:$F$18,3,TRUE),VLOOKUP(L460,参考データ!$D$19:$F$27,3,TRUE))))</f>
        <v/>
      </c>
      <c r="T460" s="204" t="str">
        <f>IF(C460="","",IF(AND(J460=0,K460=0),0,IF(Q460="有",IF(H460="ガソリン",VLOOKUP(M460,参考データ!$B$36:$F$38,3,FALSE)/R460^VLOOKUP(M460,参考データ!$B$36:$F$38,4,FALSE)/L460^VLOOKUP(M460,参考データ!$B$36:$F$38,5,FALSE),VLOOKUP(M460,参考データ!$B$39:$F$42,3,FALSE)/R460^VLOOKUP(M460,参考データ!$B$39:$F$42,4,FALSE)/L460^VLOOKUP(M460,参考データ!$B$39:$F$42,5,FALSE))*U460,J460/(IF(I460="委託輸送",IF(H460="ガソリン",INDEX(参考データ!$F$48:$I$50,MATCH(L460,参考データ!$D$48:$D$50,1),MATCH(M460,参考データ!$F$47:$I$47,0)),INDEX(参考データ!$F$51:$I$59,MATCH(L460,参考データ!$D$51:$D$59,1),MATCH(M460,参考データ!$F$47:$I$47,0))),IF(H460="ガソリン",INDEX(参考データ!$F$60:$I$62,MATCH(L460,参考データ!$D$60:$D$62,1),MATCH(M460,参考データ!$F$47:$I$47,0)),INDEX(参考データ!$F$63:$I$71,MATCH(L460,参考データ!$D$63:$D$71,1),MATCH(M460,参考データ!$F$47:$I$47,0))))))))</f>
        <v/>
      </c>
      <c r="U460" s="218" t="str">
        <f t="shared" ref="U460:U523" si="77">IF(C460="","",K460*J460/1000)</f>
        <v/>
      </c>
      <c r="V460" s="206" t="str">
        <f>IF(C460="","",IF(AND(K460=0,T460=0),"OK",IF(Q460="有",IF(OR(IF(I460="委託輸送",IF(H460="ガソリン",VLOOKUP(L460,参考データ!$D$4:$H$6,5,TRUE),VLOOKUP(L460,参考データ!$D$7:$H$15,5,TRUE)),IF(H460="ガソリン",VLOOKUP(L460,参考データ!$D$16:$H$18,5,TRUE),VLOOKUP(L460,参考データ!$D$19:$H$27,5,TRUE)))&lt;(J460/N460),S460&gt;R460),"エラー","OK"),IF(IF(I460="委託輸送",IF(H460="ガソリン",VLOOKUP(L460,参考データ!$D$4:$H$6,5,TRUE),VLOOKUP(L460,参考データ!$D$7:$H$15,5,TRUE)),IF(H460="ガソリン",VLOOKUP(L460,参考データ!$D$16:$H$18,5,TRUE),VLOOKUP(L460,参考データ!$D$19:$H$27,5,TRUE)))&lt;(J460/N460),"エラー","OK"))))</f>
        <v/>
      </c>
      <c r="AN460" s="156">
        <f t="shared" ref="AN460:AN523" si="78">IFERROR(R460*N460,0)</f>
        <v>0</v>
      </c>
      <c r="AO460" s="156">
        <f t="shared" ref="AO460:AO523" si="79">+J460*L460/1000</f>
        <v>0</v>
      </c>
      <c r="AP460" s="140">
        <f t="shared" ref="AP460:AP523" si="80">IFERROR(J460/N460,0)</f>
        <v>0</v>
      </c>
      <c r="AQ460" s="159" t="str">
        <f t="shared" ref="AQ460:AQ523" si="81">C460&amp;D460&amp;E460&amp;F460</f>
        <v/>
      </c>
    </row>
    <row r="461" spans="2:43" x14ac:dyDescent="0.2">
      <c r="B461" s="202">
        <v>450</v>
      </c>
      <c r="C461" s="45"/>
      <c r="D461" s="114"/>
      <c r="E461" s="114"/>
      <c r="F461" s="114"/>
      <c r="G461" s="44"/>
      <c r="H461" s="10"/>
      <c r="I461" s="10"/>
      <c r="J461" s="5"/>
      <c r="K461" s="36"/>
      <c r="L461" s="37"/>
      <c r="M461" s="8"/>
      <c r="N461" s="82"/>
      <c r="O461" s="68"/>
      <c r="P461" s="82"/>
      <c r="Q461" s="81"/>
      <c r="R461" s="280" t="str">
        <f t="shared" si="76"/>
        <v/>
      </c>
      <c r="S461" s="39" t="str">
        <f>IF(I461="","",IF(I461="委託輸送",IF(H461="ガソリン",VLOOKUP(L461,参考データ!$D$4:$F$6,3,TRUE),VLOOKUP(L461,参考データ!$D$7:$F$15,3,TRUE)),IF(H461="ガソリン",VLOOKUP(L461,参考データ!$D$16:$F$18,3,TRUE),VLOOKUP(L461,参考データ!$D$19:$F$27,3,TRUE))))</f>
        <v/>
      </c>
      <c r="T461" s="204" t="str">
        <f>IF(C461="","",IF(AND(J461=0,K461=0),0,IF(Q461="有",IF(H461="ガソリン",VLOOKUP(M461,参考データ!$B$36:$F$38,3,FALSE)/R461^VLOOKUP(M461,参考データ!$B$36:$F$38,4,FALSE)/L461^VLOOKUP(M461,参考データ!$B$36:$F$38,5,FALSE),VLOOKUP(M461,参考データ!$B$39:$F$42,3,FALSE)/R461^VLOOKUP(M461,参考データ!$B$39:$F$42,4,FALSE)/L461^VLOOKUP(M461,参考データ!$B$39:$F$42,5,FALSE))*U461,J461/(IF(I461="委託輸送",IF(H461="ガソリン",INDEX(参考データ!$F$48:$I$50,MATCH(L461,参考データ!$D$48:$D$50,1),MATCH(M461,参考データ!$F$47:$I$47,0)),INDEX(参考データ!$F$51:$I$59,MATCH(L461,参考データ!$D$51:$D$59,1),MATCH(M461,参考データ!$F$47:$I$47,0))),IF(H461="ガソリン",INDEX(参考データ!$F$60:$I$62,MATCH(L461,参考データ!$D$60:$D$62,1),MATCH(M461,参考データ!$F$47:$I$47,0)),INDEX(参考データ!$F$63:$I$71,MATCH(L461,参考データ!$D$63:$D$71,1),MATCH(M461,参考データ!$F$47:$I$47,0))))))))</f>
        <v/>
      </c>
      <c r="U461" s="218" t="str">
        <f t="shared" si="77"/>
        <v/>
      </c>
      <c r="V461" s="206" t="str">
        <f>IF(C461="","",IF(AND(K461=0,T461=0),"OK",IF(Q461="有",IF(OR(IF(I461="委託輸送",IF(H461="ガソリン",VLOOKUP(L461,参考データ!$D$4:$H$6,5,TRUE),VLOOKUP(L461,参考データ!$D$7:$H$15,5,TRUE)),IF(H461="ガソリン",VLOOKUP(L461,参考データ!$D$16:$H$18,5,TRUE),VLOOKUP(L461,参考データ!$D$19:$H$27,5,TRUE)))&lt;(J461/N461),S461&gt;R461),"エラー","OK"),IF(IF(I461="委託輸送",IF(H461="ガソリン",VLOOKUP(L461,参考データ!$D$4:$H$6,5,TRUE),VLOOKUP(L461,参考データ!$D$7:$H$15,5,TRUE)),IF(H461="ガソリン",VLOOKUP(L461,参考データ!$D$16:$H$18,5,TRUE),VLOOKUP(L461,参考データ!$D$19:$H$27,5,TRUE)))&lt;(J461/N461),"エラー","OK"))))</f>
        <v/>
      </c>
      <c r="AN461" s="156">
        <f t="shared" si="78"/>
        <v>0</v>
      </c>
      <c r="AO461" s="156">
        <f t="shared" si="79"/>
        <v>0</v>
      </c>
      <c r="AP461" s="140">
        <f t="shared" si="80"/>
        <v>0</v>
      </c>
      <c r="AQ461" s="159" t="str">
        <f t="shared" si="81"/>
        <v/>
      </c>
    </row>
    <row r="462" spans="2:43" x14ac:dyDescent="0.2">
      <c r="B462" s="202">
        <v>451</v>
      </c>
      <c r="C462" s="45"/>
      <c r="D462" s="114"/>
      <c r="E462" s="114"/>
      <c r="F462" s="114"/>
      <c r="G462" s="44"/>
      <c r="H462" s="10"/>
      <c r="I462" s="10"/>
      <c r="J462" s="5"/>
      <c r="K462" s="36"/>
      <c r="L462" s="37"/>
      <c r="M462" s="8"/>
      <c r="N462" s="82"/>
      <c r="O462" s="68"/>
      <c r="P462" s="82"/>
      <c r="Q462" s="81"/>
      <c r="R462" s="280" t="str">
        <f t="shared" si="76"/>
        <v/>
      </c>
      <c r="S462" s="39" t="str">
        <f>IF(I462="","",IF(I462="委託輸送",IF(H462="ガソリン",VLOOKUP(L462,参考データ!$D$4:$F$6,3,TRUE),VLOOKUP(L462,参考データ!$D$7:$F$15,3,TRUE)),IF(H462="ガソリン",VLOOKUP(L462,参考データ!$D$16:$F$18,3,TRUE),VLOOKUP(L462,参考データ!$D$19:$F$27,3,TRUE))))</f>
        <v/>
      </c>
      <c r="T462" s="204" t="str">
        <f>IF(C462="","",IF(AND(J462=0,K462=0),0,IF(Q462="有",IF(H462="ガソリン",VLOOKUP(M462,参考データ!$B$36:$F$38,3,FALSE)/R462^VLOOKUP(M462,参考データ!$B$36:$F$38,4,FALSE)/L462^VLOOKUP(M462,参考データ!$B$36:$F$38,5,FALSE),VLOOKUP(M462,参考データ!$B$39:$F$42,3,FALSE)/R462^VLOOKUP(M462,参考データ!$B$39:$F$42,4,FALSE)/L462^VLOOKUP(M462,参考データ!$B$39:$F$42,5,FALSE))*U462,J462/(IF(I462="委託輸送",IF(H462="ガソリン",INDEX(参考データ!$F$48:$I$50,MATCH(L462,参考データ!$D$48:$D$50,1),MATCH(M462,参考データ!$F$47:$I$47,0)),INDEX(参考データ!$F$51:$I$59,MATCH(L462,参考データ!$D$51:$D$59,1),MATCH(M462,参考データ!$F$47:$I$47,0))),IF(H462="ガソリン",INDEX(参考データ!$F$60:$I$62,MATCH(L462,参考データ!$D$60:$D$62,1),MATCH(M462,参考データ!$F$47:$I$47,0)),INDEX(参考データ!$F$63:$I$71,MATCH(L462,参考データ!$D$63:$D$71,1),MATCH(M462,参考データ!$F$47:$I$47,0))))))))</f>
        <v/>
      </c>
      <c r="U462" s="218" t="str">
        <f t="shared" si="77"/>
        <v/>
      </c>
      <c r="V462" s="206" t="str">
        <f>IF(C462="","",IF(AND(K462=0,T462=0),"OK",IF(Q462="有",IF(OR(IF(I462="委託輸送",IF(H462="ガソリン",VLOOKUP(L462,参考データ!$D$4:$H$6,5,TRUE),VLOOKUP(L462,参考データ!$D$7:$H$15,5,TRUE)),IF(H462="ガソリン",VLOOKUP(L462,参考データ!$D$16:$H$18,5,TRUE),VLOOKUP(L462,参考データ!$D$19:$H$27,5,TRUE)))&lt;(J462/N462),S462&gt;R462),"エラー","OK"),IF(IF(I462="委託輸送",IF(H462="ガソリン",VLOOKUP(L462,参考データ!$D$4:$H$6,5,TRUE),VLOOKUP(L462,参考データ!$D$7:$H$15,5,TRUE)),IF(H462="ガソリン",VLOOKUP(L462,参考データ!$D$16:$H$18,5,TRUE),VLOOKUP(L462,参考データ!$D$19:$H$27,5,TRUE)))&lt;(J462/N462),"エラー","OK"))))</f>
        <v/>
      </c>
      <c r="AN462" s="156">
        <f t="shared" si="78"/>
        <v>0</v>
      </c>
      <c r="AO462" s="156">
        <f t="shared" si="79"/>
        <v>0</v>
      </c>
      <c r="AP462" s="140">
        <f t="shared" si="80"/>
        <v>0</v>
      </c>
      <c r="AQ462" s="159" t="str">
        <f t="shared" si="81"/>
        <v/>
      </c>
    </row>
    <row r="463" spans="2:43" x14ac:dyDescent="0.2">
      <c r="B463" s="202">
        <v>452</v>
      </c>
      <c r="C463" s="45"/>
      <c r="D463" s="114"/>
      <c r="E463" s="114"/>
      <c r="F463" s="114"/>
      <c r="G463" s="44"/>
      <c r="H463" s="10"/>
      <c r="I463" s="10"/>
      <c r="J463" s="5"/>
      <c r="K463" s="36"/>
      <c r="L463" s="37"/>
      <c r="M463" s="8"/>
      <c r="N463" s="82"/>
      <c r="O463" s="68"/>
      <c r="P463" s="82"/>
      <c r="Q463" s="81"/>
      <c r="R463" s="280" t="str">
        <f t="shared" si="76"/>
        <v/>
      </c>
      <c r="S463" s="39" t="str">
        <f>IF(I463="","",IF(I463="委託輸送",IF(H463="ガソリン",VLOOKUP(L463,参考データ!$D$4:$F$6,3,TRUE),VLOOKUP(L463,参考データ!$D$7:$F$15,3,TRUE)),IF(H463="ガソリン",VLOOKUP(L463,参考データ!$D$16:$F$18,3,TRUE),VLOOKUP(L463,参考データ!$D$19:$F$27,3,TRUE))))</f>
        <v/>
      </c>
      <c r="T463" s="204" t="str">
        <f>IF(C463="","",IF(AND(J463=0,K463=0),0,IF(Q463="有",IF(H463="ガソリン",VLOOKUP(M463,参考データ!$B$36:$F$38,3,FALSE)/R463^VLOOKUP(M463,参考データ!$B$36:$F$38,4,FALSE)/L463^VLOOKUP(M463,参考データ!$B$36:$F$38,5,FALSE),VLOOKUP(M463,参考データ!$B$39:$F$42,3,FALSE)/R463^VLOOKUP(M463,参考データ!$B$39:$F$42,4,FALSE)/L463^VLOOKUP(M463,参考データ!$B$39:$F$42,5,FALSE))*U463,J463/(IF(I463="委託輸送",IF(H463="ガソリン",INDEX(参考データ!$F$48:$I$50,MATCH(L463,参考データ!$D$48:$D$50,1),MATCH(M463,参考データ!$F$47:$I$47,0)),INDEX(参考データ!$F$51:$I$59,MATCH(L463,参考データ!$D$51:$D$59,1),MATCH(M463,参考データ!$F$47:$I$47,0))),IF(H463="ガソリン",INDEX(参考データ!$F$60:$I$62,MATCH(L463,参考データ!$D$60:$D$62,1),MATCH(M463,参考データ!$F$47:$I$47,0)),INDEX(参考データ!$F$63:$I$71,MATCH(L463,参考データ!$D$63:$D$71,1),MATCH(M463,参考データ!$F$47:$I$47,0))))))))</f>
        <v/>
      </c>
      <c r="U463" s="218" t="str">
        <f t="shared" si="77"/>
        <v/>
      </c>
      <c r="V463" s="206" t="str">
        <f>IF(C463="","",IF(AND(K463=0,T463=0),"OK",IF(Q463="有",IF(OR(IF(I463="委託輸送",IF(H463="ガソリン",VLOOKUP(L463,参考データ!$D$4:$H$6,5,TRUE),VLOOKUP(L463,参考データ!$D$7:$H$15,5,TRUE)),IF(H463="ガソリン",VLOOKUP(L463,参考データ!$D$16:$H$18,5,TRUE),VLOOKUP(L463,参考データ!$D$19:$H$27,5,TRUE)))&lt;(J463/N463),S463&gt;R463),"エラー","OK"),IF(IF(I463="委託輸送",IF(H463="ガソリン",VLOOKUP(L463,参考データ!$D$4:$H$6,5,TRUE),VLOOKUP(L463,参考データ!$D$7:$H$15,5,TRUE)),IF(H463="ガソリン",VLOOKUP(L463,参考データ!$D$16:$H$18,5,TRUE),VLOOKUP(L463,参考データ!$D$19:$H$27,5,TRUE)))&lt;(J463/N463),"エラー","OK"))))</f>
        <v/>
      </c>
      <c r="AN463" s="156">
        <f t="shared" si="78"/>
        <v>0</v>
      </c>
      <c r="AO463" s="156">
        <f t="shared" si="79"/>
        <v>0</v>
      </c>
      <c r="AP463" s="140">
        <f t="shared" si="80"/>
        <v>0</v>
      </c>
      <c r="AQ463" s="159" t="str">
        <f t="shared" si="81"/>
        <v/>
      </c>
    </row>
    <row r="464" spans="2:43" x14ac:dyDescent="0.2">
      <c r="B464" s="202">
        <v>453</v>
      </c>
      <c r="C464" s="45"/>
      <c r="D464" s="114"/>
      <c r="E464" s="114"/>
      <c r="F464" s="114"/>
      <c r="G464" s="44"/>
      <c r="H464" s="10"/>
      <c r="I464" s="10"/>
      <c r="J464" s="5"/>
      <c r="K464" s="36"/>
      <c r="L464" s="37"/>
      <c r="M464" s="8"/>
      <c r="N464" s="82"/>
      <c r="O464" s="68"/>
      <c r="P464" s="82"/>
      <c r="Q464" s="81"/>
      <c r="R464" s="280" t="str">
        <f t="shared" si="76"/>
        <v/>
      </c>
      <c r="S464" s="39" t="str">
        <f>IF(I464="","",IF(I464="委託輸送",IF(H464="ガソリン",VLOOKUP(L464,参考データ!$D$4:$F$6,3,TRUE),VLOOKUP(L464,参考データ!$D$7:$F$15,3,TRUE)),IF(H464="ガソリン",VLOOKUP(L464,参考データ!$D$16:$F$18,3,TRUE),VLOOKUP(L464,参考データ!$D$19:$F$27,3,TRUE))))</f>
        <v/>
      </c>
      <c r="T464" s="204" t="str">
        <f>IF(C464="","",IF(AND(J464=0,K464=0),0,IF(Q464="有",IF(H464="ガソリン",VLOOKUP(M464,参考データ!$B$36:$F$38,3,FALSE)/R464^VLOOKUP(M464,参考データ!$B$36:$F$38,4,FALSE)/L464^VLOOKUP(M464,参考データ!$B$36:$F$38,5,FALSE),VLOOKUP(M464,参考データ!$B$39:$F$42,3,FALSE)/R464^VLOOKUP(M464,参考データ!$B$39:$F$42,4,FALSE)/L464^VLOOKUP(M464,参考データ!$B$39:$F$42,5,FALSE))*U464,J464/(IF(I464="委託輸送",IF(H464="ガソリン",INDEX(参考データ!$F$48:$I$50,MATCH(L464,参考データ!$D$48:$D$50,1),MATCH(M464,参考データ!$F$47:$I$47,0)),INDEX(参考データ!$F$51:$I$59,MATCH(L464,参考データ!$D$51:$D$59,1),MATCH(M464,参考データ!$F$47:$I$47,0))),IF(H464="ガソリン",INDEX(参考データ!$F$60:$I$62,MATCH(L464,参考データ!$D$60:$D$62,1),MATCH(M464,参考データ!$F$47:$I$47,0)),INDEX(参考データ!$F$63:$I$71,MATCH(L464,参考データ!$D$63:$D$71,1),MATCH(M464,参考データ!$F$47:$I$47,0))))))))</f>
        <v/>
      </c>
      <c r="U464" s="218" t="str">
        <f t="shared" si="77"/>
        <v/>
      </c>
      <c r="V464" s="206" t="str">
        <f>IF(C464="","",IF(AND(K464=0,T464=0),"OK",IF(Q464="有",IF(OR(IF(I464="委託輸送",IF(H464="ガソリン",VLOOKUP(L464,参考データ!$D$4:$H$6,5,TRUE),VLOOKUP(L464,参考データ!$D$7:$H$15,5,TRUE)),IF(H464="ガソリン",VLOOKUP(L464,参考データ!$D$16:$H$18,5,TRUE),VLOOKUP(L464,参考データ!$D$19:$H$27,5,TRUE)))&lt;(J464/N464),S464&gt;R464),"エラー","OK"),IF(IF(I464="委託輸送",IF(H464="ガソリン",VLOOKUP(L464,参考データ!$D$4:$H$6,5,TRUE),VLOOKUP(L464,参考データ!$D$7:$H$15,5,TRUE)),IF(H464="ガソリン",VLOOKUP(L464,参考データ!$D$16:$H$18,5,TRUE),VLOOKUP(L464,参考データ!$D$19:$H$27,5,TRUE)))&lt;(J464/N464),"エラー","OK"))))</f>
        <v/>
      </c>
      <c r="AN464" s="156">
        <f t="shared" si="78"/>
        <v>0</v>
      </c>
      <c r="AO464" s="156">
        <f t="shared" si="79"/>
        <v>0</v>
      </c>
      <c r="AP464" s="140">
        <f t="shared" si="80"/>
        <v>0</v>
      </c>
      <c r="AQ464" s="159" t="str">
        <f t="shared" si="81"/>
        <v/>
      </c>
    </row>
    <row r="465" spans="2:43" x14ac:dyDescent="0.2">
      <c r="B465" s="202">
        <v>454</v>
      </c>
      <c r="C465" s="45"/>
      <c r="D465" s="114"/>
      <c r="E465" s="114"/>
      <c r="F465" s="114"/>
      <c r="G465" s="44"/>
      <c r="H465" s="10"/>
      <c r="I465" s="10"/>
      <c r="J465" s="5"/>
      <c r="K465" s="36"/>
      <c r="L465" s="37"/>
      <c r="M465" s="8"/>
      <c r="N465" s="82"/>
      <c r="O465" s="68"/>
      <c r="P465" s="82"/>
      <c r="Q465" s="81"/>
      <c r="R465" s="280" t="str">
        <f t="shared" si="76"/>
        <v/>
      </c>
      <c r="S465" s="39" t="str">
        <f>IF(I465="","",IF(I465="委託輸送",IF(H465="ガソリン",VLOOKUP(L465,参考データ!$D$4:$F$6,3,TRUE),VLOOKUP(L465,参考データ!$D$7:$F$15,3,TRUE)),IF(H465="ガソリン",VLOOKUP(L465,参考データ!$D$16:$F$18,3,TRUE),VLOOKUP(L465,参考データ!$D$19:$F$27,3,TRUE))))</f>
        <v/>
      </c>
      <c r="T465" s="204" t="str">
        <f>IF(C465="","",IF(AND(J465=0,K465=0),0,IF(Q465="有",IF(H465="ガソリン",VLOOKUP(M465,参考データ!$B$36:$F$38,3,FALSE)/R465^VLOOKUP(M465,参考データ!$B$36:$F$38,4,FALSE)/L465^VLOOKUP(M465,参考データ!$B$36:$F$38,5,FALSE),VLOOKUP(M465,参考データ!$B$39:$F$42,3,FALSE)/R465^VLOOKUP(M465,参考データ!$B$39:$F$42,4,FALSE)/L465^VLOOKUP(M465,参考データ!$B$39:$F$42,5,FALSE))*U465,J465/(IF(I465="委託輸送",IF(H465="ガソリン",INDEX(参考データ!$F$48:$I$50,MATCH(L465,参考データ!$D$48:$D$50,1),MATCH(M465,参考データ!$F$47:$I$47,0)),INDEX(参考データ!$F$51:$I$59,MATCH(L465,参考データ!$D$51:$D$59,1),MATCH(M465,参考データ!$F$47:$I$47,0))),IF(H465="ガソリン",INDEX(参考データ!$F$60:$I$62,MATCH(L465,参考データ!$D$60:$D$62,1),MATCH(M465,参考データ!$F$47:$I$47,0)),INDEX(参考データ!$F$63:$I$71,MATCH(L465,参考データ!$D$63:$D$71,1),MATCH(M465,参考データ!$F$47:$I$47,0))))))))</f>
        <v/>
      </c>
      <c r="U465" s="218" t="str">
        <f t="shared" si="77"/>
        <v/>
      </c>
      <c r="V465" s="206" t="str">
        <f>IF(C465="","",IF(AND(K465=0,T465=0),"OK",IF(Q465="有",IF(OR(IF(I465="委託輸送",IF(H465="ガソリン",VLOOKUP(L465,参考データ!$D$4:$H$6,5,TRUE),VLOOKUP(L465,参考データ!$D$7:$H$15,5,TRUE)),IF(H465="ガソリン",VLOOKUP(L465,参考データ!$D$16:$H$18,5,TRUE),VLOOKUP(L465,参考データ!$D$19:$H$27,5,TRUE)))&lt;(J465/N465),S465&gt;R465),"エラー","OK"),IF(IF(I465="委託輸送",IF(H465="ガソリン",VLOOKUP(L465,参考データ!$D$4:$H$6,5,TRUE),VLOOKUP(L465,参考データ!$D$7:$H$15,5,TRUE)),IF(H465="ガソリン",VLOOKUP(L465,参考データ!$D$16:$H$18,5,TRUE),VLOOKUP(L465,参考データ!$D$19:$H$27,5,TRUE)))&lt;(J465/N465),"エラー","OK"))))</f>
        <v/>
      </c>
      <c r="AN465" s="156">
        <f t="shared" si="78"/>
        <v>0</v>
      </c>
      <c r="AO465" s="156">
        <f t="shared" si="79"/>
        <v>0</v>
      </c>
      <c r="AP465" s="140">
        <f t="shared" si="80"/>
        <v>0</v>
      </c>
      <c r="AQ465" s="159" t="str">
        <f t="shared" si="81"/>
        <v/>
      </c>
    </row>
    <row r="466" spans="2:43" x14ac:dyDescent="0.2">
      <c r="B466" s="202">
        <v>455</v>
      </c>
      <c r="C466" s="45"/>
      <c r="D466" s="114"/>
      <c r="E466" s="114"/>
      <c r="F466" s="114"/>
      <c r="G466" s="44"/>
      <c r="H466" s="10"/>
      <c r="I466" s="10"/>
      <c r="J466" s="5"/>
      <c r="K466" s="36"/>
      <c r="L466" s="37"/>
      <c r="M466" s="8"/>
      <c r="N466" s="82"/>
      <c r="O466" s="68"/>
      <c r="P466" s="82"/>
      <c r="Q466" s="81"/>
      <c r="R466" s="280" t="str">
        <f t="shared" si="76"/>
        <v/>
      </c>
      <c r="S466" s="39" t="str">
        <f>IF(I466="","",IF(I466="委託輸送",IF(H466="ガソリン",VLOOKUP(L466,参考データ!$D$4:$F$6,3,TRUE),VLOOKUP(L466,参考データ!$D$7:$F$15,3,TRUE)),IF(H466="ガソリン",VLOOKUP(L466,参考データ!$D$16:$F$18,3,TRUE),VLOOKUP(L466,参考データ!$D$19:$F$27,3,TRUE))))</f>
        <v/>
      </c>
      <c r="T466" s="204" t="str">
        <f>IF(C466="","",IF(AND(J466=0,K466=0),0,IF(Q466="有",IF(H466="ガソリン",VLOOKUP(M466,参考データ!$B$36:$F$38,3,FALSE)/R466^VLOOKUP(M466,参考データ!$B$36:$F$38,4,FALSE)/L466^VLOOKUP(M466,参考データ!$B$36:$F$38,5,FALSE),VLOOKUP(M466,参考データ!$B$39:$F$42,3,FALSE)/R466^VLOOKUP(M466,参考データ!$B$39:$F$42,4,FALSE)/L466^VLOOKUP(M466,参考データ!$B$39:$F$42,5,FALSE))*U466,J466/(IF(I466="委託輸送",IF(H466="ガソリン",INDEX(参考データ!$F$48:$I$50,MATCH(L466,参考データ!$D$48:$D$50,1),MATCH(M466,参考データ!$F$47:$I$47,0)),INDEX(参考データ!$F$51:$I$59,MATCH(L466,参考データ!$D$51:$D$59,1),MATCH(M466,参考データ!$F$47:$I$47,0))),IF(H466="ガソリン",INDEX(参考データ!$F$60:$I$62,MATCH(L466,参考データ!$D$60:$D$62,1),MATCH(M466,参考データ!$F$47:$I$47,0)),INDEX(参考データ!$F$63:$I$71,MATCH(L466,参考データ!$D$63:$D$71,1),MATCH(M466,参考データ!$F$47:$I$47,0))))))))</f>
        <v/>
      </c>
      <c r="U466" s="218" t="str">
        <f t="shared" si="77"/>
        <v/>
      </c>
      <c r="V466" s="206" t="str">
        <f>IF(C466="","",IF(AND(K466=0,T466=0),"OK",IF(Q466="有",IF(OR(IF(I466="委託輸送",IF(H466="ガソリン",VLOOKUP(L466,参考データ!$D$4:$H$6,5,TRUE),VLOOKUP(L466,参考データ!$D$7:$H$15,5,TRUE)),IF(H466="ガソリン",VLOOKUP(L466,参考データ!$D$16:$H$18,5,TRUE),VLOOKUP(L466,参考データ!$D$19:$H$27,5,TRUE)))&lt;(J466/N466),S466&gt;R466),"エラー","OK"),IF(IF(I466="委託輸送",IF(H466="ガソリン",VLOOKUP(L466,参考データ!$D$4:$H$6,5,TRUE),VLOOKUP(L466,参考データ!$D$7:$H$15,5,TRUE)),IF(H466="ガソリン",VLOOKUP(L466,参考データ!$D$16:$H$18,5,TRUE),VLOOKUP(L466,参考データ!$D$19:$H$27,5,TRUE)))&lt;(J466/N466),"エラー","OK"))))</f>
        <v/>
      </c>
      <c r="AN466" s="156">
        <f t="shared" si="78"/>
        <v>0</v>
      </c>
      <c r="AO466" s="156">
        <f t="shared" si="79"/>
        <v>0</v>
      </c>
      <c r="AP466" s="140">
        <f t="shared" si="80"/>
        <v>0</v>
      </c>
      <c r="AQ466" s="159" t="str">
        <f t="shared" si="81"/>
        <v/>
      </c>
    </row>
    <row r="467" spans="2:43" x14ac:dyDescent="0.2">
      <c r="B467" s="202">
        <v>456</v>
      </c>
      <c r="C467" s="45"/>
      <c r="D467" s="114"/>
      <c r="E467" s="114"/>
      <c r="F467" s="114"/>
      <c r="G467" s="44"/>
      <c r="H467" s="10"/>
      <c r="I467" s="10"/>
      <c r="J467" s="5"/>
      <c r="K467" s="36"/>
      <c r="L467" s="37"/>
      <c r="M467" s="8"/>
      <c r="N467" s="82"/>
      <c r="O467" s="68"/>
      <c r="P467" s="82"/>
      <c r="Q467" s="81"/>
      <c r="R467" s="280" t="str">
        <f t="shared" si="76"/>
        <v/>
      </c>
      <c r="S467" s="39" t="str">
        <f>IF(I467="","",IF(I467="委託輸送",IF(H467="ガソリン",VLOOKUP(L467,参考データ!$D$4:$F$6,3,TRUE),VLOOKUP(L467,参考データ!$D$7:$F$15,3,TRUE)),IF(H467="ガソリン",VLOOKUP(L467,参考データ!$D$16:$F$18,3,TRUE),VLOOKUP(L467,参考データ!$D$19:$F$27,3,TRUE))))</f>
        <v/>
      </c>
      <c r="T467" s="204" t="str">
        <f>IF(C467="","",IF(AND(J467=0,K467=0),0,IF(Q467="有",IF(H467="ガソリン",VLOOKUP(M467,参考データ!$B$36:$F$38,3,FALSE)/R467^VLOOKUP(M467,参考データ!$B$36:$F$38,4,FALSE)/L467^VLOOKUP(M467,参考データ!$B$36:$F$38,5,FALSE),VLOOKUP(M467,参考データ!$B$39:$F$42,3,FALSE)/R467^VLOOKUP(M467,参考データ!$B$39:$F$42,4,FALSE)/L467^VLOOKUP(M467,参考データ!$B$39:$F$42,5,FALSE))*U467,J467/(IF(I467="委託輸送",IF(H467="ガソリン",INDEX(参考データ!$F$48:$I$50,MATCH(L467,参考データ!$D$48:$D$50,1),MATCH(M467,参考データ!$F$47:$I$47,0)),INDEX(参考データ!$F$51:$I$59,MATCH(L467,参考データ!$D$51:$D$59,1),MATCH(M467,参考データ!$F$47:$I$47,0))),IF(H467="ガソリン",INDEX(参考データ!$F$60:$I$62,MATCH(L467,参考データ!$D$60:$D$62,1),MATCH(M467,参考データ!$F$47:$I$47,0)),INDEX(参考データ!$F$63:$I$71,MATCH(L467,参考データ!$D$63:$D$71,1),MATCH(M467,参考データ!$F$47:$I$47,0))))))))</f>
        <v/>
      </c>
      <c r="U467" s="218" t="str">
        <f t="shared" si="77"/>
        <v/>
      </c>
      <c r="V467" s="206" t="str">
        <f>IF(C467="","",IF(AND(K467=0,T467=0),"OK",IF(Q467="有",IF(OR(IF(I467="委託輸送",IF(H467="ガソリン",VLOOKUP(L467,参考データ!$D$4:$H$6,5,TRUE),VLOOKUP(L467,参考データ!$D$7:$H$15,5,TRUE)),IF(H467="ガソリン",VLOOKUP(L467,参考データ!$D$16:$H$18,5,TRUE),VLOOKUP(L467,参考データ!$D$19:$H$27,5,TRUE)))&lt;(J467/N467),S467&gt;R467),"エラー","OK"),IF(IF(I467="委託輸送",IF(H467="ガソリン",VLOOKUP(L467,参考データ!$D$4:$H$6,5,TRUE),VLOOKUP(L467,参考データ!$D$7:$H$15,5,TRUE)),IF(H467="ガソリン",VLOOKUP(L467,参考データ!$D$16:$H$18,5,TRUE),VLOOKUP(L467,参考データ!$D$19:$H$27,5,TRUE)))&lt;(J467/N467),"エラー","OK"))))</f>
        <v/>
      </c>
      <c r="AN467" s="156">
        <f t="shared" si="78"/>
        <v>0</v>
      </c>
      <c r="AO467" s="156">
        <f t="shared" si="79"/>
        <v>0</v>
      </c>
      <c r="AP467" s="140">
        <f t="shared" si="80"/>
        <v>0</v>
      </c>
      <c r="AQ467" s="159" t="str">
        <f t="shared" si="81"/>
        <v/>
      </c>
    </row>
    <row r="468" spans="2:43" x14ac:dyDescent="0.2">
      <c r="B468" s="202">
        <v>457</v>
      </c>
      <c r="C468" s="45"/>
      <c r="D468" s="114"/>
      <c r="E468" s="114"/>
      <c r="F468" s="114"/>
      <c r="G468" s="44"/>
      <c r="H468" s="10"/>
      <c r="I468" s="10"/>
      <c r="J468" s="5"/>
      <c r="K468" s="36"/>
      <c r="L468" s="37"/>
      <c r="M468" s="8"/>
      <c r="N468" s="82"/>
      <c r="O468" s="68"/>
      <c r="P468" s="82"/>
      <c r="Q468" s="81"/>
      <c r="R468" s="280" t="str">
        <f t="shared" si="76"/>
        <v/>
      </c>
      <c r="S468" s="39" t="str">
        <f>IF(I468="","",IF(I468="委託輸送",IF(H468="ガソリン",VLOOKUP(L468,参考データ!$D$4:$F$6,3,TRUE),VLOOKUP(L468,参考データ!$D$7:$F$15,3,TRUE)),IF(H468="ガソリン",VLOOKUP(L468,参考データ!$D$16:$F$18,3,TRUE),VLOOKUP(L468,参考データ!$D$19:$F$27,3,TRUE))))</f>
        <v/>
      </c>
      <c r="T468" s="204" t="str">
        <f>IF(C468="","",IF(AND(J468=0,K468=0),0,IF(Q468="有",IF(H468="ガソリン",VLOOKUP(M468,参考データ!$B$36:$F$38,3,FALSE)/R468^VLOOKUP(M468,参考データ!$B$36:$F$38,4,FALSE)/L468^VLOOKUP(M468,参考データ!$B$36:$F$38,5,FALSE),VLOOKUP(M468,参考データ!$B$39:$F$42,3,FALSE)/R468^VLOOKUP(M468,参考データ!$B$39:$F$42,4,FALSE)/L468^VLOOKUP(M468,参考データ!$B$39:$F$42,5,FALSE))*U468,J468/(IF(I468="委託輸送",IF(H468="ガソリン",INDEX(参考データ!$F$48:$I$50,MATCH(L468,参考データ!$D$48:$D$50,1),MATCH(M468,参考データ!$F$47:$I$47,0)),INDEX(参考データ!$F$51:$I$59,MATCH(L468,参考データ!$D$51:$D$59,1),MATCH(M468,参考データ!$F$47:$I$47,0))),IF(H468="ガソリン",INDEX(参考データ!$F$60:$I$62,MATCH(L468,参考データ!$D$60:$D$62,1),MATCH(M468,参考データ!$F$47:$I$47,0)),INDEX(参考データ!$F$63:$I$71,MATCH(L468,参考データ!$D$63:$D$71,1),MATCH(M468,参考データ!$F$47:$I$47,0))))))))</f>
        <v/>
      </c>
      <c r="U468" s="218" t="str">
        <f t="shared" si="77"/>
        <v/>
      </c>
      <c r="V468" s="206" t="str">
        <f>IF(C468="","",IF(AND(K468=0,T468=0),"OK",IF(Q468="有",IF(OR(IF(I468="委託輸送",IF(H468="ガソリン",VLOOKUP(L468,参考データ!$D$4:$H$6,5,TRUE),VLOOKUP(L468,参考データ!$D$7:$H$15,5,TRUE)),IF(H468="ガソリン",VLOOKUP(L468,参考データ!$D$16:$H$18,5,TRUE),VLOOKUP(L468,参考データ!$D$19:$H$27,5,TRUE)))&lt;(J468/N468),S468&gt;R468),"エラー","OK"),IF(IF(I468="委託輸送",IF(H468="ガソリン",VLOOKUP(L468,参考データ!$D$4:$H$6,5,TRUE),VLOOKUP(L468,参考データ!$D$7:$H$15,5,TRUE)),IF(H468="ガソリン",VLOOKUP(L468,参考データ!$D$16:$H$18,5,TRUE),VLOOKUP(L468,参考データ!$D$19:$H$27,5,TRUE)))&lt;(J468/N468),"エラー","OK"))))</f>
        <v/>
      </c>
      <c r="AN468" s="156">
        <f t="shared" si="78"/>
        <v>0</v>
      </c>
      <c r="AO468" s="156">
        <f t="shared" si="79"/>
        <v>0</v>
      </c>
      <c r="AP468" s="140">
        <f t="shared" si="80"/>
        <v>0</v>
      </c>
      <c r="AQ468" s="159" t="str">
        <f t="shared" si="81"/>
        <v/>
      </c>
    </row>
    <row r="469" spans="2:43" x14ac:dyDescent="0.2">
      <c r="B469" s="202">
        <v>458</v>
      </c>
      <c r="C469" s="45"/>
      <c r="D469" s="114"/>
      <c r="E469" s="114"/>
      <c r="F469" s="114"/>
      <c r="G469" s="44"/>
      <c r="H469" s="10"/>
      <c r="I469" s="10"/>
      <c r="J469" s="5"/>
      <c r="K469" s="36"/>
      <c r="L469" s="37"/>
      <c r="M469" s="8"/>
      <c r="N469" s="82"/>
      <c r="O469" s="68"/>
      <c r="P469" s="82"/>
      <c r="Q469" s="81"/>
      <c r="R469" s="280" t="str">
        <f t="shared" si="76"/>
        <v/>
      </c>
      <c r="S469" s="39" t="str">
        <f>IF(I469="","",IF(I469="委託輸送",IF(H469="ガソリン",VLOOKUP(L469,参考データ!$D$4:$F$6,3,TRUE),VLOOKUP(L469,参考データ!$D$7:$F$15,3,TRUE)),IF(H469="ガソリン",VLOOKUP(L469,参考データ!$D$16:$F$18,3,TRUE),VLOOKUP(L469,参考データ!$D$19:$F$27,3,TRUE))))</f>
        <v/>
      </c>
      <c r="T469" s="204" t="str">
        <f>IF(C469="","",IF(AND(J469=0,K469=0),0,IF(Q469="有",IF(H469="ガソリン",VLOOKUP(M469,参考データ!$B$36:$F$38,3,FALSE)/R469^VLOOKUP(M469,参考データ!$B$36:$F$38,4,FALSE)/L469^VLOOKUP(M469,参考データ!$B$36:$F$38,5,FALSE),VLOOKUP(M469,参考データ!$B$39:$F$42,3,FALSE)/R469^VLOOKUP(M469,参考データ!$B$39:$F$42,4,FALSE)/L469^VLOOKUP(M469,参考データ!$B$39:$F$42,5,FALSE))*U469,J469/(IF(I469="委託輸送",IF(H469="ガソリン",INDEX(参考データ!$F$48:$I$50,MATCH(L469,参考データ!$D$48:$D$50,1),MATCH(M469,参考データ!$F$47:$I$47,0)),INDEX(参考データ!$F$51:$I$59,MATCH(L469,参考データ!$D$51:$D$59,1),MATCH(M469,参考データ!$F$47:$I$47,0))),IF(H469="ガソリン",INDEX(参考データ!$F$60:$I$62,MATCH(L469,参考データ!$D$60:$D$62,1),MATCH(M469,参考データ!$F$47:$I$47,0)),INDEX(参考データ!$F$63:$I$71,MATCH(L469,参考データ!$D$63:$D$71,1),MATCH(M469,参考データ!$F$47:$I$47,0))))))))</f>
        <v/>
      </c>
      <c r="U469" s="218" t="str">
        <f t="shared" si="77"/>
        <v/>
      </c>
      <c r="V469" s="206" t="str">
        <f>IF(C469="","",IF(AND(K469=0,T469=0),"OK",IF(Q469="有",IF(OR(IF(I469="委託輸送",IF(H469="ガソリン",VLOOKUP(L469,参考データ!$D$4:$H$6,5,TRUE),VLOOKUP(L469,参考データ!$D$7:$H$15,5,TRUE)),IF(H469="ガソリン",VLOOKUP(L469,参考データ!$D$16:$H$18,5,TRUE),VLOOKUP(L469,参考データ!$D$19:$H$27,5,TRUE)))&lt;(J469/N469),S469&gt;R469),"エラー","OK"),IF(IF(I469="委託輸送",IF(H469="ガソリン",VLOOKUP(L469,参考データ!$D$4:$H$6,5,TRUE),VLOOKUP(L469,参考データ!$D$7:$H$15,5,TRUE)),IF(H469="ガソリン",VLOOKUP(L469,参考データ!$D$16:$H$18,5,TRUE),VLOOKUP(L469,参考データ!$D$19:$H$27,5,TRUE)))&lt;(J469/N469),"エラー","OK"))))</f>
        <v/>
      </c>
      <c r="AN469" s="156">
        <f t="shared" si="78"/>
        <v>0</v>
      </c>
      <c r="AO469" s="156">
        <f t="shared" si="79"/>
        <v>0</v>
      </c>
      <c r="AP469" s="140">
        <f t="shared" si="80"/>
        <v>0</v>
      </c>
      <c r="AQ469" s="159" t="str">
        <f t="shared" si="81"/>
        <v/>
      </c>
    </row>
    <row r="470" spans="2:43" x14ac:dyDescent="0.2">
      <c r="B470" s="202">
        <v>459</v>
      </c>
      <c r="C470" s="45"/>
      <c r="D470" s="114"/>
      <c r="E470" s="114"/>
      <c r="F470" s="114"/>
      <c r="G470" s="44"/>
      <c r="H470" s="10"/>
      <c r="I470" s="10"/>
      <c r="J470" s="5"/>
      <c r="K470" s="36"/>
      <c r="L470" s="37"/>
      <c r="M470" s="8"/>
      <c r="N470" s="82"/>
      <c r="O470" s="68"/>
      <c r="P470" s="82"/>
      <c r="Q470" s="81"/>
      <c r="R470" s="280" t="str">
        <f t="shared" si="76"/>
        <v/>
      </c>
      <c r="S470" s="39" t="str">
        <f>IF(I470="","",IF(I470="委託輸送",IF(H470="ガソリン",VLOOKUP(L470,参考データ!$D$4:$F$6,3,TRUE),VLOOKUP(L470,参考データ!$D$7:$F$15,3,TRUE)),IF(H470="ガソリン",VLOOKUP(L470,参考データ!$D$16:$F$18,3,TRUE),VLOOKUP(L470,参考データ!$D$19:$F$27,3,TRUE))))</f>
        <v/>
      </c>
      <c r="T470" s="204" t="str">
        <f>IF(C470="","",IF(AND(J470=0,K470=0),0,IF(Q470="有",IF(H470="ガソリン",VLOOKUP(M470,参考データ!$B$36:$F$38,3,FALSE)/R470^VLOOKUP(M470,参考データ!$B$36:$F$38,4,FALSE)/L470^VLOOKUP(M470,参考データ!$B$36:$F$38,5,FALSE),VLOOKUP(M470,参考データ!$B$39:$F$42,3,FALSE)/R470^VLOOKUP(M470,参考データ!$B$39:$F$42,4,FALSE)/L470^VLOOKUP(M470,参考データ!$B$39:$F$42,5,FALSE))*U470,J470/(IF(I470="委託輸送",IF(H470="ガソリン",INDEX(参考データ!$F$48:$I$50,MATCH(L470,参考データ!$D$48:$D$50,1),MATCH(M470,参考データ!$F$47:$I$47,0)),INDEX(参考データ!$F$51:$I$59,MATCH(L470,参考データ!$D$51:$D$59,1),MATCH(M470,参考データ!$F$47:$I$47,0))),IF(H470="ガソリン",INDEX(参考データ!$F$60:$I$62,MATCH(L470,参考データ!$D$60:$D$62,1),MATCH(M470,参考データ!$F$47:$I$47,0)),INDEX(参考データ!$F$63:$I$71,MATCH(L470,参考データ!$D$63:$D$71,1),MATCH(M470,参考データ!$F$47:$I$47,0))))))))</f>
        <v/>
      </c>
      <c r="U470" s="218" t="str">
        <f t="shared" si="77"/>
        <v/>
      </c>
      <c r="V470" s="206" t="str">
        <f>IF(C470="","",IF(AND(K470=0,T470=0),"OK",IF(Q470="有",IF(OR(IF(I470="委託輸送",IF(H470="ガソリン",VLOOKUP(L470,参考データ!$D$4:$H$6,5,TRUE),VLOOKUP(L470,参考データ!$D$7:$H$15,5,TRUE)),IF(H470="ガソリン",VLOOKUP(L470,参考データ!$D$16:$H$18,5,TRUE),VLOOKUP(L470,参考データ!$D$19:$H$27,5,TRUE)))&lt;(J470/N470),S470&gt;R470),"エラー","OK"),IF(IF(I470="委託輸送",IF(H470="ガソリン",VLOOKUP(L470,参考データ!$D$4:$H$6,5,TRUE),VLOOKUP(L470,参考データ!$D$7:$H$15,5,TRUE)),IF(H470="ガソリン",VLOOKUP(L470,参考データ!$D$16:$H$18,5,TRUE),VLOOKUP(L470,参考データ!$D$19:$H$27,5,TRUE)))&lt;(J470/N470),"エラー","OK"))))</f>
        <v/>
      </c>
      <c r="AN470" s="156">
        <f t="shared" si="78"/>
        <v>0</v>
      </c>
      <c r="AO470" s="156">
        <f t="shared" si="79"/>
        <v>0</v>
      </c>
      <c r="AP470" s="140">
        <f t="shared" si="80"/>
        <v>0</v>
      </c>
      <c r="AQ470" s="159" t="str">
        <f t="shared" si="81"/>
        <v/>
      </c>
    </row>
    <row r="471" spans="2:43" x14ac:dyDescent="0.2">
      <c r="B471" s="202">
        <v>460</v>
      </c>
      <c r="C471" s="45"/>
      <c r="D471" s="114"/>
      <c r="E471" s="114"/>
      <c r="F471" s="114"/>
      <c r="G471" s="44"/>
      <c r="H471" s="10"/>
      <c r="I471" s="10"/>
      <c r="J471" s="5"/>
      <c r="K471" s="36"/>
      <c r="L471" s="37"/>
      <c r="M471" s="8"/>
      <c r="N471" s="82"/>
      <c r="O471" s="68"/>
      <c r="P471" s="82"/>
      <c r="Q471" s="81"/>
      <c r="R471" s="280" t="str">
        <f t="shared" si="76"/>
        <v/>
      </c>
      <c r="S471" s="39" t="str">
        <f>IF(I471="","",IF(I471="委託輸送",IF(H471="ガソリン",VLOOKUP(L471,参考データ!$D$4:$F$6,3,TRUE),VLOOKUP(L471,参考データ!$D$7:$F$15,3,TRUE)),IF(H471="ガソリン",VLOOKUP(L471,参考データ!$D$16:$F$18,3,TRUE),VLOOKUP(L471,参考データ!$D$19:$F$27,3,TRUE))))</f>
        <v/>
      </c>
      <c r="T471" s="204" t="str">
        <f>IF(C471="","",IF(AND(J471=0,K471=0),0,IF(Q471="有",IF(H471="ガソリン",VLOOKUP(M471,参考データ!$B$36:$F$38,3,FALSE)/R471^VLOOKUP(M471,参考データ!$B$36:$F$38,4,FALSE)/L471^VLOOKUP(M471,参考データ!$B$36:$F$38,5,FALSE),VLOOKUP(M471,参考データ!$B$39:$F$42,3,FALSE)/R471^VLOOKUP(M471,参考データ!$B$39:$F$42,4,FALSE)/L471^VLOOKUP(M471,参考データ!$B$39:$F$42,5,FALSE))*U471,J471/(IF(I471="委託輸送",IF(H471="ガソリン",INDEX(参考データ!$F$48:$I$50,MATCH(L471,参考データ!$D$48:$D$50,1),MATCH(M471,参考データ!$F$47:$I$47,0)),INDEX(参考データ!$F$51:$I$59,MATCH(L471,参考データ!$D$51:$D$59,1),MATCH(M471,参考データ!$F$47:$I$47,0))),IF(H471="ガソリン",INDEX(参考データ!$F$60:$I$62,MATCH(L471,参考データ!$D$60:$D$62,1),MATCH(M471,参考データ!$F$47:$I$47,0)),INDEX(参考データ!$F$63:$I$71,MATCH(L471,参考データ!$D$63:$D$71,1),MATCH(M471,参考データ!$F$47:$I$47,0))))))))</f>
        <v/>
      </c>
      <c r="U471" s="218" t="str">
        <f t="shared" si="77"/>
        <v/>
      </c>
      <c r="V471" s="206" t="str">
        <f>IF(C471="","",IF(AND(K471=0,T471=0),"OK",IF(Q471="有",IF(OR(IF(I471="委託輸送",IF(H471="ガソリン",VLOOKUP(L471,参考データ!$D$4:$H$6,5,TRUE),VLOOKUP(L471,参考データ!$D$7:$H$15,5,TRUE)),IF(H471="ガソリン",VLOOKUP(L471,参考データ!$D$16:$H$18,5,TRUE),VLOOKUP(L471,参考データ!$D$19:$H$27,5,TRUE)))&lt;(J471/N471),S471&gt;R471),"エラー","OK"),IF(IF(I471="委託輸送",IF(H471="ガソリン",VLOOKUP(L471,参考データ!$D$4:$H$6,5,TRUE),VLOOKUP(L471,参考データ!$D$7:$H$15,5,TRUE)),IF(H471="ガソリン",VLOOKUP(L471,参考データ!$D$16:$H$18,5,TRUE),VLOOKUP(L471,参考データ!$D$19:$H$27,5,TRUE)))&lt;(J471/N471),"エラー","OK"))))</f>
        <v/>
      </c>
      <c r="AN471" s="156">
        <f t="shared" si="78"/>
        <v>0</v>
      </c>
      <c r="AO471" s="156">
        <f t="shared" si="79"/>
        <v>0</v>
      </c>
      <c r="AP471" s="140">
        <f t="shared" si="80"/>
        <v>0</v>
      </c>
      <c r="AQ471" s="159" t="str">
        <f t="shared" si="81"/>
        <v/>
      </c>
    </row>
    <row r="472" spans="2:43" x14ac:dyDescent="0.2">
      <c r="B472" s="202">
        <v>461</v>
      </c>
      <c r="C472" s="45"/>
      <c r="D472" s="114"/>
      <c r="E472" s="114"/>
      <c r="F472" s="114"/>
      <c r="G472" s="44"/>
      <c r="H472" s="10"/>
      <c r="I472" s="10"/>
      <c r="J472" s="5"/>
      <c r="K472" s="36"/>
      <c r="L472" s="37"/>
      <c r="M472" s="8"/>
      <c r="N472" s="82"/>
      <c r="O472" s="68"/>
      <c r="P472" s="82"/>
      <c r="Q472" s="81"/>
      <c r="R472" s="280" t="str">
        <f t="shared" si="76"/>
        <v/>
      </c>
      <c r="S472" s="39" t="str">
        <f>IF(I472="","",IF(I472="委託輸送",IF(H472="ガソリン",VLOOKUP(L472,参考データ!$D$4:$F$6,3,TRUE),VLOOKUP(L472,参考データ!$D$7:$F$15,3,TRUE)),IF(H472="ガソリン",VLOOKUP(L472,参考データ!$D$16:$F$18,3,TRUE),VLOOKUP(L472,参考データ!$D$19:$F$27,3,TRUE))))</f>
        <v/>
      </c>
      <c r="T472" s="204" t="str">
        <f>IF(C472="","",IF(AND(J472=0,K472=0),0,IF(Q472="有",IF(H472="ガソリン",VLOOKUP(M472,参考データ!$B$36:$F$38,3,FALSE)/R472^VLOOKUP(M472,参考データ!$B$36:$F$38,4,FALSE)/L472^VLOOKUP(M472,参考データ!$B$36:$F$38,5,FALSE),VLOOKUP(M472,参考データ!$B$39:$F$42,3,FALSE)/R472^VLOOKUP(M472,参考データ!$B$39:$F$42,4,FALSE)/L472^VLOOKUP(M472,参考データ!$B$39:$F$42,5,FALSE))*U472,J472/(IF(I472="委託輸送",IF(H472="ガソリン",INDEX(参考データ!$F$48:$I$50,MATCH(L472,参考データ!$D$48:$D$50,1),MATCH(M472,参考データ!$F$47:$I$47,0)),INDEX(参考データ!$F$51:$I$59,MATCH(L472,参考データ!$D$51:$D$59,1),MATCH(M472,参考データ!$F$47:$I$47,0))),IF(H472="ガソリン",INDEX(参考データ!$F$60:$I$62,MATCH(L472,参考データ!$D$60:$D$62,1),MATCH(M472,参考データ!$F$47:$I$47,0)),INDEX(参考データ!$F$63:$I$71,MATCH(L472,参考データ!$D$63:$D$71,1),MATCH(M472,参考データ!$F$47:$I$47,0))))))))</f>
        <v/>
      </c>
      <c r="U472" s="218" t="str">
        <f t="shared" si="77"/>
        <v/>
      </c>
      <c r="V472" s="206" t="str">
        <f>IF(C472="","",IF(AND(K472=0,T472=0),"OK",IF(Q472="有",IF(OR(IF(I472="委託輸送",IF(H472="ガソリン",VLOOKUP(L472,参考データ!$D$4:$H$6,5,TRUE),VLOOKUP(L472,参考データ!$D$7:$H$15,5,TRUE)),IF(H472="ガソリン",VLOOKUP(L472,参考データ!$D$16:$H$18,5,TRUE),VLOOKUP(L472,参考データ!$D$19:$H$27,5,TRUE)))&lt;(J472/N472),S472&gt;R472),"エラー","OK"),IF(IF(I472="委託輸送",IF(H472="ガソリン",VLOOKUP(L472,参考データ!$D$4:$H$6,5,TRUE),VLOOKUP(L472,参考データ!$D$7:$H$15,5,TRUE)),IF(H472="ガソリン",VLOOKUP(L472,参考データ!$D$16:$H$18,5,TRUE),VLOOKUP(L472,参考データ!$D$19:$H$27,5,TRUE)))&lt;(J472/N472),"エラー","OK"))))</f>
        <v/>
      </c>
      <c r="AN472" s="156">
        <f t="shared" si="78"/>
        <v>0</v>
      </c>
      <c r="AO472" s="156">
        <f t="shared" si="79"/>
        <v>0</v>
      </c>
      <c r="AP472" s="140">
        <f t="shared" si="80"/>
        <v>0</v>
      </c>
      <c r="AQ472" s="159" t="str">
        <f t="shared" si="81"/>
        <v/>
      </c>
    </row>
    <row r="473" spans="2:43" x14ac:dyDescent="0.2">
      <c r="B473" s="202">
        <v>462</v>
      </c>
      <c r="C473" s="45"/>
      <c r="D473" s="114"/>
      <c r="E473" s="114"/>
      <c r="F473" s="114"/>
      <c r="G473" s="44"/>
      <c r="H473" s="10"/>
      <c r="I473" s="10"/>
      <c r="J473" s="5"/>
      <c r="K473" s="36"/>
      <c r="L473" s="37"/>
      <c r="M473" s="8"/>
      <c r="N473" s="82"/>
      <c r="O473" s="68"/>
      <c r="P473" s="82"/>
      <c r="Q473" s="81"/>
      <c r="R473" s="280" t="str">
        <f t="shared" si="76"/>
        <v/>
      </c>
      <c r="S473" s="39" t="str">
        <f>IF(I473="","",IF(I473="委託輸送",IF(H473="ガソリン",VLOOKUP(L473,参考データ!$D$4:$F$6,3,TRUE),VLOOKUP(L473,参考データ!$D$7:$F$15,3,TRUE)),IF(H473="ガソリン",VLOOKUP(L473,参考データ!$D$16:$F$18,3,TRUE),VLOOKUP(L473,参考データ!$D$19:$F$27,3,TRUE))))</f>
        <v/>
      </c>
      <c r="T473" s="204" t="str">
        <f>IF(C473="","",IF(AND(J473=0,K473=0),0,IF(Q473="有",IF(H473="ガソリン",VLOOKUP(M473,参考データ!$B$36:$F$38,3,FALSE)/R473^VLOOKUP(M473,参考データ!$B$36:$F$38,4,FALSE)/L473^VLOOKUP(M473,参考データ!$B$36:$F$38,5,FALSE),VLOOKUP(M473,参考データ!$B$39:$F$42,3,FALSE)/R473^VLOOKUP(M473,参考データ!$B$39:$F$42,4,FALSE)/L473^VLOOKUP(M473,参考データ!$B$39:$F$42,5,FALSE))*U473,J473/(IF(I473="委託輸送",IF(H473="ガソリン",INDEX(参考データ!$F$48:$I$50,MATCH(L473,参考データ!$D$48:$D$50,1),MATCH(M473,参考データ!$F$47:$I$47,0)),INDEX(参考データ!$F$51:$I$59,MATCH(L473,参考データ!$D$51:$D$59,1),MATCH(M473,参考データ!$F$47:$I$47,0))),IF(H473="ガソリン",INDEX(参考データ!$F$60:$I$62,MATCH(L473,参考データ!$D$60:$D$62,1),MATCH(M473,参考データ!$F$47:$I$47,0)),INDEX(参考データ!$F$63:$I$71,MATCH(L473,参考データ!$D$63:$D$71,1),MATCH(M473,参考データ!$F$47:$I$47,0))))))))</f>
        <v/>
      </c>
      <c r="U473" s="218" t="str">
        <f t="shared" si="77"/>
        <v/>
      </c>
      <c r="V473" s="206" t="str">
        <f>IF(C473="","",IF(AND(K473=0,T473=0),"OK",IF(Q473="有",IF(OR(IF(I473="委託輸送",IF(H473="ガソリン",VLOOKUP(L473,参考データ!$D$4:$H$6,5,TRUE),VLOOKUP(L473,参考データ!$D$7:$H$15,5,TRUE)),IF(H473="ガソリン",VLOOKUP(L473,参考データ!$D$16:$H$18,5,TRUE),VLOOKUP(L473,参考データ!$D$19:$H$27,5,TRUE)))&lt;(J473/N473),S473&gt;R473),"エラー","OK"),IF(IF(I473="委託輸送",IF(H473="ガソリン",VLOOKUP(L473,参考データ!$D$4:$H$6,5,TRUE),VLOOKUP(L473,参考データ!$D$7:$H$15,5,TRUE)),IF(H473="ガソリン",VLOOKUP(L473,参考データ!$D$16:$H$18,5,TRUE),VLOOKUP(L473,参考データ!$D$19:$H$27,5,TRUE)))&lt;(J473/N473),"エラー","OK"))))</f>
        <v/>
      </c>
      <c r="AN473" s="156">
        <f t="shared" si="78"/>
        <v>0</v>
      </c>
      <c r="AO473" s="156">
        <f t="shared" si="79"/>
        <v>0</v>
      </c>
      <c r="AP473" s="140">
        <f t="shared" si="80"/>
        <v>0</v>
      </c>
      <c r="AQ473" s="159" t="str">
        <f t="shared" si="81"/>
        <v/>
      </c>
    </row>
    <row r="474" spans="2:43" x14ac:dyDescent="0.2">
      <c r="B474" s="202">
        <v>463</v>
      </c>
      <c r="C474" s="45"/>
      <c r="D474" s="114"/>
      <c r="E474" s="114"/>
      <c r="F474" s="114"/>
      <c r="G474" s="44"/>
      <c r="H474" s="10"/>
      <c r="I474" s="10"/>
      <c r="J474" s="5"/>
      <c r="K474" s="36"/>
      <c r="L474" s="37"/>
      <c r="M474" s="8"/>
      <c r="N474" s="82"/>
      <c r="O474" s="68"/>
      <c r="P474" s="82"/>
      <c r="Q474" s="81"/>
      <c r="R474" s="280" t="str">
        <f t="shared" si="76"/>
        <v/>
      </c>
      <c r="S474" s="39" t="str">
        <f>IF(I474="","",IF(I474="委託輸送",IF(H474="ガソリン",VLOOKUP(L474,参考データ!$D$4:$F$6,3,TRUE),VLOOKUP(L474,参考データ!$D$7:$F$15,3,TRUE)),IF(H474="ガソリン",VLOOKUP(L474,参考データ!$D$16:$F$18,3,TRUE),VLOOKUP(L474,参考データ!$D$19:$F$27,3,TRUE))))</f>
        <v/>
      </c>
      <c r="T474" s="204" t="str">
        <f>IF(C474="","",IF(AND(J474=0,K474=0),0,IF(Q474="有",IF(H474="ガソリン",VLOOKUP(M474,参考データ!$B$36:$F$38,3,FALSE)/R474^VLOOKUP(M474,参考データ!$B$36:$F$38,4,FALSE)/L474^VLOOKUP(M474,参考データ!$B$36:$F$38,5,FALSE),VLOOKUP(M474,参考データ!$B$39:$F$42,3,FALSE)/R474^VLOOKUP(M474,参考データ!$B$39:$F$42,4,FALSE)/L474^VLOOKUP(M474,参考データ!$B$39:$F$42,5,FALSE))*U474,J474/(IF(I474="委託輸送",IF(H474="ガソリン",INDEX(参考データ!$F$48:$I$50,MATCH(L474,参考データ!$D$48:$D$50,1),MATCH(M474,参考データ!$F$47:$I$47,0)),INDEX(参考データ!$F$51:$I$59,MATCH(L474,参考データ!$D$51:$D$59,1),MATCH(M474,参考データ!$F$47:$I$47,0))),IF(H474="ガソリン",INDEX(参考データ!$F$60:$I$62,MATCH(L474,参考データ!$D$60:$D$62,1),MATCH(M474,参考データ!$F$47:$I$47,0)),INDEX(参考データ!$F$63:$I$71,MATCH(L474,参考データ!$D$63:$D$71,1),MATCH(M474,参考データ!$F$47:$I$47,0))))))))</f>
        <v/>
      </c>
      <c r="U474" s="218" t="str">
        <f t="shared" si="77"/>
        <v/>
      </c>
      <c r="V474" s="206" t="str">
        <f>IF(C474="","",IF(AND(K474=0,T474=0),"OK",IF(Q474="有",IF(OR(IF(I474="委託輸送",IF(H474="ガソリン",VLOOKUP(L474,参考データ!$D$4:$H$6,5,TRUE),VLOOKUP(L474,参考データ!$D$7:$H$15,5,TRUE)),IF(H474="ガソリン",VLOOKUP(L474,参考データ!$D$16:$H$18,5,TRUE),VLOOKUP(L474,参考データ!$D$19:$H$27,5,TRUE)))&lt;(J474/N474),S474&gt;R474),"エラー","OK"),IF(IF(I474="委託輸送",IF(H474="ガソリン",VLOOKUP(L474,参考データ!$D$4:$H$6,5,TRUE),VLOOKUP(L474,参考データ!$D$7:$H$15,5,TRUE)),IF(H474="ガソリン",VLOOKUP(L474,参考データ!$D$16:$H$18,5,TRUE),VLOOKUP(L474,参考データ!$D$19:$H$27,5,TRUE)))&lt;(J474/N474),"エラー","OK"))))</f>
        <v/>
      </c>
      <c r="AN474" s="156">
        <f t="shared" si="78"/>
        <v>0</v>
      </c>
      <c r="AO474" s="156">
        <f t="shared" si="79"/>
        <v>0</v>
      </c>
      <c r="AP474" s="140">
        <f t="shared" si="80"/>
        <v>0</v>
      </c>
      <c r="AQ474" s="159" t="str">
        <f t="shared" si="81"/>
        <v/>
      </c>
    </row>
    <row r="475" spans="2:43" x14ac:dyDescent="0.2">
      <c r="B475" s="202">
        <v>464</v>
      </c>
      <c r="C475" s="45"/>
      <c r="D475" s="114"/>
      <c r="E475" s="114"/>
      <c r="F475" s="114"/>
      <c r="G475" s="44"/>
      <c r="H475" s="10"/>
      <c r="I475" s="10"/>
      <c r="J475" s="5"/>
      <c r="K475" s="36"/>
      <c r="L475" s="37"/>
      <c r="M475" s="8"/>
      <c r="N475" s="82"/>
      <c r="O475" s="68"/>
      <c r="P475" s="82"/>
      <c r="Q475" s="81"/>
      <c r="R475" s="280" t="str">
        <f t="shared" si="76"/>
        <v/>
      </c>
      <c r="S475" s="39" t="str">
        <f>IF(I475="","",IF(I475="委託輸送",IF(H475="ガソリン",VLOOKUP(L475,参考データ!$D$4:$F$6,3,TRUE),VLOOKUP(L475,参考データ!$D$7:$F$15,3,TRUE)),IF(H475="ガソリン",VLOOKUP(L475,参考データ!$D$16:$F$18,3,TRUE),VLOOKUP(L475,参考データ!$D$19:$F$27,3,TRUE))))</f>
        <v/>
      </c>
      <c r="T475" s="204" t="str">
        <f>IF(C475="","",IF(AND(J475=0,K475=0),0,IF(Q475="有",IF(H475="ガソリン",VLOOKUP(M475,参考データ!$B$36:$F$38,3,FALSE)/R475^VLOOKUP(M475,参考データ!$B$36:$F$38,4,FALSE)/L475^VLOOKUP(M475,参考データ!$B$36:$F$38,5,FALSE),VLOOKUP(M475,参考データ!$B$39:$F$42,3,FALSE)/R475^VLOOKUP(M475,参考データ!$B$39:$F$42,4,FALSE)/L475^VLOOKUP(M475,参考データ!$B$39:$F$42,5,FALSE))*U475,J475/(IF(I475="委託輸送",IF(H475="ガソリン",INDEX(参考データ!$F$48:$I$50,MATCH(L475,参考データ!$D$48:$D$50,1),MATCH(M475,参考データ!$F$47:$I$47,0)),INDEX(参考データ!$F$51:$I$59,MATCH(L475,参考データ!$D$51:$D$59,1),MATCH(M475,参考データ!$F$47:$I$47,0))),IF(H475="ガソリン",INDEX(参考データ!$F$60:$I$62,MATCH(L475,参考データ!$D$60:$D$62,1),MATCH(M475,参考データ!$F$47:$I$47,0)),INDEX(参考データ!$F$63:$I$71,MATCH(L475,参考データ!$D$63:$D$71,1),MATCH(M475,参考データ!$F$47:$I$47,0))))))))</f>
        <v/>
      </c>
      <c r="U475" s="218" t="str">
        <f t="shared" si="77"/>
        <v/>
      </c>
      <c r="V475" s="206" t="str">
        <f>IF(C475="","",IF(AND(K475=0,T475=0),"OK",IF(Q475="有",IF(OR(IF(I475="委託輸送",IF(H475="ガソリン",VLOOKUP(L475,参考データ!$D$4:$H$6,5,TRUE),VLOOKUP(L475,参考データ!$D$7:$H$15,5,TRUE)),IF(H475="ガソリン",VLOOKUP(L475,参考データ!$D$16:$H$18,5,TRUE),VLOOKUP(L475,参考データ!$D$19:$H$27,5,TRUE)))&lt;(J475/N475),S475&gt;R475),"エラー","OK"),IF(IF(I475="委託輸送",IF(H475="ガソリン",VLOOKUP(L475,参考データ!$D$4:$H$6,5,TRUE),VLOOKUP(L475,参考データ!$D$7:$H$15,5,TRUE)),IF(H475="ガソリン",VLOOKUP(L475,参考データ!$D$16:$H$18,5,TRUE),VLOOKUP(L475,参考データ!$D$19:$H$27,5,TRUE)))&lt;(J475/N475),"エラー","OK"))))</f>
        <v/>
      </c>
      <c r="AN475" s="156">
        <f t="shared" si="78"/>
        <v>0</v>
      </c>
      <c r="AO475" s="156">
        <f t="shared" si="79"/>
        <v>0</v>
      </c>
      <c r="AP475" s="140">
        <f t="shared" si="80"/>
        <v>0</v>
      </c>
      <c r="AQ475" s="159" t="str">
        <f t="shared" si="81"/>
        <v/>
      </c>
    </row>
    <row r="476" spans="2:43" x14ac:dyDescent="0.2">
      <c r="B476" s="202">
        <v>465</v>
      </c>
      <c r="C476" s="45"/>
      <c r="D476" s="114"/>
      <c r="E476" s="114"/>
      <c r="F476" s="114"/>
      <c r="G476" s="44"/>
      <c r="H476" s="10"/>
      <c r="I476" s="10"/>
      <c r="J476" s="5"/>
      <c r="K476" s="36"/>
      <c r="L476" s="37"/>
      <c r="M476" s="8"/>
      <c r="N476" s="82"/>
      <c r="O476" s="68"/>
      <c r="P476" s="82"/>
      <c r="Q476" s="81"/>
      <c r="R476" s="280" t="str">
        <f t="shared" si="76"/>
        <v/>
      </c>
      <c r="S476" s="39" t="str">
        <f>IF(I476="","",IF(I476="委託輸送",IF(H476="ガソリン",VLOOKUP(L476,参考データ!$D$4:$F$6,3,TRUE),VLOOKUP(L476,参考データ!$D$7:$F$15,3,TRUE)),IF(H476="ガソリン",VLOOKUP(L476,参考データ!$D$16:$F$18,3,TRUE),VLOOKUP(L476,参考データ!$D$19:$F$27,3,TRUE))))</f>
        <v/>
      </c>
      <c r="T476" s="204" t="str">
        <f>IF(C476="","",IF(AND(J476=0,K476=0),0,IF(Q476="有",IF(H476="ガソリン",VLOOKUP(M476,参考データ!$B$36:$F$38,3,FALSE)/R476^VLOOKUP(M476,参考データ!$B$36:$F$38,4,FALSE)/L476^VLOOKUP(M476,参考データ!$B$36:$F$38,5,FALSE),VLOOKUP(M476,参考データ!$B$39:$F$42,3,FALSE)/R476^VLOOKUP(M476,参考データ!$B$39:$F$42,4,FALSE)/L476^VLOOKUP(M476,参考データ!$B$39:$F$42,5,FALSE))*U476,J476/(IF(I476="委託輸送",IF(H476="ガソリン",INDEX(参考データ!$F$48:$I$50,MATCH(L476,参考データ!$D$48:$D$50,1),MATCH(M476,参考データ!$F$47:$I$47,0)),INDEX(参考データ!$F$51:$I$59,MATCH(L476,参考データ!$D$51:$D$59,1),MATCH(M476,参考データ!$F$47:$I$47,0))),IF(H476="ガソリン",INDEX(参考データ!$F$60:$I$62,MATCH(L476,参考データ!$D$60:$D$62,1),MATCH(M476,参考データ!$F$47:$I$47,0)),INDEX(参考データ!$F$63:$I$71,MATCH(L476,参考データ!$D$63:$D$71,1),MATCH(M476,参考データ!$F$47:$I$47,0))))))))</f>
        <v/>
      </c>
      <c r="U476" s="218" t="str">
        <f t="shared" si="77"/>
        <v/>
      </c>
      <c r="V476" s="206" t="str">
        <f>IF(C476="","",IF(AND(K476=0,T476=0),"OK",IF(Q476="有",IF(OR(IF(I476="委託輸送",IF(H476="ガソリン",VLOOKUP(L476,参考データ!$D$4:$H$6,5,TRUE),VLOOKUP(L476,参考データ!$D$7:$H$15,5,TRUE)),IF(H476="ガソリン",VLOOKUP(L476,参考データ!$D$16:$H$18,5,TRUE),VLOOKUP(L476,参考データ!$D$19:$H$27,5,TRUE)))&lt;(J476/N476),S476&gt;R476),"エラー","OK"),IF(IF(I476="委託輸送",IF(H476="ガソリン",VLOOKUP(L476,参考データ!$D$4:$H$6,5,TRUE),VLOOKUP(L476,参考データ!$D$7:$H$15,5,TRUE)),IF(H476="ガソリン",VLOOKUP(L476,参考データ!$D$16:$H$18,5,TRUE),VLOOKUP(L476,参考データ!$D$19:$H$27,5,TRUE)))&lt;(J476/N476),"エラー","OK"))))</f>
        <v/>
      </c>
      <c r="AN476" s="156">
        <f t="shared" si="78"/>
        <v>0</v>
      </c>
      <c r="AO476" s="156">
        <f t="shared" si="79"/>
        <v>0</v>
      </c>
      <c r="AP476" s="140">
        <f t="shared" si="80"/>
        <v>0</v>
      </c>
      <c r="AQ476" s="159" t="str">
        <f t="shared" si="81"/>
        <v/>
      </c>
    </row>
    <row r="477" spans="2:43" x14ac:dyDescent="0.2">
      <c r="B477" s="202">
        <v>466</v>
      </c>
      <c r="C477" s="45"/>
      <c r="D477" s="114"/>
      <c r="E477" s="114"/>
      <c r="F477" s="114"/>
      <c r="G477" s="44"/>
      <c r="H477" s="10"/>
      <c r="I477" s="10"/>
      <c r="J477" s="5"/>
      <c r="K477" s="36"/>
      <c r="L477" s="37"/>
      <c r="M477" s="8"/>
      <c r="N477" s="82"/>
      <c r="O477" s="68"/>
      <c r="P477" s="82"/>
      <c r="Q477" s="81"/>
      <c r="R477" s="280" t="str">
        <f t="shared" si="76"/>
        <v/>
      </c>
      <c r="S477" s="39" t="str">
        <f>IF(I477="","",IF(I477="委託輸送",IF(H477="ガソリン",VLOOKUP(L477,参考データ!$D$4:$F$6,3,TRUE),VLOOKUP(L477,参考データ!$D$7:$F$15,3,TRUE)),IF(H477="ガソリン",VLOOKUP(L477,参考データ!$D$16:$F$18,3,TRUE),VLOOKUP(L477,参考データ!$D$19:$F$27,3,TRUE))))</f>
        <v/>
      </c>
      <c r="T477" s="204" t="str">
        <f>IF(C477="","",IF(AND(J477=0,K477=0),0,IF(Q477="有",IF(H477="ガソリン",VLOOKUP(M477,参考データ!$B$36:$F$38,3,FALSE)/R477^VLOOKUP(M477,参考データ!$B$36:$F$38,4,FALSE)/L477^VLOOKUP(M477,参考データ!$B$36:$F$38,5,FALSE),VLOOKUP(M477,参考データ!$B$39:$F$42,3,FALSE)/R477^VLOOKUP(M477,参考データ!$B$39:$F$42,4,FALSE)/L477^VLOOKUP(M477,参考データ!$B$39:$F$42,5,FALSE))*U477,J477/(IF(I477="委託輸送",IF(H477="ガソリン",INDEX(参考データ!$F$48:$I$50,MATCH(L477,参考データ!$D$48:$D$50,1),MATCH(M477,参考データ!$F$47:$I$47,0)),INDEX(参考データ!$F$51:$I$59,MATCH(L477,参考データ!$D$51:$D$59,1),MATCH(M477,参考データ!$F$47:$I$47,0))),IF(H477="ガソリン",INDEX(参考データ!$F$60:$I$62,MATCH(L477,参考データ!$D$60:$D$62,1),MATCH(M477,参考データ!$F$47:$I$47,0)),INDEX(参考データ!$F$63:$I$71,MATCH(L477,参考データ!$D$63:$D$71,1),MATCH(M477,参考データ!$F$47:$I$47,0))))))))</f>
        <v/>
      </c>
      <c r="U477" s="218" t="str">
        <f t="shared" si="77"/>
        <v/>
      </c>
      <c r="V477" s="206" t="str">
        <f>IF(C477="","",IF(AND(K477=0,T477=0),"OK",IF(Q477="有",IF(OR(IF(I477="委託輸送",IF(H477="ガソリン",VLOOKUP(L477,参考データ!$D$4:$H$6,5,TRUE),VLOOKUP(L477,参考データ!$D$7:$H$15,5,TRUE)),IF(H477="ガソリン",VLOOKUP(L477,参考データ!$D$16:$H$18,5,TRUE),VLOOKUP(L477,参考データ!$D$19:$H$27,5,TRUE)))&lt;(J477/N477),S477&gt;R477),"エラー","OK"),IF(IF(I477="委託輸送",IF(H477="ガソリン",VLOOKUP(L477,参考データ!$D$4:$H$6,5,TRUE),VLOOKUP(L477,参考データ!$D$7:$H$15,5,TRUE)),IF(H477="ガソリン",VLOOKUP(L477,参考データ!$D$16:$H$18,5,TRUE),VLOOKUP(L477,参考データ!$D$19:$H$27,5,TRUE)))&lt;(J477/N477),"エラー","OK"))))</f>
        <v/>
      </c>
      <c r="AN477" s="156">
        <f t="shared" si="78"/>
        <v>0</v>
      </c>
      <c r="AO477" s="156">
        <f t="shared" si="79"/>
        <v>0</v>
      </c>
      <c r="AP477" s="140">
        <f t="shared" si="80"/>
        <v>0</v>
      </c>
      <c r="AQ477" s="159" t="str">
        <f t="shared" si="81"/>
        <v/>
      </c>
    </row>
    <row r="478" spans="2:43" x14ac:dyDescent="0.2">
      <c r="B478" s="202">
        <v>467</v>
      </c>
      <c r="C478" s="45"/>
      <c r="D478" s="114"/>
      <c r="E478" s="114"/>
      <c r="F478" s="114"/>
      <c r="G478" s="44"/>
      <c r="H478" s="10"/>
      <c r="I478" s="10"/>
      <c r="J478" s="5"/>
      <c r="K478" s="36"/>
      <c r="L478" s="37"/>
      <c r="M478" s="8"/>
      <c r="N478" s="82"/>
      <c r="O478" s="68"/>
      <c r="P478" s="82"/>
      <c r="Q478" s="81"/>
      <c r="R478" s="280" t="str">
        <f t="shared" si="76"/>
        <v/>
      </c>
      <c r="S478" s="39" t="str">
        <f>IF(I478="","",IF(I478="委託輸送",IF(H478="ガソリン",VLOOKUP(L478,参考データ!$D$4:$F$6,3,TRUE),VLOOKUP(L478,参考データ!$D$7:$F$15,3,TRUE)),IF(H478="ガソリン",VLOOKUP(L478,参考データ!$D$16:$F$18,3,TRUE),VLOOKUP(L478,参考データ!$D$19:$F$27,3,TRUE))))</f>
        <v/>
      </c>
      <c r="T478" s="204" t="str">
        <f>IF(C478="","",IF(AND(J478=0,K478=0),0,IF(Q478="有",IF(H478="ガソリン",VLOOKUP(M478,参考データ!$B$36:$F$38,3,FALSE)/R478^VLOOKUP(M478,参考データ!$B$36:$F$38,4,FALSE)/L478^VLOOKUP(M478,参考データ!$B$36:$F$38,5,FALSE),VLOOKUP(M478,参考データ!$B$39:$F$42,3,FALSE)/R478^VLOOKUP(M478,参考データ!$B$39:$F$42,4,FALSE)/L478^VLOOKUP(M478,参考データ!$B$39:$F$42,5,FALSE))*U478,J478/(IF(I478="委託輸送",IF(H478="ガソリン",INDEX(参考データ!$F$48:$I$50,MATCH(L478,参考データ!$D$48:$D$50,1),MATCH(M478,参考データ!$F$47:$I$47,0)),INDEX(参考データ!$F$51:$I$59,MATCH(L478,参考データ!$D$51:$D$59,1),MATCH(M478,参考データ!$F$47:$I$47,0))),IF(H478="ガソリン",INDEX(参考データ!$F$60:$I$62,MATCH(L478,参考データ!$D$60:$D$62,1),MATCH(M478,参考データ!$F$47:$I$47,0)),INDEX(参考データ!$F$63:$I$71,MATCH(L478,参考データ!$D$63:$D$71,1),MATCH(M478,参考データ!$F$47:$I$47,0))))))))</f>
        <v/>
      </c>
      <c r="U478" s="218" t="str">
        <f t="shared" si="77"/>
        <v/>
      </c>
      <c r="V478" s="206" t="str">
        <f>IF(C478="","",IF(AND(K478=0,T478=0),"OK",IF(Q478="有",IF(OR(IF(I478="委託輸送",IF(H478="ガソリン",VLOOKUP(L478,参考データ!$D$4:$H$6,5,TRUE),VLOOKUP(L478,参考データ!$D$7:$H$15,5,TRUE)),IF(H478="ガソリン",VLOOKUP(L478,参考データ!$D$16:$H$18,5,TRUE),VLOOKUP(L478,参考データ!$D$19:$H$27,5,TRUE)))&lt;(J478/N478),S478&gt;R478),"エラー","OK"),IF(IF(I478="委託輸送",IF(H478="ガソリン",VLOOKUP(L478,参考データ!$D$4:$H$6,5,TRUE),VLOOKUP(L478,参考データ!$D$7:$H$15,5,TRUE)),IF(H478="ガソリン",VLOOKUP(L478,参考データ!$D$16:$H$18,5,TRUE),VLOOKUP(L478,参考データ!$D$19:$H$27,5,TRUE)))&lt;(J478/N478),"エラー","OK"))))</f>
        <v/>
      </c>
      <c r="AN478" s="156">
        <f t="shared" si="78"/>
        <v>0</v>
      </c>
      <c r="AO478" s="156">
        <f t="shared" si="79"/>
        <v>0</v>
      </c>
      <c r="AP478" s="140">
        <f t="shared" si="80"/>
        <v>0</v>
      </c>
      <c r="AQ478" s="159" t="str">
        <f t="shared" si="81"/>
        <v/>
      </c>
    </row>
    <row r="479" spans="2:43" x14ac:dyDescent="0.2">
      <c r="B479" s="202">
        <v>468</v>
      </c>
      <c r="C479" s="45"/>
      <c r="D479" s="114"/>
      <c r="E479" s="114"/>
      <c r="F479" s="114"/>
      <c r="G479" s="44"/>
      <c r="H479" s="10"/>
      <c r="I479" s="10"/>
      <c r="J479" s="5"/>
      <c r="K479" s="36"/>
      <c r="L479" s="37"/>
      <c r="M479" s="8"/>
      <c r="N479" s="82"/>
      <c r="O479" s="68"/>
      <c r="P479" s="82"/>
      <c r="Q479" s="81"/>
      <c r="R479" s="280" t="str">
        <f t="shared" si="76"/>
        <v/>
      </c>
      <c r="S479" s="39" t="str">
        <f>IF(I479="","",IF(I479="委託輸送",IF(H479="ガソリン",VLOOKUP(L479,参考データ!$D$4:$F$6,3,TRUE),VLOOKUP(L479,参考データ!$D$7:$F$15,3,TRUE)),IF(H479="ガソリン",VLOOKUP(L479,参考データ!$D$16:$F$18,3,TRUE),VLOOKUP(L479,参考データ!$D$19:$F$27,3,TRUE))))</f>
        <v/>
      </c>
      <c r="T479" s="204" t="str">
        <f>IF(C479="","",IF(AND(J479=0,K479=0),0,IF(Q479="有",IF(H479="ガソリン",VLOOKUP(M479,参考データ!$B$36:$F$38,3,FALSE)/R479^VLOOKUP(M479,参考データ!$B$36:$F$38,4,FALSE)/L479^VLOOKUP(M479,参考データ!$B$36:$F$38,5,FALSE),VLOOKUP(M479,参考データ!$B$39:$F$42,3,FALSE)/R479^VLOOKUP(M479,参考データ!$B$39:$F$42,4,FALSE)/L479^VLOOKUP(M479,参考データ!$B$39:$F$42,5,FALSE))*U479,J479/(IF(I479="委託輸送",IF(H479="ガソリン",INDEX(参考データ!$F$48:$I$50,MATCH(L479,参考データ!$D$48:$D$50,1),MATCH(M479,参考データ!$F$47:$I$47,0)),INDEX(参考データ!$F$51:$I$59,MATCH(L479,参考データ!$D$51:$D$59,1),MATCH(M479,参考データ!$F$47:$I$47,0))),IF(H479="ガソリン",INDEX(参考データ!$F$60:$I$62,MATCH(L479,参考データ!$D$60:$D$62,1),MATCH(M479,参考データ!$F$47:$I$47,0)),INDEX(参考データ!$F$63:$I$71,MATCH(L479,参考データ!$D$63:$D$71,1),MATCH(M479,参考データ!$F$47:$I$47,0))))))))</f>
        <v/>
      </c>
      <c r="U479" s="218" t="str">
        <f t="shared" si="77"/>
        <v/>
      </c>
      <c r="V479" s="206" t="str">
        <f>IF(C479="","",IF(AND(K479=0,T479=0),"OK",IF(Q479="有",IF(OR(IF(I479="委託輸送",IF(H479="ガソリン",VLOOKUP(L479,参考データ!$D$4:$H$6,5,TRUE),VLOOKUP(L479,参考データ!$D$7:$H$15,5,TRUE)),IF(H479="ガソリン",VLOOKUP(L479,参考データ!$D$16:$H$18,5,TRUE),VLOOKUP(L479,参考データ!$D$19:$H$27,5,TRUE)))&lt;(J479/N479),S479&gt;R479),"エラー","OK"),IF(IF(I479="委託輸送",IF(H479="ガソリン",VLOOKUP(L479,参考データ!$D$4:$H$6,5,TRUE),VLOOKUP(L479,参考データ!$D$7:$H$15,5,TRUE)),IF(H479="ガソリン",VLOOKUP(L479,参考データ!$D$16:$H$18,5,TRUE),VLOOKUP(L479,参考データ!$D$19:$H$27,5,TRUE)))&lt;(J479/N479),"エラー","OK"))))</f>
        <v/>
      </c>
      <c r="AN479" s="156">
        <f t="shared" si="78"/>
        <v>0</v>
      </c>
      <c r="AO479" s="156">
        <f t="shared" si="79"/>
        <v>0</v>
      </c>
      <c r="AP479" s="140">
        <f t="shared" si="80"/>
        <v>0</v>
      </c>
      <c r="AQ479" s="159" t="str">
        <f t="shared" si="81"/>
        <v/>
      </c>
    </row>
    <row r="480" spans="2:43" x14ac:dyDescent="0.2">
      <c r="B480" s="202">
        <v>469</v>
      </c>
      <c r="C480" s="45"/>
      <c r="D480" s="114"/>
      <c r="E480" s="114"/>
      <c r="F480" s="114"/>
      <c r="G480" s="44"/>
      <c r="H480" s="10"/>
      <c r="I480" s="10"/>
      <c r="J480" s="5"/>
      <c r="K480" s="36"/>
      <c r="L480" s="37"/>
      <c r="M480" s="8"/>
      <c r="N480" s="82"/>
      <c r="O480" s="68"/>
      <c r="P480" s="82"/>
      <c r="Q480" s="81"/>
      <c r="R480" s="280" t="str">
        <f t="shared" si="76"/>
        <v/>
      </c>
      <c r="S480" s="39" t="str">
        <f>IF(I480="","",IF(I480="委託輸送",IF(H480="ガソリン",VLOOKUP(L480,参考データ!$D$4:$F$6,3,TRUE),VLOOKUP(L480,参考データ!$D$7:$F$15,3,TRUE)),IF(H480="ガソリン",VLOOKUP(L480,参考データ!$D$16:$F$18,3,TRUE),VLOOKUP(L480,参考データ!$D$19:$F$27,3,TRUE))))</f>
        <v/>
      </c>
      <c r="T480" s="204" t="str">
        <f>IF(C480="","",IF(AND(J480=0,K480=0),0,IF(Q480="有",IF(H480="ガソリン",VLOOKUP(M480,参考データ!$B$36:$F$38,3,FALSE)/R480^VLOOKUP(M480,参考データ!$B$36:$F$38,4,FALSE)/L480^VLOOKUP(M480,参考データ!$B$36:$F$38,5,FALSE),VLOOKUP(M480,参考データ!$B$39:$F$42,3,FALSE)/R480^VLOOKUP(M480,参考データ!$B$39:$F$42,4,FALSE)/L480^VLOOKUP(M480,参考データ!$B$39:$F$42,5,FALSE))*U480,J480/(IF(I480="委託輸送",IF(H480="ガソリン",INDEX(参考データ!$F$48:$I$50,MATCH(L480,参考データ!$D$48:$D$50,1),MATCH(M480,参考データ!$F$47:$I$47,0)),INDEX(参考データ!$F$51:$I$59,MATCH(L480,参考データ!$D$51:$D$59,1),MATCH(M480,参考データ!$F$47:$I$47,0))),IF(H480="ガソリン",INDEX(参考データ!$F$60:$I$62,MATCH(L480,参考データ!$D$60:$D$62,1),MATCH(M480,参考データ!$F$47:$I$47,0)),INDEX(参考データ!$F$63:$I$71,MATCH(L480,参考データ!$D$63:$D$71,1),MATCH(M480,参考データ!$F$47:$I$47,0))))))))</f>
        <v/>
      </c>
      <c r="U480" s="218" t="str">
        <f t="shared" si="77"/>
        <v/>
      </c>
      <c r="V480" s="206" t="str">
        <f>IF(C480="","",IF(AND(K480=0,T480=0),"OK",IF(Q480="有",IF(OR(IF(I480="委託輸送",IF(H480="ガソリン",VLOOKUP(L480,参考データ!$D$4:$H$6,5,TRUE),VLOOKUP(L480,参考データ!$D$7:$H$15,5,TRUE)),IF(H480="ガソリン",VLOOKUP(L480,参考データ!$D$16:$H$18,5,TRUE),VLOOKUP(L480,参考データ!$D$19:$H$27,5,TRUE)))&lt;(J480/N480),S480&gt;R480),"エラー","OK"),IF(IF(I480="委託輸送",IF(H480="ガソリン",VLOOKUP(L480,参考データ!$D$4:$H$6,5,TRUE),VLOOKUP(L480,参考データ!$D$7:$H$15,5,TRUE)),IF(H480="ガソリン",VLOOKUP(L480,参考データ!$D$16:$H$18,5,TRUE),VLOOKUP(L480,参考データ!$D$19:$H$27,5,TRUE)))&lt;(J480/N480),"エラー","OK"))))</f>
        <v/>
      </c>
      <c r="AN480" s="156">
        <f t="shared" si="78"/>
        <v>0</v>
      </c>
      <c r="AO480" s="156">
        <f t="shared" si="79"/>
        <v>0</v>
      </c>
      <c r="AP480" s="140">
        <f t="shared" si="80"/>
        <v>0</v>
      </c>
      <c r="AQ480" s="159" t="str">
        <f t="shared" si="81"/>
        <v/>
      </c>
    </row>
    <row r="481" spans="2:43" x14ac:dyDescent="0.2">
      <c r="B481" s="202">
        <v>470</v>
      </c>
      <c r="C481" s="45"/>
      <c r="D481" s="114"/>
      <c r="E481" s="114"/>
      <c r="F481" s="114"/>
      <c r="G481" s="44"/>
      <c r="H481" s="10"/>
      <c r="I481" s="10"/>
      <c r="J481" s="5"/>
      <c r="K481" s="36"/>
      <c r="L481" s="37"/>
      <c r="M481" s="8"/>
      <c r="N481" s="82"/>
      <c r="O481" s="68"/>
      <c r="P481" s="82"/>
      <c r="Q481" s="81"/>
      <c r="R481" s="280" t="str">
        <f t="shared" si="76"/>
        <v/>
      </c>
      <c r="S481" s="39" t="str">
        <f>IF(I481="","",IF(I481="委託輸送",IF(H481="ガソリン",VLOOKUP(L481,参考データ!$D$4:$F$6,3,TRUE),VLOOKUP(L481,参考データ!$D$7:$F$15,3,TRUE)),IF(H481="ガソリン",VLOOKUP(L481,参考データ!$D$16:$F$18,3,TRUE),VLOOKUP(L481,参考データ!$D$19:$F$27,3,TRUE))))</f>
        <v/>
      </c>
      <c r="T481" s="204" t="str">
        <f>IF(C481="","",IF(AND(J481=0,K481=0),0,IF(Q481="有",IF(H481="ガソリン",VLOOKUP(M481,参考データ!$B$36:$F$38,3,FALSE)/R481^VLOOKUP(M481,参考データ!$B$36:$F$38,4,FALSE)/L481^VLOOKUP(M481,参考データ!$B$36:$F$38,5,FALSE),VLOOKUP(M481,参考データ!$B$39:$F$42,3,FALSE)/R481^VLOOKUP(M481,参考データ!$B$39:$F$42,4,FALSE)/L481^VLOOKUP(M481,参考データ!$B$39:$F$42,5,FALSE))*U481,J481/(IF(I481="委託輸送",IF(H481="ガソリン",INDEX(参考データ!$F$48:$I$50,MATCH(L481,参考データ!$D$48:$D$50,1),MATCH(M481,参考データ!$F$47:$I$47,0)),INDEX(参考データ!$F$51:$I$59,MATCH(L481,参考データ!$D$51:$D$59,1),MATCH(M481,参考データ!$F$47:$I$47,0))),IF(H481="ガソリン",INDEX(参考データ!$F$60:$I$62,MATCH(L481,参考データ!$D$60:$D$62,1),MATCH(M481,参考データ!$F$47:$I$47,0)),INDEX(参考データ!$F$63:$I$71,MATCH(L481,参考データ!$D$63:$D$71,1),MATCH(M481,参考データ!$F$47:$I$47,0))))))))</f>
        <v/>
      </c>
      <c r="U481" s="218" t="str">
        <f t="shared" si="77"/>
        <v/>
      </c>
      <c r="V481" s="206" t="str">
        <f>IF(C481="","",IF(AND(K481=0,T481=0),"OK",IF(Q481="有",IF(OR(IF(I481="委託輸送",IF(H481="ガソリン",VLOOKUP(L481,参考データ!$D$4:$H$6,5,TRUE),VLOOKUP(L481,参考データ!$D$7:$H$15,5,TRUE)),IF(H481="ガソリン",VLOOKUP(L481,参考データ!$D$16:$H$18,5,TRUE),VLOOKUP(L481,参考データ!$D$19:$H$27,5,TRUE)))&lt;(J481/N481),S481&gt;R481),"エラー","OK"),IF(IF(I481="委託輸送",IF(H481="ガソリン",VLOOKUP(L481,参考データ!$D$4:$H$6,5,TRUE),VLOOKUP(L481,参考データ!$D$7:$H$15,5,TRUE)),IF(H481="ガソリン",VLOOKUP(L481,参考データ!$D$16:$H$18,5,TRUE),VLOOKUP(L481,参考データ!$D$19:$H$27,5,TRUE)))&lt;(J481/N481),"エラー","OK"))))</f>
        <v/>
      </c>
      <c r="AN481" s="156">
        <f t="shared" si="78"/>
        <v>0</v>
      </c>
      <c r="AO481" s="156">
        <f t="shared" si="79"/>
        <v>0</v>
      </c>
      <c r="AP481" s="140">
        <f t="shared" si="80"/>
        <v>0</v>
      </c>
      <c r="AQ481" s="159" t="str">
        <f t="shared" si="81"/>
        <v/>
      </c>
    </row>
    <row r="482" spans="2:43" x14ac:dyDescent="0.2">
      <c r="B482" s="202">
        <v>471</v>
      </c>
      <c r="C482" s="45"/>
      <c r="D482" s="114"/>
      <c r="E482" s="114"/>
      <c r="F482" s="114"/>
      <c r="G482" s="44"/>
      <c r="H482" s="10"/>
      <c r="I482" s="10"/>
      <c r="J482" s="5"/>
      <c r="K482" s="36"/>
      <c r="L482" s="37"/>
      <c r="M482" s="8"/>
      <c r="N482" s="82"/>
      <c r="O482" s="68"/>
      <c r="P482" s="82"/>
      <c r="Q482" s="81"/>
      <c r="R482" s="280" t="str">
        <f t="shared" si="76"/>
        <v/>
      </c>
      <c r="S482" s="39" t="str">
        <f>IF(I482="","",IF(I482="委託輸送",IF(H482="ガソリン",VLOOKUP(L482,参考データ!$D$4:$F$6,3,TRUE),VLOOKUP(L482,参考データ!$D$7:$F$15,3,TRUE)),IF(H482="ガソリン",VLOOKUP(L482,参考データ!$D$16:$F$18,3,TRUE),VLOOKUP(L482,参考データ!$D$19:$F$27,3,TRUE))))</f>
        <v/>
      </c>
      <c r="T482" s="204" t="str">
        <f>IF(C482="","",IF(AND(J482=0,K482=0),0,IF(Q482="有",IF(H482="ガソリン",VLOOKUP(M482,参考データ!$B$36:$F$38,3,FALSE)/R482^VLOOKUP(M482,参考データ!$B$36:$F$38,4,FALSE)/L482^VLOOKUP(M482,参考データ!$B$36:$F$38,5,FALSE),VLOOKUP(M482,参考データ!$B$39:$F$42,3,FALSE)/R482^VLOOKUP(M482,参考データ!$B$39:$F$42,4,FALSE)/L482^VLOOKUP(M482,参考データ!$B$39:$F$42,5,FALSE))*U482,J482/(IF(I482="委託輸送",IF(H482="ガソリン",INDEX(参考データ!$F$48:$I$50,MATCH(L482,参考データ!$D$48:$D$50,1),MATCH(M482,参考データ!$F$47:$I$47,0)),INDEX(参考データ!$F$51:$I$59,MATCH(L482,参考データ!$D$51:$D$59,1),MATCH(M482,参考データ!$F$47:$I$47,0))),IF(H482="ガソリン",INDEX(参考データ!$F$60:$I$62,MATCH(L482,参考データ!$D$60:$D$62,1),MATCH(M482,参考データ!$F$47:$I$47,0)),INDEX(参考データ!$F$63:$I$71,MATCH(L482,参考データ!$D$63:$D$71,1),MATCH(M482,参考データ!$F$47:$I$47,0))))))))</f>
        <v/>
      </c>
      <c r="U482" s="218" t="str">
        <f t="shared" si="77"/>
        <v/>
      </c>
      <c r="V482" s="206" t="str">
        <f>IF(C482="","",IF(AND(K482=0,T482=0),"OK",IF(Q482="有",IF(OR(IF(I482="委託輸送",IF(H482="ガソリン",VLOOKUP(L482,参考データ!$D$4:$H$6,5,TRUE),VLOOKUP(L482,参考データ!$D$7:$H$15,5,TRUE)),IF(H482="ガソリン",VLOOKUP(L482,参考データ!$D$16:$H$18,5,TRUE),VLOOKUP(L482,参考データ!$D$19:$H$27,5,TRUE)))&lt;(J482/N482),S482&gt;R482),"エラー","OK"),IF(IF(I482="委託輸送",IF(H482="ガソリン",VLOOKUP(L482,参考データ!$D$4:$H$6,5,TRUE),VLOOKUP(L482,参考データ!$D$7:$H$15,5,TRUE)),IF(H482="ガソリン",VLOOKUP(L482,参考データ!$D$16:$H$18,5,TRUE),VLOOKUP(L482,参考データ!$D$19:$H$27,5,TRUE)))&lt;(J482/N482),"エラー","OK"))))</f>
        <v/>
      </c>
      <c r="AN482" s="156">
        <f t="shared" si="78"/>
        <v>0</v>
      </c>
      <c r="AO482" s="156">
        <f t="shared" si="79"/>
        <v>0</v>
      </c>
      <c r="AP482" s="140">
        <f t="shared" si="80"/>
        <v>0</v>
      </c>
      <c r="AQ482" s="159" t="str">
        <f t="shared" si="81"/>
        <v/>
      </c>
    </row>
    <row r="483" spans="2:43" x14ac:dyDescent="0.2">
      <c r="B483" s="202">
        <v>472</v>
      </c>
      <c r="C483" s="45"/>
      <c r="D483" s="114"/>
      <c r="E483" s="114"/>
      <c r="F483" s="114"/>
      <c r="G483" s="44"/>
      <c r="H483" s="10"/>
      <c r="I483" s="10"/>
      <c r="J483" s="5"/>
      <c r="K483" s="36"/>
      <c r="L483" s="37"/>
      <c r="M483" s="8"/>
      <c r="N483" s="82"/>
      <c r="O483" s="68"/>
      <c r="P483" s="82"/>
      <c r="Q483" s="81"/>
      <c r="R483" s="280" t="str">
        <f t="shared" si="76"/>
        <v/>
      </c>
      <c r="S483" s="39" t="str">
        <f>IF(I483="","",IF(I483="委託輸送",IF(H483="ガソリン",VLOOKUP(L483,参考データ!$D$4:$F$6,3,TRUE),VLOOKUP(L483,参考データ!$D$7:$F$15,3,TRUE)),IF(H483="ガソリン",VLOOKUP(L483,参考データ!$D$16:$F$18,3,TRUE),VLOOKUP(L483,参考データ!$D$19:$F$27,3,TRUE))))</f>
        <v/>
      </c>
      <c r="T483" s="204" t="str">
        <f>IF(C483="","",IF(AND(J483=0,K483=0),0,IF(Q483="有",IF(H483="ガソリン",VLOOKUP(M483,参考データ!$B$36:$F$38,3,FALSE)/R483^VLOOKUP(M483,参考データ!$B$36:$F$38,4,FALSE)/L483^VLOOKUP(M483,参考データ!$B$36:$F$38,5,FALSE),VLOOKUP(M483,参考データ!$B$39:$F$42,3,FALSE)/R483^VLOOKUP(M483,参考データ!$B$39:$F$42,4,FALSE)/L483^VLOOKUP(M483,参考データ!$B$39:$F$42,5,FALSE))*U483,J483/(IF(I483="委託輸送",IF(H483="ガソリン",INDEX(参考データ!$F$48:$I$50,MATCH(L483,参考データ!$D$48:$D$50,1),MATCH(M483,参考データ!$F$47:$I$47,0)),INDEX(参考データ!$F$51:$I$59,MATCH(L483,参考データ!$D$51:$D$59,1),MATCH(M483,参考データ!$F$47:$I$47,0))),IF(H483="ガソリン",INDEX(参考データ!$F$60:$I$62,MATCH(L483,参考データ!$D$60:$D$62,1),MATCH(M483,参考データ!$F$47:$I$47,0)),INDEX(参考データ!$F$63:$I$71,MATCH(L483,参考データ!$D$63:$D$71,1),MATCH(M483,参考データ!$F$47:$I$47,0))))))))</f>
        <v/>
      </c>
      <c r="U483" s="218" t="str">
        <f t="shared" si="77"/>
        <v/>
      </c>
      <c r="V483" s="206" t="str">
        <f>IF(C483="","",IF(AND(K483=0,T483=0),"OK",IF(Q483="有",IF(OR(IF(I483="委託輸送",IF(H483="ガソリン",VLOOKUP(L483,参考データ!$D$4:$H$6,5,TRUE),VLOOKUP(L483,参考データ!$D$7:$H$15,5,TRUE)),IF(H483="ガソリン",VLOOKUP(L483,参考データ!$D$16:$H$18,5,TRUE),VLOOKUP(L483,参考データ!$D$19:$H$27,5,TRUE)))&lt;(J483/N483),S483&gt;R483),"エラー","OK"),IF(IF(I483="委託輸送",IF(H483="ガソリン",VLOOKUP(L483,参考データ!$D$4:$H$6,5,TRUE),VLOOKUP(L483,参考データ!$D$7:$H$15,5,TRUE)),IF(H483="ガソリン",VLOOKUP(L483,参考データ!$D$16:$H$18,5,TRUE),VLOOKUP(L483,参考データ!$D$19:$H$27,5,TRUE)))&lt;(J483/N483),"エラー","OK"))))</f>
        <v/>
      </c>
      <c r="AN483" s="156">
        <f t="shared" si="78"/>
        <v>0</v>
      </c>
      <c r="AO483" s="156">
        <f t="shared" si="79"/>
        <v>0</v>
      </c>
      <c r="AP483" s="140">
        <f t="shared" si="80"/>
        <v>0</v>
      </c>
      <c r="AQ483" s="159" t="str">
        <f t="shared" si="81"/>
        <v/>
      </c>
    </row>
    <row r="484" spans="2:43" x14ac:dyDescent="0.2">
      <c r="B484" s="202">
        <v>473</v>
      </c>
      <c r="C484" s="45"/>
      <c r="D484" s="114"/>
      <c r="E484" s="114"/>
      <c r="F484" s="114"/>
      <c r="G484" s="44"/>
      <c r="H484" s="10"/>
      <c r="I484" s="10"/>
      <c r="J484" s="5"/>
      <c r="K484" s="36"/>
      <c r="L484" s="37"/>
      <c r="M484" s="8"/>
      <c r="N484" s="82"/>
      <c r="O484" s="68"/>
      <c r="P484" s="82"/>
      <c r="Q484" s="81"/>
      <c r="R484" s="280" t="str">
        <f t="shared" si="76"/>
        <v/>
      </c>
      <c r="S484" s="39" t="str">
        <f>IF(I484="","",IF(I484="委託輸送",IF(H484="ガソリン",VLOOKUP(L484,参考データ!$D$4:$F$6,3,TRUE),VLOOKUP(L484,参考データ!$D$7:$F$15,3,TRUE)),IF(H484="ガソリン",VLOOKUP(L484,参考データ!$D$16:$F$18,3,TRUE),VLOOKUP(L484,参考データ!$D$19:$F$27,3,TRUE))))</f>
        <v/>
      </c>
      <c r="T484" s="204" t="str">
        <f>IF(C484="","",IF(AND(J484=0,K484=0),0,IF(Q484="有",IF(H484="ガソリン",VLOOKUP(M484,参考データ!$B$36:$F$38,3,FALSE)/R484^VLOOKUP(M484,参考データ!$B$36:$F$38,4,FALSE)/L484^VLOOKUP(M484,参考データ!$B$36:$F$38,5,FALSE),VLOOKUP(M484,参考データ!$B$39:$F$42,3,FALSE)/R484^VLOOKUP(M484,参考データ!$B$39:$F$42,4,FALSE)/L484^VLOOKUP(M484,参考データ!$B$39:$F$42,5,FALSE))*U484,J484/(IF(I484="委託輸送",IF(H484="ガソリン",INDEX(参考データ!$F$48:$I$50,MATCH(L484,参考データ!$D$48:$D$50,1),MATCH(M484,参考データ!$F$47:$I$47,0)),INDEX(参考データ!$F$51:$I$59,MATCH(L484,参考データ!$D$51:$D$59,1),MATCH(M484,参考データ!$F$47:$I$47,0))),IF(H484="ガソリン",INDEX(参考データ!$F$60:$I$62,MATCH(L484,参考データ!$D$60:$D$62,1),MATCH(M484,参考データ!$F$47:$I$47,0)),INDEX(参考データ!$F$63:$I$71,MATCH(L484,参考データ!$D$63:$D$71,1),MATCH(M484,参考データ!$F$47:$I$47,0))))))))</f>
        <v/>
      </c>
      <c r="U484" s="218" t="str">
        <f t="shared" si="77"/>
        <v/>
      </c>
      <c r="V484" s="206" t="str">
        <f>IF(C484="","",IF(AND(K484=0,T484=0),"OK",IF(Q484="有",IF(OR(IF(I484="委託輸送",IF(H484="ガソリン",VLOOKUP(L484,参考データ!$D$4:$H$6,5,TRUE),VLOOKUP(L484,参考データ!$D$7:$H$15,5,TRUE)),IF(H484="ガソリン",VLOOKUP(L484,参考データ!$D$16:$H$18,5,TRUE),VLOOKUP(L484,参考データ!$D$19:$H$27,5,TRUE)))&lt;(J484/N484),S484&gt;R484),"エラー","OK"),IF(IF(I484="委託輸送",IF(H484="ガソリン",VLOOKUP(L484,参考データ!$D$4:$H$6,5,TRUE),VLOOKUP(L484,参考データ!$D$7:$H$15,5,TRUE)),IF(H484="ガソリン",VLOOKUP(L484,参考データ!$D$16:$H$18,5,TRUE),VLOOKUP(L484,参考データ!$D$19:$H$27,5,TRUE)))&lt;(J484/N484),"エラー","OK"))))</f>
        <v/>
      </c>
      <c r="AN484" s="156">
        <f t="shared" si="78"/>
        <v>0</v>
      </c>
      <c r="AO484" s="156">
        <f t="shared" si="79"/>
        <v>0</v>
      </c>
      <c r="AP484" s="140">
        <f t="shared" si="80"/>
        <v>0</v>
      </c>
      <c r="AQ484" s="159" t="str">
        <f t="shared" si="81"/>
        <v/>
      </c>
    </row>
    <row r="485" spans="2:43" x14ac:dyDescent="0.2">
      <c r="B485" s="202">
        <v>474</v>
      </c>
      <c r="C485" s="45"/>
      <c r="D485" s="114"/>
      <c r="E485" s="114"/>
      <c r="F485" s="114"/>
      <c r="G485" s="44"/>
      <c r="H485" s="10"/>
      <c r="I485" s="10"/>
      <c r="J485" s="5"/>
      <c r="K485" s="36"/>
      <c r="L485" s="37"/>
      <c r="M485" s="8"/>
      <c r="N485" s="82"/>
      <c r="O485" s="68"/>
      <c r="P485" s="82"/>
      <c r="Q485" s="81"/>
      <c r="R485" s="280" t="str">
        <f t="shared" si="76"/>
        <v/>
      </c>
      <c r="S485" s="39" t="str">
        <f>IF(I485="","",IF(I485="委託輸送",IF(H485="ガソリン",VLOOKUP(L485,参考データ!$D$4:$F$6,3,TRUE),VLOOKUP(L485,参考データ!$D$7:$F$15,3,TRUE)),IF(H485="ガソリン",VLOOKUP(L485,参考データ!$D$16:$F$18,3,TRUE),VLOOKUP(L485,参考データ!$D$19:$F$27,3,TRUE))))</f>
        <v/>
      </c>
      <c r="T485" s="204" t="str">
        <f>IF(C485="","",IF(AND(J485=0,K485=0),0,IF(Q485="有",IF(H485="ガソリン",VLOOKUP(M485,参考データ!$B$36:$F$38,3,FALSE)/R485^VLOOKUP(M485,参考データ!$B$36:$F$38,4,FALSE)/L485^VLOOKUP(M485,参考データ!$B$36:$F$38,5,FALSE),VLOOKUP(M485,参考データ!$B$39:$F$42,3,FALSE)/R485^VLOOKUP(M485,参考データ!$B$39:$F$42,4,FALSE)/L485^VLOOKUP(M485,参考データ!$B$39:$F$42,5,FALSE))*U485,J485/(IF(I485="委託輸送",IF(H485="ガソリン",INDEX(参考データ!$F$48:$I$50,MATCH(L485,参考データ!$D$48:$D$50,1),MATCH(M485,参考データ!$F$47:$I$47,0)),INDEX(参考データ!$F$51:$I$59,MATCH(L485,参考データ!$D$51:$D$59,1),MATCH(M485,参考データ!$F$47:$I$47,0))),IF(H485="ガソリン",INDEX(参考データ!$F$60:$I$62,MATCH(L485,参考データ!$D$60:$D$62,1),MATCH(M485,参考データ!$F$47:$I$47,0)),INDEX(参考データ!$F$63:$I$71,MATCH(L485,参考データ!$D$63:$D$71,1),MATCH(M485,参考データ!$F$47:$I$47,0))))))))</f>
        <v/>
      </c>
      <c r="U485" s="218" t="str">
        <f t="shared" si="77"/>
        <v/>
      </c>
      <c r="V485" s="206" t="str">
        <f>IF(C485="","",IF(AND(K485=0,T485=0),"OK",IF(Q485="有",IF(OR(IF(I485="委託輸送",IF(H485="ガソリン",VLOOKUP(L485,参考データ!$D$4:$H$6,5,TRUE),VLOOKUP(L485,参考データ!$D$7:$H$15,5,TRUE)),IF(H485="ガソリン",VLOOKUP(L485,参考データ!$D$16:$H$18,5,TRUE),VLOOKUP(L485,参考データ!$D$19:$H$27,5,TRUE)))&lt;(J485/N485),S485&gt;R485),"エラー","OK"),IF(IF(I485="委託輸送",IF(H485="ガソリン",VLOOKUP(L485,参考データ!$D$4:$H$6,5,TRUE),VLOOKUP(L485,参考データ!$D$7:$H$15,5,TRUE)),IF(H485="ガソリン",VLOOKUP(L485,参考データ!$D$16:$H$18,5,TRUE),VLOOKUP(L485,参考データ!$D$19:$H$27,5,TRUE)))&lt;(J485/N485),"エラー","OK"))))</f>
        <v/>
      </c>
      <c r="AN485" s="156">
        <f t="shared" si="78"/>
        <v>0</v>
      </c>
      <c r="AO485" s="156">
        <f t="shared" si="79"/>
        <v>0</v>
      </c>
      <c r="AP485" s="140">
        <f t="shared" si="80"/>
        <v>0</v>
      </c>
      <c r="AQ485" s="159" t="str">
        <f t="shared" si="81"/>
        <v/>
      </c>
    </row>
    <row r="486" spans="2:43" x14ac:dyDescent="0.2">
      <c r="B486" s="202">
        <v>475</v>
      </c>
      <c r="C486" s="45"/>
      <c r="D486" s="114"/>
      <c r="E486" s="114"/>
      <c r="F486" s="114"/>
      <c r="G486" s="44"/>
      <c r="H486" s="10"/>
      <c r="I486" s="10"/>
      <c r="J486" s="5"/>
      <c r="K486" s="36"/>
      <c r="L486" s="37"/>
      <c r="M486" s="8"/>
      <c r="N486" s="82"/>
      <c r="O486" s="68"/>
      <c r="P486" s="82"/>
      <c r="Q486" s="81"/>
      <c r="R486" s="280" t="str">
        <f t="shared" si="76"/>
        <v/>
      </c>
      <c r="S486" s="39" t="str">
        <f>IF(I486="","",IF(I486="委託輸送",IF(H486="ガソリン",VLOOKUP(L486,参考データ!$D$4:$F$6,3,TRUE),VLOOKUP(L486,参考データ!$D$7:$F$15,3,TRUE)),IF(H486="ガソリン",VLOOKUP(L486,参考データ!$D$16:$F$18,3,TRUE),VLOOKUP(L486,参考データ!$D$19:$F$27,3,TRUE))))</f>
        <v/>
      </c>
      <c r="T486" s="204" t="str">
        <f>IF(C486="","",IF(AND(J486=0,K486=0),0,IF(Q486="有",IF(H486="ガソリン",VLOOKUP(M486,参考データ!$B$36:$F$38,3,FALSE)/R486^VLOOKUP(M486,参考データ!$B$36:$F$38,4,FALSE)/L486^VLOOKUP(M486,参考データ!$B$36:$F$38,5,FALSE),VLOOKUP(M486,参考データ!$B$39:$F$42,3,FALSE)/R486^VLOOKUP(M486,参考データ!$B$39:$F$42,4,FALSE)/L486^VLOOKUP(M486,参考データ!$B$39:$F$42,5,FALSE))*U486,J486/(IF(I486="委託輸送",IF(H486="ガソリン",INDEX(参考データ!$F$48:$I$50,MATCH(L486,参考データ!$D$48:$D$50,1),MATCH(M486,参考データ!$F$47:$I$47,0)),INDEX(参考データ!$F$51:$I$59,MATCH(L486,参考データ!$D$51:$D$59,1),MATCH(M486,参考データ!$F$47:$I$47,0))),IF(H486="ガソリン",INDEX(参考データ!$F$60:$I$62,MATCH(L486,参考データ!$D$60:$D$62,1),MATCH(M486,参考データ!$F$47:$I$47,0)),INDEX(参考データ!$F$63:$I$71,MATCH(L486,参考データ!$D$63:$D$71,1),MATCH(M486,参考データ!$F$47:$I$47,0))))))))</f>
        <v/>
      </c>
      <c r="U486" s="218" t="str">
        <f t="shared" si="77"/>
        <v/>
      </c>
      <c r="V486" s="206" t="str">
        <f>IF(C486="","",IF(AND(K486=0,T486=0),"OK",IF(Q486="有",IF(OR(IF(I486="委託輸送",IF(H486="ガソリン",VLOOKUP(L486,参考データ!$D$4:$H$6,5,TRUE),VLOOKUP(L486,参考データ!$D$7:$H$15,5,TRUE)),IF(H486="ガソリン",VLOOKUP(L486,参考データ!$D$16:$H$18,5,TRUE),VLOOKUP(L486,参考データ!$D$19:$H$27,5,TRUE)))&lt;(J486/N486),S486&gt;R486),"エラー","OK"),IF(IF(I486="委託輸送",IF(H486="ガソリン",VLOOKUP(L486,参考データ!$D$4:$H$6,5,TRUE),VLOOKUP(L486,参考データ!$D$7:$H$15,5,TRUE)),IF(H486="ガソリン",VLOOKUP(L486,参考データ!$D$16:$H$18,5,TRUE),VLOOKUP(L486,参考データ!$D$19:$H$27,5,TRUE)))&lt;(J486/N486),"エラー","OK"))))</f>
        <v/>
      </c>
      <c r="AN486" s="156">
        <f t="shared" si="78"/>
        <v>0</v>
      </c>
      <c r="AO486" s="156">
        <f t="shared" si="79"/>
        <v>0</v>
      </c>
      <c r="AP486" s="140">
        <f t="shared" si="80"/>
        <v>0</v>
      </c>
      <c r="AQ486" s="159" t="str">
        <f t="shared" si="81"/>
        <v/>
      </c>
    </row>
    <row r="487" spans="2:43" x14ac:dyDescent="0.2">
      <c r="B487" s="202">
        <v>476</v>
      </c>
      <c r="C487" s="45"/>
      <c r="D487" s="114"/>
      <c r="E487" s="114"/>
      <c r="F487" s="114"/>
      <c r="G487" s="44"/>
      <c r="H487" s="10"/>
      <c r="I487" s="10"/>
      <c r="J487" s="5"/>
      <c r="K487" s="36"/>
      <c r="L487" s="37"/>
      <c r="M487" s="8"/>
      <c r="N487" s="82"/>
      <c r="O487" s="68"/>
      <c r="P487" s="82"/>
      <c r="Q487" s="81"/>
      <c r="R487" s="280" t="str">
        <f t="shared" si="76"/>
        <v/>
      </c>
      <c r="S487" s="39" t="str">
        <f>IF(I487="","",IF(I487="委託輸送",IF(H487="ガソリン",VLOOKUP(L487,参考データ!$D$4:$F$6,3,TRUE),VLOOKUP(L487,参考データ!$D$7:$F$15,3,TRUE)),IF(H487="ガソリン",VLOOKUP(L487,参考データ!$D$16:$F$18,3,TRUE),VLOOKUP(L487,参考データ!$D$19:$F$27,3,TRUE))))</f>
        <v/>
      </c>
      <c r="T487" s="204" t="str">
        <f>IF(C487="","",IF(AND(J487=0,K487=0),0,IF(Q487="有",IF(H487="ガソリン",VLOOKUP(M487,参考データ!$B$36:$F$38,3,FALSE)/R487^VLOOKUP(M487,参考データ!$B$36:$F$38,4,FALSE)/L487^VLOOKUP(M487,参考データ!$B$36:$F$38,5,FALSE),VLOOKUP(M487,参考データ!$B$39:$F$42,3,FALSE)/R487^VLOOKUP(M487,参考データ!$B$39:$F$42,4,FALSE)/L487^VLOOKUP(M487,参考データ!$B$39:$F$42,5,FALSE))*U487,J487/(IF(I487="委託輸送",IF(H487="ガソリン",INDEX(参考データ!$F$48:$I$50,MATCH(L487,参考データ!$D$48:$D$50,1),MATCH(M487,参考データ!$F$47:$I$47,0)),INDEX(参考データ!$F$51:$I$59,MATCH(L487,参考データ!$D$51:$D$59,1),MATCH(M487,参考データ!$F$47:$I$47,0))),IF(H487="ガソリン",INDEX(参考データ!$F$60:$I$62,MATCH(L487,参考データ!$D$60:$D$62,1),MATCH(M487,参考データ!$F$47:$I$47,0)),INDEX(参考データ!$F$63:$I$71,MATCH(L487,参考データ!$D$63:$D$71,1),MATCH(M487,参考データ!$F$47:$I$47,0))))))))</f>
        <v/>
      </c>
      <c r="U487" s="218" t="str">
        <f t="shared" si="77"/>
        <v/>
      </c>
      <c r="V487" s="206" t="str">
        <f>IF(C487="","",IF(AND(K487=0,T487=0),"OK",IF(Q487="有",IF(OR(IF(I487="委託輸送",IF(H487="ガソリン",VLOOKUP(L487,参考データ!$D$4:$H$6,5,TRUE),VLOOKUP(L487,参考データ!$D$7:$H$15,5,TRUE)),IF(H487="ガソリン",VLOOKUP(L487,参考データ!$D$16:$H$18,5,TRUE),VLOOKUP(L487,参考データ!$D$19:$H$27,5,TRUE)))&lt;(J487/N487),S487&gt;R487),"エラー","OK"),IF(IF(I487="委託輸送",IF(H487="ガソリン",VLOOKUP(L487,参考データ!$D$4:$H$6,5,TRUE),VLOOKUP(L487,参考データ!$D$7:$H$15,5,TRUE)),IF(H487="ガソリン",VLOOKUP(L487,参考データ!$D$16:$H$18,5,TRUE),VLOOKUP(L487,参考データ!$D$19:$H$27,5,TRUE)))&lt;(J487/N487),"エラー","OK"))))</f>
        <v/>
      </c>
      <c r="AN487" s="156">
        <f t="shared" si="78"/>
        <v>0</v>
      </c>
      <c r="AO487" s="156">
        <f t="shared" si="79"/>
        <v>0</v>
      </c>
      <c r="AP487" s="140">
        <f t="shared" si="80"/>
        <v>0</v>
      </c>
      <c r="AQ487" s="159" t="str">
        <f t="shared" si="81"/>
        <v/>
      </c>
    </row>
    <row r="488" spans="2:43" x14ac:dyDescent="0.2">
      <c r="B488" s="202">
        <v>477</v>
      </c>
      <c r="C488" s="45"/>
      <c r="D488" s="114"/>
      <c r="E488" s="114"/>
      <c r="F488" s="114"/>
      <c r="G488" s="44"/>
      <c r="H488" s="10"/>
      <c r="I488" s="10"/>
      <c r="J488" s="5"/>
      <c r="K488" s="36"/>
      <c r="L488" s="37"/>
      <c r="M488" s="8"/>
      <c r="N488" s="82"/>
      <c r="O488" s="68"/>
      <c r="P488" s="82"/>
      <c r="Q488" s="81"/>
      <c r="R488" s="280" t="str">
        <f t="shared" si="76"/>
        <v/>
      </c>
      <c r="S488" s="39" t="str">
        <f>IF(I488="","",IF(I488="委託輸送",IF(H488="ガソリン",VLOOKUP(L488,参考データ!$D$4:$F$6,3,TRUE),VLOOKUP(L488,参考データ!$D$7:$F$15,3,TRUE)),IF(H488="ガソリン",VLOOKUP(L488,参考データ!$D$16:$F$18,3,TRUE),VLOOKUP(L488,参考データ!$D$19:$F$27,3,TRUE))))</f>
        <v/>
      </c>
      <c r="T488" s="204" t="str">
        <f>IF(C488="","",IF(AND(J488=0,K488=0),0,IF(Q488="有",IF(H488="ガソリン",VLOOKUP(M488,参考データ!$B$36:$F$38,3,FALSE)/R488^VLOOKUP(M488,参考データ!$B$36:$F$38,4,FALSE)/L488^VLOOKUP(M488,参考データ!$B$36:$F$38,5,FALSE),VLOOKUP(M488,参考データ!$B$39:$F$42,3,FALSE)/R488^VLOOKUP(M488,参考データ!$B$39:$F$42,4,FALSE)/L488^VLOOKUP(M488,参考データ!$B$39:$F$42,5,FALSE))*U488,J488/(IF(I488="委託輸送",IF(H488="ガソリン",INDEX(参考データ!$F$48:$I$50,MATCH(L488,参考データ!$D$48:$D$50,1),MATCH(M488,参考データ!$F$47:$I$47,0)),INDEX(参考データ!$F$51:$I$59,MATCH(L488,参考データ!$D$51:$D$59,1),MATCH(M488,参考データ!$F$47:$I$47,0))),IF(H488="ガソリン",INDEX(参考データ!$F$60:$I$62,MATCH(L488,参考データ!$D$60:$D$62,1),MATCH(M488,参考データ!$F$47:$I$47,0)),INDEX(参考データ!$F$63:$I$71,MATCH(L488,参考データ!$D$63:$D$71,1),MATCH(M488,参考データ!$F$47:$I$47,0))))))))</f>
        <v/>
      </c>
      <c r="U488" s="218" t="str">
        <f t="shared" si="77"/>
        <v/>
      </c>
      <c r="V488" s="206" t="str">
        <f>IF(C488="","",IF(AND(K488=0,T488=0),"OK",IF(Q488="有",IF(OR(IF(I488="委託輸送",IF(H488="ガソリン",VLOOKUP(L488,参考データ!$D$4:$H$6,5,TRUE),VLOOKUP(L488,参考データ!$D$7:$H$15,5,TRUE)),IF(H488="ガソリン",VLOOKUP(L488,参考データ!$D$16:$H$18,5,TRUE),VLOOKUP(L488,参考データ!$D$19:$H$27,5,TRUE)))&lt;(J488/N488),S488&gt;R488),"エラー","OK"),IF(IF(I488="委託輸送",IF(H488="ガソリン",VLOOKUP(L488,参考データ!$D$4:$H$6,5,TRUE),VLOOKUP(L488,参考データ!$D$7:$H$15,5,TRUE)),IF(H488="ガソリン",VLOOKUP(L488,参考データ!$D$16:$H$18,5,TRUE),VLOOKUP(L488,参考データ!$D$19:$H$27,5,TRUE)))&lt;(J488/N488),"エラー","OK"))))</f>
        <v/>
      </c>
      <c r="AN488" s="156">
        <f t="shared" si="78"/>
        <v>0</v>
      </c>
      <c r="AO488" s="156">
        <f t="shared" si="79"/>
        <v>0</v>
      </c>
      <c r="AP488" s="140">
        <f t="shared" si="80"/>
        <v>0</v>
      </c>
      <c r="AQ488" s="159" t="str">
        <f t="shared" si="81"/>
        <v/>
      </c>
    </row>
    <row r="489" spans="2:43" x14ac:dyDescent="0.2">
      <c r="B489" s="202">
        <v>478</v>
      </c>
      <c r="C489" s="45"/>
      <c r="D489" s="114"/>
      <c r="E489" s="114"/>
      <c r="F489" s="114"/>
      <c r="G489" s="44"/>
      <c r="H489" s="10"/>
      <c r="I489" s="10"/>
      <c r="J489" s="5"/>
      <c r="K489" s="36"/>
      <c r="L489" s="37"/>
      <c r="M489" s="8"/>
      <c r="N489" s="82"/>
      <c r="O489" s="68"/>
      <c r="P489" s="82"/>
      <c r="Q489" s="81"/>
      <c r="R489" s="280" t="str">
        <f t="shared" si="76"/>
        <v/>
      </c>
      <c r="S489" s="39" t="str">
        <f>IF(I489="","",IF(I489="委託輸送",IF(H489="ガソリン",VLOOKUP(L489,参考データ!$D$4:$F$6,3,TRUE),VLOOKUP(L489,参考データ!$D$7:$F$15,3,TRUE)),IF(H489="ガソリン",VLOOKUP(L489,参考データ!$D$16:$F$18,3,TRUE),VLOOKUP(L489,参考データ!$D$19:$F$27,3,TRUE))))</f>
        <v/>
      </c>
      <c r="T489" s="204" t="str">
        <f>IF(C489="","",IF(AND(J489=0,K489=0),0,IF(Q489="有",IF(H489="ガソリン",VLOOKUP(M489,参考データ!$B$36:$F$38,3,FALSE)/R489^VLOOKUP(M489,参考データ!$B$36:$F$38,4,FALSE)/L489^VLOOKUP(M489,参考データ!$B$36:$F$38,5,FALSE),VLOOKUP(M489,参考データ!$B$39:$F$42,3,FALSE)/R489^VLOOKUP(M489,参考データ!$B$39:$F$42,4,FALSE)/L489^VLOOKUP(M489,参考データ!$B$39:$F$42,5,FALSE))*U489,J489/(IF(I489="委託輸送",IF(H489="ガソリン",INDEX(参考データ!$F$48:$I$50,MATCH(L489,参考データ!$D$48:$D$50,1),MATCH(M489,参考データ!$F$47:$I$47,0)),INDEX(参考データ!$F$51:$I$59,MATCH(L489,参考データ!$D$51:$D$59,1),MATCH(M489,参考データ!$F$47:$I$47,0))),IF(H489="ガソリン",INDEX(参考データ!$F$60:$I$62,MATCH(L489,参考データ!$D$60:$D$62,1),MATCH(M489,参考データ!$F$47:$I$47,0)),INDEX(参考データ!$F$63:$I$71,MATCH(L489,参考データ!$D$63:$D$71,1),MATCH(M489,参考データ!$F$47:$I$47,0))))))))</f>
        <v/>
      </c>
      <c r="U489" s="218" t="str">
        <f t="shared" si="77"/>
        <v/>
      </c>
      <c r="V489" s="206" t="str">
        <f>IF(C489="","",IF(AND(K489=0,T489=0),"OK",IF(Q489="有",IF(OR(IF(I489="委託輸送",IF(H489="ガソリン",VLOOKUP(L489,参考データ!$D$4:$H$6,5,TRUE),VLOOKUP(L489,参考データ!$D$7:$H$15,5,TRUE)),IF(H489="ガソリン",VLOOKUP(L489,参考データ!$D$16:$H$18,5,TRUE),VLOOKUP(L489,参考データ!$D$19:$H$27,5,TRUE)))&lt;(J489/N489),S489&gt;R489),"エラー","OK"),IF(IF(I489="委託輸送",IF(H489="ガソリン",VLOOKUP(L489,参考データ!$D$4:$H$6,5,TRUE),VLOOKUP(L489,参考データ!$D$7:$H$15,5,TRUE)),IF(H489="ガソリン",VLOOKUP(L489,参考データ!$D$16:$H$18,5,TRUE),VLOOKUP(L489,参考データ!$D$19:$H$27,5,TRUE)))&lt;(J489/N489),"エラー","OK"))))</f>
        <v/>
      </c>
      <c r="AN489" s="156">
        <f t="shared" si="78"/>
        <v>0</v>
      </c>
      <c r="AO489" s="156">
        <f t="shared" si="79"/>
        <v>0</v>
      </c>
      <c r="AP489" s="140">
        <f t="shared" si="80"/>
        <v>0</v>
      </c>
      <c r="AQ489" s="159" t="str">
        <f t="shared" si="81"/>
        <v/>
      </c>
    </row>
    <row r="490" spans="2:43" x14ac:dyDescent="0.2">
      <c r="B490" s="202">
        <v>479</v>
      </c>
      <c r="C490" s="45"/>
      <c r="D490" s="114"/>
      <c r="E490" s="114"/>
      <c r="F490" s="114"/>
      <c r="G490" s="44"/>
      <c r="H490" s="10"/>
      <c r="I490" s="10"/>
      <c r="J490" s="5"/>
      <c r="K490" s="36"/>
      <c r="L490" s="37"/>
      <c r="M490" s="8"/>
      <c r="N490" s="82"/>
      <c r="O490" s="68"/>
      <c r="P490" s="82"/>
      <c r="Q490" s="81"/>
      <c r="R490" s="280" t="str">
        <f t="shared" si="76"/>
        <v/>
      </c>
      <c r="S490" s="39" t="str">
        <f>IF(I490="","",IF(I490="委託輸送",IF(H490="ガソリン",VLOOKUP(L490,参考データ!$D$4:$F$6,3,TRUE),VLOOKUP(L490,参考データ!$D$7:$F$15,3,TRUE)),IF(H490="ガソリン",VLOOKUP(L490,参考データ!$D$16:$F$18,3,TRUE),VLOOKUP(L490,参考データ!$D$19:$F$27,3,TRUE))))</f>
        <v/>
      </c>
      <c r="T490" s="204" t="str">
        <f>IF(C490="","",IF(AND(J490=0,K490=0),0,IF(Q490="有",IF(H490="ガソリン",VLOOKUP(M490,参考データ!$B$36:$F$38,3,FALSE)/R490^VLOOKUP(M490,参考データ!$B$36:$F$38,4,FALSE)/L490^VLOOKUP(M490,参考データ!$B$36:$F$38,5,FALSE),VLOOKUP(M490,参考データ!$B$39:$F$42,3,FALSE)/R490^VLOOKUP(M490,参考データ!$B$39:$F$42,4,FALSE)/L490^VLOOKUP(M490,参考データ!$B$39:$F$42,5,FALSE))*U490,J490/(IF(I490="委託輸送",IF(H490="ガソリン",INDEX(参考データ!$F$48:$I$50,MATCH(L490,参考データ!$D$48:$D$50,1),MATCH(M490,参考データ!$F$47:$I$47,0)),INDEX(参考データ!$F$51:$I$59,MATCH(L490,参考データ!$D$51:$D$59,1),MATCH(M490,参考データ!$F$47:$I$47,0))),IF(H490="ガソリン",INDEX(参考データ!$F$60:$I$62,MATCH(L490,参考データ!$D$60:$D$62,1),MATCH(M490,参考データ!$F$47:$I$47,0)),INDEX(参考データ!$F$63:$I$71,MATCH(L490,参考データ!$D$63:$D$71,1),MATCH(M490,参考データ!$F$47:$I$47,0))))))))</f>
        <v/>
      </c>
      <c r="U490" s="218" t="str">
        <f t="shared" si="77"/>
        <v/>
      </c>
      <c r="V490" s="206" t="str">
        <f>IF(C490="","",IF(AND(K490=0,T490=0),"OK",IF(Q490="有",IF(OR(IF(I490="委託輸送",IF(H490="ガソリン",VLOOKUP(L490,参考データ!$D$4:$H$6,5,TRUE),VLOOKUP(L490,参考データ!$D$7:$H$15,5,TRUE)),IF(H490="ガソリン",VLOOKUP(L490,参考データ!$D$16:$H$18,5,TRUE),VLOOKUP(L490,参考データ!$D$19:$H$27,5,TRUE)))&lt;(J490/N490),S490&gt;R490),"エラー","OK"),IF(IF(I490="委託輸送",IF(H490="ガソリン",VLOOKUP(L490,参考データ!$D$4:$H$6,5,TRUE),VLOOKUP(L490,参考データ!$D$7:$H$15,5,TRUE)),IF(H490="ガソリン",VLOOKUP(L490,参考データ!$D$16:$H$18,5,TRUE),VLOOKUP(L490,参考データ!$D$19:$H$27,5,TRUE)))&lt;(J490/N490),"エラー","OK"))))</f>
        <v/>
      </c>
      <c r="AN490" s="156">
        <f t="shared" si="78"/>
        <v>0</v>
      </c>
      <c r="AO490" s="156">
        <f t="shared" si="79"/>
        <v>0</v>
      </c>
      <c r="AP490" s="140">
        <f t="shared" si="80"/>
        <v>0</v>
      </c>
      <c r="AQ490" s="159" t="str">
        <f t="shared" si="81"/>
        <v/>
      </c>
    </row>
    <row r="491" spans="2:43" x14ac:dyDescent="0.2">
      <c r="B491" s="202">
        <v>480</v>
      </c>
      <c r="C491" s="45"/>
      <c r="D491" s="114"/>
      <c r="E491" s="114"/>
      <c r="F491" s="114"/>
      <c r="G491" s="44"/>
      <c r="H491" s="10"/>
      <c r="I491" s="10"/>
      <c r="J491" s="5"/>
      <c r="K491" s="36"/>
      <c r="L491" s="37"/>
      <c r="M491" s="8"/>
      <c r="N491" s="82"/>
      <c r="O491" s="68"/>
      <c r="P491" s="82"/>
      <c r="Q491" s="81"/>
      <c r="R491" s="280" t="str">
        <f t="shared" si="76"/>
        <v/>
      </c>
      <c r="S491" s="39" t="str">
        <f>IF(I491="","",IF(I491="委託輸送",IF(H491="ガソリン",VLOOKUP(L491,参考データ!$D$4:$F$6,3,TRUE),VLOOKUP(L491,参考データ!$D$7:$F$15,3,TRUE)),IF(H491="ガソリン",VLOOKUP(L491,参考データ!$D$16:$F$18,3,TRUE),VLOOKUP(L491,参考データ!$D$19:$F$27,3,TRUE))))</f>
        <v/>
      </c>
      <c r="T491" s="204" t="str">
        <f>IF(C491="","",IF(AND(J491=0,K491=0),0,IF(Q491="有",IF(H491="ガソリン",VLOOKUP(M491,参考データ!$B$36:$F$38,3,FALSE)/R491^VLOOKUP(M491,参考データ!$B$36:$F$38,4,FALSE)/L491^VLOOKUP(M491,参考データ!$B$36:$F$38,5,FALSE),VLOOKUP(M491,参考データ!$B$39:$F$42,3,FALSE)/R491^VLOOKUP(M491,参考データ!$B$39:$F$42,4,FALSE)/L491^VLOOKUP(M491,参考データ!$B$39:$F$42,5,FALSE))*U491,J491/(IF(I491="委託輸送",IF(H491="ガソリン",INDEX(参考データ!$F$48:$I$50,MATCH(L491,参考データ!$D$48:$D$50,1),MATCH(M491,参考データ!$F$47:$I$47,0)),INDEX(参考データ!$F$51:$I$59,MATCH(L491,参考データ!$D$51:$D$59,1),MATCH(M491,参考データ!$F$47:$I$47,0))),IF(H491="ガソリン",INDEX(参考データ!$F$60:$I$62,MATCH(L491,参考データ!$D$60:$D$62,1),MATCH(M491,参考データ!$F$47:$I$47,0)),INDEX(参考データ!$F$63:$I$71,MATCH(L491,参考データ!$D$63:$D$71,1),MATCH(M491,参考データ!$F$47:$I$47,0))))))))</f>
        <v/>
      </c>
      <c r="U491" s="218" t="str">
        <f t="shared" si="77"/>
        <v/>
      </c>
      <c r="V491" s="206" t="str">
        <f>IF(C491="","",IF(AND(K491=0,T491=0),"OK",IF(Q491="有",IF(OR(IF(I491="委託輸送",IF(H491="ガソリン",VLOOKUP(L491,参考データ!$D$4:$H$6,5,TRUE),VLOOKUP(L491,参考データ!$D$7:$H$15,5,TRUE)),IF(H491="ガソリン",VLOOKUP(L491,参考データ!$D$16:$H$18,5,TRUE),VLOOKUP(L491,参考データ!$D$19:$H$27,5,TRUE)))&lt;(J491/N491),S491&gt;R491),"エラー","OK"),IF(IF(I491="委託輸送",IF(H491="ガソリン",VLOOKUP(L491,参考データ!$D$4:$H$6,5,TRUE),VLOOKUP(L491,参考データ!$D$7:$H$15,5,TRUE)),IF(H491="ガソリン",VLOOKUP(L491,参考データ!$D$16:$H$18,5,TRUE),VLOOKUP(L491,参考データ!$D$19:$H$27,5,TRUE)))&lt;(J491/N491),"エラー","OK"))))</f>
        <v/>
      </c>
      <c r="AN491" s="156">
        <f t="shared" si="78"/>
        <v>0</v>
      </c>
      <c r="AO491" s="156">
        <f t="shared" si="79"/>
        <v>0</v>
      </c>
      <c r="AP491" s="140">
        <f t="shared" si="80"/>
        <v>0</v>
      </c>
      <c r="AQ491" s="159" t="str">
        <f t="shared" si="81"/>
        <v/>
      </c>
    </row>
    <row r="492" spans="2:43" x14ac:dyDescent="0.2">
      <c r="B492" s="202">
        <v>481</v>
      </c>
      <c r="C492" s="45"/>
      <c r="D492" s="114"/>
      <c r="E492" s="114"/>
      <c r="F492" s="114"/>
      <c r="G492" s="44"/>
      <c r="H492" s="10"/>
      <c r="I492" s="10"/>
      <c r="J492" s="5"/>
      <c r="K492" s="36"/>
      <c r="L492" s="37"/>
      <c r="M492" s="8"/>
      <c r="N492" s="82"/>
      <c r="O492" s="68"/>
      <c r="P492" s="82"/>
      <c r="Q492" s="81"/>
      <c r="R492" s="280" t="str">
        <f t="shared" si="76"/>
        <v/>
      </c>
      <c r="S492" s="39" t="str">
        <f>IF(I492="","",IF(I492="委託輸送",IF(H492="ガソリン",VLOOKUP(L492,参考データ!$D$4:$F$6,3,TRUE),VLOOKUP(L492,参考データ!$D$7:$F$15,3,TRUE)),IF(H492="ガソリン",VLOOKUP(L492,参考データ!$D$16:$F$18,3,TRUE),VLOOKUP(L492,参考データ!$D$19:$F$27,3,TRUE))))</f>
        <v/>
      </c>
      <c r="T492" s="204" t="str">
        <f>IF(C492="","",IF(AND(J492=0,K492=0),0,IF(Q492="有",IF(H492="ガソリン",VLOOKUP(M492,参考データ!$B$36:$F$38,3,FALSE)/R492^VLOOKUP(M492,参考データ!$B$36:$F$38,4,FALSE)/L492^VLOOKUP(M492,参考データ!$B$36:$F$38,5,FALSE),VLOOKUP(M492,参考データ!$B$39:$F$42,3,FALSE)/R492^VLOOKUP(M492,参考データ!$B$39:$F$42,4,FALSE)/L492^VLOOKUP(M492,参考データ!$B$39:$F$42,5,FALSE))*U492,J492/(IF(I492="委託輸送",IF(H492="ガソリン",INDEX(参考データ!$F$48:$I$50,MATCH(L492,参考データ!$D$48:$D$50,1),MATCH(M492,参考データ!$F$47:$I$47,0)),INDEX(参考データ!$F$51:$I$59,MATCH(L492,参考データ!$D$51:$D$59,1),MATCH(M492,参考データ!$F$47:$I$47,0))),IF(H492="ガソリン",INDEX(参考データ!$F$60:$I$62,MATCH(L492,参考データ!$D$60:$D$62,1),MATCH(M492,参考データ!$F$47:$I$47,0)),INDEX(参考データ!$F$63:$I$71,MATCH(L492,参考データ!$D$63:$D$71,1),MATCH(M492,参考データ!$F$47:$I$47,0))))))))</f>
        <v/>
      </c>
      <c r="U492" s="218" t="str">
        <f t="shared" si="77"/>
        <v/>
      </c>
      <c r="V492" s="206" t="str">
        <f>IF(C492="","",IF(AND(K492=0,T492=0),"OK",IF(Q492="有",IF(OR(IF(I492="委託輸送",IF(H492="ガソリン",VLOOKUP(L492,参考データ!$D$4:$H$6,5,TRUE),VLOOKUP(L492,参考データ!$D$7:$H$15,5,TRUE)),IF(H492="ガソリン",VLOOKUP(L492,参考データ!$D$16:$H$18,5,TRUE),VLOOKUP(L492,参考データ!$D$19:$H$27,5,TRUE)))&lt;(J492/N492),S492&gt;R492),"エラー","OK"),IF(IF(I492="委託輸送",IF(H492="ガソリン",VLOOKUP(L492,参考データ!$D$4:$H$6,5,TRUE),VLOOKUP(L492,参考データ!$D$7:$H$15,5,TRUE)),IF(H492="ガソリン",VLOOKUP(L492,参考データ!$D$16:$H$18,5,TRUE),VLOOKUP(L492,参考データ!$D$19:$H$27,5,TRUE)))&lt;(J492/N492),"エラー","OK"))))</f>
        <v/>
      </c>
      <c r="AN492" s="156">
        <f t="shared" si="78"/>
        <v>0</v>
      </c>
      <c r="AO492" s="156">
        <f t="shared" si="79"/>
        <v>0</v>
      </c>
      <c r="AP492" s="140">
        <f t="shared" si="80"/>
        <v>0</v>
      </c>
      <c r="AQ492" s="159" t="str">
        <f t="shared" si="81"/>
        <v/>
      </c>
    </row>
    <row r="493" spans="2:43" x14ac:dyDescent="0.2">
      <c r="B493" s="202">
        <v>482</v>
      </c>
      <c r="C493" s="45"/>
      <c r="D493" s="114"/>
      <c r="E493" s="114"/>
      <c r="F493" s="114"/>
      <c r="G493" s="44"/>
      <c r="H493" s="10"/>
      <c r="I493" s="10"/>
      <c r="J493" s="5"/>
      <c r="K493" s="36"/>
      <c r="L493" s="37"/>
      <c r="M493" s="8"/>
      <c r="N493" s="82"/>
      <c r="O493" s="68"/>
      <c r="P493" s="82"/>
      <c r="Q493" s="81"/>
      <c r="R493" s="280" t="str">
        <f t="shared" si="76"/>
        <v/>
      </c>
      <c r="S493" s="39" t="str">
        <f>IF(I493="","",IF(I493="委託輸送",IF(H493="ガソリン",VLOOKUP(L493,参考データ!$D$4:$F$6,3,TRUE),VLOOKUP(L493,参考データ!$D$7:$F$15,3,TRUE)),IF(H493="ガソリン",VLOOKUP(L493,参考データ!$D$16:$F$18,3,TRUE),VLOOKUP(L493,参考データ!$D$19:$F$27,3,TRUE))))</f>
        <v/>
      </c>
      <c r="T493" s="204" t="str">
        <f>IF(C493="","",IF(AND(J493=0,K493=0),0,IF(Q493="有",IF(H493="ガソリン",VLOOKUP(M493,参考データ!$B$36:$F$38,3,FALSE)/R493^VLOOKUP(M493,参考データ!$B$36:$F$38,4,FALSE)/L493^VLOOKUP(M493,参考データ!$B$36:$F$38,5,FALSE),VLOOKUP(M493,参考データ!$B$39:$F$42,3,FALSE)/R493^VLOOKUP(M493,参考データ!$B$39:$F$42,4,FALSE)/L493^VLOOKUP(M493,参考データ!$B$39:$F$42,5,FALSE))*U493,J493/(IF(I493="委託輸送",IF(H493="ガソリン",INDEX(参考データ!$F$48:$I$50,MATCH(L493,参考データ!$D$48:$D$50,1),MATCH(M493,参考データ!$F$47:$I$47,0)),INDEX(参考データ!$F$51:$I$59,MATCH(L493,参考データ!$D$51:$D$59,1),MATCH(M493,参考データ!$F$47:$I$47,0))),IF(H493="ガソリン",INDEX(参考データ!$F$60:$I$62,MATCH(L493,参考データ!$D$60:$D$62,1),MATCH(M493,参考データ!$F$47:$I$47,0)),INDEX(参考データ!$F$63:$I$71,MATCH(L493,参考データ!$D$63:$D$71,1),MATCH(M493,参考データ!$F$47:$I$47,0))))))))</f>
        <v/>
      </c>
      <c r="U493" s="218" t="str">
        <f t="shared" si="77"/>
        <v/>
      </c>
      <c r="V493" s="206" t="str">
        <f>IF(C493="","",IF(AND(K493=0,T493=0),"OK",IF(Q493="有",IF(OR(IF(I493="委託輸送",IF(H493="ガソリン",VLOOKUP(L493,参考データ!$D$4:$H$6,5,TRUE),VLOOKUP(L493,参考データ!$D$7:$H$15,5,TRUE)),IF(H493="ガソリン",VLOOKUP(L493,参考データ!$D$16:$H$18,5,TRUE),VLOOKUP(L493,参考データ!$D$19:$H$27,5,TRUE)))&lt;(J493/N493),S493&gt;R493),"エラー","OK"),IF(IF(I493="委託輸送",IF(H493="ガソリン",VLOOKUP(L493,参考データ!$D$4:$H$6,5,TRUE),VLOOKUP(L493,参考データ!$D$7:$H$15,5,TRUE)),IF(H493="ガソリン",VLOOKUP(L493,参考データ!$D$16:$H$18,5,TRUE),VLOOKUP(L493,参考データ!$D$19:$H$27,5,TRUE)))&lt;(J493/N493),"エラー","OK"))))</f>
        <v/>
      </c>
      <c r="AN493" s="156">
        <f t="shared" si="78"/>
        <v>0</v>
      </c>
      <c r="AO493" s="156">
        <f t="shared" si="79"/>
        <v>0</v>
      </c>
      <c r="AP493" s="140">
        <f t="shared" si="80"/>
        <v>0</v>
      </c>
      <c r="AQ493" s="159" t="str">
        <f t="shared" si="81"/>
        <v/>
      </c>
    </row>
    <row r="494" spans="2:43" x14ac:dyDescent="0.2">
      <c r="B494" s="202">
        <v>483</v>
      </c>
      <c r="C494" s="45"/>
      <c r="D494" s="114"/>
      <c r="E494" s="114"/>
      <c r="F494" s="114"/>
      <c r="G494" s="44"/>
      <c r="H494" s="10"/>
      <c r="I494" s="10"/>
      <c r="J494" s="5"/>
      <c r="K494" s="36"/>
      <c r="L494" s="37"/>
      <c r="M494" s="8"/>
      <c r="N494" s="82"/>
      <c r="O494" s="68"/>
      <c r="P494" s="82"/>
      <c r="Q494" s="81"/>
      <c r="R494" s="280" t="str">
        <f t="shared" si="76"/>
        <v/>
      </c>
      <c r="S494" s="39" t="str">
        <f>IF(I494="","",IF(I494="委託輸送",IF(H494="ガソリン",VLOOKUP(L494,参考データ!$D$4:$F$6,3,TRUE),VLOOKUP(L494,参考データ!$D$7:$F$15,3,TRUE)),IF(H494="ガソリン",VLOOKUP(L494,参考データ!$D$16:$F$18,3,TRUE),VLOOKUP(L494,参考データ!$D$19:$F$27,3,TRUE))))</f>
        <v/>
      </c>
      <c r="T494" s="204" t="str">
        <f>IF(C494="","",IF(AND(J494=0,K494=0),0,IF(Q494="有",IF(H494="ガソリン",VLOOKUP(M494,参考データ!$B$36:$F$38,3,FALSE)/R494^VLOOKUP(M494,参考データ!$B$36:$F$38,4,FALSE)/L494^VLOOKUP(M494,参考データ!$B$36:$F$38,5,FALSE),VLOOKUP(M494,参考データ!$B$39:$F$42,3,FALSE)/R494^VLOOKUP(M494,参考データ!$B$39:$F$42,4,FALSE)/L494^VLOOKUP(M494,参考データ!$B$39:$F$42,5,FALSE))*U494,J494/(IF(I494="委託輸送",IF(H494="ガソリン",INDEX(参考データ!$F$48:$I$50,MATCH(L494,参考データ!$D$48:$D$50,1),MATCH(M494,参考データ!$F$47:$I$47,0)),INDEX(参考データ!$F$51:$I$59,MATCH(L494,参考データ!$D$51:$D$59,1),MATCH(M494,参考データ!$F$47:$I$47,0))),IF(H494="ガソリン",INDEX(参考データ!$F$60:$I$62,MATCH(L494,参考データ!$D$60:$D$62,1),MATCH(M494,参考データ!$F$47:$I$47,0)),INDEX(参考データ!$F$63:$I$71,MATCH(L494,参考データ!$D$63:$D$71,1),MATCH(M494,参考データ!$F$47:$I$47,0))))))))</f>
        <v/>
      </c>
      <c r="U494" s="218" t="str">
        <f t="shared" si="77"/>
        <v/>
      </c>
      <c r="V494" s="206" t="str">
        <f>IF(C494="","",IF(AND(K494=0,T494=0),"OK",IF(Q494="有",IF(OR(IF(I494="委託輸送",IF(H494="ガソリン",VLOOKUP(L494,参考データ!$D$4:$H$6,5,TRUE),VLOOKUP(L494,参考データ!$D$7:$H$15,5,TRUE)),IF(H494="ガソリン",VLOOKUP(L494,参考データ!$D$16:$H$18,5,TRUE),VLOOKUP(L494,参考データ!$D$19:$H$27,5,TRUE)))&lt;(J494/N494),S494&gt;R494),"エラー","OK"),IF(IF(I494="委託輸送",IF(H494="ガソリン",VLOOKUP(L494,参考データ!$D$4:$H$6,5,TRUE),VLOOKUP(L494,参考データ!$D$7:$H$15,5,TRUE)),IF(H494="ガソリン",VLOOKUP(L494,参考データ!$D$16:$H$18,5,TRUE),VLOOKUP(L494,参考データ!$D$19:$H$27,5,TRUE)))&lt;(J494/N494),"エラー","OK"))))</f>
        <v/>
      </c>
      <c r="AN494" s="156">
        <f t="shared" si="78"/>
        <v>0</v>
      </c>
      <c r="AO494" s="156">
        <f t="shared" si="79"/>
        <v>0</v>
      </c>
      <c r="AP494" s="140">
        <f t="shared" si="80"/>
        <v>0</v>
      </c>
      <c r="AQ494" s="159" t="str">
        <f t="shared" si="81"/>
        <v/>
      </c>
    </row>
    <row r="495" spans="2:43" x14ac:dyDescent="0.2">
      <c r="B495" s="202">
        <v>484</v>
      </c>
      <c r="C495" s="45"/>
      <c r="D495" s="114"/>
      <c r="E495" s="114"/>
      <c r="F495" s="114"/>
      <c r="G495" s="44"/>
      <c r="H495" s="10"/>
      <c r="I495" s="10"/>
      <c r="J495" s="5"/>
      <c r="K495" s="36"/>
      <c r="L495" s="37"/>
      <c r="M495" s="8"/>
      <c r="N495" s="82"/>
      <c r="O495" s="68"/>
      <c r="P495" s="82"/>
      <c r="Q495" s="81"/>
      <c r="R495" s="280" t="str">
        <f t="shared" si="76"/>
        <v/>
      </c>
      <c r="S495" s="39" t="str">
        <f>IF(I495="","",IF(I495="委託輸送",IF(H495="ガソリン",VLOOKUP(L495,参考データ!$D$4:$F$6,3,TRUE),VLOOKUP(L495,参考データ!$D$7:$F$15,3,TRUE)),IF(H495="ガソリン",VLOOKUP(L495,参考データ!$D$16:$F$18,3,TRUE),VLOOKUP(L495,参考データ!$D$19:$F$27,3,TRUE))))</f>
        <v/>
      </c>
      <c r="T495" s="204" t="str">
        <f>IF(C495="","",IF(AND(J495=0,K495=0),0,IF(Q495="有",IF(H495="ガソリン",VLOOKUP(M495,参考データ!$B$36:$F$38,3,FALSE)/R495^VLOOKUP(M495,参考データ!$B$36:$F$38,4,FALSE)/L495^VLOOKUP(M495,参考データ!$B$36:$F$38,5,FALSE),VLOOKUP(M495,参考データ!$B$39:$F$42,3,FALSE)/R495^VLOOKUP(M495,参考データ!$B$39:$F$42,4,FALSE)/L495^VLOOKUP(M495,参考データ!$B$39:$F$42,5,FALSE))*U495,J495/(IF(I495="委託輸送",IF(H495="ガソリン",INDEX(参考データ!$F$48:$I$50,MATCH(L495,参考データ!$D$48:$D$50,1),MATCH(M495,参考データ!$F$47:$I$47,0)),INDEX(参考データ!$F$51:$I$59,MATCH(L495,参考データ!$D$51:$D$59,1),MATCH(M495,参考データ!$F$47:$I$47,0))),IF(H495="ガソリン",INDEX(参考データ!$F$60:$I$62,MATCH(L495,参考データ!$D$60:$D$62,1),MATCH(M495,参考データ!$F$47:$I$47,0)),INDEX(参考データ!$F$63:$I$71,MATCH(L495,参考データ!$D$63:$D$71,1),MATCH(M495,参考データ!$F$47:$I$47,0))))))))</f>
        <v/>
      </c>
      <c r="U495" s="218" t="str">
        <f t="shared" si="77"/>
        <v/>
      </c>
      <c r="V495" s="206" t="str">
        <f>IF(C495="","",IF(AND(K495=0,T495=0),"OK",IF(Q495="有",IF(OR(IF(I495="委託輸送",IF(H495="ガソリン",VLOOKUP(L495,参考データ!$D$4:$H$6,5,TRUE),VLOOKUP(L495,参考データ!$D$7:$H$15,5,TRUE)),IF(H495="ガソリン",VLOOKUP(L495,参考データ!$D$16:$H$18,5,TRUE),VLOOKUP(L495,参考データ!$D$19:$H$27,5,TRUE)))&lt;(J495/N495),S495&gt;R495),"エラー","OK"),IF(IF(I495="委託輸送",IF(H495="ガソリン",VLOOKUP(L495,参考データ!$D$4:$H$6,5,TRUE),VLOOKUP(L495,参考データ!$D$7:$H$15,5,TRUE)),IF(H495="ガソリン",VLOOKUP(L495,参考データ!$D$16:$H$18,5,TRUE),VLOOKUP(L495,参考データ!$D$19:$H$27,5,TRUE)))&lt;(J495/N495),"エラー","OK"))))</f>
        <v/>
      </c>
      <c r="AN495" s="156">
        <f t="shared" si="78"/>
        <v>0</v>
      </c>
      <c r="AO495" s="156">
        <f t="shared" si="79"/>
        <v>0</v>
      </c>
      <c r="AP495" s="140">
        <f t="shared" si="80"/>
        <v>0</v>
      </c>
      <c r="AQ495" s="159" t="str">
        <f t="shared" si="81"/>
        <v/>
      </c>
    </row>
    <row r="496" spans="2:43" x14ac:dyDescent="0.2">
      <c r="B496" s="202">
        <v>485</v>
      </c>
      <c r="C496" s="45"/>
      <c r="D496" s="114"/>
      <c r="E496" s="114"/>
      <c r="F496" s="114"/>
      <c r="G496" s="44"/>
      <c r="H496" s="10"/>
      <c r="I496" s="10"/>
      <c r="J496" s="5"/>
      <c r="K496" s="36"/>
      <c r="L496" s="37"/>
      <c r="M496" s="8"/>
      <c r="N496" s="82"/>
      <c r="O496" s="68"/>
      <c r="P496" s="82"/>
      <c r="Q496" s="81"/>
      <c r="R496" s="280" t="str">
        <f t="shared" si="76"/>
        <v/>
      </c>
      <c r="S496" s="39" t="str">
        <f>IF(I496="","",IF(I496="委託輸送",IF(H496="ガソリン",VLOOKUP(L496,参考データ!$D$4:$F$6,3,TRUE),VLOOKUP(L496,参考データ!$D$7:$F$15,3,TRUE)),IF(H496="ガソリン",VLOOKUP(L496,参考データ!$D$16:$F$18,3,TRUE),VLOOKUP(L496,参考データ!$D$19:$F$27,3,TRUE))))</f>
        <v/>
      </c>
      <c r="T496" s="204" t="str">
        <f>IF(C496="","",IF(AND(J496=0,K496=0),0,IF(Q496="有",IF(H496="ガソリン",VLOOKUP(M496,参考データ!$B$36:$F$38,3,FALSE)/R496^VLOOKUP(M496,参考データ!$B$36:$F$38,4,FALSE)/L496^VLOOKUP(M496,参考データ!$B$36:$F$38,5,FALSE),VLOOKUP(M496,参考データ!$B$39:$F$42,3,FALSE)/R496^VLOOKUP(M496,参考データ!$B$39:$F$42,4,FALSE)/L496^VLOOKUP(M496,参考データ!$B$39:$F$42,5,FALSE))*U496,J496/(IF(I496="委託輸送",IF(H496="ガソリン",INDEX(参考データ!$F$48:$I$50,MATCH(L496,参考データ!$D$48:$D$50,1),MATCH(M496,参考データ!$F$47:$I$47,0)),INDEX(参考データ!$F$51:$I$59,MATCH(L496,参考データ!$D$51:$D$59,1),MATCH(M496,参考データ!$F$47:$I$47,0))),IF(H496="ガソリン",INDEX(参考データ!$F$60:$I$62,MATCH(L496,参考データ!$D$60:$D$62,1),MATCH(M496,参考データ!$F$47:$I$47,0)),INDEX(参考データ!$F$63:$I$71,MATCH(L496,参考データ!$D$63:$D$71,1),MATCH(M496,参考データ!$F$47:$I$47,0))))))))</f>
        <v/>
      </c>
      <c r="U496" s="218" t="str">
        <f t="shared" si="77"/>
        <v/>
      </c>
      <c r="V496" s="206" t="str">
        <f>IF(C496="","",IF(AND(K496=0,T496=0),"OK",IF(Q496="有",IF(OR(IF(I496="委託輸送",IF(H496="ガソリン",VLOOKUP(L496,参考データ!$D$4:$H$6,5,TRUE),VLOOKUP(L496,参考データ!$D$7:$H$15,5,TRUE)),IF(H496="ガソリン",VLOOKUP(L496,参考データ!$D$16:$H$18,5,TRUE),VLOOKUP(L496,参考データ!$D$19:$H$27,5,TRUE)))&lt;(J496/N496),S496&gt;R496),"エラー","OK"),IF(IF(I496="委託輸送",IF(H496="ガソリン",VLOOKUP(L496,参考データ!$D$4:$H$6,5,TRUE),VLOOKUP(L496,参考データ!$D$7:$H$15,5,TRUE)),IF(H496="ガソリン",VLOOKUP(L496,参考データ!$D$16:$H$18,5,TRUE),VLOOKUP(L496,参考データ!$D$19:$H$27,5,TRUE)))&lt;(J496/N496),"エラー","OK"))))</f>
        <v/>
      </c>
      <c r="AN496" s="156">
        <f t="shared" si="78"/>
        <v>0</v>
      </c>
      <c r="AO496" s="156">
        <f t="shared" si="79"/>
        <v>0</v>
      </c>
      <c r="AP496" s="140">
        <f t="shared" si="80"/>
        <v>0</v>
      </c>
      <c r="AQ496" s="159" t="str">
        <f t="shared" si="81"/>
        <v/>
      </c>
    </row>
    <row r="497" spans="2:43" x14ac:dyDescent="0.2">
      <c r="B497" s="202">
        <v>486</v>
      </c>
      <c r="C497" s="45"/>
      <c r="D497" s="114"/>
      <c r="E497" s="114"/>
      <c r="F497" s="114"/>
      <c r="G497" s="44"/>
      <c r="H497" s="10"/>
      <c r="I497" s="10"/>
      <c r="J497" s="5"/>
      <c r="K497" s="36"/>
      <c r="L497" s="37"/>
      <c r="M497" s="8"/>
      <c r="N497" s="82"/>
      <c r="O497" s="68"/>
      <c r="P497" s="82"/>
      <c r="Q497" s="81"/>
      <c r="R497" s="280" t="str">
        <f t="shared" si="76"/>
        <v/>
      </c>
      <c r="S497" s="39" t="str">
        <f>IF(I497="","",IF(I497="委託輸送",IF(H497="ガソリン",VLOOKUP(L497,参考データ!$D$4:$F$6,3,TRUE),VLOOKUP(L497,参考データ!$D$7:$F$15,3,TRUE)),IF(H497="ガソリン",VLOOKUP(L497,参考データ!$D$16:$F$18,3,TRUE),VLOOKUP(L497,参考データ!$D$19:$F$27,3,TRUE))))</f>
        <v/>
      </c>
      <c r="T497" s="204" t="str">
        <f>IF(C497="","",IF(AND(J497=0,K497=0),0,IF(Q497="有",IF(H497="ガソリン",VLOOKUP(M497,参考データ!$B$36:$F$38,3,FALSE)/R497^VLOOKUP(M497,参考データ!$B$36:$F$38,4,FALSE)/L497^VLOOKUP(M497,参考データ!$B$36:$F$38,5,FALSE),VLOOKUP(M497,参考データ!$B$39:$F$42,3,FALSE)/R497^VLOOKUP(M497,参考データ!$B$39:$F$42,4,FALSE)/L497^VLOOKUP(M497,参考データ!$B$39:$F$42,5,FALSE))*U497,J497/(IF(I497="委託輸送",IF(H497="ガソリン",INDEX(参考データ!$F$48:$I$50,MATCH(L497,参考データ!$D$48:$D$50,1),MATCH(M497,参考データ!$F$47:$I$47,0)),INDEX(参考データ!$F$51:$I$59,MATCH(L497,参考データ!$D$51:$D$59,1),MATCH(M497,参考データ!$F$47:$I$47,0))),IF(H497="ガソリン",INDEX(参考データ!$F$60:$I$62,MATCH(L497,参考データ!$D$60:$D$62,1),MATCH(M497,参考データ!$F$47:$I$47,0)),INDEX(参考データ!$F$63:$I$71,MATCH(L497,参考データ!$D$63:$D$71,1),MATCH(M497,参考データ!$F$47:$I$47,0))))))))</f>
        <v/>
      </c>
      <c r="U497" s="218" t="str">
        <f t="shared" si="77"/>
        <v/>
      </c>
      <c r="V497" s="206" t="str">
        <f>IF(C497="","",IF(AND(K497=0,T497=0),"OK",IF(Q497="有",IF(OR(IF(I497="委託輸送",IF(H497="ガソリン",VLOOKUP(L497,参考データ!$D$4:$H$6,5,TRUE),VLOOKUP(L497,参考データ!$D$7:$H$15,5,TRUE)),IF(H497="ガソリン",VLOOKUP(L497,参考データ!$D$16:$H$18,5,TRUE),VLOOKUP(L497,参考データ!$D$19:$H$27,5,TRUE)))&lt;(J497/N497),S497&gt;R497),"エラー","OK"),IF(IF(I497="委託輸送",IF(H497="ガソリン",VLOOKUP(L497,参考データ!$D$4:$H$6,5,TRUE),VLOOKUP(L497,参考データ!$D$7:$H$15,5,TRUE)),IF(H497="ガソリン",VLOOKUP(L497,参考データ!$D$16:$H$18,5,TRUE),VLOOKUP(L497,参考データ!$D$19:$H$27,5,TRUE)))&lt;(J497/N497),"エラー","OK"))))</f>
        <v/>
      </c>
      <c r="AN497" s="156">
        <f t="shared" si="78"/>
        <v>0</v>
      </c>
      <c r="AO497" s="156">
        <f t="shared" si="79"/>
        <v>0</v>
      </c>
      <c r="AP497" s="140">
        <f t="shared" si="80"/>
        <v>0</v>
      </c>
      <c r="AQ497" s="159" t="str">
        <f t="shared" si="81"/>
        <v/>
      </c>
    </row>
    <row r="498" spans="2:43" x14ac:dyDescent="0.2">
      <c r="B498" s="202">
        <v>487</v>
      </c>
      <c r="C498" s="45"/>
      <c r="D498" s="114"/>
      <c r="E498" s="114"/>
      <c r="F498" s="114"/>
      <c r="G498" s="44"/>
      <c r="H498" s="10"/>
      <c r="I498" s="10"/>
      <c r="J498" s="5"/>
      <c r="K498" s="36"/>
      <c r="L498" s="37"/>
      <c r="M498" s="8"/>
      <c r="N498" s="82"/>
      <c r="O498" s="68"/>
      <c r="P498" s="82"/>
      <c r="Q498" s="81"/>
      <c r="R498" s="280" t="str">
        <f t="shared" si="76"/>
        <v/>
      </c>
      <c r="S498" s="39" t="str">
        <f>IF(I498="","",IF(I498="委託輸送",IF(H498="ガソリン",VLOOKUP(L498,参考データ!$D$4:$F$6,3,TRUE),VLOOKUP(L498,参考データ!$D$7:$F$15,3,TRUE)),IF(H498="ガソリン",VLOOKUP(L498,参考データ!$D$16:$F$18,3,TRUE),VLOOKUP(L498,参考データ!$D$19:$F$27,3,TRUE))))</f>
        <v/>
      </c>
      <c r="T498" s="204" t="str">
        <f>IF(C498="","",IF(AND(J498=0,K498=0),0,IF(Q498="有",IF(H498="ガソリン",VLOOKUP(M498,参考データ!$B$36:$F$38,3,FALSE)/R498^VLOOKUP(M498,参考データ!$B$36:$F$38,4,FALSE)/L498^VLOOKUP(M498,参考データ!$B$36:$F$38,5,FALSE),VLOOKUP(M498,参考データ!$B$39:$F$42,3,FALSE)/R498^VLOOKUP(M498,参考データ!$B$39:$F$42,4,FALSE)/L498^VLOOKUP(M498,参考データ!$B$39:$F$42,5,FALSE))*U498,J498/(IF(I498="委託輸送",IF(H498="ガソリン",INDEX(参考データ!$F$48:$I$50,MATCH(L498,参考データ!$D$48:$D$50,1),MATCH(M498,参考データ!$F$47:$I$47,0)),INDEX(参考データ!$F$51:$I$59,MATCH(L498,参考データ!$D$51:$D$59,1),MATCH(M498,参考データ!$F$47:$I$47,0))),IF(H498="ガソリン",INDEX(参考データ!$F$60:$I$62,MATCH(L498,参考データ!$D$60:$D$62,1),MATCH(M498,参考データ!$F$47:$I$47,0)),INDEX(参考データ!$F$63:$I$71,MATCH(L498,参考データ!$D$63:$D$71,1),MATCH(M498,参考データ!$F$47:$I$47,0))))))))</f>
        <v/>
      </c>
      <c r="U498" s="218" t="str">
        <f t="shared" si="77"/>
        <v/>
      </c>
      <c r="V498" s="206" t="str">
        <f>IF(C498="","",IF(AND(K498=0,T498=0),"OK",IF(Q498="有",IF(OR(IF(I498="委託輸送",IF(H498="ガソリン",VLOOKUP(L498,参考データ!$D$4:$H$6,5,TRUE),VLOOKUP(L498,参考データ!$D$7:$H$15,5,TRUE)),IF(H498="ガソリン",VLOOKUP(L498,参考データ!$D$16:$H$18,5,TRUE),VLOOKUP(L498,参考データ!$D$19:$H$27,5,TRUE)))&lt;(J498/N498),S498&gt;R498),"エラー","OK"),IF(IF(I498="委託輸送",IF(H498="ガソリン",VLOOKUP(L498,参考データ!$D$4:$H$6,5,TRUE),VLOOKUP(L498,参考データ!$D$7:$H$15,5,TRUE)),IF(H498="ガソリン",VLOOKUP(L498,参考データ!$D$16:$H$18,5,TRUE),VLOOKUP(L498,参考データ!$D$19:$H$27,5,TRUE)))&lt;(J498/N498),"エラー","OK"))))</f>
        <v/>
      </c>
      <c r="AN498" s="156">
        <f t="shared" si="78"/>
        <v>0</v>
      </c>
      <c r="AO498" s="156">
        <f t="shared" si="79"/>
        <v>0</v>
      </c>
      <c r="AP498" s="140">
        <f t="shared" si="80"/>
        <v>0</v>
      </c>
      <c r="AQ498" s="159" t="str">
        <f t="shared" si="81"/>
        <v/>
      </c>
    </row>
    <row r="499" spans="2:43" x14ac:dyDescent="0.2">
      <c r="B499" s="202">
        <v>488</v>
      </c>
      <c r="C499" s="45"/>
      <c r="D499" s="114"/>
      <c r="E499" s="114"/>
      <c r="F499" s="114"/>
      <c r="G499" s="44"/>
      <c r="H499" s="10"/>
      <c r="I499" s="10"/>
      <c r="J499" s="5"/>
      <c r="K499" s="36"/>
      <c r="L499" s="37"/>
      <c r="M499" s="8"/>
      <c r="N499" s="82"/>
      <c r="O499" s="68"/>
      <c r="P499" s="82"/>
      <c r="Q499" s="81"/>
      <c r="R499" s="280" t="str">
        <f t="shared" si="76"/>
        <v/>
      </c>
      <c r="S499" s="39" t="str">
        <f>IF(I499="","",IF(I499="委託輸送",IF(H499="ガソリン",VLOOKUP(L499,参考データ!$D$4:$F$6,3,TRUE),VLOOKUP(L499,参考データ!$D$7:$F$15,3,TRUE)),IF(H499="ガソリン",VLOOKUP(L499,参考データ!$D$16:$F$18,3,TRUE),VLOOKUP(L499,参考データ!$D$19:$F$27,3,TRUE))))</f>
        <v/>
      </c>
      <c r="T499" s="204" t="str">
        <f>IF(C499="","",IF(AND(J499=0,K499=0),0,IF(Q499="有",IF(H499="ガソリン",VLOOKUP(M499,参考データ!$B$36:$F$38,3,FALSE)/R499^VLOOKUP(M499,参考データ!$B$36:$F$38,4,FALSE)/L499^VLOOKUP(M499,参考データ!$B$36:$F$38,5,FALSE),VLOOKUP(M499,参考データ!$B$39:$F$42,3,FALSE)/R499^VLOOKUP(M499,参考データ!$B$39:$F$42,4,FALSE)/L499^VLOOKUP(M499,参考データ!$B$39:$F$42,5,FALSE))*U499,J499/(IF(I499="委託輸送",IF(H499="ガソリン",INDEX(参考データ!$F$48:$I$50,MATCH(L499,参考データ!$D$48:$D$50,1),MATCH(M499,参考データ!$F$47:$I$47,0)),INDEX(参考データ!$F$51:$I$59,MATCH(L499,参考データ!$D$51:$D$59,1),MATCH(M499,参考データ!$F$47:$I$47,0))),IF(H499="ガソリン",INDEX(参考データ!$F$60:$I$62,MATCH(L499,参考データ!$D$60:$D$62,1),MATCH(M499,参考データ!$F$47:$I$47,0)),INDEX(参考データ!$F$63:$I$71,MATCH(L499,参考データ!$D$63:$D$71,1),MATCH(M499,参考データ!$F$47:$I$47,0))))))))</f>
        <v/>
      </c>
      <c r="U499" s="218" t="str">
        <f t="shared" si="77"/>
        <v/>
      </c>
      <c r="V499" s="206" t="str">
        <f>IF(C499="","",IF(AND(K499=0,T499=0),"OK",IF(Q499="有",IF(OR(IF(I499="委託輸送",IF(H499="ガソリン",VLOOKUP(L499,参考データ!$D$4:$H$6,5,TRUE),VLOOKUP(L499,参考データ!$D$7:$H$15,5,TRUE)),IF(H499="ガソリン",VLOOKUP(L499,参考データ!$D$16:$H$18,5,TRUE),VLOOKUP(L499,参考データ!$D$19:$H$27,5,TRUE)))&lt;(J499/N499),S499&gt;R499),"エラー","OK"),IF(IF(I499="委託輸送",IF(H499="ガソリン",VLOOKUP(L499,参考データ!$D$4:$H$6,5,TRUE),VLOOKUP(L499,参考データ!$D$7:$H$15,5,TRUE)),IF(H499="ガソリン",VLOOKUP(L499,参考データ!$D$16:$H$18,5,TRUE),VLOOKUP(L499,参考データ!$D$19:$H$27,5,TRUE)))&lt;(J499/N499),"エラー","OK"))))</f>
        <v/>
      </c>
      <c r="AN499" s="156">
        <f t="shared" si="78"/>
        <v>0</v>
      </c>
      <c r="AO499" s="156">
        <f t="shared" si="79"/>
        <v>0</v>
      </c>
      <c r="AP499" s="140">
        <f t="shared" si="80"/>
        <v>0</v>
      </c>
      <c r="AQ499" s="159" t="str">
        <f t="shared" si="81"/>
        <v/>
      </c>
    </row>
    <row r="500" spans="2:43" x14ac:dyDescent="0.2">
      <c r="B500" s="202">
        <v>489</v>
      </c>
      <c r="C500" s="45"/>
      <c r="D500" s="114"/>
      <c r="E500" s="114"/>
      <c r="F500" s="114"/>
      <c r="G500" s="44"/>
      <c r="H500" s="10"/>
      <c r="I500" s="10"/>
      <c r="J500" s="5"/>
      <c r="K500" s="36"/>
      <c r="L500" s="37"/>
      <c r="M500" s="8"/>
      <c r="N500" s="82"/>
      <c r="O500" s="68"/>
      <c r="P500" s="82"/>
      <c r="Q500" s="81"/>
      <c r="R500" s="280" t="str">
        <f t="shared" si="76"/>
        <v/>
      </c>
      <c r="S500" s="39" t="str">
        <f>IF(I500="","",IF(I500="委託輸送",IF(H500="ガソリン",VLOOKUP(L500,参考データ!$D$4:$F$6,3,TRUE),VLOOKUP(L500,参考データ!$D$7:$F$15,3,TRUE)),IF(H500="ガソリン",VLOOKUP(L500,参考データ!$D$16:$F$18,3,TRUE),VLOOKUP(L500,参考データ!$D$19:$F$27,3,TRUE))))</f>
        <v/>
      </c>
      <c r="T500" s="204" t="str">
        <f>IF(C500="","",IF(AND(J500=0,K500=0),0,IF(Q500="有",IF(H500="ガソリン",VLOOKUP(M500,参考データ!$B$36:$F$38,3,FALSE)/R500^VLOOKUP(M500,参考データ!$B$36:$F$38,4,FALSE)/L500^VLOOKUP(M500,参考データ!$B$36:$F$38,5,FALSE),VLOOKUP(M500,参考データ!$B$39:$F$42,3,FALSE)/R500^VLOOKUP(M500,参考データ!$B$39:$F$42,4,FALSE)/L500^VLOOKUP(M500,参考データ!$B$39:$F$42,5,FALSE))*U500,J500/(IF(I500="委託輸送",IF(H500="ガソリン",INDEX(参考データ!$F$48:$I$50,MATCH(L500,参考データ!$D$48:$D$50,1),MATCH(M500,参考データ!$F$47:$I$47,0)),INDEX(参考データ!$F$51:$I$59,MATCH(L500,参考データ!$D$51:$D$59,1),MATCH(M500,参考データ!$F$47:$I$47,0))),IF(H500="ガソリン",INDEX(参考データ!$F$60:$I$62,MATCH(L500,参考データ!$D$60:$D$62,1),MATCH(M500,参考データ!$F$47:$I$47,0)),INDEX(参考データ!$F$63:$I$71,MATCH(L500,参考データ!$D$63:$D$71,1),MATCH(M500,参考データ!$F$47:$I$47,0))))))))</f>
        <v/>
      </c>
      <c r="U500" s="218" t="str">
        <f t="shared" si="77"/>
        <v/>
      </c>
      <c r="V500" s="206" t="str">
        <f>IF(C500="","",IF(AND(K500=0,T500=0),"OK",IF(Q500="有",IF(OR(IF(I500="委託輸送",IF(H500="ガソリン",VLOOKUP(L500,参考データ!$D$4:$H$6,5,TRUE),VLOOKUP(L500,参考データ!$D$7:$H$15,5,TRUE)),IF(H500="ガソリン",VLOOKUP(L500,参考データ!$D$16:$H$18,5,TRUE),VLOOKUP(L500,参考データ!$D$19:$H$27,5,TRUE)))&lt;(J500/N500),S500&gt;R500),"エラー","OK"),IF(IF(I500="委託輸送",IF(H500="ガソリン",VLOOKUP(L500,参考データ!$D$4:$H$6,5,TRUE),VLOOKUP(L500,参考データ!$D$7:$H$15,5,TRUE)),IF(H500="ガソリン",VLOOKUP(L500,参考データ!$D$16:$H$18,5,TRUE),VLOOKUP(L500,参考データ!$D$19:$H$27,5,TRUE)))&lt;(J500/N500),"エラー","OK"))))</f>
        <v/>
      </c>
      <c r="AN500" s="156">
        <f t="shared" si="78"/>
        <v>0</v>
      </c>
      <c r="AO500" s="156">
        <f t="shared" si="79"/>
        <v>0</v>
      </c>
      <c r="AP500" s="140">
        <f t="shared" si="80"/>
        <v>0</v>
      </c>
      <c r="AQ500" s="159" t="str">
        <f t="shared" si="81"/>
        <v/>
      </c>
    </row>
    <row r="501" spans="2:43" x14ac:dyDescent="0.2">
      <c r="B501" s="202">
        <v>490</v>
      </c>
      <c r="C501" s="45"/>
      <c r="D501" s="114"/>
      <c r="E501" s="114"/>
      <c r="F501" s="114"/>
      <c r="G501" s="44"/>
      <c r="H501" s="10"/>
      <c r="I501" s="10"/>
      <c r="J501" s="5"/>
      <c r="K501" s="36"/>
      <c r="L501" s="37"/>
      <c r="M501" s="8"/>
      <c r="N501" s="82"/>
      <c r="O501" s="68"/>
      <c r="P501" s="82"/>
      <c r="Q501" s="81"/>
      <c r="R501" s="280" t="str">
        <f t="shared" si="76"/>
        <v/>
      </c>
      <c r="S501" s="39" t="str">
        <f>IF(I501="","",IF(I501="委託輸送",IF(H501="ガソリン",VLOOKUP(L501,参考データ!$D$4:$F$6,3,TRUE),VLOOKUP(L501,参考データ!$D$7:$F$15,3,TRUE)),IF(H501="ガソリン",VLOOKUP(L501,参考データ!$D$16:$F$18,3,TRUE),VLOOKUP(L501,参考データ!$D$19:$F$27,3,TRUE))))</f>
        <v/>
      </c>
      <c r="T501" s="204" t="str">
        <f>IF(C501="","",IF(AND(J501=0,K501=0),0,IF(Q501="有",IF(H501="ガソリン",VLOOKUP(M501,参考データ!$B$36:$F$38,3,FALSE)/R501^VLOOKUP(M501,参考データ!$B$36:$F$38,4,FALSE)/L501^VLOOKUP(M501,参考データ!$B$36:$F$38,5,FALSE),VLOOKUP(M501,参考データ!$B$39:$F$42,3,FALSE)/R501^VLOOKUP(M501,参考データ!$B$39:$F$42,4,FALSE)/L501^VLOOKUP(M501,参考データ!$B$39:$F$42,5,FALSE))*U501,J501/(IF(I501="委託輸送",IF(H501="ガソリン",INDEX(参考データ!$F$48:$I$50,MATCH(L501,参考データ!$D$48:$D$50,1),MATCH(M501,参考データ!$F$47:$I$47,0)),INDEX(参考データ!$F$51:$I$59,MATCH(L501,参考データ!$D$51:$D$59,1),MATCH(M501,参考データ!$F$47:$I$47,0))),IF(H501="ガソリン",INDEX(参考データ!$F$60:$I$62,MATCH(L501,参考データ!$D$60:$D$62,1),MATCH(M501,参考データ!$F$47:$I$47,0)),INDEX(参考データ!$F$63:$I$71,MATCH(L501,参考データ!$D$63:$D$71,1),MATCH(M501,参考データ!$F$47:$I$47,0))))))))</f>
        <v/>
      </c>
      <c r="U501" s="218" t="str">
        <f t="shared" si="77"/>
        <v/>
      </c>
      <c r="V501" s="206" t="str">
        <f>IF(C501="","",IF(AND(K501=0,T501=0),"OK",IF(Q501="有",IF(OR(IF(I501="委託輸送",IF(H501="ガソリン",VLOOKUP(L501,参考データ!$D$4:$H$6,5,TRUE),VLOOKUP(L501,参考データ!$D$7:$H$15,5,TRUE)),IF(H501="ガソリン",VLOOKUP(L501,参考データ!$D$16:$H$18,5,TRUE),VLOOKUP(L501,参考データ!$D$19:$H$27,5,TRUE)))&lt;(J501/N501),S501&gt;R501),"エラー","OK"),IF(IF(I501="委託輸送",IF(H501="ガソリン",VLOOKUP(L501,参考データ!$D$4:$H$6,5,TRUE),VLOOKUP(L501,参考データ!$D$7:$H$15,5,TRUE)),IF(H501="ガソリン",VLOOKUP(L501,参考データ!$D$16:$H$18,5,TRUE),VLOOKUP(L501,参考データ!$D$19:$H$27,5,TRUE)))&lt;(J501/N501),"エラー","OK"))))</f>
        <v/>
      </c>
      <c r="AN501" s="156">
        <f t="shared" si="78"/>
        <v>0</v>
      </c>
      <c r="AO501" s="156">
        <f t="shared" si="79"/>
        <v>0</v>
      </c>
      <c r="AP501" s="140">
        <f t="shared" si="80"/>
        <v>0</v>
      </c>
      <c r="AQ501" s="159" t="str">
        <f t="shared" si="81"/>
        <v/>
      </c>
    </row>
    <row r="502" spans="2:43" x14ac:dyDescent="0.2">
      <c r="B502" s="202">
        <v>491</v>
      </c>
      <c r="C502" s="45"/>
      <c r="D502" s="114"/>
      <c r="E502" s="114"/>
      <c r="F502" s="114"/>
      <c r="G502" s="44"/>
      <c r="H502" s="10"/>
      <c r="I502" s="10"/>
      <c r="J502" s="5"/>
      <c r="K502" s="36"/>
      <c r="L502" s="37"/>
      <c r="M502" s="8"/>
      <c r="N502" s="82"/>
      <c r="O502" s="68"/>
      <c r="P502" s="82"/>
      <c r="Q502" s="81"/>
      <c r="R502" s="280" t="str">
        <f t="shared" si="76"/>
        <v/>
      </c>
      <c r="S502" s="39" t="str">
        <f>IF(I502="","",IF(I502="委託輸送",IF(H502="ガソリン",VLOOKUP(L502,参考データ!$D$4:$F$6,3,TRUE),VLOOKUP(L502,参考データ!$D$7:$F$15,3,TRUE)),IF(H502="ガソリン",VLOOKUP(L502,参考データ!$D$16:$F$18,3,TRUE),VLOOKUP(L502,参考データ!$D$19:$F$27,3,TRUE))))</f>
        <v/>
      </c>
      <c r="T502" s="204" t="str">
        <f>IF(C502="","",IF(AND(J502=0,K502=0),0,IF(Q502="有",IF(H502="ガソリン",VLOOKUP(M502,参考データ!$B$36:$F$38,3,FALSE)/R502^VLOOKUP(M502,参考データ!$B$36:$F$38,4,FALSE)/L502^VLOOKUP(M502,参考データ!$B$36:$F$38,5,FALSE),VLOOKUP(M502,参考データ!$B$39:$F$42,3,FALSE)/R502^VLOOKUP(M502,参考データ!$B$39:$F$42,4,FALSE)/L502^VLOOKUP(M502,参考データ!$B$39:$F$42,5,FALSE))*U502,J502/(IF(I502="委託輸送",IF(H502="ガソリン",INDEX(参考データ!$F$48:$I$50,MATCH(L502,参考データ!$D$48:$D$50,1),MATCH(M502,参考データ!$F$47:$I$47,0)),INDEX(参考データ!$F$51:$I$59,MATCH(L502,参考データ!$D$51:$D$59,1),MATCH(M502,参考データ!$F$47:$I$47,0))),IF(H502="ガソリン",INDEX(参考データ!$F$60:$I$62,MATCH(L502,参考データ!$D$60:$D$62,1),MATCH(M502,参考データ!$F$47:$I$47,0)),INDEX(参考データ!$F$63:$I$71,MATCH(L502,参考データ!$D$63:$D$71,1),MATCH(M502,参考データ!$F$47:$I$47,0))))))))</f>
        <v/>
      </c>
      <c r="U502" s="218" t="str">
        <f t="shared" si="77"/>
        <v/>
      </c>
      <c r="V502" s="206" t="str">
        <f>IF(C502="","",IF(AND(K502=0,T502=0),"OK",IF(Q502="有",IF(OR(IF(I502="委託輸送",IF(H502="ガソリン",VLOOKUP(L502,参考データ!$D$4:$H$6,5,TRUE),VLOOKUP(L502,参考データ!$D$7:$H$15,5,TRUE)),IF(H502="ガソリン",VLOOKUP(L502,参考データ!$D$16:$H$18,5,TRUE),VLOOKUP(L502,参考データ!$D$19:$H$27,5,TRUE)))&lt;(J502/N502),S502&gt;R502),"エラー","OK"),IF(IF(I502="委託輸送",IF(H502="ガソリン",VLOOKUP(L502,参考データ!$D$4:$H$6,5,TRUE),VLOOKUP(L502,参考データ!$D$7:$H$15,5,TRUE)),IF(H502="ガソリン",VLOOKUP(L502,参考データ!$D$16:$H$18,5,TRUE),VLOOKUP(L502,参考データ!$D$19:$H$27,5,TRUE)))&lt;(J502/N502),"エラー","OK"))))</f>
        <v/>
      </c>
      <c r="AN502" s="156">
        <f t="shared" si="78"/>
        <v>0</v>
      </c>
      <c r="AO502" s="156">
        <f t="shared" si="79"/>
        <v>0</v>
      </c>
      <c r="AP502" s="140">
        <f t="shared" si="80"/>
        <v>0</v>
      </c>
      <c r="AQ502" s="159" t="str">
        <f t="shared" si="81"/>
        <v/>
      </c>
    </row>
    <row r="503" spans="2:43" x14ac:dyDescent="0.2">
      <c r="B503" s="202">
        <v>492</v>
      </c>
      <c r="C503" s="45"/>
      <c r="D503" s="114"/>
      <c r="E503" s="114"/>
      <c r="F503" s="114"/>
      <c r="G503" s="44"/>
      <c r="H503" s="10"/>
      <c r="I503" s="10"/>
      <c r="J503" s="5"/>
      <c r="K503" s="36"/>
      <c r="L503" s="37"/>
      <c r="M503" s="8"/>
      <c r="N503" s="82"/>
      <c r="O503" s="68"/>
      <c r="P503" s="82"/>
      <c r="Q503" s="81"/>
      <c r="R503" s="280" t="str">
        <f t="shared" si="76"/>
        <v/>
      </c>
      <c r="S503" s="39" t="str">
        <f>IF(I503="","",IF(I503="委託輸送",IF(H503="ガソリン",VLOOKUP(L503,参考データ!$D$4:$F$6,3,TRUE),VLOOKUP(L503,参考データ!$D$7:$F$15,3,TRUE)),IF(H503="ガソリン",VLOOKUP(L503,参考データ!$D$16:$F$18,3,TRUE),VLOOKUP(L503,参考データ!$D$19:$F$27,3,TRUE))))</f>
        <v/>
      </c>
      <c r="T503" s="204" t="str">
        <f>IF(C503="","",IF(AND(J503=0,K503=0),0,IF(Q503="有",IF(H503="ガソリン",VLOOKUP(M503,参考データ!$B$36:$F$38,3,FALSE)/R503^VLOOKUP(M503,参考データ!$B$36:$F$38,4,FALSE)/L503^VLOOKUP(M503,参考データ!$B$36:$F$38,5,FALSE),VLOOKUP(M503,参考データ!$B$39:$F$42,3,FALSE)/R503^VLOOKUP(M503,参考データ!$B$39:$F$42,4,FALSE)/L503^VLOOKUP(M503,参考データ!$B$39:$F$42,5,FALSE))*U503,J503/(IF(I503="委託輸送",IF(H503="ガソリン",INDEX(参考データ!$F$48:$I$50,MATCH(L503,参考データ!$D$48:$D$50,1),MATCH(M503,参考データ!$F$47:$I$47,0)),INDEX(参考データ!$F$51:$I$59,MATCH(L503,参考データ!$D$51:$D$59,1),MATCH(M503,参考データ!$F$47:$I$47,0))),IF(H503="ガソリン",INDEX(参考データ!$F$60:$I$62,MATCH(L503,参考データ!$D$60:$D$62,1),MATCH(M503,参考データ!$F$47:$I$47,0)),INDEX(参考データ!$F$63:$I$71,MATCH(L503,参考データ!$D$63:$D$71,1),MATCH(M503,参考データ!$F$47:$I$47,0))))))))</f>
        <v/>
      </c>
      <c r="U503" s="218" t="str">
        <f t="shared" si="77"/>
        <v/>
      </c>
      <c r="V503" s="206" t="str">
        <f>IF(C503="","",IF(AND(K503=0,T503=0),"OK",IF(Q503="有",IF(OR(IF(I503="委託輸送",IF(H503="ガソリン",VLOOKUP(L503,参考データ!$D$4:$H$6,5,TRUE),VLOOKUP(L503,参考データ!$D$7:$H$15,5,TRUE)),IF(H503="ガソリン",VLOOKUP(L503,参考データ!$D$16:$H$18,5,TRUE),VLOOKUP(L503,参考データ!$D$19:$H$27,5,TRUE)))&lt;(J503/N503),S503&gt;R503),"エラー","OK"),IF(IF(I503="委託輸送",IF(H503="ガソリン",VLOOKUP(L503,参考データ!$D$4:$H$6,5,TRUE),VLOOKUP(L503,参考データ!$D$7:$H$15,5,TRUE)),IF(H503="ガソリン",VLOOKUP(L503,参考データ!$D$16:$H$18,5,TRUE),VLOOKUP(L503,参考データ!$D$19:$H$27,5,TRUE)))&lt;(J503/N503),"エラー","OK"))))</f>
        <v/>
      </c>
      <c r="AN503" s="156">
        <f t="shared" si="78"/>
        <v>0</v>
      </c>
      <c r="AO503" s="156">
        <f t="shared" si="79"/>
        <v>0</v>
      </c>
      <c r="AP503" s="140">
        <f t="shared" si="80"/>
        <v>0</v>
      </c>
      <c r="AQ503" s="159" t="str">
        <f t="shared" si="81"/>
        <v/>
      </c>
    </row>
    <row r="504" spans="2:43" x14ac:dyDescent="0.2">
      <c r="B504" s="202">
        <v>493</v>
      </c>
      <c r="C504" s="45"/>
      <c r="D504" s="114"/>
      <c r="E504" s="114"/>
      <c r="F504" s="114"/>
      <c r="G504" s="44"/>
      <c r="H504" s="10"/>
      <c r="I504" s="10"/>
      <c r="J504" s="5"/>
      <c r="K504" s="36"/>
      <c r="L504" s="37"/>
      <c r="M504" s="8"/>
      <c r="N504" s="82"/>
      <c r="O504" s="68"/>
      <c r="P504" s="82"/>
      <c r="Q504" s="81"/>
      <c r="R504" s="280" t="str">
        <f t="shared" si="76"/>
        <v/>
      </c>
      <c r="S504" s="39" t="str">
        <f>IF(I504="","",IF(I504="委託輸送",IF(H504="ガソリン",VLOOKUP(L504,参考データ!$D$4:$F$6,3,TRUE),VLOOKUP(L504,参考データ!$D$7:$F$15,3,TRUE)),IF(H504="ガソリン",VLOOKUP(L504,参考データ!$D$16:$F$18,3,TRUE),VLOOKUP(L504,参考データ!$D$19:$F$27,3,TRUE))))</f>
        <v/>
      </c>
      <c r="T504" s="204" t="str">
        <f>IF(C504="","",IF(AND(J504=0,K504=0),0,IF(Q504="有",IF(H504="ガソリン",VLOOKUP(M504,参考データ!$B$36:$F$38,3,FALSE)/R504^VLOOKUP(M504,参考データ!$B$36:$F$38,4,FALSE)/L504^VLOOKUP(M504,参考データ!$B$36:$F$38,5,FALSE),VLOOKUP(M504,参考データ!$B$39:$F$42,3,FALSE)/R504^VLOOKUP(M504,参考データ!$B$39:$F$42,4,FALSE)/L504^VLOOKUP(M504,参考データ!$B$39:$F$42,5,FALSE))*U504,J504/(IF(I504="委託輸送",IF(H504="ガソリン",INDEX(参考データ!$F$48:$I$50,MATCH(L504,参考データ!$D$48:$D$50,1),MATCH(M504,参考データ!$F$47:$I$47,0)),INDEX(参考データ!$F$51:$I$59,MATCH(L504,参考データ!$D$51:$D$59,1),MATCH(M504,参考データ!$F$47:$I$47,0))),IF(H504="ガソリン",INDEX(参考データ!$F$60:$I$62,MATCH(L504,参考データ!$D$60:$D$62,1),MATCH(M504,参考データ!$F$47:$I$47,0)),INDEX(参考データ!$F$63:$I$71,MATCH(L504,参考データ!$D$63:$D$71,1),MATCH(M504,参考データ!$F$47:$I$47,0))))))))</f>
        <v/>
      </c>
      <c r="U504" s="218" t="str">
        <f t="shared" si="77"/>
        <v/>
      </c>
      <c r="V504" s="206" t="str">
        <f>IF(C504="","",IF(AND(K504=0,T504=0),"OK",IF(Q504="有",IF(OR(IF(I504="委託輸送",IF(H504="ガソリン",VLOOKUP(L504,参考データ!$D$4:$H$6,5,TRUE),VLOOKUP(L504,参考データ!$D$7:$H$15,5,TRUE)),IF(H504="ガソリン",VLOOKUP(L504,参考データ!$D$16:$H$18,5,TRUE),VLOOKUP(L504,参考データ!$D$19:$H$27,5,TRUE)))&lt;(J504/N504),S504&gt;R504),"エラー","OK"),IF(IF(I504="委託輸送",IF(H504="ガソリン",VLOOKUP(L504,参考データ!$D$4:$H$6,5,TRUE),VLOOKUP(L504,参考データ!$D$7:$H$15,5,TRUE)),IF(H504="ガソリン",VLOOKUP(L504,参考データ!$D$16:$H$18,5,TRUE),VLOOKUP(L504,参考データ!$D$19:$H$27,5,TRUE)))&lt;(J504/N504),"エラー","OK"))))</f>
        <v/>
      </c>
      <c r="AN504" s="156">
        <f t="shared" si="78"/>
        <v>0</v>
      </c>
      <c r="AO504" s="156">
        <f t="shared" si="79"/>
        <v>0</v>
      </c>
      <c r="AP504" s="140">
        <f t="shared" si="80"/>
        <v>0</v>
      </c>
      <c r="AQ504" s="159" t="str">
        <f t="shared" si="81"/>
        <v/>
      </c>
    </row>
    <row r="505" spans="2:43" x14ac:dyDescent="0.2">
      <c r="B505" s="202">
        <v>494</v>
      </c>
      <c r="C505" s="45"/>
      <c r="D505" s="114"/>
      <c r="E505" s="114"/>
      <c r="F505" s="114"/>
      <c r="G505" s="44"/>
      <c r="H505" s="10"/>
      <c r="I505" s="10"/>
      <c r="J505" s="5"/>
      <c r="K505" s="36"/>
      <c r="L505" s="37"/>
      <c r="M505" s="8"/>
      <c r="N505" s="82"/>
      <c r="O505" s="68"/>
      <c r="P505" s="82"/>
      <c r="Q505" s="81"/>
      <c r="R505" s="280" t="str">
        <f t="shared" si="76"/>
        <v/>
      </c>
      <c r="S505" s="39" t="str">
        <f>IF(I505="","",IF(I505="委託輸送",IF(H505="ガソリン",VLOOKUP(L505,参考データ!$D$4:$F$6,3,TRUE),VLOOKUP(L505,参考データ!$D$7:$F$15,3,TRUE)),IF(H505="ガソリン",VLOOKUP(L505,参考データ!$D$16:$F$18,3,TRUE),VLOOKUP(L505,参考データ!$D$19:$F$27,3,TRUE))))</f>
        <v/>
      </c>
      <c r="T505" s="204" t="str">
        <f>IF(C505="","",IF(AND(J505=0,K505=0),0,IF(Q505="有",IF(H505="ガソリン",VLOOKUP(M505,参考データ!$B$36:$F$38,3,FALSE)/R505^VLOOKUP(M505,参考データ!$B$36:$F$38,4,FALSE)/L505^VLOOKUP(M505,参考データ!$B$36:$F$38,5,FALSE),VLOOKUP(M505,参考データ!$B$39:$F$42,3,FALSE)/R505^VLOOKUP(M505,参考データ!$B$39:$F$42,4,FALSE)/L505^VLOOKUP(M505,参考データ!$B$39:$F$42,5,FALSE))*U505,J505/(IF(I505="委託輸送",IF(H505="ガソリン",INDEX(参考データ!$F$48:$I$50,MATCH(L505,参考データ!$D$48:$D$50,1),MATCH(M505,参考データ!$F$47:$I$47,0)),INDEX(参考データ!$F$51:$I$59,MATCH(L505,参考データ!$D$51:$D$59,1),MATCH(M505,参考データ!$F$47:$I$47,0))),IF(H505="ガソリン",INDEX(参考データ!$F$60:$I$62,MATCH(L505,参考データ!$D$60:$D$62,1),MATCH(M505,参考データ!$F$47:$I$47,0)),INDEX(参考データ!$F$63:$I$71,MATCH(L505,参考データ!$D$63:$D$71,1),MATCH(M505,参考データ!$F$47:$I$47,0))))))))</f>
        <v/>
      </c>
      <c r="U505" s="218" t="str">
        <f t="shared" si="77"/>
        <v/>
      </c>
      <c r="V505" s="206" t="str">
        <f>IF(C505="","",IF(AND(K505=0,T505=0),"OK",IF(Q505="有",IF(OR(IF(I505="委託輸送",IF(H505="ガソリン",VLOOKUP(L505,参考データ!$D$4:$H$6,5,TRUE),VLOOKUP(L505,参考データ!$D$7:$H$15,5,TRUE)),IF(H505="ガソリン",VLOOKUP(L505,参考データ!$D$16:$H$18,5,TRUE),VLOOKUP(L505,参考データ!$D$19:$H$27,5,TRUE)))&lt;(J505/N505),S505&gt;R505),"エラー","OK"),IF(IF(I505="委託輸送",IF(H505="ガソリン",VLOOKUP(L505,参考データ!$D$4:$H$6,5,TRUE),VLOOKUP(L505,参考データ!$D$7:$H$15,5,TRUE)),IF(H505="ガソリン",VLOOKUP(L505,参考データ!$D$16:$H$18,5,TRUE),VLOOKUP(L505,参考データ!$D$19:$H$27,5,TRUE)))&lt;(J505/N505),"エラー","OK"))))</f>
        <v/>
      </c>
      <c r="AN505" s="156">
        <f t="shared" si="78"/>
        <v>0</v>
      </c>
      <c r="AO505" s="156">
        <f t="shared" si="79"/>
        <v>0</v>
      </c>
      <c r="AP505" s="140">
        <f t="shared" si="80"/>
        <v>0</v>
      </c>
      <c r="AQ505" s="159" t="str">
        <f t="shared" si="81"/>
        <v/>
      </c>
    </row>
    <row r="506" spans="2:43" x14ac:dyDescent="0.2">
      <c r="B506" s="202">
        <v>495</v>
      </c>
      <c r="C506" s="45"/>
      <c r="D506" s="114"/>
      <c r="E506" s="114"/>
      <c r="F506" s="114"/>
      <c r="G506" s="44"/>
      <c r="H506" s="10"/>
      <c r="I506" s="10"/>
      <c r="J506" s="5"/>
      <c r="K506" s="36"/>
      <c r="L506" s="37"/>
      <c r="M506" s="8"/>
      <c r="N506" s="82"/>
      <c r="O506" s="68"/>
      <c r="P506" s="82"/>
      <c r="Q506" s="81"/>
      <c r="R506" s="280" t="str">
        <f t="shared" si="76"/>
        <v/>
      </c>
      <c r="S506" s="39" t="str">
        <f>IF(I506="","",IF(I506="委託輸送",IF(H506="ガソリン",VLOOKUP(L506,参考データ!$D$4:$F$6,3,TRUE),VLOOKUP(L506,参考データ!$D$7:$F$15,3,TRUE)),IF(H506="ガソリン",VLOOKUP(L506,参考データ!$D$16:$F$18,3,TRUE),VLOOKUP(L506,参考データ!$D$19:$F$27,3,TRUE))))</f>
        <v/>
      </c>
      <c r="T506" s="204" t="str">
        <f>IF(C506="","",IF(AND(J506=0,K506=0),0,IF(Q506="有",IF(H506="ガソリン",VLOOKUP(M506,参考データ!$B$36:$F$38,3,FALSE)/R506^VLOOKUP(M506,参考データ!$B$36:$F$38,4,FALSE)/L506^VLOOKUP(M506,参考データ!$B$36:$F$38,5,FALSE),VLOOKUP(M506,参考データ!$B$39:$F$42,3,FALSE)/R506^VLOOKUP(M506,参考データ!$B$39:$F$42,4,FALSE)/L506^VLOOKUP(M506,参考データ!$B$39:$F$42,5,FALSE))*U506,J506/(IF(I506="委託輸送",IF(H506="ガソリン",INDEX(参考データ!$F$48:$I$50,MATCH(L506,参考データ!$D$48:$D$50,1),MATCH(M506,参考データ!$F$47:$I$47,0)),INDEX(参考データ!$F$51:$I$59,MATCH(L506,参考データ!$D$51:$D$59,1),MATCH(M506,参考データ!$F$47:$I$47,0))),IF(H506="ガソリン",INDEX(参考データ!$F$60:$I$62,MATCH(L506,参考データ!$D$60:$D$62,1),MATCH(M506,参考データ!$F$47:$I$47,0)),INDEX(参考データ!$F$63:$I$71,MATCH(L506,参考データ!$D$63:$D$71,1),MATCH(M506,参考データ!$F$47:$I$47,0))))))))</f>
        <v/>
      </c>
      <c r="U506" s="218" t="str">
        <f t="shared" si="77"/>
        <v/>
      </c>
      <c r="V506" s="206" t="str">
        <f>IF(C506="","",IF(AND(K506=0,T506=0),"OK",IF(Q506="有",IF(OR(IF(I506="委託輸送",IF(H506="ガソリン",VLOOKUP(L506,参考データ!$D$4:$H$6,5,TRUE),VLOOKUP(L506,参考データ!$D$7:$H$15,5,TRUE)),IF(H506="ガソリン",VLOOKUP(L506,参考データ!$D$16:$H$18,5,TRUE),VLOOKUP(L506,参考データ!$D$19:$H$27,5,TRUE)))&lt;(J506/N506),S506&gt;R506),"エラー","OK"),IF(IF(I506="委託輸送",IF(H506="ガソリン",VLOOKUP(L506,参考データ!$D$4:$H$6,5,TRUE),VLOOKUP(L506,参考データ!$D$7:$H$15,5,TRUE)),IF(H506="ガソリン",VLOOKUP(L506,参考データ!$D$16:$H$18,5,TRUE),VLOOKUP(L506,参考データ!$D$19:$H$27,5,TRUE)))&lt;(J506/N506),"エラー","OK"))))</f>
        <v/>
      </c>
      <c r="AN506" s="156">
        <f t="shared" si="78"/>
        <v>0</v>
      </c>
      <c r="AO506" s="156">
        <f t="shared" si="79"/>
        <v>0</v>
      </c>
      <c r="AP506" s="140">
        <f t="shared" si="80"/>
        <v>0</v>
      </c>
      <c r="AQ506" s="159" t="str">
        <f t="shared" si="81"/>
        <v/>
      </c>
    </row>
    <row r="507" spans="2:43" x14ac:dyDescent="0.2">
      <c r="B507" s="202">
        <v>496</v>
      </c>
      <c r="C507" s="45"/>
      <c r="D507" s="114"/>
      <c r="E507" s="114"/>
      <c r="F507" s="114"/>
      <c r="G507" s="44"/>
      <c r="H507" s="10"/>
      <c r="I507" s="10"/>
      <c r="J507" s="5"/>
      <c r="K507" s="36"/>
      <c r="L507" s="37"/>
      <c r="M507" s="8"/>
      <c r="N507" s="82"/>
      <c r="O507" s="68"/>
      <c r="P507" s="82"/>
      <c r="Q507" s="81"/>
      <c r="R507" s="280" t="str">
        <f t="shared" si="76"/>
        <v/>
      </c>
      <c r="S507" s="39" t="str">
        <f>IF(I507="","",IF(I507="委託輸送",IF(H507="ガソリン",VLOOKUP(L507,参考データ!$D$4:$F$6,3,TRUE),VLOOKUP(L507,参考データ!$D$7:$F$15,3,TRUE)),IF(H507="ガソリン",VLOOKUP(L507,参考データ!$D$16:$F$18,3,TRUE),VLOOKUP(L507,参考データ!$D$19:$F$27,3,TRUE))))</f>
        <v/>
      </c>
      <c r="T507" s="204" t="str">
        <f>IF(C507="","",IF(AND(J507=0,K507=0),0,IF(Q507="有",IF(H507="ガソリン",VLOOKUP(M507,参考データ!$B$36:$F$38,3,FALSE)/R507^VLOOKUP(M507,参考データ!$B$36:$F$38,4,FALSE)/L507^VLOOKUP(M507,参考データ!$B$36:$F$38,5,FALSE),VLOOKUP(M507,参考データ!$B$39:$F$42,3,FALSE)/R507^VLOOKUP(M507,参考データ!$B$39:$F$42,4,FALSE)/L507^VLOOKUP(M507,参考データ!$B$39:$F$42,5,FALSE))*U507,J507/(IF(I507="委託輸送",IF(H507="ガソリン",INDEX(参考データ!$F$48:$I$50,MATCH(L507,参考データ!$D$48:$D$50,1),MATCH(M507,参考データ!$F$47:$I$47,0)),INDEX(参考データ!$F$51:$I$59,MATCH(L507,参考データ!$D$51:$D$59,1),MATCH(M507,参考データ!$F$47:$I$47,0))),IF(H507="ガソリン",INDEX(参考データ!$F$60:$I$62,MATCH(L507,参考データ!$D$60:$D$62,1),MATCH(M507,参考データ!$F$47:$I$47,0)),INDEX(参考データ!$F$63:$I$71,MATCH(L507,参考データ!$D$63:$D$71,1),MATCH(M507,参考データ!$F$47:$I$47,0))))))))</f>
        <v/>
      </c>
      <c r="U507" s="218" t="str">
        <f t="shared" si="77"/>
        <v/>
      </c>
      <c r="V507" s="206" t="str">
        <f>IF(C507="","",IF(AND(K507=0,T507=0),"OK",IF(Q507="有",IF(OR(IF(I507="委託輸送",IF(H507="ガソリン",VLOOKUP(L507,参考データ!$D$4:$H$6,5,TRUE),VLOOKUP(L507,参考データ!$D$7:$H$15,5,TRUE)),IF(H507="ガソリン",VLOOKUP(L507,参考データ!$D$16:$H$18,5,TRUE),VLOOKUP(L507,参考データ!$D$19:$H$27,5,TRUE)))&lt;(J507/N507),S507&gt;R507),"エラー","OK"),IF(IF(I507="委託輸送",IF(H507="ガソリン",VLOOKUP(L507,参考データ!$D$4:$H$6,5,TRUE),VLOOKUP(L507,参考データ!$D$7:$H$15,5,TRUE)),IF(H507="ガソリン",VLOOKUP(L507,参考データ!$D$16:$H$18,5,TRUE),VLOOKUP(L507,参考データ!$D$19:$H$27,5,TRUE)))&lt;(J507/N507),"エラー","OK"))))</f>
        <v/>
      </c>
      <c r="AN507" s="156">
        <f t="shared" si="78"/>
        <v>0</v>
      </c>
      <c r="AO507" s="156">
        <f t="shared" si="79"/>
        <v>0</v>
      </c>
      <c r="AP507" s="140">
        <f t="shared" si="80"/>
        <v>0</v>
      </c>
      <c r="AQ507" s="159" t="str">
        <f t="shared" si="81"/>
        <v/>
      </c>
    </row>
    <row r="508" spans="2:43" x14ac:dyDescent="0.2">
      <c r="B508" s="202">
        <v>497</v>
      </c>
      <c r="C508" s="45"/>
      <c r="D508" s="114"/>
      <c r="E508" s="114"/>
      <c r="F508" s="114"/>
      <c r="G508" s="44"/>
      <c r="H508" s="10"/>
      <c r="I508" s="10"/>
      <c r="J508" s="5"/>
      <c r="K508" s="36"/>
      <c r="L508" s="37"/>
      <c r="M508" s="8"/>
      <c r="N508" s="82"/>
      <c r="O508" s="68"/>
      <c r="P508" s="82"/>
      <c r="Q508" s="81"/>
      <c r="R508" s="280" t="str">
        <f t="shared" si="76"/>
        <v/>
      </c>
      <c r="S508" s="39" t="str">
        <f>IF(I508="","",IF(I508="委託輸送",IF(H508="ガソリン",VLOOKUP(L508,参考データ!$D$4:$F$6,3,TRUE),VLOOKUP(L508,参考データ!$D$7:$F$15,3,TRUE)),IF(H508="ガソリン",VLOOKUP(L508,参考データ!$D$16:$F$18,3,TRUE),VLOOKUP(L508,参考データ!$D$19:$F$27,3,TRUE))))</f>
        <v/>
      </c>
      <c r="T508" s="204" t="str">
        <f>IF(C508="","",IF(AND(J508=0,K508=0),0,IF(Q508="有",IF(H508="ガソリン",VLOOKUP(M508,参考データ!$B$36:$F$38,3,FALSE)/R508^VLOOKUP(M508,参考データ!$B$36:$F$38,4,FALSE)/L508^VLOOKUP(M508,参考データ!$B$36:$F$38,5,FALSE),VLOOKUP(M508,参考データ!$B$39:$F$42,3,FALSE)/R508^VLOOKUP(M508,参考データ!$B$39:$F$42,4,FALSE)/L508^VLOOKUP(M508,参考データ!$B$39:$F$42,5,FALSE))*U508,J508/(IF(I508="委託輸送",IF(H508="ガソリン",INDEX(参考データ!$F$48:$I$50,MATCH(L508,参考データ!$D$48:$D$50,1),MATCH(M508,参考データ!$F$47:$I$47,0)),INDEX(参考データ!$F$51:$I$59,MATCH(L508,参考データ!$D$51:$D$59,1),MATCH(M508,参考データ!$F$47:$I$47,0))),IF(H508="ガソリン",INDEX(参考データ!$F$60:$I$62,MATCH(L508,参考データ!$D$60:$D$62,1),MATCH(M508,参考データ!$F$47:$I$47,0)),INDEX(参考データ!$F$63:$I$71,MATCH(L508,参考データ!$D$63:$D$71,1),MATCH(M508,参考データ!$F$47:$I$47,0))))))))</f>
        <v/>
      </c>
      <c r="U508" s="218" t="str">
        <f t="shared" si="77"/>
        <v/>
      </c>
      <c r="V508" s="206" t="str">
        <f>IF(C508="","",IF(AND(K508=0,T508=0),"OK",IF(Q508="有",IF(OR(IF(I508="委託輸送",IF(H508="ガソリン",VLOOKUP(L508,参考データ!$D$4:$H$6,5,TRUE),VLOOKUP(L508,参考データ!$D$7:$H$15,5,TRUE)),IF(H508="ガソリン",VLOOKUP(L508,参考データ!$D$16:$H$18,5,TRUE),VLOOKUP(L508,参考データ!$D$19:$H$27,5,TRUE)))&lt;(J508/N508),S508&gt;R508),"エラー","OK"),IF(IF(I508="委託輸送",IF(H508="ガソリン",VLOOKUP(L508,参考データ!$D$4:$H$6,5,TRUE),VLOOKUP(L508,参考データ!$D$7:$H$15,5,TRUE)),IF(H508="ガソリン",VLOOKUP(L508,参考データ!$D$16:$H$18,5,TRUE),VLOOKUP(L508,参考データ!$D$19:$H$27,5,TRUE)))&lt;(J508/N508),"エラー","OK"))))</f>
        <v/>
      </c>
      <c r="AN508" s="156">
        <f t="shared" si="78"/>
        <v>0</v>
      </c>
      <c r="AO508" s="156">
        <f t="shared" si="79"/>
        <v>0</v>
      </c>
      <c r="AP508" s="140">
        <f t="shared" si="80"/>
        <v>0</v>
      </c>
      <c r="AQ508" s="159" t="str">
        <f t="shared" si="81"/>
        <v/>
      </c>
    </row>
    <row r="509" spans="2:43" x14ac:dyDescent="0.2">
      <c r="B509" s="202">
        <v>498</v>
      </c>
      <c r="C509" s="45"/>
      <c r="D509" s="114"/>
      <c r="E509" s="114"/>
      <c r="F509" s="114"/>
      <c r="G509" s="44"/>
      <c r="H509" s="10"/>
      <c r="I509" s="10"/>
      <c r="J509" s="5"/>
      <c r="K509" s="36"/>
      <c r="L509" s="37"/>
      <c r="M509" s="8"/>
      <c r="N509" s="82"/>
      <c r="O509" s="68"/>
      <c r="P509" s="82"/>
      <c r="Q509" s="81"/>
      <c r="R509" s="280" t="str">
        <f t="shared" si="76"/>
        <v/>
      </c>
      <c r="S509" s="39" t="str">
        <f>IF(I509="","",IF(I509="委託輸送",IF(H509="ガソリン",VLOOKUP(L509,参考データ!$D$4:$F$6,3,TRUE),VLOOKUP(L509,参考データ!$D$7:$F$15,3,TRUE)),IF(H509="ガソリン",VLOOKUP(L509,参考データ!$D$16:$F$18,3,TRUE),VLOOKUP(L509,参考データ!$D$19:$F$27,3,TRUE))))</f>
        <v/>
      </c>
      <c r="T509" s="204" t="str">
        <f>IF(C509="","",IF(AND(J509=0,K509=0),0,IF(Q509="有",IF(H509="ガソリン",VLOOKUP(M509,参考データ!$B$36:$F$38,3,FALSE)/R509^VLOOKUP(M509,参考データ!$B$36:$F$38,4,FALSE)/L509^VLOOKUP(M509,参考データ!$B$36:$F$38,5,FALSE),VLOOKUP(M509,参考データ!$B$39:$F$42,3,FALSE)/R509^VLOOKUP(M509,参考データ!$B$39:$F$42,4,FALSE)/L509^VLOOKUP(M509,参考データ!$B$39:$F$42,5,FALSE))*U509,J509/(IF(I509="委託輸送",IF(H509="ガソリン",INDEX(参考データ!$F$48:$I$50,MATCH(L509,参考データ!$D$48:$D$50,1),MATCH(M509,参考データ!$F$47:$I$47,0)),INDEX(参考データ!$F$51:$I$59,MATCH(L509,参考データ!$D$51:$D$59,1),MATCH(M509,参考データ!$F$47:$I$47,0))),IF(H509="ガソリン",INDEX(参考データ!$F$60:$I$62,MATCH(L509,参考データ!$D$60:$D$62,1),MATCH(M509,参考データ!$F$47:$I$47,0)),INDEX(参考データ!$F$63:$I$71,MATCH(L509,参考データ!$D$63:$D$71,1),MATCH(M509,参考データ!$F$47:$I$47,0))))))))</f>
        <v/>
      </c>
      <c r="U509" s="218" t="str">
        <f t="shared" si="77"/>
        <v/>
      </c>
      <c r="V509" s="206" t="str">
        <f>IF(C509="","",IF(AND(K509=0,T509=0),"OK",IF(Q509="有",IF(OR(IF(I509="委託輸送",IF(H509="ガソリン",VLOOKUP(L509,参考データ!$D$4:$H$6,5,TRUE),VLOOKUP(L509,参考データ!$D$7:$H$15,5,TRUE)),IF(H509="ガソリン",VLOOKUP(L509,参考データ!$D$16:$H$18,5,TRUE),VLOOKUP(L509,参考データ!$D$19:$H$27,5,TRUE)))&lt;(J509/N509),S509&gt;R509),"エラー","OK"),IF(IF(I509="委託輸送",IF(H509="ガソリン",VLOOKUP(L509,参考データ!$D$4:$H$6,5,TRUE),VLOOKUP(L509,参考データ!$D$7:$H$15,5,TRUE)),IF(H509="ガソリン",VLOOKUP(L509,参考データ!$D$16:$H$18,5,TRUE),VLOOKUP(L509,参考データ!$D$19:$H$27,5,TRUE)))&lt;(J509/N509),"エラー","OK"))))</f>
        <v/>
      </c>
      <c r="AN509" s="156">
        <f t="shared" si="78"/>
        <v>0</v>
      </c>
      <c r="AO509" s="156">
        <f t="shared" si="79"/>
        <v>0</v>
      </c>
      <c r="AP509" s="140">
        <f t="shared" si="80"/>
        <v>0</v>
      </c>
      <c r="AQ509" s="159" t="str">
        <f t="shared" si="81"/>
        <v/>
      </c>
    </row>
    <row r="510" spans="2:43" x14ac:dyDescent="0.2">
      <c r="B510" s="202">
        <v>499</v>
      </c>
      <c r="C510" s="45"/>
      <c r="D510" s="114"/>
      <c r="E510" s="114"/>
      <c r="F510" s="114"/>
      <c r="G510" s="44"/>
      <c r="H510" s="10"/>
      <c r="I510" s="10"/>
      <c r="J510" s="5"/>
      <c r="K510" s="36"/>
      <c r="L510" s="37"/>
      <c r="M510" s="8"/>
      <c r="N510" s="82"/>
      <c r="O510" s="68"/>
      <c r="P510" s="82"/>
      <c r="Q510" s="81"/>
      <c r="R510" s="280" t="str">
        <f t="shared" si="76"/>
        <v/>
      </c>
      <c r="S510" s="39" t="str">
        <f>IF(I510="","",IF(I510="委託輸送",IF(H510="ガソリン",VLOOKUP(L510,参考データ!$D$4:$F$6,3,TRUE),VLOOKUP(L510,参考データ!$D$7:$F$15,3,TRUE)),IF(H510="ガソリン",VLOOKUP(L510,参考データ!$D$16:$F$18,3,TRUE),VLOOKUP(L510,参考データ!$D$19:$F$27,3,TRUE))))</f>
        <v/>
      </c>
      <c r="T510" s="204" t="str">
        <f>IF(C510="","",IF(AND(J510=0,K510=0),0,IF(Q510="有",IF(H510="ガソリン",VLOOKUP(M510,参考データ!$B$36:$F$38,3,FALSE)/R510^VLOOKUP(M510,参考データ!$B$36:$F$38,4,FALSE)/L510^VLOOKUP(M510,参考データ!$B$36:$F$38,5,FALSE),VLOOKUP(M510,参考データ!$B$39:$F$42,3,FALSE)/R510^VLOOKUP(M510,参考データ!$B$39:$F$42,4,FALSE)/L510^VLOOKUP(M510,参考データ!$B$39:$F$42,5,FALSE))*U510,J510/(IF(I510="委託輸送",IF(H510="ガソリン",INDEX(参考データ!$F$48:$I$50,MATCH(L510,参考データ!$D$48:$D$50,1),MATCH(M510,参考データ!$F$47:$I$47,0)),INDEX(参考データ!$F$51:$I$59,MATCH(L510,参考データ!$D$51:$D$59,1),MATCH(M510,参考データ!$F$47:$I$47,0))),IF(H510="ガソリン",INDEX(参考データ!$F$60:$I$62,MATCH(L510,参考データ!$D$60:$D$62,1),MATCH(M510,参考データ!$F$47:$I$47,0)),INDEX(参考データ!$F$63:$I$71,MATCH(L510,参考データ!$D$63:$D$71,1),MATCH(M510,参考データ!$F$47:$I$47,0))))))))</f>
        <v/>
      </c>
      <c r="U510" s="218" t="str">
        <f t="shared" si="77"/>
        <v/>
      </c>
      <c r="V510" s="206" t="str">
        <f>IF(C510="","",IF(AND(K510=0,T510=0),"OK",IF(Q510="有",IF(OR(IF(I510="委託輸送",IF(H510="ガソリン",VLOOKUP(L510,参考データ!$D$4:$H$6,5,TRUE),VLOOKUP(L510,参考データ!$D$7:$H$15,5,TRUE)),IF(H510="ガソリン",VLOOKUP(L510,参考データ!$D$16:$H$18,5,TRUE),VLOOKUP(L510,参考データ!$D$19:$H$27,5,TRUE)))&lt;(J510/N510),S510&gt;R510),"エラー","OK"),IF(IF(I510="委託輸送",IF(H510="ガソリン",VLOOKUP(L510,参考データ!$D$4:$H$6,5,TRUE),VLOOKUP(L510,参考データ!$D$7:$H$15,5,TRUE)),IF(H510="ガソリン",VLOOKUP(L510,参考データ!$D$16:$H$18,5,TRUE),VLOOKUP(L510,参考データ!$D$19:$H$27,5,TRUE)))&lt;(J510/N510),"エラー","OK"))))</f>
        <v/>
      </c>
      <c r="AN510" s="156">
        <f t="shared" si="78"/>
        <v>0</v>
      </c>
      <c r="AO510" s="156">
        <f t="shared" si="79"/>
        <v>0</v>
      </c>
      <c r="AP510" s="140">
        <f t="shared" si="80"/>
        <v>0</v>
      </c>
      <c r="AQ510" s="159" t="str">
        <f t="shared" si="81"/>
        <v/>
      </c>
    </row>
    <row r="511" spans="2:43" x14ac:dyDescent="0.2">
      <c r="B511" s="202">
        <v>500</v>
      </c>
      <c r="C511" s="45"/>
      <c r="D511" s="114"/>
      <c r="E511" s="114"/>
      <c r="F511" s="114"/>
      <c r="G511" s="44"/>
      <c r="H511" s="10"/>
      <c r="I511" s="10"/>
      <c r="J511" s="5"/>
      <c r="K511" s="36"/>
      <c r="L511" s="37"/>
      <c r="M511" s="8"/>
      <c r="N511" s="82"/>
      <c r="O511" s="68"/>
      <c r="P511" s="82"/>
      <c r="Q511" s="81"/>
      <c r="R511" s="280" t="str">
        <f t="shared" si="76"/>
        <v/>
      </c>
      <c r="S511" s="39" t="str">
        <f>IF(I511="","",IF(I511="委託輸送",IF(H511="ガソリン",VLOOKUP(L511,参考データ!$D$4:$F$6,3,TRUE),VLOOKUP(L511,参考データ!$D$7:$F$15,3,TRUE)),IF(H511="ガソリン",VLOOKUP(L511,参考データ!$D$16:$F$18,3,TRUE),VLOOKUP(L511,参考データ!$D$19:$F$27,3,TRUE))))</f>
        <v/>
      </c>
      <c r="T511" s="204" t="str">
        <f>IF(C511="","",IF(AND(J511=0,K511=0),0,IF(Q511="有",IF(H511="ガソリン",VLOOKUP(M511,参考データ!$B$36:$F$38,3,FALSE)/R511^VLOOKUP(M511,参考データ!$B$36:$F$38,4,FALSE)/L511^VLOOKUP(M511,参考データ!$B$36:$F$38,5,FALSE),VLOOKUP(M511,参考データ!$B$39:$F$42,3,FALSE)/R511^VLOOKUP(M511,参考データ!$B$39:$F$42,4,FALSE)/L511^VLOOKUP(M511,参考データ!$B$39:$F$42,5,FALSE))*U511,J511/(IF(I511="委託輸送",IF(H511="ガソリン",INDEX(参考データ!$F$48:$I$50,MATCH(L511,参考データ!$D$48:$D$50,1),MATCH(M511,参考データ!$F$47:$I$47,0)),INDEX(参考データ!$F$51:$I$59,MATCH(L511,参考データ!$D$51:$D$59,1),MATCH(M511,参考データ!$F$47:$I$47,0))),IF(H511="ガソリン",INDEX(参考データ!$F$60:$I$62,MATCH(L511,参考データ!$D$60:$D$62,1),MATCH(M511,参考データ!$F$47:$I$47,0)),INDEX(参考データ!$F$63:$I$71,MATCH(L511,参考データ!$D$63:$D$71,1),MATCH(M511,参考データ!$F$47:$I$47,0))))))))</f>
        <v/>
      </c>
      <c r="U511" s="218" t="str">
        <f t="shared" si="77"/>
        <v/>
      </c>
      <c r="V511" s="206" t="str">
        <f>IF(C511="","",IF(AND(K511=0,T511=0),"OK",IF(Q511="有",IF(OR(IF(I511="委託輸送",IF(H511="ガソリン",VLOOKUP(L511,参考データ!$D$4:$H$6,5,TRUE),VLOOKUP(L511,参考データ!$D$7:$H$15,5,TRUE)),IF(H511="ガソリン",VLOOKUP(L511,参考データ!$D$16:$H$18,5,TRUE),VLOOKUP(L511,参考データ!$D$19:$H$27,5,TRUE)))&lt;(J511/N511),S511&gt;R511),"エラー","OK"),IF(IF(I511="委託輸送",IF(H511="ガソリン",VLOOKUP(L511,参考データ!$D$4:$H$6,5,TRUE),VLOOKUP(L511,参考データ!$D$7:$H$15,5,TRUE)),IF(H511="ガソリン",VLOOKUP(L511,参考データ!$D$16:$H$18,5,TRUE),VLOOKUP(L511,参考データ!$D$19:$H$27,5,TRUE)))&lt;(J511/N511),"エラー","OK"))))</f>
        <v/>
      </c>
      <c r="AN511" s="156">
        <f t="shared" si="78"/>
        <v>0</v>
      </c>
      <c r="AO511" s="156">
        <f t="shared" si="79"/>
        <v>0</v>
      </c>
      <c r="AP511" s="140">
        <f t="shared" si="80"/>
        <v>0</v>
      </c>
      <c r="AQ511" s="159" t="str">
        <f t="shared" si="81"/>
        <v/>
      </c>
    </row>
    <row r="512" spans="2:43" x14ac:dyDescent="0.2">
      <c r="B512" s="202">
        <v>501</v>
      </c>
      <c r="C512" s="45"/>
      <c r="D512" s="114"/>
      <c r="E512" s="114"/>
      <c r="F512" s="114"/>
      <c r="G512" s="44"/>
      <c r="H512" s="10"/>
      <c r="I512" s="10"/>
      <c r="J512" s="5"/>
      <c r="K512" s="36"/>
      <c r="L512" s="37"/>
      <c r="M512" s="8"/>
      <c r="N512" s="82"/>
      <c r="O512" s="68"/>
      <c r="P512" s="82"/>
      <c r="Q512" s="81"/>
      <c r="R512" s="280" t="str">
        <f t="shared" si="76"/>
        <v/>
      </c>
      <c r="S512" s="39" t="str">
        <f>IF(I512="","",IF(I512="委託輸送",IF(H512="ガソリン",VLOOKUP(L512,参考データ!$D$4:$F$6,3,TRUE),VLOOKUP(L512,参考データ!$D$7:$F$15,3,TRUE)),IF(H512="ガソリン",VLOOKUP(L512,参考データ!$D$16:$F$18,3,TRUE),VLOOKUP(L512,参考データ!$D$19:$F$27,3,TRUE))))</f>
        <v/>
      </c>
      <c r="T512" s="204" t="str">
        <f>IF(C512="","",IF(AND(J512=0,K512=0),0,IF(Q512="有",IF(H512="ガソリン",VLOOKUP(M512,参考データ!$B$36:$F$38,3,FALSE)/R512^VLOOKUP(M512,参考データ!$B$36:$F$38,4,FALSE)/L512^VLOOKUP(M512,参考データ!$B$36:$F$38,5,FALSE),VLOOKUP(M512,参考データ!$B$39:$F$42,3,FALSE)/R512^VLOOKUP(M512,参考データ!$B$39:$F$42,4,FALSE)/L512^VLOOKUP(M512,参考データ!$B$39:$F$42,5,FALSE))*U512,J512/(IF(I512="委託輸送",IF(H512="ガソリン",INDEX(参考データ!$F$48:$I$50,MATCH(L512,参考データ!$D$48:$D$50,1),MATCH(M512,参考データ!$F$47:$I$47,0)),INDEX(参考データ!$F$51:$I$59,MATCH(L512,参考データ!$D$51:$D$59,1),MATCH(M512,参考データ!$F$47:$I$47,0))),IF(H512="ガソリン",INDEX(参考データ!$F$60:$I$62,MATCH(L512,参考データ!$D$60:$D$62,1),MATCH(M512,参考データ!$F$47:$I$47,0)),INDEX(参考データ!$F$63:$I$71,MATCH(L512,参考データ!$D$63:$D$71,1),MATCH(M512,参考データ!$F$47:$I$47,0))))))))</f>
        <v/>
      </c>
      <c r="U512" s="218" t="str">
        <f t="shared" si="77"/>
        <v/>
      </c>
      <c r="V512" s="206" t="str">
        <f>IF(C512="","",IF(AND(K512=0,T512=0),"OK",IF(Q512="有",IF(OR(IF(I512="委託輸送",IF(H512="ガソリン",VLOOKUP(L512,参考データ!$D$4:$H$6,5,TRUE),VLOOKUP(L512,参考データ!$D$7:$H$15,5,TRUE)),IF(H512="ガソリン",VLOOKUP(L512,参考データ!$D$16:$H$18,5,TRUE),VLOOKUP(L512,参考データ!$D$19:$H$27,5,TRUE)))&lt;(J512/N512),S512&gt;R512),"エラー","OK"),IF(IF(I512="委託輸送",IF(H512="ガソリン",VLOOKUP(L512,参考データ!$D$4:$H$6,5,TRUE),VLOOKUP(L512,参考データ!$D$7:$H$15,5,TRUE)),IF(H512="ガソリン",VLOOKUP(L512,参考データ!$D$16:$H$18,5,TRUE),VLOOKUP(L512,参考データ!$D$19:$H$27,5,TRUE)))&lt;(J512/N512),"エラー","OK"))))</f>
        <v/>
      </c>
      <c r="AN512" s="156">
        <f t="shared" si="78"/>
        <v>0</v>
      </c>
      <c r="AO512" s="156">
        <f t="shared" si="79"/>
        <v>0</v>
      </c>
      <c r="AP512" s="140">
        <f t="shared" si="80"/>
        <v>0</v>
      </c>
      <c r="AQ512" s="159" t="str">
        <f t="shared" si="81"/>
        <v/>
      </c>
    </row>
    <row r="513" spans="2:43" x14ac:dyDescent="0.2">
      <c r="B513" s="202">
        <v>502</v>
      </c>
      <c r="C513" s="45"/>
      <c r="D513" s="114"/>
      <c r="E513" s="114"/>
      <c r="F513" s="114"/>
      <c r="G513" s="44"/>
      <c r="H513" s="10"/>
      <c r="I513" s="10"/>
      <c r="J513" s="5"/>
      <c r="K513" s="36"/>
      <c r="L513" s="37"/>
      <c r="M513" s="8"/>
      <c r="N513" s="82"/>
      <c r="O513" s="68"/>
      <c r="P513" s="82"/>
      <c r="Q513" s="81"/>
      <c r="R513" s="280" t="str">
        <f t="shared" si="76"/>
        <v/>
      </c>
      <c r="S513" s="39" t="str">
        <f>IF(I513="","",IF(I513="委託輸送",IF(H513="ガソリン",VLOOKUP(L513,参考データ!$D$4:$F$6,3,TRUE),VLOOKUP(L513,参考データ!$D$7:$F$15,3,TRUE)),IF(H513="ガソリン",VLOOKUP(L513,参考データ!$D$16:$F$18,3,TRUE),VLOOKUP(L513,参考データ!$D$19:$F$27,3,TRUE))))</f>
        <v/>
      </c>
      <c r="T513" s="204" t="str">
        <f>IF(C513="","",IF(AND(J513=0,K513=0),0,IF(Q513="有",IF(H513="ガソリン",VLOOKUP(M513,参考データ!$B$36:$F$38,3,FALSE)/R513^VLOOKUP(M513,参考データ!$B$36:$F$38,4,FALSE)/L513^VLOOKUP(M513,参考データ!$B$36:$F$38,5,FALSE),VLOOKUP(M513,参考データ!$B$39:$F$42,3,FALSE)/R513^VLOOKUP(M513,参考データ!$B$39:$F$42,4,FALSE)/L513^VLOOKUP(M513,参考データ!$B$39:$F$42,5,FALSE))*U513,J513/(IF(I513="委託輸送",IF(H513="ガソリン",INDEX(参考データ!$F$48:$I$50,MATCH(L513,参考データ!$D$48:$D$50,1),MATCH(M513,参考データ!$F$47:$I$47,0)),INDEX(参考データ!$F$51:$I$59,MATCH(L513,参考データ!$D$51:$D$59,1),MATCH(M513,参考データ!$F$47:$I$47,0))),IF(H513="ガソリン",INDEX(参考データ!$F$60:$I$62,MATCH(L513,参考データ!$D$60:$D$62,1),MATCH(M513,参考データ!$F$47:$I$47,0)),INDEX(参考データ!$F$63:$I$71,MATCH(L513,参考データ!$D$63:$D$71,1),MATCH(M513,参考データ!$F$47:$I$47,0))))))))</f>
        <v/>
      </c>
      <c r="U513" s="218" t="str">
        <f t="shared" si="77"/>
        <v/>
      </c>
      <c r="V513" s="206" t="str">
        <f>IF(C513="","",IF(AND(K513=0,T513=0),"OK",IF(Q513="有",IF(OR(IF(I513="委託輸送",IF(H513="ガソリン",VLOOKUP(L513,参考データ!$D$4:$H$6,5,TRUE),VLOOKUP(L513,参考データ!$D$7:$H$15,5,TRUE)),IF(H513="ガソリン",VLOOKUP(L513,参考データ!$D$16:$H$18,5,TRUE),VLOOKUP(L513,参考データ!$D$19:$H$27,5,TRUE)))&lt;(J513/N513),S513&gt;R513),"エラー","OK"),IF(IF(I513="委託輸送",IF(H513="ガソリン",VLOOKUP(L513,参考データ!$D$4:$H$6,5,TRUE),VLOOKUP(L513,参考データ!$D$7:$H$15,5,TRUE)),IF(H513="ガソリン",VLOOKUP(L513,参考データ!$D$16:$H$18,5,TRUE),VLOOKUP(L513,参考データ!$D$19:$H$27,5,TRUE)))&lt;(J513/N513),"エラー","OK"))))</f>
        <v/>
      </c>
      <c r="AN513" s="156">
        <f t="shared" si="78"/>
        <v>0</v>
      </c>
      <c r="AO513" s="156">
        <f t="shared" si="79"/>
        <v>0</v>
      </c>
      <c r="AP513" s="140">
        <f t="shared" si="80"/>
        <v>0</v>
      </c>
      <c r="AQ513" s="159" t="str">
        <f t="shared" si="81"/>
        <v/>
      </c>
    </row>
    <row r="514" spans="2:43" x14ac:dyDescent="0.2">
      <c r="B514" s="202">
        <v>503</v>
      </c>
      <c r="C514" s="45"/>
      <c r="D514" s="114"/>
      <c r="E514" s="114"/>
      <c r="F514" s="114"/>
      <c r="G514" s="44"/>
      <c r="H514" s="10"/>
      <c r="I514" s="10"/>
      <c r="J514" s="5"/>
      <c r="K514" s="36"/>
      <c r="L514" s="37"/>
      <c r="M514" s="8"/>
      <c r="N514" s="82"/>
      <c r="O514" s="68"/>
      <c r="P514" s="82"/>
      <c r="Q514" s="81"/>
      <c r="R514" s="280" t="str">
        <f t="shared" si="76"/>
        <v/>
      </c>
      <c r="S514" s="39" t="str">
        <f>IF(I514="","",IF(I514="委託輸送",IF(H514="ガソリン",VLOOKUP(L514,参考データ!$D$4:$F$6,3,TRUE),VLOOKUP(L514,参考データ!$D$7:$F$15,3,TRUE)),IF(H514="ガソリン",VLOOKUP(L514,参考データ!$D$16:$F$18,3,TRUE),VLOOKUP(L514,参考データ!$D$19:$F$27,3,TRUE))))</f>
        <v/>
      </c>
      <c r="T514" s="204" t="str">
        <f>IF(C514="","",IF(AND(J514=0,K514=0),0,IF(Q514="有",IF(H514="ガソリン",VLOOKUP(M514,参考データ!$B$36:$F$38,3,FALSE)/R514^VLOOKUP(M514,参考データ!$B$36:$F$38,4,FALSE)/L514^VLOOKUP(M514,参考データ!$B$36:$F$38,5,FALSE),VLOOKUP(M514,参考データ!$B$39:$F$42,3,FALSE)/R514^VLOOKUP(M514,参考データ!$B$39:$F$42,4,FALSE)/L514^VLOOKUP(M514,参考データ!$B$39:$F$42,5,FALSE))*U514,J514/(IF(I514="委託輸送",IF(H514="ガソリン",INDEX(参考データ!$F$48:$I$50,MATCH(L514,参考データ!$D$48:$D$50,1),MATCH(M514,参考データ!$F$47:$I$47,0)),INDEX(参考データ!$F$51:$I$59,MATCH(L514,参考データ!$D$51:$D$59,1),MATCH(M514,参考データ!$F$47:$I$47,0))),IF(H514="ガソリン",INDEX(参考データ!$F$60:$I$62,MATCH(L514,参考データ!$D$60:$D$62,1),MATCH(M514,参考データ!$F$47:$I$47,0)),INDEX(参考データ!$F$63:$I$71,MATCH(L514,参考データ!$D$63:$D$71,1),MATCH(M514,参考データ!$F$47:$I$47,0))))))))</f>
        <v/>
      </c>
      <c r="U514" s="218" t="str">
        <f t="shared" si="77"/>
        <v/>
      </c>
      <c r="V514" s="206" t="str">
        <f>IF(C514="","",IF(AND(K514=0,T514=0),"OK",IF(Q514="有",IF(OR(IF(I514="委託輸送",IF(H514="ガソリン",VLOOKUP(L514,参考データ!$D$4:$H$6,5,TRUE),VLOOKUP(L514,参考データ!$D$7:$H$15,5,TRUE)),IF(H514="ガソリン",VLOOKUP(L514,参考データ!$D$16:$H$18,5,TRUE),VLOOKUP(L514,参考データ!$D$19:$H$27,5,TRUE)))&lt;(J514/N514),S514&gt;R514),"エラー","OK"),IF(IF(I514="委託輸送",IF(H514="ガソリン",VLOOKUP(L514,参考データ!$D$4:$H$6,5,TRUE),VLOOKUP(L514,参考データ!$D$7:$H$15,5,TRUE)),IF(H514="ガソリン",VLOOKUP(L514,参考データ!$D$16:$H$18,5,TRUE),VLOOKUP(L514,参考データ!$D$19:$H$27,5,TRUE)))&lt;(J514/N514),"エラー","OK"))))</f>
        <v/>
      </c>
      <c r="AN514" s="156">
        <f t="shared" si="78"/>
        <v>0</v>
      </c>
      <c r="AO514" s="156">
        <f t="shared" si="79"/>
        <v>0</v>
      </c>
      <c r="AP514" s="140">
        <f t="shared" si="80"/>
        <v>0</v>
      </c>
      <c r="AQ514" s="159" t="str">
        <f t="shared" si="81"/>
        <v/>
      </c>
    </row>
    <row r="515" spans="2:43" x14ac:dyDescent="0.2">
      <c r="B515" s="202">
        <v>504</v>
      </c>
      <c r="C515" s="45"/>
      <c r="D515" s="114"/>
      <c r="E515" s="114"/>
      <c r="F515" s="114"/>
      <c r="G515" s="44"/>
      <c r="H515" s="10"/>
      <c r="I515" s="10"/>
      <c r="J515" s="5"/>
      <c r="K515" s="36"/>
      <c r="L515" s="37"/>
      <c r="M515" s="8"/>
      <c r="N515" s="82"/>
      <c r="O515" s="68"/>
      <c r="P515" s="82"/>
      <c r="Q515" s="81"/>
      <c r="R515" s="280" t="str">
        <f t="shared" si="76"/>
        <v/>
      </c>
      <c r="S515" s="39" t="str">
        <f>IF(I515="","",IF(I515="委託輸送",IF(H515="ガソリン",VLOOKUP(L515,参考データ!$D$4:$F$6,3,TRUE),VLOOKUP(L515,参考データ!$D$7:$F$15,3,TRUE)),IF(H515="ガソリン",VLOOKUP(L515,参考データ!$D$16:$F$18,3,TRUE),VLOOKUP(L515,参考データ!$D$19:$F$27,3,TRUE))))</f>
        <v/>
      </c>
      <c r="T515" s="204" t="str">
        <f>IF(C515="","",IF(AND(J515=0,K515=0),0,IF(Q515="有",IF(H515="ガソリン",VLOOKUP(M515,参考データ!$B$36:$F$38,3,FALSE)/R515^VLOOKUP(M515,参考データ!$B$36:$F$38,4,FALSE)/L515^VLOOKUP(M515,参考データ!$B$36:$F$38,5,FALSE),VLOOKUP(M515,参考データ!$B$39:$F$42,3,FALSE)/R515^VLOOKUP(M515,参考データ!$B$39:$F$42,4,FALSE)/L515^VLOOKUP(M515,参考データ!$B$39:$F$42,5,FALSE))*U515,J515/(IF(I515="委託輸送",IF(H515="ガソリン",INDEX(参考データ!$F$48:$I$50,MATCH(L515,参考データ!$D$48:$D$50,1),MATCH(M515,参考データ!$F$47:$I$47,0)),INDEX(参考データ!$F$51:$I$59,MATCH(L515,参考データ!$D$51:$D$59,1),MATCH(M515,参考データ!$F$47:$I$47,0))),IF(H515="ガソリン",INDEX(参考データ!$F$60:$I$62,MATCH(L515,参考データ!$D$60:$D$62,1),MATCH(M515,参考データ!$F$47:$I$47,0)),INDEX(参考データ!$F$63:$I$71,MATCH(L515,参考データ!$D$63:$D$71,1),MATCH(M515,参考データ!$F$47:$I$47,0))))))))</f>
        <v/>
      </c>
      <c r="U515" s="218" t="str">
        <f t="shared" si="77"/>
        <v/>
      </c>
      <c r="V515" s="206" t="str">
        <f>IF(C515="","",IF(AND(K515=0,T515=0),"OK",IF(Q515="有",IF(OR(IF(I515="委託輸送",IF(H515="ガソリン",VLOOKUP(L515,参考データ!$D$4:$H$6,5,TRUE),VLOOKUP(L515,参考データ!$D$7:$H$15,5,TRUE)),IF(H515="ガソリン",VLOOKUP(L515,参考データ!$D$16:$H$18,5,TRUE),VLOOKUP(L515,参考データ!$D$19:$H$27,5,TRUE)))&lt;(J515/N515),S515&gt;R515),"エラー","OK"),IF(IF(I515="委託輸送",IF(H515="ガソリン",VLOOKUP(L515,参考データ!$D$4:$H$6,5,TRUE),VLOOKUP(L515,参考データ!$D$7:$H$15,5,TRUE)),IF(H515="ガソリン",VLOOKUP(L515,参考データ!$D$16:$H$18,5,TRUE),VLOOKUP(L515,参考データ!$D$19:$H$27,5,TRUE)))&lt;(J515/N515),"エラー","OK"))))</f>
        <v/>
      </c>
      <c r="AN515" s="156">
        <f t="shared" si="78"/>
        <v>0</v>
      </c>
      <c r="AO515" s="156">
        <f t="shared" si="79"/>
        <v>0</v>
      </c>
      <c r="AP515" s="140">
        <f t="shared" si="80"/>
        <v>0</v>
      </c>
      <c r="AQ515" s="159" t="str">
        <f t="shared" si="81"/>
        <v/>
      </c>
    </row>
    <row r="516" spans="2:43" x14ac:dyDescent="0.2">
      <c r="B516" s="202">
        <v>505</v>
      </c>
      <c r="C516" s="45"/>
      <c r="D516" s="114"/>
      <c r="E516" s="114"/>
      <c r="F516" s="114"/>
      <c r="G516" s="44"/>
      <c r="H516" s="10"/>
      <c r="I516" s="10"/>
      <c r="J516" s="5"/>
      <c r="K516" s="36"/>
      <c r="L516" s="37"/>
      <c r="M516" s="8"/>
      <c r="N516" s="82"/>
      <c r="O516" s="68"/>
      <c r="P516" s="82"/>
      <c r="Q516" s="81"/>
      <c r="R516" s="280" t="str">
        <f t="shared" si="76"/>
        <v/>
      </c>
      <c r="S516" s="39" t="str">
        <f>IF(I516="","",IF(I516="委託輸送",IF(H516="ガソリン",VLOOKUP(L516,参考データ!$D$4:$F$6,3,TRUE),VLOOKUP(L516,参考データ!$D$7:$F$15,3,TRUE)),IF(H516="ガソリン",VLOOKUP(L516,参考データ!$D$16:$F$18,3,TRUE),VLOOKUP(L516,参考データ!$D$19:$F$27,3,TRUE))))</f>
        <v/>
      </c>
      <c r="T516" s="204" t="str">
        <f>IF(C516="","",IF(AND(J516=0,K516=0),0,IF(Q516="有",IF(H516="ガソリン",VLOOKUP(M516,参考データ!$B$36:$F$38,3,FALSE)/R516^VLOOKUP(M516,参考データ!$B$36:$F$38,4,FALSE)/L516^VLOOKUP(M516,参考データ!$B$36:$F$38,5,FALSE),VLOOKUP(M516,参考データ!$B$39:$F$42,3,FALSE)/R516^VLOOKUP(M516,参考データ!$B$39:$F$42,4,FALSE)/L516^VLOOKUP(M516,参考データ!$B$39:$F$42,5,FALSE))*U516,J516/(IF(I516="委託輸送",IF(H516="ガソリン",INDEX(参考データ!$F$48:$I$50,MATCH(L516,参考データ!$D$48:$D$50,1),MATCH(M516,参考データ!$F$47:$I$47,0)),INDEX(参考データ!$F$51:$I$59,MATCH(L516,参考データ!$D$51:$D$59,1),MATCH(M516,参考データ!$F$47:$I$47,0))),IF(H516="ガソリン",INDEX(参考データ!$F$60:$I$62,MATCH(L516,参考データ!$D$60:$D$62,1),MATCH(M516,参考データ!$F$47:$I$47,0)),INDEX(参考データ!$F$63:$I$71,MATCH(L516,参考データ!$D$63:$D$71,1),MATCH(M516,参考データ!$F$47:$I$47,0))))))))</f>
        <v/>
      </c>
      <c r="U516" s="218" t="str">
        <f t="shared" si="77"/>
        <v/>
      </c>
      <c r="V516" s="206" t="str">
        <f>IF(C516="","",IF(AND(K516=0,T516=0),"OK",IF(Q516="有",IF(OR(IF(I516="委託輸送",IF(H516="ガソリン",VLOOKUP(L516,参考データ!$D$4:$H$6,5,TRUE),VLOOKUP(L516,参考データ!$D$7:$H$15,5,TRUE)),IF(H516="ガソリン",VLOOKUP(L516,参考データ!$D$16:$H$18,5,TRUE),VLOOKUP(L516,参考データ!$D$19:$H$27,5,TRUE)))&lt;(J516/N516),S516&gt;R516),"エラー","OK"),IF(IF(I516="委託輸送",IF(H516="ガソリン",VLOOKUP(L516,参考データ!$D$4:$H$6,5,TRUE),VLOOKUP(L516,参考データ!$D$7:$H$15,5,TRUE)),IF(H516="ガソリン",VLOOKUP(L516,参考データ!$D$16:$H$18,5,TRUE),VLOOKUP(L516,参考データ!$D$19:$H$27,5,TRUE)))&lt;(J516/N516),"エラー","OK"))))</f>
        <v/>
      </c>
      <c r="AN516" s="156">
        <f t="shared" si="78"/>
        <v>0</v>
      </c>
      <c r="AO516" s="156">
        <f t="shared" si="79"/>
        <v>0</v>
      </c>
      <c r="AP516" s="140">
        <f t="shared" si="80"/>
        <v>0</v>
      </c>
      <c r="AQ516" s="159" t="str">
        <f t="shared" si="81"/>
        <v/>
      </c>
    </row>
    <row r="517" spans="2:43" x14ac:dyDescent="0.2">
      <c r="B517" s="202">
        <v>506</v>
      </c>
      <c r="C517" s="45"/>
      <c r="D517" s="114"/>
      <c r="E517" s="114"/>
      <c r="F517" s="114"/>
      <c r="G517" s="44"/>
      <c r="H517" s="10"/>
      <c r="I517" s="10"/>
      <c r="J517" s="5"/>
      <c r="K517" s="36"/>
      <c r="L517" s="37"/>
      <c r="M517" s="8"/>
      <c r="N517" s="82"/>
      <c r="O517" s="68"/>
      <c r="P517" s="82"/>
      <c r="Q517" s="81"/>
      <c r="R517" s="280" t="str">
        <f t="shared" si="76"/>
        <v/>
      </c>
      <c r="S517" s="39" t="str">
        <f>IF(I517="","",IF(I517="委託輸送",IF(H517="ガソリン",VLOOKUP(L517,参考データ!$D$4:$F$6,3,TRUE),VLOOKUP(L517,参考データ!$D$7:$F$15,3,TRUE)),IF(H517="ガソリン",VLOOKUP(L517,参考データ!$D$16:$F$18,3,TRUE),VLOOKUP(L517,参考データ!$D$19:$F$27,3,TRUE))))</f>
        <v/>
      </c>
      <c r="T517" s="204" t="str">
        <f>IF(C517="","",IF(AND(J517=0,K517=0),0,IF(Q517="有",IF(H517="ガソリン",VLOOKUP(M517,参考データ!$B$36:$F$38,3,FALSE)/R517^VLOOKUP(M517,参考データ!$B$36:$F$38,4,FALSE)/L517^VLOOKUP(M517,参考データ!$B$36:$F$38,5,FALSE),VLOOKUP(M517,参考データ!$B$39:$F$42,3,FALSE)/R517^VLOOKUP(M517,参考データ!$B$39:$F$42,4,FALSE)/L517^VLOOKUP(M517,参考データ!$B$39:$F$42,5,FALSE))*U517,J517/(IF(I517="委託輸送",IF(H517="ガソリン",INDEX(参考データ!$F$48:$I$50,MATCH(L517,参考データ!$D$48:$D$50,1),MATCH(M517,参考データ!$F$47:$I$47,0)),INDEX(参考データ!$F$51:$I$59,MATCH(L517,参考データ!$D$51:$D$59,1),MATCH(M517,参考データ!$F$47:$I$47,0))),IF(H517="ガソリン",INDEX(参考データ!$F$60:$I$62,MATCH(L517,参考データ!$D$60:$D$62,1),MATCH(M517,参考データ!$F$47:$I$47,0)),INDEX(参考データ!$F$63:$I$71,MATCH(L517,参考データ!$D$63:$D$71,1),MATCH(M517,参考データ!$F$47:$I$47,0))))))))</f>
        <v/>
      </c>
      <c r="U517" s="218" t="str">
        <f t="shared" si="77"/>
        <v/>
      </c>
      <c r="V517" s="206" t="str">
        <f>IF(C517="","",IF(AND(K517=0,T517=0),"OK",IF(Q517="有",IF(OR(IF(I517="委託輸送",IF(H517="ガソリン",VLOOKUP(L517,参考データ!$D$4:$H$6,5,TRUE),VLOOKUP(L517,参考データ!$D$7:$H$15,5,TRUE)),IF(H517="ガソリン",VLOOKUP(L517,参考データ!$D$16:$H$18,5,TRUE),VLOOKUP(L517,参考データ!$D$19:$H$27,5,TRUE)))&lt;(J517/N517),S517&gt;R517),"エラー","OK"),IF(IF(I517="委託輸送",IF(H517="ガソリン",VLOOKUP(L517,参考データ!$D$4:$H$6,5,TRUE),VLOOKUP(L517,参考データ!$D$7:$H$15,5,TRUE)),IF(H517="ガソリン",VLOOKUP(L517,参考データ!$D$16:$H$18,5,TRUE),VLOOKUP(L517,参考データ!$D$19:$H$27,5,TRUE)))&lt;(J517/N517),"エラー","OK"))))</f>
        <v/>
      </c>
      <c r="AN517" s="156">
        <f t="shared" si="78"/>
        <v>0</v>
      </c>
      <c r="AO517" s="156">
        <f t="shared" si="79"/>
        <v>0</v>
      </c>
      <c r="AP517" s="140">
        <f t="shared" si="80"/>
        <v>0</v>
      </c>
      <c r="AQ517" s="159" t="str">
        <f t="shared" si="81"/>
        <v/>
      </c>
    </row>
    <row r="518" spans="2:43" x14ac:dyDescent="0.2">
      <c r="B518" s="202">
        <v>507</v>
      </c>
      <c r="C518" s="45"/>
      <c r="D518" s="114"/>
      <c r="E518" s="114"/>
      <c r="F518" s="114"/>
      <c r="G518" s="44"/>
      <c r="H518" s="10"/>
      <c r="I518" s="10"/>
      <c r="J518" s="5"/>
      <c r="K518" s="36"/>
      <c r="L518" s="37"/>
      <c r="M518" s="8"/>
      <c r="N518" s="82"/>
      <c r="O518" s="68"/>
      <c r="P518" s="82"/>
      <c r="Q518" s="81"/>
      <c r="R518" s="280" t="str">
        <f t="shared" si="76"/>
        <v/>
      </c>
      <c r="S518" s="39" t="str">
        <f>IF(I518="","",IF(I518="委託輸送",IF(H518="ガソリン",VLOOKUP(L518,参考データ!$D$4:$F$6,3,TRUE),VLOOKUP(L518,参考データ!$D$7:$F$15,3,TRUE)),IF(H518="ガソリン",VLOOKUP(L518,参考データ!$D$16:$F$18,3,TRUE),VLOOKUP(L518,参考データ!$D$19:$F$27,3,TRUE))))</f>
        <v/>
      </c>
      <c r="T518" s="204" t="str">
        <f>IF(C518="","",IF(AND(J518=0,K518=0),0,IF(Q518="有",IF(H518="ガソリン",VLOOKUP(M518,参考データ!$B$36:$F$38,3,FALSE)/R518^VLOOKUP(M518,参考データ!$B$36:$F$38,4,FALSE)/L518^VLOOKUP(M518,参考データ!$B$36:$F$38,5,FALSE),VLOOKUP(M518,参考データ!$B$39:$F$42,3,FALSE)/R518^VLOOKUP(M518,参考データ!$B$39:$F$42,4,FALSE)/L518^VLOOKUP(M518,参考データ!$B$39:$F$42,5,FALSE))*U518,J518/(IF(I518="委託輸送",IF(H518="ガソリン",INDEX(参考データ!$F$48:$I$50,MATCH(L518,参考データ!$D$48:$D$50,1),MATCH(M518,参考データ!$F$47:$I$47,0)),INDEX(参考データ!$F$51:$I$59,MATCH(L518,参考データ!$D$51:$D$59,1),MATCH(M518,参考データ!$F$47:$I$47,0))),IF(H518="ガソリン",INDEX(参考データ!$F$60:$I$62,MATCH(L518,参考データ!$D$60:$D$62,1),MATCH(M518,参考データ!$F$47:$I$47,0)),INDEX(参考データ!$F$63:$I$71,MATCH(L518,参考データ!$D$63:$D$71,1),MATCH(M518,参考データ!$F$47:$I$47,0))))))))</f>
        <v/>
      </c>
      <c r="U518" s="218" t="str">
        <f t="shared" si="77"/>
        <v/>
      </c>
      <c r="V518" s="206" t="str">
        <f>IF(C518="","",IF(AND(K518=0,T518=0),"OK",IF(Q518="有",IF(OR(IF(I518="委託輸送",IF(H518="ガソリン",VLOOKUP(L518,参考データ!$D$4:$H$6,5,TRUE),VLOOKUP(L518,参考データ!$D$7:$H$15,5,TRUE)),IF(H518="ガソリン",VLOOKUP(L518,参考データ!$D$16:$H$18,5,TRUE),VLOOKUP(L518,参考データ!$D$19:$H$27,5,TRUE)))&lt;(J518/N518),S518&gt;R518),"エラー","OK"),IF(IF(I518="委託輸送",IF(H518="ガソリン",VLOOKUP(L518,参考データ!$D$4:$H$6,5,TRUE),VLOOKUP(L518,参考データ!$D$7:$H$15,5,TRUE)),IF(H518="ガソリン",VLOOKUP(L518,参考データ!$D$16:$H$18,5,TRUE),VLOOKUP(L518,参考データ!$D$19:$H$27,5,TRUE)))&lt;(J518/N518),"エラー","OK"))))</f>
        <v/>
      </c>
      <c r="AN518" s="156">
        <f t="shared" si="78"/>
        <v>0</v>
      </c>
      <c r="AO518" s="156">
        <f t="shared" si="79"/>
        <v>0</v>
      </c>
      <c r="AP518" s="140">
        <f t="shared" si="80"/>
        <v>0</v>
      </c>
      <c r="AQ518" s="159" t="str">
        <f t="shared" si="81"/>
        <v/>
      </c>
    </row>
    <row r="519" spans="2:43" x14ac:dyDescent="0.2">
      <c r="B519" s="202">
        <v>508</v>
      </c>
      <c r="C519" s="45"/>
      <c r="D519" s="114"/>
      <c r="E519" s="114"/>
      <c r="F519" s="114"/>
      <c r="G519" s="44"/>
      <c r="H519" s="10"/>
      <c r="I519" s="10"/>
      <c r="J519" s="5"/>
      <c r="K519" s="36"/>
      <c r="L519" s="37"/>
      <c r="M519" s="8"/>
      <c r="N519" s="82"/>
      <c r="O519" s="68"/>
      <c r="P519" s="82"/>
      <c r="Q519" s="81"/>
      <c r="R519" s="280" t="str">
        <f t="shared" si="76"/>
        <v/>
      </c>
      <c r="S519" s="39" t="str">
        <f>IF(I519="","",IF(I519="委託輸送",IF(H519="ガソリン",VLOOKUP(L519,参考データ!$D$4:$F$6,3,TRUE),VLOOKUP(L519,参考データ!$D$7:$F$15,3,TRUE)),IF(H519="ガソリン",VLOOKUP(L519,参考データ!$D$16:$F$18,3,TRUE),VLOOKUP(L519,参考データ!$D$19:$F$27,3,TRUE))))</f>
        <v/>
      </c>
      <c r="T519" s="204" t="str">
        <f>IF(C519="","",IF(AND(J519=0,K519=0),0,IF(Q519="有",IF(H519="ガソリン",VLOOKUP(M519,参考データ!$B$36:$F$38,3,FALSE)/R519^VLOOKUP(M519,参考データ!$B$36:$F$38,4,FALSE)/L519^VLOOKUP(M519,参考データ!$B$36:$F$38,5,FALSE),VLOOKUP(M519,参考データ!$B$39:$F$42,3,FALSE)/R519^VLOOKUP(M519,参考データ!$B$39:$F$42,4,FALSE)/L519^VLOOKUP(M519,参考データ!$B$39:$F$42,5,FALSE))*U519,J519/(IF(I519="委託輸送",IF(H519="ガソリン",INDEX(参考データ!$F$48:$I$50,MATCH(L519,参考データ!$D$48:$D$50,1),MATCH(M519,参考データ!$F$47:$I$47,0)),INDEX(参考データ!$F$51:$I$59,MATCH(L519,参考データ!$D$51:$D$59,1),MATCH(M519,参考データ!$F$47:$I$47,0))),IF(H519="ガソリン",INDEX(参考データ!$F$60:$I$62,MATCH(L519,参考データ!$D$60:$D$62,1),MATCH(M519,参考データ!$F$47:$I$47,0)),INDEX(参考データ!$F$63:$I$71,MATCH(L519,参考データ!$D$63:$D$71,1),MATCH(M519,参考データ!$F$47:$I$47,0))))))))</f>
        <v/>
      </c>
      <c r="U519" s="218" t="str">
        <f t="shared" si="77"/>
        <v/>
      </c>
      <c r="V519" s="206" t="str">
        <f>IF(C519="","",IF(AND(K519=0,T519=0),"OK",IF(Q519="有",IF(OR(IF(I519="委託輸送",IF(H519="ガソリン",VLOOKUP(L519,参考データ!$D$4:$H$6,5,TRUE),VLOOKUP(L519,参考データ!$D$7:$H$15,5,TRUE)),IF(H519="ガソリン",VLOOKUP(L519,参考データ!$D$16:$H$18,5,TRUE),VLOOKUP(L519,参考データ!$D$19:$H$27,5,TRUE)))&lt;(J519/N519),S519&gt;R519),"エラー","OK"),IF(IF(I519="委託輸送",IF(H519="ガソリン",VLOOKUP(L519,参考データ!$D$4:$H$6,5,TRUE),VLOOKUP(L519,参考データ!$D$7:$H$15,5,TRUE)),IF(H519="ガソリン",VLOOKUP(L519,参考データ!$D$16:$H$18,5,TRUE),VLOOKUP(L519,参考データ!$D$19:$H$27,5,TRUE)))&lt;(J519/N519),"エラー","OK"))))</f>
        <v/>
      </c>
      <c r="AN519" s="156">
        <f t="shared" si="78"/>
        <v>0</v>
      </c>
      <c r="AO519" s="156">
        <f t="shared" si="79"/>
        <v>0</v>
      </c>
      <c r="AP519" s="140">
        <f t="shared" si="80"/>
        <v>0</v>
      </c>
      <c r="AQ519" s="159" t="str">
        <f t="shared" si="81"/>
        <v/>
      </c>
    </row>
    <row r="520" spans="2:43" x14ac:dyDescent="0.2">
      <c r="B520" s="202">
        <v>509</v>
      </c>
      <c r="C520" s="45"/>
      <c r="D520" s="114"/>
      <c r="E520" s="114"/>
      <c r="F520" s="114"/>
      <c r="G520" s="44"/>
      <c r="H520" s="10"/>
      <c r="I520" s="10"/>
      <c r="J520" s="5"/>
      <c r="K520" s="36"/>
      <c r="L520" s="37"/>
      <c r="M520" s="8"/>
      <c r="N520" s="82"/>
      <c r="O520" s="68"/>
      <c r="P520" s="82"/>
      <c r="Q520" s="81"/>
      <c r="R520" s="280" t="str">
        <f t="shared" si="76"/>
        <v/>
      </c>
      <c r="S520" s="39" t="str">
        <f>IF(I520="","",IF(I520="委託輸送",IF(H520="ガソリン",VLOOKUP(L520,参考データ!$D$4:$F$6,3,TRUE),VLOOKUP(L520,参考データ!$D$7:$F$15,3,TRUE)),IF(H520="ガソリン",VLOOKUP(L520,参考データ!$D$16:$F$18,3,TRUE),VLOOKUP(L520,参考データ!$D$19:$F$27,3,TRUE))))</f>
        <v/>
      </c>
      <c r="T520" s="204" t="str">
        <f>IF(C520="","",IF(AND(J520=0,K520=0),0,IF(Q520="有",IF(H520="ガソリン",VLOOKUP(M520,参考データ!$B$36:$F$38,3,FALSE)/R520^VLOOKUP(M520,参考データ!$B$36:$F$38,4,FALSE)/L520^VLOOKUP(M520,参考データ!$B$36:$F$38,5,FALSE),VLOOKUP(M520,参考データ!$B$39:$F$42,3,FALSE)/R520^VLOOKUP(M520,参考データ!$B$39:$F$42,4,FALSE)/L520^VLOOKUP(M520,参考データ!$B$39:$F$42,5,FALSE))*U520,J520/(IF(I520="委託輸送",IF(H520="ガソリン",INDEX(参考データ!$F$48:$I$50,MATCH(L520,参考データ!$D$48:$D$50,1),MATCH(M520,参考データ!$F$47:$I$47,0)),INDEX(参考データ!$F$51:$I$59,MATCH(L520,参考データ!$D$51:$D$59,1),MATCH(M520,参考データ!$F$47:$I$47,0))),IF(H520="ガソリン",INDEX(参考データ!$F$60:$I$62,MATCH(L520,参考データ!$D$60:$D$62,1),MATCH(M520,参考データ!$F$47:$I$47,0)),INDEX(参考データ!$F$63:$I$71,MATCH(L520,参考データ!$D$63:$D$71,1),MATCH(M520,参考データ!$F$47:$I$47,0))))))))</f>
        <v/>
      </c>
      <c r="U520" s="218" t="str">
        <f t="shared" si="77"/>
        <v/>
      </c>
      <c r="V520" s="206" t="str">
        <f>IF(C520="","",IF(AND(K520=0,T520=0),"OK",IF(Q520="有",IF(OR(IF(I520="委託輸送",IF(H520="ガソリン",VLOOKUP(L520,参考データ!$D$4:$H$6,5,TRUE),VLOOKUP(L520,参考データ!$D$7:$H$15,5,TRUE)),IF(H520="ガソリン",VLOOKUP(L520,参考データ!$D$16:$H$18,5,TRUE),VLOOKUP(L520,参考データ!$D$19:$H$27,5,TRUE)))&lt;(J520/N520),S520&gt;R520),"エラー","OK"),IF(IF(I520="委託輸送",IF(H520="ガソリン",VLOOKUP(L520,参考データ!$D$4:$H$6,5,TRUE),VLOOKUP(L520,参考データ!$D$7:$H$15,5,TRUE)),IF(H520="ガソリン",VLOOKUP(L520,参考データ!$D$16:$H$18,5,TRUE),VLOOKUP(L520,参考データ!$D$19:$H$27,5,TRUE)))&lt;(J520/N520),"エラー","OK"))))</f>
        <v/>
      </c>
      <c r="AN520" s="156">
        <f t="shared" si="78"/>
        <v>0</v>
      </c>
      <c r="AO520" s="156">
        <f t="shared" si="79"/>
        <v>0</v>
      </c>
      <c r="AP520" s="140">
        <f t="shared" si="80"/>
        <v>0</v>
      </c>
      <c r="AQ520" s="159" t="str">
        <f t="shared" si="81"/>
        <v/>
      </c>
    </row>
    <row r="521" spans="2:43" x14ac:dyDescent="0.2">
      <c r="B521" s="202">
        <v>510</v>
      </c>
      <c r="C521" s="45"/>
      <c r="D521" s="114"/>
      <c r="E521" s="114"/>
      <c r="F521" s="114"/>
      <c r="G521" s="44"/>
      <c r="H521" s="10"/>
      <c r="I521" s="10"/>
      <c r="J521" s="5"/>
      <c r="K521" s="36"/>
      <c r="L521" s="37"/>
      <c r="M521" s="8"/>
      <c r="N521" s="82"/>
      <c r="O521" s="68"/>
      <c r="P521" s="82"/>
      <c r="Q521" s="81"/>
      <c r="R521" s="280" t="str">
        <f t="shared" si="76"/>
        <v/>
      </c>
      <c r="S521" s="39" t="str">
        <f>IF(I521="","",IF(I521="委託輸送",IF(H521="ガソリン",VLOOKUP(L521,参考データ!$D$4:$F$6,3,TRUE),VLOOKUP(L521,参考データ!$D$7:$F$15,3,TRUE)),IF(H521="ガソリン",VLOOKUP(L521,参考データ!$D$16:$F$18,3,TRUE),VLOOKUP(L521,参考データ!$D$19:$F$27,3,TRUE))))</f>
        <v/>
      </c>
      <c r="T521" s="204" t="str">
        <f>IF(C521="","",IF(AND(J521=0,K521=0),0,IF(Q521="有",IF(H521="ガソリン",VLOOKUP(M521,参考データ!$B$36:$F$38,3,FALSE)/R521^VLOOKUP(M521,参考データ!$B$36:$F$38,4,FALSE)/L521^VLOOKUP(M521,参考データ!$B$36:$F$38,5,FALSE),VLOOKUP(M521,参考データ!$B$39:$F$42,3,FALSE)/R521^VLOOKUP(M521,参考データ!$B$39:$F$42,4,FALSE)/L521^VLOOKUP(M521,参考データ!$B$39:$F$42,5,FALSE))*U521,J521/(IF(I521="委託輸送",IF(H521="ガソリン",INDEX(参考データ!$F$48:$I$50,MATCH(L521,参考データ!$D$48:$D$50,1),MATCH(M521,参考データ!$F$47:$I$47,0)),INDEX(参考データ!$F$51:$I$59,MATCH(L521,参考データ!$D$51:$D$59,1),MATCH(M521,参考データ!$F$47:$I$47,0))),IF(H521="ガソリン",INDEX(参考データ!$F$60:$I$62,MATCH(L521,参考データ!$D$60:$D$62,1),MATCH(M521,参考データ!$F$47:$I$47,0)),INDEX(参考データ!$F$63:$I$71,MATCH(L521,参考データ!$D$63:$D$71,1),MATCH(M521,参考データ!$F$47:$I$47,0))))))))</f>
        <v/>
      </c>
      <c r="U521" s="218" t="str">
        <f t="shared" si="77"/>
        <v/>
      </c>
      <c r="V521" s="206" t="str">
        <f>IF(C521="","",IF(AND(K521=0,T521=0),"OK",IF(Q521="有",IF(OR(IF(I521="委託輸送",IF(H521="ガソリン",VLOOKUP(L521,参考データ!$D$4:$H$6,5,TRUE),VLOOKUP(L521,参考データ!$D$7:$H$15,5,TRUE)),IF(H521="ガソリン",VLOOKUP(L521,参考データ!$D$16:$H$18,5,TRUE),VLOOKUP(L521,参考データ!$D$19:$H$27,5,TRUE)))&lt;(J521/N521),S521&gt;R521),"エラー","OK"),IF(IF(I521="委託輸送",IF(H521="ガソリン",VLOOKUP(L521,参考データ!$D$4:$H$6,5,TRUE),VLOOKUP(L521,参考データ!$D$7:$H$15,5,TRUE)),IF(H521="ガソリン",VLOOKUP(L521,参考データ!$D$16:$H$18,5,TRUE),VLOOKUP(L521,参考データ!$D$19:$H$27,5,TRUE)))&lt;(J521/N521),"エラー","OK"))))</f>
        <v/>
      </c>
      <c r="AN521" s="156">
        <f t="shared" si="78"/>
        <v>0</v>
      </c>
      <c r="AO521" s="156">
        <f t="shared" si="79"/>
        <v>0</v>
      </c>
      <c r="AP521" s="140">
        <f t="shared" si="80"/>
        <v>0</v>
      </c>
      <c r="AQ521" s="159" t="str">
        <f t="shared" si="81"/>
        <v/>
      </c>
    </row>
    <row r="522" spans="2:43" x14ac:dyDescent="0.2">
      <c r="B522" s="202">
        <v>511</v>
      </c>
      <c r="C522" s="45"/>
      <c r="D522" s="114"/>
      <c r="E522" s="114"/>
      <c r="F522" s="114"/>
      <c r="G522" s="44"/>
      <c r="H522" s="10"/>
      <c r="I522" s="10"/>
      <c r="J522" s="5"/>
      <c r="K522" s="36"/>
      <c r="L522" s="37"/>
      <c r="M522" s="8"/>
      <c r="N522" s="82"/>
      <c r="O522" s="68"/>
      <c r="P522" s="82"/>
      <c r="Q522" s="81"/>
      <c r="R522" s="280" t="str">
        <f t="shared" si="76"/>
        <v/>
      </c>
      <c r="S522" s="39" t="str">
        <f>IF(I522="","",IF(I522="委託輸送",IF(H522="ガソリン",VLOOKUP(L522,参考データ!$D$4:$F$6,3,TRUE),VLOOKUP(L522,参考データ!$D$7:$F$15,3,TRUE)),IF(H522="ガソリン",VLOOKUP(L522,参考データ!$D$16:$F$18,3,TRUE),VLOOKUP(L522,参考データ!$D$19:$F$27,3,TRUE))))</f>
        <v/>
      </c>
      <c r="T522" s="204" t="str">
        <f>IF(C522="","",IF(AND(J522=0,K522=0),0,IF(Q522="有",IF(H522="ガソリン",VLOOKUP(M522,参考データ!$B$36:$F$38,3,FALSE)/R522^VLOOKUP(M522,参考データ!$B$36:$F$38,4,FALSE)/L522^VLOOKUP(M522,参考データ!$B$36:$F$38,5,FALSE),VLOOKUP(M522,参考データ!$B$39:$F$42,3,FALSE)/R522^VLOOKUP(M522,参考データ!$B$39:$F$42,4,FALSE)/L522^VLOOKUP(M522,参考データ!$B$39:$F$42,5,FALSE))*U522,J522/(IF(I522="委託輸送",IF(H522="ガソリン",INDEX(参考データ!$F$48:$I$50,MATCH(L522,参考データ!$D$48:$D$50,1),MATCH(M522,参考データ!$F$47:$I$47,0)),INDEX(参考データ!$F$51:$I$59,MATCH(L522,参考データ!$D$51:$D$59,1),MATCH(M522,参考データ!$F$47:$I$47,0))),IF(H522="ガソリン",INDEX(参考データ!$F$60:$I$62,MATCH(L522,参考データ!$D$60:$D$62,1),MATCH(M522,参考データ!$F$47:$I$47,0)),INDEX(参考データ!$F$63:$I$71,MATCH(L522,参考データ!$D$63:$D$71,1),MATCH(M522,参考データ!$F$47:$I$47,0))))))))</f>
        <v/>
      </c>
      <c r="U522" s="218" t="str">
        <f t="shared" si="77"/>
        <v/>
      </c>
      <c r="V522" s="206" t="str">
        <f>IF(C522="","",IF(AND(K522=0,T522=0),"OK",IF(Q522="有",IF(OR(IF(I522="委託輸送",IF(H522="ガソリン",VLOOKUP(L522,参考データ!$D$4:$H$6,5,TRUE),VLOOKUP(L522,参考データ!$D$7:$H$15,5,TRUE)),IF(H522="ガソリン",VLOOKUP(L522,参考データ!$D$16:$H$18,5,TRUE),VLOOKUP(L522,参考データ!$D$19:$H$27,5,TRUE)))&lt;(J522/N522),S522&gt;R522),"エラー","OK"),IF(IF(I522="委託輸送",IF(H522="ガソリン",VLOOKUP(L522,参考データ!$D$4:$H$6,5,TRUE),VLOOKUP(L522,参考データ!$D$7:$H$15,5,TRUE)),IF(H522="ガソリン",VLOOKUP(L522,参考データ!$D$16:$H$18,5,TRUE),VLOOKUP(L522,参考データ!$D$19:$H$27,5,TRUE)))&lt;(J522/N522),"エラー","OK"))))</f>
        <v/>
      </c>
      <c r="AN522" s="156">
        <f t="shared" si="78"/>
        <v>0</v>
      </c>
      <c r="AO522" s="156">
        <f t="shared" si="79"/>
        <v>0</v>
      </c>
      <c r="AP522" s="140">
        <f t="shared" si="80"/>
        <v>0</v>
      </c>
      <c r="AQ522" s="159" t="str">
        <f t="shared" si="81"/>
        <v/>
      </c>
    </row>
    <row r="523" spans="2:43" x14ac:dyDescent="0.2">
      <c r="B523" s="202">
        <v>512</v>
      </c>
      <c r="C523" s="45"/>
      <c r="D523" s="114"/>
      <c r="E523" s="114"/>
      <c r="F523" s="114"/>
      <c r="G523" s="44"/>
      <c r="H523" s="10"/>
      <c r="I523" s="10"/>
      <c r="J523" s="5"/>
      <c r="K523" s="36"/>
      <c r="L523" s="37"/>
      <c r="M523" s="8"/>
      <c r="N523" s="82"/>
      <c r="O523" s="68"/>
      <c r="P523" s="82"/>
      <c r="Q523" s="81"/>
      <c r="R523" s="280" t="str">
        <f t="shared" si="76"/>
        <v/>
      </c>
      <c r="S523" s="39" t="str">
        <f>IF(I523="","",IF(I523="委託輸送",IF(H523="ガソリン",VLOOKUP(L523,参考データ!$D$4:$F$6,3,TRUE),VLOOKUP(L523,参考データ!$D$7:$F$15,3,TRUE)),IF(H523="ガソリン",VLOOKUP(L523,参考データ!$D$16:$F$18,3,TRUE),VLOOKUP(L523,参考データ!$D$19:$F$27,3,TRUE))))</f>
        <v/>
      </c>
      <c r="T523" s="204" t="str">
        <f>IF(C523="","",IF(AND(J523=0,K523=0),0,IF(Q523="有",IF(H523="ガソリン",VLOOKUP(M523,参考データ!$B$36:$F$38,3,FALSE)/R523^VLOOKUP(M523,参考データ!$B$36:$F$38,4,FALSE)/L523^VLOOKUP(M523,参考データ!$B$36:$F$38,5,FALSE),VLOOKUP(M523,参考データ!$B$39:$F$42,3,FALSE)/R523^VLOOKUP(M523,参考データ!$B$39:$F$42,4,FALSE)/L523^VLOOKUP(M523,参考データ!$B$39:$F$42,5,FALSE))*U523,J523/(IF(I523="委託輸送",IF(H523="ガソリン",INDEX(参考データ!$F$48:$I$50,MATCH(L523,参考データ!$D$48:$D$50,1),MATCH(M523,参考データ!$F$47:$I$47,0)),INDEX(参考データ!$F$51:$I$59,MATCH(L523,参考データ!$D$51:$D$59,1),MATCH(M523,参考データ!$F$47:$I$47,0))),IF(H523="ガソリン",INDEX(参考データ!$F$60:$I$62,MATCH(L523,参考データ!$D$60:$D$62,1),MATCH(M523,参考データ!$F$47:$I$47,0)),INDEX(参考データ!$F$63:$I$71,MATCH(L523,参考データ!$D$63:$D$71,1),MATCH(M523,参考データ!$F$47:$I$47,0))))))))</f>
        <v/>
      </c>
      <c r="U523" s="218" t="str">
        <f t="shared" si="77"/>
        <v/>
      </c>
      <c r="V523" s="206" t="str">
        <f>IF(C523="","",IF(AND(K523=0,T523=0),"OK",IF(Q523="有",IF(OR(IF(I523="委託輸送",IF(H523="ガソリン",VLOOKUP(L523,参考データ!$D$4:$H$6,5,TRUE),VLOOKUP(L523,参考データ!$D$7:$H$15,5,TRUE)),IF(H523="ガソリン",VLOOKUP(L523,参考データ!$D$16:$H$18,5,TRUE),VLOOKUP(L523,参考データ!$D$19:$H$27,5,TRUE)))&lt;(J523/N523),S523&gt;R523),"エラー","OK"),IF(IF(I523="委託輸送",IF(H523="ガソリン",VLOOKUP(L523,参考データ!$D$4:$H$6,5,TRUE),VLOOKUP(L523,参考データ!$D$7:$H$15,5,TRUE)),IF(H523="ガソリン",VLOOKUP(L523,参考データ!$D$16:$H$18,5,TRUE),VLOOKUP(L523,参考データ!$D$19:$H$27,5,TRUE)))&lt;(J523/N523),"エラー","OK"))))</f>
        <v/>
      </c>
      <c r="AN523" s="156">
        <f t="shared" si="78"/>
        <v>0</v>
      </c>
      <c r="AO523" s="156">
        <f t="shared" si="79"/>
        <v>0</v>
      </c>
      <c r="AP523" s="140">
        <f t="shared" si="80"/>
        <v>0</v>
      </c>
      <c r="AQ523" s="159" t="str">
        <f t="shared" si="81"/>
        <v/>
      </c>
    </row>
    <row r="524" spans="2:43" x14ac:dyDescent="0.2">
      <c r="B524" s="202">
        <v>513</v>
      </c>
      <c r="C524" s="45"/>
      <c r="D524" s="114"/>
      <c r="E524" s="114"/>
      <c r="F524" s="114"/>
      <c r="G524" s="44"/>
      <c r="H524" s="10"/>
      <c r="I524" s="10"/>
      <c r="J524" s="5"/>
      <c r="K524" s="36"/>
      <c r="L524" s="37"/>
      <c r="M524" s="8"/>
      <c r="N524" s="82"/>
      <c r="O524" s="68"/>
      <c r="P524" s="82"/>
      <c r="Q524" s="81"/>
      <c r="R524" s="280" t="str">
        <f t="shared" ref="R524:R587" si="82">IFERROR(K524/L524,"")</f>
        <v/>
      </c>
      <c r="S524" s="39" t="str">
        <f>IF(I524="","",IF(I524="委託輸送",IF(H524="ガソリン",VLOOKUP(L524,参考データ!$D$4:$F$6,3,TRUE),VLOOKUP(L524,参考データ!$D$7:$F$15,3,TRUE)),IF(H524="ガソリン",VLOOKUP(L524,参考データ!$D$16:$F$18,3,TRUE),VLOOKUP(L524,参考データ!$D$19:$F$27,3,TRUE))))</f>
        <v/>
      </c>
      <c r="T524" s="204" t="str">
        <f>IF(C524="","",IF(AND(J524=0,K524=0),0,IF(Q524="有",IF(H524="ガソリン",VLOOKUP(M524,参考データ!$B$36:$F$38,3,FALSE)/R524^VLOOKUP(M524,参考データ!$B$36:$F$38,4,FALSE)/L524^VLOOKUP(M524,参考データ!$B$36:$F$38,5,FALSE),VLOOKUP(M524,参考データ!$B$39:$F$42,3,FALSE)/R524^VLOOKUP(M524,参考データ!$B$39:$F$42,4,FALSE)/L524^VLOOKUP(M524,参考データ!$B$39:$F$42,5,FALSE))*U524,J524/(IF(I524="委託輸送",IF(H524="ガソリン",INDEX(参考データ!$F$48:$I$50,MATCH(L524,参考データ!$D$48:$D$50,1),MATCH(M524,参考データ!$F$47:$I$47,0)),INDEX(参考データ!$F$51:$I$59,MATCH(L524,参考データ!$D$51:$D$59,1),MATCH(M524,参考データ!$F$47:$I$47,0))),IF(H524="ガソリン",INDEX(参考データ!$F$60:$I$62,MATCH(L524,参考データ!$D$60:$D$62,1),MATCH(M524,参考データ!$F$47:$I$47,0)),INDEX(参考データ!$F$63:$I$71,MATCH(L524,参考データ!$D$63:$D$71,1),MATCH(M524,参考データ!$F$47:$I$47,0))))))))</f>
        <v/>
      </c>
      <c r="U524" s="218" t="str">
        <f t="shared" ref="U524:U587" si="83">IF(C524="","",K524*J524/1000)</f>
        <v/>
      </c>
      <c r="V524" s="206" t="str">
        <f>IF(C524="","",IF(AND(K524=0,T524=0),"OK",IF(Q524="有",IF(OR(IF(I524="委託輸送",IF(H524="ガソリン",VLOOKUP(L524,参考データ!$D$4:$H$6,5,TRUE),VLOOKUP(L524,参考データ!$D$7:$H$15,5,TRUE)),IF(H524="ガソリン",VLOOKUP(L524,参考データ!$D$16:$H$18,5,TRUE),VLOOKUP(L524,参考データ!$D$19:$H$27,5,TRUE)))&lt;(J524/N524),S524&gt;R524),"エラー","OK"),IF(IF(I524="委託輸送",IF(H524="ガソリン",VLOOKUP(L524,参考データ!$D$4:$H$6,5,TRUE),VLOOKUP(L524,参考データ!$D$7:$H$15,5,TRUE)),IF(H524="ガソリン",VLOOKUP(L524,参考データ!$D$16:$H$18,5,TRUE),VLOOKUP(L524,参考データ!$D$19:$H$27,5,TRUE)))&lt;(J524/N524),"エラー","OK"))))</f>
        <v/>
      </c>
      <c r="AN524" s="156">
        <f t="shared" ref="AN524:AN587" si="84">IFERROR(R524*N524,0)</f>
        <v>0</v>
      </c>
      <c r="AO524" s="156">
        <f t="shared" ref="AO524:AO587" si="85">+J524*L524/1000</f>
        <v>0</v>
      </c>
      <c r="AP524" s="140">
        <f t="shared" ref="AP524:AP587" si="86">IFERROR(J524/N524,0)</f>
        <v>0</v>
      </c>
      <c r="AQ524" s="159" t="str">
        <f t="shared" ref="AQ524:AQ587" si="87">C524&amp;D524&amp;E524&amp;F524</f>
        <v/>
      </c>
    </row>
    <row r="525" spans="2:43" x14ac:dyDescent="0.2">
      <c r="B525" s="202">
        <v>514</v>
      </c>
      <c r="C525" s="45"/>
      <c r="D525" s="114"/>
      <c r="E525" s="114"/>
      <c r="F525" s="114"/>
      <c r="G525" s="44"/>
      <c r="H525" s="10"/>
      <c r="I525" s="10"/>
      <c r="J525" s="5"/>
      <c r="K525" s="36"/>
      <c r="L525" s="37"/>
      <c r="M525" s="8"/>
      <c r="N525" s="82"/>
      <c r="O525" s="68"/>
      <c r="P525" s="82"/>
      <c r="Q525" s="81"/>
      <c r="R525" s="280" t="str">
        <f t="shared" si="82"/>
        <v/>
      </c>
      <c r="S525" s="39" t="str">
        <f>IF(I525="","",IF(I525="委託輸送",IF(H525="ガソリン",VLOOKUP(L525,参考データ!$D$4:$F$6,3,TRUE),VLOOKUP(L525,参考データ!$D$7:$F$15,3,TRUE)),IF(H525="ガソリン",VLOOKUP(L525,参考データ!$D$16:$F$18,3,TRUE),VLOOKUP(L525,参考データ!$D$19:$F$27,3,TRUE))))</f>
        <v/>
      </c>
      <c r="T525" s="204" t="str">
        <f>IF(C525="","",IF(AND(J525=0,K525=0),0,IF(Q525="有",IF(H525="ガソリン",VLOOKUP(M525,参考データ!$B$36:$F$38,3,FALSE)/R525^VLOOKUP(M525,参考データ!$B$36:$F$38,4,FALSE)/L525^VLOOKUP(M525,参考データ!$B$36:$F$38,5,FALSE),VLOOKUP(M525,参考データ!$B$39:$F$42,3,FALSE)/R525^VLOOKUP(M525,参考データ!$B$39:$F$42,4,FALSE)/L525^VLOOKUP(M525,参考データ!$B$39:$F$42,5,FALSE))*U525,J525/(IF(I525="委託輸送",IF(H525="ガソリン",INDEX(参考データ!$F$48:$I$50,MATCH(L525,参考データ!$D$48:$D$50,1),MATCH(M525,参考データ!$F$47:$I$47,0)),INDEX(参考データ!$F$51:$I$59,MATCH(L525,参考データ!$D$51:$D$59,1),MATCH(M525,参考データ!$F$47:$I$47,0))),IF(H525="ガソリン",INDEX(参考データ!$F$60:$I$62,MATCH(L525,参考データ!$D$60:$D$62,1),MATCH(M525,参考データ!$F$47:$I$47,0)),INDEX(参考データ!$F$63:$I$71,MATCH(L525,参考データ!$D$63:$D$71,1),MATCH(M525,参考データ!$F$47:$I$47,0))))))))</f>
        <v/>
      </c>
      <c r="U525" s="218" t="str">
        <f t="shared" si="83"/>
        <v/>
      </c>
      <c r="V525" s="206" t="str">
        <f>IF(C525="","",IF(AND(K525=0,T525=0),"OK",IF(Q525="有",IF(OR(IF(I525="委託輸送",IF(H525="ガソリン",VLOOKUP(L525,参考データ!$D$4:$H$6,5,TRUE),VLOOKUP(L525,参考データ!$D$7:$H$15,5,TRUE)),IF(H525="ガソリン",VLOOKUP(L525,参考データ!$D$16:$H$18,5,TRUE),VLOOKUP(L525,参考データ!$D$19:$H$27,5,TRUE)))&lt;(J525/N525),S525&gt;R525),"エラー","OK"),IF(IF(I525="委託輸送",IF(H525="ガソリン",VLOOKUP(L525,参考データ!$D$4:$H$6,5,TRUE),VLOOKUP(L525,参考データ!$D$7:$H$15,5,TRUE)),IF(H525="ガソリン",VLOOKUP(L525,参考データ!$D$16:$H$18,5,TRUE),VLOOKUP(L525,参考データ!$D$19:$H$27,5,TRUE)))&lt;(J525/N525),"エラー","OK"))))</f>
        <v/>
      </c>
      <c r="AN525" s="156">
        <f t="shared" si="84"/>
        <v>0</v>
      </c>
      <c r="AO525" s="156">
        <f t="shared" si="85"/>
        <v>0</v>
      </c>
      <c r="AP525" s="140">
        <f t="shared" si="86"/>
        <v>0</v>
      </c>
      <c r="AQ525" s="159" t="str">
        <f t="shared" si="87"/>
        <v/>
      </c>
    </row>
    <row r="526" spans="2:43" x14ac:dyDescent="0.2">
      <c r="B526" s="202">
        <v>515</v>
      </c>
      <c r="C526" s="45"/>
      <c r="D526" s="114"/>
      <c r="E526" s="114"/>
      <c r="F526" s="114"/>
      <c r="G526" s="44"/>
      <c r="H526" s="10"/>
      <c r="I526" s="10"/>
      <c r="J526" s="5"/>
      <c r="K526" s="36"/>
      <c r="L526" s="37"/>
      <c r="M526" s="8"/>
      <c r="N526" s="82"/>
      <c r="O526" s="68"/>
      <c r="P526" s="82"/>
      <c r="Q526" s="81"/>
      <c r="R526" s="280" t="str">
        <f t="shared" si="82"/>
        <v/>
      </c>
      <c r="S526" s="39" t="str">
        <f>IF(I526="","",IF(I526="委託輸送",IF(H526="ガソリン",VLOOKUP(L526,参考データ!$D$4:$F$6,3,TRUE),VLOOKUP(L526,参考データ!$D$7:$F$15,3,TRUE)),IF(H526="ガソリン",VLOOKUP(L526,参考データ!$D$16:$F$18,3,TRUE),VLOOKUP(L526,参考データ!$D$19:$F$27,3,TRUE))))</f>
        <v/>
      </c>
      <c r="T526" s="204" t="str">
        <f>IF(C526="","",IF(AND(J526=0,K526=0),0,IF(Q526="有",IF(H526="ガソリン",VLOOKUP(M526,参考データ!$B$36:$F$38,3,FALSE)/R526^VLOOKUP(M526,参考データ!$B$36:$F$38,4,FALSE)/L526^VLOOKUP(M526,参考データ!$B$36:$F$38,5,FALSE),VLOOKUP(M526,参考データ!$B$39:$F$42,3,FALSE)/R526^VLOOKUP(M526,参考データ!$B$39:$F$42,4,FALSE)/L526^VLOOKUP(M526,参考データ!$B$39:$F$42,5,FALSE))*U526,J526/(IF(I526="委託輸送",IF(H526="ガソリン",INDEX(参考データ!$F$48:$I$50,MATCH(L526,参考データ!$D$48:$D$50,1),MATCH(M526,参考データ!$F$47:$I$47,0)),INDEX(参考データ!$F$51:$I$59,MATCH(L526,参考データ!$D$51:$D$59,1),MATCH(M526,参考データ!$F$47:$I$47,0))),IF(H526="ガソリン",INDEX(参考データ!$F$60:$I$62,MATCH(L526,参考データ!$D$60:$D$62,1),MATCH(M526,参考データ!$F$47:$I$47,0)),INDEX(参考データ!$F$63:$I$71,MATCH(L526,参考データ!$D$63:$D$71,1),MATCH(M526,参考データ!$F$47:$I$47,0))))))))</f>
        <v/>
      </c>
      <c r="U526" s="218" t="str">
        <f t="shared" si="83"/>
        <v/>
      </c>
      <c r="V526" s="206" t="str">
        <f>IF(C526="","",IF(AND(K526=0,T526=0),"OK",IF(Q526="有",IF(OR(IF(I526="委託輸送",IF(H526="ガソリン",VLOOKUP(L526,参考データ!$D$4:$H$6,5,TRUE),VLOOKUP(L526,参考データ!$D$7:$H$15,5,TRUE)),IF(H526="ガソリン",VLOOKUP(L526,参考データ!$D$16:$H$18,5,TRUE),VLOOKUP(L526,参考データ!$D$19:$H$27,5,TRUE)))&lt;(J526/N526),S526&gt;R526),"エラー","OK"),IF(IF(I526="委託輸送",IF(H526="ガソリン",VLOOKUP(L526,参考データ!$D$4:$H$6,5,TRUE),VLOOKUP(L526,参考データ!$D$7:$H$15,5,TRUE)),IF(H526="ガソリン",VLOOKUP(L526,参考データ!$D$16:$H$18,5,TRUE),VLOOKUP(L526,参考データ!$D$19:$H$27,5,TRUE)))&lt;(J526/N526),"エラー","OK"))))</f>
        <v/>
      </c>
      <c r="AN526" s="156">
        <f t="shared" si="84"/>
        <v>0</v>
      </c>
      <c r="AO526" s="156">
        <f t="shared" si="85"/>
        <v>0</v>
      </c>
      <c r="AP526" s="140">
        <f t="shared" si="86"/>
        <v>0</v>
      </c>
      <c r="AQ526" s="159" t="str">
        <f t="shared" si="87"/>
        <v/>
      </c>
    </row>
    <row r="527" spans="2:43" x14ac:dyDescent="0.2">
      <c r="B527" s="202">
        <v>516</v>
      </c>
      <c r="C527" s="45"/>
      <c r="D527" s="114"/>
      <c r="E527" s="114"/>
      <c r="F527" s="114"/>
      <c r="G527" s="44"/>
      <c r="H527" s="10"/>
      <c r="I527" s="10"/>
      <c r="J527" s="5"/>
      <c r="K527" s="36"/>
      <c r="L527" s="37"/>
      <c r="M527" s="8"/>
      <c r="N527" s="82"/>
      <c r="O527" s="68"/>
      <c r="P527" s="82"/>
      <c r="Q527" s="81"/>
      <c r="R527" s="280" t="str">
        <f t="shared" si="82"/>
        <v/>
      </c>
      <c r="S527" s="39" t="str">
        <f>IF(I527="","",IF(I527="委託輸送",IF(H527="ガソリン",VLOOKUP(L527,参考データ!$D$4:$F$6,3,TRUE),VLOOKUP(L527,参考データ!$D$7:$F$15,3,TRUE)),IF(H527="ガソリン",VLOOKUP(L527,参考データ!$D$16:$F$18,3,TRUE),VLOOKUP(L527,参考データ!$D$19:$F$27,3,TRUE))))</f>
        <v/>
      </c>
      <c r="T527" s="204" t="str">
        <f>IF(C527="","",IF(AND(J527=0,K527=0),0,IF(Q527="有",IF(H527="ガソリン",VLOOKUP(M527,参考データ!$B$36:$F$38,3,FALSE)/R527^VLOOKUP(M527,参考データ!$B$36:$F$38,4,FALSE)/L527^VLOOKUP(M527,参考データ!$B$36:$F$38,5,FALSE),VLOOKUP(M527,参考データ!$B$39:$F$42,3,FALSE)/R527^VLOOKUP(M527,参考データ!$B$39:$F$42,4,FALSE)/L527^VLOOKUP(M527,参考データ!$B$39:$F$42,5,FALSE))*U527,J527/(IF(I527="委託輸送",IF(H527="ガソリン",INDEX(参考データ!$F$48:$I$50,MATCH(L527,参考データ!$D$48:$D$50,1),MATCH(M527,参考データ!$F$47:$I$47,0)),INDEX(参考データ!$F$51:$I$59,MATCH(L527,参考データ!$D$51:$D$59,1),MATCH(M527,参考データ!$F$47:$I$47,0))),IF(H527="ガソリン",INDEX(参考データ!$F$60:$I$62,MATCH(L527,参考データ!$D$60:$D$62,1),MATCH(M527,参考データ!$F$47:$I$47,0)),INDEX(参考データ!$F$63:$I$71,MATCH(L527,参考データ!$D$63:$D$71,1),MATCH(M527,参考データ!$F$47:$I$47,0))))))))</f>
        <v/>
      </c>
      <c r="U527" s="218" t="str">
        <f t="shared" si="83"/>
        <v/>
      </c>
      <c r="V527" s="206" t="str">
        <f>IF(C527="","",IF(AND(K527=0,T527=0),"OK",IF(Q527="有",IF(OR(IF(I527="委託輸送",IF(H527="ガソリン",VLOOKUP(L527,参考データ!$D$4:$H$6,5,TRUE),VLOOKUP(L527,参考データ!$D$7:$H$15,5,TRUE)),IF(H527="ガソリン",VLOOKUP(L527,参考データ!$D$16:$H$18,5,TRUE),VLOOKUP(L527,参考データ!$D$19:$H$27,5,TRUE)))&lt;(J527/N527),S527&gt;R527),"エラー","OK"),IF(IF(I527="委託輸送",IF(H527="ガソリン",VLOOKUP(L527,参考データ!$D$4:$H$6,5,TRUE),VLOOKUP(L527,参考データ!$D$7:$H$15,5,TRUE)),IF(H527="ガソリン",VLOOKUP(L527,参考データ!$D$16:$H$18,5,TRUE),VLOOKUP(L527,参考データ!$D$19:$H$27,5,TRUE)))&lt;(J527/N527),"エラー","OK"))))</f>
        <v/>
      </c>
      <c r="AN527" s="156">
        <f t="shared" si="84"/>
        <v>0</v>
      </c>
      <c r="AO527" s="156">
        <f t="shared" si="85"/>
        <v>0</v>
      </c>
      <c r="AP527" s="140">
        <f t="shared" si="86"/>
        <v>0</v>
      </c>
      <c r="AQ527" s="159" t="str">
        <f t="shared" si="87"/>
        <v/>
      </c>
    </row>
    <row r="528" spans="2:43" x14ac:dyDescent="0.2">
      <c r="B528" s="202">
        <v>517</v>
      </c>
      <c r="C528" s="45"/>
      <c r="D528" s="114"/>
      <c r="E528" s="114"/>
      <c r="F528" s="114"/>
      <c r="G528" s="44"/>
      <c r="H528" s="10"/>
      <c r="I528" s="10"/>
      <c r="J528" s="5"/>
      <c r="K528" s="36"/>
      <c r="L528" s="37"/>
      <c r="M528" s="8"/>
      <c r="N528" s="82"/>
      <c r="O528" s="68"/>
      <c r="P528" s="82"/>
      <c r="Q528" s="81"/>
      <c r="R528" s="280" t="str">
        <f t="shared" si="82"/>
        <v/>
      </c>
      <c r="S528" s="39" t="str">
        <f>IF(I528="","",IF(I528="委託輸送",IF(H528="ガソリン",VLOOKUP(L528,参考データ!$D$4:$F$6,3,TRUE),VLOOKUP(L528,参考データ!$D$7:$F$15,3,TRUE)),IF(H528="ガソリン",VLOOKUP(L528,参考データ!$D$16:$F$18,3,TRUE),VLOOKUP(L528,参考データ!$D$19:$F$27,3,TRUE))))</f>
        <v/>
      </c>
      <c r="T528" s="204" t="str">
        <f>IF(C528="","",IF(AND(J528=0,K528=0),0,IF(Q528="有",IF(H528="ガソリン",VLOOKUP(M528,参考データ!$B$36:$F$38,3,FALSE)/R528^VLOOKUP(M528,参考データ!$B$36:$F$38,4,FALSE)/L528^VLOOKUP(M528,参考データ!$B$36:$F$38,5,FALSE),VLOOKUP(M528,参考データ!$B$39:$F$42,3,FALSE)/R528^VLOOKUP(M528,参考データ!$B$39:$F$42,4,FALSE)/L528^VLOOKUP(M528,参考データ!$B$39:$F$42,5,FALSE))*U528,J528/(IF(I528="委託輸送",IF(H528="ガソリン",INDEX(参考データ!$F$48:$I$50,MATCH(L528,参考データ!$D$48:$D$50,1),MATCH(M528,参考データ!$F$47:$I$47,0)),INDEX(参考データ!$F$51:$I$59,MATCH(L528,参考データ!$D$51:$D$59,1),MATCH(M528,参考データ!$F$47:$I$47,0))),IF(H528="ガソリン",INDEX(参考データ!$F$60:$I$62,MATCH(L528,参考データ!$D$60:$D$62,1),MATCH(M528,参考データ!$F$47:$I$47,0)),INDEX(参考データ!$F$63:$I$71,MATCH(L528,参考データ!$D$63:$D$71,1),MATCH(M528,参考データ!$F$47:$I$47,0))))))))</f>
        <v/>
      </c>
      <c r="U528" s="218" t="str">
        <f t="shared" si="83"/>
        <v/>
      </c>
      <c r="V528" s="206" t="str">
        <f>IF(C528="","",IF(AND(K528=0,T528=0),"OK",IF(Q528="有",IF(OR(IF(I528="委託輸送",IF(H528="ガソリン",VLOOKUP(L528,参考データ!$D$4:$H$6,5,TRUE),VLOOKUP(L528,参考データ!$D$7:$H$15,5,TRUE)),IF(H528="ガソリン",VLOOKUP(L528,参考データ!$D$16:$H$18,5,TRUE),VLOOKUP(L528,参考データ!$D$19:$H$27,5,TRUE)))&lt;(J528/N528),S528&gt;R528),"エラー","OK"),IF(IF(I528="委託輸送",IF(H528="ガソリン",VLOOKUP(L528,参考データ!$D$4:$H$6,5,TRUE),VLOOKUP(L528,参考データ!$D$7:$H$15,5,TRUE)),IF(H528="ガソリン",VLOOKUP(L528,参考データ!$D$16:$H$18,5,TRUE),VLOOKUP(L528,参考データ!$D$19:$H$27,5,TRUE)))&lt;(J528/N528),"エラー","OK"))))</f>
        <v/>
      </c>
      <c r="AN528" s="156">
        <f t="shared" si="84"/>
        <v>0</v>
      </c>
      <c r="AO528" s="156">
        <f t="shared" si="85"/>
        <v>0</v>
      </c>
      <c r="AP528" s="140">
        <f t="shared" si="86"/>
        <v>0</v>
      </c>
      <c r="AQ528" s="159" t="str">
        <f t="shared" si="87"/>
        <v/>
      </c>
    </row>
    <row r="529" spans="2:43" x14ac:dyDescent="0.2">
      <c r="B529" s="202">
        <v>518</v>
      </c>
      <c r="C529" s="45"/>
      <c r="D529" s="114"/>
      <c r="E529" s="114"/>
      <c r="F529" s="114"/>
      <c r="G529" s="44"/>
      <c r="H529" s="10"/>
      <c r="I529" s="10"/>
      <c r="J529" s="5"/>
      <c r="K529" s="36"/>
      <c r="L529" s="37"/>
      <c r="M529" s="8"/>
      <c r="N529" s="82"/>
      <c r="O529" s="68"/>
      <c r="P529" s="82"/>
      <c r="Q529" s="81"/>
      <c r="R529" s="280" t="str">
        <f t="shared" si="82"/>
        <v/>
      </c>
      <c r="S529" s="39" t="str">
        <f>IF(I529="","",IF(I529="委託輸送",IF(H529="ガソリン",VLOOKUP(L529,参考データ!$D$4:$F$6,3,TRUE),VLOOKUP(L529,参考データ!$D$7:$F$15,3,TRUE)),IF(H529="ガソリン",VLOOKUP(L529,参考データ!$D$16:$F$18,3,TRUE),VLOOKUP(L529,参考データ!$D$19:$F$27,3,TRUE))))</f>
        <v/>
      </c>
      <c r="T529" s="204" t="str">
        <f>IF(C529="","",IF(AND(J529=0,K529=0),0,IF(Q529="有",IF(H529="ガソリン",VLOOKUP(M529,参考データ!$B$36:$F$38,3,FALSE)/R529^VLOOKUP(M529,参考データ!$B$36:$F$38,4,FALSE)/L529^VLOOKUP(M529,参考データ!$B$36:$F$38,5,FALSE),VLOOKUP(M529,参考データ!$B$39:$F$42,3,FALSE)/R529^VLOOKUP(M529,参考データ!$B$39:$F$42,4,FALSE)/L529^VLOOKUP(M529,参考データ!$B$39:$F$42,5,FALSE))*U529,J529/(IF(I529="委託輸送",IF(H529="ガソリン",INDEX(参考データ!$F$48:$I$50,MATCH(L529,参考データ!$D$48:$D$50,1),MATCH(M529,参考データ!$F$47:$I$47,0)),INDEX(参考データ!$F$51:$I$59,MATCH(L529,参考データ!$D$51:$D$59,1),MATCH(M529,参考データ!$F$47:$I$47,0))),IF(H529="ガソリン",INDEX(参考データ!$F$60:$I$62,MATCH(L529,参考データ!$D$60:$D$62,1),MATCH(M529,参考データ!$F$47:$I$47,0)),INDEX(参考データ!$F$63:$I$71,MATCH(L529,参考データ!$D$63:$D$71,1),MATCH(M529,参考データ!$F$47:$I$47,0))))))))</f>
        <v/>
      </c>
      <c r="U529" s="218" t="str">
        <f t="shared" si="83"/>
        <v/>
      </c>
      <c r="V529" s="206" t="str">
        <f>IF(C529="","",IF(AND(K529=0,T529=0),"OK",IF(Q529="有",IF(OR(IF(I529="委託輸送",IF(H529="ガソリン",VLOOKUP(L529,参考データ!$D$4:$H$6,5,TRUE),VLOOKUP(L529,参考データ!$D$7:$H$15,5,TRUE)),IF(H529="ガソリン",VLOOKUP(L529,参考データ!$D$16:$H$18,5,TRUE),VLOOKUP(L529,参考データ!$D$19:$H$27,5,TRUE)))&lt;(J529/N529),S529&gt;R529),"エラー","OK"),IF(IF(I529="委託輸送",IF(H529="ガソリン",VLOOKUP(L529,参考データ!$D$4:$H$6,5,TRUE),VLOOKUP(L529,参考データ!$D$7:$H$15,5,TRUE)),IF(H529="ガソリン",VLOOKUP(L529,参考データ!$D$16:$H$18,5,TRUE),VLOOKUP(L529,参考データ!$D$19:$H$27,5,TRUE)))&lt;(J529/N529),"エラー","OK"))))</f>
        <v/>
      </c>
      <c r="AN529" s="156">
        <f t="shared" si="84"/>
        <v>0</v>
      </c>
      <c r="AO529" s="156">
        <f t="shared" si="85"/>
        <v>0</v>
      </c>
      <c r="AP529" s="140">
        <f t="shared" si="86"/>
        <v>0</v>
      </c>
      <c r="AQ529" s="159" t="str">
        <f t="shared" si="87"/>
        <v/>
      </c>
    </row>
    <row r="530" spans="2:43" x14ac:dyDescent="0.2">
      <c r="B530" s="202">
        <v>519</v>
      </c>
      <c r="C530" s="45"/>
      <c r="D530" s="114"/>
      <c r="E530" s="114"/>
      <c r="F530" s="114"/>
      <c r="G530" s="44"/>
      <c r="H530" s="10"/>
      <c r="I530" s="10"/>
      <c r="J530" s="5"/>
      <c r="K530" s="36"/>
      <c r="L530" s="37"/>
      <c r="M530" s="8"/>
      <c r="N530" s="82"/>
      <c r="O530" s="68"/>
      <c r="P530" s="82"/>
      <c r="Q530" s="81"/>
      <c r="R530" s="280" t="str">
        <f t="shared" si="82"/>
        <v/>
      </c>
      <c r="S530" s="39" t="str">
        <f>IF(I530="","",IF(I530="委託輸送",IF(H530="ガソリン",VLOOKUP(L530,参考データ!$D$4:$F$6,3,TRUE),VLOOKUP(L530,参考データ!$D$7:$F$15,3,TRUE)),IF(H530="ガソリン",VLOOKUP(L530,参考データ!$D$16:$F$18,3,TRUE),VLOOKUP(L530,参考データ!$D$19:$F$27,3,TRUE))))</f>
        <v/>
      </c>
      <c r="T530" s="204" t="str">
        <f>IF(C530="","",IF(AND(J530=0,K530=0),0,IF(Q530="有",IF(H530="ガソリン",VLOOKUP(M530,参考データ!$B$36:$F$38,3,FALSE)/R530^VLOOKUP(M530,参考データ!$B$36:$F$38,4,FALSE)/L530^VLOOKUP(M530,参考データ!$B$36:$F$38,5,FALSE),VLOOKUP(M530,参考データ!$B$39:$F$42,3,FALSE)/R530^VLOOKUP(M530,参考データ!$B$39:$F$42,4,FALSE)/L530^VLOOKUP(M530,参考データ!$B$39:$F$42,5,FALSE))*U530,J530/(IF(I530="委託輸送",IF(H530="ガソリン",INDEX(参考データ!$F$48:$I$50,MATCH(L530,参考データ!$D$48:$D$50,1),MATCH(M530,参考データ!$F$47:$I$47,0)),INDEX(参考データ!$F$51:$I$59,MATCH(L530,参考データ!$D$51:$D$59,1),MATCH(M530,参考データ!$F$47:$I$47,0))),IF(H530="ガソリン",INDEX(参考データ!$F$60:$I$62,MATCH(L530,参考データ!$D$60:$D$62,1),MATCH(M530,参考データ!$F$47:$I$47,0)),INDEX(参考データ!$F$63:$I$71,MATCH(L530,参考データ!$D$63:$D$71,1),MATCH(M530,参考データ!$F$47:$I$47,0))))))))</f>
        <v/>
      </c>
      <c r="U530" s="218" t="str">
        <f t="shared" si="83"/>
        <v/>
      </c>
      <c r="V530" s="206" t="str">
        <f>IF(C530="","",IF(AND(K530=0,T530=0),"OK",IF(Q530="有",IF(OR(IF(I530="委託輸送",IF(H530="ガソリン",VLOOKUP(L530,参考データ!$D$4:$H$6,5,TRUE),VLOOKUP(L530,参考データ!$D$7:$H$15,5,TRUE)),IF(H530="ガソリン",VLOOKUP(L530,参考データ!$D$16:$H$18,5,TRUE),VLOOKUP(L530,参考データ!$D$19:$H$27,5,TRUE)))&lt;(J530/N530),S530&gt;R530),"エラー","OK"),IF(IF(I530="委託輸送",IF(H530="ガソリン",VLOOKUP(L530,参考データ!$D$4:$H$6,5,TRUE),VLOOKUP(L530,参考データ!$D$7:$H$15,5,TRUE)),IF(H530="ガソリン",VLOOKUP(L530,参考データ!$D$16:$H$18,5,TRUE),VLOOKUP(L530,参考データ!$D$19:$H$27,5,TRUE)))&lt;(J530/N530),"エラー","OK"))))</f>
        <v/>
      </c>
      <c r="AN530" s="156">
        <f t="shared" si="84"/>
        <v>0</v>
      </c>
      <c r="AO530" s="156">
        <f t="shared" si="85"/>
        <v>0</v>
      </c>
      <c r="AP530" s="140">
        <f t="shared" si="86"/>
        <v>0</v>
      </c>
      <c r="AQ530" s="159" t="str">
        <f t="shared" si="87"/>
        <v/>
      </c>
    </row>
    <row r="531" spans="2:43" x14ac:dyDescent="0.2">
      <c r="B531" s="202">
        <v>520</v>
      </c>
      <c r="C531" s="45"/>
      <c r="D531" s="114"/>
      <c r="E531" s="114"/>
      <c r="F531" s="114"/>
      <c r="G531" s="44"/>
      <c r="H531" s="10"/>
      <c r="I531" s="10"/>
      <c r="J531" s="5"/>
      <c r="K531" s="36"/>
      <c r="L531" s="37"/>
      <c r="M531" s="8"/>
      <c r="N531" s="82"/>
      <c r="O531" s="68"/>
      <c r="P531" s="82"/>
      <c r="Q531" s="81"/>
      <c r="R531" s="280" t="str">
        <f t="shared" si="82"/>
        <v/>
      </c>
      <c r="S531" s="39" t="str">
        <f>IF(I531="","",IF(I531="委託輸送",IF(H531="ガソリン",VLOOKUP(L531,参考データ!$D$4:$F$6,3,TRUE),VLOOKUP(L531,参考データ!$D$7:$F$15,3,TRUE)),IF(H531="ガソリン",VLOOKUP(L531,参考データ!$D$16:$F$18,3,TRUE),VLOOKUP(L531,参考データ!$D$19:$F$27,3,TRUE))))</f>
        <v/>
      </c>
      <c r="T531" s="204" t="str">
        <f>IF(C531="","",IF(AND(J531=0,K531=0),0,IF(Q531="有",IF(H531="ガソリン",VLOOKUP(M531,参考データ!$B$36:$F$38,3,FALSE)/R531^VLOOKUP(M531,参考データ!$B$36:$F$38,4,FALSE)/L531^VLOOKUP(M531,参考データ!$B$36:$F$38,5,FALSE),VLOOKUP(M531,参考データ!$B$39:$F$42,3,FALSE)/R531^VLOOKUP(M531,参考データ!$B$39:$F$42,4,FALSE)/L531^VLOOKUP(M531,参考データ!$B$39:$F$42,5,FALSE))*U531,J531/(IF(I531="委託輸送",IF(H531="ガソリン",INDEX(参考データ!$F$48:$I$50,MATCH(L531,参考データ!$D$48:$D$50,1),MATCH(M531,参考データ!$F$47:$I$47,0)),INDEX(参考データ!$F$51:$I$59,MATCH(L531,参考データ!$D$51:$D$59,1),MATCH(M531,参考データ!$F$47:$I$47,0))),IF(H531="ガソリン",INDEX(参考データ!$F$60:$I$62,MATCH(L531,参考データ!$D$60:$D$62,1),MATCH(M531,参考データ!$F$47:$I$47,0)),INDEX(参考データ!$F$63:$I$71,MATCH(L531,参考データ!$D$63:$D$71,1),MATCH(M531,参考データ!$F$47:$I$47,0))))))))</f>
        <v/>
      </c>
      <c r="U531" s="218" t="str">
        <f t="shared" si="83"/>
        <v/>
      </c>
      <c r="V531" s="206" t="str">
        <f>IF(C531="","",IF(AND(K531=0,T531=0),"OK",IF(Q531="有",IF(OR(IF(I531="委託輸送",IF(H531="ガソリン",VLOOKUP(L531,参考データ!$D$4:$H$6,5,TRUE),VLOOKUP(L531,参考データ!$D$7:$H$15,5,TRUE)),IF(H531="ガソリン",VLOOKUP(L531,参考データ!$D$16:$H$18,5,TRUE),VLOOKUP(L531,参考データ!$D$19:$H$27,5,TRUE)))&lt;(J531/N531),S531&gt;R531),"エラー","OK"),IF(IF(I531="委託輸送",IF(H531="ガソリン",VLOOKUP(L531,参考データ!$D$4:$H$6,5,TRUE),VLOOKUP(L531,参考データ!$D$7:$H$15,5,TRUE)),IF(H531="ガソリン",VLOOKUP(L531,参考データ!$D$16:$H$18,5,TRUE),VLOOKUP(L531,参考データ!$D$19:$H$27,5,TRUE)))&lt;(J531/N531),"エラー","OK"))))</f>
        <v/>
      </c>
      <c r="AN531" s="156">
        <f t="shared" si="84"/>
        <v>0</v>
      </c>
      <c r="AO531" s="156">
        <f t="shared" si="85"/>
        <v>0</v>
      </c>
      <c r="AP531" s="140">
        <f t="shared" si="86"/>
        <v>0</v>
      </c>
      <c r="AQ531" s="159" t="str">
        <f t="shared" si="87"/>
        <v/>
      </c>
    </row>
    <row r="532" spans="2:43" x14ac:dyDescent="0.2">
      <c r="B532" s="202">
        <v>521</v>
      </c>
      <c r="C532" s="45"/>
      <c r="D532" s="114"/>
      <c r="E532" s="114"/>
      <c r="F532" s="114"/>
      <c r="G532" s="44"/>
      <c r="H532" s="10"/>
      <c r="I532" s="10"/>
      <c r="J532" s="5"/>
      <c r="K532" s="36"/>
      <c r="L532" s="37"/>
      <c r="M532" s="8"/>
      <c r="N532" s="82"/>
      <c r="O532" s="68"/>
      <c r="P532" s="82"/>
      <c r="Q532" s="81"/>
      <c r="R532" s="280" t="str">
        <f t="shared" si="82"/>
        <v/>
      </c>
      <c r="S532" s="39" t="str">
        <f>IF(I532="","",IF(I532="委託輸送",IF(H532="ガソリン",VLOOKUP(L532,参考データ!$D$4:$F$6,3,TRUE),VLOOKUP(L532,参考データ!$D$7:$F$15,3,TRUE)),IF(H532="ガソリン",VLOOKUP(L532,参考データ!$D$16:$F$18,3,TRUE),VLOOKUP(L532,参考データ!$D$19:$F$27,3,TRUE))))</f>
        <v/>
      </c>
      <c r="T532" s="204" t="str">
        <f>IF(C532="","",IF(AND(J532=0,K532=0),0,IF(Q532="有",IF(H532="ガソリン",VLOOKUP(M532,参考データ!$B$36:$F$38,3,FALSE)/R532^VLOOKUP(M532,参考データ!$B$36:$F$38,4,FALSE)/L532^VLOOKUP(M532,参考データ!$B$36:$F$38,5,FALSE),VLOOKUP(M532,参考データ!$B$39:$F$42,3,FALSE)/R532^VLOOKUP(M532,参考データ!$B$39:$F$42,4,FALSE)/L532^VLOOKUP(M532,参考データ!$B$39:$F$42,5,FALSE))*U532,J532/(IF(I532="委託輸送",IF(H532="ガソリン",INDEX(参考データ!$F$48:$I$50,MATCH(L532,参考データ!$D$48:$D$50,1),MATCH(M532,参考データ!$F$47:$I$47,0)),INDEX(参考データ!$F$51:$I$59,MATCH(L532,参考データ!$D$51:$D$59,1),MATCH(M532,参考データ!$F$47:$I$47,0))),IF(H532="ガソリン",INDEX(参考データ!$F$60:$I$62,MATCH(L532,参考データ!$D$60:$D$62,1),MATCH(M532,参考データ!$F$47:$I$47,0)),INDEX(参考データ!$F$63:$I$71,MATCH(L532,参考データ!$D$63:$D$71,1),MATCH(M532,参考データ!$F$47:$I$47,0))))))))</f>
        <v/>
      </c>
      <c r="U532" s="218" t="str">
        <f t="shared" si="83"/>
        <v/>
      </c>
      <c r="V532" s="206" t="str">
        <f>IF(C532="","",IF(AND(K532=0,T532=0),"OK",IF(Q532="有",IF(OR(IF(I532="委託輸送",IF(H532="ガソリン",VLOOKUP(L532,参考データ!$D$4:$H$6,5,TRUE),VLOOKUP(L532,参考データ!$D$7:$H$15,5,TRUE)),IF(H532="ガソリン",VLOOKUP(L532,参考データ!$D$16:$H$18,5,TRUE),VLOOKUP(L532,参考データ!$D$19:$H$27,5,TRUE)))&lt;(J532/N532),S532&gt;R532),"エラー","OK"),IF(IF(I532="委託輸送",IF(H532="ガソリン",VLOOKUP(L532,参考データ!$D$4:$H$6,5,TRUE),VLOOKUP(L532,参考データ!$D$7:$H$15,5,TRUE)),IF(H532="ガソリン",VLOOKUP(L532,参考データ!$D$16:$H$18,5,TRUE),VLOOKUP(L532,参考データ!$D$19:$H$27,5,TRUE)))&lt;(J532/N532),"エラー","OK"))))</f>
        <v/>
      </c>
      <c r="AN532" s="156">
        <f t="shared" si="84"/>
        <v>0</v>
      </c>
      <c r="AO532" s="156">
        <f t="shared" si="85"/>
        <v>0</v>
      </c>
      <c r="AP532" s="140">
        <f t="shared" si="86"/>
        <v>0</v>
      </c>
      <c r="AQ532" s="159" t="str">
        <f t="shared" si="87"/>
        <v/>
      </c>
    </row>
    <row r="533" spans="2:43" x14ac:dyDescent="0.2">
      <c r="B533" s="202">
        <v>522</v>
      </c>
      <c r="C533" s="45"/>
      <c r="D533" s="114"/>
      <c r="E533" s="114"/>
      <c r="F533" s="114"/>
      <c r="G533" s="44"/>
      <c r="H533" s="10"/>
      <c r="I533" s="10"/>
      <c r="J533" s="5"/>
      <c r="K533" s="36"/>
      <c r="L533" s="37"/>
      <c r="M533" s="8"/>
      <c r="N533" s="82"/>
      <c r="O533" s="68"/>
      <c r="P533" s="82"/>
      <c r="Q533" s="81"/>
      <c r="R533" s="280" t="str">
        <f t="shared" si="82"/>
        <v/>
      </c>
      <c r="S533" s="39" t="str">
        <f>IF(I533="","",IF(I533="委託輸送",IF(H533="ガソリン",VLOOKUP(L533,参考データ!$D$4:$F$6,3,TRUE),VLOOKUP(L533,参考データ!$D$7:$F$15,3,TRUE)),IF(H533="ガソリン",VLOOKUP(L533,参考データ!$D$16:$F$18,3,TRUE),VLOOKUP(L533,参考データ!$D$19:$F$27,3,TRUE))))</f>
        <v/>
      </c>
      <c r="T533" s="204" t="str">
        <f>IF(C533="","",IF(AND(J533=0,K533=0),0,IF(Q533="有",IF(H533="ガソリン",VLOOKUP(M533,参考データ!$B$36:$F$38,3,FALSE)/R533^VLOOKUP(M533,参考データ!$B$36:$F$38,4,FALSE)/L533^VLOOKUP(M533,参考データ!$B$36:$F$38,5,FALSE),VLOOKUP(M533,参考データ!$B$39:$F$42,3,FALSE)/R533^VLOOKUP(M533,参考データ!$B$39:$F$42,4,FALSE)/L533^VLOOKUP(M533,参考データ!$B$39:$F$42,5,FALSE))*U533,J533/(IF(I533="委託輸送",IF(H533="ガソリン",INDEX(参考データ!$F$48:$I$50,MATCH(L533,参考データ!$D$48:$D$50,1),MATCH(M533,参考データ!$F$47:$I$47,0)),INDEX(参考データ!$F$51:$I$59,MATCH(L533,参考データ!$D$51:$D$59,1),MATCH(M533,参考データ!$F$47:$I$47,0))),IF(H533="ガソリン",INDEX(参考データ!$F$60:$I$62,MATCH(L533,参考データ!$D$60:$D$62,1),MATCH(M533,参考データ!$F$47:$I$47,0)),INDEX(参考データ!$F$63:$I$71,MATCH(L533,参考データ!$D$63:$D$71,1),MATCH(M533,参考データ!$F$47:$I$47,0))))))))</f>
        <v/>
      </c>
      <c r="U533" s="218" t="str">
        <f t="shared" si="83"/>
        <v/>
      </c>
      <c r="V533" s="206" t="str">
        <f>IF(C533="","",IF(AND(K533=0,T533=0),"OK",IF(Q533="有",IF(OR(IF(I533="委託輸送",IF(H533="ガソリン",VLOOKUP(L533,参考データ!$D$4:$H$6,5,TRUE),VLOOKUP(L533,参考データ!$D$7:$H$15,5,TRUE)),IF(H533="ガソリン",VLOOKUP(L533,参考データ!$D$16:$H$18,5,TRUE),VLOOKUP(L533,参考データ!$D$19:$H$27,5,TRUE)))&lt;(J533/N533),S533&gt;R533),"エラー","OK"),IF(IF(I533="委託輸送",IF(H533="ガソリン",VLOOKUP(L533,参考データ!$D$4:$H$6,5,TRUE),VLOOKUP(L533,参考データ!$D$7:$H$15,5,TRUE)),IF(H533="ガソリン",VLOOKUP(L533,参考データ!$D$16:$H$18,5,TRUE),VLOOKUP(L533,参考データ!$D$19:$H$27,5,TRUE)))&lt;(J533/N533),"エラー","OK"))))</f>
        <v/>
      </c>
      <c r="AN533" s="156">
        <f t="shared" si="84"/>
        <v>0</v>
      </c>
      <c r="AO533" s="156">
        <f t="shared" si="85"/>
        <v>0</v>
      </c>
      <c r="AP533" s="140">
        <f t="shared" si="86"/>
        <v>0</v>
      </c>
      <c r="AQ533" s="159" t="str">
        <f t="shared" si="87"/>
        <v/>
      </c>
    </row>
    <row r="534" spans="2:43" x14ac:dyDescent="0.2">
      <c r="B534" s="202">
        <v>523</v>
      </c>
      <c r="C534" s="45"/>
      <c r="D534" s="114"/>
      <c r="E534" s="114"/>
      <c r="F534" s="114"/>
      <c r="G534" s="44"/>
      <c r="H534" s="10"/>
      <c r="I534" s="10"/>
      <c r="J534" s="5"/>
      <c r="K534" s="36"/>
      <c r="L534" s="37"/>
      <c r="M534" s="8"/>
      <c r="N534" s="82"/>
      <c r="O534" s="68"/>
      <c r="P534" s="82"/>
      <c r="Q534" s="81"/>
      <c r="R534" s="280" t="str">
        <f t="shared" si="82"/>
        <v/>
      </c>
      <c r="S534" s="39" t="str">
        <f>IF(I534="","",IF(I534="委託輸送",IF(H534="ガソリン",VLOOKUP(L534,参考データ!$D$4:$F$6,3,TRUE),VLOOKUP(L534,参考データ!$D$7:$F$15,3,TRUE)),IF(H534="ガソリン",VLOOKUP(L534,参考データ!$D$16:$F$18,3,TRUE),VLOOKUP(L534,参考データ!$D$19:$F$27,3,TRUE))))</f>
        <v/>
      </c>
      <c r="T534" s="204" t="str">
        <f>IF(C534="","",IF(AND(J534=0,K534=0),0,IF(Q534="有",IF(H534="ガソリン",VLOOKUP(M534,参考データ!$B$36:$F$38,3,FALSE)/R534^VLOOKUP(M534,参考データ!$B$36:$F$38,4,FALSE)/L534^VLOOKUP(M534,参考データ!$B$36:$F$38,5,FALSE),VLOOKUP(M534,参考データ!$B$39:$F$42,3,FALSE)/R534^VLOOKUP(M534,参考データ!$B$39:$F$42,4,FALSE)/L534^VLOOKUP(M534,参考データ!$B$39:$F$42,5,FALSE))*U534,J534/(IF(I534="委託輸送",IF(H534="ガソリン",INDEX(参考データ!$F$48:$I$50,MATCH(L534,参考データ!$D$48:$D$50,1),MATCH(M534,参考データ!$F$47:$I$47,0)),INDEX(参考データ!$F$51:$I$59,MATCH(L534,参考データ!$D$51:$D$59,1),MATCH(M534,参考データ!$F$47:$I$47,0))),IF(H534="ガソリン",INDEX(参考データ!$F$60:$I$62,MATCH(L534,参考データ!$D$60:$D$62,1),MATCH(M534,参考データ!$F$47:$I$47,0)),INDEX(参考データ!$F$63:$I$71,MATCH(L534,参考データ!$D$63:$D$71,1),MATCH(M534,参考データ!$F$47:$I$47,0))))))))</f>
        <v/>
      </c>
      <c r="U534" s="218" t="str">
        <f t="shared" si="83"/>
        <v/>
      </c>
      <c r="V534" s="206" t="str">
        <f>IF(C534="","",IF(AND(K534=0,T534=0),"OK",IF(Q534="有",IF(OR(IF(I534="委託輸送",IF(H534="ガソリン",VLOOKUP(L534,参考データ!$D$4:$H$6,5,TRUE),VLOOKUP(L534,参考データ!$D$7:$H$15,5,TRUE)),IF(H534="ガソリン",VLOOKUP(L534,参考データ!$D$16:$H$18,5,TRUE),VLOOKUP(L534,参考データ!$D$19:$H$27,5,TRUE)))&lt;(J534/N534),S534&gt;R534),"エラー","OK"),IF(IF(I534="委託輸送",IF(H534="ガソリン",VLOOKUP(L534,参考データ!$D$4:$H$6,5,TRUE),VLOOKUP(L534,参考データ!$D$7:$H$15,5,TRUE)),IF(H534="ガソリン",VLOOKUP(L534,参考データ!$D$16:$H$18,5,TRUE),VLOOKUP(L534,参考データ!$D$19:$H$27,5,TRUE)))&lt;(J534/N534),"エラー","OK"))))</f>
        <v/>
      </c>
      <c r="AN534" s="156">
        <f t="shared" si="84"/>
        <v>0</v>
      </c>
      <c r="AO534" s="156">
        <f t="shared" si="85"/>
        <v>0</v>
      </c>
      <c r="AP534" s="140">
        <f t="shared" si="86"/>
        <v>0</v>
      </c>
      <c r="AQ534" s="159" t="str">
        <f t="shared" si="87"/>
        <v/>
      </c>
    </row>
    <row r="535" spans="2:43" x14ac:dyDescent="0.2">
      <c r="B535" s="202">
        <v>524</v>
      </c>
      <c r="C535" s="45"/>
      <c r="D535" s="114"/>
      <c r="E535" s="114"/>
      <c r="F535" s="114"/>
      <c r="G535" s="44"/>
      <c r="H535" s="10"/>
      <c r="I535" s="10"/>
      <c r="J535" s="5"/>
      <c r="K535" s="36"/>
      <c r="L535" s="37"/>
      <c r="M535" s="8"/>
      <c r="N535" s="82"/>
      <c r="O535" s="68"/>
      <c r="P535" s="82"/>
      <c r="Q535" s="81"/>
      <c r="R535" s="280" t="str">
        <f t="shared" si="82"/>
        <v/>
      </c>
      <c r="S535" s="39" t="str">
        <f>IF(I535="","",IF(I535="委託輸送",IF(H535="ガソリン",VLOOKUP(L535,参考データ!$D$4:$F$6,3,TRUE),VLOOKUP(L535,参考データ!$D$7:$F$15,3,TRUE)),IF(H535="ガソリン",VLOOKUP(L535,参考データ!$D$16:$F$18,3,TRUE),VLOOKUP(L535,参考データ!$D$19:$F$27,3,TRUE))))</f>
        <v/>
      </c>
      <c r="T535" s="204" t="str">
        <f>IF(C535="","",IF(AND(J535=0,K535=0),0,IF(Q535="有",IF(H535="ガソリン",VLOOKUP(M535,参考データ!$B$36:$F$38,3,FALSE)/R535^VLOOKUP(M535,参考データ!$B$36:$F$38,4,FALSE)/L535^VLOOKUP(M535,参考データ!$B$36:$F$38,5,FALSE),VLOOKUP(M535,参考データ!$B$39:$F$42,3,FALSE)/R535^VLOOKUP(M535,参考データ!$B$39:$F$42,4,FALSE)/L535^VLOOKUP(M535,参考データ!$B$39:$F$42,5,FALSE))*U535,J535/(IF(I535="委託輸送",IF(H535="ガソリン",INDEX(参考データ!$F$48:$I$50,MATCH(L535,参考データ!$D$48:$D$50,1),MATCH(M535,参考データ!$F$47:$I$47,0)),INDEX(参考データ!$F$51:$I$59,MATCH(L535,参考データ!$D$51:$D$59,1),MATCH(M535,参考データ!$F$47:$I$47,0))),IF(H535="ガソリン",INDEX(参考データ!$F$60:$I$62,MATCH(L535,参考データ!$D$60:$D$62,1),MATCH(M535,参考データ!$F$47:$I$47,0)),INDEX(参考データ!$F$63:$I$71,MATCH(L535,参考データ!$D$63:$D$71,1),MATCH(M535,参考データ!$F$47:$I$47,0))))))))</f>
        <v/>
      </c>
      <c r="U535" s="218" t="str">
        <f t="shared" si="83"/>
        <v/>
      </c>
      <c r="V535" s="206" t="str">
        <f>IF(C535="","",IF(AND(K535=0,T535=0),"OK",IF(Q535="有",IF(OR(IF(I535="委託輸送",IF(H535="ガソリン",VLOOKUP(L535,参考データ!$D$4:$H$6,5,TRUE),VLOOKUP(L535,参考データ!$D$7:$H$15,5,TRUE)),IF(H535="ガソリン",VLOOKUP(L535,参考データ!$D$16:$H$18,5,TRUE),VLOOKUP(L535,参考データ!$D$19:$H$27,5,TRUE)))&lt;(J535/N535),S535&gt;R535),"エラー","OK"),IF(IF(I535="委託輸送",IF(H535="ガソリン",VLOOKUP(L535,参考データ!$D$4:$H$6,5,TRUE),VLOOKUP(L535,参考データ!$D$7:$H$15,5,TRUE)),IF(H535="ガソリン",VLOOKUP(L535,参考データ!$D$16:$H$18,5,TRUE),VLOOKUP(L535,参考データ!$D$19:$H$27,5,TRUE)))&lt;(J535/N535),"エラー","OK"))))</f>
        <v/>
      </c>
      <c r="AN535" s="156">
        <f t="shared" si="84"/>
        <v>0</v>
      </c>
      <c r="AO535" s="156">
        <f t="shared" si="85"/>
        <v>0</v>
      </c>
      <c r="AP535" s="140">
        <f t="shared" si="86"/>
        <v>0</v>
      </c>
      <c r="AQ535" s="159" t="str">
        <f t="shared" si="87"/>
        <v/>
      </c>
    </row>
    <row r="536" spans="2:43" x14ac:dyDescent="0.2">
      <c r="B536" s="202">
        <v>525</v>
      </c>
      <c r="C536" s="45"/>
      <c r="D536" s="114"/>
      <c r="E536" s="114"/>
      <c r="F536" s="114"/>
      <c r="G536" s="44"/>
      <c r="H536" s="10"/>
      <c r="I536" s="10"/>
      <c r="J536" s="5"/>
      <c r="K536" s="36"/>
      <c r="L536" s="37"/>
      <c r="M536" s="8"/>
      <c r="N536" s="82"/>
      <c r="O536" s="68"/>
      <c r="P536" s="82"/>
      <c r="Q536" s="81"/>
      <c r="R536" s="280" t="str">
        <f t="shared" si="82"/>
        <v/>
      </c>
      <c r="S536" s="39" t="str">
        <f>IF(I536="","",IF(I536="委託輸送",IF(H536="ガソリン",VLOOKUP(L536,参考データ!$D$4:$F$6,3,TRUE),VLOOKUP(L536,参考データ!$D$7:$F$15,3,TRUE)),IF(H536="ガソリン",VLOOKUP(L536,参考データ!$D$16:$F$18,3,TRUE),VLOOKUP(L536,参考データ!$D$19:$F$27,3,TRUE))))</f>
        <v/>
      </c>
      <c r="T536" s="204" t="str">
        <f>IF(C536="","",IF(AND(J536=0,K536=0),0,IF(Q536="有",IF(H536="ガソリン",VLOOKUP(M536,参考データ!$B$36:$F$38,3,FALSE)/R536^VLOOKUP(M536,参考データ!$B$36:$F$38,4,FALSE)/L536^VLOOKUP(M536,参考データ!$B$36:$F$38,5,FALSE),VLOOKUP(M536,参考データ!$B$39:$F$42,3,FALSE)/R536^VLOOKUP(M536,参考データ!$B$39:$F$42,4,FALSE)/L536^VLOOKUP(M536,参考データ!$B$39:$F$42,5,FALSE))*U536,J536/(IF(I536="委託輸送",IF(H536="ガソリン",INDEX(参考データ!$F$48:$I$50,MATCH(L536,参考データ!$D$48:$D$50,1),MATCH(M536,参考データ!$F$47:$I$47,0)),INDEX(参考データ!$F$51:$I$59,MATCH(L536,参考データ!$D$51:$D$59,1),MATCH(M536,参考データ!$F$47:$I$47,0))),IF(H536="ガソリン",INDEX(参考データ!$F$60:$I$62,MATCH(L536,参考データ!$D$60:$D$62,1),MATCH(M536,参考データ!$F$47:$I$47,0)),INDEX(参考データ!$F$63:$I$71,MATCH(L536,参考データ!$D$63:$D$71,1),MATCH(M536,参考データ!$F$47:$I$47,0))))))))</f>
        <v/>
      </c>
      <c r="U536" s="218" t="str">
        <f t="shared" si="83"/>
        <v/>
      </c>
      <c r="V536" s="206" t="str">
        <f>IF(C536="","",IF(AND(K536=0,T536=0),"OK",IF(Q536="有",IF(OR(IF(I536="委託輸送",IF(H536="ガソリン",VLOOKUP(L536,参考データ!$D$4:$H$6,5,TRUE),VLOOKUP(L536,参考データ!$D$7:$H$15,5,TRUE)),IF(H536="ガソリン",VLOOKUP(L536,参考データ!$D$16:$H$18,5,TRUE),VLOOKUP(L536,参考データ!$D$19:$H$27,5,TRUE)))&lt;(J536/N536),S536&gt;R536),"エラー","OK"),IF(IF(I536="委託輸送",IF(H536="ガソリン",VLOOKUP(L536,参考データ!$D$4:$H$6,5,TRUE),VLOOKUP(L536,参考データ!$D$7:$H$15,5,TRUE)),IF(H536="ガソリン",VLOOKUP(L536,参考データ!$D$16:$H$18,5,TRUE),VLOOKUP(L536,参考データ!$D$19:$H$27,5,TRUE)))&lt;(J536/N536),"エラー","OK"))))</f>
        <v/>
      </c>
      <c r="AN536" s="156">
        <f t="shared" si="84"/>
        <v>0</v>
      </c>
      <c r="AO536" s="156">
        <f t="shared" si="85"/>
        <v>0</v>
      </c>
      <c r="AP536" s="140">
        <f t="shared" si="86"/>
        <v>0</v>
      </c>
      <c r="AQ536" s="159" t="str">
        <f t="shared" si="87"/>
        <v/>
      </c>
    </row>
    <row r="537" spans="2:43" x14ac:dyDescent="0.2">
      <c r="B537" s="202">
        <v>526</v>
      </c>
      <c r="C537" s="45"/>
      <c r="D537" s="114"/>
      <c r="E537" s="114"/>
      <c r="F537" s="114"/>
      <c r="G537" s="44"/>
      <c r="H537" s="10"/>
      <c r="I537" s="10"/>
      <c r="J537" s="5"/>
      <c r="K537" s="36"/>
      <c r="L537" s="37"/>
      <c r="M537" s="8"/>
      <c r="N537" s="82"/>
      <c r="O537" s="68"/>
      <c r="P537" s="82"/>
      <c r="Q537" s="81"/>
      <c r="R537" s="280" t="str">
        <f t="shared" si="82"/>
        <v/>
      </c>
      <c r="S537" s="39" t="str">
        <f>IF(I537="","",IF(I537="委託輸送",IF(H537="ガソリン",VLOOKUP(L537,参考データ!$D$4:$F$6,3,TRUE),VLOOKUP(L537,参考データ!$D$7:$F$15,3,TRUE)),IF(H537="ガソリン",VLOOKUP(L537,参考データ!$D$16:$F$18,3,TRUE),VLOOKUP(L537,参考データ!$D$19:$F$27,3,TRUE))))</f>
        <v/>
      </c>
      <c r="T537" s="204" t="str">
        <f>IF(C537="","",IF(AND(J537=0,K537=0),0,IF(Q537="有",IF(H537="ガソリン",VLOOKUP(M537,参考データ!$B$36:$F$38,3,FALSE)/R537^VLOOKUP(M537,参考データ!$B$36:$F$38,4,FALSE)/L537^VLOOKUP(M537,参考データ!$B$36:$F$38,5,FALSE),VLOOKUP(M537,参考データ!$B$39:$F$42,3,FALSE)/R537^VLOOKUP(M537,参考データ!$B$39:$F$42,4,FALSE)/L537^VLOOKUP(M537,参考データ!$B$39:$F$42,5,FALSE))*U537,J537/(IF(I537="委託輸送",IF(H537="ガソリン",INDEX(参考データ!$F$48:$I$50,MATCH(L537,参考データ!$D$48:$D$50,1),MATCH(M537,参考データ!$F$47:$I$47,0)),INDEX(参考データ!$F$51:$I$59,MATCH(L537,参考データ!$D$51:$D$59,1),MATCH(M537,参考データ!$F$47:$I$47,0))),IF(H537="ガソリン",INDEX(参考データ!$F$60:$I$62,MATCH(L537,参考データ!$D$60:$D$62,1),MATCH(M537,参考データ!$F$47:$I$47,0)),INDEX(参考データ!$F$63:$I$71,MATCH(L537,参考データ!$D$63:$D$71,1),MATCH(M537,参考データ!$F$47:$I$47,0))))))))</f>
        <v/>
      </c>
      <c r="U537" s="218" t="str">
        <f t="shared" si="83"/>
        <v/>
      </c>
      <c r="V537" s="206" t="str">
        <f>IF(C537="","",IF(AND(K537=0,T537=0),"OK",IF(Q537="有",IF(OR(IF(I537="委託輸送",IF(H537="ガソリン",VLOOKUP(L537,参考データ!$D$4:$H$6,5,TRUE),VLOOKUP(L537,参考データ!$D$7:$H$15,5,TRUE)),IF(H537="ガソリン",VLOOKUP(L537,参考データ!$D$16:$H$18,5,TRUE),VLOOKUP(L537,参考データ!$D$19:$H$27,5,TRUE)))&lt;(J537/N537),S537&gt;R537),"エラー","OK"),IF(IF(I537="委託輸送",IF(H537="ガソリン",VLOOKUP(L537,参考データ!$D$4:$H$6,5,TRUE),VLOOKUP(L537,参考データ!$D$7:$H$15,5,TRUE)),IF(H537="ガソリン",VLOOKUP(L537,参考データ!$D$16:$H$18,5,TRUE),VLOOKUP(L537,参考データ!$D$19:$H$27,5,TRUE)))&lt;(J537/N537),"エラー","OK"))))</f>
        <v/>
      </c>
      <c r="AN537" s="156">
        <f t="shared" si="84"/>
        <v>0</v>
      </c>
      <c r="AO537" s="156">
        <f t="shared" si="85"/>
        <v>0</v>
      </c>
      <c r="AP537" s="140">
        <f t="shared" si="86"/>
        <v>0</v>
      </c>
      <c r="AQ537" s="159" t="str">
        <f t="shared" si="87"/>
        <v/>
      </c>
    </row>
    <row r="538" spans="2:43" x14ac:dyDescent="0.2">
      <c r="B538" s="202">
        <v>527</v>
      </c>
      <c r="C538" s="45"/>
      <c r="D538" s="114"/>
      <c r="E538" s="114"/>
      <c r="F538" s="114"/>
      <c r="G538" s="44"/>
      <c r="H538" s="10"/>
      <c r="I538" s="10"/>
      <c r="J538" s="5"/>
      <c r="K538" s="36"/>
      <c r="L538" s="37"/>
      <c r="M538" s="8"/>
      <c r="N538" s="82"/>
      <c r="O538" s="68"/>
      <c r="P538" s="82"/>
      <c r="Q538" s="81"/>
      <c r="R538" s="280" t="str">
        <f t="shared" si="82"/>
        <v/>
      </c>
      <c r="S538" s="39" t="str">
        <f>IF(I538="","",IF(I538="委託輸送",IF(H538="ガソリン",VLOOKUP(L538,参考データ!$D$4:$F$6,3,TRUE),VLOOKUP(L538,参考データ!$D$7:$F$15,3,TRUE)),IF(H538="ガソリン",VLOOKUP(L538,参考データ!$D$16:$F$18,3,TRUE),VLOOKUP(L538,参考データ!$D$19:$F$27,3,TRUE))))</f>
        <v/>
      </c>
      <c r="T538" s="204" t="str">
        <f>IF(C538="","",IF(AND(J538=0,K538=0),0,IF(Q538="有",IF(H538="ガソリン",VLOOKUP(M538,参考データ!$B$36:$F$38,3,FALSE)/R538^VLOOKUP(M538,参考データ!$B$36:$F$38,4,FALSE)/L538^VLOOKUP(M538,参考データ!$B$36:$F$38,5,FALSE),VLOOKUP(M538,参考データ!$B$39:$F$42,3,FALSE)/R538^VLOOKUP(M538,参考データ!$B$39:$F$42,4,FALSE)/L538^VLOOKUP(M538,参考データ!$B$39:$F$42,5,FALSE))*U538,J538/(IF(I538="委託輸送",IF(H538="ガソリン",INDEX(参考データ!$F$48:$I$50,MATCH(L538,参考データ!$D$48:$D$50,1),MATCH(M538,参考データ!$F$47:$I$47,0)),INDEX(参考データ!$F$51:$I$59,MATCH(L538,参考データ!$D$51:$D$59,1),MATCH(M538,参考データ!$F$47:$I$47,0))),IF(H538="ガソリン",INDEX(参考データ!$F$60:$I$62,MATCH(L538,参考データ!$D$60:$D$62,1),MATCH(M538,参考データ!$F$47:$I$47,0)),INDEX(参考データ!$F$63:$I$71,MATCH(L538,参考データ!$D$63:$D$71,1),MATCH(M538,参考データ!$F$47:$I$47,0))))))))</f>
        <v/>
      </c>
      <c r="U538" s="218" t="str">
        <f t="shared" si="83"/>
        <v/>
      </c>
      <c r="V538" s="206" t="str">
        <f>IF(C538="","",IF(AND(K538=0,T538=0),"OK",IF(Q538="有",IF(OR(IF(I538="委託輸送",IF(H538="ガソリン",VLOOKUP(L538,参考データ!$D$4:$H$6,5,TRUE),VLOOKUP(L538,参考データ!$D$7:$H$15,5,TRUE)),IF(H538="ガソリン",VLOOKUP(L538,参考データ!$D$16:$H$18,5,TRUE),VLOOKUP(L538,参考データ!$D$19:$H$27,5,TRUE)))&lt;(J538/N538),S538&gt;R538),"エラー","OK"),IF(IF(I538="委託輸送",IF(H538="ガソリン",VLOOKUP(L538,参考データ!$D$4:$H$6,5,TRUE),VLOOKUP(L538,参考データ!$D$7:$H$15,5,TRUE)),IF(H538="ガソリン",VLOOKUP(L538,参考データ!$D$16:$H$18,5,TRUE),VLOOKUP(L538,参考データ!$D$19:$H$27,5,TRUE)))&lt;(J538/N538),"エラー","OK"))))</f>
        <v/>
      </c>
      <c r="AN538" s="156">
        <f t="shared" si="84"/>
        <v>0</v>
      </c>
      <c r="AO538" s="156">
        <f t="shared" si="85"/>
        <v>0</v>
      </c>
      <c r="AP538" s="140">
        <f t="shared" si="86"/>
        <v>0</v>
      </c>
      <c r="AQ538" s="159" t="str">
        <f t="shared" si="87"/>
        <v/>
      </c>
    </row>
    <row r="539" spans="2:43" x14ac:dyDescent="0.2">
      <c r="B539" s="202">
        <v>528</v>
      </c>
      <c r="C539" s="45"/>
      <c r="D539" s="114"/>
      <c r="E539" s="114"/>
      <c r="F539" s="114"/>
      <c r="G539" s="44"/>
      <c r="H539" s="10"/>
      <c r="I539" s="10"/>
      <c r="J539" s="5"/>
      <c r="K539" s="36"/>
      <c r="L539" s="37"/>
      <c r="M539" s="8"/>
      <c r="N539" s="82"/>
      <c r="O539" s="68"/>
      <c r="P539" s="82"/>
      <c r="Q539" s="81"/>
      <c r="R539" s="280" t="str">
        <f t="shared" si="82"/>
        <v/>
      </c>
      <c r="S539" s="39" t="str">
        <f>IF(I539="","",IF(I539="委託輸送",IF(H539="ガソリン",VLOOKUP(L539,参考データ!$D$4:$F$6,3,TRUE),VLOOKUP(L539,参考データ!$D$7:$F$15,3,TRUE)),IF(H539="ガソリン",VLOOKUP(L539,参考データ!$D$16:$F$18,3,TRUE),VLOOKUP(L539,参考データ!$D$19:$F$27,3,TRUE))))</f>
        <v/>
      </c>
      <c r="T539" s="204" t="str">
        <f>IF(C539="","",IF(AND(J539=0,K539=0),0,IF(Q539="有",IF(H539="ガソリン",VLOOKUP(M539,参考データ!$B$36:$F$38,3,FALSE)/R539^VLOOKUP(M539,参考データ!$B$36:$F$38,4,FALSE)/L539^VLOOKUP(M539,参考データ!$B$36:$F$38,5,FALSE),VLOOKUP(M539,参考データ!$B$39:$F$42,3,FALSE)/R539^VLOOKUP(M539,参考データ!$B$39:$F$42,4,FALSE)/L539^VLOOKUP(M539,参考データ!$B$39:$F$42,5,FALSE))*U539,J539/(IF(I539="委託輸送",IF(H539="ガソリン",INDEX(参考データ!$F$48:$I$50,MATCH(L539,参考データ!$D$48:$D$50,1),MATCH(M539,参考データ!$F$47:$I$47,0)),INDEX(参考データ!$F$51:$I$59,MATCH(L539,参考データ!$D$51:$D$59,1),MATCH(M539,参考データ!$F$47:$I$47,0))),IF(H539="ガソリン",INDEX(参考データ!$F$60:$I$62,MATCH(L539,参考データ!$D$60:$D$62,1),MATCH(M539,参考データ!$F$47:$I$47,0)),INDEX(参考データ!$F$63:$I$71,MATCH(L539,参考データ!$D$63:$D$71,1),MATCH(M539,参考データ!$F$47:$I$47,0))))))))</f>
        <v/>
      </c>
      <c r="U539" s="218" t="str">
        <f t="shared" si="83"/>
        <v/>
      </c>
      <c r="V539" s="206" t="str">
        <f>IF(C539="","",IF(AND(K539=0,T539=0),"OK",IF(Q539="有",IF(OR(IF(I539="委託輸送",IF(H539="ガソリン",VLOOKUP(L539,参考データ!$D$4:$H$6,5,TRUE),VLOOKUP(L539,参考データ!$D$7:$H$15,5,TRUE)),IF(H539="ガソリン",VLOOKUP(L539,参考データ!$D$16:$H$18,5,TRUE),VLOOKUP(L539,参考データ!$D$19:$H$27,5,TRUE)))&lt;(J539/N539),S539&gt;R539),"エラー","OK"),IF(IF(I539="委託輸送",IF(H539="ガソリン",VLOOKUP(L539,参考データ!$D$4:$H$6,5,TRUE),VLOOKUP(L539,参考データ!$D$7:$H$15,5,TRUE)),IF(H539="ガソリン",VLOOKUP(L539,参考データ!$D$16:$H$18,5,TRUE),VLOOKUP(L539,参考データ!$D$19:$H$27,5,TRUE)))&lt;(J539/N539),"エラー","OK"))))</f>
        <v/>
      </c>
      <c r="AN539" s="156">
        <f t="shared" si="84"/>
        <v>0</v>
      </c>
      <c r="AO539" s="156">
        <f t="shared" si="85"/>
        <v>0</v>
      </c>
      <c r="AP539" s="140">
        <f t="shared" si="86"/>
        <v>0</v>
      </c>
      <c r="AQ539" s="159" t="str">
        <f t="shared" si="87"/>
        <v/>
      </c>
    </row>
    <row r="540" spans="2:43" x14ac:dyDescent="0.2">
      <c r="B540" s="202">
        <v>529</v>
      </c>
      <c r="C540" s="45"/>
      <c r="D540" s="114"/>
      <c r="E540" s="114"/>
      <c r="F540" s="114"/>
      <c r="G540" s="44"/>
      <c r="H540" s="10"/>
      <c r="I540" s="10"/>
      <c r="J540" s="5"/>
      <c r="K540" s="36"/>
      <c r="L540" s="37"/>
      <c r="M540" s="8"/>
      <c r="N540" s="82"/>
      <c r="O540" s="68"/>
      <c r="P540" s="82"/>
      <c r="Q540" s="81"/>
      <c r="R540" s="280" t="str">
        <f t="shared" si="82"/>
        <v/>
      </c>
      <c r="S540" s="39" t="str">
        <f>IF(I540="","",IF(I540="委託輸送",IF(H540="ガソリン",VLOOKUP(L540,参考データ!$D$4:$F$6,3,TRUE),VLOOKUP(L540,参考データ!$D$7:$F$15,3,TRUE)),IF(H540="ガソリン",VLOOKUP(L540,参考データ!$D$16:$F$18,3,TRUE),VLOOKUP(L540,参考データ!$D$19:$F$27,3,TRUE))))</f>
        <v/>
      </c>
      <c r="T540" s="204" t="str">
        <f>IF(C540="","",IF(AND(J540=0,K540=0),0,IF(Q540="有",IF(H540="ガソリン",VLOOKUP(M540,参考データ!$B$36:$F$38,3,FALSE)/R540^VLOOKUP(M540,参考データ!$B$36:$F$38,4,FALSE)/L540^VLOOKUP(M540,参考データ!$B$36:$F$38,5,FALSE),VLOOKUP(M540,参考データ!$B$39:$F$42,3,FALSE)/R540^VLOOKUP(M540,参考データ!$B$39:$F$42,4,FALSE)/L540^VLOOKUP(M540,参考データ!$B$39:$F$42,5,FALSE))*U540,J540/(IF(I540="委託輸送",IF(H540="ガソリン",INDEX(参考データ!$F$48:$I$50,MATCH(L540,参考データ!$D$48:$D$50,1),MATCH(M540,参考データ!$F$47:$I$47,0)),INDEX(参考データ!$F$51:$I$59,MATCH(L540,参考データ!$D$51:$D$59,1),MATCH(M540,参考データ!$F$47:$I$47,0))),IF(H540="ガソリン",INDEX(参考データ!$F$60:$I$62,MATCH(L540,参考データ!$D$60:$D$62,1),MATCH(M540,参考データ!$F$47:$I$47,0)),INDEX(参考データ!$F$63:$I$71,MATCH(L540,参考データ!$D$63:$D$71,1),MATCH(M540,参考データ!$F$47:$I$47,0))))))))</f>
        <v/>
      </c>
      <c r="U540" s="218" t="str">
        <f t="shared" si="83"/>
        <v/>
      </c>
      <c r="V540" s="206" t="str">
        <f>IF(C540="","",IF(AND(K540=0,T540=0),"OK",IF(Q540="有",IF(OR(IF(I540="委託輸送",IF(H540="ガソリン",VLOOKUP(L540,参考データ!$D$4:$H$6,5,TRUE),VLOOKUP(L540,参考データ!$D$7:$H$15,5,TRUE)),IF(H540="ガソリン",VLOOKUP(L540,参考データ!$D$16:$H$18,5,TRUE),VLOOKUP(L540,参考データ!$D$19:$H$27,5,TRUE)))&lt;(J540/N540),S540&gt;R540),"エラー","OK"),IF(IF(I540="委託輸送",IF(H540="ガソリン",VLOOKUP(L540,参考データ!$D$4:$H$6,5,TRUE),VLOOKUP(L540,参考データ!$D$7:$H$15,5,TRUE)),IF(H540="ガソリン",VLOOKUP(L540,参考データ!$D$16:$H$18,5,TRUE),VLOOKUP(L540,参考データ!$D$19:$H$27,5,TRUE)))&lt;(J540/N540),"エラー","OK"))))</f>
        <v/>
      </c>
      <c r="AN540" s="156">
        <f t="shared" si="84"/>
        <v>0</v>
      </c>
      <c r="AO540" s="156">
        <f t="shared" si="85"/>
        <v>0</v>
      </c>
      <c r="AP540" s="140">
        <f t="shared" si="86"/>
        <v>0</v>
      </c>
      <c r="AQ540" s="159" t="str">
        <f t="shared" si="87"/>
        <v/>
      </c>
    </row>
    <row r="541" spans="2:43" x14ac:dyDescent="0.2">
      <c r="B541" s="202">
        <v>530</v>
      </c>
      <c r="C541" s="45"/>
      <c r="D541" s="114"/>
      <c r="E541" s="114"/>
      <c r="F541" s="114"/>
      <c r="G541" s="44"/>
      <c r="H541" s="10"/>
      <c r="I541" s="10"/>
      <c r="J541" s="5"/>
      <c r="K541" s="36"/>
      <c r="L541" s="37"/>
      <c r="M541" s="8"/>
      <c r="N541" s="82"/>
      <c r="O541" s="68"/>
      <c r="P541" s="82"/>
      <c r="Q541" s="81"/>
      <c r="R541" s="280" t="str">
        <f t="shared" si="82"/>
        <v/>
      </c>
      <c r="S541" s="39" t="str">
        <f>IF(I541="","",IF(I541="委託輸送",IF(H541="ガソリン",VLOOKUP(L541,参考データ!$D$4:$F$6,3,TRUE),VLOOKUP(L541,参考データ!$D$7:$F$15,3,TRUE)),IF(H541="ガソリン",VLOOKUP(L541,参考データ!$D$16:$F$18,3,TRUE),VLOOKUP(L541,参考データ!$D$19:$F$27,3,TRUE))))</f>
        <v/>
      </c>
      <c r="T541" s="204" t="str">
        <f>IF(C541="","",IF(AND(J541=0,K541=0),0,IF(Q541="有",IF(H541="ガソリン",VLOOKUP(M541,参考データ!$B$36:$F$38,3,FALSE)/R541^VLOOKUP(M541,参考データ!$B$36:$F$38,4,FALSE)/L541^VLOOKUP(M541,参考データ!$B$36:$F$38,5,FALSE),VLOOKUP(M541,参考データ!$B$39:$F$42,3,FALSE)/R541^VLOOKUP(M541,参考データ!$B$39:$F$42,4,FALSE)/L541^VLOOKUP(M541,参考データ!$B$39:$F$42,5,FALSE))*U541,J541/(IF(I541="委託輸送",IF(H541="ガソリン",INDEX(参考データ!$F$48:$I$50,MATCH(L541,参考データ!$D$48:$D$50,1),MATCH(M541,参考データ!$F$47:$I$47,0)),INDEX(参考データ!$F$51:$I$59,MATCH(L541,参考データ!$D$51:$D$59,1),MATCH(M541,参考データ!$F$47:$I$47,0))),IF(H541="ガソリン",INDEX(参考データ!$F$60:$I$62,MATCH(L541,参考データ!$D$60:$D$62,1),MATCH(M541,参考データ!$F$47:$I$47,0)),INDEX(参考データ!$F$63:$I$71,MATCH(L541,参考データ!$D$63:$D$71,1),MATCH(M541,参考データ!$F$47:$I$47,0))))))))</f>
        <v/>
      </c>
      <c r="U541" s="218" t="str">
        <f t="shared" si="83"/>
        <v/>
      </c>
      <c r="V541" s="206" t="str">
        <f>IF(C541="","",IF(AND(K541=0,T541=0),"OK",IF(Q541="有",IF(OR(IF(I541="委託輸送",IF(H541="ガソリン",VLOOKUP(L541,参考データ!$D$4:$H$6,5,TRUE),VLOOKUP(L541,参考データ!$D$7:$H$15,5,TRUE)),IF(H541="ガソリン",VLOOKUP(L541,参考データ!$D$16:$H$18,5,TRUE),VLOOKUP(L541,参考データ!$D$19:$H$27,5,TRUE)))&lt;(J541/N541),S541&gt;R541),"エラー","OK"),IF(IF(I541="委託輸送",IF(H541="ガソリン",VLOOKUP(L541,参考データ!$D$4:$H$6,5,TRUE),VLOOKUP(L541,参考データ!$D$7:$H$15,5,TRUE)),IF(H541="ガソリン",VLOOKUP(L541,参考データ!$D$16:$H$18,5,TRUE),VLOOKUP(L541,参考データ!$D$19:$H$27,5,TRUE)))&lt;(J541/N541),"エラー","OK"))))</f>
        <v/>
      </c>
      <c r="AN541" s="156">
        <f t="shared" si="84"/>
        <v>0</v>
      </c>
      <c r="AO541" s="156">
        <f t="shared" si="85"/>
        <v>0</v>
      </c>
      <c r="AP541" s="140">
        <f t="shared" si="86"/>
        <v>0</v>
      </c>
      <c r="AQ541" s="159" t="str">
        <f t="shared" si="87"/>
        <v/>
      </c>
    </row>
    <row r="542" spans="2:43" x14ac:dyDescent="0.2">
      <c r="B542" s="202">
        <v>531</v>
      </c>
      <c r="C542" s="45"/>
      <c r="D542" s="114"/>
      <c r="E542" s="114"/>
      <c r="F542" s="114"/>
      <c r="G542" s="44"/>
      <c r="H542" s="10"/>
      <c r="I542" s="10"/>
      <c r="J542" s="5"/>
      <c r="K542" s="36"/>
      <c r="L542" s="37"/>
      <c r="M542" s="8"/>
      <c r="N542" s="82"/>
      <c r="O542" s="68"/>
      <c r="P542" s="82"/>
      <c r="Q542" s="81"/>
      <c r="R542" s="280" t="str">
        <f t="shared" si="82"/>
        <v/>
      </c>
      <c r="S542" s="39" t="str">
        <f>IF(I542="","",IF(I542="委託輸送",IF(H542="ガソリン",VLOOKUP(L542,参考データ!$D$4:$F$6,3,TRUE),VLOOKUP(L542,参考データ!$D$7:$F$15,3,TRUE)),IF(H542="ガソリン",VLOOKUP(L542,参考データ!$D$16:$F$18,3,TRUE),VLOOKUP(L542,参考データ!$D$19:$F$27,3,TRUE))))</f>
        <v/>
      </c>
      <c r="T542" s="204" t="str">
        <f>IF(C542="","",IF(AND(J542=0,K542=0),0,IF(Q542="有",IF(H542="ガソリン",VLOOKUP(M542,参考データ!$B$36:$F$38,3,FALSE)/R542^VLOOKUP(M542,参考データ!$B$36:$F$38,4,FALSE)/L542^VLOOKUP(M542,参考データ!$B$36:$F$38,5,FALSE),VLOOKUP(M542,参考データ!$B$39:$F$42,3,FALSE)/R542^VLOOKUP(M542,参考データ!$B$39:$F$42,4,FALSE)/L542^VLOOKUP(M542,参考データ!$B$39:$F$42,5,FALSE))*U542,J542/(IF(I542="委託輸送",IF(H542="ガソリン",INDEX(参考データ!$F$48:$I$50,MATCH(L542,参考データ!$D$48:$D$50,1),MATCH(M542,参考データ!$F$47:$I$47,0)),INDEX(参考データ!$F$51:$I$59,MATCH(L542,参考データ!$D$51:$D$59,1),MATCH(M542,参考データ!$F$47:$I$47,0))),IF(H542="ガソリン",INDEX(参考データ!$F$60:$I$62,MATCH(L542,参考データ!$D$60:$D$62,1),MATCH(M542,参考データ!$F$47:$I$47,0)),INDEX(参考データ!$F$63:$I$71,MATCH(L542,参考データ!$D$63:$D$71,1),MATCH(M542,参考データ!$F$47:$I$47,0))))))))</f>
        <v/>
      </c>
      <c r="U542" s="218" t="str">
        <f t="shared" si="83"/>
        <v/>
      </c>
      <c r="V542" s="206" t="str">
        <f>IF(C542="","",IF(AND(K542=0,T542=0),"OK",IF(Q542="有",IF(OR(IF(I542="委託輸送",IF(H542="ガソリン",VLOOKUP(L542,参考データ!$D$4:$H$6,5,TRUE),VLOOKUP(L542,参考データ!$D$7:$H$15,5,TRUE)),IF(H542="ガソリン",VLOOKUP(L542,参考データ!$D$16:$H$18,5,TRUE),VLOOKUP(L542,参考データ!$D$19:$H$27,5,TRUE)))&lt;(J542/N542),S542&gt;R542),"エラー","OK"),IF(IF(I542="委託輸送",IF(H542="ガソリン",VLOOKUP(L542,参考データ!$D$4:$H$6,5,TRUE),VLOOKUP(L542,参考データ!$D$7:$H$15,5,TRUE)),IF(H542="ガソリン",VLOOKUP(L542,参考データ!$D$16:$H$18,5,TRUE),VLOOKUP(L542,参考データ!$D$19:$H$27,5,TRUE)))&lt;(J542/N542),"エラー","OK"))))</f>
        <v/>
      </c>
      <c r="AN542" s="156">
        <f t="shared" si="84"/>
        <v>0</v>
      </c>
      <c r="AO542" s="156">
        <f t="shared" si="85"/>
        <v>0</v>
      </c>
      <c r="AP542" s="140">
        <f t="shared" si="86"/>
        <v>0</v>
      </c>
      <c r="AQ542" s="159" t="str">
        <f t="shared" si="87"/>
        <v/>
      </c>
    </row>
    <row r="543" spans="2:43" x14ac:dyDescent="0.2">
      <c r="B543" s="202">
        <v>532</v>
      </c>
      <c r="C543" s="45"/>
      <c r="D543" s="114"/>
      <c r="E543" s="114"/>
      <c r="F543" s="114"/>
      <c r="G543" s="44"/>
      <c r="H543" s="10"/>
      <c r="I543" s="10"/>
      <c r="J543" s="5"/>
      <c r="K543" s="36"/>
      <c r="L543" s="37"/>
      <c r="M543" s="8"/>
      <c r="N543" s="82"/>
      <c r="O543" s="68"/>
      <c r="P543" s="82"/>
      <c r="Q543" s="81"/>
      <c r="R543" s="280" t="str">
        <f t="shared" si="82"/>
        <v/>
      </c>
      <c r="S543" s="39" t="str">
        <f>IF(I543="","",IF(I543="委託輸送",IF(H543="ガソリン",VLOOKUP(L543,参考データ!$D$4:$F$6,3,TRUE),VLOOKUP(L543,参考データ!$D$7:$F$15,3,TRUE)),IF(H543="ガソリン",VLOOKUP(L543,参考データ!$D$16:$F$18,3,TRUE),VLOOKUP(L543,参考データ!$D$19:$F$27,3,TRUE))))</f>
        <v/>
      </c>
      <c r="T543" s="204" t="str">
        <f>IF(C543="","",IF(AND(J543=0,K543=0),0,IF(Q543="有",IF(H543="ガソリン",VLOOKUP(M543,参考データ!$B$36:$F$38,3,FALSE)/R543^VLOOKUP(M543,参考データ!$B$36:$F$38,4,FALSE)/L543^VLOOKUP(M543,参考データ!$B$36:$F$38,5,FALSE),VLOOKUP(M543,参考データ!$B$39:$F$42,3,FALSE)/R543^VLOOKUP(M543,参考データ!$B$39:$F$42,4,FALSE)/L543^VLOOKUP(M543,参考データ!$B$39:$F$42,5,FALSE))*U543,J543/(IF(I543="委託輸送",IF(H543="ガソリン",INDEX(参考データ!$F$48:$I$50,MATCH(L543,参考データ!$D$48:$D$50,1),MATCH(M543,参考データ!$F$47:$I$47,0)),INDEX(参考データ!$F$51:$I$59,MATCH(L543,参考データ!$D$51:$D$59,1),MATCH(M543,参考データ!$F$47:$I$47,0))),IF(H543="ガソリン",INDEX(参考データ!$F$60:$I$62,MATCH(L543,参考データ!$D$60:$D$62,1),MATCH(M543,参考データ!$F$47:$I$47,0)),INDEX(参考データ!$F$63:$I$71,MATCH(L543,参考データ!$D$63:$D$71,1),MATCH(M543,参考データ!$F$47:$I$47,0))))))))</f>
        <v/>
      </c>
      <c r="U543" s="218" t="str">
        <f t="shared" si="83"/>
        <v/>
      </c>
      <c r="V543" s="206" t="str">
        <f>IF(C543="","",IF(AND(K543=0,T543=0),"OK",IF(Q543="有",IF(OR(IF(I543="委託輸送",IF(H543="ガソリン",VLOOKUP(L543,参考データ!$D$4:$H$6,5,TRUE),VLOOKUP(L543,参考データ!$D$7:$H$15,5,TRUE)),IF(H543="ガソリン",VLOOKUP(L543,参考データ!$D$16:$H$18,5,TRUE),VLOOKUP(L543,参考データ!$D$19:$H$27,5,TRUE)))&lt;(J543/N543),S543&gt;R543),"エラー","OK"),IF(IF(I543="委託輸送",IF(H543="ガソリン",VLOOKUP(L543,参考データ!$D$4:$H$6,5,TRUE),VLOOKUP(L543,参考データ!$D$7:$H$15,5,TRUE)),IF(H543="ガソリン",VLOOKUP(L543,参考データ!$D$16:$H$18,5,TRUE),VLOOKUP(L543,参考データ!$D$19:$H$27,5,TRUE)))&lt;(J543/N543),"エラー","OK"))))</f>
        <v/>
      </c>
      <c r="AN543" s="156">
        <f t="shared" si="84"/>
        <v>0</v>
      </c>
      <c r="AO543" s="156">
        <f t="shared" si="85"/>
        <v>0</v>
      </c>
      <c r="AP543" s="140">
        <f t="shared" si="86"/>
        <v>0</v>
      </c>
      <c r="AQ543" s="159" t="str">
        <f t="shared" si="87"/>
        <v/>
      </c>
    </row>
    <row r="544" spans="2:43" x14ac:dyDescent="0.2">
      <c r="B544" s="202">
        <v>533</v>
      </c>
      <c r="C544" s="45"/>
      <c r="D544" s="114"/>
      <c r="E544" s="114"/>
      <c r="F544" s="114"/>
      <c r="G544" s="44"/>
      <c r="H544" s="10"/>
      <c r="I544" s="10"/>
      <c r="J544" s="5"/>
      <c r="K544" s="36"/>
      <c r="L544" s="37"/>
      <c r="M544" s="8"/>
      <c r="N544" s="82"/>
      <c r="O544" s="68"/>
      <c r="P544" s="82"/>
      <c r="Q544" s="81"/>
      <c r="R544" s="280" t="str">
        <f t="shared" si="82"/>
        <v/>
      </c>
      <c r="S544" s="39" t="str">
        <f>IF(I544="","",IF(I544="委託輸送",IF(H544="ガソリン",VLOOKUP(L544,参考データ!$D$4:$F$6,3,TRUE),VLOOKUP(L544,参考データ!$D$7:$F$15,3,TRUE)),IF(H544="ガソリン",VLOOKUP(L544,参考データ!$D$16:$F$18,3,TRUE),VLOOKUP(L544,参考データ!$D$19:$F$27,3,TRUE))))</f>
        <v/>
      </c>
      <c r="T544" s="204" t="str">
        <f>IF(C544="","",IF(AND(J544=0,K544=0),0,IF(Q544="有",IF(H544="ガソリン",VLOOKUP(M544,参考データ!$B$36:$F$38,3,FALSE)/R544^VLOOKUP(M544,参考データ!$B$36:$F$38,4,FALSE)/L544^VLOOKUP(M544,参考データ!$B$36:$F$38,5,FALSE),VLOOKUP(M544,参考データ!$B$39:$F$42,3,FALSE)/R544^VLOOKUP(M544,参考データ!$B$39:$F$42,4,FALSE)/L544^VLOOKUP(M544,参考データ!$B$39:$F$42,5,FALSE))*U544,J544/(IF(I544="委託輸送",IF(H544="ガソリン",INDEX(参考データ!$F$48:$I$50,MATCH(L544,参考データ!$D$48:$D$50,1),MATCH(M544,参考データ!$F$47:$I$47,0)),INDEX(参考データ!$F$51:$I$59,MATCH(L544,参考データ!$D$51:$D$59,1),MATCH(M544,参考データ!$F$47:$I$47,0))),IF(H544="ガソリン",INDEX(参考データ!$F$60:$I$62,MATCH(L544,参考データ!$D$60:$D$62,1),MATCH(M544,参考データ!$F$47:$I$47,0)),INDEX(参考データ!$F$63:$I$71,MATCH(L544,参考データ!$D$63:$D$71,1),MATCH(M544,参考データ!$F$47:$I$47,0))))))))</f>
        <v/>
      </c>
      <c r="U544" s="218" t="str">
        <f t="shared" si="83"/>
        <v/>
      </c>
      <c r="V544" s="206" t="str">
        <f>IF(C544="","",IF(AND(K544=0,T544=0),"OK",IF(Q544="有",IF(OR(IF(I544="委託輸送",IF(H544="ガソリン",VLOOKUP(L544,参考データ!$D$4:$H$6,5,TRUE),VLOOKUP(L544,参考データ!$D$7:$H$15,5,TRUE)),IF(H544="ガソリン",VLOOKUP(L544,参考データ!$D$16:$H$18,5,TRUE),VLOOKUP(L544,参考データ!$D$19:$H$27,5,TRUE)))&lt;(J544/N544),S544&gt;R544),"エラー","OK"),IF(IF(I544="委託輸送",IF(H544="ガソリン",VLOOKUP(L544,参考データ!$D$4:$H$6,5,TRUE),VLOOKUP(L544,参考データ!$D$7:$H$15,5,TRUE)),IF(H544="ガソリン",VLOOKUP(L544,参考データ!$D$16:$H$18,5,TRUE),VLOOKUP(L544,参考データ!$D$19:$H$27,5,TRUE)))&lt;(J544/N544),"エラー","OK"))))</f>
        <v/>
      </c>
      <c r="AN544" s="156">
        <f t="shared" si="84"/>
        <v>0</v>
      </c>
      <c r="AO544" s="156">
        <f t="shared" si="85"/>
        <v>0</v>
      </c>
      <c r="AP544" s="140">
        <f t="shared" si="86"/>
        <v>0</v>
      </c>
      <c r="AQ544" s="159" t="str">
        <f t="shared" si="87"/>
        <v/>
      </c>
    </row>
    <row r="545" spans="2:43" x14ac:dyDescent="0.2">
      <c r="B545" s="202">
        <v>534</v>
      </c>
      <c r="C545" s="45"/>
      <c r="D545" s="114"/>
      <c r="E545" s="114"/>
      <c r="F545" s="114"/>
      <c r="G545" s="44"/>
      <c r="H545" s="10"/>
      <c r="I545" s="10"/>
      <c r="J545" s="5"/>
      <c r="K545" s="36"/>
      <c r="L545" s="37"/>
      <c r="M545" s="8"/>
      <c r="N545" s="82"/>
      <c r="O545" s="68"/>
      <c r="P545" s="82"/>
      <c r="Q545" s="81"/>
      <c r="R545" s="280" t="str">
        <f t="shared" si="82"/>
        <v/>
      </c>
      <c r="S545" s="39" t="str">
        <f>IF(I545="","",IF(I545="委託輸送",IF(H545="ガソリン",VLOOKUP(L545,参考データ!$D$4:$F$6,3,TRUE),VLOOKUP(L545,参考データ!$D$7:$F$15,3,TRUE)),IF(H545="ガソリン",VLOOKUP(L545,参考データ!$D$16:$F$18,3,TRUE),VLOOKUP(L545,参考データ!$D$19:$F$27,3,TRUE))))</f>
        <v/>
      </c>
      <c r="T545" s="204" t="str">
        <f>IF(C545="","",IF(AND(J545=0,K545=0),0,IF(Q545="有",IF(H545="ガソリン",VLOOKUP(M545,参考データ!$B$36:$F$38,3,FALSE)/R545^VLOOKUP(M545,参考データ!$B$36:$F$38,4,FALSE)/L545^VLOOKUP(M545,参考データ!$B$36:$F$38,5,FALSE),VLOOKUP(M545,参考データ!$B$39:$F$42,3,FALSE)/R545^VLOOKUP(M545,参考データ!$B$39:$F$42,4,FALSE)/L545^VLOOKUP(M545,参考データ!$B$39:$F$42,5,FALSE))*U545,J545/(IF(I545="委託輸送",IF(H545="ガソリン",INDEX(参考データ!$F$48:$I$50,MATCH(L545,参考データ!$D$48:$D$50,1),MATCH(M545,参考データ!$F$47:$I$47,0)),INDEX(参考データ!$F$51:$I$59,MATCH(L545,参考データ!$D$51:$D$59,1),MATCH(M545,参考データ!$F$47:$I$47,0))),IF(H545="ガソリン",INDEX(参考データ!$F$60:$I$62,MATCH(L545,参考データ!$D$60:$D$62,1),MATCH(M545,参考データ!$F$47:$I$47,0)),INDEX(参考データ!$F$63:$I$71,MATCH(L545,参考データ!$D$63:$D$71,1),MATCH(M545,参考データ!$F$47:$I$47,0))))))))</f>
        <v/>
      </c>
      <c r="U545" s="218" t="str">
        <f t="shared" si="83"/>
        <v/>
      </c>
      <c r="V545" s="206" t="str">
        <f>IF(C545="","",IF(AND(K545=0,T545=0),"OK",IF(Q545="有",IF(OR(IF(I545="委託輸送",IF(H545="ガソリン",VLOOKUP(L545,参考データ!$D$4:$H$6,5,TRUE),VLOOKUP(L545,参考データ!$D$7:$H$15,5,TRUE)),IF(H545="ガソリン",VLOOKUP(L545,参考データ!$D$16:$H$18,5,TRUE),VLOOKUP(L545,参考データ!$D$19:$H$27,5,TRUE)))&lt;(J545/N545),S545&gt;R545),"エラー","OK"),IF(IF(I545="委託輸送",IF(H545="ガソリン",VLOOKUP(L545,参考データ!$D$4:$H$6,5,TRUE),VLOOKUP(L545,参考データ!$D$7:$H$15,5,TRUE)),IF(H545="ガソリン",VLOOKUP(L545,参考データ!$D$16:$H$18,5,TRUE),VLOOKUP(L545,参考データ!$D$19:$H$27,5,TRUE)))&lt;(J545/N545),"エラー","OK"))))</f>
        <v/>
      </c>
      <c r="AN545" s="156">
        <f t="shared" si="84"/>
        <v>0</v>
      </c>
      <c r="AO545" s="156">
        <f t="shared" si="85"/>
        <v>0</v>
      </c>
      <c r="AP545" s="140">
        <f t="shared" si="86"/>
        <v>0</v>
      </c>
      <c r="AQ545" s="159" t="str">
        <f t="shared" si="87"/>
        <v/>
      </c>
    </row>
    <row r="546" spans="2:43" x14ac:dyDescent="0.2">
      <c r="B546" s="202">
        <v>535</v>
      </c>
      <c r="C546" s="45"/>
      <c r="D546" s="114"/>
      <c r="E546" s="114"/>
      <c r="F546" s="114"/>
      <c r="G546" s="44"/>
      <c r="H546" s="10"/>
      <c r="I546" s="10"/>
      <c r="J546" s="5"/>
      <c r="K546" s="36"/>
      <c r="L546" s="37"/>
      <c r="M546" s="8"/>
      <c r="N546" s="82"/>
      <c r="O546" s="68"/>
      <c r="P546" s="82"/>
      <c r="Q546" s="81"/>
      <c r="R546" s="280" t="str">
        <f t="shared" si="82"/>
        <v/>
      </c>
      <c r="S546" s="39" t="str">
        <f>IF(I546="","",IF(I546="委託輸送",IF(H546="ガソリン",VLOOKUP(L546,参考データ!$D$4:$F$6,3,TRUE),VLOOKUP(L546,参考データ!$D$7:$F$15,3,TRUE)),IF(H546="ガソリン",VLOOKUP(L546,参考データ!$D$16:$F$18,3,TRUE),VLOOKUP(L546,参考データ!$D$19:$F$27,3,TRUE))))</f>
        <v/>
      </c>
      <c r="T546" s="204" t="str">
        <f>IF(C546="","",IF(AND(J546=0,K546=0),0,IF(Q546="有",IF(H546="ガソリン",VLOOKUP(M546,参考データ!$B$36:$F$38,3,FALSE)/R546^VLOOKUP(M546,参考データ!$B$36:$F$38,4,FALSE)/L546^VLOOKUP(M546,参考データ!$B$36:$F$38,5,FALSE),VLOOKUP(M546,参考データ!$B$39:$F$42,3,FALSE)/R546^VLOOKUP(M546,参考データ!$B$39:$F$42,4,FALSE)/L546^VLOOKUP(M546,参考データ!$B$39:$F$42,5,FALSE))*U546,J546/(IF(I546="委託輸送",IF(H546="ガソリン",INDEX(参考データ!$F$48:$I$50,MATCH(L546,参考データ!$D$48:$D$50,1),MATCH(M546,参考データ!$F$47:$I$47,0)),INDEX(参考データ!$F$51:$I$59,MATCH(L546,参考データ!$D$51:$D$59,1),MATCH(M546,参考データ!$F$47:$I$47,0))),IF(H546="ガソリン",INDEX(参考データ!$F$60:$I$62,MATCH(L546,参考データ!$D$60:$D$62,1),MATCH(M546,参考データ!$F$47:$I$47,0)),INDEX(参考データ!$F$63:$I$71,MATCH(L546,参考データ!$D$63:$D$71,1),MATCH(M546,参考データ!$F$47:$I$47,0))))))))</f>
        <v/>
      </c>
      <c r="U546" s="218" t="str">
        <f t="shared" si="83"/>
        <v/>
      </c>
      <c r="V546" s="206" t="str">
        <f>IF(C546="","",IF(AND(K546=0,T546=0),"OK",IF(Q546="有",IF(OR(IF(I546="委託輸送",IF(H546="ガソリン",VLOOKUP(L546,参考データ!$D$4:$H$6,5,TRUE),VLOOKUP(L546,参考データ!$D$7:$H$15,5,TRUE)),IF(H546="ガソリン",VLOOKUP(L546,参考データ!$D$16:$H$18,5,TRUE),VLOOKUP(L546,参考データ!$D$19:$H$27,5,TRUE)))&lt;(J546/N546),S546&gt;R546),"エラー","OK"),IF(IF(I546="委託輸送",IF(H546="ガソリン",VLOOKUP(L546,参考データ!$D$4:$H$6,5,TRUE),VLOOKUP(L546,参考データ!$D$7:$H$15,5,TRUE)),IF(H546="ガソリン",VLOOKUP(L546,参考データ!$D$16:$H$18,5,TRUE),VLOOKUP(L546,参考データ!$D$19:$H$27,5,TRUE)))&lt;(J546/N546),"エラー","OK"))))</f>
        <v/>
      </c>
      <c r="AN546" s="156">
        <f t="shared" si="84"/>
        <v>0</v>
      </c>
      <c r="AO546" s="156">
        <f t="shared" si="85"/>
        <v>0</v>
      </c>
      <c r="AP546" s="140">
        <f t="shared" si="86"/>
        <v>0</v>
      </c>
      <c r="AQ546" s="159" t="str">
        <f t="shared" si="87"/>
        <v/>
      </c>
    </row>
    <row r="547" spans="2:43" x14ac:dyDescent="0.2">
      <c r="B547" s="202">
        <v>536</v>
      </c>
      <c r="C547" s="45"/>
      <c r="D547" s="114"/>
      <c r="E547" s="114"/>
      <c r="F547" s="114"/>
      <c r="G547" s="44"/>
      <c r="H547" s="10"/>
      <c r="I547" s="10"/>
      <c r="J547" s="5"/>
      <c r="K547" s="36"/>
      <c r="L547" s="37"/>
      <c r="M547" s="8"/>
      <c r="N547" s="82"/>
      <c r="O547" s="68"/>
      <c r="P547" s="82"/>
      <c r="Q547" s="81"/>
      <c r="R547" s="280" t="str">
        <f t="shared" si="82"/>
        <v/>
      </c>
      <c r="S547" s="39" t="str">
        <f>IF(I547="","",IF(I547="委託輸送",IF(H547="ガソリン",VLOOKUP(L547,参考データ!$D$4:$F$6,3,TRUE),VLOOKUP(L547,参考データ!$D$7:$F$15,3,TRUE)),IF(H547="ガソリン",VLOOKUP(L547,参考データ!$D$16:$F$18,3,TRUE),VLOOKUP(L547,参考データ!$D$19:$F$27,3,TRUE))))</f>
        <v/>
      </c>
      <c r="T547" s="204" t="str">
        <f>IF(C547="","",IF(AND(J547=0,K547=0),0,IF(Q547="有",IF(H547="ガソリン",VLOOKUP(M547,参考データ!$B$36:$F$38,3,FALSE)/R547^VLOOKUP(M547,参考データ!$B$36:$F$38,4,FALSE)/L547^VLOOKUP(M547,参考データ!$B$36:$F$38,5,FALSE),VLOOKUP(M547,参考データ!$B$39:$F$42,3,FALSE)/R547^VLOOKUP(M547,参考データ!$B$39:$F$42,4,FALSE)/L547^VLOOKUP(M547,参考データ!$B$39:$F$42,5,FALSE))*U547,J547/(IF(I547="委託輸送",IF(H547="ガソリン",INDEX(参考データ!$F$48:$I$50,MATCH(L547,参考データ!$D$48:$D$50,1),MATCH(M547,参考データ!$F$47:$I$47,0)),INDEX(参考データ!$F$51:$I$59,MATCH(L547,参考データ!$D$51:$D$59,1),MATCH(M547,参考データ!$F$47:$I$47,0))),IF(H547="ガソリン",INDEX(参考データ!$F$60:$I$62,MATCH(L547,参考データ!$D$60:$D$62,1),MATCH(M547,参考データ!$F$47:$I$47,0)),INDEX(参考データ!$F$63:$I$71,MATCH(L547,参考データ!$D$63:$D$71,1),MATCH(M547,参考データ!$F$47:$I$47,0))))))))</f>
        <v/>
      </c>
      <c r="U547" s="218" t="str">
        <f t="shared" si="83"/>
        <v/>
      </c>
      <c r="V547" s="206" t="str">
        <f>IF(C547="","",IF(AND(K547=0,T547=0),"OK",IF(Q547="有",IF(OR(IF(I547="委託輸送",IF(H547="ガソリン",VLOOKUP(L547,参考データ!$D$4:$H$6,5,TRUE),VLOOKUP(L547,参考データ!$D$7:$H$15,5,TRUE)),IF(H547="ガソリン",VLOOKUP(L547,参考データ!$D$16:$H$18,5,TRUE),VLOOKUP(L547,参考データ!$D$19:$H$27,5,TRUE)))&lt;(J547/N547),S547&gt;R547),"エラー","OK"),IF(IF(I547="委託輸送",IF(H547="ガソリン",VLOOKUP(L547,参考データ!$D$4:$H$6,5,TRUE),VLOOKUP(L547,参考データ!$D$7:$H$15,5,TRUE)),IF(H547="ガソリン",VLOOKUP(L547,参考データ!$D$16:$H$18,5,TRUE),VLOOKUP(L547,参考データ!$D$19:$H$27,5,TRUE)))&lt;(J547/N547),"エラー","OK"))))</f>
        <v/>
      </c>
      <c r="AN547" s="156">
        <f t="shared" si="84"/>
        <v>0</v>
      </c>
      <c r="AO547" s="156">
        <f t="shared" si="85"/>
        <v>0</v>
      </c>
      <c r="AP547" s="140">
        <f t="shared" si="86"/>
        <v>0</v>
      </c>
      <c r="AQ547" s="159" t="str">
        <f t="shared" si="87"/>
        <v/>
      </c>
    </row>
    <row r="548" spans="2:43" x14ac:dyDescent="0.2">
      <c r="B548" s="202">
        <v>537</v>
      </c>
      <c r="C548" s="45"/>
      <c r="D548" s="114"/>
      <c r="E548" s="114"/>
      <c r="F548" s="114"/>
      <c r="G548" s="44"/>
      <c r="H548" s="10"/>
      <c r="I548" s="10"/>
      <c r="J548" s="5"/>
      <c r="K548" s="36"/>
      <c r="L548" s="37"/>
      <c r="M548" s="8"/>
      <c r="N548" s="82"/>
      <c r="O548" s="68"/>
      <c r="P548" s="82"/>
      <c r="Q548" s="81"/>
      <c r="R548" s="280" t="str">
        <f t="shared" si="82"/>
        <v/>
      </c>
      <c r="S548" s="39" t="str">
        <f>IF(I548="","",IF(I548="委託輸送",IF(H548="ガソリン",VLOOKUP(L548,参考データ!$D$4:$F$6,3,TRUE),VLOOKUP(L548,参考データ!$D$7:$F$15,3,TRUE)),IF(H548="ガソリン",VLOOKUP(L548,参考データ!$D$16:$F$18,3,TRUE),VLOOKUP(L548,参考データ!$D$19:$F$27,3,TRUE))))</f>
        <v/>
      </c>
      <c r="T548" s="204" t="str">
        <f>IF(C548="","",IF(AND(J548=0,K548=0),0,IF(Q548="有",IF(H548="ガソリン",VLOOKUP(M548,参考データ!$B$36:$F$38,3,FALSE)/R548^VLOOKUP(M548,参考データ!$B$36:$F$38,4,FALSE)/L548^VLOOKUP(M548,参考データ!$B$36:$F$38,5,FALSE),VLOOKUP(M548,参考データ!$B$39:$F$42,3,FALSE)/R548^VLOOKUP(M548,参考データ!$B$39:$F$42,4,FALSE)/L548^VLOOKUP(M548,参考データ!$B$39:$F$42,5,FALSE))*U548,J548/(IF(I548="委託輸送",IF(H548="ガソリン",INDEX(参考データ!$F$48:$I$50,MATCH(L548,参考データ!$D$48:$D$50,1),MATCH(M548,参考データ!$F$47:$I$47,0)),INDEX(参考データ!$F$51:$I$59,MATCH(L548,参考データ!$D$51:$D$59,1),MATCH(M548,参考データ!$F$47:$I$47,0))),IF(H548="ガソリン",INDEX(参考データ!$F$60:$I$62,MATCH(L548,参考データ!$D$60:$D$62,1),MATCH(M548,参考データ!$F$47:$I$47,0)),INDEX(参考データ!$F$63:$I$71,MATCH(L548,参考データ!$D$63:$D$71,1),MATCH(M548,参考データ!$F$47:$I$47,0))))))))</f>
        <v/>
      </c>
      <c r="U548" s="218" t="str">
        <f t="shared" si="83"/>
        <v/>
      </c>
      <c r="V548" s="206" t="str">
        <f>IF(C548="","",IF(AND(K548=0,T548=0),"OK",IF(Q548="有",IF(OR(IF(I548="委託輸送",IF(H548="ガソリン",VLOOKUP(L548,参考データ!$D$4:$H$6,5,TRUE),VLOOKUP(L548,参考データ!$D$7:$H$15,5,TRUE)),IF(H548="ガソリン",VLOOKUP(L548,参考データ!$D$16:$H$18,5,TRUE),VLOOKUP(L548,参考データ!$D$19:$H$27,5,TRUE)))&lt;(J548/N548),S548&gt;R548),"エラー","OK"),IF(IF(I548="委託輸送",IF(H548="ガソリン",VLOOKUP(L548,参考データ!$D$4:$H$6,5,TRUE),VLOOKUP(L548,参考データ!$D$7:$H$15,5,TRUE)),IF(H548="ガソリン",VLOOKUP(L548,参考データ!$D$16:$H$18,5,TRUE),VLOOKUP(L548,参考データ!$D$19:$H$27,5,TRUE)))&lt;(J548/N548),"エラー","OK"))))</f>
        <v/>
      </c>
      <c r="AN548" s="156">
        <f t="shared" si="84"/>
        <v>0</v>
      </c>
      <c r="AO548" s="156">
        <f t="shared" si="85"/>
        <v>0</v>
      </c>
      <c r="AP548" s="140">
        <f t="shared" si="86"/>
        <v>0</v>
      </c>
      <c r="AQ548" s="159" t="str">
        <f t="shared" si="87"/>
        <v/>
      </c>
    </row>
    <row r="549" spans="2:43" x14ac:dyDescent="0.2">
      <c r="B549" s="202">
        <v>538</v>
      </c>
      <c r="C549" s="45"/>
      <c r="D549" s="114"/>
      <c r="E549" s="114"/>
      <c r="F549" s="114"/>
      <c r="G549" s="44"/>
      <c r="H549" s="10"/>
      <c r="I549" s="10"/>
      <c r="J549" s="5"/>
      <c r="K549" s="36"/>
      <c r="L549" s="37"/>
      <c r="M549" s="8"/>
      <c r="N549" s="82"/>
      <c r="O549" s="68"/>
      <c r="P549" s="82"/>
      <c r="Q549" s="81"/>
      <c r="R549" s="280" t="str">
        <f t="shared" si="82"/>
        <v/>
      </c>
      <c r="S549" s="39" t="str">
        <f>IF(I549="","",IF(I549="委託輸送",IF(H549="ガソリン",VLOOKUP(L549,参考データ!$D$4:$F$6,3,TRUE),VLOOKUP(L549,参考データ!$D$7:$F$15,3,TRUE)),IF(H549="ガソリン",VLOOKUP(L549,参考データ!$D$16:$F$18,3,TRUE),VLOOKUP(L549,参考データ!$D$19:$F$27,3,TRUE))))</f>
        <v/>
      </c>
      <c r="T549" s="204" t="str">
        <f>IF(C549="","",IF(AND(J549=0,K549=0),0,IF(Q549="有",IF(H549="ガソリン",VLOOKUP(M549,参考データ!$B$36:$F$38,3,FALSE)/R549^VLOOKUP(M549,参考データ!$B$36:$F$38,4,FALSE)/L549^VLOOKUP(M549,参考データ!$B$36:$F$38,5,FALSE),VLOOKUP(M549,参考データ!$B$39:$F$42,3,FALSE)/R549^VLOOKUP(M549,参考データ!$B$39:$F$42,4,FALSE)/L549^VLOOKUP(M549,参考データ!$B$39:$F$42,5,FALSE))*U549,J549/(IF(I549="委託輸送",IF(H549="ガソリン",INDEX(参考データ!$F$48:$I$50,MATCH(L549,参考データ!$D$48:$D$50,1),MATCH(M549,参考データ!$F$47:$I$47,0)),INDEX(参考データ!$F$51:$I$59,MATCH(L549,参考データ!$D$51:$D$59,1),MATCH(M549,参考データ!$F$47:$I$47,0))),IF(H549="ガソリン",INDEX(参考データ!$F$60:$I$62,MATCH(L549,参考データ!$D$60:$D$62,1),MATCH(M549,参考データ!$F$47:$I$47,0)),INDEX(参考データ!$F$63:$I$71,MATCH(L549,参考データ!$D$63:$D$71,1),MATCH(M549,参考データ!$F$47:$I$47,0))))))))</f>
        <v/>
      </c>
      <c r="U549" s="218" t="str">
        <f t="shared" si="83"/>
        <v/>
      </c>
      <c r="V549" s="206" t="str">
        <f>IF(C549="","",IF(AND(K549=0,T549=0),"OK",IF(Q549="有",IF(OR(IF(I549="委託輸送",IF(H549="ガソリン",VLOOKUP(L549,参考データ!$D$4:$H$6,5,TRUE),VLOOKUP(L549,参考データ!$D$7:$H$15,5,TRUE)),IF(H549="ガソリン",VLOOKUP(L549,参考データ!$D$16:$H$18,5,TRUE),VLOOKUP(L549,参考データ!$D$19:$H$27,5,TRUE)))&lt;(J549/N549),S549&gt;R549),"エラー","OK"),IF(IF(I549="委託輸送",IF(H549="ガソリン",VLOOKUP(L549,参考データ!$D$4:$H$6,5,TRUE),VLOOKUP(L549,参考データ!$D$7:$H$15,5,TRUE)),IF(H549="ガソリン",VLOOKUP(L549,参考データ!$D$16:$H$18,5,TRUE),VLOOKUP(L549,参考データ!$D$19:$H$27,5,TRUE)))&lt;(J549/N549),"エラー","OK"))))</f>
        <v/>
      </c>
      <c r="AN549" s="156">
        <f t="shared" si="84"/>
        <v>0</v>
      </c>
      <c r="AO549" s="156">
        <f t="shared" si="85"/>
        <v>0</v>
      </c>
      <c r="AP549" s="140">
        <f t="shared" si="86"/>
        <v>0</v>
      </c>
      <c r="AQ549" s="159" t="str">
        <f t="shared" si="87"/>
        <v/>
      </c>
    </row>
    <row r="550" spans="2:43" x14ac:dyDescent="0.2">
      <c r="B550" s="202">
        <v>539</v>
      </c>
      <c r="C550" s="45"/>
      <c r="D550" s="114"/>
      <c r="E550" s="114"/>
      <c r="F550" s="114"/>
      <c r="G550" s="44"/>
      <c r="H550" s="10"/>
      <c r="I550" s="10"/>
      <c r="J550" s="5"/>
      <c r="K550" s="36"/>
      <c r="L550" s="37"/>
      <c r="M550" s="8"/>
      <c r="N550" s="82"/>
      <c r="O550" s="68"/>
      <c r="P550" s="82"/>
      <c r="Q550" s="81"/>
      <c r="R550" s="280" t="str">
        <f t="shared" si="82"/>
        <v/>
      </c>
      <c r="S550" s="39" t="str">
        <f>IF(I550="","",IF(I550="委託輸送",IF(H550="ガソリン",VLOOKUP(L550,参考データ!$D$4:$F$6,3,TRUE),VLOOKUP(L550,参考データ!$D$7:$F$15,3,TRUE)),IF(H550="ガソリン",VLOOKUP(L550,参考データ!$D$16:$F$18,3,TRUE),VLOOKUP(L550,参考データ!$D$19:$F$27,3,TRUE))))</f>
        <v/>
      </c>
      <c r="T550" s="204" t="str">
        <f>IF(C550="","",IF(AND(J550=0,K550=0),0,IF(Q550="有",IF(H550="ガソリン",VLOOKUP(M550,参考データ!$B$36:$F$38,3,FALSE)/R550^VLOOKUP(M550,参考データ!$B$36:$F$38,4,FALSE)/L550^VLOOKUP(M550,参考データ!$B$36:$F$38,5,FALSE),VLOOKUP(M550,参考データ!$B$39:$F$42,3,FALSE)/R550^VLOOKUP(M550,参考データ!$B$39:$F$42,4,FALSE)/L550^VLOOKUP(M550,参考データ!$B$39:$F$42,5,FALSE))*U550,J550/(IF(I550="委託輸送",IF(H550="ガソリン",INDEX(参考データ!$F$48:$I$50,MATCH(L550,参考データ!$D$48:$D$50,1),MATCH(M550,参考データ!$F$47:$I$47,0)),INDEX(参考データ!$F$51:$I$59,MATCH(L550,参考データ!$D$51:$D$59,1),MATCH(M550,参考データ!$F$47:$I$47,0))),IF(H550="ガソリン",INDEX(参考データ!$F$60:$I$62,MATCH(L550,参考データ!$D$60:$D$62,1),MATCH(M550,参考データ!$F$47:$I$47,0)),INDEX(参考データ!$F$63:$I$71,MATCH(L550,参考データ!$D$63:$D$71,1),MATCH(M550,参考データ!$F$47:$I$47,0))))))))</f>
        <v/>
      </c>
      <c r="U550" s="218" t="str">
        <f t="shared" si="83"/>
        <v/>
      </c>
      <c r="V550" s="206" t="str">
        <f>IF(C550="","",IF(AND(K550=0,T550=0),"OK",IF(Q550="有",IF(OR(IF(I550="委託輸送",IF(H550="ガソリン",VLOOKUP(L550,参考データ!$D$4:$H$6,5,TRUE),VLOOKUP(L550,参考データ!$D$7:$H$15,5,TRUE)),IF(H550="ガソリン",VLOOKUP(L550,参考データ!$D$16:$H$18,5,TRUE),VLOOKUP(L550,参考データ!$D$19:$H$27,5,TRUE)))&lt;(J550/N550),S550&gt;R550),"エラー","OK"),IF(IF(I550="委託輸送",IF(H550="ガソリン",VLOOKUP(L550,参考データ!$D$4:$H$6,5,TRUE),VLOOKUP(L550,参考データ!$D$7:$H$15,5,TRUE)),IF(H550="ガソリン",VLOOKUP(L550,参考データ!$D$16:$H$18,5,TRUE),VLOOKUP(L550,参考データ!$D$19:$H$27,5,TRUE)))&lt;(J550/N550),"エラー","OK"))))</f>
        <v/>
      </c>
      <c r="AN550" s="156">
        <f t="shared" si="84"/>
        <v>0</v>
      </c>
      <c r="AO550" s="156">
        <f t="shared" si="85"/>
        <v>0</v>
      </c>
      <c r="AP550" s="140">
        <f t="shared" si="86"/>
        <v>0</v>
      </c>
      <c r="AQ550" s="159" t="str">
        <f t="shared" si="87"/>
        <v/>
      </c>
    </row>
    <row r="551" spans="2:43" x14ac:dyDescent="0.2">
      <c r="B551" s="202">
        <v>540</v>
      </c>
      <c r="C551" s="45"/>
      <c r="D551" s="114"/>
      <c r="E551" s="114"/>
      <c r="F551" s="114"/>
      <c r="G551" s="44"/>
      <c r="H551" s="10"/>
      <c r="I551" s="10"/>
      <c r="J551" s="5"/>
      <c r="K551" s="36"/>
      <c r="L551" s="37"/>
      <c r="M551" s="8"/>
      <c r="N551" s="82"/>
      <c r="O551" s="68"/>
      <c r="P551" s="82"/>
      <c r="Q551" s="81"/>
      <c r="R551" s="280" t="str">
        <f t="shared" si="82"/>
        <v/>
      </c>
      <c r="S551" s="39" t="str">
        <f>IF(I551="","",IF(I551="委託輸送",IF(H551="ガソリン",VLOOKUP(L551,参考データ!$D$4:$F$6,3,TRUE),VLOOKUP(L551,参考データ!$D$7:$F$15,3,TRUE)),IF(H551="ガソリン",VLOOKUP(L551,参考データ!$D$16:$F$18,3,TRUE),VLOOKUP(L551,参考データ!$D$19:$F$27,3,TRUE))))</f>
        <v/>
      </c>
      <c r="T551" s="204" t="str">
        <f>IF(C551="","",IF(AND(J551=0,K551=0),0,IF(Q551="有",IF(H551="ガソリン",VLOOKUP(M551,参考データ!$B$36:$F$38,3,FALSE)/R551^VLOOKUP(M551,参考データ!$B$36:$F$38,4,FALSE)/L551^VLOOKUP(M551,参考データ!$B$36:$F$38,5,FALSE),VLOOKUP(M551,参考データ!$B$39:$F$42,3,FALSE)/R551^VLOOKUP(M551,参考データ!$B$39:$F$42,4,FALSE)/L551^VLOOKUP(M551,参考データ!$B$39:$F$42,5,FALSE))*U551,J551/(IF(I551="委託輸送",IF(H551="ガソリン",INDEX(参考データ!$F$48:$I$50,MATCH(L551,参考データ!$D$48:$D$50,1),MATCH(M551,参考データ!$F$47:$I$47,0)),INDEX(参考データ!$F$51:$I$59,MATCH(L551,参考データ!$D$51:$D$59,1),MATCH(M551,参考データ!$F$47:$I$47,0))),IF(H551="ガソリン",INDEX(参考データ!$F$60:$I$62,MATCH(L551,参考データ!$D$60:$D$62,1),MATCH(M551,参考データ!$F$47:$I$47,0)),INDEX(参考データ!$F$63:$I$71,MATCH(L551,参考データ!$D$63:$D$71,1),MATCH(M551,参考データ!$F$47:$I$47,0))))))))</f>
        <v/>
      </c>
      <c r="U551" s="218" t="str">
        <f t="shared" si="83"/>
        <v/>
      </c>
      <c r="V551" s="206" t="str">
        <f>IF(C551="","",IF(AND(K551=0,T551=0),"OK",IF(Q551="有",IF(OR(IF(I551="委託輸送",IF(H551="ガソリン",VLOOKUP(L551,参考データ!$D$4:$H$6,5,TRUE),VLOOKUP(L551,参考データ!$D$7:$H$15,5,TRUE)),IF(H551="ガソリン",VLOOKUP(L551,参考データ!$D$16:$H$18,5,TRUE),VLOOKUP(L551,参考データ!$D$19:$H$27,5,TRUE)))&lt;(J551/N551),S551&gt;R551),"エラー","OK"),IF(IF(I551="委託輸送",IF(H551="ガソリン",VLOOKUP(L551,参考データ!$D$4:$H$6,5,TRUE),VLOOKUP(L551,参考データ!$D$7:$H$15,5,TRUE)),IF(H551="ガソリン",VLOOKUP(L551,参考データ!$D$16:$H$18,5,TRUE),VLOOKUP(L551,参考データ!$D$19:$H$27,5,TRUE)))&lt;(J551/N551),"エラー","OK"))))</f>
        <v/>
      </c>
      <c r="AN551" s="156">
        <f t="shared" si="84"/>
        <v>0</v>
      </c>
      <c r="AO551" s="156">
        <f t="shared" si="85"/>
        <v>0</v>
      </c>
      <c r="AP551" s="140">
        <f t="shared" si="86"/>
        <v>0</v>
      </c>
      <c r="AQ551" s="159" t="str">
        <f t="shared" si="87"/>
        <v/>
      </c>
    </row>
    <row r="552" spans="2:43" x14ac:dyDescent="0.2">
      <c r="B552" s="202">
        <v>541</v>
      </c>
      <c r="C552" s="45"/>
      <c r="D552" s="114"/>
      <c r="E552" s="114"/>
      <c r="F552" s="114"/>
      <c r="G552" s="44"/>
      <c r="H552" s="10"/>
      <c r="I552" s="10"/>
      <c r="J552" s="5"/>
      <c r="K552" s="36"/>
      <c r="L552" s="37"/>
      <c r="M552" s="8"/>
      <c r="N552" s="82"/>
      <c r="O552" s="68"/>
      <c r="P552" s="82"/>
      <c r="Q552" s="81"/>
      <c r="R552" s="280" t="str">
        <f t="shared" si="82"/>
        <v/>
      </c>
      <c r="S552" s="39" t="str">
        <f>IF(I552="","",IF(I552="委託輸送",IF(H552="ガソリン",VLOOKUP(L552,参考データ!$D$4:$F$6,3,TRUE),VLOOKUP(L552,参考データ!$D$7:$F$15,3,TRUE)),IF(H552="ガソリン",VLOOKUP(L552,参考データ!$D$16:$F$18,3,TRUE),VLOOKUP(L552,参考データ!$D$19:$F$27,3,TRUE))))</f>
        <v/>
      </c>
      <c r="T552" s="204" t="str">
        <f>IF(C552="","",IF(AND(J552=0,K552=0),0,IF(Q552="有",IF(H552="ガソリン",VLOOKUP(M552,参考データ!$B$36:$F$38,3,FALSE)/R552^VLOOKUP(M552,参考データ!$B$36:$F$38,4,FALSE)/L552^VLOOKUP(M552,参考データ!$B$36:$F$38,5,FALSE),VLOOKUP(M552,参考データ!$B$39:$F$42,3,FALSE)/R552^VLOOKUP(M552,参考データ!$B$39:$F$42,4,FALSE)/L552^VLOOKUP(M552,参考データ!$B$39:$F$42,5,FALSE))*U552,J552/(IF(I552="委託輸送",IF(H552="ガソリン",INDEX(参考データ!$F$48:$I$50,MATCH(L552,参考データ!$D$48:$D$50,1),MATCH(M552,参考データ!$F$47:$I$47,0)),INDEX(参考データ!$F$51:$I$59,MATCH(L552,参考データ!$D$51:$D$59,1),MATCH(M552,参考データ!$F$47:$I$47,0))),IF(H552="ガソリン",INDEX(参考データ!$F$60:$I$62,MATCH(L552,参考データ!$D$60:$D$62,1),MATCH(M552,参考データ!$F$47:$I$47,0)),INDEX(参考データ!$F$63:$I$71,MATCH(L552,参考データ!$D$63:$D$71,1),MATCH(M552,参考データ!$F$47:$I$47,0))))))))</f>
        <v/>
      </c>
      <c r="U552" s="218" t="str">
        <f t="shared" si="83"/>
        <v/>
      </c>
      <c r="V552" s="206" t="str">
        <f>IF(C552="","",IF(AND(K552=0,T552=0),"OK",IF(Q552="有",IF(OR(IF(I552="委託輸送",IF(H552="ガソリン",VLOOKUP(L552,参考データ!$D$4:$H$6,5,TRUE),VLOOKUP(L552,参考データ!$D$7:$H$15,5,TRUE)),IF(H552="ガソリン",VLOOKUP(L552,参考データ!$D$16:$H$18,5,TRUE),VLOOKUP(L552,参考データ!$D$19:$H$27,5,TRUE)))&lt;(J552/N552),S552&gt;R552),"エラー","OK"),IF(IF(I552="委託輸送",IF(H552="ガソリン",VLOOKUP(L552,参考データ!$D$4:$H$6,5,TRUE),VLOOKUP(L552,参考データ!$D$7:$H$15,5,TRUE)),IF(H552="ガソリン",VLOOKUP(L552,参考データ!$D$16:$H$18,5,TRUE),VLOOKUP(L552,参考データ!$D$19:$H$27,5,TRUE)))&lt;(J552/N552),"エラー","OK"))))</f>
        <v/>
      </c>
      <c r="AN552" s="156">
        <f t="shared" si="84"/>
        <v>0</v>
      </c>
      <c r="AO552" s="156">
        <f t="shared" si="85"/>
        <v>0</v>
      </c>
      <c r="AP552" s="140">
        <f t="shared" si="86"/>
        <v>0</v>
      </c>
      <c r="AQ552" s="159" t="str">
        <f t="shared" si="87"/>
        <v/>
      </c>
    </row>
    <row r="553" spans="2:43" x14ac:dyDescent="0.2">
      <c r="B553" s="202">
        <v>542</v>
      </c>
      <c r="C553" s="45"/>
      <c r="D553" s="114"/>
      <c r="E553" s="114"/>
      <c r="F553" s="114"/>
      <c r="G553" s="44"/>
      <c r="H553" s="10"/>
      <c r="I553" s="10"/>
      <c r="J553" s="5"/>
      <c r="K553" s="36"/>
      <c r="L553" s="37"/>
      <c r="M553" s="8"/>
      <c r="N553" s="82"/>
      <c r="O553" s="68"/>
      <c r="P553" s="82"/>
      <c r="Q553" s="81"/>
      <c r="R553" s="280" t="str">
        <f t="shared" si="82"/>
        <v/>
      </c>
      <c r="S553" s="39" t="str">
        <f>IF(I553="","",IF(I553="委託輸送",IF(H553="ガソリン",VLOOKUP(L553,参考データ!$D$4:$F$6,3,TRUE),VLOOKUP(L553,参考データ!$D$7:$F$15,3,TRUE)),IF(H553="ガソリン",VLOOKUP(L553,参考データ!$D$16:$F$18,3,TRUE),VLOOKUP(L553,参考データ!$D$19:$F$27,3,TRUE))))</f>
        <v/>
      </c>
      <c r="T553" s="204" t="str">
        <f>IF(C553="","",IF(AND(J553=0,K553=0),0,IF(Q553="有",IF(H553="ガソリン",VLOOKUP(M553,参考データ!$B$36:$F$38,3,FALSE)/R553^VLOOKUP(M553,参考データ!$B$36:$F$38,4,FALSE)/L553^VLOOKUP(M553,参考データ!$B$36:$F$38,5,FALSE),VLOOKUP(M553,参考データ!$B$39:$F$42,3,FALSE)/R553^VLOOKUP(M553,参考データ!$B$39:$F$42,4,FALSE)/L553^VLOOKUP(M553,参考データ!$B$39:$F$42,5,FALSE))*U553,J553/(IF(I553="委託輸送",IF(H553="ガソリン",INDEX(参考データ!$F$48:$I$50,MATCH(L553,参考データ!$D$48:$D$50,1),MATCH(M553,参考データ!$F$47:$I$47,0)),INDEX(参考データ!$F$51:$I$59,MATCH(L553,参考データ!$D$51:$D$59,1),MATCH(M553,参考データ!$F$47:$I$47,0))),IF(H553="ガソリン",INDEX(参考データ!$F$60:$I$62,MATCH(L553,参考データ!$D$60:$D$62,1),MATCH(M553,参考データ!$F$47:$I$47,0)),INDEX(参考データ!$F$63:$I$71,MATCH(L553,参考データ!$D$63:$D$71,1),MATCH(M553,参考データ!$F$47:$I$47,0))))))))</f>
        <v/>
      </c>
      <c r="U553" s="218" t="str">
        <f t="shared" si="83"/>
        <v/>
      </c>
      <c r="V553" s="206" t="str">
        <f>IF(C553="","",IF(AND(K553=0,T553=0),"OK",IF(Q553="有",IF(OR(IF(I553="委託輸送",IF(H553="ガソリン",VLOOKUP(L553,参考データ!$D$4:$H$6,5,TRUE),VLOOKUP(L553,参考データ!$D$7:$H$15,5,TRUE)),IF(H553="ガソリン",VLOOKUP(L553,参考データ!$D$16:$H$18,5,TRUE),VLOOKUP(L553,参考データ!$D$19:$H$27,5,TRUE)))&lt;(J553/N553),S553&gt;R553),"エラー","OK"),IF(IF(I553="委託輸送",IF(H553="ガソリン",VLOOKUP(L553,参考データ!$D$4:$H$6,5,TRUE),VLOOKUP(L553,参考データ!$D$7:$H$15,5,TRUE)),IF(H553="ガソリン",VLOOKUP(L553,参考データ!$D$16:$H$18,5,TRUE),VLOOKUP(L553,参考データ!$D$19:$H$27,5,TRUE)))&lt;(J553/N553),"エラー","OK"))))</f>
        <v/>
      </c>
      <c r="AN553" s="156">
        <f t="shared" si="84"/>
        <v>0</v>
      </c>
      <c r="AO553" s="156">
        <f t="shared" si="85"/>
        <v>0</v>
      </c>
      <c r="AP553" s="140">
        <f t="shared" si="86"/>
        <v>0</v>
      </c>
      <c r="AQ553" s="159" t="str">
        <f t="shared" si="87"/>
        <v/>
      </c>
    </row>
    <row r="554" spans="2:43" x14ac:dyDescent="0.2">
      <c r="B554" s="202">
        <v>543</v>
      </c>
      <c r="C554" s="45"/>
      <c r="D554" s="114"/>
      <c r="E554" s="114"/>
      <c r="F554" s="114"/>
      <c r="G554" s="44"/>
      <c r="H554" s="10"/>
      <c r="I554" s="10"/>
      <c r="J554" s="5"/>
      <c r="K554" s="36"/>
      <c r="L554" s="37"/>
      <c r="M554" s="8"/>
      <c r="N554" s="82"/>
      <c r="O554" s="68"/>
      <c r="P554" s="82"/>
      <c r="Q554" s="81"/>
      <c r="R554" s="280" t="str">
        <f t="shared" si="82"/>
        <v/>
      </c>
      <c r="S554" s="39" t="str">
        <f>IF(I554="","",IF(I554="委託輸送",IF(H554="ガソリン",VLOOKUP(L554,参考データ!$D$4:$F$6,3,TRUE),VLOOKUP(L554,参考データ!$D$7:$F$15,3,TRUE)),IF(H554="ガソリン",VLOOKUP(L554,参考データ!$D$16:$F$18,3,TRUE),VLOOKUP(L554,参考データ!$D$19:$F$27,3,TRUE))))</f>
        <v/>
      </c>
      <c r="T554" s="204" t="str">
        <f>IF(C554="","",IF(AND(J554=0,K554=0),0,IF(Q554="有",IF(H554="ガソリン",VLOOKUP(M554,参考データ!$B$36:$F$38,3,FALSE)/R554^VLOOKUP(M554,参考データ!$B$36:$F$38,4,FALSE)/L554^VLOOKUP(M554,参考データ!$B$36:$F$38,5,FALSE),VLOOKUP(M554,参考データ!$B$39:$F$42,3,FALSE)/R554^VLOOKUP(M554,参考データ!$B$39:$F$42,4,FALSE)/L554^VLOOKUP(M554,参考データ!$B$39:$F$42,5,FALSE))*U554,J554/(IF(I554="委託輸送",IF(H554="ガソリン",INDEX(参考データ!$F$48:$I$50,MATCH(L554,参考データ!$D$48:$D$50,1),MATCH(M554,参考データ!$F$47:$I$47,0)),INDEX(参考データ!$F$51:$I$59,MATCH(L554,参考データ!$D$51:$D$59,1),MATCH(M554,参考データ!$F$47:$I$47,0))),IF(H554="ガソリン",INDEX(参考データ!$F$60:$I$62,MATCH(L554,参考データ!$D$60:$D$62,1),MATCH(M554,参考データ!$F$47:$I$47,0)),INDEX(参考データ!$F$63:$I$71,MATCH(L554,参考データ!$D$63:$D$71,1),MATCH(M554,参考データ!$F$47:$I$47,0))))))))</f>
        <v/>
      </c>
      <c r="U554" s="218" t="str">
        <f t="shared" si="83"/>
        <v/>
      </c>
      <c r="V554" s="206" t="str">
        <f>IF(C554="","",IF(AND(K554=0,T554=0),"OK",IF(Q554="有",IF(OR(IF(I554="委託輸送",IF(H554="ガソリン",VLOOKUP(L554,参考データ!$D$4:$H$6,5,TRUE),VLOOKUP(L554,参考データ!$D$7:$H$15,5,TRUE)),IF(H554="ガソリン",VLOOKUP(L554,参考データ!$D$16:$H$18,5,TRUE),VLOOKUP(L554,参考データ!$D$19:$H$27,5,TRUE)))&lt;(J554/N554),S554&gt;R554),"エラー","OK"),IF(IF(I554="委託輸送",IF(H554="ガソリン",VLOOKUP(L554,参考データ!$D$4:$H$6,5,TRUE),VLOOKUP(L554,参考データ!$D$7:$H$15,5,TRUE)),IF(H554="ガソリン",VLOOKUP(L554,参考データ!$D$16:$H$18,5,TRUE),VLOOKUP(L554,参考データ!$D$19:$H$27,5,TRUE)))&lt;(J554/N554),"エラー","OK"))))</f>
        <v/>
      </c>
      <c r="AN554" s="156">
        <f t="shared" si="84"/>
        <v>0</v>
      </c>
      <c r="AO554" s="156">
        <f t="shared" si="85"/>
        <v>0</v>
      </c>
      <c r="AP554" s="140">
        <f t="shared" si="86"/>
        <v>0</v>
      </c>
      <c r="AQ554" s="159" t="str">
        <f t="shared" si="87"/>
        <v/>
      </c>
    </row>
    <row r="555" spans="2:43" x14ac:dyDescent="0.2">
      <c r="B555" s="202">
        <v>544</v>
      </c>
      <c r="C555" s="45"/>
      <c r="D555" s="114"/>
      <c r="E555" s="114"/>
      <c r="F555" s="114"/>
      <c r="G555" s="44"/>
      <c r="H555" s="10"/>
      <c r="I555" s="10"/>
      <c r="J555" s="5"/>
      <c r="K555" s="36"/>
      <c r="L555" s="37"/>
      <c r="M555" s="8"/>
      <c r="N555" s="82"/>
      <c r="O555" s="68"/>
      <c r="P555" s="82"/>
      <c r="Q555" s="81"/>
      <c r="R555" s="280" t="str">
        <f t="shared" si="82"/>
        <v/>
      </c>
      <c r="S555" s="39" t="str">
        <f>IF(I555="","",IF(I555="委託輸送",IF(H555="ガソリン",VLOOKUP(L555,参考データ!$D$4:$F$6,3,TRUE),VLOOKUP(L555,参考データ!$D$7:$F$15,3,TRUE)),IF(H555="ガソリン",VLOOKUP(L555,参考データ!$D$16:$F$18,3,TRUE),VLOOKUP(L555,参考データ!$D$19:$F$27,3,TRUE))))</f>
        <v/>
      </c>
      <c r="T555" s="204" t="str">
        <f>IF(C555="","",IF(AND(J555=0,K555=0),0,IF(Q555="有",IF(H555="ガソリン",VLOOKUP(M555,参考データ!$B$36:$F$38,3,FALSE)/R555^VLOOKUP(M555,参考データ!$B$36:$F$38,4,FALSE)/L555^VLOOKUP(M555,参考データ!$B$36:$F$38,5,FALSE),VLOOKUP(M555,参考データ!$B$39:$F$42,3,FALSE)/R555^VLOOKUP(M555,参考データ!$B$39:$F$42,4,FALSE)/L555^VLOOKUP(M555,参考データ!$B$39:$F$42,5,FALSE))*U555,J555/(IF(I555="委託輸送",IF(H555="ガソリン",INDEX(参考データ!$F$48:$I$50,MATCH(L555,参考データ!$D$48:$D$50,1),MATCH(M555,参考データ!$F$47:$I$47,0)),INDEX(参考データ!$F$51:$I$59,MATCH(L555,参考データ!$D$51:$D$59,1),MATCH(M555,参考データ!$F$47:$I$47,0))),IF(H555="ガソリン",INDEX(参考データ!$F$60:$I$62,MATCH(L555,参考データ!$D$60:$D$62,1),MATCH(M555,参考データ!$F$47:$I$47,0)),INDEX(参考データ!$F$63:$I$71,MATCH(L555,参考データ!$D$63:$D$71,1),MATCH(M555,参考データ!$F$47:$I$47,0))))))))</f>
        <v/>
      </c>
      <c r="U555" s="218" t="str">
        <f t="shared" si="83"/>
        <v/>
      </c>
      <c r="V555" s="206" t="str">
        <f>IF(C555="","",IF(AND(K555=0,T555=0),"OK",IF(Q555="有",IF(OR(IF(I555="委託輸送",IF(H555="ガソリン",VLOOKUP(L555,参考データ!$D$4:$H$6,5,TRUE),VLOOKUP(L555,参考データ!$D$7:$H$15,5,TRUE)),IF(H555="ガソリン",VLOOKUP(L555,参考データ!$D$16:$H$18,5,TRUE),VLOOKUP(L555,参考データ!$D$19:$H$27,5,TRUE)))&lt;(J555/N555),S555&gt;R555),"エラー","OK"),IF(IF(I555="委託輸送",IF(H555="ガソリン",VLOOKUP(L555,参考データ!$D$4:$H$6,5,TRUE),VLOOKUP(L555,参考データ!$D$7:$H$15,5,TRUE)),IF(H555="ガソリン",VLOOKUP(L555,参考データ!$D$16:$H$18,5,TRUE),VLOOKUP(L555,参考データ!$D$19:$H$27,5,TRUE)))&lt;(J555/N555),"エラー","OK"))))</f>
        <v/>
      </c>
      <c r="AN555" s="156">
        <f t="shared" si="84"/>
        <v>0</v>
      </c>
      <c r="AO555" s="156">
        <f t="shared" si="85"/>
        <v>0</v>
      </c>
      <c r="AP555" s="140">
        <f t="shared" si="86"/>
        <v>0</v>
      </c>
      <c r="AQ555" s="159" t="str">
        <f t="shared" si="87"/>
        <v/>
      </c>
    </row>
    <row r="556" spans="2:43" x14ac:dyDescent="0.2">
      <c r="B556" s="202">
        <v>545</v>
      </c>
      <c r="C556" s="45"/>
      <c r="D556" s="114"/>
      <c r="E556" s="114"/>
      <c r="F556" s="114"/>
      <c r="G556" s="44"/>
      <c r="H556" s="10"/>
      <c r="I556" s="10"/>
      <c r="J556" s="5"/>
      <c r="K556" s="36"/>
      <c r="L556" s="37"/>
      <c r="M556" s="8"/>
      <c r="N556" s="82"/>
      <c r="O556" s="68"/>
      <c r="P556" s="82"/>
      <c r="Q556" s="81"/>
      <c r="R556" s="280" t="str">
        <f t="shared" si="82"/>
        <v/>
      </c>
      <c r="S556" s="39" t="str">
        <f>IF(I556="","",IF(I556="委託輸送",IF(H556="ガソリン",VLOOKUP(L556,参考データ!$D$4:$F$6,3,TRUE),VLOOKUP(L556,参考データ!$D$7:$F$15,3,TRUE)),IF(H556="ガソリン",VLOOKUP(L556,参考データ!$D$16:$F$18,3,TRUE),VLOOKUP(L556,参考データ!$D$19:$F$27,3,TRUE))))</f>
        <v/>
      </c>
      <c r="T556" s="204" t="str">
        <f>IF(C556="","",IF(AND(J556=0,K556=0),0,IF(Q556="有",IF(H556="ガソリン",VLOOKUP(M556,参考データ!$B$36:$F$38,3,FALSE)/R556^VLOOKUP(M556,参考データ!$B$36:$F$38,4,FALSE)/L556^VLOOKUP(M556,参考データ!$B$36:$F$38,5,FALSE),VLOOKUP(M556,参考データ!$B$39:$F$42,3,FALSE)/R556^VLOOKUP(M556,参考データ!$B$39:$F$42,4,FALSE)/L556^VLOOKUP(M556,参考データ!$B$39:$F$42,5,FALSE))*U556,J556/(IF(I556="委託輸送",IF(H556="ガソリン",INDEX(参考データ!$F$48:$I$50,MATCH(L556,参考データ!$D$48:$D$50,1),MATCH(M556,参考データ!$F$47:$I$47,0)),INDEX(参考データ!$F$51:$I$59,MATCH(L556,参考データ!$D$51:$D$59,1),MATCH(M556,参考データ!$F$47:$I$47,0))),IF(H556="ガソリン",INDEX(参考データ!$F$60:$I$62,MATCH(L556,参考データ!$D$60:$D$62,1),MATCH(M556,参考データ!$F$47:$I$47,0)),INDEX(参考データ!$F$63:$I$71,MATCH(L556,参考データ!$D$63:$D$71,1),MATCH(M556,参考データ!$F$47:$I$47,0))))))))</f>
        <v/>
      </c>
      <c r="U556" s="218" t="str">
        <f t="shared" si="83"/>
        <v/>
      </c>
      <c r="V556" s="206" t="str">
        <f>IF(C556="","",IF(AND(K556=0,T556=0),"OK",IF(Q556="有",IF(OR(IF(I556="委託輸送",IF(H556="ガソリン",VLOOKUP(L556,参考データ!$D$4:$H$6,5,TRUE),VLOOKUP(L556,参考データ!$D$7:$H$15,5,TRUE)),IF(H556="ガソリン",VLOOKUP(L556,参考データ!$D$16:$H$18,5,TRUE),VLOOKUP(L556,参考データ!$D$19:$H$27,5,TRUE)))&lt;(J556/N556),S556&gt;R556),"エラー","OK"),IF(IF(I556="委託輸送",IF(H556="ガソリン",VLOOKUP(L556,参考データ!$D$4:$H$6,5,TRUE),VLOOKUP(L556,参考データ!$D$7:$H$15,5,TRUE)),IF(H556="ガソリン",VLOOKUP(L556,参考データ!$D$16:$H$18,5,TRUE),VLOOKUP(L556,参考データ!$D$19:$H$27,5,TRUE)))&lt;(J556/N556),"エラー","OK"))))</f>
        <v/>
      </c>
      <c r="AN556" s="156">
        <f t="shared" si="84"/>
        <v>0</v>
      </c>
      <c r="AO556" s="156">
        <f t="shared" si="85"/>
        <v>0</v>
      </c>
      <c r="AP556" s="140">
        <f t="shared" si="86"/>
        <v>0</v>
      </c>
      <c r="AQ556" s="159" t="str">
        <f t="shared" si="87"/>
        <v/>
      </c>
    </row>
    <row r="557" spans="2:43" x14ac:dyDescent="0.2">
      <c r="B557" s="202">
        <v>546</v>
      </c>
      <c r="C557" s="45"/>
      <c r="D557" s="114"/>
      <c r="E557" s="114"/>
      <c r="F557" s="114"/>
      <c r="G557" s="44"/>
      <c r="H557" s="10"/>
      <c r="I557" s="10"/>
      <c r="J557" s="5"/>
      <c r="K557" s="36"/>
      <c r="L557" s="37"/>
      <c r="M557" s="8"/>
      <c r="N557" s="82"/>
      <c r="O557" s="68"/>
      <c r="P557" s="82"/>
      <c r="Q557" s="81"/>
      <c r="R557" s="280" t="str">
        <f t="shared" si="82"/>
        <v/>
      </c>
      <c r="S557" s="39" t="str">
        <f>IF(I557="","",IF(I557="委託輸送",IF(H557="ガソリン",VLOOKUP(L557,参考データ!$D$4:$F$6,3,TRUE),VLOOKUP(L557,参考データ!$D$7:$F$15,3,TRUE)),IF(H557="ガソリン",VLOOKUP(L557,参考データ!$D$16:$F$18,3,TRUE),VLOOKUP(L557,参考データ!$D$19:$F$27,3,TRUE))))</f>
        <v/>
      </c>
      <c r="T557" s="204" t="str">
        <f>IF(C557="","",IF(AND(J557=0,K557=0),0,IF(Q557="有",IF(H557="ガソリン",VLOOKUP(M557,参考データ!$B$36:$F$38,3,FALSE)/R557^VLOOKUP(M557,参考データ!$B$36:$F$38,4,FALSE)/L557^VLOOKUP(M557,参考データ!$B$36:$F$38,5,FALSE),VLOOKUP(M557,参考データ!$B$39:$F$42,3,FALSE)/R557^VLOOKUP(M557,参考データ!$B$39:$F$42,4,FALSE)/L557^VLOOKUP(M557,参考データ!$B$39:$F$42,5,FALSE))*U557,J557/(IF(I557="委託輸送",IF(H557="ガソリン",INDEX(参考データ!$F$48:$I$50,MATCH(L557,参考データ!$D$48:$D$50,1),MATCH(M557,参考データ!$F$47:$I$47,0)),INDEX(参考データ!$F$51:$I$59,MATCH(L557,参考データ!$D$51:$D$59,1),MATCH(M557,参考データ!$F$47:$I$47,0))),IF(H557="ガソリン",INDEX(参考データ!$F$60:$I$62,MATCH(L557,参考データ!$D$60:$D$62,1),MATCH(M557,参考データ!$F$47:$I$47,0)),INDEX(参考データ!$F$63:$I$71,MATCH(L557,参考データ!$D$63:$D$71,1),MATCH(M557,参考データ!$F$47:$I$47,0))))))))</f>
        <v/>
      </c>
      <c r="U557" s="218" t="str">
        <f t="shared" si="83"/>
        <v/>
      </c>
      <c r="V557" s="206" t="str">
        <f>IF(C557="","",IF(AND(K557=0,T557=0),"OK",IF(Q557="有",IF(OR(IF(I557="委託輸送",IF(H557="ガソリン",VLOOKUP(L557,参考データ!$D$4:$H$6,5,TRUE),VLOOKUP(L557,参考データ!$D$7:$H$15,5,TRUE)),IF(H557="ガソリン",VLOOKUP(L557,参考データ!$D$16:$H$18,5,TRUE),VLOOKUP(L557,参考データ!$D$19:$H$27,5,TRUE)))&lt;(J557/N557),S557&gt;R557),"エラー","OK"),IF(IF(I557="委託輸送",IF(H557="ガソリン",VLOOKUP(L557,参考データ!$D$4:$H$6,5,TRUE),VLOOKUP(L557,参考データ!$D$7:$H$15,5,TRUE)),IF(H557="ガソリン",VLOOKUP(L557,参考データ!$D$16:$H$18,5,TRUE),VLOOKUP(L557,参考データ!$D$19:$H$27,5,TRUE)))&lt;(J557/N557),"エラー","OK"))))</f>
        <v/>
      </c>
      <c r="AN557" s="156">
        <f t="shared" si="84"/>
        <v>0</v>
      </c>
      <c r="AO557" s="156">
        <f t="shared" si="85"/>
        <v>0</v>
      </c>
      <c r="AP557" s="140">
        <f t="shared" si="86"/>
        <v>0</v>
      </c>
      <c r="AQ557" s="159" t="str">
        <f t="shared" si="87"/>
        <v/>
      </c>
    </row>
    <row r="558" spans="2:43" x14ac:dyDescent="0.2">
      <c r="B558" s="202">
        <v>547</v>
      </c>
      <c r="C558" s="45"/>
      <c r="D558" s="114"/>
      <c r="E558" s="114"/>
      <c r="F558" s="114"/>
      <c r="G558" s="44"/>
      <c r="H558" s="10"/>
      <c r="I558" s="10"/>
      <c r="J558" s="5"/>
      <c r="K558" s="36"/>
      <c r="L558" s="37"/>
      <c r="M558" s="8"/>
      <c r="N558" s="82"/>
      <c r="O558" s="68"/>
      <c r="P558" s="82"/>
      <c r="Q558" s="81"/>
      <c r="R558" s="280" t="str">
        <f t="shared" si="82"/>
        <v/>
      </c>
      <c r="S558" s="39" t="str">
        <f>IF(I558="","",IF(I558="委託輸送",IF(H558="ガソリン",VLOOKUP(L558,参考データ!$D$4:$F$6,3,TRUE),VLOOKUP(L558,参考データ!$D$7:$F$15,3,TRUE)),IF(H558="ガソリン",VLOOKUP(L558,参考データ!$D$16:$F$18,3,TRUE),VLOOKUP(L558,参考データ!$D$19:$F$27,3,TRUE))))</f>
        <v/>
      </c>
      <c r="T558" s="204" t="str">
        <f>IF(C558="","",IF(AND(J558=0,K558=0),0,IF(Q558="有",IF(H558="ガソリン",VLOOKUP(M558,参考データ!$B$36:$F$38,3,FALSE)/R558^VLOOKUP(M558,参考データ!$B$36:$F$38,4,FALSE)/L558^VLOOKUP(M558,参考データ!$B$36:$F$38,5,FALSE),VLOOKUP(M558,参考データ!$B$39:$F$42,3,FALSE)/R558^VLOOKUP(M558,参考データ!$B$39:$F$42,4,FALSE)/L558^VLOOKUP(M558,参考データ!$B$39:$F$42,5,FALSE))*U558,J558/(IF(I558="委託輸送",IF(H558="ガソリン",INDEX(参考データ!$F$48:$I$50,MATCH(L558,参考データ!$D$48:$D$50,1),MATCH(M558,参考データ!$F$47:$I$47,0)),INDEX(参考データ!$F$51:$I$59,MATCH(L558,参考データ!$D$51:$D$59,1),MATCH(M558,参考データ!$F$47:$I$47,0))),IF(H558="ガソリン",INDEX(参考データ!$F$60:$I$62,MATCH(L558,参考データ!$D$60:$D$62,1),MATCH(M558,参考データ!$F$47:$I$47,0)),INDEX(参考データ!$F$63:$I$71,MATCH(L558,参考データ!$D$63:$D$71,1),MATCH(M558,参考データ!$F$47:$I$47,0))))))))</f>
        <v/>
      </c>
      <c r="U558" s="218" t="str">
        <f t="shared" si="83"/>
        <v/>
      </c>
      <c r="V558" s="206" t="str">
        <f>IF(C558="","",IF(AND(K558=0,T558=0),"OK",IF(Q558="有",IF(OR(IF(I558="委託輸送",IF(H558="ガソリン",VLOOKUP(L558,参考データ!$D$4:$H$6,5,TRUE),VLOOKUP(L558,参考データ!$D$7:$H$15,5,TRUE)),IF(H558="ガソリン",VLOOKUP(L558,参考データ!$D$16:$H$18,5,TRUE),VLOOKUP(L558,参考データ!$D$19:$H$27,5,TRUE)))&lt;(J558/N558),S558&gt;R558),"エラー","OK"),IF(IF(I558="委託輸送",IF(H558="ガソリン",VLOOKUP(L558,参考データ!$D$4:$H$6,5,TRUE),VLOOKUP(L558,参考データ!$D$7:$H$15,5,TRUE)),IF(H558="ガソリン",VLOOKUP(L558,参考データ!$D$16:$H$18,5,TRUE),VLOOKUP(L558,参考データ!$D$19:$H$27,5,TRUE)))&lt;(J558/N558),"エラー","OK"))))</f>
        <v/>
      </c>
      <c r="AN558" s="156">
        <f t="shared" si="84"/>
        <v>0</v>
      </c>
      <c r="AO558" s="156">
        <f t="shared" si="85"/>
        <v>0</v>
      </c>
      <c r="AP558" s="140">
        <f t="shared" si="86"/>
        <v>0</v>
      </c>
      <c r="AQ558" s="159" t="str">
        <f t="shared" si="87"/>
        <v/>
      </c>
    </row>
    <row r="559" spans="2:43" x14ac:dyDescent="0.2">
      <c r="B559" s="202">
        <v>548</v>
      </c>
      <c r="C559" s="45"/>
      <c r="D559" s="114"/>
      <c r="E559" s="114"/>
      <c r="F559" s="114"/>
      <c r="G559" s="44"/>
      <c r="H559" s="10"/>
      <c r="I559" s="10"/>
      <c r="J559" s="5"/>
      <c r="K559" s="36"/>
      <c r="L559" s="37"/>
      <c r="M559" s="8"/>
      <c r="N559" s="82"/>
      <c r="O559" s="68"/>
      <c r="P559" s="82"/>
      <c r="Q559" s="81"/>
      <c r="R559" s="280" t="str">
        <f t="shared" si="82"/>
        <v/>
      </c>
      <c r="S559" s="39" t="str">
        <f>IF(I559="","",IF(I559="委託輸送",IF(H559="ガソリン",VLOOKUP(L559,参考データ!$D$4:$F$6,3,TRUE),VLOOKUP(L559,参考データ!$D$7:$F$15,3,TRUE)),IF(H559="ガソリン",VLOOKUP(L559,参考データ!$D$16:$F$18,3,TRUE),VLOOKUP(L559,参考データ!$D$19:$F$27,3,TRUE))))</f>
        <v/>
      </c>
      <c r="T559" s="204" t="str">
        <f>IF(C559="","",IF(AND(J559=0,K559=0),0,IF(Q559="有",IF(H559="ガソリン",VLOOKUP(M559,参考データ!$B$36:$F$38,3,FALSE)/R559^VLOOKUP(M559,参考データ!$B$36:$F$38,4,FALSE)/L559^VLOOKUP(M559,参考データ!$B$36:$F$38,5,FALSE),VLOOKUP(M559,参考データ!$B$39:$F$42,3,FALSE)/R559^VLOOKUP(M559,参考データ!$B$39:$F$42,4,FALSE)/L559^VLOOKUP(M559,参考データ!$B$39:$F$42,5,FALSE))*U559,J559/(IF(I559="委託輸送",IF(H559="ガソリン",INDEX(参考データ!$F$48:$I$50,MATCH(L559,参考データ!$D$48:$D$50,1),MATCH(M559,参考データ!$F$47:$I$47,0)),INDEX(参考データ!$F$51:$I$59,MATCH(L559,参考データ!$D$51:$D$59,1),MATCH(M559,参考データ!$F$47:$I$47,0))),IF(H559="ガソリン",INDEX(参考データ!$F$60:$I$62,MATCH(L559,参考データ!$D$60:$D$62,1),MATCH(M559,参考データ!$F$47:$I$47,0)),INDEX(参考データ!$F$63:$I$71,MATCH(L559,参考データ!$D$63:$D$71,1),MATCH(M559,参考データ!$F$47:$I$47,0))))))))</f>
        <v/>
      </c>
      <c r="U559" s="218" t="str">
        <f t="shared" si="83"/>
        <v/>
      </c>
      <c r="V559" s="206" t="str">
        <f>IF(C559="","",IF(AND(K559=0,T559=0),"OK",IF(Q559="有",IF(OR(IF(I559="委託輸送",IF(H559="ガソリン",VLOOKUP(L559,参考データ!$D$4:$H$6,5,TRUE),VLOOKUP(L559,参考データ!$D$7:$H$15,5,TRUE)),IF(H559="ガソリン",VLOOKUP(L559,参考データ!$D$16:$H$18,5,TRUE),VLOOKUP(L559,参考データ!$D$19:$H$27,5,TRUE)))&lt;(J559/N559),S559&gt;R559),"エラー","OK"),IF(IF(I559="委託輸送",IF(H559="ガソリン",VLOOKUP(L559,参考データ!$D$4:$H$6,5,TRUE),VLOOKUP(L559,参考データ!$D$7:$H$15,5,TRUE)),IF(H559="ガソリン",VLOOKUP(L559,参考データ!$D$16:$H$18,5,TRUE),VLOOKUP(L559,参考データ!$D$19:$H$27,5,TRUE)))&lt;(J559/N559),"エラー","OK"))))</f>
        <v/>
      </c>
      <c r="AN559" s="156">
        <f t="shared" si="84"/>
        <v>0</v>
      </c>
      <c r="AO559" s="156">
        <f t="shared" si="85"/>
        <v>0</v>
      </c>
      <c r="AP559" s="140">
        <f t="shared" si="86"/>
        <v>0</v>
      </c>
      <c r="AQ559" s="159" t="str">
        <f t="shared" si="87"/>
        <v/>
      </c>
    </row>
    <row r="560" spans="2:43" x14ac:dyDescent="0.2">
      <c r="B560" s="202">
        <v>549</v>
      </c>
      <c r="C560" s="45"/>
      <c r="D560" s="114"/>
      <c r="E560" s="114"/>
      <c r="F560" s="114"/>
      <c r="G560" s="44"/>
      <c r="H560" s="10"/>
      <c r="I560" s="10"/>
      <c r="J560" s="5"/>
      <c r="K560" s="36"/>
      <c r="L560" s="37"/>
      <c r="M560" s="8"/>
      <c r="N560" s="82"/>
      <c r="O560" s="68"/>
      <c r="P560" s="82"/>
      <c r="Q560" s="81"/>
      <c r="R560" s="280" t="str">
        <f t="shared" si="82"/>
        <v/>
      </c>
      <c r="S560" s="39" t="str">
        <f>IF(I560="","",IF(I560="委託輸送",IF(H560="ガソリン",VLOOKUP(L560,参考データ!$D$4:$F$6,3,TRUE),VLOOKUP(L560,参考データ!$D$7:$F$15,3,TRUE)),IF(H560="ガソリン",VLOOKUP(L560,参考データ!$D$16:$F$18,3,TRUE),VLOOKUP(L560,参考データ!$D$19:$F$27,3,TRUE))))</f>
        <v/>
      </c>
      <c r="T560" s="204" t="str">
        <f>IF(C560="","",IF(AND(J560=0,K560=0),0,IF(Q560="有",IF(H560="ガソリン",VLOOKUP(M560,参考データ!$B$36:$F$38,3,FALSE)/R560^VLOOKUP(M560,参考データ!$B$36:$F$38,4,FALSE)/L560^VLOOKUP(M560,参考データ!$B$36:$F$38,5,FALSE),VLOOKUP(M560,参考データ!$B$39:$F$42,3,FALSE)/R560^VLOOKUP(M560,参考データ!$B$39:$F$42,4,FALSE)/L560^VLOOKUP(M560,参考データ!$B$39:$F$42,5,FALSE))*U560,J560/(IF(I560="委託輸送",IF(H560="ガソリン",INDEX(参考データ!$F$48:$I$50,MATCH(L560,参考データ!$D$48:$D$50,1),MATCH(M560,参考データ!$F$47:$I$47,0)),INDEX(参考データ!$F$51:$I$59,MATCH(L560,参考データ!$D$51:$D$59,1),MATCH(M560,参考データ!$F$47:$I$47,0))),IF(H560="ガソリン",INDEX(参考データ!$F$60:$I$62,MATCH(L560,参考データ!$D$60:$D$62,1),MATCH(M560,参考データ!$F$47:$I$47,0)),INDEX(参考データ!$F$63:$I$71,MATCH(L560,参考データ!$D$63:$D$71,1),MATCH(M560,参考データ!$F$47:$I$47,0))))))))</f>
        <v/>
      </c>
      <c r="U560" s="218" t="str">
        <f t="shared" si="83"/>
        <v/>
      </c>
      <c r="V560" s="206" t="str">
        <f>IF(C560="","",IF(AND(K560=0,T560=0),"OK",IF(Q560="有",IF(OR(IF(I560="委託輸送",IF(H560="ガソリン",VLOOKUP(L560,参考データ!$D$4:$H$6,5,TRUE),VLOOKUP(L560,参考データ!$D$7:$H$15,5,TRUE)),IF(H560="ガソリン",VLOOKUP(L560,参考データ!$D$16:$H$18,5,TRUE),VLOOKUP(L560,参考データ!$D$19:$H$27,5,TRUE)))&lt;(J560/N560),S560&gt;R560),"エラー","OK"),IF(IF(I560="委託輸送",IF(H560="ガソリン",VLOOKUP(L560,参考データ!$D$4:$H$6,5,TRUE),VLOOKUP(L560,参考データ!$D$7:$H$15,5,TRUE)),IF(H560="ガソリン",VLOOKUP(L560,参考データ!$D$16:$H$18,5,TRUE),VLOOKUP(L560,参考データ!$D$19:$H$27,5,TRUE)))&lt;(J560/N560),"エラー","OK"))))</f>
        <v/>
      </c>
      <c r="AN560" s="156">
        <f t="shared" si="84"/>
        <v>0</v>
      </c>
      <c r="AO560" s="156">
        <f t="shared" si="85"/>
        <v>0</v>
      </c>
      <c r="AP560" s="140">
        <f t="shared" si="86"/>
        <v>0</v>
      </c>
      <c r="AQ560" s="159" t="str">
        <f t="shared" si="87"/>
        <v/>
      </c>
    </row>
    <row r="561" spans="2:43" x14ac:dyDescent="0.2">
      <c r="B561" s="202">
        <v>550</v>
      </c>
      <c r="C561" s="45"/>
      <c r="D561" s="114"/>
      <c r="E561" s="114"/>
      <c r="F561" s="114"/>
      <c r="G561" s="44"/>
      <c r="H561" s="10"/>
      <c r="I561" s="10"/>
      <c r="J561" s="5"/>
      <c r="K561" s="36"/>
      <c r="L561" s="37"/>
      <c r="M561" s="8"/>
      <c r="N561" s="82"/>
      <c r="O561" s="68"/>
      <c r="P561" s="82"/>
      <c r="Q561" s="81"/>
      <c r="R561" s="280" t="str">
        <f t="shared" si="82"/>
        <v/>
      </c>
      <c r="S561" s="39" t="str">
        <f>IF(I561="","",IF(I561="委託輸送",IF(H561="ガソリン",VLOOKUP(L561,参考データ!$D$4:$F$6,3,TRUE),VLOOKUP(L561,参考データ!$D$7:$F$15,3,TRUE)),IF(H561="ガソリン",VLOOKUP(L561,参考データ!$D$16:$F$18,3,TRUE),VLOOKUP(L561,参考データ!$D$19:$F$27,3,TRUE))))</f>
        <v/>
      </c>
      <c r="T561" s="204" t="str">
        <f>IF(C561="","",IF(AND(J561=0,K561=0),0,IF(Q561="有",IF(H561="ガソリン",VLOOKUP(M561,参考データ!$B$36:$F$38,3,FALSE)/R561^VLOOKUP(M561,参考データ!$B$36:$F$38,4,FALSE)/L561^VLOOKUP(M561,参考データ!$B$36:$F$38,5,FALSE),VLOOKUP(M561,参考データ!$B$39:$F$42,3,FALSE)/R561^VLOOKUP(M561,参考データ!$B$39:$F$42,4,FALSE)/L561^VLOOKUP(M561,参考データ!$B$39:$F$42,5,FALSE))*U561,J561/(IF(I561="委託輸送",IF(H561="ガソリン",INDEX(参考データ!$F$48:$I$50,MATCH(L561,参考データ!$D$48:$D$50,1),MATCH(M561,参考データ!$F$47:$I$47,0)),INDEX(参考データ!$F$51:$I$59,MATCH(L561,参考データ!$D$51:$D$59,1),MATCH(M561,参考データ!$F$47:$I$47,0))),IF(H561="ガソリン",INDEX(参考データ!$F$60:$I$62,MATCH(L561,参考データ!$D$60:$D$62,1),MATCH(M561,参考データ!$F$47:$I$47,0)),INDEX(参考データ!$F$63:$I$71,MATCH(L561,参考データ!$D$63:$D$71,1),MATCH(M561,参考データ!$F$47:$I$47,0))))))))</f>
        <v/>
      </c>
      <c r="U561" s="218" t="str">
        <f t="shared" si="83"/>
        <v/>
      </c>
      <c r="V561" s="206" t="str">
        <f>IF(C561="","",IF(AND(K561=0,T561=0),"OK",IF(Q561="有",IF(OR(IF(I561="委託輸送",IF(H561="ガソリン",VLOOKUP(L561,参考データ!$D$4:$H$6,5,TRUE),VLOOKUP(L561,参考データ!$D$7:$H$15,5,TRUE)),IF(H561="ガソリン",VLOOKUP(L561,参考データ!$D$16:$H$18,5,TRUE),VLOOKUP(L561,参考データ!$D$19:$H$27,5,TRUE)))&lt;(J561/N561),S561&gt;R561),"エラー","OK"),IF(IF(I561="委託輸送",IF(H561="ガソリン",VLOOKUP(L561,参考データ!$D$4:$H$6,5,TRUE),VLOOKUP(L561,参考データ!$D$7:$H$15,5,TRUE)),IF(H561="ガソリン",VLOOKUP(L561,参考データ!$D$16:$H$18,5,TRUE),VLOOKUP(L561,参考データ!$D$19:$H$27,5,TRUE)))&lt;(J561/N561),"エラー","OK"))))</f>
        <v/>
      </c>
      <c r="AN561" s="156">
        <f t="shared" si="84"/>
        <v>0</v>
      </c>
      <c r="AO561" s="156">
        <f t="shared" si="85"/>
        <v>0</v>
      </c>
      <c r="AP561" s="140">
        <f t="shared" si="86"/>
        <v>0</v>
      </c>
      <c r="AQ561" s="159" t="str">
        <f t="shared" si="87"/>
        <v/>
      </c>
    </row>
    <row r="562" spans="2:43" x14ac:dyDescent="0.2">
      <c r="B562" s="202">
        <v>551</v>
      </c>
      <c r="C562" s="45"/>
      <c r="D562" s="114"/>
      <c r="E562" s="114"/>
      <c r="F562" s="114"/>
      <c r="G562" s="44"/>
      <c r="H562" s="10"/>
      <c r="I562" s="10"/>
      <c r="J562" s="5"/>
      <c r="K562" s="36"/>
      <c r="L562" s="37"/>
      <c r="M562" s="8"/>
      <c r="N562" s="82"/>
      <c r="O562" s="68"/>
      <c r="P562" s="82"/>
      <c r="Q562" s="81"/>
      <c r="R562" s="280" t="str">
        <f t="shared" si="82"/>
        <v/>
      </c>
      <c r="S562" s="39" t="str">
        <f>IF(I562="","",IF(I562="委託輸送",IF(H562="ガソリン",VLOOKUP(L562,参考データ!$D$4:$F$6,3,TRUE),VLOOKUP(L562,参考データ!$D$7:$F$15,3,TRUE)),IF(H562="ガソリン",VLOOKUP(L562,参考データ!$D$16:$F$18,3,TRUE),VLOOKUP(L562,参考データ!$D$19:$F$27,3,TRUE))))</f>
        <v/>
      </c>
      <c r="T562" s="204" t="str">
        <f>IF(C562="","",IF(AND(J562=0,K562=0),0,IF(Q562="有",IF(H562="ガソリン",VLOOKUP(M562,参考データ!$B$36:$F$38,3,FALSE)/R562^VLOOKUP(M562,参考データ!$B$36:$F$38,4,FALSE)/L562^VLOOKUP(M562,参考データ!$B$36:$F$38,5,FALSE),VLOOKUP(M562,参考データ!$B$39:$F$42,3,FALSE)/R562^VLOOKUP(M562,参考データ!$B$39:$F$42,4,FALSE)/L562^VLOOKUP(M562,参考データ!$B$39:$F$42,5,FALSE))*U562,J562/(IF(I562="委託輸送",IF(H562="ガソリン",INDEX(参考データ!$F$48:$I$50,MATCH(L562,参考データ!$D$48:$D$50,1),MATCH(M562,参考データ!$F$47:$I$47,0)),INDEX(参考データ!$F$51:$I$59,MATCH(L562,参考データ!$D$51:$D$59,1),MATCH(M562,参考データ!$F$47:$I$47,0))),IF(H562="ガソリン",INDEX(参考データ!$F$60:$I$62,MATCH(L562,参考データ!$D$60:$D$62,1),MATCH(M562,参考データ!$F$47:$I$47,0)),INDEX(参考データ!$F$63:$I$71,MATCH(L562,参考データ!$D$63:$D$71,1),MATCH(M562,参考データ!$F$47:$I$47,0))))))))</f>
        <v/>
      </c>
      <c r="U562" s="218" t="str">
        <f t="shared" si="83"/>
        <v/>
      </c>
      <c r="V562" s="206" t="str">
        <f>IF(C562="","",IF(AND(K562=0,T562=0),"OK",IF(Q562="有",IF(OR(IF(I562="委託輸送",IF(H562="ガソリン",VLOOKUP(L562,参考データ!$D$4:$H$6,5,TRUE),VLOOKUP(L562,参考データ!$D$7:$H$15,5,TRUE)),IF(H562="ガソリン",VLOOKUP(L562,参考データ!$D$16:$H$18,5,TRUE),VLOOKUP(L562,参考データ!$D$19:$H$27,5,TRUE)))&lt;(J562/N562),S562&gt;R562),"エラー","OK"),IF(IF(I562="委託輸送",IF(H562="ガソリン",VLOOKUP(L562,参考データ!$D$4:$H$6,5,TRUE),VLOOKUP(L562,参考データ!$D$7:$H$15,5,TRUE)),IF(H562="ガソリン",VLOOKUP(L562,参考データ!$D$16:$H$18,5,TRUE),VLOOKUP(L562,参考データ!$D$19:$H$27,5,TRUE)))&lt;(J562/N562),"エラー","OK"))))</f>
        <v/>
      </c>
      <c r="AN562" s="156">
        <f t="shared" si="84"/>
        <v>0</v>
      </c>
      <c r="AO562" s="156">
        <f t="shared" si="85"/>
        <v>0</v>
      </c>
      <c r="AP562" s="140">
        <f t="shared" si="86"/>
        <v>0</v>
      </c>
      <c r="AQ562" s="159" t="str">
        <f t="shared" si="87"/>
        <v/>
      </c>
    </row>
    <row r="563" spans="2:43" x14ac:dyDescent="0.2">
      <c r="B563" s="202">
        <v>552</v>
      </c>
      <c r="C563" s="45"/>
      <c r="D563" s="114"/>
      <c r="E563" s="114"/>
      <c r="F563" s="114"/>
      <c r="G563" s="44"/>
      <c r="H563" s="10"/>
      <c r="I563" s="10"/>
      <c r="J563" s="5"/>
      <c r="K563" s="36"/>
      <c r="L563" s="37"/>
      <c r="M563" s="8"/>
      <c r="N563" s="82"/>
      <c r="O563" s="68"/>
      <c r="P563" s="82"/>
      <c r="Q563" s="81"/>
      <c r="R563" s="280" t="str">
        <f t="shared" si="82"/>
        <v/>
      </c>
      <c r="S563" s="39" t="str">
        <f>IF(I563="","",IF(I563="委託輸送",IF(H563="ガソリン",VLOOKUP(L563,参考データ!$D$4:$F$6,3,TRUE),VLOOKUP(L563,参考データ!$D$7:$F$15,3,TRUE)),IF(H563="ガソリン",VLOOKUP(L563,参考データ!$D$16:$F$18,3,TRUE),VLOOKUP(L563,参考データ!$D$19:$F$27,3,TRUE))))</f>
        <v/>
      </c>
      <c r="T563" s="204" t="str">
        <f>IF(C563="","",IF(AND(J563=0,K563=0),0,IF(Q563="有",IF(H563="ガソリン",VLOOKUP(M563,参考データ!$B$36:$F$38,3,FALSE)/R563^VLOOKUP(M563,参考データ!$B$36:$F$38,4,FALSE)/L563^VLOOKUP(M563,参考データ!$B$36:$F$38,5,FALSE),VLOOKUP(M563,参考データ!$B$39:$F$42,3,FALSE)/R563^VLOOKUP(M563,参考データ!$B$39:$F$42,4,FALSE)/L563^VLOOKUP(M563,参考データ!$B$39:$F$42,5,FALSE))*U563,J563/(IF(I563="委託輸送",IF(H563="ガソリン",INDEX(参考データ!$F$48:$I$50,MATCH(L563,参考データ!$D$48:$D$50,1),MATCH(M563,参考データ!$F$47:$I$47,0)),INDEX(参考データ!$F$51:$I$59,MATCH(L563,参考データ!$D$51:$D$59,1),MATCH(M563,参考データ!$F$47:$I$47,0))),IF(H563="ガソリン",INDEX(参考データ!$F$60:$I$62,MATCH(L563,参考データ!$D$60:$D$62,1),MATCH(M563,参考データ!$F$47:$I$47,0)),INDEX(参考データ!$F$63:$I$71,MATCH(L563,参考データ!$D$63:$D$71,1),MATCH(M563,参考データ!$F$47:$I$47,0))))))))</f>
        <v/>
      </c>
      <c r="U563" s="218" t="str">
        <f t="shared" si="83"/>
        <v/>
      </c>
      <c r="V563" s="206" t="str">
        <f>IF(C563="","",IF(AND(K563=0,T563=0),"OK",IF(Q563="有",IF(OR(IF(I563="委託輸送",IF(H563="ガソリン",VLOOKUP(L563,参考データ!$D$4:$H$6,5,TRUE),VLOOKUP(L563,参考データ!$D$7:$H$15,5,TRUE)),IF(H563="ガソリン",VLOOKUP(L563,参考データ!$D$16:$H$18,5,TRUE),VLOOKUP(L563,参考データ!$D$19:$H$27,5,TRUE)))&lt;(J563/N563),S563&gt;R563),"エラー","OK"),IF(IF(I563="委託輸送",IF(H563="ガソリン",VLOOKUP(L563,参考データ!$D$4:$H$6,5,TRUE),VLOOKUP(L563,参考データ!$D$7:$H$15,5,TRUE)),IF(H563="ガソリン",VLOOKUP(L563,参考データ!$D$16:$H$18,5,TRUE),VLOOKUP(L563,参考データ!$D$19:$H$27,5,TRUE)))&lt;(J563/N563),"エラー","OK"))))</f>
        <v/>
      </c>
      <c r="AN563" s="156">
        <f t="shared" si="84"/>
        <v>0</v>
      </c>
      <c r="AO563" s="156">
        <f t="shared" si="85"/>
        <v>0</v>
      </c>
      <c r="AP563" s="140">
        <f t="shared" si="86"/>
        <v>0</v>
      </c>
      <c r="AQ563" s="159" t="str">
        <f t="shared" si="87"/>
        <v/>
      </c>
    </row>
    <row r="564" spans="2:43" x14ac:dyDescent="0.2">
      <c r="B564" s="202">
        <v>553</v>
      </c>
      <c r="C564" s="45"/>
      <c r="D564" s="114"/>
      <c r="E564" s="114"/>
      <c r="F564" s="114"/>
      <c r="G564" s="44"/>
      <c r="H564" s="10"/>
      <c r="I564" s="10"/>
      <c r="J564" s="5"/>
      <c r="K564" s="36"/>
      <c r="L564" s="37"/>
      <c r="M564" s="8"/>
      <c r="N564" s="82"/>
      <c r="O564" s="68"/>
      <c r="P564" s="82"/>
      <c r="Q564" s="81"/>
      <c r="R564" s="280" t="str">
        <f t="shared" si="82"/>
        <v/>
      </c>
      <c r="S564" s="39" t="str">
        <f>IF(I564="","",IF(I564="委託輸送",IF(H564="ガソリン",VLOOKUP(L564,参考データ!$D$4:$F$6,3,TRUE),VLOOKUP(L564,参考データ!$D$7:$F$15,3,TRUE)),IF(H564="ガソリン",VLOOKUP(L564,参考データ!$D$16:$F$18,3,TRUE),VLOOKUP(L564,参考データ!$D$19:$F$27,3,TRUE))))</f>
        <v/>
      </c>
      <c r="T564" s="204" t="str">
        <f>IF(C564="","",IF(AND(J564=0,K564=0),0,IF(Q564="有",IF(H564="ガソリン",VLOOKUP(M564,参考データ!$B$36:$F$38,3,FALSE)/R564^VLOOKUP(M564,参考データ!$B$36:$F$38,4,FALSE)/L564^VLOOKUP(M564,参考データ!$B$36:$F$38,5,FALSE),VLOOKUP(M564,参考データ!$B$39:$F$42,3,FALSE)/R564^VLOOKUP(M564,参考データ!$B$39:$F$42,4,FALSE)/L564^VLOOKUP(M564,参考データ!$B$39:$F$42,5,FALSE))*U564,J564/(IF(I564="委託輸送",IF(H564="ガソリン",INDEX(参考データ!$F$48:$I$50,MATCH(L564,参考データ!$D$48:$D$50,1),MATCH(M564,参考データ!$F$47:$I$47,0)),INDEX(参考データ!$F$51:$I$59,MATCH(L564,参考データ!$D$51:$D$59,1),MATCH(M564,参考データ!$F$47:$I$47,0))),IF(H564="ガソリン",INDEX(参考データ!$F$60:$I$62,MATCH(L564,参考データ!$D$60:$D$62,1),MATCH(M564,参考データ!$F$47:$I$47,0)),INDEX(参考データ!$F$63:$I$71,MATCH(L564,参考データ!$D$63:$D$71,1),MATCH(M564,参考データ!$F$47:$I$47,0))))))))</f>
        <v/>
      </c>
      <c r="U564" s="218" t="str">
        <f t="shared" si="83"/>
        <v/>
      </c>
      <c r="V564" s="206" t="str">
        <f>IF(C564="","",IF(AND(K564=0,T564=0),"OK",IF(Q564="有",IF(OR(IF(I564="委託輸送",IF(H564="ガソリン",VLOOKUP(L564,参考データ!$D$4:$H$6,5,TRUE),VLOOKUP(L564,参考データ!$D$7:$H$15,5,TRUE)),IF(H564="ガソリン",VLOOKUP(L564,参考データ!$D$16:$H$18,5,TRUE),VLOOKUP(L564,参考データ!$D$19:$H$27,5,TRUE)))&lt;(J564/N564),S564&gt;R564),"エラー","OK"),IF(IF(I564="委託輸送",IF(H564="ガソリン",VLOOKUP(L564,参考データ!$D$4:$H$6,5,TRUE),VLOOKUP(L564,参考データ!$D$7:$H$15,5,TRUE)),IF(H564="ガソリン",VLOOKUP(L564,参考データ!$D$16:$H$18,5,TRUE),VLOOKUP(L564,参考データ!$D$19:$H$27,5,TRUE)))&lt;(J564/N564),"エラー","OK"))))</f>
        <v/>
      </c>
      <c r="AN564" s="156">
        <f t="shared" si="84"/>
        <v>0</v>
      </c>
      <c r="AO564" s="156">
        <f t="shared" si="85"/>
        <v>0</v>
      </c>
      <c r="AP564" s="140">
        <f t="shared" si="86"/>
        <v>0</v>
      </c>
      <c r="AQ564" s="159" t="str">
        <f t="shared" si="87"/>
        <v/>
      </c>
    </row>
    <row r="565" spans="2:43" x14ac:dyDescent="0.2">
      <c r="B565" s="202">
        <v>554</v>
      </c>
      <c r="C565" s="45"/>
      <c r="D565" s="114"/>
      <c r="E565" s="114"/>
      <c r="F565" s="114"/>
      <c r="G565" s="44"/>
      <c r="H565" s="10"/>
      <c r="I565" s="10"/>
      <c r="J565" s="5"/>
      <c r="K565" s="36"/>
      <c r="L565" s="37"/>
      <c r="M565" s="8"/>
      <c r="N565" s="82"/>
      <c r="O565" s="68"/>
      <c r="P565" s="82"/>
      <c r="Q565" s="81"/>
      <c r="R565" s="280" t="str">
        <f t="shared" si="82"/>
        <v/>
      </c>
      <c r="S565" s="39" t="str">
        <f>IF(I565="","",IF(I565="委託輸送",IF(H565="ガソリン",VLOOKUP(L565,参考データ!$D$4:$F$6,3,TRUE),VLOOKUP(L565,参考データ!$D$7:$F$15,3,TRUE)),IF(H565="ガソリン",VLOOKUP(L565,参考データ!$D$16:$F$18,3,TRUE),VLOOKUP(L565,参考データ!$D$19:$F$27,3,TRUE))))</f>
        <v/>
      </c>
      <c r="T565" s="204" t="str">
        <f>IF(C565="","",IF(AND(J565=0,K565=0),0,IF(Q565="有",IF(H565="ガソリン",VLOOKUP(M565,参考データ!$B$36:$F$38,3,FALSE)/R565^VLOOKUP(M565,参考データ!$B$36:$F$38,4,FALSE)/L565^VLOOKUP(M565,参考データ!$B$36:$F$38,5,FALSE),VLOOKUP(M565,参考データ!$B$39:$F$42,3,FALSE)/R565^VLOOKUP(M565,参考データ!$B$39:$F$42,4,FALSE)/L565^VLOOKUP(M565,参考データ!$B$39:$F$42,5,FALSE))*U565,J565/(IF(I565="委託輸送",IF(H565="ガソリン",INDEX(参考データ!$F$48:$I$50,MATCH(L565,参考データ!$D$48:$D$50,1),MATCH(M565,参考データ!$F$47:$I$47,0)),INDEX(参考データ!$F$51:$I$59,MATCH(L565,参考データ!$D$51:$D$59,1),MATCH(M565,参考データ!$F$47:$I$47,0))),IF(H565="ガソリン",INDEX(参考データ!$F$60:$I$62,MATCH(L565,参考データ!$D$60:$D$62,1),MATCH(M565,参考データ!$F$47:$I$47,0)),INDEX(参考データ!$F$63:$I$71,MATCH(L565,参考データ!$D$63:$D$71,1),MATCH(M565,参考データ!$F$47:$I$47,0))))))))</f>
        <v/>
      </c>
      <c r="U565" s="218" t="str">
        <f t="shared" si="83"/>
        <v/>
      </c>
      <c r="V565" s="206" t="str">
        <f>IF(C565="","",IF(AND(K565=0,T565=0),"OK",IF(Q565="有",IF(OR(IF(I565="委託輸送",IF(H565="ガソリン",VLOOKUP(L565,参考データ!$D$4:$H$6,5,TRUE),VLOOKUP(L565,参考データ!$D$7:$H$15,5,TRUE)),IF(H565="ガソリン",VLOOKUP(L565,参考データ!$D$16:$H$18,5,TRUE),VLOOKUP(L565,参考データ!$D$19:$H$27,5,TRUE)))&lt;(J565/N565),S565&gt;R565),"エラー","OK"),IF(IF(I565="委託輸送",IF(H565="ガソリン",VLOOKUP(L565,参考データ!$D$4:$H$6,5,TRUE),VLOOKUP(L565,参考データ!$D$7:$H$15,5,TRUE)),IF(H565="ガソリン",VLOOKUP(L565,参考データ!$D$16:$H$18,5,TRUE),VLOOKUP(L565,参考データ!$D$19:$H$27,5,TRUE)))&lt;(J565/N565),"エラー","OK"))))</f>
        <v/>
      </c>
      <c r="AN565" s="156">
        <f t="shared" si="84"/>
        <v>0</v>
      </c>
      <c r="AO565" s="156">
        <f t="shared" si="85"/>
        <v>0</v>
      </c>
      <c r="AP565" s="140">
        <f t="shared" si="86"/>
        <v>0</v>
      </c>
      <c r="AQ565" s="159" t="str">
        <f t="shared" si="87"/>
        <v/>
      </c>
    </row>
    <row r="566" spans="2:43" x14ac:dyDescent="0.2">
      <c r="B566" s="202">
        <v>555</v>
      </c>
      <c r="C566" s="45"/>
      <c r="D566" s="114"/>
      <c r="E566" s="114"/>
      <c r="F566" s="114"/>
      <c r="G566" s="44"/>
      <c r="H566" s="10"/>
      <c r="I566" s="10"/>
      <c r="J566" s="5"/>
      <c r="K566" s="36"/>
      <c r="L566" s="37"/>
      <c r="M566" s="8"/>
      <c r="N566" s="82"/>
      <c r="O566" s="68"/>
      <c r="P566" s="82"/>
      <c r="Q566" s="81"/>
      <c r="R566" s="280" t="str">
        <f t="shared" si="82"/>
        <v/>
      </c>
      <c r="S566" s="39" t="str">
        <f>IF(I566="","",IF(I566="委託輸送",IF(H566="ガソリン",VLOOKUP(L566,参考データ!$D$4:$F$6,3,TRUE),VLOOKUP(L566,参考データ!$D$7:$F$15,3,TRUE)),IF(H566="ガソリン",VLOOKUP(L566,参考データ!$D$16:$F$18,3,TRUE),VLOOKUP(L566,参考データ!$D$19:$F$27,3,TRUE))))</f>
        <v/>
      </c>
      <c r="T566" s="204" t="str">
        <f>IF(C566="","",IF(AND(J566=0,K566=0),0,IF(Q566="有",IF(H566="ガソリン",VLOOKUP(M566,参考データ!$B$36:$F$38,3,FALSE)/R566^VLOOKUP(M566,参考データ!$B$36:$F$38,4,FALSE)/L566^VLOOKUP(M566,参考データ!$B$36:$F$38,5,FALSE),VLOOKUP(M566,参考データ!$B$39:$F$42,3,FALSE)/R566^VLOOKUP(M566,参考データ!$B$39:$F$42,4,FALSE)/L566^VLOOKUP(M566,参考データ!$B$39:$F$42,5,FALSE))*U566,J566/(IF(I566="委託輸送",IF(H566="ガソリン",INDEX(参考データ!$F$48:$I$50,MATCH(L566,参考データ!$D$48:$D$50,1),MATCH(M566,参考データ!$F$47:$I$47,0)),INDEX(参考データ!$F$51:$I$59,MATCH(L566,参考データ!$D$51:$D$59,1),MATCH(M566,参考データ!$F$47:$I$47,0))),IF(H566="ガソリン",INDEX(参考データ!$F$60:$I$62,MATCH(L566,参考データ!$D$60:$D$62,1),MATCH(M566,参考データ!$F$47:$I$47,0)),INDEX(参考データ!$F$63:$I$71,MATCH(L566,参考データ!$D$63:$D$71,1),MATCH(M566,参考データ!$F$47:$I$47,0))))))))</f>
        <v/>
      </c>
      <c r="U566" s="218" t="str">
        <f t="shared" si="83"/>
        <v/>
      </c>
      <c r="V566" s="206" t="str">
        <f>IF(C566="","",IF(AND(K566=0,T566=0),"OK",IF(Q566="有",IF(OR(IF(I566="委託輸送",IF(H566="ガソリン",VLOOKUP(L566,参考データ!$D$4:$H$6,5,TRUE),VLOOKUP(L566,参考データ!$D$7:$H$15,5,TRUE)),IF(H566="ガソリン",VLOOKUP(L566,参考データ!$D$16:$H$18,5,TRUE),VLOOKUP(L566,参考データ!$D$19:$H$27,5,TRUE)))&lt;(J566/N566),S566&gt;R566),"エラー","OK"),IF(IF(I566="委託輸送",IF(H566="ガソリン",VLOOKUP(L566,参考データ!$D$4:$H$6,5,TRUE),VLOOKUP(L566,参考データ!$D$7:$H$15,5,TRUE)),IF(H566="ガソリン",VLOOKUP(L566,参考データ!$D$16:$H$18,5,TRUE),VLOOKUP(L566,参考データ!$D$19:$H$27,5,TRUE)))&lt;(J566/N566),"エラー","OK"))))</f>
        <v/>
      </c>
      <c r="AN566" s="156">
        <f t="shared" si="84"/>
        <v>0</v>
      </c>
      <c r="AO566" s="156">
        <f t="shared" si="85"/>
        <v>0</v>
      </c>
      <c r="AP566" s="140">
        <f t="shared" si="86"/>
        <v>0</v>
      </c>
      <c r="AQ566" s="159" t="str">
        <f t="shared" si="87"/>
        <v/>
      </c>
    </row>
    <row r="567" spans="2:43" x14ac:dyDescent="0.2">
      <c r="B567" s="202">
        <v>556</v>
      </c>
      <c r="C567" s="45"/>
      <c r="D567" s="114"/>
      <c r="E567" s="114"/>
      <c r="F567" s="114"/>
      <c r="G567" s="44"/>
      <c r="H567" s="10"/>
      <c r="I567" s="10"/>
      <c r="J567" s="5"/>
      <c r="K567" s="36"/>
      <c r="L567" s="37"/>
      <c r="M567" s="8"/>
      <c r="N567" s="82"/>
      <c r="O567" s="68"/>
      <c r="P567" s="82"/>
      <c r="Q567" s="81"/>
      <c r="R567" s="280" t="str">
        <f t="shared" si="82"/>
        <v/>
      </c>
      <c r="S567" s="39" t="str">
        <f>IF(I567="","",IF(I567="委託輸送",IF(H567="ガソリン",VLOOKUP(L567,参考データ!$D$4:$F$6,3,TRUE),VLOOKUP(L567,参考データ!$D$7:$F$15,3,TRUE)),IF(H567="ガソリン",VLOOKUP(L567,参考データ!$D$16:$F$18,3,TRUE),VLOOKUP(L567,参考データ!$D$19:$F$27,3,TRUE))))</f>
        <v/>
      </c>
      <c r="T567" s="204" t="str">
        <f>IF(C567="","",IF(AND(J567=0,K567=0),0,IF(Q567="有",IF(H567="ガソリン",VLOOKUP(M567,参考データ!$B$36:$F$38,3,FALSE)/R567^VLOOKUP(M567,参考データ!$B$36:$F$38,4,FALSE)/L567^VLOOKUP(M567,参考データ!$B$36:$F$38,5,FALSE),VLOOKUP(M567,参考データ!$B$39:$F$42,3,FALSE)/R567^VLOOKUP(M567,参考データ!$B$39:$F$42,4,FALSE)/L567^VLOOKUP(M567,参考データ!$B$39:$F$42,5,FALSE))*U567,J567/(IF(I567="委託輸送",IF(H567="ガソリン",INDEX(参考データ!$F$48:$I$50,MATCH(L567,参考データ!$D$48:$D$50,1),MATCH(M567,参考データ!$F$47:$I$47,0)),INDEX(参考データ!$F$51:$I$59,MATCH(L567,参考データ!$D$51:$D$59,1),MATCH(M567,参考データ!$F$47:$I$47,0))),IF(H567="ガソリン",INDEX(参考データ!$F$60:$I$62,MATCH(L567,参考データ!$D$60:$D$62,1),MATCH(M567,参考データ!$F$47:$I$47,0)),INDEX(参考データ!$F$63:$I$71,MATCH(L567,参考データ!$D$63:$D$71,1),MATCH(M567,参考データ!$F$47:$I$47,0))))))))</f>
        <v/>
      </c>
      <c r="U567" s="218" t="str">
        <f t="shared" si="83"/>
        <v/>
      </c>
      <c r="V567" s="206" t="str">
        <f>IF(C567="","",IF(AND(K567=0,T567=0),"OK",IF(Q567="有",IF(OR(IF(I567="委託輸送",IF(H567="ガソリン",VLOOKUP(L567,参考データ!$D$4:$H$6,5,TRUE),VLOOKUP(L567,参考データ!$D$7:$H$15,5,TRUE)),IF(H567="ガソリン",VLOOKUP(L567,参考データ!$D$16:$H$18,5,TRUE),VLOOKUP(L567,参考データ!$D$19:$H$27,5,TRUE)))&lt;(J567/N567),S567&gt;R567),"エラー","OK"),IF(IF(I567="委託輸送",IF(H567="ガソリン",VLOOKUP(L567,参考データ!$D$4:$H$6,5,TRUE),VLOOKUP(L567,参考データ!$D$7:$H$15,5,TRUE)),IF(H567="ガソリン",VLOOKUP(L567,参考データ!$D$16:$H$18,5,TRUE),VLOOKUP(L567,参考データ!$D$19:$H$27,5,TRUE)))&lt;(J567/N567),"エラー","OK"))))</f>
        <v/>
      </c>
      <c r="AN567" s="156">
        <f t="shared" si="84"/>
        <v>0</v>
      </c>
      <c r="AO567" s="156">
        <f t="shared" si="85"/>
        <v>0</v>
      </c>
      <c r="AP567" s="140">
        <f t="shared" si="86"/>
        <v>0</v>
      </c>
      <c r="AQ567" s="159" t="str">
        <f t="shared" si="87"/>
        <v/>
      </c>
    </row>
    <row r="568" spans="2:43" x14ac:dyDescent="0.2">
      <c r="B568" s="202">
        <v>557</v>
      </c>
      <c r="C568" s="45"/>
      <c r="D568" s="114"/>
      <c r="E568" s="114"/>
      <c r="F568" s="114"/>
      <c r="G568" s="44"/>
      <c r="H568" s="10"/>
      <c r="I568" s="10"/>
      <c r="J568" s="5"/>
      <c r="K568" s="36"/>
      <c r="L568" s="37"/>
      <c r="M568" s="8"/>
      <c r="N568" s="82"/>
      <c r="O568" s="68"/>
      <c r="P568" s="82"/>
      <c r="Q568" s="81"/>
      <c r="R568" s="280" t="str">
        <f t="shared" si="82"/>
        <v/>
      </c>
      <c r="S568" s="39" t="str">
        <f>IF(I568="","",IF(I568="委託輸送",IF(H568="ガソリン",VLOOKUP(L568,参考データ!$D$4:$F$6,3,TRUE),VLOOKUP(L568,参考データ!$D$7:$F$15,3,TRUE)),IF(H568="ガソリン",VLOOKUP(L568,参考データ!$D$16:$F$18,3,TRUE),VLOOKUP(L568,参考データ!$D$19:$F$27,3,TRUE))))</f>
        <v/>
      </c>
      <c r="T568" s="204" t="str">
        <f>IF(C568="","",IF(AND(J568=0,K568=0),0,IF(Q568="有",IF(H568="ガソリン",VLOOKUP(M568,参考データ!$B$36:$F$38,3,FALSE)/R568^VLOOKUP(M568,参考データ!$B$36:$F$38,4,FALSE)/L568^VLOOKUP(M568,参考データ!$B$36:$F$38,5,FALSE),VLOOKUP(M568,参考データ!$B$39:$F$42,3,FALSE)/R568^VLOOKUP(M568,参考データ!$B$39:$F$42,4,FALSE)/L568^VLOOKUP(M568,参考データ!$B$39:$F$42,5,FALSE))*U568,J568/(IF(I568="委託輸送",IF(H568="ガソリン",INDEX(参考データ!$F$48:$I$50,MATCH(L568,参考データ!$D$48:$D$50,1),MATCH(M568,参考データ!$F$47:$I$47,0)),INDEX(参考データ!$F$51:$I$59,MATCH(L568,参考データ!$D$51:$D$59,1),MATCH(M568,参考データ!$F$47:$I$47,0))),IF(H568="ガソリン",INDEX(参考データ!$F$60:$I$62,MATCH(L568,参考データ!$D$60:$D$62,1),MATCH(M568,参考データ!$F$47:$I$47,0)),INDEX(参考データ!$F$63:$I$71,MATCH(L568,参考データ!$D$63:$D$71,1),MATCH(M568,参考データ!$F$47:$I$47,0))))))))</f>
        <v/>
      </c>
      <c r="U568" s="218" t="str">
        <f t="shared" si="83"/>
        <v/>
      </c>
      <c r="V568" s="206" t="str">
        <f>IF(C568="","",IF(AND(K568=0,T568=0),"OK",IF(Q568="有",IF(OR(IF(I568="委託輸送",IF(H568="ガソリン",VLOOKUP(L568,参考データ!$D$4:$H$6,5,TRUE),VLOOKUP(L568,参考データ!$D$7:$H$15,5,TRUE)),IF(H568="ガソリン",VLOOKUP(L568,参考データ!$D$16:$H$18,5,TRUE),VLOOKUP(L568,参考データ!$D$19:$H$27,5,TRUE)))&lt;(J568/N568),S568&gt;R568),"エラー","OK"),IF(IF(I568="委託輸送",IF(H568="ガソリン",VLOOKUP(L568,参考データ!$D$4:$H$6,5,TRUE),VLOOKUP(L568,参考データ!$D$7:$H$15,5,TRUE)),IF(H568="ガソリン",VLOOKUP(L568,参考データ!$D$16:$H$18,5,TRUE),VLOOKUP(L568,参考データ!$D$19:$H$27,5,TRUE)))&lt;(J568/N568),"エラー","OK"))))</f>
        <v/>
      </c>
      <c r="AN568" s="156">
        <f t="shared" si="84"/>
        <v>0</v>
      </c>
      <c r="AO568" s="156">
        <f t="shared" si="85"/>
        <v>0</v>
      </c>
      <c r="AP568" s="140">
        <f t="shared" si="86"/>
        <v>0</v>
      </c>
      <c r="AQ568" s="159" t="str">
        <f t="shared" si="87"/>
        <v/>
      </c>
    </row>
    <row r="569" spans="2:43" x14ac:dyDescent="0.2">
      <c r="B569" s="202">
        <v>558</v>
      </c>
      <c r="C569" s="45"/>
      <c r="D569" s="114"/>
      <c r="E569" s="114"/>
      <c r="F569" s="114"/>
      <c r="G569" s="44"/>
      <c r="H569" s="10"/>
      <c r="I569" s="10"/>
      <c r="J569" s="5"/>
      <c r="K569" s="36"/>
      <c r="L569" s="37"/>
      <c r="M569" s="8"/>
      <c r="N569" s="82"/>
      <c r="O569" s="68"/>
      <c r="P569" s="82"/>
      <c r="Q569" s="81"/>
      <c r="R569" s="280" t="str">
        <f t="shared" si="82"/>
        <v/>
      </c>
      <c r="S569" s="39" t="str">
        <f>IF(I569="","",IF(I569="委託輸送",IF(H569="ガソリン",VLOOKUP(L569,参考データ!$D$4:$F$6,3,TRUE),VLOOKUP(L569,参考データ!$D$7:$F$15,3,TRUE)),IF(H569="ガソリン",VLOOKUP(L569,参考データ!$D$16:$F$18,3,TRUE),VLOOKUP(L569,参考データ!$D$19:$F$27,3,TRUE))))</f>
        <v/>
      </c>
      <c r="T569" s="204" t="str">
        <f>IF(C569="","",IF(AND(J569=0,K569=0),0,IF(Q569="有",IF(H569="ガソリン",VLOOKUP(M569,参考データ!$B$36:$F$38,3,FALSE)/R569^VLOOKUP(M569,参考データ!$B$36:$F$38,4,FALSE)/L569^VLOOKUP(M569,参考データ!$B$36:$F$38,5,FALSE),VLOOKUP(M569,参考データ!$B$39:$F$42,3,FALSE)/R569^VLOOKUP(M569,参考データ!$B$39:$F$42,4,FALSE)/L569^VLOOKUP(M569,参考データ!$B$39:$F$42,5,FALSE))*U569,J569/(IF(I569="委託輸送",IF(H569="ガソリン",INDEX(参考データ!$F$48:$I$50,MATCH(L569,参考データ!$D$48:$D$50,1),MATCH(M569,参考データ!$F$47:$I$47,0)),INDEX(参考データ!$F$51:$I$59,MATCH(L569,参考データ!$D$51:$D$59,1),MATCH(M569,参考データ!$F$47:$I$47,0))),IF(H569="ガソリン",INDEX(参考データ!$F$60:$I$62,MATCH(L569,参考データ!$D$60:$D$62,1),MATCH(M569,参考データ!$F$47:$I$47,0)),INDEX(参考データ!$F$63:$I$71,MATCH(L569,参考データ!$D$63:$D$71,1),MATCH(M569,参考データ!$F$47:$I$47,0))))))))</f>
        <v/>
      </c>
      <c r="U569" s="218" t="str">
        <f t="shared" si="83"/>
        <v/>
      </c>
      <c r="V569" s="206" t="str">
        <f>IF(C569="","",IF(AND(K569=0,T569=0),"OK",IF(Q569="有",IF(OR(IF(I569="委託輸送",IF(H569="ガソリン",VLOOKUP(L569,参考データ!$D$4:$H$6,5,TRUE),VLOOKUP(L569,参考データ!$D$7:$H$15,5,TRUE)),IF(H569="ガソリン",VLOOKUP(L569,参考データ!$D$16:$H$18,5,TRUE),VLOOKUP(L569,参考データ!$D$19:$H$27,5,TRUE)))&lt;(J569/N569),S569&gt;R569),"エラー","OK"),IF(IF(I569="委託輸送",IF(H569="ガソリン",VLOOKUP(L569,参考データ!$D$4:$H$6,5,TRUE),VLOOKUP(L569,参考データ!$D$7:$H$15,5,TRUE)),IF(H569="ガソリン",VLOOKUP(L569,参考データ!$D$16:$H$18,5,TRUE),VLOOKUP(L569,参考データ!$D$19:$H$27,5,TRUE)))&lt;(J569/N569),"エラー","OK"))))</f>
        <v/>
      </c>
      <c r="AN569" s="156">
        <f t="shared" si="84"/>
        <v>0</v>
      </c>
      <c r="AO569" s="156">
        <f t="shared" si="85"/>
        <v>0</v>
      </c>
      <c r="AP569" s="140">
        <f t="shared" si="86"/>
        <v>0</v>
      </c>
      <c r="AQ569" s="159" t="str">
        <f t="shared" si="87"/>
        <v/>
      </c>
    </row>
    <row r="570" spans="2:43" x14ac:dyDescent="0.2">
      <c r="B570" s="202">
        <v>559</v>
      </c>
      <c r="C570" s="45"/>
      <c r="D570" s="114"/>
      <c r="E570" s="114"/>
      <c r="F570" s="114"/>
      <c r="G570" s="44"/>
      <c r="H570" s="10"/>
      <c r="I570" s="10"/>
      <c r="J570" s="5"/>
      <c r="K570" s="36"/>
      <c r="L570" s="37"/>
      <c r="M570" s="8"/>
      <c r="N570" s="82"/>
      <c r="O570" s="68"/>
      <c r="P570" s="82"/>
      <c r="Q570" s="81"/>
      <c r="R570" s="280" t="str">
        <f t="shared" si="82"/>
        <v/>
      </c>
      <c r="S570" s="39" t="str">
        <f>IF(I570="","",IF(I570="委託輸送",IF(H570="ガソリン",VLOOKUP(L570,参考データ!$D$4:$F$6,3,TRUE),VLOOKUP(L570,参考データ!$D$7:$F$15,3,TRUE)),IF(H570="ガソリン",VLOOKUP(L570,参考データ!$D$16:$F$18,3,TRUE),VLOOKUP(L570,参考データ!$D$19:$F$27,3,TRUE))))</f>
        <v/>
      </c>
      <c r="T570" s="204" t="str">
        <f>IF(C570="","",IF(AND(J570=0,K570=0),0,IF(Q570="有",IF(H570="ガソリン",VLOOKUP(M570,参考データ!$B$36:$F$38,3,FALSE)/R570^VLOOKUP(M570,参考データ!$B$36:$F$38,4,FALSE)/L570^VLOOKUP(M570,参考データ!$B$36:$F$38,5,FALSE),VLOOKUP(M570,参考データ!$B$39:$F$42,3,FALSE)/R570^VLOOKUP(M570,参考データ!$B$39:$F$42,4,FALSE)/L570^VLOOKUP(M570,参考データ!$B$39:$F$42,5,FALSE))*U570,J570/(IF(I570="委託輸送",IF(H570="ガソリン",INDEX(参考データ!$F$48:$I$50,MATCH(L570,参考データ!$D$48:$D$50,1),MATCH(M570,参考データ!$F$47:$I$47,0)),INDEX(参考データ!$F$51:$I$59,MATCH(L570,参考データ!$D$51:$D$59,1),MATCH(M570,参考データ!$F$47:$I$47,0))),IF(H570="ガソリン",INDEX(参考データ!$F$60:$I$62,MATCH(L570,参考データ!$D$60:$D$62,1),MATCH(M570,参考データ!$F$47:$I$47,0)),INDEX(参考データ!$F$63:$I$71,MATCH(L570,参考データ!$D$63:$D$71,1),MATCH(M570,参考データ!$F$47:$I$47,0))))))))</f>
        <v/>
      </c>
      <c r="U570" s="218" t="str">
        <f t="shared" si="83"/>
        <v/>
      </c>
      <c r="V570" s="206" t="str">
        <f>IF(C570="","",IF(AND(K570=0,T570=0),"OK",IF(Q570="有",IF(OR(IF(I570="委託輸送",IF(H570="ガソリン",VLOOKUP(L570,参考データ!$D$4:$H$6,5,TRUE),VLOOKUP(L570,参考データ!$D$7:$H$15,5,TRUE)),IF(H570="ガソリン",VLOOKUP(L570,参考データ!$D$16:$H$18,5,TRUE),VLOOKUP(L570,参考データ!$D$19:$H$27,5,TRUE)))&lt;(J570/N570),S570&gt;R570),"エラー","OK"),IF(IF(I570="委託輸送",IF(H570="ガソリン",VLOOKUP(L570,参考データ!$D$4:$H$6,5,TRUE),VLOOKUP(L570,参考データ!$D$7:$H$15,5,TRUE)),IF(H570="ガソリン",VLOOKUP(L570,参考データ!$D$16:$H$18,5,TRUE),VLOOKUP(L570,参考データ!$D$19:$H$27,5,TRUE)))&lt;(J570/N570),"エラー","OK"))))</f>
        <v/>
      </c>
      <c r="AN570" s="156">
        <f t="shared" si="84"/>
        <v>0</v>
      </c>
      <c r="AO570" s="156">
        <f t="shared" si="85"/>
        <v>0</v>
      </c>
      <c r="AP570" s="140">
        <f t="shared" si="86"/>
        <v>0</v>
      </c>
      <c r="AQ570" s="159" t="str">
        <f t="shared" si="87"/>
        <v/>
      </c>
    </row>
    <row r="571" spans="2:43" x14ac:dyDescent="0.2">
      <c r="B571" s="202">
        <v>560</v>
      </c>
      <c r="C571" s="45"/>
      <c r="D571" s="114"/>
      <c r="E571" s="114"/>
      <c r="F571" s="114"/>
      <c r="G571" s="44"/>
      <c r="H571" s="10"/>
      <c r="I571" s="10"/>
      <c r="J571" s="5"/>
      <c r="K571" s="36"/>
      <c r="L571" s="37"/>
      <c r="M571" s="8"/>
      <c r="N571" s="82"/>
      <c r="O571" s="68"/>
      <c r="P571" s="82"/>
      <c r="Q571" s="81"/>
      <c r="R571" s="280" t="str">
        <f t="shared" si="82"/>
        <v/>
      </c>
      <c r="S571" s="39" t="str">
        <f>IF(I571="","",IF(I571="委託輸送",IF(H571="ガソリン",VLOOKUP(L571,参考データ!$D$4:$F$6,3,TRUE),VLOOKUP(L571,参考データ!$D$7:$F$15,3,TRUE)),IF(H571="ガソリン",VLOOKUP(L571,参考データ!$D$16:$F$18,3,TRUE),VLOOKUP(L571,参考データ!$D$19:$F$27,3,TRUE))))</f>
        <v/>
      </c>
      <c r="T571" s="204" t="str">
        <f>IF(C571="","",IF(AND(J571=0,K571=0),0,IF(Q571="有",IF(H571="ガソリン",VLOOKUP(M571,参考データ!$B$36:$F$38,3,FALSE)/R571^VLOOKUP(M571,参考データ!$B$36:$F$38,4,FALSE)/L571^VLOOKUP(M571,参考データ!$B$36:$F$38,5,FALSE),VLOOKUP(M571,参考データ!$B$39:$F$42,3,FALSE)/R571^VLOOKUP(M571,参考データ!$B$39:$F$42,4,FALSE)/L571^VLOOKUP(M571,参考データ!$B$39:$F$42,5,FALSE))*U571,J571/(IF(I571="委託輸送",IF(H571="ガソリン",INDEX(参考データ!$F$48:$I$50,MATCH(L571,参考データ!$D$48:$D$50,1),MATCH(M571,参考データ!$F$47:$I$47,0)),INDEX(参考データ!$F$51:$I$59,MATCH(L571,参考データ!$D$51:$D$59,1),MATCH(M571,参考データ!$F$47:$I$47,0))),IF(H571="ガソリン",INDEX(参考データ!$F$60:$I$62,MATCH(L571,参考データ!$D$60:$D$62,1),MATCH(M571,参考データ!$F$47:$I$47,0)),INDEX(参考データ!$F$63:$I$71,MATCH(L571,参考データ!$D$63:$D$71,1),MATCH(M571,参考データ!$F$47:$I$47,0))))))))</f>
        <v/>
      </c>
      <c r="U571" s="218" t="str">
        <f t="shared" si="83"/>
        <v/>
      </c>
      <c r="V571" s="206" t="str">
        <f>IF(C571="","",IF(AND(K571=0,T571=0),"OK",IF(Q571="有",IF(OR(IF(I571="委託輸送",IF(H571="ガソリン",VLOOKUP(L571,参考データ!$D$4:$H$6,5,TRUE),VLOOKUP(L571,参考データ!$D$7:$H$15,5,TRUE)),IF(H571="ガソリン",VLOOKUP(L571,参考データ!$D$16:$H$18,5,TRUE),VLOOKUP(L571,参考データ!$D$19:$H$27,5,TRUE)))&lt;(J571/N571),S571&gt;R571),"エラー","OK"),IF(IF(I571="委託輸送",IF(H571="ガソリン",VLOOKUP(L571,参考データ!$D$4:$H$6,5,TRUE),VLOOKUP(L571,参考データ!$D$7:$H$15,5,TRUE)),IF(H571="ガソリン",VLOOKUP(L571,参考データ!$D$16:$H$18,5,TRUE),VLOOKUP(L571,参考データ!$D$19:$H$27,5,TRUE)))&lt;(J571/N571),"エラー","OK"))))</f>
        <v/>
      </c>
      <c r="AN571" s="156">
        <f t="shared" si="84"/>
        <v>0</v>
      </c>
      <c r="AO571" s="156">
        <f t="shared" si="85"/>
        <v>0</v>
      </c>
      <c r="AP571" s="140">
        <f t="shared" si="86"/>
        <v>0</v>
      </c>
      <c r="AQ571" s="159" t="str">
        <f t="shared" si="87"/>
        <v/>
      </c>
    </row>
    <row r="572" spans="2:43" x14ac:dyDescent="0.2">
      <c r="B572" s="202">
        <v>561</v>
      </c>
      <c r="C572" s="45"/>
      <c r="D572" s="114"/>
      <c r="E572" s="114"/>
      <c r="F572" s="114"/>
      <c r="G572" s="44"/>
      <c r="H572" s="10"/>
      <c r="I572" s="10"/>
      <c r="J572" s="5"/>
      <c r="K572" s="36"/>
      <c r="L572" s="37"/>
      <c r="M572" s="8"/>
      <c r="N572" s="82"/>
      <c r="O572" s="68"/>
      <c r="P572" s="82"/>
      <c r="Q572" s="81"/>
      <c r="R572" s="280" t="str">
        <f t="shared" si="82"/>
        <v/>
      </c>
      <c r="S572" s="39" t="str">
        <f>IF(I572="","",IF(I572="委託輸送",IF(H572="ガソリン",VLOOKUP(L572,参考データ!$D$4:$F$6,3,TRUE),VLOOKUP(L572,参考データ!$D$7:$F$15,3,TRUE)),IF(H572="ガソリン",VLOOKUP(L572,参考データ!$D$16:$F$18,3,TRUE),VLOOKUP(L572,参考データ!$D$19:$F$27,3,TRUE))))</f>
        <v/>
      </c>
      <c r="T572" s="204" t="str">
        <f>IF(C572="","",IF(AND(J572=0,K572=0),0,IF(Q572="有",IF(H572="ガソリン",VLOOKUP(M572,参考データ!$B$36:$F$38,3,FALSE)/R572^VLOOKUP(M572,参考データ!$B$36:$F$38,4,FALSE)/L572^VLOOKUP(M572,参考データ!$B$36:$F$38,5,FALSE),VLOOKUP(M572,参考データ!$B$39:$F$42,3,FALSE)/R572^VLOOKUP(M572,参考データ!$B$39:$F$42,4,FALSE)/L572^VLOOKUP(M572,参考データ!$B$39:$F$42,5,FALSE))*U572,J572/(IF(I572="委託輸送",IF(H572="ガソリン",INDEX(参考データ!$F$48:$I$50,MATCH(L572,参考データ!$D$48:$D$50,1),MATCH(M572,参考データ!$F$47:$I$47,0)),INDEX(参考データ!$F$51:$I$59,MATCH(L572,参考データ!$D$51:$D$59,1),MATCH(M572,参考データ!$F$47:$I$47,0))),IF(H572="ガソリン",INDEX(参考データ!$F$60:$I$62,MATCH(L572,参考データ!$D$60:$D$62,1),MATCH(M572,参考データ!$F$47:$I$47,0)),INDEX(参考データ!$F$63:$I$71,MATCH(L572,参考データ!$D$63:$D$71,1),MATCH(M572,参考データ!$F$47:$I$47,0))))))))</f>
        <v/>
      </c>
      <c r="U572" s="218" t="str">
        <f t="shared" si="83"/>
        <v/>
      </c>
      <c r="V572" s="206" t="str">
        <f>IF(C572="","",IF(AND(K572=0,T572=0),"OK",IF(Q572="有",IF(OR(IF(I572="委託輸送",IF(H572="ガソリン",VLOOKUP(L572,参考データ!$D$4:$H$6,5,TRUE),VLOOKUP(L572,参考データ!$D$7:$H$15,5,TRUE)),IF(H572="ガソリン",VLOOKUP(L572,参考データ!$D$16:$H$18,5,TRUE),VLOOKUP(L572,参考データ!$D$19:$H$27,5,TRUE)))&lt;(J572/N572),S572&gt;R572),"エラー","OK"),IF(IF(I572="委託輸送",IF(H572="ガソリン",VLOOKUP(L572,参考データ!$D$4:$H$6,5,TRUE),VLOOKUP(L572,参考データ!$D$7:$H$15,5,TRUE)),IF(H572="ガソリン",VLOOKUP(L572,参考データ!$D$16:$H$18,5,TRUE),VLOOKUP(L572,参考データ!$D$19:$H$27,5,TRUE)))&lt;(J572/N572),"エラー","OK"))))</f>
        <v/>
      </c>
      <c r="AN572" s="156">
        <f t="shared" si="84"/>
        <v>0</v>
      </c>
      <c r="AO572" s="156">
        <f t="shared" si="85"/>
        <v>0</v>
      </c>
      <c r="AP572" s="140">
        <f t="shared" si="86"/>
        <v>0</v>
      </c>
      <c r="AQ572" s="159" t="str">
        <f t="shared" si="87"/>
        <v/>
      </c>
    </row>
    <row r="573" spans="2:43" x14ac:dyDescent="0.2">
      <c r="B573" s="202">
        <v>562</v>
      </c>
      <c r="C573" s="45"/>
      <c r="D573" s="114"/>
      <c r="E573" s="114"/>
      <c r="F573" s="114"/>
      <c r="G573" s="44"/>
      <c r="H573" s="10"/>
      <c r="I573" s="10"/>
      <c r="J573" s="5"/>
      <c r="K573" s="36"/>
      <c r="L573" s="37"/>
      <c r="M573" s="8"/>
      <c r="N573" s="82"/>
      <c r="O573" s="68"/>
      <c r="P573" s="82"/>
      <c r="Q573" s="81"/>
      <c r="R573" s="280" t="str">
        <f t="shared" si="82"/>
        <v/>
      </c>
      <c r="S573" s="39" t="str">
        <f>IF(I573="","",IF(I573="委託輸送",IF(H573="ガソリン",VLOOKUP(L573,参考データ!$D$4:$F$6,3,TRUE),VLOOKUP(L573,参考データ!$D$7:$F$15,3,TRUE)),IF(H573="ガソリン",VLOOKUP(L573,参考データ!$D$16:$F$18,3,TRUE),VLOOKUP(L573,参考データ!$D$19:$F$27,3,TRUE))))</f>
        <v/>
      </c>
      <c r="T573" s="204" t="str">
        <f>IF(C573="","",IF(AND(J573=0,K573=0),0,IF(Q573="有",IF(H573="ガソリン",VLOOKUP(M573,参考データ!$B$36:$F$38,3,FALSE)/R573^VLOOKUP(M573,参考データ!$B$36:$F$38,4,FALSE)/L573^VLOOKUP(M573,参考データ!$B$36:$F$38,5,FALSE),VLOOKUP(M573,参考データ!$B$39:$F$42,3,FALSE)/R573^VLOOKUP(M573,参考データ!$B$39:$F$42,4,FALSE)/L573^VLOOKUP(M573,参考データ!$B$39:$F$42,5,FALSE))*U573,J573/(IF(I573="委託輸送",IF(H573="ガソリン",INDEX(参考データ!$F$48:$I$50,MATCH(L573,参考データ!$D$48:$D$50,1),MATCH(M573,参考データ!$F$47:$I$47,0)),INDEX(参考データ!$F$51:$I$59,MATCH(L573,参考データ!$D$51:$D$59,1),MATCH(M573,参考データ!$F$47:$I$47,0))),IF(H573="ガソリン",INDEX(参考データ!$F$60:$I$62,MATCH(L573,参考データ!$D$60:$D$62,1),MATCH(M573,参考データ!$F$47:$I$47,0)),INDEX(参考データ!$F$63:$I$71,MATCH(L573,参考データ!$D$63:$D$71,1),MATCH(M573,参考データ!$F$47:$I$47,0))))))))</f>
        <v/>
      </c>
      <c r="U573" s="218" t="str">
        <f t="shared" si="83"/>
        <v/>
      </c>
      <c r="V573" s="206" t="str">
        <f>IF(C573="","",IF(AND(K573=0,T573=0),"OK",IF(Q573="有",IF(OR(IF(I573="委託輸送",IF(H573="ガソリン",VLOOKUP(L573,参考データ!$D$4:$H$6,5,TRUE),VLOOKUP(L573,参考データ!$D$7:$H$15,5,TRUE)),IF(H573="ガソリン",VLOOKUP(L573,参考データ!$D$16:$H$18,5,TRUE),VLOOKUP(L573,参考データ!$D$19:$H$27,5,TRUE)))&lt;(J573/N573),S573&gt;R573),"エラー","OK"),IF(IF(I573="委託輸送",IF(H573="ガソリン",VLOOKUP(L573,参考データ!$D$4:$H$6,5,TRUE),VLOOKUP(L573,参考データ!$D$7:$H$15,5,TRUE)),IF(H573="ガソリン",VLOOKUP(L573,参考データ!$D$16:$H$18,5,TRUE),VLOOKUP(L573,参考データ!$D$19:$H$27,5,TRUE)))&lt;(J573/N573),"エラー","OK"))))</f>
        <v/>
      </c>
      <c r="AN573" s="156">
        <f t="shared" si="84"/>
        <v>0</v>
      </c>
      <c r="AO573" s="156">
        <f t="shared" si="85"/>
        <v>0</v>
      </c>
      <c r="AP573" s="140">
        <f t="shared" si="86"/>
        <v>0</v>
      </c>
      <c r="AQ573" s="159" t="str">
        <f t="shared" si="87"/>
        <v/>
      </c>
    </row>
    <row r="574" spans="2:43" x14ac:dyDescent="0.2">
      <c r="B574" s="202">
        <v>563</v>
      </c>
      <c r="C574" s="45"/>
      <c r="D574" s="114"/>
      <c r="E574" s="114"/>
      <c r="F574" s="114"/>
      <c r="G574" s="44"/>
      <c r="H574" s="10"/>
      <c r="I574" s="10"/>
      <c r="J574" s="5"/>
      <c r="K574" s="36"/>
      <c r="L574" s="37"/>
      <c r="M574" s="8"/>
      <c r="N574" s="82"/>
      <c r="O574" s="68"/>
      <c r="P574" s="82"/>
      <c r="Q574" s="81"/>
      <c r="R574" s="280" t="str">
        <f t="shared" si="82"/>
        <v/>
      </c>
      <c r="S574" s="39" t="str">
        <f>IF(I574="","",IF(I574="委託輸送",IF(H574="ガソリン",VLOOKUP(L574,参考データ!$D$4:$F$6,3,TRUE),VLOOKUP(L574,参考データ!$D$7:$F$15,3,TRUE)),IF(H574="ガソリン",VLOOKUP(L574,参考データ!$D$16:$F$18,3,TRUE),VLOOKUP(L574,参考データ!$D$19:$F$27,3,TRUE))))</f>
        <v/>
      </c>
      <c r="T574" s="204" t="str">
        <f>IF(C574="","",IF(AND(J574=0,K574=0),0,IF(Q574="有",IF(H574="ガソリン",VLOOKUP(M574,参考データ!$B$36:$F$38,3,FALSE)/R574^VLOOKUP(M574,参考データ!$B$36:$F$38,4,FALSE)/L574^VLOOKUP(M574,参考データ!$B$36:$F$38,5,FALSE),VLOOKUP(M574,参考データ!$B$39:$F$42,3,FALSE)/R574^VLOOKUP(M574,参考データ!$B$39:$F$42,4,FALSE)/L574^VLOOKUP(M574,参考データ!$B$39:$F$42,5,FALSE))*U574,J574/(IF(I574="委託輸送",IF(H574="ガソリン",INDEX(参考データ!$F$48:$I$50,MATCH(L574,参考データ!$D$48:$D$50,1),MATCH(M574,参考データ!$F$47:$I$47,0)),INDEX(参考データ!$F$51:$I$59,MATCH(L574,参考データ!$D$51:$D$59,1),MATCH(M574,参考データ!$F$47:$I$47,0))),IF(H574="ガソリン",INDEX(参考データ!$F$60:$I$62,MATCH(L574,参考データ!$D$60:$D$62,1),MATCH(M574,参考データ!$F$47:$I$47,0)),INDEX(参考データ!$F$63:$I$71,MATCH(L574,参考データ!$D$63:$D$71,1),MATCH(M574,参考データ!$F$47:$I$47,0))))))))</f>
        <v/>
      </c>
      <c r="U574" s="218" t="str">
        <f t="shared" si="83"/>
        <v/>
      </c>
      <c r="V574" s="206" t="str">
        <f>IF(C574="","",IF(AND(K574=0,T574=0),"OK",IF(Q574="有",IF(OR(IF(I574="委託輸送",IF(H574="ガソリン",VLOOKUP(L574,参考データ!$D$4:$H$6,5,TRUE),VLOOKUP(L574,参考データ!$D$7:$H$15,5,TRUE)),IF(H574="ガソリン",VLOOKUP(L574,参考データ!$D$16:$H$18,5,TRUE),VLOOKUP(L574,参考データ!$D$19:$H$27,5,TRUE)))&lt;(J574/N574),S574&gt;R574),"エラー","OK"),IF(IF(I574="委託輸送",IF(H574="ガソリン",VLOOKUP(L574,参考データ!$D$4:$H$6,5,TRUE),VLOOKUP(L574,参考データ!$D$7:$H$15,5,TRUE)),IF(H574="ガソリン",VLOOKUP(L574,参考データ!$D$16:$H$18,5,TRUE),VLOOKUP(L574,参考データ!$D$19:$H$27,5,TRUE)))&lt;(J574/N574),"エラー","OK"))))</f>
        <v/>
      </c>
      <c r="AN574" s="156">
        <f t="shared" si="84"/>
        <v>0</v>
      </c>
      <c r="AO574" s="156">
        <f t="shared" si="85"/>
        <v>0</v>
      </c>
      <c r="AP574" s="140">
        <f t="shared" si="86"/>
        <v>0</v>
      </c>
      <c r="AQ574" s="159" t="str">
        <f t="shared" si="87"/>
        <v/>
      </c>
    </row>
    <row r="575" spans="2:43" x14ac:dyDescent="0.2">
      <c r="B575" s="202">
        <v>564</v>
      </c>
      <c r="C575" s="45"/>
      <c r="D575" s="114"/>
      <c r="E575" s="114"/>
      <c r="F575" s="114"/>
      <c r="G575" s="44"/>
      <c r="H575" s="10"/>
      <c r="I575" s="10"/>
      <c r="J575" s="5"/>
      <c r="K575" s="36"/>
      <c r="L575" s="37"/>
      <c r="M575" s="8"/>
      <c r="N575" s="82"/>
      <c r="O575" s="68"/>
      <c r="P575" s="82"/>
      <c r="Q575" s="81"/>
      <c r="R575" s="280" t="str">
        <f t="shared" si="82"/>
        <v/>
      </c>
      <c r="S575" s="39" t="str">
        <f>IF(I575="","",IF(I575="委託輸送",IF(H575="ガソリン",VLOOKUP(L575,参考データ!$D$4:$F$6,3,TRUE),VLOOKUP(L575,参考データ!$D$7:$F$15,3,TRUE)),IF(H575="ガソリン",VLOOKUP(L575,参考データ!$D$16:$F$18,3,TRUE),VLOOKUP(L575,参考データ!$D$19:$F$27,3,TRUE))))</f>
        <v/>
      </c>
      <c r="T575" s="204" t="str">
        <f>IF(C575="","",IF(AND(J575=0,K575=0),0,IF(Q575="有",IF(H575="ガソリン",VLOOKUP(M575,参考データ!$B$36:$F$38,3,FALSE)/R575^VLOOKUP(M575,参考データ!$B$36:$F$38,4,FALSE)/L575^VLOOKUP(M575,参考データ!$B$36:$F$38,5,FALSE),VLOOKUP(M575,参考データ!$B$39:$F$42,3,FALSE)/R575^VLOOKUP(M575,参考データ!$B$39:$F$42,4,FALSE)/L575^VLOOKUP(M575,参考データ!$B$39:$F$42,5,FALSE))*U575,J575/(IF(I575="委託輸送",IF(H575="ガソリン",INDEX(参考データ!$F$48:$I$50,MATCH(L575,参考データ!$D$48:$D$50,1),MATCH(M575,参考データ!$F$47:$I$47,0)),INDEX(参考データ!$F$51:$I$59,MATCH(L575,参考データ!$D$51:$D$59,1),MATCH(M575,参考データ!$F$47:$I$47,0))),IF(H575="ガソリン",INDEX(参考データ!$F$60:$I$62,MATCH(L575,参考データ!$D$60:$D$62,1),MATCH(M575,参考データ!$F$47:$I$47,0)),INDEX(参考データ!$F$63:$I$71,MATCH(L575,参考データ!$D$63:$D$71,1),MATCH(M575,参考データ!$F$47:$I$47,0))))))))</f>
        <v/>
      </c>
      <c r="U575" s="218" t="str">
        <f t="shared" si="83"/>
        <v/>
      </c>
      <c r="V575" s="206" t="str">
        <f>IF(C575="","",IF(AND(K575=0,T575=0),"OK",IF(Q575="有",IF(OR(IF(I575="委託輸送",IF(H575="ガソリン",VLOOKUP(L575,参考データ!$D$4:$H$6,5,TRUE),VLOOKUP(L575,参考データ!$D$7:$H$15,5,TRUE)),IF(H575="ガソリン",VLOOKUP(L575,参考データ!$D$16:$H$18,5,TRUE),VLOOKUP(L575,参考データ!$D$19:$H$27,5,TRUE)))&lt;(J575/N575),S575&gt;R575),"エラー","OK"),IF(IF(I575="委託輸送",IF(H575="ガソリン",VLOOKUP(L575,参考データ!$D$4:$H$6,5,TRUE),VLOOKUP(L575,参考データ!$D$7:$H$15,5,TRUE)),IF(H575="ガソリン",VLOOKUP(L575,参考データ!$D$16:$H$18,5,TRUE),VLOOKUP(L575,参考データ!$D$19:$H$27,5,TRUE)))&lt;(J575/N575),"エラー","OK"))))</f>
        <v/>
      </c>
      <c r="AN575" s="156">
        <f t="shared" si="84"/>
        <v>0</v>
      </c>
      <c r="AO575" s="156">
        <f t="shared" si="85"/>
        <v>0</v>
      </c>
      <c r="AP575" s="140">
        <f t="shared" si="86"/>
        <v>0</v>
      </c>
      <c r="AQ575" s="159" t="str">
        <f t="shared" si="87"/>
        <v/>
      </c>
    </row>
    <row r="576" spans="2:43" x14ac:dyDescent="0.2">
      <c r="B576" s="202">
        <v>565</v>
      </c>
      <c r="C576" s="45"/>
      <c r="D576" s="114"/>
      <c r="E576" s="114"/>
      <c r="F576" s="114"/>
      <c r="G576" s="44"/>
      <c r="H576" s="10"/>
      <c r="I576" s="10"/>
      <c r="J576" s="5"/>
      <c r="K576" s="36"/>
      <c r="L576" s="37"/>
      <c r="M576" s="8"/>
      <c r="N576" s="82"/>
      <c r="O576" s="68"/>
      <c r="P576" s="82"/>
      <c r="Q576" s="81"/>
      <c r="R576" s="280" t="str">
        <f t="shared" si="82"/>
        <v/>
      </c>
      <c r="S576" s="39" t="str">
        <f>IF(I576="","",IF(I576="委託輸送",IF(H576="ガソリン",VLOOKUP(L576,参考データ!$D$4:$F$6,3,TRUE),VLOOKUP(L576,参考データ!$D$7:$F$15,3,TRUE)),IF(H576="ガソリン",VLOOKUP(L576,参考データ!$D$16:$F$18,3,TRUE),VLOOKUP(L576,参考データ!$D$19:$F$27,3,TRUE))))</f>
        <v/>
      </c>
      <c r="T576" s="204" t="str">
        <f>IF(C576="","",IF(AND(J576=0,K576=0),0,IF(Q576="有",IF(H576="ガソリン",VLOOKUP(M576,参考データ!$B$36:$F$38,3,FALSE)/R576^VLOOKUP(M576,参考データ!$B$36:$F$38,4,FALSE)/L576^VLOOKUP(M576,参考データ!$B$36:$F$38,5,FALSE),VLOOKUP(M576,参考データ!$B$39:$F$42,3,FALSE)/R576^VLOOKUP(M576,参考データ!$B$39:$F$42,4,FALSE)/L576^VLOOKUP(M576,参考データ!$B$39:$F$42,5,FALSE))*U576,J576/(IF(I576="委託輸送",IF(H576="ガソリン",INDEX(参考データ!$F$48:$I$50,MATCH(L576,参考データ!$D$48:$D$50,1),MATCH(M576,参考データ!$F$47:$I$47,0)),INDEX(参考データ!$F$51:$I$59,MATCH(L576,参考データ!$D$51:$D$59,1),MATCH(M576,参考データ!$F$47:$I$47,0))),IF(H576="ガソリン",INDEX(参考データ!$F$60:$I$62,MATCH(L576,参考データ!$D$60:$D$62,1),MATCH(M576,参考データ!$F$47:$I$47,0)),INDEX(参考データ!$F$63:$I$71,MATCH(L576,参考データ!$D$63:$D$71,1),MATCH(M576,参考データ!$F$47:$I$47,0))))))))</f>
        <v/>
      </c>
      <c r="U576" s="218" t="str">
        <f t="shared" si="83"/>
        <v/>
      </c>
      <c r="V576" s="206" t="str">
        <f>IF(C576="","",IF(AND(K576=0,T576=0),"OK",IF(Q576="有",IF(OR(IF(I576="委託輸送",IF(H576="ガソリン",VLOOKUP(L576,参考データ!$D$4:$H$6,5,TRUE),VLOOKUP(L576,参考データ!$D$7:$H$15,5,TRUE)),IF(H576="ガソリン",VLOOKUP(L576,参考データ!$D$16:$H$18,5,TRUE),VLOOKUP(L576,参考データ!$D$19:$H$27,5,TRUE)))&lt;(J576/N576),S576&gt;R576),"エラー","OK"),IF(IF(I576="委託輸送",IF(H576="ガソリン",VLOOKUP(L576,参考データ!$D$4:$H$6,5,TRUE),VLOOKUP(L576,参考データ!$D$7:$H$15,5,TRUE)),IF(H576="ガソリン",VLOOKUP(L576,参考データ!$D$16:$H$18,5,TRUE),VLOOKUP(L576,参考データ!$D$19:$H$27,5,TRUE)))&lt;(J576/N576),"エラー","OK"))))</f>
        <v/>
      </c>
      <c r="AN576" s="156">
        <f t="shared" si="84"/>
        <v>0</v>
      </c>
      <c r="AO576" s="156">
        <f t="shared" si="85"/>
        <v>0</v>
      </c>
      <c r="AP576" s="140">
        <f t="shared" si="86"/>
        <v>0</v>
      </c>
      <c r="AQ576" s="159" t="str">
        <f t="shared" si="87"/>
        <v/>
      </c>
    </row>
    <row r="577" spans="2:43" x14ac:dyDescent="0.2">
      <c r="B577" s="202">
        <v>566</v>
      </c>
      <c r="C577" s="45"/>
      <c r="D577" s="114"/>
      <c r="E577" s="114"/>
      <c r="F577" s="114"/>
      <c r="G577" s="44"/>
      <c r="H577" s="10"/>
      <c r="I577" s="10"/>
      <c r="J577" s="5"/>
      <c r="K577" s="36"/>
      <c r="L577" s="37"/>
      <c r="M577" s="8"/>
      <c r="N577" s="82"/>
      <c r="O577" s="68"/>
      <c r="P577" s="82"/>
      <c r="Q577" s="81"/>
      <c r="R577" s="280" t="str">
        <f t="shared" si="82"/>
        <v/>
      </c>
      <c r="S577" s="39" t="str">
        <f>IF(I577="","",IF(I577="委託輸送",IF(H577="ガソリン",VLOOKUP(L577,参考データ!$D$4:$F$6,3,TRUE),VLOOKUP(L577,参考データ!$D$7:$F$15,3,TRUE)),IF(H577="ガソリン",VLOOKUP(L577,参考データ!$D$16:$F$18,3,TRUE),VLOOKUP(L577,参考データ!$D$19:$F$27,3,TRUE))))</f>
        <v/>
      </c>
      <c r="T577" s="204" t="str">
        <f>IF(C577="","",IF(AND(J577=0,K577=0),0,IF(Q577="有",IF(H577="ガソリン",VLOOKUP(M577,参考データ!$B$36:$F$38,3,FALSE)/R577^VLOOKUP(M577,参考データ!$B$36:$F$38,4,FALSE)/L577^VLOOKUP(M577,参考データ!$B$36:$F$38,5,FALSE),VLOOKUP(M577,参考データ!$B$39:$F$42,3,FALSE)/R577^VLOOKUP(M577,参考データ!$B$39:$F$42,4,FALSE)/L577^VLOOKUP(M577,参考データ!$B$39:$F$42,5,FALSE))*U577,J577/(IF(I577="委託輸送",IF(H577="ガソリン",INDEX(参考データ!$F$48:$I$50,MATCH(L577,参考データ!$D$48:$D$50,1),MATCH(M577,参考データ!$F$47:$I$47,0)),INDEX(参考データ!$F$51:$I$59,MATCH(L577,参考データ!$D$51:$D$59,1),MATCH(M577,参考データ!$F$47:$I$47,0))),IF(H577="ガソリン",INDEX(参考データ!$F$60:$I$62,MATCH(L577,参考データ!$D$60:$D$62,1),MATCH(M577,参考データ!$F$47:$I$47,0)),INDEX(参考データ!$F$63:$I$71,MATCH(L577,参考データ!$D$63:$D$71,1),MATCH(M577,参考データ!$F$47:$I$47,0))))))))</f>
        <v/>
      </c>
      <c r="U577" s="218" t="str">
        <f t="shared" si="83"/>
        <v/>
      </c>
      <c r="V577" s="206" t="str">
        <f>IF(C577="","",IF(AND(K577=0,T577=0),"OK",IF(Q577="有",IF(OR(IF(I577="委託輸送",IF(H577="ガソリン",VLOOKUP(L577,参考データ!$D$4:$H$6,5,TRUE),VLOOKUP(L577,参考データ!$D$7:$H$15,5,TRUE)),IF(H577="ガソリン",VLOOKUP(L577,参考データ!$D$16:$H$18,5,TRUE),VLOOKUP(L577,参考データ!$D$19:$H$27,5,TRUE)))&lt;(J577/N577),S577&gt;R577),"エラー","OK"),IF(IF(I577="委託輸送",IF(H577="ガソリン",VLOOKUP(L577,参考データ!$D$4:$H$6,5,TRUE),VLOOKUP(L577,参考データ!$D$7:$H$15,5,TRUE)),IF(H577="ガソリン",VLOOKUP(L577,参考データ!$D$16:$H$18,5,TRUE),VLOOKUP(L577,参考データ!$D$19:$H$27,5,TRUE)))&lt;(J577/N577),"エラー","OK"))))</f>
        <v/>
      </c>
      <c r="AN577" s="156">
        <f t="shared" si="84"/>
        <v>0</v>
      </c>
      <c r="AO577" s="156">
        <f t="shared" si="85"/>
        <v>0</v>
      </c>
      <c r="AP577" s="140">
        <f t="shared" si="86"/>
        <v>0</v>
      </c>
      <c r="AQ577" s="159" t="str">
        <f t="shared" si="87"/>
        <v/>
      </c>
    </row>
    <row r="578" spans="2:43" x14ac:dyDescent="0.2">
      <c r="B578" s="202">
        <v>567</v>
      </c>
      <c r="C578" s="45"/>
      <c r="D578" s="114"/>
      <c r="E578" s="114"/>
      <c r="F578" s="114"/>
      <c r="G578" s="44"/>
      <c r="H578" s="10"/>
      <c r="I578" s="10"/>
      <c r="J578" s="5"/>
      <c r="K578" s="36"/>
      <c r="L578" s="37"/>
      <c r="M578" s="8"/>
      <c r="N578" s="82"/>
      <c r="O578" s="68"/>
      <c r="P578" s="82"/>
      <c r="Q578" s="81"/>
      <c r="R578" s="280" t="str">
        <f t="shared" si="82"/>
        <v/>
      </c>
      <c r="S578" s="39" t="str">
        <f>IF(I578="","",IF(I578="委託輸送",IF(H578="ガソリン",VLOOKUP(L578,参考データ!$D$4:$F$6,3,TRUE),VLOOKUP(L578,参考データ!$D$7:$F$15,3,TRUE)),IF(H578="ガソリン",VLOOKUP(L578,参考データ!$D$16:$F$18,3,TRUE),VLOOKUP(L578,参考データ!$D$19:$F$27,3,TRUE))))</f>
        <v/>
      </c>
      <c r="T578" s="204" t="str">
        <f>IF(C578="","",IF(AND(J578=0,K578=0),0,IF(Q578="有",IF(H578="ガソリン",VLOOKUP(M578,参考データ!$B$36:$F$38,3,FALSE)/R578^VLOOKUP(M578,参考データ!$B$36:$F$38,4,FALSE)/L578^VLOOKUP(M578,参考データ!$B$36:$F$38,5,FALSE),VLOOKUP(M578,参考データ!$B$39:$F$42,3,FALSE)/R578^VLOOKUP(M578,参考データ!$B$39:$F$42,4,FALSE)/L578^VLOOKUP(M578,参考データ!$B$39:$F$42,5,FALSE))*U578,J578/(IF(I578="委託輸送",IF(H578="ガソリン",INDEX(参考データ!$F$48:$I$50,MATCH(L578,参考データ!$D$48:$D$50,1),MATCH(M578,参考データ!$F$47:$I$47,0)),INDEX(参考データ!$F$51:$I$59,MATCH(L578,参考データ!$D$51:$D$59,1),MATCH(M578,参考データ!$F$47:$I$47,0))),IF(H578="ガソリン",INDEX(参考データ!$F$60:$I$62,MATCH(L578,参考データ!$D$60:$D$62,1),MATCH(M578,参考データ!$F$47:$I$47,0)),INDEX(参考データ!$F$63:$I$71,MATCH(L578,参考データ!$D$63:$D$71,1),MATCH(M578,参考データ!$F$47:$I$47,0))))))))</f>
        <v/>
      </c>
      <c r="U578" s="218" t="str">
        <f t="shared" si="83"/>
        <v/>
      </c>
      <c r="V578" s="206" t="str">
        <f>IF(C578="","",IF(AND(K578=0,T578=0),"OK",IF(Q578="有",IF(OR(IF(I578="委託輸送",IF(H578="ガソリン",VLOOKUP(L578,参考データ!$D$4:$H$6,5,TRUE),VLOOKUP(L578,参考データ!$D$7:$H$15,5,TRUE)),IF(H578="ガソリン",VLOOKUP(L578,参考データ!$D$16:$H$18,5,TRUE),VLOOKUP(L578,参考データ!$D$19:$H$27,5,TRUE)))&lt;(J578/N578),S578&gt;R578),"エラー","OK"),IF(IF(I578="委託輸送",IF(H578="ガソリン",VLOOKUP(L578,参考データ!$D$4:$H$6,5,TRUE),VLOOKUP(L578,参考データ!$D$7:$H$15,5,TRUE)),IF(H578="ガソリン",VLOOKUP(L578,参考データ!$D$16:$H$18,5,TRUE),VLOOKUP(L578,参考データ!$D$19:$H$27,5,TRUE)))&lt;(J578/N578),"エラー","OK"))))</f>
        <v/>
      </c>
      <c r="AN578" s="156">
        <f t="shared" si="84"/>
        <v>0</v>
      </c>
      <c r="AO578" s="156">
        <f t="shared" si="85"/>
        <v>0</v>
      </c>
      <c r="AP578" s="140">
        <f t="shared" si="86"/>
        <v>0</v>
      </c>
      <c r="AQ578" s="159" t="str">
        <f t="shared" si="87"/>
        <v/>
      </c>
    </row>
    <row r="579" spans="2:43" x14ac:dyDescent="0.2">
      <c r="B579" s="202">
        <v>568</v>
      </c>
      <c r="C579" s="45"/>
      <c r="D579" s="114"/>
      <c r="E579" s="114"/>
      <c r="F579" s="114"/>
      <c r="G579" s="44"/>
      <c r="H579" s="10"/>
      <c r="I579" s="10"/>
      <c r="J579" s="5"/>
      <c r="K579" s="36"/>
      <c r="L579" s="37"/>
      <c r="M579" s="8"/>
      <c r="N579" s="82"/>
      <c r="O579" s="68"/>
      <c r="P579" s="82"/>
      <c r="Q579" s="81"/>
      <c r="R579" s="280" t="str">
        <f t="shared" si="82"/>
        <v/>
      </c>
      <c r="S579" s="39" t="str">
        <f>IF(I579="","",IF(I579="委託輸送",IF(H579="ガソリン",VLOOKUP(L579,参考データ!$D$4:$F$6,3,TRUE),VLOOKUP(L579,参考データ!$D$7:$F$15,3,TRUE)),IF(H579="ガソリン",VLOOKUP(L579,参考データ!$D$16:$F$18,3,TRUE),VLOOKUP(L579,参考データ!$D$19:$F$27,3,TRUE))))</f>
        <v/>
      </c>
      <c r="T579" s="204" t="str">
        <f>IF(C579="","",IF(AND(J579=0,K579=0),0,IF(Q579="有",IF(H579="ガソリン",VLOOKUP(M579,参考データ!$B$36:$F$38,3,FALSE)/R579^VLOOKUP(M579,参考データ!$B$36:$F$38,4,FALSE)/L579^VLOOKUP(M579,参考データ!$B$36:$F$38,5,FALSE),VLOOKUP(M579,参考データ!$B$39:$F$42,3,FALSE)/R579^VLOOKUP(M579,参考データ!$B$39:$F$42,4,FALSE)/L579^VLOOKUP(M579,参考データ!$B$39:$F$42,5,FALSE))*U579,J579/(IF(I579="委託輸送",IF(H579="ガソリン",INDEX(参考データ!$F$48:$I$50,MATCH(L579,参考データ!$D$48:$D$50,1),MATCH(M579,参考データ!$F$47:$I$47,0)),INDEX(参考データ!$F$51:$I$59,MATCH(L579,参考データ!$D$51:$D$59,1),MATCH(M579,参考データ!$F$47:$I$47,0))),IF(H579="ガソリン",INDEX(参考データ!$F$60:$I$62,MATCH(L579,参考データ!$D$60:$D$62,1),MATCH(M579,参考データ!$F$47:$I$47,0)),INDEX(参考データ!$F$63:$I$71,MATCH(L579,参考データ!$D$63:$D$71,1),MATCH(M579,参考データ!$F$47:$I$47,0))))))))</f>
        <v/>
      </c>
      <c r="U579" s="218" t="str">
        <f t="shared" si="83"/>
        <v/>
      </c>
      <c r="V579" s="206" t="str">
        <f>IF(C579="","",IF(AND(K579=0,T579=0),"OK",IF(Q579="有",IF(OR(IF(I579="委託輸送",IF(H579="ガソリン",VLOOKUP(L579,参考データ!$D$4:$H$6,5,TRUE),VLOOKUP(L579,参考データ!$D$7:$H$15,5,TRUE)),IF(H579="ガソリン",VLOOKUP(L579,参考データ!$D$16:$H$18,5,TRUE),VLOOKUP(L579,参考データ!$D$19:$H$27,5,TRUE)))&lt;(J579/N579),S579&gt;R579),"エラー","OK"),IF(IF(I579="委託輸送",IF(H579="ガソリン",VLOOKUP(L579,参考データ!$D$4:$H$6,5,TRUE),VLOOKUP(L579,参考データ!$D$7:$H$15,5,TRUE)),IF(H579="ガソリン",VLOOKUP(L579,参考データ!$D$16:$H$18,5,TRUE),VLOOKUP(L579,参考データ!$D$19:$H$27,5,TRUE)))&lt;(J579/N579),"エラー","OK"))))</f>
        <v/>
      </c>
      <c r="AN579" s="156">
        <f t="shared" si="84"/>
        <v>0</v>
      </c>
      <c r="AO579" s="156">
        <f t="shared" si="85"/>
        <v>0</v>
      </c>
      <c r="AP579" s="140">
        <f t="shared" si="86"/>
        <v>0</v>
      </c>
      <c r="AQ579" s="159" t="str">
        <f t="shared" si="87"/>
        <v/>
      </c>
    </row>
    <row r="580" spans="2:43" x14ac:dyDescent="0.2">
      <c r="B580" s="202">
        <v>569</v>
      </c>
      <c r="C580" s="45"/>
      <c r="D580" s="114"/>
      <c r="E580" s="114"/>
      <c r="F580" s="114"/>
      <c r="G580" s="44"/>
      <c r="H580" s="10"/>
      <c r="I580" s="10"/>
      <c r="J580" s="5"/>
      <c r="K580" s="36"/>
      <c r="L580" s="37"/>
      <c r="M580" s="8"/>
      <c r="N580" s="82"/>
      <c r="O580" s="68"/>
      <c r="P580" s="82"/>
      <c r="Q580" s="81"/>
      <c r="R580" s="280" t="str">
        <f t="shared" si="82"/>
        <v/>
      </c>
      <c r="S580" s="39" t="str">
        <f>IF(I580="","",IF(I580="委託輸送",IF(H580="ガソリン",VLOOKUP(L580,参考データ!$D$4:$F$6,3,TRUE),VLOOKUP(L580,参考データ!$D$7:$F$15,3,TRUE)),IF(H580="ガソリン",VLOOKUP(L580,参考データ!$D$16:$F$18,3,TRUE),VLOOKUP(L580,参考データ!$D$19:$F$27,3,TRUE))))</f>
        <v/>
      </c>
      <c r="T580" s="204" t="str">
        <f>IF(C580="","",IF(AND(J580=0,K580=0),0,IF(Q580="有",IF(H580="ガソリン",VLOOKUP(M580,参考データ!$B$36:$F$38,3,FALSE)/R580^VLOOKUP(M580,参考データ!$B$36:$F$38,4,FALSE)/L580^VLOOKUP(M580,参考データ!$B$36:$F$38,5,FALSE),VLOOKUP(M580,参考データ!$B$39:$F$42,3,FALSE)/R580^VLOOKUP(M580,参考データ!$B$39:$F$42,4,FALSE)/L580^VLOOKUP(M580,参考データ!$B$39:$F$42,5,FALSE))*U580,J580/(IF(I580="委託輸送",IF(H580="ガソリン",INDEX(参考データ!$F$48:$I$50,MATCH(L580,参考データ!$D$48:$D$50,1),MATCH(M580,参考データ!$F$47:$I$47,0)),INDEX(参考データ!$F$51:$I$59,MATCH(L580,参考データ!$D$51:$D$59,1),MATCH(M580,参考データ!$F$47:$I$47,0))),IF(H580="ガソリン",INDEX(参考データ!$F$60:$I$62,MATCH(L580,参考データ!$D$60:$D$62,1),MATCH(M580,参考データ!$F$47:$I$47,0)),INDEX(参考データ!$F$63:$I$71,MATCH(L580,参考データ!$D$63:$D$71,1),MATCH(M580,参考データ!$F$47:$I$47,0))))))))</f>
        <v/>
      </c>
      <c r="U580" s="218" t="str">
        <f t="shared" si="83"/>
        <v/>
      </c>
      <c r="V580" s="206" t="str">
        <f>IF(C580="","",IF(AND(K580=0,T580=0),"OK",IF(Q580="有",IF(OR(IF(I580="委託輸送",IF(H580="ガソリン",VLOOKUP(L580,参考データ!$D$4:$H$6,5,TRUE),VLOOKUP(L580,参考データ!$D$7:$H$15,5,TRUE)),IF(H580="ガソリン",VLOOKUP(L580,参考データ!$D$16:$H$18,5,TRUE),VLOOKUP(L580,参考データ!$D$19:$H$27,5,TRUE)))&lt;(J580/N580),S580&gt;R580),"エラー","OK"),IF(IF(I580="委託輸送",IF(H580="ガソリン",VLOOKUP(L580,参考データ!$D$4:$H$6,5,TRUE),VLOOKUP(L580,参考データ!$D$7:$H$15,5,TRUE)),IF(H580="ガソリン",VLOOKUP(L580,参考データ!$D$16:$H$18,5,TRUE),VLOOKUP(L580,参考データ!$D$19:$H$27,5,TRUE)))&lt;(J580/N580),"エラー","OK"))))</f>
        <v/>
      </c>
      <c r="AN580" s="156">
        <f t="shared" si="84"/>
        <v>0</v>
      </c>
      <c r="AO580" s="156">
        <f t="shared" si="85"/>
        <v>0</v>
      </c>
      <c r="AP580" s="140">
        <f t="shared" si="86"/>
        <v>0</v>
      </c>
      <c r="AQ580" s="159" t="str">
        <f t="shared" si="87"/>
        <v/>
      </c>
    </row>
    <row r="581" spans="2:43" x14ac:dyDescent="0.2">
      <c r="B581" s="202">
        <v>570</v>
      </c>
      <c r="C581" s="45"/>
      <c r="D581" s="114"/>
      <c r="E581" s="114"/>
      <c r="F581" s="114"/>
      <c r="G581" s="44"/>
      <c r="H581" s="10"/>
      <c r="I581" s="10"/>
      <c r="J581" s="5"/>
      <c r="K581" s="36"/>
      <c r="L581" s="37"/>
      <c r="M581" s="8"/>
      <c r="N581" s="82"/>
      <c r="O581" s="68"/>
      <c r="P581" s="82"/>
      <c r="Q581" s="81"/>
      <c r="R581" s="280" t="str">
        <f t="shared" si="82"/>
        <v/>
      </c>
      <c r="S581" s="39" t="str">
        <f>IF(I581="","",IF(I581="委託輸送",IF(H581="ガソリン",VLOOKUP(L581,参考データ!$D$4:$F$6,3,TRUE),VLOOKUP(L581,参考データ!$D$7:$F$15,3,TRUE)),IF(H581="ガソリン",VLOOKUP(L581,参考データ!$D$16:$F$18,3,TRUE),VLOOKUP(L581,参考データ!$D$19:$F$27,3,TRUE))))</f>
        <v/>
      </c>
      <c r="T581" s="204" t="str">
        <f>IF(C581="","",IF(AND(J581=0,K581=0),0,IF(Q581="有",IF(H581="ガソリン",VLOOKUP(M581,参考データ!$B$36:$F$38,3,FALSE)/R581^VLOOKUP(M581,参考データ!$B$36:$F$38,4,FALSE)/L581^VLOOKUP(M581,参考データ!$B$36:$F$38,5,FALSE),VLOOKUP(M581,参考データ!$B$39:$F$42,3,FALSE)/R581^VLOOKUP(M581,参考データ!$B$39:$F$42,4,FALSE)/L581^VLOOKUP(M581,参考データ!$B$39:$F$42,5,FALSE))*U581,J581/(IF(I581="委託輸送",IF(H581="ガソリン",INDEX(参考データ!$F$48:$I$50,MATCH(L581,参考データ!$D$48:$D$50,1),MATCH(M581,参考データ!$F$47:$I$47,0)),INDEX(参考データ!$F$51:$I$59,MATCH(L581,参考データ!$D$51:$D$59,1),MATCH(M581,参考データ!$F$47:$I$47,0))),IF(H581="ガソリン",INDEX(参考データ!$F$60:$I$62,MATCH(L581,参考データ!$D$60:$D$62,1),MATCH(M581,参考データ!$F$47:$I$47,0)),INDEX(参考データ!$F$63:$I$71,MATCH(L581,参考データ!$D$63:$D$71,1),MATCH(M581,参考データ!$F$47:$I$47,0))))))))</f>
        <v/>
      </c>
      <c r="U581" s="218" t="str">
        <f t="shared" si="83"/>
        <v/>
      </c>
      <c r="V581" s="206" t="str">
        <f>IF(C581="","",IF(AND(K581=0,T581=0),"OK",IF(Q581="有",IF(OR(IF(I581="委託輸送",IF(H581="ガソリン",VLOOKUP(L581,参考データ!$D$4:$H$6,5,TRUE),VLOOKUP(L581,参考データ!$D$7:$H$15,5,TRUE)),IF(H581="ガソリン",VLOOKUP(L581,参考データ!$D$16:$H$18,5,TRUE),VLOOKUP(L581,参考データ!$D$19:$H$27,5,TRUE)))&lt;(J581/N581),S581&gt;R581),"エラー","OK"),IF(IF(I581="委託輸送",IF(H581="ガソリン",VLOOKUP(L581,参考データ!$D$4:$H$6,5,TRUE),VLOOKUP(L581,参考データ!$D$7:$H$15,5,TRUE)),IF(H581="ガソリン",VLOOKUP(L581,参考データ!$D$16:$H$18,5,TRUE),VLOOKUP(L581,参考データ!$D$19:$H$27,5,TRUE)))&lt;(J581/N581),"エラー","OK"))))</f>
        <v/>
      </c>
      <c r="AN581" s="156">
        <f t="shared" si="84"/>
        <v>0</v>
      </c>
      <c r="AO581" s="156">
        <f t="shared" si="85"/>
        <v>0</v>
      </c>
      <c r="AP581" s="140">
        <f t="shared" si="86"/>
        <v>0</v>
      </c>
      <c r="AQ581" s="159" t="str">
        <f t="shared" si="87"/>
        <v/>
      </c>
    </row>
    <row r="582" spans="2:43" x14ac:dyDescent="0.2">
      <c r="B582" s="202">
        <v>571</v>
      </c>
      <c r="C582" s="45"/>
      <c r="D582" s="114"/>
      <c r="E582" s="114"/>
      <c r="F582" s="114"/>
      <c r="G582" s="44"/>
      <c r="H582" s="10"/>
      <c r="I582" s="10"/>
      <c r="J582" s="5"/>
      <c r="K582" s="36"/>
      <c r="L582" s="37"/>
      <c r="M582" s="8"/>
      <c r="N582" s="82"/>
      <c r="O582" s="68"/>
      <c r="P582" s="82"/>
      <c r="Q582" s="81"/>
      <c r="R582" s="280" t="str">
        <f t="shared" si="82"/>
        <v/>
      </c>
      <c r="S582" s="39" t="str">
        <f>IF(I582="","",IF(I582="委託輸送",IF(H582="ガソリン",VLOOKUP(L582,参考データ!$D$4:$F$6,3,TRUE),VLOOKUP(L582,参考データ!$D$7:$F$15,3,TRUE)),IF(H582="ガソリン",VLOOKUP(L582,参考データ!$D$16:$F$18,3,TRUE),VLOOKUP(L582,参考データ!$D$19:$F$27,3,TRUE))))</f>
        <v/>
      </c>
      <c r="T582" s="204" t="str">
        <f>IF(C582="","",IF(AND(J582=0,K582=0),0,IF(Q582="有",IF(H582="ガソリン",VLOOKUP(M582,参考データ!$B$36:$F$38,3,FALSE)/R582^VLOOKUP(M582,参考データ!$B$36:$F$38,4,FALSE)/L582^VLOOKUP(M582,参考データ!$B$36:$F$38,5,FALSE),VLOOKUP(M582,参考データ!$B$39:$F$42,3,FALSE)/R582^VLOOKUP(M582,参考データ!$B$39:$F$42,4,FALSE)/L582^VLOOKUP(M582,参考データ!$B$39:$F$42,5,FALSE))*U582,J582/(IF(I582="委託輸送",IF(H582="ガソリン",INDEX(参考データ!$F$48:$I$50,MATCH(L582,参考データ!$D$48:$D$50,1),MATCH(M582,参考データ!$F$47:$I$47,0)),INDEX(参考データ!$F$51:$I$59,MATCH(L582,参考データ!$D$51:$D$59,1),MATCH(M582,参考データ!$F$47:$I$47,0))),IF(H582="ガソリン",INDEX(参考データ!$F$60:$I$62,MATCH(L582,参考データ!$D$60:$D$62,1),MATCH(M582,参考データ!$F$47:$I$47,0)),INDEX(参考データ!$F$63:$I$71,MATCH(L582,参考データ!$D$63:$D$71,1),MATCH(M582,参考データ!$F$47:$I$47,0))))))))</f>
        <v/>
      </c>
      <c r="U582" s="218" t="str">
        <f t="shared" si="83"/>
        <v/>
      </c>
      <c r="V582" s="206" t="str">
        <f>IF(C582="","",IF(AND(K582=0,T582=0),"OK",IF(Q582="有",IF(OR(IF(I582="委託輸送",IF(H582="ガソリン",VLOOKUP(L582,参考データ!$D$4:$H$6,5,TRUE),VLOOKUP(L582,参考データ!$D$7:$H$15,5,TRUE)),IF(H582="ガソリン",VLOOKUP(L582,参考データ!$D$16:$H$18,5,TRUE),VLOOKUP(L582,参考データ!$D$19:$H$27,5,TRUE)))&lt;(J582/N582),S582&gt;R582),"エラー","OK"),IF(IF(I582="委託輸送",IF(H582="ガソリン",VLOOKUP(L582,参考データ!$D$4:$H$6,5,TRUE),VLOOKUP(L582,参考データ!$D$7:$H$15,5,TRUE)),IF(H582="ガソリン",VLOOKUP(L582,参考データ!$D$16:$H$18,5,TRUE),VLOOKUP(L582,参考データ!$D$19:$H$27,5,TRUE)))&lt;(J582/N582),"エラー","OK"))))</f>
        <v/>
      </c>
      <c r="AN582" s="156">
        <f t="shared" si="84"/>
        <v>0</v>
      </c>
      <c r="AO582" s="156">
        <f t="shared" si="85"/>
        <v>0</v>
      </c>
      <c r="AP582" s="140">
        <f t="shared" si="86"/>
        <v>0</v>
      </c>
      <c r="AQ582" s="159" t="str">
        <f t="shared" si="87"/>
        <v/>
      </c>
    </row>
    <row r="583" spans="2:43" x14ac:dyDescent="0.2">
      <c r="B583" s="202">
        <v>572</v>
      </c>
      <c r="C583" s="45"/>
      <c r="D583" s="114"/>
      <c r="E583" s="114"/>
      <c r="F583" s="114"/>
      <c r="G583" s="44"/>
      <c r="H583" s="10"/>
      <c r="I583" s="10"/>
      <c r="J583" s="5"/>
      <c r="K583" s="36"/>
      <c r="L583" s="37"/>
      <c r="M583" s="8"/>
      <c r="N583" s="82"/>
      <c r="O583" s="68"/>
      <c r="P583" s="82"/>
      <c r="Q583" s="81"/>
      <c r="R583" s="280" t="str">
        <f t="shared" si="82"/>
        <v/>
      </c>
      <c r="S583" s="39" t="str">
        <f>IF(I583="","",IF(I583="委託輸送",IF(H583="ガソリン",VLOOKUP(L583,参考データ!$D$4:$F$6,3,TRUE),VLOOKUP(L583,参考データ!$D$7:$F$15,3,TRUE)),IF(H583="ガソリン",VLOOKUP(L583,参考データ!$D$16:$F$18,3,TRUE),VLOOKUP(L583,参考データ!$D$19:$F$27,3,TRUE))))</f>
        <v/>
      </c>
      <c r="T583" s="204" t="str">
        <f>IF(C583="","",IF(AND(J583=0,K583=0),0,IF(Q583="有",IF(H583="ガソリン",VLOOKUP(M583,参考データ!$B$36:$F$38,3,FALSE)/R583^VLOOKUP(M583,参考データ!$B$36:$F$38,4,FALSE)/L583^VLOOKUP(M583,参考データ!$B$36:$F$38,5,FALSE),VLOOKUP(M583,参考データ!$B$39:$F$42,3,FALSE)/R583^VLOOKUP(M583,参考データ!$B$39:$F$42,4,FALSE)/L583^VLOOKUP(M583,参考データ!$B$39:$F$42,5,FALSE))*U583,J583/(IF(I583="委託輸送",IF(H583="ガソリン",INDEX(参考データ!$F$48:$I$50,MATCH(L583,参考データ!$D$48:$D$50,1),MATCH(M583,参考データ!$F$47:$I$47,0)),INDEX(参考データ!$F$51:$I$59,MATCH(L583,参考データ!$D$51:$D$59,1),MATCH(M583,参考データ!$F$47:$I$47,0))),IF(H583="ガソリン",INDEX(参考データ!$F$60:$I$62,MATCH(L583,参考データ!$D$60:$D$62,1),MATCH(M583,参考データ!$F$47:$I$47,0)),INDEX(参考データ!$F$63:$I$71,MATCH(L583,参考データ!$D$63:$D$71,1),MATCH(M583,参考データ!$F$47:$I$47,0))))))))</f>
        <v/>
      </c>
      <c r="U583" s="218" t="str">
        <f t="shared" si="83"/>
        <v/>
      </c>
      <c r="V583" s="206" t="str">
        <f>IF(C583="","",IF(AND(K583=0,T583=0),"OK",IF(Q583="有",IF(OR(IF(I583="委託輸送",IF(H583="ガソリン",VLOOKUP(L583,参考データ!$D$4:$H$6,5,TRUE),VLOOKUP(L583,参考データ!$D$7:$H$15,5,TRUE)),IF(H583="ガソリン",VLOOKUP(L583,参考データ!$D$16:$H$18,5,TRUE),VLOOKUP(L583,参考データ!$D$19:$H$27,5,TRUE)))&lt;(J583/N583),S583&gt;R583),"エラー","OK"),IF(IF(I583="委託輸送",IF(H583="ガソリン",VLOOKUP(L583,参考データ!$D$4:$H$6,5,TRUE),VLOOKUP(L583,参考データ!$D$7:$H$15,5,TRUE)),IF(H583="ガソリン",VLOOKUP(L583,参考データ!$D$16:$H$18,5,TRUE),VLOOKUP(L583,参考データ!$D$19:$H$27,5,TRUE)))&lt;(J583/N583),"エラー","OK"))))</f>
        <v/>
      </c>
      <c r="AN583" s="156">
        <f t="shared" si="84"/>
        <v>0</v>
      </c>
      <c r="AO583" s="156">
        <f t="shared" si="85"/>
        <v>0</v>
      </c>
      <c r="AP583" s="140">
        <f t="shared" si="86"/>
        <v>0</v>
      </c>
      <c r="AQ583" s="159" t="str">
        <f t="shared" si="87"/>
        <v/>
      </c>
    </row>
    <row r="584" spans="2:43" x14ac:dyDescent="0.2">
      <c r="B584" s="202">
        <v>573</v>
      </c>
      <c r="C584" s="45"/>
      <c r="D584" s="114"/>
      <c r="E584" s="114"/>
      <c r="F584" s="114"/>
      <c r="G584" s="44"/>
      <c r="H584" s="10"/>
      <c r="I584" s="10"/>
      <c r="J584" s="5"/>
      <c r="K584" s="36"/>
      <c r="L584" s="37"/>
      <c r="M584" s="8"/>
      <c r="N584" s="82"/>
      <c r="O584" s="68"/>
      <c r="P584" s="82"/>
      <c r="Q584" s="81"/>
      <c r="R584" s="280" t="str">
        <f t="shared" si="82"/>
        <v/>
      </c>
      <c r="S584" s="39" t="str">
        <f>IF(I584="","",IF(I584="委託輸送",IF(H584="ガソリン",VLOOKUP(L584,参考データ!$D$4:$F$6,3,TRUE),VLOOKUP(L584,参考データ!$D$7:$F$15,3,TRUE)),IF(H584="ガソリン",VLOOKUP(L584,参考データ!$D$16:$F$18,3,TRUE),VLOOKUP(L584,参考データ!$D$19:$F$27,3,TRUE))))</f>
        <v/>
      </c>
      <c r="T584" s="204" t="str">
        <f>IF(C584="","",IF(AND(J584=0,K584=0),0,IF(Q584="有",IF(H584="ガソリン",VLOOKUP(M584,参考データ!$B$36:$F$38,3,FALSE)/R584^VLOOKUP(M584,参考データ!$B$36:$F$38,4,FALSE)/L584^VLOOKUP(M584,参考データ!$B$36:$F$38,5,FALSE),VLOOKUP(M584,参考データ!$B$39:$F$42,3,FALSE)/R584^VLOOKUP(M584,参考データ!$B$39:$F$42,4,FALSE)/L584^VLOOKUP(M584,参考データ!$B$39:$F$42,5,FALSE))*U584,J584/(IF(I584="委託輸送",IF(H584="ガソリン",INDEX(参考データ!$F$48:$I$50,MATCH(L584,参考データ!$D$48:$D$50,1),MATCH(M584,参考データ!$F$47:$I$47,0)),INDEX(参考データ!$F$51:$I$59,MATCH(L584,参考データ!$D$51:$D$59,1),MATCH(M584,参考データ!$F$47:$I$47,0))),IF(H584="ガソリン",INDEX(参考データ!$F$60:$I$62,MATCH(L584,参考データ!$D$60:$D$62,1),MATCH(M584,参考データ!$F$47:$I$47,0)),INDEX(参考データ!$F$63:$I$71,MATCH(L584,参考データ!$D$63:$D$71,1),MATCH(M584,参考データ!$F$47:$I$47,0))))))))</f>
        <v/>
      </c>
      <c r="U584" s="218" t="str">
        <f t="shared" si="83"/>
        <v/>
      </c>
      <c r="V584" s="206" t="str">
        <f>IF(C584="","",IF(AND(K584=0,T584=0),"OK",IF(Q584="有",IF(OR(IF(I584="委託輸送",IF(H584="ガソリン",VLOOKUP(L584,参考データ!$D$4:$H$6,5,TRUE),VLOOKUP(L584,参考データ!$D$7:$H$15,5,TRUE)),IF(H584="ガソリン",VLOOKUP(L584,参考データ!$D$16:$H$18,5,TRUE),VLOOKUP(L584,参考データ!$D$19:$H$27,5,TRUE)))&lt;(J584/N584),S584&gt;R584),"エラー","OK"),IF(IF(I584="委託輸送",IF(H584="ガソリン",VLOOKUP(L584,参考データ!$D$4:$H$6,5,TRUE),VLOOKUP(L584,参考データ!$D$7:$H$15,5,TRUE)),IF(H584="ガソリン",VLOOKUP(L584,参考データ!$D$16:$H$18,5,TRUE),VLOOKUP(L584,参考データ!$D$19:$H$27,5,TRUE)))&lt;(J584/N584),"エラー","OK"))))</f>
        <v/>
      </c>
      <c r="AN584" s="156">
        <f t="shared" si="84"/>
        <v>0</v>
      </c>
      <c r="AO584" s="156">
        <f t="shared" si="85"/>
        <v>0</v>
      </c>
      <c r="AP584" s="140">
        <f t="shared" si="86"/>
        <v>0</v>
      </c>
      <c r="AQ584" s="159" t="str">
        <f t="shared" si="87"/>
        <v/>
      </c>
    </row>
    <row r="585" spans="2:43" x14ac:dyDescent="0.2">
      <c r="B585" s="202">
        <v>574</v>
      </c>
      <c r="C585" s="45"/>
      <c r="D585" s="114"/>
      <c r="E585" s="114"/>
      <c r="F585" s="114"/>
      <c r="G585" s="44"/>
      <c r="H585" s="10"/>
      <c r="I585" s="10"/>
      <c r="J585" s="5"/>
      <c r="K585" s="36"/>
      <c r="L585" s="37"/>
      <c r="M585" s="8"/>
      <c r="N585" s="82"/>
      <c r="O585" s="68"/>
      <c r="P585" s="82"/>
      <c r="Q585" s="81"/>
      <c r="R585" s="280" t="str">
        <f t="shared" si="82"/>
        <v/>
      </c>
      <c r="S585" s="39" t="str">
        <f>IF(I585="","",IF(I585="委託輸送",IF(H585="ガソリン",VLOOKUP(L585,参考データ!$D$4:$F$6,3,TRUE),VLOOKUP(L585,参考データ!$D$7:$F$15,3,TRUE)),IF(H585="ガソリン",VLOOKUP(L585,参考データ!$D$16:$F$18,3,TRUE),VLOOKUP(L585,参考データ!$D$19:$F$27,3,TRUE))))</f>
        <v/>
      </c>
      <c r="T585" s="204" t="str">
        <f>IF(C585="","",IF(AND(J585=0,K585=0),0,IF(Q585="有",IF(H585="ガソリン",VLOOKUP(M585,参考データ!$B$36:$F$38,3,FALSE)/R585^VLOOKUP(M585,参考データ!$B$36:$F$38,4,FALSE)/L585^VLOOKUP(M585,参考データ!$B$36:$F$38,5,FALSE),VLOOKUP(M585,参考データ!$B$39:$F$42,3,FALSE)/R585^VLOOKUP(M585,参考データ!$B$39:$F$42,4,FALSE)/L585^VLOOKUP(M585,参考データ!$B$39:$F$42,5,FALSE))*U585,J585/(IF(I585="委託輸送",IF(H585="ガソリン",INDEX(参考データ!$F$48:$I$50,MATCH(L585,参考データ!$D$48:$D$50,1),MATCH(M585,参考データ!$F$47:$I$47,0)),INDEX(参考データ!$F$51:$I$59,MATCH(L585,参考データ!$D$51:$D$59,1),MATCH(M585,参考データ!$F$47:$I$47,0))),IF(H585="ガソリン",INDEX(参考データ!$F$60:$I$62,MATCH(L585,参考データ!$D$60:$D$62,1),MATCH(M585,参考データ!$F$47:$I$47,0)),INDEX(参考データ!$F$63:$I$71,MATCH(L585,参考データ!$D$63:$D$71,1),MATCH(M585,参考データ!$F$47:$I$47,0))))))))</f>
        <v/>
      </c>
      <c r="U585" s="218" t="str">
        <f t="shared" si="83"/>
        <v/>
      </c>
      <c r="V585" s="206" t="str">
        <f>IF(C585="","",IF(AND(K585=0,T585=0),"OK",IF(Q585="有",IF(OR(IF(I585="委託輸送",IF(H585="ガソリン",VLOOKUP(L585,参考データ!$D$4:$H$6,5,TRUE),VLOOKUP(L585,参考データ!$D$7:$H$15,5,TRUE)),IF(H585="ガソリン",VLOOKUP(L585,参考データ!$D$16:$H$18,5,TRUE),VLOOKUP(L585,参考データ!$D$19:$H$27,5,TRUE)))&lt;(J585/N585),S585&gt;R585),"エラー","OK"),IF(IF(I585="委託輸送",IF(H585="ガソリン",VLOOKUP(L585,参考データ!$D$4:$H$6,5,TRUE),VLOOKUP(L585,参考データ!$D$7:$H$15,5,TRUE)),IF(H585="ガソリン",VLOOKUP(L585,参考データ!$D$16:$H$18,5,TRUE),VLOOKUP(L585,参考データ!$D$19:$H$27,5,TRUE)))&lt;(J585/N585),"エラー","OK"))))</f>
        <v/>
      </c>
      <c r="AN585" s="156">
        <f t="shared" si="84"/>
        <v>0</v>
      </c>
      <c r="AO585" s="156">
        <f t="shared" si="85"/>
        <v>0</v>
      </c>
      <c r="AP585" s="140">
        <f t="shared" si="86"/>
        <v>0</v>
      </c>
      <c r="AQ585" s="159" t="str">
        <f t="shared" si="87"/>
        <v/>
      </c>
    </row>
    <row r="586" spans="2:43" x14ac:dyDescent="0.2">
      <c r="B586" s="202">
        <v>575</v>
      </c>
      <c r="C586" s="45"/>
      <c r="D586" s="114"/>
      <c r="E586" s="114"/>
      <c r="F586" s="114"/>
      <c r="G586" s="44"/>
      <c r="H586" s="10"/>
      <c r="I586" s="10"/>
      <c r="J586" s="5"/>
      <c r="K586" s="36"/>
      <c r="L586" s="37"/>
      <c r="M586" s="8"/>
      <c r="N586" s="82"/>
      <c r="O586" s="68"/>
      <c r="P586" s="82"/>
      <c r="Q586" s="81"/>
      <c r="R586" s="280" t="str">
        <f t="shared" si="82"/>
        <v/>
      </c>
      <c r="S586" s="39" t="str">
        <f>IF(I586="","",IF(I586="委託輸送",IF(H586="ガソリン",VLOOKUP(L586,参考データ!$D$4:$F$6,3,TRUE),VLOOKUP(L586,参考データ!$D$7:$F$15,3,TRUE)),IF(H586="ガソリン",VLOOKUP(L586,参考データ!$D$16:$F$18,3,TRUE),VLOOKUP(L586,参考データ!$D$19:$F$27,3,TRUE))))</f>
        <v/>
      </c>
      <c r="T586" s="204" t="str">
        <f>IF(C586="","",IF(AND(J586=0,K586=0),0,IF(Q586="有",IF(H586="ガソリン",VLOOKUP(M586,参考データ!$B$36:$F$38,3,FALSE)/R586^VLOOKUP(M586,参考データ!$B$36:$F$38,4,FALSE)/L586^VLOOKUP(M586,参考データ!$B$36:$F$38,5,FALSE),VLOOKUP(M586,参考データ!$B$39:$F$42,3,FALSE)/R586^VLOOKUP(M586,参考データ!$B$39:$F$42,4,FALSE)/L586^VLOOKUP(M586,参考データ!$B$39:$F$42,5,FALSE))*U586,J586/(IF(I586="委託輸送",IF(H586="ガソリン",INDEX(参考データ!$F$48:$I$50,MATCH(L586,参考データ!$D$48:$D$50,1),MATCH(M586,参考データ!$F$47:$I$47,0)),INDEX(参考データ!$F$51:$I$59,MATCH(L586,参考データ!$D$51:$D$59,1),MATCH(M586,参考データ!$F$47:$I$47,0))),IF(H586="ガソリン",INDEX(参考データ!$F$60:$I$62,MATCH(L586,参考データ!$D$60:$D$62,1),MATCH(M586,参考データ!$F$47:$I$47,0)),INDEX(参考データ!$F$63:$I$71,MATCH(L586,参考データ!$D$63:$D$71,1),MATCH(M586,参考データ!$F$47:$I$47,0))))))))</f>
        <v/>
      </c>
      <c r="U586" s="218" t="str">
        <f t="shared" si="83"/>
        <v/>
      </c>
      <c r="V586" s="206" t="str">
        <f>IF(C586="","",IF(AND(K586=0,T586=0),"OK",IF(Q586="有",IF(OR(IF(I586="委託輸送",IF(H586="ガソリン",VLOOKUP(L586,参考データ!$D$4:$H$6,5,TRUE),VLOOKUP(L586,参考データ!$D$7:$H$15,5,TRUE)),IF(H586="ガソリン",VLOOKUP(L586,参考データ!$D$16:$H$18,5,TRUE),VLOOKUP(L586,参考データ!$D$19:$H$27,5,TRUE)))&lt;(J586/N586),S586&gt;R586),"エラー","OK"),IF(IF(I586="委託輸送",IF(H586="ガソリン",VLOOKUP(L586,参考データ!$D$4:$H$6,5,TRUE),VLOOKUP(L586,参考データ!$D$7:$H$15,5,TRUE)),IF(H586="ガソリン",VLOOKUP(L586,参考データ!$D$16:$H$18,5,TRUE),VLOOKUP(L586,参考データ!$D$19:$H$27,5,TRUE)))&lt;(J586/N586),"エラー","OK"))))</f>
        <v/>
      </c>
      <c r="AN586" s="156">
        <f t="shared" si="84"/>
        <v>0</v>
      </c>
      <c r="AO586" s="156">
        <f t="shared" si="85"/>
        <v>0</v>
      </c>
      <c r="AP586" s="140">
        <f t="shared" si="86"/>
        <v>0</v>
      </c>
      <c r="AQ586" s="159" t="str">
        <f t="shared" si="87"/>
        <v/>
      </c>
    </row>
    <row r="587" spans="2:43" x14ac:dyDescent="0.2">
      <c r="B587" s="202">
        <v>576</v>
      </c>
      <c r="C587" s="45"/>
      <c r="D587" s="114"/>
      <c r="E587" s="114"/>
      <c r="F587" s="114"/>
      <c r="G587" s="44"/>
      <c r="H587" s="10"/>
      <c r="I587" s="10"/>
      <c r="J587" s="5"/>
      <c r="K587" s="36"/>
      <c r="L587" s="37"/>
      <c r="M587" s="8"/>
      <c r="N587" s="82"/>
      <c r="O587" s="68"/>
      <c r="P587" s="82"/>
      <c r="Q587" s="81"/>
      <c r="R587" s="280" t="str">
        <f t="shared" si="82"/>
        <v/>
      </c>
      <c r="S587" s="39" t="str">
        <f>IF(I587="","",IF(I587="委託輸送",IF(H587="ガソリン",VLOOKUP(L587,参考データ!$D$4:$F$6,3,TRUE),VLOOKUP(L587,参考データ!$D$7:$F$15,3,TRUE)),IF(H587="ガソリン",VLOOKUP(L587,参考データ!$D$16:$F$18,3,TRUE),VLOOKUP(L587,参考データ!$D$19:$F$27,3,TRUE))))</f>
        <v/>
      </c>
      <c r="T587" s="204" t="str">
        <f>IF(C587="","",IF(AND(J587=0,K587=0),0,IF(Q587="有",IF(H587="ガソリン",VLOOKUP(M587,参考データ!$B$36:$F$38,3,FALSE)/R587^VLOOKUP(M587,参考データ!$B$36:$F$38,4,FALSE)/L587^VLOOKUP(M587,参考データ!$B$36:$F$38,5,FALSE),VLOOKUP(M587,参考データ!$B$39:$F$42,3,FALSE)/R587^VLOOKUP(M587,参考データ!$B$39:$F$42,4,FALSE)/L587^VLOOKUP(M587,参考データ!$B$39:$F$42,5,FALSE))*U587,J587/(IF(I587="委託輸送",IF(H587="ガソリン",INDEX(参考データ!$F$48:$I$50,MATCH(L587,参考データ!$D$48:$D$50,1),MATCH(M587,参考データ!$F$47:$I$47,0)),INDEX(参考データ!$F$51:$I$59,MATCH(L587,参考データ!$D$51:$D$59,1),MATCH(M587,参考データ!$F$47:$I$47,0))),IF(H587="ガソリン",INDEX(参考データ!$F$60:$I$62,MATCH(L587,参考データ!$D$60:$D$62,1),MATCH(M587,参考データ!$F$47:$I$47,0)),INDEX(参考データ!$F$63:$I$71,MATCH(L587,参考データ!$D$63:$D$71,1),MATCH(M587,参考データ!$F$47:$I$47,0))))))))</f>
        <v/>
      </c>
      <c r="U587" s="218" t="str">
        <f t="shared" si="83"/>
        <v/>
      </c>
      <c r="V587" s="206" t="str">
        <f>IF(C587="","",IF(AND(K587=0,T587=0),"OK",IF(Q587="有",IF(OR(IF(I587="委託輸送",IF(H587="ガソリン",VLOOKUP(L587,参考データ!$D$4:$H$6,5,TRUE),VLOOKUP(L587,参考データ!$D$7:$H$15,5,TRUE)),IF(H587="ガソリン",VLOOKUP(L587,参考データ!$D$16:$H$18,5,TRUE),VLOOKUP(L587,参考データ!$D$19:$H$27,5,TRUE)))&lt;(J587/N587),S587&gt;R587),"エラー","OK"),IF(IF(I587="委託輸送",IF(H587="ガソリン",VLOOKUP(L587,参考データ!$D$4:$H$6,5,TRUE),VLOOKUP(L587,参考データ!$D$7:$H$15,5,TRUE)),IF(H587="ガソリン",VLOOKUP(L587,参考データ!$D$16:$H$18,5,TRUE),VLOOKUP(L587,参考データ!$D$19:$H$27,5,TRUE)))&lt;(J587/N587),"エラー","OK"))))</f>
        <v/>
      </c>
      <c r="AN587" s="156">
        <f t="shared" si="84"/>
        <v>0</v>
      </c>
      <c r="AO587" s="156">
        <f t="shared" si="85"/>
        <v>0</v>
      </c>
      <c r="AP587" s="140">
        <f t="shared" si="86"/>
        <v>0</v>
      </c>
      <c r="AQ587" s="159" t="str">
        <f t="shared" si="87"/>
        <v/>
      </c>
    </row>
    <row r="588" spans="2:43" x14ac:dyDescent="0.2">
      <c r="B588" s="202">
        <v>577</v>
      </c>
      <c r="C588" s="45"/>
      <c r="D588" s="114"/>
      <c r="E588" s="114"/>
      <c r="F588" s="114"/>
      <c r="G588" s="44"/>
      <c r="H588" s="10"/>
      <c r="I588" s="10"/>
      <c r="J588" s="5"/>
      <c r="K588" s="36"/>
      <c r="L588" s="37"/>
      <c r="M588" s="8"/>
      <c r="N588" s="82"/>
      <c r="O588" s="68"/>
      <c r="P588" s="82"/>
      <c r="Q588" s="81"/>
      <c r="R588" s="280" t="str">
        <f t="shared" ref="R588:R651" si="88">IFERROR(K588/L588,"")</f>
        <v/>
      </c>
      <c r="S588" s="39" t="str">
        <f>IF(I588="","",IF(I588="委託輸送",IF(H588="ガソリン",VLOOKUP(L588,参考データ!$D$4:$F$6,3,TRUE),VLOOKUP(L588,参考データ!$D$7:$F$15,3,TRUE)),IF(H588="ガソリン",VLOOKUP(L588,参考データ!$D$16:$F$18,3,TRUE),VLOOKUP(L588,参考データ!$D$19:$F$27,3,TRUE))))</f>
        <v/>
      </c>
      <c r="T588" s="204" t="str">
        <f>IF(C588="","",IF(AND(J588=0,K588=0),0,IF(Q588="有",IF(H588="ガソリン",VLOOKUP(M588,参考データ!$B$36:$F$38,3,FALSE)/R588^VLOOKUP(M588,参考データ!$B$36:$F$38,4,FALSE)/L588^VLOOKUP(M588,参考データ!$B$36:$F$38,5,FALSE),VLOOKUP(M588,参考データ!$B$39:$F$42,3,FALSE)/R588^VLOOKUP(M588,参考データ!$B$39:$F$42,4,FALSE)/L588^VLOOKUP(M588,参考データ!$B$39:$F$42,5,FALSE))*U588,J588/(IF(I588="委託輸送",IF(H588="ガソリン",INDEX(参考データ!$F$48:$I$50,MATCH(L588,参考データ!$D$48:$D$50,1),MATCH(M588,参考データ!$F$47:$I$47,0)),INDEX(参考データ!$F$51:$I$59,MATCH(L588,参考データ!$D$51:$D$59,1),MATCH(M588,参考データ!$F$47:$I$47,0))),IF(H588="ガソリン",INDEX(参考データ!$F$60:$I$62,MATCH(L588,参考データ!$D$60:$D$62,1),MATCH(M588,参考データ!$F$47:$I$47,0)),INDEX(参考データ!$F$63:$I$71,MATCH(L588,参考データ!$D$63:$D$71,1),MATCH(M588,参考データ!$F$47:$I$47,0))))))))</f>
        <v/>
      </c>
      <c r="U588" s="218" t="str">
        <f t="shared" ref="U588:U651" si="89">IF(C588="","",K588*J588/1000)</f>
        <v/>
      </c>
      <c r="V588" s="206" t="str">
        <f>IF(C588="","",IF(AND(K588=0,T588=0),"OK",IF(Q588="有",IF(OR(IF(I588="委託輸送",IF(H588="ガソリン",VLOOKUP(L588,参考データ!$D$4:$H$6,5,TRUE),VLOOKUP(L588,参考データ!$D$7:$H$15,5,TRUE)),IF(H588="ガソリン",VLOOKUP(L588,参考データ!$D$16:$H$18,5,TRUE),VLOOKUP(L588,参考データ!$D$19:$H$27,5,TRUE)))&lt;(J588/N588),S588&gt;R588),"エラー","OK"),IF(IF(I588="委託輸送",IF(H588="ガソリン",VLOOKUP(L588,参考データ!$D$4:$H$6,5,TRUE),VLOOKUP(L588,参考データ!$D$7:$H$15,5,TRUE)),IF(H588="ガソリン",VLOOKUP(L588,参考データ!$D$16:$H$18,5,TRUE),VLOOKUP(L588,参考データ!$D$19:$H$27,5,TRUE)))&lt;(J588/N588),"エラー","OK"))))</f>
        <v/>
      </c>
      <c r="AN588" s="156">
        <f t="shared" ref="AN588:AN651" si="90">IFERROR(R588*N588,0)</f>
        <v>0</v>
      </c>
      <c r="AO588" s="156">
        <f t="shared" ref="AO588:AO651" si="91">+J588*L588/1000</f>
        <v>0</v>
      </c>
      <c r="AP588" s="140">
        <f t="shared" ref="AP588:AP651" si="92">IFERROR(J588/N588,0)</f>
        <v>0</v>
      </c>
      <c r="AQ588" s="159" t="str">
        <f t="shared" ref="AQ588:AQ651" si="93">C588&amp;D588&amp;E588&amp;F588</f>
        <v/>
      </c>
    </row>
    <row r="589" spans="2:43" x14ac:dyDescent="0.2">
      <c r="B589" s="202">
        <v>578</v>
      </c>
      <c r="C589" s="45"/>
      <c r="D589" s="114"/>
      <c r="E589" s="114"/>
      <c r="F589" s="114"/>
      <c r="G589" s="44"/>
      <c r="H589" s="10"/>
      <c r="I589" s="10"/>
      <c r="J589" s="5"/>
      <c r="K589" s="36"/>
      <c r="L589" s="37"/>
      <c r="M589" s="8"/>
      <c r="N589" s="82"/>
      <c r="O589" s="68"/>
      <c r="P589" s="82"/>
      <c r="Q589" s="81"/>
      <c r="R589" s="280" t="str">
        <f t="shared" si="88"/>
        <v/>
      </c>
      <c r="S589" s="39" t="str">
        <f>IF(I589="","",IF(I589="委託輸送",IF(H589="ガソリン",VLOOKUP(L589,参考データ!$D$4:$F$6,3,TRUE),VLOOKUP(L589,参考データ!$D$7:$F$15,3,TRUE)),IF(H589="ガソリン",VLOOKUP(L589,参考データ!$D$16:$F$18,3,TRUE),VLOOKUP(L589,参考データ!$D$19:$F$27,3,TRUE))))</f>
        <v/>
      </c>
      <c r="T589" s="204" t="str">
        <f>IF(C589="","",IF(AND(J589=0,K589=0),0,IF(Q589="有",IF(H589="ガソリン",VLOOKUP(M589,参考データ!$B$36:$F$38,3,FALSE)/R589^VLOOKUP(M589,参考データ!$B$36:$F$38,4,FALSE)/L589^VLOOKUP(M589,参考データ!$B$36:$F$38,5,FALSE),VLOOKUP(M589,参考データ!$B$39:$F$42,3,FALSE)/R589^VLOOKUP(M589,参考データ!$B$39:$F$42,4,FALSE)/L589^VLOOKUP(M589,参考データ!$B$39:$F$42,5,FALSE))*U589,J589/(IF(I589="委託輸送",IF(H589="ガソリン",INDEX(参考データ!$F$48:$I$50,MATCH(L589,参考データ!$D$48:$D$50,1),MATCH(M589,参考データ!$F$47:$I$47,0)),INDEX(参考データ!$F$51:$I$59,MATCH(L589,参考データ!$D$51:$D$59,1),MATCH(M589,参考データ!$F$47:$I$47,0))),IF(H589="ガソリン",INDEX(参考データ!$F$60:$I$62,MATCH(L589,参考データ!$D$60:$D$62,1),MATCH(M589,参考データ!$F$47:$I$47,0)),INDEX(参考データ!$F$63:$I$71,MATCH(L589,参考データ!$D$63:$D$71,1),MATCH(M589,参考データ!$F$47:$I$47,0))))))))</f>
        <v/>
      </c>
      <c r="U589" s="218" t="str">
        <f t="shared" si="89"/>
        <v/>
      </c>
      <c r="V589" s="206" t="str">
        <f>IF(C589="","",IF(AND(K589=0,T589=0),"OK",IF(Q589="有",IF(OR(IF(I589="委託輸送",IF(H589="ガソリン",VLOOKUP(L589,参考データ!$D$4:$H$6,5,TRUE),VLOOKUP(L589,参考データ!$D$7:$H$15,5,TRUE)),IF(H589="ガソリン",VLOOKUP(L589,参考データ!$D$16:$H$18,5,TRUE),VLOOKUP(L589,参考データ!$D$19:$H$27,5,TRUE)))&lt;(J589/N589),S589&gt;R589),"エラー","OK"),IF(IF(I589="委託輸送",IF(H589="ガソリン",VLOOKUP(L589,参考データ!$D$4:$H$6,5,TRUE),VLOOKUP(L589,参考データ!$D$7:$H$15,5,TRUE)),IF(H589="ガソリン",VLOOKUP(L589,参考データ!$D$16:$H$18,5,TRUE),VLOOKUP(L589,参考データ!$D$19:$H$27,5,TRUE)))&lt;(J589/N589),"エラー","OK"))))</f>
        <v/>
      </c>
      <c r="AN589" s="156">
        <f t="shared" si="90"/>
        <v>0</v>
      </c>
      <c r="AO589" s="156">
        <f t="shared" si="91"/>
        <v>0</v>
      </c>
      <c r="AP589" s="140">
        <f t="shared" si="92"/>
        <v>0</v>
      </c>
      <c r="AQ589" s="159" t="str">
        <f t="shared" si="93"/>
        <v/>
      </c>
    </row>
    <row r="590" spans="2:43" x14ac:dyDescent="0.2">
      <c r="B590" s="202">
        <v>579</v>
      </c>
      <c r="C590" s="45"/>
      <c r="D590" s="114"/>
      <c r="E590" s="114"/>
      <c r="F590" s="114"/>
      <c r="G590" s="44"/>
      <c r="H590" s="10"/>
      <c r="I590" s="10"/>
      <c r="J590" s="5"/>
      <c r="K590" s="36"/>
      <c r="L590" s="37"/>
      <c r="M590" s="8"/>
      <c r="N590" s="82"/>
      <c r="O590" s="68"/>
      <c r="P590" s="82"/>
      <c r="Q590" s="81"/>
      <c r="R590" s="280" t="str">
        <f t="shared" si="88"/>
        <v/>
      </c>
      <c r="S590" s="39" t="str">
        <f>IF(I590="","",IF(I590="委託輸送",IF(H590="ガソリン",VLOOKUP(L590,参考データ!$D$4:$F$6,3,TRUE),VLOOKUP(L590,参考データ!$D$7:$F$15,3,TRUE)),IF(H590="ガソリン",VLOOKUP(L590,参考データ!$D$16:$F$18,3,TRUE),VLOOKUP(L590,参考データ!$D$19:$F$27,3,TRUE))))</f>
        <v/>
      </c>
      <c r="T590" s="204" t="str">
        <f>IF(C590="","",IF(AND(J590=0,K590=0),0,IF(Q590="有",IF(H590="ガソリン",VLOOKUP(M590,参考データ!$B$36:$F$38,3,FALSE)/R590^VLOOKUP(M590,参考データ!$B$36:$F$38,4,FALSE)/L590^VLOOKUP(M590,参考データ!$B$36:$F$38,5,FALSE),VLOOKUP(M590,参考データ!$B$39:$F$42,3,FALSE)/R590^VLOOKUP(M590,参考データ!$B$39:$F$42,4,FALSE)/L590^VLOOKUP(M590,参考データ!$B$39:$F$42,5,FALSE))*U590,J590/(IF(I590="委託輸送",IF(H590="ガソリン",INDEX(参考データ!$F$48:$I$50,MATCH(L590,参考データ!$D$48:$D$50,1),MATCH(M590,参考データ!$F$47:$I$47,0)),INDEX(参考データ!$F$51:$I$59,MATCH(L590,参考データ!$D$51:$D$59,1),MATCH(M590,参考データ!$F$47:$I$47,0))),IF(H590="ガソリン",INDEX(参考データ!$F$60:$I$62,MATCH(L590,参考データ!$D$60:$D$62,1),MATCH(M590,参考データ!$F$47:$I$47,0)),INDEX(参考データ!$F$63:$I$71,MATCH(L590,参考データ!$D$63:$D$71,1),MATCH(M590,参考データ!$F$47:$I$47,0))))))))</f>
        <v/>
      </c>
      <c r="U590" s="218" t="str">
        <f t="shared" si="89"/>
        <v/>
      </c>
      <c r="V590" s="206" t="str">
        <f>IF(C590="","",IF(AND(K590=0,T590=0),"OK",IF(Q590="有",IF(OR(IF(I590="委託輸送",IF(H590="ガソリン",VLOOKUP(L590,参考データ!$D$4:$H$6,5,TRUE),VLOOKUP(L590,参考データ!$D$7:$H$15,5,TRUE)),IF(H590="ガソリン",VLOOKUP(L590,参考データ!$D$16:$H$18,5,TRUE),VLOOKUP(L590,参考データ!$D$19:$H$27,5,TRUE)))&lt;(J590/N590),S590&gt;R590),"エラー","OK"),IF(IF(I590="委託輸送",IF(H590="ガソリン",VLOOKUP(L590,参考データ!$D$4:$H$6,5,TRUE),VLOOKUP(L590,参考データ!$D$7:$H$15,5,TRUE)),IF(H590="ガソリン",VLOOKUP(L590,参考データ!$D$16:$H$18,5,TRUE),VLOOKUP(L590,参考データ!$D$19:$H$27,5,TRUE)))&lt;(J590/N590),"エラー","OK"))))</f>
        <v/>
      </c>
      <c r="AN590" s="156">
        <f t="shared" si="90"/>
        <v>0</v>
      </c>
      <c r="AO590" s="156">
        <f t="shared" si="91"/>
        <v>0</v>
      </c>
      <c r="AP590" s="140">
        <f t="shared" si="92"/>
        <v>0</v>
      </c>
      <c r="AQ590" s="159" t="str">
        <f t="shared" si="93"/>
        <v/>
      </c>
    </row>
    <row r="591" spans="2:43" x14ac:dyDescent="0.2">
      <c r="B591" s="202">
        <v>580</v>
      </c>
      <c r="C591" s="45"/>
      <c r="D591" s="114"/>
      <c r="E591" s="114"/>
      <c r="F591" s="114"/>
      <c r="G591" s="44"/>
      <c r="H591" s="10"/>
      <c r="I591" s="10"/>
      <c r="J591" s="5"/>
      <c r="K591" s="36"/>
      <c r="L591" s="37"/>
      <c r="M591" s="8"/>
      <c r="N591" s="82"/>
      <c r="O591" s="68"/>
      <c r="P591" s="82"/>
      <c r="Q591" s="81"/>
      <c r="R591" s="280" t="str">
        <f t="shared" si="88"/>
        <v/>
      </c>
      <c r="S591" s="39" t="str">
        <f>IF(I591="","",IF(I591="委託輸送",IF(H591="ガソリン",VLOOKUP(L591,参考データ!$D$4:$F$6,3,TRUE),VLOOKUP(L591,参考データ!$D$7:$F$15,3,TRUE)),IF(H591="ガソリン",VLOOKUP(L591,参考データ!$D$16:$F$18,3,TRUE),VLOOKUP(L591,参考データ!$D$19:$F$27,3,TRUE))))</f>
        <v/>
      </c>
      <c r="T591" s="204" t="str">
        <f>IF(C591="","",IF(AND(J591=0,K591=0),0,IF(Q591="有",IF(H591="ガソリン",VLOOKUP(M591,参考データ!$B$36:$F$38,3,FALSE)/R591^VLOOKUP(M591,参考データ!$B$36:$F$38,4,FALSE)/L591^VLOOKUP(M591,参考データ!$B$36:$F$38,5,FALSE),VLOOKUP(M591,参考データ!$B$39:$F$42,3,FALSE)/R591^VLOOKUP(M591,参考データ!$B$39:$F$42,4,FALSE)/L591^VLOOKUP(M591,参考データ!$B$39:$F$42,5,FALSE))*U591,J591/(IF(I591="委託輸送",IF(H591="ガソリン",INDEX(参考データ!$F$48:$I$50,MATCH(L591,参考データ!$D$48:$D$50,1),MATCH(M591,参考データ!$F$47:$I$47,0)),INDEX(参考データ!$F$51:$I$59,MATCH(L591,参考データ!$D$51:$D$59,1),MATCH(M591,参考データ!$F$47:$I$47,0))),IF(H591="ガソリン",INDEX(参考データ!$F$60:$I$62,MATCH(L591,参考データ!$D$60:$D$62,1),MATCH(M591,参考データ!$F$47:$I$47,0)),INDEX(参考データ!$F$63:$I$71,MATCH(L591,参考データ!$D$63:$D$71,1),MATCH(M591,参考データ!$F$47:$I$47,0))))))))</f>
        <v/>
      </c>
      <c r="U591" s="218" t="str">
        <f t="shared" si="89"/>
        <v/>
      </c>
      <c r="V591" s="206" t="str">
        <f>IF(C591="","",IF(AND(K591=0,T591=0),"OK",IF(Q591="有",IF(OR(IF(I591="委託輸送",IF(H591="ガソリン",VLOOKUP(L591,参考データ!$D$4:$H$6,5,TRUE),VLOOKUP(L591,参考データ!$D$7:$H$15,5,TRUE)),IF(H591="ガソリン",VLOOKUP(L591,参考データ!$D$16:$H$18,5,TRUE),VLOOKUP(L591,参考データ!$D$19:$H$27,5,TRUE)))&lt;(J591/N591),S591&gt;R591),"エラー","OK"),IF(IF(I591="委託輸送",IF(H591="ガソリン",VLOOKUP(L591,参考データ!$D$4:$H$6,5,TRUE),VLOOKUP(L591,参考データ!$D$7:$H$15,5,TRUE)),IF(H591="ガソリン",VLOOKUP(L591,参考データ!$D$16:$H$18,5,TRUE),VLOOKUP(L591,参考データ!$D$19:$H$27,5,TRUE)))&lt;(J591/N591),"エラー","OK"))))</f>
        <v/>
      </c>
      <c r="AN591" s="156">
        <f t="shared" si="90"/>
        <v>0</v>
      </c>
      <c r="AO591" s="156">
        <f t="shared" si="91"/>
        <v>0</v>
      </c>
      <c r="AP591" s="140">
        <f t="shared" si="92"/>
        <v>0</v>
      </c>
      <c r="AQ591" s="159" t="str">
        <f t="shared" si="93"/>
        <v/>
      </c>
    </row>
    <row r="592" spans="2:43" x14ac:dyDescent="0.2">
      <c r="B592" s="202">
        <v>581</v>
      </c>
      <c r="C592" s="45"/>
      <c r="D592" s="114"/>
      <c r="E592" s="114"/>
      <c r="F592" s="114"/>
      <c r="G592" s="44"/>
      <c r="H592" s="10"/>
      <c r="I592" s="10"/>
      <c r="J592" s="5"/>
      <c r="K592" s="36"/>
      <c r="L592" s="37"/>
      <c r="M592" s="8"/>
      <c r="N592" s="82"/>
      <c r="O592" s="68"/>
      <c r="P592" s="82"/>
      <c r="Q592" s="81"/>
      <c r="R592" s="280" t="str">
        <f t="shared" si="88"/>
        <v/>
      </c>
      <c r="S592" s="39" t="str">
        <f>IF(I592="","",IF(I592="委託輸送",IF(H592="ガソリン",VLOOKUP(L592,参考データ!$D$4:$F$6,3,TRUE),VLOOKUP(L592,参考データ!$D$7:$F$15,3,TRUE)),IF(H592="ガソリン",VLOOKUP(L592,参考データ!$D$16:$F$18,3,TRUE),VLOOKUP(L592,参考データ!$D$19:$F$27,3,TRUE))))</f>
        <v/>
      </c>
      <c r="T592" s="204" t="str">
        <f>IF(C592="","",IF(AND(J592=0,K592=0),0,IF(Q592="有",IF(H592="ガソリン",VLOOKUP(M592,参考データ!$B$36:$F$38,3,FALSE)/R592^VLOOKUP(M592,参考データ!$B$36:$F$38,4,FALSE)/L592^VLOOKUP(M592,参考データ!$B$36:$F$38,5,FALSE),VLOOKUP(M592,参考データ!$B$39:$F$42,3,FALSE)/R592^VLOOKUP(M592,参考データ!$B$39:$F$42,4,FALSE)/L592^VLOOKUP(M592,参考データ!$B$39:$F$42,5,FALSE))*U592,J592/(IF(I592="委託輸送",IF(H592="ガソリン",INDEX(参考データ!$F$48:$I$50,MATCH(L592,参考データ!$D$48:$D$50,1),MATCH(M592,参考データ!$F$47:$I$47,0)),INDEX(参考データ!$F$51:$I$59,MATCH(L592,参考データ!$D$51:$D$59,1),MATCH(M592,参考データ!$F$47:$I$47,0))),IF(H592="ガソリン",INDEX(参考データ!$F$60:$I$62,MATCH(L592,参考データ!$D$60:$D$62,1),MATCH(M592,参考データ!$F$47:$I$47,0)),INDEX(参考データ!$F$63:$I$71,MATCH(L592,参考データ!$D$63:$D$71,1),MATCH(M592,参考データ!$F$47:$I$47,0))))))))</f>
        <v/>
      </c>
      <c r="U592" s="218" t="str">
        <f t="shared" si="89"/>
        <v/>
      </c>
      <c r="V592" s="206" t="str">
        <f>IF(C592="","",IF(AND(K592=0,T592=0),"OK",IF(Q592="有",IF(OR(IF(I592="委託輸送",IF(H592="ガソリン",VLOOKUP(L592,参考データ!$D$4:$H$6,5,TRUE),VLOOKUP(L592,参考データ!$D$7:$H$15,5,TRUE)),IF(H592="ガソリン",VLOOKUP(L592,参考データ!$D$16:$H$18,5,TRUE),VLOOKUP(L592,参考データ!$D$19:$H$27,5,TRUE)))&lt;(J592/N592),S592&gt;R592),"エラー","OK"),IF(IF(I592="委託輸送",IF(H592="ガソリン",VLOOKUP(L592,参考データ!$D$4:$H$6,5,TRUE),VLOOKUP(L592,参考データ!$D$7:$H$15,5,TRUE)),IF(H592="ガソリン",VLOOKUP(L592,参考データ!$D$16:$H$18,5,TRUE),VLOOKUP(L592,参考データ!$D$19:$H$27,5,TRUE)))&lt;(J592/N592),"エラー","OK"))))</f>
        <v/>
      </c>
      <c r="AN592" s="156">
        <f t="shared" si="90"/>
        <v>0</v>
      </c>
      <c r="AO592" s="156">
        <f t="shared" si="91"/>
        <v>0</v>
      </c>
      <c r="AP592" s="140">
        <f t="shared" si="92"/>
        <v>0</v>
      </c>
      <c r="AQ592" s="159" t="str">
        <f t="shared" si="93"/>
        <v/>
      </c>
    </row>
    <row r="593" spans="2:43" x14ac:dyDescent="0.2">
      <c r="B593" s="202">
        <v>582</v>
      </c>
      <c r="C593" s="45"/>
      <c r="D593" s="114"/>
      <c r="E593" s="114"/>
      <c r="F593" s="114"/>
      <c r="G593" s="44"/>
      <c r="H593" s="10"/>
      <c r="I593" s="10"/>
      <c r="J593" s="5"/>
      <c r="K593" s="36"/>
      <c r="L593" s="37"/>
      <c r="M593" s="8"/>
      <c r="N593" s="82"/>
      <c r="O593" s="68"/>
      <c r="P593" s="82"/>
      <c r="Q593" s="81"/>
      <c r="R593" s="280" t="str">
        <f t="shared" si="88"/>
        <v/>
      </c>
      <c r="S593" s="39" t="str">
        <f>IF(I593="","",IF(I593="委託輸送",IF(H593="ガソリン",VLOOKUP(L593,参考データ!$D$4:$F$6,3,TRUE),VLOOKUP(L593,参考データ!$D$7:$F$15,3,TRUE)),IF(H593="ガソリン",VLOOKUP(L593,参考データ!$D$16:$F$18,3,TRUE),VLOOKUP(L593,参考データ!$D$19:$F$27,3,TRUE))))</f>
        <v/>
      </c>
      <c r="T593" s="204" t="str">
        <f>IF(C593="","",IF(AND(J593=0,K593=0),0,IF(Q593="有",IF(H593="ガソリン",VLOOKUP(M593,参考データ!$B$36:$F$38,3,FALSE)/R593^VLOOKUP(M593,参考データ!$B$36:$F$38,4,FALSE)/L593^VLOOKUP(M593,参考データ!$B$36:$F$38,5,FALSE),VLOOKUP(M593,参考データ!$B$39:$F$42,3,FALSE)/R593^VLOOKUP(M593,参考データ!$B$39:$F$42,4,FALSE)/L593^VLOOKUP(M593,参考データ!$B$39:$F$42,5,FALSE))*U593,J593/(IF(I593="委託輸送",IF(H593="ガソリン",INDEX(参考データ!$F$48:$I$50,MATCH(L593,参考データ!$D$48:$D$50,1),MATCH(M593,参考データ!$F$47:$I$47,0)),INDEX(参考データ!$F$51:$I$59,MATCH(L593,参考データ!$D$51:$D$59,1),MATCH(M593,参考データ!$F$47:$I$47,0))),IF(H593="ガソリン",INDEX(参考データ!$F$60:$I$62,MATCH(L593,参考データ!$D$60:$D$62,1),MATCH(M593,参考データ!$F$47:$I$47,0)),INDEX(参考データ!$F$63:$I$71,MATCH(L593,参考データ!$D$63:$D$71,1),MATCH(M593,参考データ!$F$47:$I$47,0))))))))</f>
        <v/>
      </c>
      <c r="U593" s="218" t="str">
        <f t="shared" si="89"/>
        <v/>
      </c>
      <c r="V593" s="206" t="str">
        <f>IF(C593="","",IF(AND(K593=0,T593=0),"OK",IF(Q593="有",IF(OR(IF(I593="委託輸送",IF(H593="ガソリン",VLOOKUP(L593,参考データ!$D$4:$H$6,5,TRUE),VLOOKUP(L593,参考データ!$D$7:$H$15,5,TRUE)),IF(H593="ガソリン",VLOOKUP(L593,参考データ!$D$16:$H$18,5,TRUE),VLOOKUP(L593,参考データ!$D$19:$H$27,5,TRUE)))&lt;(J593/N593),S593&gt;R593),"エラー","OK"),IF(IF(I593="委託輸送",IF(H593="ガソリン",VLOOKUP(L593,参考データ!$D$4:$H$6,5,TRUE),VLOOKUP(L593,参考データ!$D$7:$H$15,5,TRUE)),IF(H593="ガソリン",VLOOKUP(L593,参考データ!$D$16:$H$18,5,TRUE),VLOOKUP(L593,参考データ!$D$19:$H$27,5,TRUE)))&lt;(J593/N593),"エラー","OK"))))</f>
        <v/>
      </c>
      <c r="AN593" s="156">
        <f t="shared" si="90"/>
        <v>0</v>
      </c>
      <c r="AO593" s="156">
        <f t="shared" si="91"/>
        <v>0</v>
      </c>
      <c r="AP593" s="140">
        <f t="shared" si="92"/>
        <v>0</v>
      </c>
      <c r="AQ593" s="159" t="str">
        <f t="shared" si="93"/>
        <v/>
      </c>
    </row>
    <row r="594" spans="2:43" x14ac:dyDescent="0.2">
      <c r="B594" s="202">
        <v>583</v>
      </c>
      <c r="C594" s="45"/>
      <c r="D594" s="114"/>
      <c r="E594" s="114"/>
      <c r="F594" s="114"/>
      <c r="G594" s="44"/>
      <c r="H594" s="10"/>
      <c r="I594" s="10"/>
      <c r="J594" s="5"/>
      <c r="K594" s="36"/>
      <c r="L594" s="37"/>
      <c r="M594" s="8"/>
      <c r="N594" s="82"/>
      <c r="O594" s="68"/>
      <c r="P594" s="82"/>
      <c r="Q594" s="81"/>
      <c r="R594" s="280" t="str">
        <f t="shared" si="88"/>
        <v/>
      </c>
      <c r="S594" s="39" t="str">
        <f>IF(I594="","",IF(I594="委託輸送",IF(H594="ガソリン",VLOOKUP(L594,参考データ!$D$4:$F$6,3,TRUE),VLOOKUP(L594,参考データ!$D$7:$F$15,3,TRUE)),IF(H594="ガソリン",VLOOKUP(L594,参考データ!$D$16:$F$18,3,TRUE),VLOOKUP(L594,参考データ!$D$19:$F$27,3,TRUE))))</f>
        <v/>
      </c>
      <c r="T594" s="204" t="str">
        <f>IF(C594="","",IF(AND(J594=0,K594=0),0,IF(Q594="有",IF(H594="ガソリン",VLOOKUP(M594,参考データ!$B$36:$F$38,3,FALSE)/R594^VLOOKUP(M594,参考データ!$B$36:$F$38,4,FALSE)/L594^VLOOKUP(M594,参考データ!$B$36:$F$38,5,FALSE),VLOOKUP(M594,参考データ!$B$39:$F$42,3,FALSE)/R594^VLOOKUP(M594,参考データ!$B$39:$F$42,4,FALSE)/L594^VLOOKUP(M594,参考データ!$B$39:$F$42,5,FALSE))*U594,J594/(IF(I594="委託輸送",IF(H594="ガソリン",INDEX(参考データ!$F$48:$I$50,MATCH(L594,参考データ!$D$48:$D$50,1),MATCH(M594,参考データ!$F$47:$I$47,0)),INDEX(参考データ!$F$51:$I$59,MATCH(L594,参考データ!$D$51:$D$59,1),MATCH(M594,参考データ!$F$47:$I$47,0))),IF(H594="ガソリン",INDEX(参考データ!$F$60:$I$62,MATCH(L594,参考データ!$D$60:$D$62,1),MATCH(M594,参考データ!$F$47:$I$47,0)),INDEX(参考データ!$F$63:$I$71,MATCH(L594,参考データ!$D$63:$D$71,1),MATCH(M594,参考データ!$F$47:$I$47,0))))))))</f>
        <v/>
      </c>
      <c r="U594" s="218" t="str">
        <f t="shared" si="89"/>
        <v/>
      </c>
      <c r="V594" s="206" t="str">
        <f>IF(C594="","",IF(AND(K594=0,T594=0),"OK",IF(Q594="有",IF(OR(IF(I594="委託輸送",IF(H594="ガソリン",VLOOKUP(L594,参考データ!$D$4:$H$6,5,TRUE),VLOOKUP(L594,参考データ!$D$7:$H$15,5,TRUE)),IF(H594="ガソリン",VLOOKUP(L594,参考データ!$D$16:$H$18,5,TRUE),VLOOKUP(L594,参考データ!$D$19:$H$27,5,TRUE)))&lt;(J594/N594),S594&gt;R594),"エラー","OK"),IF(IF(I594="委託輸送",IF(H594="ガソリン",VLOOKUP(L594,参考データ!$D$4:$H$6,5,TRUE),VLOOKUP(L594,参考データ!$D$7:$H$15,5,TRUE)),IF(H594="ガソリン",VLOOKUP(L594,参考データ!$D$16:$H$18,5,TRUE),VLOOKUP(L594,参考データ!$D$19:$H$27,5,TRUE)))&lt;(J594/N594),"エラー","OK"))))</f>
        <v/>
      </c>
      <c r="AN594" s="156">
        <f t="shared" si="90"/>
        <v>0</v>
      </c>
      <c r="AO594" s="156">
        <f t="shared" si="91"/>
        <v>0</v>
      </c>
      <c r="AP594" s="140">
        <f t="shared" si="92"/>
        <v>0</v>
      </c>
      <c r="AQ594" s="159" t="str">
        <f t="shared" si="93"/>
        <v/>
      </c>
    </row>
    <row r="595" spans="2:43" x14ac:dyDescent="0.2">
      <c r="B595" s="202">
        <v>584</v>
      </c>
      <c r="C595" s="45"/>
      <c r="D595" s="114"/>
      <c r="E595" s="114"/>
      <c r="F595" s="114"/>
      <c r="G595" s="44"/>
      <c r="H595" s="10"/>
      <c r="I595" s="10"/>
      <c r="J595" s="5"/>
      <c r="K595" s="36"/>
      <c r="L595" s="37"/>
      <c r="M595" s="8"/>
      <c r="N595" s="82"/>
      <c r="O595" s="68"/>
      <c r="P595" s="82"/>
      <c r="Q595" s="81"/>
      <c r="R595" s="280" t="str">
        <f t="shared" si="88"/>
        <v/>
      </c>
      <c r="S595" s="39" t="str">
        <f>IF(I595="","",IF(I595="委託輸送",IF(H595="ガソリン",VLOOKUP(L595,参考データ!$D$4:$F$6,3,TRUE),VLOOKUP(L595,参考データ!$D$7:$F$15,3,TRUE)),IF(H595="ガソリン",VLOOKUP(L595,参考データ!$D$16:$F$18,3,TRUE),VLOOKUP(L595,参考データ!$D$19:$F$27,3,TRUE))))</f>
        <v/>
      </c>
      <c r="T595" s="204" t="str">
        <f>IF(C595="","",IF(AND(J595=0,K595=0),0,IF(Q595="有",IF(H595="ガソリン",VLOOKUP(M595,参考データ!$B$36:$F$38,3,FALSE)/R595^VLOOKUP(M595,参考データ!$B$36:$F$38,4,FALSE)/L595^VLOOKUP(M595,参考データ!$B$36:$F$38,5,FALSE),VLOOKUP(M595,参考データ!$B$39:$F$42,3,FALSE)/R595^VLOOKUP(M595,参考データ!$B$39:$F$42,4,FALSE)/L595^VLOOKUP(M595,参考データ!$B$39:$F$42,5,FALSE))*U595,J595/(IF(I595="委託輸送",IF(H595="ガソリン",INDEX(参考データ!$F$48:$I$50,MATCH(L595,参考データ!$D$48:$D$50,1),MATCH(M595,参考データ!$F$47:$I$47,0)),INDEX(参考データ!$F$51:$I$59,MATCH(L595,参考データ!$D$51:$D$59,1),MATCH(M595,参考データ!$F$47:$I$47,0))),IF(H595="ガソリン",INDEX(参考データ!$F$60:$I$62,MATCH(L595,参考データ!$D$60:$D$62,1),MATCH(M595,参考データ!$F$47:$I$47,0)),INDEX(参考データ!$F$63:$I$71,MATCH(L595,参考データ!$D$63:$D$71,1),MATCH(M595,参考データ!$F$47:$I$47,0))))))))</f>
        <v/>
      </c>
      <c r="U595" s="218" t="str">
        <f t="shared" si="89"/>
        <v/>
      </c>
      <c r="V595" s="206" t="str">
        <f>IF(C595="","",IF(AND(K595=0,T595=0),"OK",IF(Q595="有",IF(OR(IF(I595="委託輸送",IF(H595="ガソリン",VLOOKUP(L595,参考データ!$D$4:$H$6,5,TRUE),VLOOKUP(L595,参考データ!$D$7:$H$15,5,TRUE)),IF(H595="ガソリン",VLOOKUP(L595,参考データ!$D$16:$H$18,5,TRUE),VLOOKUP(L595,参考データ!$D$19:$H$27,5,TRUE)))&lt;(J595/N595),S595&gt;R595),"エラー","OK"),IF(IF(I595="委託輸送",IF(H595="ガソリン",VLOOKUP(L595,参考データ!$D$4:$H$6,5,TRUE),VLOOKUP(L595,参考データ!$D$7:$H$15,5,TRUE)),IF(H595="ガソリン",VLOOKUP(L595,参考データ!$D$16:$H$18,5,TRUE),VLOOKUP(L595,参考データ!$D$19:$H$27,5,TRUE)))&lt;(J595/N595),"エラー","OK"))))</f>
        <v/>
      </c>
      <c r="AN595" s="156">
        <f t="shared" si="90"/>
        <v>0</v>
      </c>
      <c r="AO595" s="156">
        <f t="shared" si="91"/>
        <v>0</v>
      </c>
      <c r="AP595" s="140">
        <f t="shared" si="92"/>
        <v>0</v>
      </c>
      <c r="AQ595" s="159" t="str">
        <f t="shared" si="93"/>
        <v/>
      </c>
    </row>
    <row r="596" spans="2:43" x14ac:dyDescent="0.2">
      <c r="B596" s="202">
        <v>585</v>
      </c>
      <c r="C596" s="45"/>
      <c r="D596" s="114"/>
      <c r="E596" s="114"/>
      <c r="F596" s="114"/>
      <c r="G596" s="44"/>
      <c r="H596" s="10"/>
      <c r="I596" s="10"/>
      <c r="J596" s="5"/>
      <c r="K596" s="36"/>
      <c r="L596" s="37"/>
      <c r="M596" s="8"/>
      <c r="N596" s="82"/>
      <c r="O596" s="68"/>
      <c r="P596" s="82"/>
      <c r="Q596" s="81"/>
      <c r="R596" s="280" t="str">
        <f t="shared" si="88"/>
        <v/>
      </c>
      <c r="S596" s="39" t="str">
        <f>IF(I596="","",IF(I596="委託輸送",IF(H596="ガソリン",VLOOKUP(L596,参考データ!$D$4:$F$6,3,TRUE),VLOOKUP(L596,参考データ!$D$7:$F$15,3,TRUE)),IF(H596="ガソリン",VLOOKUP(L596,参考データ!$D$16:$F$18,3,TRUE),VLOOKUP(L596,参考データ!$D$19:$F$27,3,TRUE))))</f>
        <v/>
      </c>
      <c r="T596" s="204" t="str">
        <f>IF(C596="","",IF(AND(J596=0,K596=0),0,IF(Q596="有",IF(H596="ガソリン",VLOOKUP(M596,参考データ!$B$36:$F$38,3,FALSE)/R596^VLOOKUP(M596,参考データ!$B$36:$F$38,4,FALSE)/L596^VLOOKUP(M596,参考データ!$B$36:$F$38,5,FALSE),VLOOKUP(M596,参考データ!$B$39:$F$42,3,FALSE)/R596^VLOOKUP(M596,参考データ!$B$39:$F$42,4,FALSE)/L596^VLOOKUP(M596,参考データ!$B$39:$F$42,5,FALSE))*U596,J596/(IF(I596="委託輸送",IF(H596="ガソリン",INDEX(参考データ!$F$48:$I$50,MATCH(L596,参考データ!$D$48:$D$50,1),MATCH(M596,参考データ!$F$47:$I$47,0)),INDEX(参考データ!$F$51:$I$59,MATCH(L596,参考データ!$D$51:$D$59,1),MATCH(M596,参考データ!$F$47:$I$47,0))),IF(H596="ガソリン",INDEX(参考データ!$F$60:$I$62,MATCH(L596,参考データ!$D$60:$D$62,1),MATCH(M596,参考データ!$F$47:$I$47,0)),INDEX(参考データ!$F$63:$I$71,MATCH(L596,参考データ!$D$63:$D$71,1),MATCH(M596,参考データ!$F$47:$I$47,0))))))))</f>
        <v/>
      </c>
      <c r="U596" s="218" t="str">
        <f t="shared" si="89"/>
        <v/>
      </c>
      <c r="V596" s="206" t="str">
        <f>IF(C596="","",IF(AND(K596=0,T596=0),"OK",IF(Q596="有",IF(OR(IF(I596="委託輸送",IF(H596="ガソリン",VLOOKUP(L596,参考データ!$D$4:$H$6,5,TRUE),VLOOKUP(L596,参考データ!$D$7:$H$15,5,TRUE)),IF(H596="ガソリン",VLOOKUP(L596,参考データ!$D$16:$H$18,5,TRUE),VLOOKUP(L596,参考データ!$D$19:$H$27,5,TRUE)))&lt;(J596/N596),S596&gt;R596),"エラー","OK"),IF(IF(I596="委託輸送",IF(H596="ガソリン",VLOOKUP(L596,参考データ!$D$4:$H$6,5,TRUE),VLOOKUP(L596,参考データ!$D$7:$H$15,5,TRUE)),IF(H596="ガソリン",VLOOKUP(L596,参考データ!$D$16:$H$18,5,TRUE),VLOOKUP(L596,参考データ!$D$19:$H$27,5,TRUE)))&lt;(J596/N596),"エラー","OK"))))</f>
        <v/>
      </c>
      <c r="AN596" s="156">
        <f t="shared" si="90"/>
        <v>0</v>
      </c>
      <c r="AO596" s="156">
        <f t="shared" si="91"/>
        <v>0</v>
      </c>
      <c r="AP596" s="140">
        <f t="shared" si="92"/>
        <v>0</v>
      </c>
      <c r="AQ596" s="159" t="str">
        <f t="shared" si="93"/>
        <v/>
      </c>
    </row>
    <row r="597" spans="2:43" x14ac:dyDescent="0.2">
      <c r="B597" s="202">
        <v>586</v>
      </c>
      <c r="C597" s="45"/>
      <c r="D597" s="114"/>
      <c r="E597" s="114"/>
      <c r="F597" s="114"/>
      <c r="G597" s="44"/>
      <c r="H597" s="10"/>
      <c r="I597" s="10"/>
      <c r="J597" s="5"/>
      <c r="K597" s="36"/>
      <c r="L597" s="37"/>
      <c r="M597" s="8"/>
      <c r="N597" s="82"/>
      <c r="O597" s="68"/>
      <c r="P597" s="82"/>
      <c r="Q597" s="81"/>
      <c r="R597" s="280" t="str">
        <f t="shared" si="88"/>
        <v/>
      </c>
      <c r="S597" s="39" t="str">
        <f>IF(I597="","",IF(I597="委託輸送",IF(H597="ガソリン",VLOOKUP(L597,参考データ!$D$4:$F$6,3,TRUE),VLOOKUP(L597,参考データ!$D$7:$F$15,3,TRUE)),IF(H597="ガソリン",VLOOKUP(L597,参考データ!$D$16:$F$18,3,TRUE),VLOOKUP(L597,参考データ!$D$19:$F$27,3,TRUE))))</f>
        <v/>
      </c>
      <c r="T597" s="204" t="str">
        <f>IF(C597="","",IF(AND(J597=0,K597=0),0,IF(Q597="有",IF(H597="ガソリン",VLOOKUP(M597,参考データ!$B$36:$F$38,3,FALSE)/R597^VLOOKUP(M597,参考データ!$B$36:$F$38,4,FALSE)/L597^VLOOKUP(M597,参考データ!$B$36:$F$38,5,FALSE),VLOOKUP(M597,参考データ!$B$39:$F$42,3,FALSE)/R597^VLOOKUP(M597,参考データ!$B$39:$F$42,4,FALSE)/L597^VLOOKUP(M597,参考データ!$B$39:$F$42,5,FALSE))*U597,J597/(IF(I597="委託輸送",IF(H597="ガソリン",INDEX(参考データ!$F$48:$I$50,MATCH(L597,参考データ!$D$48:$D$50,1),MATCH(M597,参考データ!$F$47:$I$47,0)),INDEX(参考データ!$F$51:$I$59,MATCH(L597,参考データ!$D$51:$D$59,1),MATCH(M597,参考データ!$F$47:$I$47,0))),IF(H597="ガソリン",INDEX(参考データ!$F$60:$I$62,MATCH(L597,参考データ!$D$60:$D$62,1),MATCH(M597,参考データ!$F$47:$I$47,0)),INDEX(参考データ!$F$63:$I$71,MATCH(L597,参考データ!$D$63:$D$71,1),MATCH(M597,参考データ!$F$47:$I$47,0))))))))</f>
        <v/>
      </c>
      <c r="U597" s="218" t="str">
        <f t="shared" si="89"/>
        <v/>
      </c>
      <c r="V597" s="206" t="str">
        <f>IF(C597="","",IF(AND(K597=0,T597=0),"OK",IF(Q597="有",IF(OR(IF(I597="委託輸送",IF(H597="ガソリン",VLOOKUP(L597,参考データ!$D$4:$H$6,5,TRUE),VLOOKUP(L597,参考データ!$D$7:$H$15,5,TRUE)),IF(H597="ガソリン",VLOOKUP(L597,参考データ!$D$16:$H$18,5,TRUE),VLOOKUP(L597,参考データ!$D$19:$H$27,5,TRUE)))&lt;(J597/N597),S597&gt;R597),"エラー","OK"),IF(IF(I597="委託輸送",IF(H597="ガソリン",VLOOKUP(L597,参考データ!$D$4:$H$6,5,TRUE),VLOOKUP(L597,参考データ!$D$7:$H$15,5,TRUE)),IF(H597="ガソリン",VLOOKUP(L597,参考データ!$D$16:$H$18,5,TRUE),VLOOKUP(L597,参考データ!$D$19:$H$27,5,TRUE)))&lt;(J597/N597),"エラー","OK"))))</f>
        <v/>
      </c>
      <c r="AN597" s="156">
        <f t="shared" si="90"/>
        <v>0</v>
      </c>
      <c r="AO597" s="156">
        <f t="shared" si="91"/>
        <v>0</v>
      </c>
      <c r="AP597" s="140">
        <f t="shared" si="92"/>
        <v>0</v>
      </c>
      <c r="AQ597" s="159" t="str">
        <f t="shared" si="93"/>
        <v/>
      </c>
    </row>
    <row r="598" spans="2:43" x14ac:dyDescent="0.2">
      <c r="B598" s="202">
        <v>587</v>
      </c>
      <c r="C598" s="45"/>
      <c r="D598" s="114"/>
      <c r="E598" s="114"/>
      <c r="F598" s="114"/>
      <c r="G598" s="44"/>
      <c r="H598" s="10"/>
      <c r="I598" s="10"/>
      <c r="J598" s="5"/>
      <c r="K598" s="36"/>
      <c r="L598" s="37"/>
      <c r="M598" s="8"/>
      <c r="N598" s="82"/>
      <c r="O598" s="68"/>
      <c r="P598" s="82"/>
      <c r="Q598" s="81"/>
      <c r="R598" s="280" t="str">
        <f t="shared" si="88"/>
        <v/>
      </c>
      <c r="S598" s="39" t="str">
        <f>IF(I598="","",IF(I598="委託輸送",IF(H598="ガソリン",VLOOKUP(L598,参考データ!$D$4:$F$6,3,TRUE),VLOOKUP(L598,参考データ!$D$7:$F$15,3,TRUE)),IF(H598="ガソリン",VLOOKUP(L598,参考データ!$D$16:$F$18,3,TRUE),VLOOKUP(L598,参考データ!$D$19:$F$27,3,TRUE))))</f>
        <v/>
      </c>
      <c r="T598" s="204" t="str">
        <f>IF(C598="","",IF(AND(J598=0,K598=0),0,IF(Q598="有",IF(H598="ガソリン",VLOOKUP(M598,参考データ!$B$36:$F$38,3,FALSE)/R598^VLOOKUP(M598,参考データ!$B$36:$F$38,4,FALSE)/L598^VLOOKUP(M598,参考データ!$B$36:$F$38,5,FALSE),VLOOKUP(M598,参考データ!$B$39:$F$42,3,FALSE)/R598^VLOOKUP(M598,参考データ!$B$39:$F$42,4,FALSE)/L598^VLOOKUP(M598,参考データ!$B$39:$F$42,5,FALSE))*U598,J598/(IF(I598="委託輸送",IF(H598="ガソリン",INDEX(参考データ!$F$48:$I$50,MATCH(L598,参考データ!$D$48:$D$50,1),MATCH(M598,参考データ!$F$47:$I$47,0)),INDEX(参考データ!$F$51:$I$59,MATCH(L598,参考データ!$D$51:$D$59,1),MATCH(M598,参考データ!$F$47:$I$47,0))),IF(H598="ガソリン",INDEX(参考データ!$F$60:$I$62,MATCH(L598,参考データ!$D$60:$D$62,1),MATCH(M598,参考データ!$F$47:$I$47,0)),INDEX(参考データ!$F$63:$I$71,MATCH(L598,参考データ!$D$63:$D$71,1),MATCH(M598,参考データ!$F$47:$I$47,0))))))))</f>
        <v/>
      </c>
      <c r="U598" s="218" t="str">
        <f t="shared" si="89"/>
        <v/>
      </c>
      <c r="V598" s="206" t="str">
        <f>IF(C598="","",IF(AND(K598=0,T598=0),"OK",IF(Q598="有",IF(OR(IF(I598="委託輸送",IF(H598="ガソリン",VLOOKUP(L598,参考データ!$D$4:$H$6,5,TRUE),VLOOKUP(L598,参考データ!$D$7:$H$15,5,TRUE)),IF(H598="ガソリン",VLOOKUP(L598,参考データ!$D$16:$H$18,5,TRUE),VLOOKUP(L598,参考データ!$D$19:$H$27,5,TRUE)))&lt;(J598/N598),S598&gt;R598),"エラー","OK"),IF(IF(I598="委託輸送",IF(H598="ガソリン",VLOOKUP(L598,参考データ!$D$4:$H$6,5,TRUE),VLOOKUP(L598,参考データ!$D$7:$H$15,5,TRUE)),IF(H598="ガソリン",VLOOKUP(L598,参考データ!$D$16:$H$18,5,TRUE),VLOOKUP(L598,参考データ!$D$19:$H$27,5,TRUE)))&lt;(J598/N598),"エラー","OK"))))</f>
        <v/>
      </c>
      <c r="AN598" s="156">
        <f t="shared" si="90"/>
        <v>0</v>
      </c>
      <c r="AO598" s="156">
        <f t="shared" si="91"/>
        <v>0</v>
      </c>
      <c r="AP598" s="140">
        <f t="shared" si="92"/>
        <v>0</v>
      </c>
      <c r="AQ598" s="159" t="str">
        <f t="shared" si="93"/>
        <v/>
      </c>
    </row>
    <row r="599" spans="2:43" x14ac:dyDescent="0.2">
      <c r="B599" s="202">
        <v>588</v>
      </c>
      <c r="C599" s="45"/>
      <c r="D599" s="114"/>
      <c r="E599" s="114"/>
      <c r="F599" s="114"/>
      <c r="G599" s="44"/>
      <c r="H599" s="10"/>
      <c r="I599" s="10"/>
      <c r="J599" s="5"/>
      <c r="K599" s="36"/>
      <c r="L599" s="37"/>
      <c r="M599" s="8"/>
      <c r="N599" s="82"/>
      <c r="O599" s="68"/>
      <c r="P599" s="82"/>
      <c r="Q599" s="81"/>
      <c r="R599" s="280" t="str">
        <f t="shared" si="88"/>
        <v/>
      </c>
      <c r="S599" s="39" t="str">
        <f>IF(I599="","",IF(I599="委託輸送",IF(H599="ガソリン",VLOOKUP(L599,参考データ!$D$4:$F$6,3,TRUE),VLOOKUP(L599,参考データ!$D$7:$F$15,3,TRUE)),IF(H599="ガソリン",VLOOKUP(L599,参考データ!$D$16:$F$18,3,TRUE),VLOOKUP(L599,参考データ!$D$19:$F$27,3,TRUE))))</f>
        <v/>
      </c>
      <c r="T599" s="204" t="str">
        <f>IF(C599="","",IF(AND(J599=0,K599=0),0,IF(Q599="有",IF(H599="ガソリン",VLOOKUP(M599,参考データ!$B$36:$F$38,3,FALSE)/R599^VLOOKUP(M599,参考データ!$B$36:$F$38,4,FALSE)/L599^VLOOKUP(M599,参考データ!$B$36:$F$38,5,FALSE),VLOOKUP(M599,参考データ!$B$39:$F$42,3,FALSE)/R599^VLOOKUP(M599,参考データ!$B$39:$F$42,4,FALSE)/L599^VLOOKUP(M599,参考データ!$B$39:$F$42,5,FALSE))*U599,J599/(IF(I599="委託輸送",IF(H599="ガソリン",INDEX(参考データ!$F$48:$I$50,MATCH(L599,参考データ!$D$48:$D$50,1),MATCH(M599,参考データ!$F$47:$I$47,0)),INDEX(参考データ!$F$51:$I$59,MATCH(L599,参考データ!$D$51:$D$59,1),MATCH(M599,参考データ!$F$47:$I$47,0))),IF(H599="ガソリン",INDEX(参考データ!$F$60:$I$62,MATCH(L599,参考データ!$D$60:$D$62,1),MATCH(M599,参考データ!$F$47:$I$47,0)),INDEX(参考データ!$F$63:$I$71,MATCH(L599,参考データ!$D$63:$D$71,1),MATCH(M599,参考データ!$F$47:$I$47,0))))))))</f>
        <v/>
      </c>
      <c r="U599" s="218" t="str">
        <f t="shared" si="89"/>
        <v/>
      </c>
      <c r="V599" s="206" t="str">
        <f>IF(C599="","",IF(AND(K599=0,T599=0),"OK",IF(Q599="有",IF(OR(IF(I599="委託輸送",IF(H599="ガソリン",VLOOKUP(L599,参考データ!$D$4:$H$6,5,TRUE),VLOOKUP(L599,参考データ!$D$7:$H$15,5,TRUE)),IF(H599="ガソリン",VLOOKUP(L599,参考データ!$D$16:$H$18,5,TRUE),VLOOKUP(L599,参考データ!$D$19:$H$27,5,TRUE)))&lt;(J599/N599),S599&gt;R599),"エラー","OK"),IF(IF(I599="委託輸送",IF(H599="ガソリン",VLOOKUP(L599,参考データ!$D$4:$H$6,5,TRUE),VLOOKUP(L599,参考データ!$D$7:$H$15,5,TRUE)),IF(H599="ガソリン",VLOOKUP(L599,参考データ!$D$16:$H$18,5,TRUE),VLOOKUP(L599,参考データ!$D$19:$H$27,5,TRUE)))&lt;(J599/N599),"エラー","OK"))))</f>
        <v/>
      </c>
      <c r="AN599" s="156">
        <f t="shared" si="90"/>
        <v>0</v>
      </c>
      <c r="AO599" s="156">
        <f t="shared" si="91"/>
        <v>0</v>
      </c>
      <c r="AP599" s="140">
        <f t="shared" si="92"/>
        <v>0</v>
      </c>
      <c r="AQ599" s="159" t="str">
        <f t="shared" si="93"/>
        <v/>
      </c>
    </row>
    <row r="600" spans="2:43" x14ac:dyDescent="0.2">
      <c r="B600" s="202">
        <v>589</v>
      </c>
      <c r="C600" s="45"/>
      <c r="D600" s="114"/>
      <c r="E600" s="114"/>
      <c r="F600" s="114"/>
      <c r="G600" s="44"/>
      <c r="H600" s="10"/>
      <c r="I600" s="10"/>
      <c r="J600" s="5"/>
      <c r="K600" s="36"/>
      <c r="L600" s="37"/>
      <c r="M600" s="8"/>
      <c r="N600" s="82"/>
      <c r="O600" s="68"/>
      <c r="P600" s="82"/>
      <c r="Q600" s="81"/>
      <c r="R600" s="280" t="str">
        <f t="shared" si="88"/>
        <v/>
      </c>
      <c r="S600" s="39" t="str">
        <f>IF(I600="","",IF(I600="委託輸送",IF(H600="ガソリン",VLOOKUP(L600,参考データ!$D$4:$F$6,3,TRUE),VLOOKUP(L600,参考データ!$D$7:$F$15,3,TRUE)),IF(H600="ガソリン",VLOOKUP(L600,参考データ!$D$16:$F$18,3,TRUE),VLOOKUP(L600,参考データ!$D$19:$F$27,3,TRUE))))</f>
        <v/>
      </c>
      <c r="T600" s="204" t="str">
        <f>IF(C600="","",IF(AND(J600=0,K600=0),0,IF(Q600="有",IF(H600="ガソリン",VLOOKUP(M600,参考データ!$B$36:$F$38,3,FALSE)/R600^VLOOKUP(M600,参考データ!$B$36:$F$38,4,FALSE)/L600^VLOOKUP(M600,参考データ!$B$36:$F$38,5,FALSE),VLOOKUP(M600,参考データ!$B$39:$F$42,3,FALSE)/R600^VLOOKUP(M600,参考データ!$B$39:$F$42,4,FALSE)/L600^VLOOKUP(M600,参考データ!$B$39:$F$42,5,FALSE))*U600,J600/(IF(I600="委託輸送",IF(H600="ガソリン",INDEX(参考データ!$F$48:$I$50,MATCH(L600,参考データ!$D$48:$D$50,1),MATCH(M600,参考データ!$F$47:$I$47,0)),INDEX(参考データ!$F$51:$I$59,MATCH(L600,参考データ!$D$51:$D$59,1),MATCH(M600,参考データ!$F$47:$I$47,0))),IF(H600="ガソリン",INDEX(参考データ!$F$60:$I$62,MATCH(L600,参考データ!$D$60:$D$62,1),MATCH(M600,参考データ!$F$47:$I$47,0)),INDEX(参考データ!$F$63:$I$71,MATCH(L600,参考データ!$D$63:$D$71,1),MATCH(M600,参考データ!$F$47:$I$47,0))))))))</f>
        <v/>
      </c>
      <c r="U600" s="218" t="str">
        <f t="shared" si="89"/>
        <v/>
      </c>
      <c r="V600" s="206" t="str">
        <f>IF(C600="","",IF(AND(K600=0,T600=0),"OK",IF(Q600="有",IF(OR(IF(I600="委託輸送",IF(H600="ガソリン",VLOOKUP(L600,参考データ!$D$4:$H$6,5,TRUE),VLOOKUP(L600,参考データ!$D$7:$H$15,5,TRUE)),IF(H600="ガソリン",VLOOKUP(L600,参考データ!$D$16:$H$18,5,TRUE),VLOOKUP(L600,参考データ!$D$19:$H$27,5,TRUE)))&lt;(J600/N600),S600&gt;R600),"エラー","OK"),IF(IF(I600="委託輸送",IF(H600="ガソリン",VLOOKUP(L600,参考データ!$D$4:$H$6,5,TRUE),VLOOKUP(L600,参考データ!$D$7:$H$15,5,TRUE)),IF(H600="ガソリン",VLOOKUP(L600,参考データ!$D$16:$H$18,5,TRUE),VLOOKUP(L600,参考データ!$D$19:$H$27,5,TRUE)))&lt;(J600/N600),"エラー","OK"))))</f>
        <v/>
      </c>
      <c r="AN600" s="156">
        <f t="shared" si="90"/>
        <v>0</v>
      </c>
      <c r="AO600" s="156">
        <f t="shared" si="91"/>
        <v>0</v>
      </c>
      <c r="AP600" s="140">
        <f t="shared" si="92"/>
        <v>0</v>
      </c>
      <c r="AQ600" s="159" t="str">
        <f t="shared" si="93"/>
        <v/>
      </c>
    </row>
    <row r="601" spans="2:43" x14ac:dyDescent="0.2">
      <c r="B601" s="202">
        <v>590</v>
      </c>
      <c r="C601" s="45"/>
      <c r="D601" s="114"/>
      <c r="E601" s="114"/>
      <c r="F601" s="114"/>
      <c r="G601" s="44"/>
      <c r="H601" s="10"/>
      <c r="I601" s="10"/>
      <c r="J601" s="5"/>
      <c r="K601" s="36"/>
      <c r="L601" s="37"/>
      <c r="M601" s="8"/>
      <c r="N601" s="82"/>
      <c r="O601" s="68"/>
      <c r="P601" s="82"/>
      <c r="Q601" s="81"/>
      <c r="R601" s="280" t="str">
        <f t="shared" si="88"/>
        <v/>
      </c>
      <c r="S601" s="39" t="str">
        <f>IF(I601="","",IF(I601="委託輸送",IF(H601="ガソリン",VLOOKUP(L601,参考データ!$D$4:$F$6,3,TRUE),VLOOKUP(L601,参考データ!$D$7:$F$15,3,TRUE)),IF(H601="ガソリン",VLOOKUP(L601,参考データ!$D$16:$F$18,3,TRUE),VLOOKUP(L601,参考データ!$D$19:$F$27,3,TRUE))))</f>
        <v/>
      </c>
      <c r="T601" s="204" t="str">
        <f>IF(C601="","",IF(AND(J601=0,K601=0),0,IF(Q601="有",IF(H601="ガソリン",VLOOKUP(M601,参考データ!$B$36:$F$38,3,FALSE)/R601^VLOOKUP(M601,参考データ!$B$36:$F$38,4,FALSE)/L601^VLOOKUP(M601,参考データ!$B$36:$F$38,5,FALSE),VLOOKUP(M601,参考データ!$B$39:$F$42,3,FALSE)/R601^VLOOKUP(M601,参考データ!$B$39:$F$42,4,FALSE)/L601^VLOOKUP(M601,参考データ!$B$39:$F$42,5,FALSE))*U601,J601/(IF(I601="委託輸送",IF(H601="ガソリン",INDEX(参考データ!$F$48:$I$50,MATCH(L601,参考データ!$D$48:$D$50,1),MATCH(M601,参考データ!$F$47:$I$47,0)),INDEX(参考データ!$F$51:$I$59,MATCH(L601,参考データ!$D$51:$D$59,1),MATCH(M601,参考データ!$F$47:$I$47,0))),IF(H601="ガソリン",INDEX(参考データ!$F$60:$I$62,MATCH(L601,参考データ!$D$60:$D$62,1),MATCH(M601,参考データ!$F$47:$I$47,0)),INDEX(参考データ!$F$63:$I$71,MATCH(L601,参考データ!$D$63:$D$71,1),MATCH(M601,参考データ!$F$47:$I$47,0))))))))</f>
        <v/>
      </c>
      <c r="U601" s="218" t="str">
        <f t="shared" si="89"/>
        <v/>
      </c>
      <c r="V601" s="206" t="str">
        <f>IF(C601="","",IF(AND(K601=0,T601=0),"OK",IF(Q601="有",IF(OR(IF(I601="委託輸送",IF(H601="ガソリン",VLOOKUP(L601,参考データ!$D$4:$H$6,5,TRUE),VLOOKUP(L601,参考データ!$D$7:$H$15,5,TRUE)),IF(H601="ガソリン",VLOOKUP(L601,参考データ!$D$16:$H$18,5,TRUE),VLOOKUP(L601,参考データ!$D$19:$H$27,5,TRUE)))&lt;(J601/N601),S601&gt;R601),"エラー","OK"),IF(IF(I601="委託輸送",IF(H601="ガソリン",VLOOKUP(L601,参考データ!$D$4:$H$6,5,TRUE),VLOOKUP(L601,参考データ!$D$7:$H$15,5,TRUE)),IF(H601="ガソリン",VLOOKUP(L601,参考データ!$D$16:$H$18,5,TRUE),VLOOKUP(L601,参考データ!$D$19:$H$27,5,TRUE)))&lt;(J601/N601),"エラー","OK"))))</f>
        <v/>
      </c>
      <c r="AN601" s="156">
        <f t="shared" si="90"/>
        <v>0</v>
      </c>
      <c r="AO601" s="156">
        <f t="shared" si="91"/>
        <v>0</v>
      </c>
      <c r="AP601" s="140">
        <f t="shared" si="92"/>
        <v>0</v>
      </c>
      <c r="AQ601" s="159" t="str">
        <f t="shared" si="93"/>
        <v/>
      </c>
    </row>
    <row r="602" spans="2:43" x14ac:dyDescent="0.2">
      <c r="B602" s="202">
        <v>591</v>
      </c>
      <c r="C602" s="45"/>
      <c r="D602" s="114"/>
      <c r="E602" s="114"/>
      <c r="F602" s="114"/>
      <c r="G602" s="44"/>
      <c r="H602" s="10"/>
      <c r="I602" s="10"/>
      <c r="J602" s="5"/>
      <c r="K602" s="36"/>
      <c r="L602" s="37"/>
      <c r="M602" s="8"/>
      <c r="N602" s="82"/>
      <c r="O602" s="68"/>
      <c r="P602" s="82"/>
      <c r="Q602" s="81"/>
      <c r="R602" s="280" t="str">
        <f t="shared" si="88"/>
        <v/>
      </c>
      <c r="S602" s="39" t="str">
        <f>IF(I602="","",IF(I602="委託輸送",IF(H602="ガソリン",VLOOKUP(L602,参考データ!$D$4:$F$6,3,TRUE),VLOOKUP(L602,参考データ!$D$7:$F$15,3,TRUE)),IF(H602="ガソリン",VLOOKUP(L602,参考データ!$D$16:$F$18,3,TRUE),VLOOKUP(L602,参考データ!$D$19:$F$27,3,TRUE))))</f>
        <v/>
      </c>
      <c r="T602" s="204" t="str">
        <f>IF(C602="","",IF(AND(J602=0,K602=0),0,IF(Q602="有",IF(H602="ガソリン",VLOOKUP(M602,参考データ!$B$36:$F$38,3,FALSE)/R602^VLOOKUP(M602,参考データ!$B$36:$F$38,4,FALSE)/L602^VLOOKUP(M602,参考データ!$B$36:$F$38,5,FALSE),VLOOKUP(M602,参考データ!$B$39:$F$42,3,FALSE)/R602^VLOOKUP(M602,参考データ!$B$39:$F$42,4,FALSE)/L602^VLOOKUP(M602,参考データ!$B$39:$F$42,5,FALSE))*U602,J602/(IF(I602="委託輸送",IF(H602="ガソリン",INDEX(参考データ!$F$48:$I$50,MATCH(L602,参考データ!$D$48:$D$50,1),MATCH(M602,参考データ!$F$47:$I$47,0)),INDEX(参考データ!$F$51:$I$59,MATCH(L602,参考データ!$D$51:$D$59,1),MATCH(M602,参考データ!$F$47:$I$47,0))),IF(H602="ガソリン",INDEX(参考データ!$F$60:$I$62,MATCH(L602,参考データ!$D$60:$D$62,1),MATCH(M602,参考データ!$F$47:$I$47,0)),INDEX(参考データ!$F$63:$I$71,MATCH(L602,参考データ!$D$63:$D$71,1),MATCH(M602,参考データ!$F$47:$I$47,0))))))))</f>
        <v/>
      </c>
      <c r="U602" s="218" t="str">
        <f t="shared" si="89"/>
        <v/>
      </c>
      <c r="V602" s="206" t="str">
        <f>IF(C602="","",IF(AND(K602=0,T602=0),"OK",IF(Q602="有",IF(OR(IF(I602="委託輸送",IF(H602="ガソリン",VLOOKUP(L602,参考データ!$D$4:$H$6,5,TRUE),VLOOKUP(L602,参考データ!$D$7:$H$15,5,TRUE)),IF(H602="ガソリン",VLOOKUP(L602,参考データ!$D$16:$H$18,5,TRUE),VLOOKUP(L602,参考データ!$D$19:$H$27,5,TRUE)))&lt;(J602/N602),S602&gt;R602),"エラー","OK"),IF(IF(I602="委託輸送",IF(H602="ガソリン",VLOOKUP(L602,参考データ!$D$4:$H$6,5,TRUE),VLOOKUP(L602,参考データ!$D$7:$H$15,5,TRUE)),IF(H602="ガソリン",VLOOKUP(L602,参考データ!$D$16:$H$18,5,TRUE),VLOOKUP(L602,参考データ!$D$19:$H$27,5,TRUE)))&lt;(J602/N602),"エラー","OK"))))</f>
        <v/>
      </c>
      <c r="AN602" s="156">
        <f t="shared" si="90"/>
        <v>0</v>
      </c>
      <c r="AO602" s="156">
        <f t="shared" si="91"/>
        <v>0</v>
      </c>
      <c r="AP602" s="140">
        <f t="shared" si="92"/>
        <v>0</v>
      </c>
      <c r="AQ602" s="159" t="str">
        <f t="shared" si="93"/>
        <v/>
      </c>
    </row>
    <row r="603" spans="2:43" x14ac:dyDescent="0.2">
      <c r="B603" s="202">
        <v>592</v>
      </c>
      <c r="C603" s="45"/>
      <c r="D603" s="114"/>
      <c r="E603" s="114"/>
      <c r="F603" s="114"/>
      <c r="G603" s="44"/>
      <c r="H603" s="10"/>
      <c r="I603" s="10"/>
      <c r="J603" s="5"/>
      <c r="K603" s="36"/>
      <c r="L603" s="37"/>
      <c r="M603" s="8"/>
      <c r="N603" s="82"/>
      <c r="O603" s="68"/>
      <c r="P603" s="82"/>
      <c r="Q603" s="81"/>
      <c r="R603" s="280" t="str">
        <f t="shared" si="88"/>
        <v/>
      </c>
      <c r="S603" s="39" t="str">
        <f>IF(I603="","",IF(I603="委託輸送",IF(H603="ガソリン",VLOOKUP(L603,参考データ!$D$4:$F$6,3,TRUE),VLOOKUP(L603,参考データ!$D$7:$F$15,3,TRUE)),IF(H603="ガソリン",VLOOKUP(L603,参考データ!$D$16:$F$18,3,TRUE),VLOOKUP(L603,参考データ!$D$19:$F$27,3,TRUE))))</f>
        <v/>
      </c>
      <c r="T603" s="204" t="str">
        <f>IF(C603="","",IF(AND(J603=0,K603=0),0,IF(Q603="有",IF(H603="ガソリン",VLOOKUP(M603,参考データ!$B$36:$F$38,3,FALSE)/R603^VLOOKUP(M603,参考データ!$B$36:$F$38,4,FALSE)/L603^VLOOKUP(M603,参考データ!$B$36:$F$38,5,FALSE),VLOOKUP(M603,参考データ!$B$39:$F$42,3,FALSE)/R603^VLOOKUP(M603,参考データ!$B$39:$F$42,4,FALSE)/L603^VLOOKUP(M603,参考データ!$B$39:$F$42,5,FALSE))*U603,J603/(IF(I603="委託輸送",IF(H603="ガソリン",INDEX(参考データ!$F$48:$I$50,MATCH(L603,参考データ!$D$48:$D$50,1),MATCH(M603,参考データ!$F$47:$I$47,0)),INDEX(参考データ!$F$51:$I$59,MATCH(L603,参考データ!$D$51:$D$59,1),MATCH(M603,参考データ!$F$47:$I$47,0))),IF(H603="ガソリン",INDEX(参考データ!$F$60:$I$62,MATCH(L603,参考データ!$D$60:$D$62,1),MATCH(M603,参考データ!$F$47:$I$47,0)),INDEX(参考データ!$F$63:$I$71,MATCH(L603,参考データ!$D$63:$D$71,1),MATCH(M603,参考データ!$F$47:$I$47,0))))))))</f>
        <v/>
      </c>
      <c r="U603" s="218" t="str">
        <f t="shared" si="89"/>
        <v/>
      </c>
      <c r="V603" s="206" t="str">
        <f>IF(C603="","",IF(AND(K603=0,T603=0),"OK",IF(Q603="有",IF(OR(IF(I603="委託輸送",IF(H603="ガソリン",VLOOKUP(L603,参考データ!$D$4:$H$6,5,TRUE),VLOOKUP(L603,参考データ!$D$7:$H$15,5,TRUE)),IF(H603="ガソリン",VLOOKUP(L603,参考データ!$D$16:$H$18,5,TRUE),VLOOKUP(L603,参考データ!$D$19:$H$27,5,TRUE)))&lt;(J603/N603),S603&gt;R603),"エラー","OK"),IF(IF(I603="委託輸送",IF(H603="ガソリン",VLOOKUP(L603,参考データ!$D$4:$H$6,5,TRUE),VLOOKUP(L603,参考データ!$D$7:$H$15,5,TRUE)),IF(H603="ガソリン",VLOOKUP(L603,参考データ!$D$16:$H$18,5,TRUE),VLOOKUP(L603,参考データ!$D$19:$H$27,5,TRUE)))&lt;(J603/N603),"エラー","OK"))))</f>
        <v/>
      </c>
      <c r="AN603" s="156">
        <f t="shared" si="90"/>
        <v>0</v>
      </c>
      <c r="AO603" s="156">
        <f t="shared" si="91"/>
        <v>0</v>
      </c>
      <c r="AP603" s="140">
        <f t="shared" si="92"/>
        <v>0</v>
      </c>
      <c r="AQ603" s="159" t="str">
        <f t="shared" si="93"/>
        <v/>
      </c>
    </row>
    <row r="604" spans="2:43" x14ac:dyDescent="0.2">
      <c r="B604" s="202">
        <v>593</v>
      </c>
      <c r="C604" s="45"/>
      <c r="D604" s="114"/>
      <c r="E604" s="114"/>
      <c r="F604" s="114"/>
      <c r="G604" s="44"/>
      <c r="H604" s="10"/>
      <c r="I604" s="10"/>
      <c r="J604" s="5"/>
      <c r="K604" s="36"/>
      <c r="L604" s="37"/>
      <c r="M604" s="8"/>
      <c r="N604" s="82"/>
      <c r="O604" s="68"/>
      <c r="P604" s="82"/>
      <c r="Q604" s="81"/>
      <c r="R604" s="280" t="str">
        <f t="shared" si="88"/>
        <v/>
      </c>
      <c r="S604" s="39" t="str">
        <f>IF(I604="","",IF(I604="委託輸送",IF(H604="ガソリン",VLOOKUP(L604,参考データ!$D$4:$F$6,3,TRUE),VLOOKUP(L604,参考データ!$D$7:$F$15,3,TRUE)),IF(H604="ガソリン",VLOOKUP(L604,参考データ!$D$16:$F$18,3,TRUE),VLOOKUP(L604,参考データ!$D$19:$F$27,3,TRUE))))</f>
        <v/>
      </c>
      <c r="T604" s="204" t="str">
        <f>IF(C604="","",IF(AND(J604=0,K604=0),0,IF(Q604="有",IF(H604="ガソリン",VLOOKUP(M604,参考データ!$B$36:$F$38,3,FALSE)/R604^VLOOKUP(M604,参考データ!$B$36:$F$38,4,FALSE)/L604^VLOOKUP(M604,参考データ!$B$36:$F$38,5,FALSE),VLOOKUP(M604,参考データ!$B$39:$F$42,3,FALSE)/R604^VLOOKUP(M604,参考データ!$B$39:$F$42,4,FALSE)/L604^VLOOKUP(M604,参考データ!$B$39:$F$42,5,FALSE))*U604,J604/(IF(I604="委託輸送",IF(H604="ガソリン",INDEX(参考データ!$F$48:$I$50,MATCH(L604,参考データ!$D$48:$D$50,1),MATCH(M604,参考データ!$F$47:$I$47,0)),INDEX(参考データ!$F$51:$I$59,MATCH(L604,参考データ!$D$51:$D$59,1),MATCH(M604,参考データ!$F$47:$I$47,0))),IF(H604="ガソリン",INDEX(参考データ!$F$60:$I$62,MATCH(L604,参考データ!$D$60:$D$62,1),MATCH(M604,参考データ!$F$47:$I$47,0)),INDEX(参考データ!$F$63:$I$71,MATCH(L604,参考データ!$D$63:$D$71,1),MATCH(M604,参考データ!$F$47:$I$47,0))))))))</f>
        <v/>
      </c>
      <c r="U604" s="218" t="str">
        <f t="shared" si="89"/>
        <v/>
      </c>
      <c r="V604" s="206" t="str">
        <f>IF(C604="","",IF(AND(K604=0,T604=0),"OK",IF(Q604="有",IF(OR(IF(I604="委託輸送",IF(H604="ガソリン",VLOOKUP(L604,参考データ!$D$4:$H$6,5,TRUE),VLOOKUP(L604,参考データ!$D$7:$H$15,5,TRUE)),IF(H604="ガソリン",VLOOKUP(L604,参考データ!$D$16:$H$18,5,TRUE),VLOOKUP(L604,参考データ!$D$19:$H$27,5,TRUE)))&lt;(J604/N604),S604&gt;R604),"エラー","OK"),IF(IF(I604="委託輸送",IF(H604="ガソリン",VLOOKUP(L604,参考データ!$D$4:$H$6,5,TRUE),VLOOKUP(L604,参考データ!$D$7:$H$15,5,TRUE)),IF(H604="ガソリン",VLOOKUP(L604,参考データ!$D$16:$H$18,5,TRUE),VLOOKUP(L604,参考データ!$D$19:$H$27,5,TRUE)))&lt;(J604/N604),"エラー","OK"))))</f>
        <v/>
      </c>
      <c r="AN604" s="156">
        <f t="shared" si="90"/>
        <v>0</v>
      </c>
      <c r="AO604" s="156">
        <f t="shared" si="91"/>
        <v>0</v>
      </c>
      <c r="AP604" s="140">
        <f t="shared" si="92"/>
        <v>0</v>
      </c>
      <c r="AQ604" s="159" t="str">
        <f t="shared" si="93"/>
        <v/>
      </c>
    </row>
    <row r="605" spans="2:43" x14ac:dyDescent="0.2">
      <c r="B605" s="202">
        <v>594</v>
      </c>
      <c r="C605" s="45"/>
      <c r="D605" s="114"/>
      <c r="E605" s="114"/>
      <c r="F605" s="114"/>
      <c r="G605" s="44"/>
      <c r="H605" s="10"/>
      <c r="I605" s="10"/>
      <c r="J605" s="5"/>
      <c r="K605" s="36"/>
      <c r="L605" s="37"/>
      <c r="M605" s="8"/>
      <c r="N605" s="82"/>
      <c r="O605" s="68"/>
      <c r="P605" s="82"/>
      <c r="Q605" s="81"/>
      <c r="R605" s="280" t="str">
        <f t="shared" si="88"/>
        <v/>
      </c>
      <c r="S605" s="39" t="str">
        <f>IF(I605="","",IF(I605="委託輸送",IF(H605="ガソリン",VLOOKUP(L605,参考データ!$D$4:$F$6,3,TRUE),VLOOKUP(L605,参考データ!$D$7:$F$15,3,TRUE)),IF(H605="ガソリン",VLOOKUP(L605,参考データ!$D$16:$F$18,3,TRUE),VLOOKUP(L605,参考データ!$D$19:$F$27,3,TRUE))))</f>
        <v/>
      </c>
      <c r="T605" s="204" t="str">
        <f>IF(C605="","",IF(AND(J605=0,K605=0),0,IF(Q605="有",IF(H605="ガソリン",VLOOKUP(M605,参考データ!$B$36:$F$38,3,FALSE)/R605^VLOOKUP(M605,参考データ!$B$36:$F$38,4,FALSE)/L605^VLOOKUP(M605,参考データ!$B$36:$F$38,5,FALSE),VLOOKUP(M605,参考データ!$B$39:$F$42,3,FALSE)/R605^VLOOKUP(M605,参考データ!$B$39:$F$42,4,FALSE)/L605^VLOOKUP(M605,参考データ!$B$39:$F$42,5,FALSE))*U605,J605/(IF(I605="委託輸送",IF(H605="ガソリン",INDEX(参考データ!$F$48:$I$50,MATCH(L605,参考データ!$D$48:$D$50,1),MATCH(M605,参考データ!$F$47:$I$47,0)),INDEX(参考データ!$F$51:$I$59,MATCH(L605,参考データ!$D$51:$D$59,1),MATCH(M605,参考データ!$F$47:$I$47,0))),IF(H605="ガソリン",INDEX(参考データ!$F$60:$I$62,MATCH(L605,参考データ!$D$60:$D$62,1),MATCH(M605,参考データ!$F$47:$I$47,0)),INDEX(参考データ!$F$63:$I$71,MATCH(L605,参考データ!$D$63:$D$71,1),MATCH(M605,参考データ!$F$47:$I$47,0))))))))</f>
        <v/>
      </c>
      <c r="U605" s="218" t="str">
        <f t="shared" si="89"/>
        <v/>
      </c>
      <c r="V605" s="206" t="str">
        <f>IF(C605="","",IF(AND(K605=0,T605=0),"OK",IF(Q605="有",IF(OR(IF(I605="委託輸送",IF(H605="ガソリン",VLOOKUP(L605,参考データ!$D$4:$H$6,5,TRUE),VLOOKUP(L605,参考データ!$D$7:$H$15,5,TRUE)),IF(H605="ガソリン",VLOOKUP(L605,参考データ!$D$16:$H$18,5,TRUE),VLOOKUP(L605,参考データ!$D$19:$H$27,5,TRUE)))&lt;(J605/N605),S605&gt;R605),"エラー","OK"),IF(IF(I605="委託輸送",IF(H605="ガソリン",VLOOKUP(L605,参考データ!$D$4:$H$6,5,TRUE),VLOOKUP(L605,参考データ!$D$7:$H$15,5,TRUE)),IF(H605="ガソリン",VLOOKUP(L605,参考データ!$D$16:$H$18,5,TRUE),VLOOKUP(L605,参考データ!$D$19:$H$27,5,TRUE)))&lt;(J605/N605),"エラー","OK"))))</f>
        <v/>
      </c>
      <c r="AN605" s="156">
        <f t="shared" si="90"/>
        <v>0</v>
      </c>
      <c r="AO605" s="156">
        <f t="shared" si="91"/>
        <v>0</v>
      </c>
      <c r="AP605" s="140">
        <f t="shared" si="92"/>
        <v>0</v>
      </c>
      <c r="AQ605" s="159" t="str">
        <f t="shared" si="93"/>
        <v/>
      </c>
    </row>
    <row r="606" spans="2:43" x14ac:dyDescent="0.2">
      <c r="B606" s="202">
        <v>595</v>
      </c>
      <c r="C606" s="45"/>
      <c r="D606" s="114"/>
      <c r="E606" s="114"/>
      <c r="F606" s="114"/>
      <c r="G606" s="44"/>
      <c r="H606" s="10"/>
      <c r="I606" s="10"/>
      <c r="J606" s="5"/>
      <c r="K606" s="36"/>
      <c r="L606" s="37"/>
      <c r="M606" s="8"/>
      <c r="N606" s="82"/>
      <c r="O606" s="68"/>
      <c r="P606" s="82"/>
      <c r="Q606" s="81"/>
      <c r="R606" s="280" t="str">
        <f t="shared" si="88"/>
        <v/>
      </c>
      <c r="S606" s="39" t="str">
        <f>IF(I606="","",IF(I606="委託輸送",IF(H606="ガソリン",VLOOKUP(L606,参考データ!$D$4:$F$6,3,TRUE),VLOOKUP(L606,参考データ!$D$7:$F$15,3,TRUE)),IF(H606="ガソリン",VLOOKUP(L606,参考データ!$D$16:$F$18,3,TRUE),VLOOKUP(L606,参考データ!$D$19:$F$27,3,TRUE))))</f>
        <v/>
      </c>
      <c r="T606" s="204" t="str">
        <f>IF(C606="","",IF(AND(J606=0,K606=0),0,IF(Q606="有",IF(H606="ガソリン",VLOOKUP(M606,参考データ!$B$36:$F$38,3,FALSE)/R606^VLOOKUP(M606,参考データ!$B$36:$F$38,4,FALSE)/L606^VLOOKUP(M606,参考データ!$B$36:$F$38,5,FALSE),VLOOKUP(M606,参考データ!$B$39:$F$42,3,FALSE)/R606^VLOOKUP(M606,参考データ!$B$39:$F$42,4,FALSE)/L606^VLOOKUP(M606,参考データ!$B$39:$F$42,5,FALSE))*U606,J606/(IF(I606="委託輸送",IF(H606="ガソリン",INDEX(参考データ!$F$48:$I$50,MATCH(L606,参考データ!$D$48:$D$50,1),MATCH(M606,参考データ!$F$47:$I$47,0)),INDEX(参考データ!$F$51:$I$59,MATCH(L606,参考データ!$D$51:$D$59,1),MATCH(M606,参考データ!$F$47:$I$47,0))),IF(H606="ガソリン",INDEX(参考データ!$F$60:$I$62,MATCH(L606,参考データ!$D$60:$D$62,1),MATCH(M606,参考データ!$F$47:$I$47,0)),INDEX(参考データ!$F$63:$I$71,MATCH(L606,参考データ!$D$63:$D$71,1),MATCH(M606,参考データ!$F$47:$I$47,0))))))))</f>
        <v/>
      </c>
      <c r="U606" s="218" t="str">
        <f t="shared" si="89"/>
        <v/>
      </c>
      <c r="V606" s="206" t="str">
        <f>IF(C606="","",IF(AND(K606=0,T606=0),"OK",IF(Q606="有",IF(OR(IF(I606="委託輸送",IF(H606="ガソリン",VLOOKUP(L606,参考データ!$D$4:$H$6,5,TRUE),VLOOKUP(L606,参考データ!$D$7:$H$15,5,TRUE)),IF(H606="ガソリン",VLOOKUP(L606,参考データ!$D$16:$H$18,5,TRUE),VLOOKUP(L606,参考データ!$D$19:$H$27,5,TRUE)))&lt;(J606/N606),S606&gt;R606),"エラー","OK"),IF(IF(I606="委託輸送",IF(H606="ガソリン",VLOOKUP(L606,参考データ!$D$4:$H$6,5,TRUE),VLOOKUP(L606,参考データ!$D$7:$H$15,5,TRUE)),IF(H606="ガソリン",VLOOKUP(L606,参考データ!$D$16:$H$18,5,TRUE),VLOOKUP(L606,参考データ!$D$19:$H$27,5,TRUE)))&lt;(J606/N606),"エラー","OK"))))</f>
        <v/>
      </c>
      <c r="AN606" s="156">
        <f t="shared" si="90"/>
        <v>0</v>
      </c>
      <c r="AO606" s="156">
        <f t="shared" si="91"/>
        <v>0</v>
      </c>
      <c r="AP606" s="140">
        <f t="shared" si="92"/>
        <v>0</v>
      </c>
      <c r="AQ606" s="159" t="str">
        <f t="shared" si="93"/>
        <v/>
      </c>
    </row>
    <row r="607" spans="2:43" x14ac:dyDescent="0.2">
      <c r="B607" s="202">
        <v>596</v>
      </c>
      <c r="C607" s="45"/>
      <c r="D607" s="114"/>
      <c r="E607" s="114"/>
      <c r="F607" s="114"/>
      <c r="G607" s="44"/>
      <c r="H607" s="10"/>
      <c r="I607" s="10"/>
      <c r="J607" s="5"/>
      <c r="K607" s="36"/>
      <c r="L607" s="37"/>
      <c r="M607" s="8"/>
      <c r="N607" s="82"/>
      <c r="O607" s="68"/>
      <c r="P607" s="82"/>
      <c r="Q607" s="81"/>
      <c r="R607" s="280" t="str">
        <f t="shared" si="88"/>
        <v/>
      </c>
      <c r="S607" s="39" t="str">
        <f>IF(I607="","",IF(I607="委託輸送",IF(H607="ガソリン",VLOOKUP(L607,参考データ!$D$4:$F$6,3,TRUE),VLOOKUP(L607,参考データ!$D$7:$F$15,3,TRUE)),IF(H607="ガソリン",VLOOKUP(L607,参考データ!$D$16:$F$18,3,TRUE),VLOOKUP(L607,参考データ!$D$19:$F$27,3,TRUE))))</f>
        <v/>
      </c>
      <c r="T607" s="204" t="str">
        <f>IF(C607="","",IF(AND(J607=0,K607=0),0,IF(Q607="有",IF(H607="ガソリン",VLOOKUP(M607,参考データ!$B$36:$F$38,3,FALSE)/R607^VLOOKUP(M607,参考データ!$B$36:$F$38,4,FALSE)/L607^VLOOKUP(M607,参考データ!$B$36:$F$38,5,FALSE),VLOOKUP(M607,参考データ!$B$39:$F$42,3,FALSE)/R607^VLOOKUP(M607,参考データ!$B$39:$F$42,4,FALSE)/L607^VLOOKUP(M607,参考データ!$B$39:$F$42,5,FALSE))*U607,J607/(IF(I607="委託輸送",IF(H607="ガソリン",INDEX(参考データ!$F$48:$I$50,MATCH(L607,参考データ!$D$48:$D$50,1),MATCH(M607,参考データ!$F$47:$I$47,0)),INDEX(参考データ!$F$51:$I$59,MATCH(L607,参考データ!$D$51:$D$59,1),MATCH(M607,参考データ!$F$47:$I$47,0))),IF(H607="ガソリン",INDEX(参考データ!$F$60:$I$62,MATCH(L607,参考データ!$D$60:$D$62,1),MATCH(M607,参考データ!$F$47:$I$47,0)),INDEX(参考データ!$F$63:$I$71,MATCH(L607,参考データ!$D$63:$D$71,1),MATCH(M607,参考データ!$F$47:$I$47,0))))))))</f>
        <v/>
      </c>
      <c r="U607" s="218" t="str">
        <f t="shared" si="89"/>
        <v/>
      </c>
      <c r="V607" s="206" t="str">
        <f>IF(C607="","",IF(AND(K607=0,T607=0),"OK",IF(Q607="有",IF(OR(IF(I607="委託輸送",IF(H607="ガソリン",VLOOKUP(L607,参考データ!$D$4:$H$6,5,TRUE),VLOOKUP(L607,参考データ!$D$7:$H$15,5,TRUE)),IF(H607="ガソリン",VLOOKUP(L607,参考データ!$D$16:$H$18,5,TRUE),VLOOKUP(L607,参考データ!$D$19:$H$27,5,TRUE)))&lt;(J607/N607),S607&gt;R607),"エラー","OK"),IF(IF(I607="委託輸送",IF(H607="ガソリン",VLOOKUP(L607,参考データ!$D$4:$H$6,5,TRUE),VLOOKUP(L607,参考データ!$D$7:$H$15,5,TRUE)),IF(H607="ガソリン",VLOOKUP(L607,参考データ!$D$16:$H$18,5,TRUE),VLOOKUP(L607,参考データ!$D$19:$H$27,5,TRUE)))&lt;(J607/N607),"エラー","OK"))))</f>
        <v/>
      </c>
      <c r="AN607" s="156">
        <f t="shared" si="90"/>
        <v>0</v>
      </c>
      <c r="AO607" s="156">
        <f t="shared" si="91"/>
        <v>0</v>
      </c>
      <c r="AP607" s="140">
        <f t="shared" si="92"/>
        <v>0</v>
      </c>
      <c r="AQ607" s="159" t="str">
        <f t="shared" si="93"/>
        <v/>
      </c>
    </row>
    <row r="608" spans="2:43" x14ac:dyDescent="0.2">
      <c r="B608" s="202">
        <v>597</v>
      </c>
      <c r="C608" s="45"/>
      <c r="D608" s="114"/>
      <c r="E608" s="114"/>
      <c r="F608" s="114"/>
      <c r="G608" s="44"/>
      <c r="H608" s="10"/>
      <c r="I608" s="10"/>
      <c r="J608" s="5"/>
      <c r="K608" s="36"/>
      <c r="L608" s="37"/>
      <c r="M608" s="8"/>
      <c r="N608" s="82"/>
      <c r="O608" s="68"/>
      <c r="P608" s="82"/>
      <c r="Q608" s="81"/>
      <c r="R608" s="280" t="str">
        <f t="shared" si="88"/>
        <v/>
      </c>
      <c r="S608" s="39" t="str">
        <f>IF(I608="","",IF(I608="委託輸送",IF(H608="ガソリン",VLOOKUP(L608,参考データ!$D$4:$F$6,3,TRUE),VLOOKUP(L608,参考データ!$D$7:$F$15,3,TRUE)),IF(H608="ガソリン",VLOOKUP(L608,参考データ!$D$16:$F$18,3,TRUE),VLOOKUP(L608,参考データ!$D$19:$F$27,3,TRUE))))</f>
        <v/>
      </c>
      <c r="T608" s="204" t="str">
        <f>IF(C608="","",IF(AND(J608=0,K608=0),0,IF(Q608="有",IF(H608="ガソリン",VLOOKUP(M608,参考データ!$B$36:$F$38,3,FALSE)/R608^VLOOKUP(M608,参考データ!$B$36:$F$38,4,FALSE)/L608^VLOOKUP(M608,参考データ!$B$36:$F$38,5,FALSE),VLOOKUP(M608,参考データ!$B$39:$F$42,3,FALSE)/R608^VLOOKUP(M608,参考データ!$B$39:$F$42,4,FALSE)/L608^VLOOKUP(M608,参考データ!$B$39:$F$42,5,FALSE))*U608,J608/(IF(I608="委託輸送",IF(H608="ガソリン",INDEX(参考データ!$F$48:$I$50,MATCH(L608,参考データ!$D$48:$D$50,1),MATCH(M608,参考データ!$F$47:$I$47,0)),INDEX(参考データ!$F$51:$I$59,MATCH(L608,参考データ!$D$51:$D$59,1),MATCH(M608,参考データ!$F$47:$I$47,0))),IF(H608="ガソリン",INDEX(参考データ!$F$60:$I$62,MATCH(L608,参考データ!$D$60:$D$62,1),MATCH(M608,参考データ!$F$47:$I$47,0)),INDEX(参考データ!$F$63:$I$71,MATCH(L608,参考データ!$D$63:$D$71,1),MATCH(M608,参考データ!$F$47:$I$47,0))))))))</f>
        <v/>
      </c>
      <c r="U608" s="218" t="str">
        <f t="shared" si="89"/>
        <v/>
      </c>
      <c r="V608" s="206" t="str">
        <f>IF(C608="","",IF(AND(K608=0,T608=0),"OK",IF(Q608="有",IF(OR(IF(I608="委託輸送",IF(H608="ガソリン",VLOOKUP(L608,参考データ!$D$4:$H$6,5,TRUE),VLOOKUP(L608,参考データ!$D$7:$H$15,5,TRUE)),IF(H608="ガソリン",VLOOKUP(L608,参考データ!$D$16:$H$18,5,TRUE),VLOOKUP(L608,参考データ!$D$19:$H$27,5,TRUE)))&lt;(J608/N608),S608&gt;R608),"エラー","OK"),IF(IF(I608="委託輸送",IF(H608="ガソリン",VLOOKUP(L608,参考データ!$D$4:$H$6,5,TRUE),VLOOKUP(L608,参考データ!$D$7:$H$15,5,TRUE)),IF(H608="ガソリン",VLOOKUP(L608,参考データ!$D$16:$H$18,5,TRUE),VLOOKUP(L608,参考データ!$D$19:$H$27,5,TRUE)))&lt;(J608/N608),"エラー","OK"))))</f>
        <v/>
      </c>
      <c r="AN608" s="156">
        <f t="shared" si="90"/>
        <v>0</v>
      </c>
      <c r="AO608" s="156">
        <f t="shared" si="91"/>
        <v>0</v>
      </c>
      <c r="AP608" s="140">
        <f t="shared" si="92"/>
        <v>0</v>
      </c>
      <c r="AQ608" s="159" t="str">
        <f t="shared" si="93"/>
        <v/>
      </c>
    </row>
    <row r="609" spans="2:43" x14ac:dyDescent="0.2">
      <c r="B609" s="202">
        <v>598</v>
      </c>
      <c r="C609" s="45"/>
      <c r="D609" s="114"/>
      <c r="E609" s="114"/>
      <c r="F609" s="114"/>
      <c r="G609" s="44"/>
      <c r="H609" s="10"/>
      <c r="I609" s="10"/>
      <c r="J609" s="5"/>
      <c r="K609" s="36"/>
      <c r="L609" s="37"/>
      <c r="M609" s="8"/>
      <c r="N609" s="82"/>
      <c r="O609" s="68"/>
      <c r="P609" s="82"/>
      <c r="Q609" s="81"/>
      <c r="R609" s="280" t="str">
        <f t="shared" si="88"/>
        <v/>
      </c>
      <c r="S609" s="39" t="str">
        <f>IF(I609="","",IF(I609="委託輸送",IF(H609="ガソリン",VLOOKUP(L609,参考データ!$D$4:$F$6,3,TRUE),VLOOKUP(L609,参考データ!$D$7:$F$15,3,TRUE)),IF(H609="ガソリン",VLOOKUP(L609,参考データ!$D$16:$F$18,3,TRUE),VLOOKUP(L609,参考データ!$D$19:$F$27,3,TRUE))))</f>
        <v/>
      </c>
      <c r="T609" s="204" t="str">
        <f>IF(C609="","",IF(AND(J609=0,K609=0),0,IF(Q609="有",IF(H609="ガソリン",VLOOKUP(M609,参考データ!$B$36:$F$38,3,FALSE)/R609^VLOOKUP(M609,参考データ!$B$36:$F$38,4,FALSE)/L609^VLOOKUP(M609,参考データ!$B$36:$F$38,5,FALSE),VLOOKUP(M609,参考データ!$B$39:$F$42,3,FALSE)/R609^VLOOKUP(M609,参考データ!$B$39:$F$42,4,FALSE)/L609^VLOOKUP(M609,参考データ!$B$39:$F$42,5,FALSE))*U609,J609/(IF(I609="委託輸送",IF(H609="ガソリン",INDEX(参考データ!$F$48:$I$50,MATCH(L609,参考データ!$D$48:$D$50,1),MATCH(M609,参考データ!$F$47:$I$47,0)),INDEX(参考データ!$F$51:$I$59,MATCH(L609,参考データ!$D$51:$D$59,1),MATCH(M609,参考データ!$F$47:$I$47,0))),IF(H609="ガソリン",INDEX(参考データ!$F$60:$I$62,MATCH(L609,参考データ!$D$60:$D$62,1),MATCH(M609,参考データ!$F$47:$I$47,0)),INDEX(参考データ!$F$63:$I$71,MATCH(L609,参考データ!$D$63:$D$71,1),MATCH(M609,参考データ!$F$47:$I$47,0))))))))</f>
        <v/>
      </c>
      <c r="U609" s="218" t="str">
        <f t="shared" si="89"/>
        <v/>
      </c>
      <c r="V609" s="206" t="str">
        <f>IF(C609="","",IF(AND(K609=0,T609=0),"OK",IF(Q609="有",IF(OR(IF(I609="委託輸送",IF(H609="ガソリン",VLOOKUP(L609,参考データ!$D$4:$H$6,5,TRUE),VLOOKUP(L609,参考データ!$D$7:$H$15,5,TRUE)),IF(H609="ガソリン",VLOOKUP(L609,参考データ!$D$16:$H$18,5,TRUE),VLOOKUP(L609,参考データ!$D$19:$H$27,5,TRUE)))&lt;(J609/N609),S609&gt;R609),"エラー","OK"),IF(IF(I609="委託輸送",IF(H609="ガソリン",VLOOKUP(L609,参考データ!$D$4:$H$6,5,TRUE),VLOOKUP(L609,参考データ!$D$7:$H$15,5,TRUE)),IF(H609="ガソリン",VLOOKUP(L609,参考データ!$D$16:$H$18,5,TRUE),VLOOKUP(L609,参考データ!$D$19:$H$27,5,TRUE)))&lt;(J609/N609),"エラー","OK"))))</f>
        <v/>
      </c>
      <c r="AN609" s="156">
        <f t="shared" si="90"/>
        <v>0</v>
      </c>
      <c r="AO609" s="156">
        <f t="shared" si="91"/>
        <v>0</v>
      </c>
      <c r="AP609" s="140">
        <f t="shared" si="92"/>
        <v>0</v>
      </c>
      <c r="AQ609" s="159" t="str">
        <f t="shared" si="93"/>
        <v/>
      </c>
    </row>
    <row r="610" spans="2:43" x14ac:dyDescent="0.2">
      <c r="B610" s="202">
        <v>599</v>
      </c>
      <c r="C610" s="45"/>
      <c r="D610" s="114"/>
      <c r="E610" s="114"/>
      <c r="F610" s="114"/>
      <c r="G610" s="44"/>
      <c r="H610" s="10"/>
      <c r="I610" s="10"/>
      <c r="J610" s="5"/>
      <c r="K610" s="36"/>
      <c r="L610" s="37"/>
      <c r="M610" s="8"/>
      <c r="N610" s="82"/>
      <c r="O610" s="68"/>
      <c r="P610" s="82"/>
      <c r="Q610" s="81"/>
      <c r="R610" s="280" t="str">
        <f t="shared" si="88"/>
        <v/>
      </c>
      <c r="S610" s="39" t="str">
        <f>IF(I610="","",IF(I610="委託輸送",IF(H610="ガソリン",VLOOKUP(L610,参考データ!$D$4:$F$6,3,TRUE),VLOOKUP(L610,参考データ!$D$7:$F$15,3,TRUE)),IF(H610="ガソリン",VLOOKUP(L610,参考データ!$D$16:$F$18,3,TRUE),VLOOKUP(L610,参考データ!$D$19:$F$27,3,TRUE))))</f>
        <v/>
      </c>
      <c r="T610" s="204" t="str">
        <f>IF(C610="","",IF(AND(J610=0,K610=0),0,IF(Q610="有",IF(H610="ガソリン",VLOOKUP(M610,参考データ!$B$36:$F$38,3,FALSE)/R610^VLOOKUP(M610,参考データ!$B$36:$F$38,4,FALSE)/L610^VLOOKUP(M610,参考データ!$B$36:$F$38,5,FALSE),VLOOKUP(M610,参考データ!$B$39:$F$42,3,FALSE)/R610^VLOOKUP(M610,参考データ!$B$39:$F$42,4,FALSE)/L610^VLOOKUP(M610,参考データ!$B$39:$F$42,5,FALSE))*U610,J610/(IF(I610="委託輸送",IF(H610="ガソリン",INDEX(参考データ!$F$48:$I$50,MATCH(L610,参考データ!$D$48:$D$50,1),MATCH(M610,参考データ!$F$47:$I$47,0)),INDEX(参考データ!$F$51:$I$59,MATCH(L610,参考データ!$D$51:$D$59,1),MATCH(M610,参考データ!$F$47:$I$47,0))),IF(H610="ガソリン",INDEX(参考データ!$F$60:$I$62,MATCH(L610,参考データ!$D$60:$D$62,1),MATCH(M610,参考データ!$F$47:$I$47,0)),INDEX(参考データ!$F$63:$I$71,MATCH(L610,参考データ!$D$63:$D$71,1),MATCH(M610,参考データ!$F$47:$I$47,0))))))))</f>
        <v/>
      </c>
      <c r="U610" s="218" t="str">
        <f t="shared" si="89"/>
        <v/>
      </c>
      <c r="V610" s="206" t="str">
        <f>IF(C610="","",IF(AND(K610=0,T610=0),"OK",IF(Q610="有",IF(OR(IF(I610="委託輸送",IF(H610="ガソリン",VLOOKUP(L610,参考データ!$D$4:$H$6,5,TRUE),VLOOKUP(L610,参考データ!$D$7:$H$15,5,TRUE)),IF(H610="ガソリン",VLOOKUP(L610,参考データ!$D$16:$H$18,5,TRUE),VLOOKUP(L610,参考データ!$D$19:$H$27,5,TRUE)))&lt;(J610/N610),S610&gt;R610),"エラー","OK"),IF(IF(I610="委託輸送",IF(H610="ガソリン",VLOOKUP(L610,参考データ!$D$4:$H$6,5,TRUE),VLOOKUP(L610,参考データ!$D$7:$H$15,5,TRUE)),IF(H610="ガソリン",VLOOKUP(L610,参考データ!$D$16:$H$18,5,TRUE),VLOOKUP(L610,参考データ!$D$19:$H$27,5,TRUE)))&lt;(J610/N610),"エラー","OK"))))</f>
        <v/>
      </c>
      <c r="AN610" s="156">
        <f t="shared" si="90"/>
        <v>0</v>
      </c>
      <c r="AO610" s="156">
        <f t="shared" si="91"/>
        <v>0</v>
      </c>
      <c r="AP610" s="140">
        <f t="shared" si="92"/>
        <v>0</v>
      </c>
      <c r="AQ610" s="159" t="str">
        <f t="shared" si="93"/>
        <v/>
      </c>
    </row>
    <row r="611" spans="2:43" x14ac:dyDescent="0.2">
      <c r="B611" s="202">
        <v>600</v>
      </c>
      <c r="C611" s="45"/>
      <c r="D611" s="114"/>
      <c r="E611" s="114"/>
      <c r="F611" s="114"/>
      <c r="G611" s="44"/>
      <c r="H611" s="10"/>
      <c r="I611" s="10"/>
      <c r="J611" s="5"/>
      <c r="K611" s="36"/>
      <c r="L611" s="37"/>
      <c r="M611" s="8"/>
      <c r="N611" s="82"/>
      <c r="O611" s="68"/>
      <c r="P611" s="82"/>
      <c r="Q611" s="81"/>
      <c r="R611" s="280" t="str">
        <f t="shared" si="88"/>
        <v/>
      </c>
      <c r="S611" s="39" t="str">
        <f>IF(I611="","",IF(I611="委託輸送",IF(H611="ガソリン",VLOOKUP(L611,参考データ!$D$4:$F$6,3,TRUE),VLOOKUP(L611,参考データ!$D$7:$F$15,3,TRUE)),IF(H611="ガソリン",VLOOKUP(L611,参考データ!$D$16:$F$18,3,TRUE),VLOOKUP(L611,参考データ!$D$19:$F$27,3,TRUE))))</f>
        <v/>
      </c>
      <c r="T611" s="204" t="str">
        <f>IF(C611="","",IF(AND(J611=0,K611=0),0,IF(Q611="有",IF(H611="ガソリン",VLOOKUP(M611,参考データ!$B$36:$F$38,3,FALSE)/R611^VLOOKUP(M611,参考データ!$B$36:$F$38,4,FALSE)/L611^VLOOKUP(M611,参考データ!$B$36:$F$38,5,FALSE),VLOOKUP(M611,参考データ!$B$39:$F$42,3,FALSE)/R611^VLOOKUP(M611,参考データ!$B$39:$F$42,4,FALSE)/L611^VLOOKUP(M611,参考データ!$B$39:$F$42,5,FALSE))*U611,J611/(IF(I611="委託輸送",IF(H611="ガソリン",INDEX(参考データ!$F$48:$I$50,MATCH(L611,参考データ!$D$48:$D$50,1),MATCH(M611,参考データ!$F$47:$I$47,0)),INDEX(参考データ!$F$51:$I$59,MATCH(L611,参考データ!$D$51:$D$59,1),MATCH(M611,参考データ!$F$47:$I$47,0))),IF(H611="ガソリン",INDEX(参考データ!$F$60:$I$62,MATCH(L611,参考データ!$D$60:$D$62,1),MATCH(M611,参考データ!$F$47:$I$47,0)),INDEX(参考データ!$F$63:$I$71,MATCH(L611,参考データ!$D$63:$D$71,1),MATCH(M611,参考データ!$F$47:$I$47,0))))))))</f>
        <v/>
      </c>
      <c r="U611" s="218" t="str">
        <f t="shared" si="89"/>
        <v/>
      </c>
      <c r="V611" s="206" t="str">
        <f>IF(C611="","",IF(AND(K611=0,T611=0),"OK",IF(Q611="有",IF(OR(IF(I611="委託輸送",IF(H611="ガソリン",VLOOKUP(L611,参考データ!$D$4:$H$6,5,TRUE),VLOOKUP(L611,参考データ!$D$7:$H$15,5,TRUE)),IF(H611="ガソリン",VLOOKUP(L611,参考データ!$D$16:$H$18,5,TRUE),VLOOKUP(L611,参考データ!$D$19:$H$27,5,TRUE)))&lt;(J611/N611),S611&gt;R611),"エラー","OK"),IF(IF(I611="委託輸送",IF(H611="ガソリン",VLOOKUP(L611,参考データ!$D$4:$H$6,5,TRUE),VLOOKUP(L611,参考データ!$D$7:$H$15,5,TRUE)),IF(H611="ガソリン",VLOOKUP(L611,参考データ!$D$16:$H$18,5,TRUE),VLOOKUP(L611,参考データ!$D$19:$H$27,5,TRUE)))&lt;(J611/N611),"エラー","OK"))))</f>
        <v/>
      </c>
      <c r="AN611" s="156">
        <f t="shared" si="90"/>
        <v>0</v>
      </c>
      <c r="AO611" s="156">
        <f t="shared" si="91"/>
        <v>0</v>
      </c>
      <c r="AP611" s="140">
        <f t="shared" si="92"/>
        <v>0</v>
      </c>
      <c r="AQ611" s="159" t="str">
        <f t="shared" si="93"/>
        <v/>
      </c>
    </row>
    <row r="612" spans="2:43" x14ac:dyDescent="0.2">
      <c r="B612" s="202">
        <v>601</v>
      </c>
      <c r="C612" s="45"/>
      <c r="D612" s="114"/>
      <c r="E612" s="114"/>
      <c r="F612" s="114"/>
      <c r="G612" s="44"/>
      <c r="H612" s="10"/>
      <c r="I612" s="10"/>
      <c r="J612" s="5"/>
      <c r="K612" s="36"/>
      <c r="L612" s="37"/>
      <c r="M612" s="8"/>
      <c r="N612" s="82"/>
      <c r="O612" s="68"/>
      <c r="P612" s="82"/>
      <c r="Q612" s="81"/>
      <c r="R612" s="280" t="str">
        <f t="shared" si="88"/>
        <v/>
      </c>
      <c r="S612" s="39" t="str">
        <f>IF(I612="","",IF(I612="委託輸送",IF(H612="ガソリン",VLOOKUP(L612,参考データ!$D$4:$F$6,3,TRUE),VLOOKUP(L612,参考データ!$D$7:$F$15,3,TRUE)),IF(H612="ガソリン",VLOOKUP(L612,参考データ!$D$16:$F$18,3,TRUE),VLOOKUP(L612,参考データ!$D$19:$F$27,3,TRUE))))</f>
        <v/>
      </c>
      <c r="T612" s="204" t="str">
        <f>IF(C612="","",IF(AND(J612=0,K612=0),0,IF(Q612="有",IF(H612="ガソリン",VLOOKUP(M612,参考データ!$B$36:$F$38,3,FALSE)/R612^VLOOKUP(M612,参考データ!$B$36:$F$38,4,FALSE)/L612^VLOOKUP(M612,参考データ!$B$36:$F$38,5,FALSE),VLOOKUP(M612,参考データ!$B$39:$F$42,3,FALSE)/R612^VLOOKUP(M612,参考データ!$B$39:$F$42,4,FALSE)/L612^VLOOKUP(M612,参考データ!$B$39:$F$42,5,FALSE))*U612,J612/(IF(I612="委託輸送",IF(H612="ガソリン",INDEX(参考データ!$F$48:$I$50,MATCH(L612,参考データ!$D$48:$D$50,1),MATCH(M612,参考データ!$F$47:$I$47,0)),INDEX(参考データ!$F$51:$I$59,MATCH(L612,参考データ!$D$51:$D$59,1),MATCH(M612,参考データ!$F$47:$I$47,0))),IF(H612="ガソリン",INDEX(参考データ!$F$60:$I$62,MATCH(L612,参考データ!$D$60:$D$62,1),MATCH(M612,参考データ!$F$47:$I$47,0)),INDEX(参考データ!$F$63:$I$71,MATCH(L612,参考データ!$D$63:$D$71,1),MATCH(M612,参考データ!$F$47:$I$47,0))))))))</f>
        <v/>
      </c>
      <c r="U612" s="218" t="str">
        <f t="shared" si="89"/>
        <v/>
      </c>
      <c r="V612" s="206" t="str">
        <f>IF(C612="","",IF(AND(K612=0,T612=0),"OK",IF(Q612="有",IF(OR(IF(I612="委託輸送",IF(H612="ガソリン",VLOOKUP(L612,参考データ!$D$4:$H$6,5,TRUE),VLOOKUP(L612,参考データ!$D$7:$H$15,5,TRUE)),IF(H612="ガソリン",VLOOKUP(L612,参考データ!$D$16:$H$18,5,TRUE),VLOOKUP(L612,参考データ!$D$19:$H$27,5,TRUE)))&lt;(J612/N612),S612&gt;R612),"エラー","OK"),IF(IF(I612="委託輸送",IF(H612="ガソリン",VLOOKUP(L612,参考データ!$D$4:$H$6,5,TRUE),VLOOKUP(L612,参考データ!$D$7:$H$15,5,TRUE)),IF(H612="ガソリン",VLOOKUP(L612,参考データ!$D$16:$H$18,5,TRUE),VLOOKUP(L612,参考データ!$D$19:$H$27,5,TRUE)))&lt;(J612/N612),"エラー","OK"))))</f>
        <v/>
      </c>
      <c r="AN612" s="156">
        <f t="shared" si="90"/>
        <v>0</v>
      </c>
      <c r="AO612" s="156">
        <f t="shared" si="91"/>
        <v>0</v>
      </c>
      <c r="AP612" s="140">
        <f t="shared" si="92"/>
        <v>0</v>
      </c>
      <c r="AQ612" s="159" t="str">
        <f t="shared" si="93"/>
        <v/>
      </c>
    </row>
    <row r="613" spans="2:43" x14ac:dyDescent="0.2">
      <c r="B613" s="202">
        <v>602</v>
      </c>
      <c r="C613" s="45"/>
      <c r="D613" s="114"/>
      <c r="E613" s="114"/>
      <c r="F613" s="114"/>
      <c r="G613" s="44"/>
      <c r="H613" s="10"/>
      <c r="I613" s="10"/>
      <c r="J613" s="5"/>
      <c r="K613" s="36"/>
      <c r="L613" s="37"/>
      <c r="M613" s="8"/>
      <c r="N613" s="82"/>
      <c r="O613" s="68"/>
      <c r="P613" s="82"/>
      <c r="Q613" s="81"/>
      <c r="R613" s="280" t="str">
        <f t="shared" si="88"/>
        <v/>
      </c>
      <c r="S613" s="39" t="str">
        <f>IF(I613="","",IF(I613="委託輸送",IF(H613="ガソリン",VLOOKUP(L613,参考データ!$D$4:$F$6,3,TRUE),VLOOKUP(L613,参考データ!$D$7:$F$15,3,TRUE)),IF(H613="ガソリン",VLOOKUP(L613,参考データ!$D$16:$F$18,3,TRUE),VLOOKUP(L613,参考データ!$D$19:$F$27,3,TRUE))))</f>
        <v/>
      </c>
      <c r="T613" s="204" t="str">
        <f>IF(C613="","",IF(AND(J613=0,K613=0),0,IF(Q613="有",IF(H613="ガソリン",VLOOKUP(M613,参考データ!$B$36:$F$38,3,FALSE)/R613^VLOOKUP(M613,参考データ!$B$36:$F$38,4,FALSE)/L613^VLOOKUP(M613,参考データ!$B$36:$F$38,5,FALSE),VLOOKUP(M613,参考データ!$B$39:$F$42,3,FALSE)/R613^VLOOKUP(M613,参考データ!$B$39:$F$42,4,FALSE)/L613^VLOOKUP(M613,参考データ!$B$39:$F$42,5,FALSE))*U613,J613/(IF(I613="委託輸送",IF(H613="ガソリン",INDEX(参考データ!$F$48:$I$50,MATCH(L613,参考データ!$D$48:$D$50,1),MATCH(M613,参考データ!$F$47:$I$47,0)),INDEX(参考データ!$F$51:$I$59,MATCH(L613,参考データ!$D$51:$D$59,1),MATCH(M613,参考データ!$F$47:$I$47,0))),IF(H613="ガソリン",INDEX(参考データ!$F$60:$I$62,MATCH(L613,参考データ!$D$60:$D$62,1),MATCH(M613,参考データ!$F$47:$I$47,0)),INDEX(参考データ!$F$63:$I$71,MATCH(L613,参考データ!$D$63:$D$71,1),MATCH(M613,参考データ!$F$47:$I$47,0))))))))</f>
        <v/>
      </c>
      <c r="U613" s="218" t="str">
        <f t="shared" si="89"/>
        <v/>
      </c>
      <c r="V613" s="206" t="str">
        <f>IF(C613="","",IF(AND(K613=0,T613=0),"OK",IF(Q613="有",IF(OR(IF(I613="委託輸送",IF(H613="ガソリン",VLOOKUP(L613,参考データ!$D$4:$H$6,5,TRUE),VLOOKUP(L613,参考データ!$D$7:$H$15,5,TRUE)),IF(H613="ガソリン",VLOOKUP(L613,参考データ!$D$16:$H$18,5,TRUE),VLOOKUP(L613,参考データ!$D$19:$H$27,5,TRUE)))&lt;(J613/N613),S613&gt;R613),"エラー","OK"),IF(IF(I613="委託輸送",IF(H613="ガソリン",VLOOKUP(L613,参考データ!$D$4:$H$6,5,TRUE),VLOOKUP(L613,参考データ!$D$7:$H$15,5,TRUE)),IF(H613="ガソリン",VLOOKUP(L613,参考データ!$D$16:$H$18,5,TRUE),VLOOKUP(L613,参考データ!$D$19:$H$27,5,TRUE)))&lt;(J613/N613),"エラー","OK"))))</f>
        <v/>
      </c>
      <c r="AN613" s="156">
        <f t="shared" si="90"/>
        <v>0</v>
      </c>
      <c r="AO613" s="156">
        <f t="shared" si="91"/>
        <v>0</v>
      </c>
      <c r="AP613" s="140">
        <f t="shared" si="92"/>
        <v>0</v>
      </c>
      <c r="AQ613" s="159" t="str">
        <f t="shared" si="93"/>
        <v/>
      </c>
    </row>
    <row r="614" spans="2:43" x14ac:dyDescent="0.2">
      <c r="B614" s="202">
        <v>603</v>
      </c>
      <c r="C614" s="45"/>
      <c r="D614" s="114"/>
      <c r="E614" s="114"/>
      <c r="F614" s="114"/>
      <c r="G614" s="44"/>
      <c r="H614" s="10"/>
      <c r="I614" s="10"/>
      <c r="J614" s="5"/>
      <c r="K614" s="36"/>
      <c r="L614" s="37"/>
      <c r="M614" s="8"/>
      <c r="N614" s="82"/>
      <c r="O614" s="68"/>
      <c r="P614" s="82"/>
      <c r="Q614" s="81"/>
      <c r="R614" s="280" t="str">
        <f t="shared" si="88"/>
        <v/>
      </c>
      <c r="S614" s="39" t="str">
        <f>IF(I614="","",IF(I614="委託輸送",IF(H614="ガソリン",VLOOKUP(L614,参考データ!$D$4:$F$6,3,TRUE),VLOOKUP(L614,参考データ!$D$7:$F$15,3,TRUE)),IF(H614="ガソリン",VLOOKUP(L614,参考データ!$D$16:$F$18,3,TRUE),VLOOKUP(L614,参考データ!$D$19:$F$27,3,TRUE))))</f>
        <v/>
      </c>
      <c r="T614" s="204" t="str">
        <f>IF(C614="","",IF(AND(J614=0,K614=0),0,IF(Q614="有",IF(H614="ガソリン",VLOOKUP(M614,参考データ!$B$36:$F$38,3,FALSE)/R614^VLOOKUP(M614,参考データ!$B$36:$F$38,4,FALSE)/L614^VLOOKUP(M614,参考データ!$B$36:$F$38,5,FALSE),VLOOKUP(M614,参考データ!$B$39:$F$42,3,FALSE)/R614^VLOOKUP(M614,参考データ!$B$39:$F$42,4,FALSE)/L614^VLOOKUP(M614,参考データ!$B$39:$F$42,5,FALSE))*U614,J614/(IF(I614="委託輸送",IF(H614="ガソリン",INDEX(参考データ!$F$48:$I$50,MATCH(L614,参考データ!$D$48:$D$50,1),MATCH(M614,参考データ!$F$47:$I$47,0)),INDEX(参考データ!$F$51:$I$59,MATCH(L614,参考データ!$D$51:$D$59,1),MATCH(M614,参考データ!$F$47:$I$47,0))),IF(H614="ガソリン",INDEX(参考データ!$F$60:$I$62,MATCH(L614,参考データ!$D$60:$D$62,1),MATCH(M614,参考データ!$F$47:$I$47,0)),INDEX(参考データ!$F$63:$I$71,MATCH(L614,参考データ!$D$63:$D$71,1),MATCH(M614,参考データ!$F$47:$I$47,0))))))))</f>
        <v/>
      </c>
      <c r="U614" s="218" t="str">
        <f t="shared" si="89"/>
        <v/>
      </c>
      <c r="V614" s="206" t="str">
        <f>IF(C614="","",IF(AND(K614=0,T614=0),"OK",IF(Q614="有",IF(OR(IF(I614="委託輸送",IF(H614="ガソリン",VLOOKUP(L614,参考データ!$D$4:$H$6,5,TRUE),VLOOKUP(L614,参考データ!$D$7:$H$15,5,TRUE)),IF(H614="ガソリン",VLOOKUP(L614,参考データ!$D$16:$H$18,5,TRUE),VLOOKUP(L614,参考データ!$D$19:$H$27,5,TRUE)))&lt;(J614/N614),S614&gt;R614),"エラー","OK"),IF(IF(I614="委託輸送",IF(H614="ガソリン",VLOOKUP(L614,参考データ!$D$4:$H$6,5,TRUE),VLOOKUP(L614,参考データ!$D$7:$H$15,5,TRUE)),IF(H614="ガソリン",VLOOKUP(L614,参考データ!$D$16:$H$18,5,TRUE),VLOOKUP(L614,参考データ!$D$19:$H$27,5,TRUE)))&lt;(J614/N614),"エラー","OK"))))</f>
        <v/>
      </c>
      <c r="AN614" s="156">
        <f t="shared" si="90"/>
        <v>0</v>
      </c>
      <c r="AO614" s="156">
        <f t="shared" si="91"/>
        <v>0</v>
      </c>
      <c r="AP614" s="140">
        <f t="shared" si="92"/>
        <v>0</v>
      </c>
      <c r="AQ614" s="159" t="str">
        <f t="shared" si="93"/>
        <v/>
      </c>
    </row>
    <row r="615" spans="2:43" x14ac:dyDescent="0.2">
      <c r="B615" s="202">
        <v>604</v>
      </c>
      <c r="C615" s="45"/>
      <c r="D615" s="114"/>
      <c r="E615" s="114"/>
      <c r="F615" s="114"/>
      <c r="G615" s="44"/>
      <c r="H615" s="10"/>
      <c r="I615" s="10"/>
      <c r="J615" s="5"/>
      <c r="K615" s="36"/>
      <c r="L615" s="37"/>
      <c r="M615" s="8"/>
      <c r="N615" s="82"/>
      <c r="O615" s="68"/>
      <c r="P615" s="82"/>
      <c r="Q615" s="81"/>
      <c r="R615" s="280" t="str">
        <f t="shared" si="88"/>
        <v/>
      </c>
      <c r="S615" s="39" t="str">
        <f>IF(I615="","",IF(I615="委託輸送",IF(H615="ガソリン",VLOOKUP(L615,参考データ!$D$4:$F$6,3,TRUE),VLOOKUP(L615,参考データ!$D$7:$F$15,3,TRUE)),IF(H615="ガソリン",VLOOKUP(L615,参考データ!$D$16:$F$18,3,TRUE),VLOOKUP(L615,参考データ!$D$19:$F$27,3,TRUE))))</f>
        <v/>
      </c>
      <c r="T615" s="204" t="str">
        <f>IF(C615="","",IF(AND(J615=0,K615=0),0,IF(Q615="有",IF(H615="ガソリン",VLOOKUP(M615,参考データ!$B$36:$F$38,3,FALSE)/R615^VLOOKUP(M615,参考データ!$B$36:$F$38,4,FALSE)/L615^VLOOKUP(M615,参考データ!$B$36:$F$38,5,FALSE),VLOOKUP(M615,参考データ!$B$39:$F$42,3,FALSE)/R615^VLOOKUP(M615,参考データ!$B$39:$F$42,4,FALSE)/L615^VLOOKUP(M615,参考データ!$B$39:$F$42,5,FALSE))*U615,J615/(IF(I615="委託輸送",IF(H615="ガソリン",INDEX(参考データ!$F$48:$I$50,MATCH(L615,参考データ!$D$48:$D$50,1),MATCH(M615,参考データ!$F$47:$I$47,0)),INDEX(参考データ!$F$51:$I$59,MATCH(L615,参考データ!$D$51:$D$59,1),MATCH(M615,参考データ!$F$47:$I$47,0))),IF(H615="ガソリン",INDEX(参考データ!$F$60:$I$62,MATCH(L615,参考データ!$D$60:$D$62,1),MATCH(M615,参考データ!$F$47:$I$47,0)),INDEX(参考データ!$F$63:$I$71,MATCH(L615,参考データ!$D$63:$D$71,1),MATCH(M615,参考データ!$F$47:$I$47,0))))))))</f>
        <v/>
      </c>
      <c r="U615" s="218" t="str">
        <f t="shared" si="89"/>
        <v/>
      </c>
      <c r="V615" s="206" t="str">
        <f>IF(C615="","",IF(AND(K615=0,T615=0),"OK",IF(Q615="有",IF(OR(IF(I615="委託輸送",IF(H615="ガソリン",VLOOKUP(L615,参考データ!$D$4:$H$6,5,TRUE),VLOOKUP(L615,参考データ!$D$7:$H$15,5,TRUE)),IF(H615="ガソリン",VLOOKUP(L615,参考データ!$D$16:$H$18,5,TRUE),VLOOKUP(L615,参考データ!$D$19:$H$27,5,TRUE)))&lt;(J615/N615),S615&gt;R615),"エラー","OK"),IF(IF(I615="委託輸送",IF(H615="ガソリン",VLOOKUP(L615,参考データ!$D$4:$H$6,5,TRUE),VLOOKUP(L615,参考データ!$D$7:$H$15,5,TRUE)),IF(H615="ガソリン",VLOOKUP(L615,参考データ!$D$16:$H$18,5,TRUE),VLOOKUP(L615,参考データ!$D$19:$H$27,5,TRUE)))&lt;(J615/N615),"エラー","OK"))))</f>
        <v/>
      </c>
      <c r="AN615" s="156">
        <f t="shared" si="90"/>
        <v>0</v>
      </c>
      <c r="AO615" s="156">
        <f t="shared" si="91"/>
        <v>0</v>
      </c>
      <c r="AP615" s="140">
        <f t="shared" si="92"/>
        <v>0</v>
      </c>
      <c r="AQ615" s="159" t="str">
        <f t="shared" si="93"/>
        <v/>
      </c>
    </row>
    <row r="616" spans="2:43" x14ac:dyDescent="0.2">
      <c r="B616" s="202">
        <v>605</v>
      </c>
      <c r="C616" s="45"/>
      <c r="D616" s="114"/>
      <c r="E616" s="114"/>
      <c r="F616" s="114"/>
      <c r="G616" s="44"/>
      <c r="H616" s="10"/>
      <c r="I616" s="10"/>
      <c r="J616" s="5"/>
      <c r="K616" s="36"/>
      <c r="L616" s="37"/>
      <c r="M616" s="8"/>
      <c r="N616" s="82"/>
      <c r="O616" s="68"/>
      <c r="P616" s="82"/>
      <c r="Q616" s="81"/>
      <c r="R616" s="280" t="str">
        <f t="shared" si="88"/>
        <v/>
      </c>
      <c r="S616" s="39" t="str">
        <f>IF(I616="","",IF(I616="委託輸送",IF(H616="ガソリン",VLOOKUP(L616,参考データ!$D$4:$F$6,3,TRUE),VLOOKUP(L616,参考データ!$D$7:$F$15,3,TRUE)),IF(H616="ガソリン",VLOOKUP(L616,参考データ!$D$16:$F$18,3,TRUE),VLOOKUP(L616,参考データ!$D$19:$F$27,3,TRUE))))</f>
        <v/>
      </c>
      <c r="T616" s="204" t="str">
        <f>IF(C616="","",IF(AND(J616=0,K616=0),0,IF(Q616="有",IF(H616="ガソリン",VLOOKUP(M616,参考データ!$B$36:$F$38,3,FALSE)/R616^VLOOKUP(M616,参考データ!$B$36:$F$38,4,FALSE)/L616^VLOOKUP(M616,参考データ!$B$36:$F$38,5,FALSE),VLOOKUP(M616,参考データ!$B$39:$F$42,3,FALSE)/R616^VLOOKUP(M616,参考データ!$B$39:$F$42,4,FALSE)/L616^VLOOKUP(M616,参考データ!$B$39:$F$42,5,FALSE))*U616,J616/(IF(I616="委託輸送",IF(H616="ガソリン",INDEX(参考データ!$F$48:$I$50,MATCH(L616,参考データ!$D$48:$D$50,1),MATCH(M616,参考データ!$F$47:$I$47,0)),INDEX(参考データ!$F$51:$I$59,MATCH(L616,参考データ!$D$51:$D$59,1),MATCH(M616,参考データ!$F$47:$I$47,0))),IF(H616="ガソリン",INDEX(参考データ!$F$60:$I$62,MATCH(L616,参考データ!$D$60:$D$62,1),MATCH(M616,参考データ!$F$47:$I$47,0)),INDEX(参考データ!$F$63:$I$71,MATCH(L616,参考データ!$D$63:$D$71,1),MATCH(M616,参考データ!$F$47:$I$47,0))))))))</f>
        <v/>
      </c>
      <c r="U616" s="218" t="str">
        <f t="shared" si="89"/>
        <v/>
      </c>
      <c r="V616" s="206" t="str">
        <f>IF(C616="","",IF(AND(K616=0,T616=0),"OK",IF(Q616="有",IF(OR(IF(I616="委託輸送",IF(H616="ガソリン",VLOOKUP(L616,参考データ!$D$4:$H$6,5,TRUE),VLOOKUP(L616,参考データ!$D$7:$H$15,5,TRUE)),IF(H616="ガソリン",VLOOKUP(L616,参考データ!$D$16:$H$18,5,TRUE),VLOOKUP(L616,参考データ!$D$19:$H$27,5,TRUE)))&lt;(J616/N616),S616&gt;R616),"エラー","OK"),IF(IF(I616="委託輸送",IF(H616="ガソリン",VLOOKUP(L616,参考データ!$D$4:$H$6,5,TRUE),VLOOKUP(L616,参考データ!$D$7:$H$15,5,TRUE)),IF(H616="ガソリン",VLOOKUP(L616,参考データ!$D$16:$H$18,5,TRUE),VLOOKUP(L616,参考データ!$D$19:$H$27,5,TRUE)))&lt;(J616/N616),"エラー","OK"))))</f>
        <v/>
      </c>
      <c r="AN616" s="156">
        <f t="shared" si="90"/>
        <v>0</v>
      </c>
      <c r="AO616" s="156">
        <f t="shared" si="91"/>
        <v>0</v>
      </c>
      <c r="AP616" s="140">
        <f t="shared" si="92"/>
        <v>0</v>
      </c>
      <c r="AQ616" s="159" t="str">
        <f t="shared" si="93"/>
        <v/>
      </c>
    </row>
    <row r="617" spans="2:43" x14ac:dyDescent="0.2">
      <c r="B617" s="202">
        <v>606</v>
      </c>
      <c r="C617" s="45"/>
      <c r="D617" s="114"/>
      <c r="E617" s="114"/>
      <c r="F617" s="114"/>
      <c r="G617" s="44"/>
      <c r="H617" s="10"/>
      <c r="I617" s="10"/>
      <c r="J617" s="5"/>
      <c r="K617" s="36"/>
      <c r="L617" s="37"/>
      <c r="M617" s="8"/>
      <c r="N617" s="82"/>
      <c r="O617" s="68"/>
      <c r="P617" s="82"/>
      <c r="Q617" s="81"/>
      <c r="R617" s="280" t="str">
        <f t="shared" si="88"/>
        <v/>
      </c>
      <c r="S617" s="39" t="str">
        <f>IF(I617="","",IF(I617="委託輸送",IF(H617="ガソリン",VLOOKUP(L617,参考データ!$D$4:$F$6,3,TRUE),VLOOKUP(L617,参考データ!$D$7:$F$15,3,TRUE)),IF(H617="ガソリン",VLOOKUP(L617,参考データ!$D$16:$F$18,3,TRUE),VLOOKUP(L617,参考データ!$D$19:$F$27,3,TRUE))))</f>
        <v/>
      </c>
      <c r="T617" s="204" t="str">
        <f>IF(C617="","",IF(AND(J617=0,K617=0),0,IF(Q617="有",IF(H617="ガソリン",VLOOKUP(M617,参考データ!$B$36:$F$38,3,FALSE)/R617^VLOOKUP(M617,参考データ!$B$36:$F$38,4,FALSE)/L617^VLOOKUP(M617,参考データ!$B$36:$F$38,5,FALSE),VLOOKUP(M617,参考データ!$B$39:$F$42,3,FALSE)/R617^VLOOKUP(M617,参考データ!$B$39:$F$42,4,FALSE)/L617^VLOOKUP(M617,参考データ!$B$39:$F$42,5,FALSE))*U617,J617/(IF(I617="委託輸送",IF(H617="ガソリン",INDEX(参考データ!$F$48:$I$50,MATCH(L617,参考データ!$D$48:$D$50,1),MATCH(M617,参考データ!$F$47:$I$47,0)),INDEX(参考データ!$F$51:$I$59,MATCH(L617,参考データ!$D$51:$D$59,1),MATCH(M617,参考データ!$F$47:$I$47,0))),IF(H617="ガソリン",INDEX(参考データ!$F$60:$I$62,MATCH(L617,参考データ!$D$60:$D$62,1),MATCH(M617,参考データ!$F$47:$I$47,0)),INDEX(参考データ!$F$63:$I$71,MATCH(L617,参考データ!$D$63:$D$71,1),MATCH(M617,参考データ!$F$47:$I$47,0))))))))</f>
        <v/>
      </c>
      <c r="U617" s="218" t="str">
        <f t="shared" si="89"/>
        <v/>
      </c>
      <c r="V617" s="206" t="str">
        <f>IF(C617="","",IF(AND(K617=0,T617=0),"OK",IF(Q617="有",IF(OR(IF(I617="委託輸送",IF(H617="ガソリン",VLOOKUP(L617,参考データ!$D$4:$H$6,5,TRUE),VLOOKUP(L617,参考データ!$D$7:$H$15,5,TRUE)),IF(H617="ガソリン",VLOOKUP(L617,参考データ!$D$16:$H$18,5,TRUE),VLOOKUP(L617,参考データ!$D$19:$H$27,5,TRUE)))&lt;(J617/N617),S617&gt;R617),"エラー","OK"),IF(IF(I617="委託輸送",IF(H617="ガソリン",VLOOKUP(L617,参考データ!$D$4:$H$6,5,TRUE),VLOOKUP(L617,参考データ!$D$7:$H$15,5,TRUE)),IF(H617="ガソリン",VLOOKUP(L617,参考データ!$D$16:$H$18,5,TRUE),VLOOKUP(L617,参考データ!$D$19:$H$27,5,TRUE)))&lt;(J617/N617),"エラー","OK"))))</f>
        <v/>
      </c>
      <c r="AN617" s="156">
        <f t="shared" si="90"/>
        <v>0</v>
      </c>
      <c r="AO617" s="156">
        <f t="shared" si="91"/>
        <v>0</v>
      </c>
      <c r="AP617" s="140">
        <f t="shared" si="92"/>
        <v>0</v>
      </c>
      <c r="AQ617" s="159" t="str">
        <f t="shared" si="93"/>
        <v/>
      </c>
    </row>
    <row r="618" spans="2:43" x14ac:dyDescent="0.2">
      <c r="B618" s="202">
        <v>607</v>
      </c>
      <c r="C618" s="45"/>
      <c r="D618" s="114"/>
      <c r="E618" s="114"/>
      <c r="F618" s="114"/>
      <c r="G618" s="44"/>
      <c r="H618" s="10"/>
      <c r="I618" s="10"/>
      <c r="J618" s="5"/>
      <c r="K618" s="36"/>
      <c r="L618" s="37"/>
      <c r="M618" s="8"/>
      <c r="N618" s="82"/>
      <c r="O618" s="68"/>
      <c r="P618" s="82"/>
      <c r="Q618" s="81"/>
      <c r="R618" s="280" t="str">
        <f t="shared" si="88"/>
        <v/>
      </c>
      <c r="S618" s="39" t="str">
        <f>IF(I618="","",IF(I618="委託輸送",IF(H618="ガソリン",VLOOKUP(L618,参考データ!$D$4:$F$6,3,TRUE),VLOOKUP(L618,参考データ!$D$7:$F$15,3,TRUE)),IF(H618="ガソリン",VLOOKUP(L618,参考データ!$D$16:$F$18,3,TRUE),VLOOKUP(L618,参考データ!$D$19:$F$27,3,TRUE))))</f>
        <v/>
      </c>
      <c r="T618" s="204" t="str">
        <f>IF(C618="","",IF(AND(J618=0,K618=0),0,IF(Q618="有",IF(H618="ガソリン",VLOOKUP(M618,参考データ!$B$36:$F$38,3,FALSE)/R618^VLOOKUP(M618,参考データ!$B$36:$F$38,4,FALSE)/L618^VLOOKUP(M618,参考データ!$B$36:$F$38,5,FALSE),VLOOKUP(M618,参考データ!$B$39:$F$42,3,FALSE)/R618^VLOOKUP(M618,参考データ!$B$39:$F$42,4,FALSE)/L618^VLOOKUP(M618,参考データ!$B$39:$F$42,5,FALSE))*U618,J618/(IF(I618="委託輸送",IF(H618="ガソリン",INDEX(参考データ!$F$48:$I$50,MATCH(L618,参考データ!$D$48:$D$50,1),MATCH(M618,参考データ!$F$47:$I$47,0)),INDEX(参考データ!$F$51:$I$59,MATCH(L618,参考データ!$D$51:$D$59,1),MATCH(M618,参考データ!$F$47:$I$47,0))),IF(H618="ガソリン",INDEX(参考データ!$F$60:$I$62,MATCH(L618,参考データ!$D$60:$D$62,1),MATCH(M618,参考データ!$F$47:$I$47,0)),INDEX(参考データ!$F$63:$I$71,MATCH(L618,参考データ!$D$63:$D$71,1),MATCH(M618,参考データ!$F$47:$I$47,0))))))))</f>
        <v/>
      </c>
      <c r="U618" s="218" t="str">
        <f t="shared" si="89"/>
        <v/>
      </c>
      <c r="V618" s="206" t="str">
        <f>IF(C618="","",IF(AND(K618=0,T618=0),"OK",IF(Q618="有",IF(OR(IF(I618="委託輸送",IF(H618="ガソリン",VLOOKUP(L618,参考データ!$D$4:$H$6,5,TRUE),VLOOKUP(L618,参考データ!$D$7:$H$15,5,TRUE)),IF(H618="ガソリン",VLOOKUP(L618,参考データ!$D$16:$H$18,5,TRUE),VLOOKUP(L618,参考データ!$D$19:$H$27,5,TRUE)))&lt;(J618/N618),S618&gt;R618),"エラー","OK"),IF(IF(I618="委託輸送",IF(H618="ガソリン",VLOOKUP(L618,参考データ!$D$4:$H$6,5,TRUE),VLOOKUP(L618,参考データ!$D$7:$H$15,5,TRUE)),IF(H618="ガソリン",VLOOKUP(L618,参考データ!$D$16:$H$18,5,TRUE),VLOOKUP(L618,参考データ!$D$19:$H$27,5,TRUE)))&lt;(J618/N618),"エラー","OK"))))</f>
        <v/>
      </c>
      <c r="AN618" s="156">
        <f t="shared" si="90"/>
        <v>0</v>
      </c>
      <c r="AO618" s="156">
        <f t="shared" si="91"/>
        <v>0</v>
      </c>
      <c r="AP618" s="140">
        <f t="shared" si="92"/>
        <v>0</v>
      </c>
      <c r="AQ618" s="159" t="str">
        <f t="shared" si="93"/>
        <v/>
      </c>
    </row>
    <row r="619" spans="2:43" x14ac:dyDescent="0.2">
      <c r="B619" s="202">
        <v>608</v>
      </c>
      <c r="C619" s="45"/>
      <c r="D619" s="114"/>
      <c r="E619" s="114"/>
      <c r="F619" s="114"/>
      <c r="G619" s="44"/>
      <c r="H619" s="10"/>
      <c r="I619" s="10"/>
      <c r="J619" s="5"/>
      <c r="K619" s="36"/>
      <c r="L619" s="37"/>
      <c r="M619" s="8"/>
      <c r="N619" s="82"/>
      <c r="O619" s="68"/>
      <c r="P619" s="82"/>
      <c r="Q619" s="81"/>
      <c r="R619" s="280" t="str">
        <f t="shared" si="88"/>
        <v/>
      </c>
      <c r="S619" s="39" t="str">
        <f>IF(I619="","",IF(I619="委託輸送",IF(H619="ガソリン",VLOOKUP(L619,参考データ!$D$4:$F$6,3,TRUE),VLOOKUP(L619,参考データ!$D$7:$F$15,3,TRUE)),IF(H619="ガソリン",VLOOKUP(L619,参考データ!$D$16:$F$18,3,TRUE),VLOOKUP(L619,参考データ!$D$19:$F$27,3,TRUE))))</f>
        <v/>
      </c>
      <c r="T619" s="204" t="str">
        <f>IF(C619="","",IF(AND(J619=0,K619=0),0,IF(Q619="有",IF(H619="ガソリン",VLOOKUP(M619,参考データ!$B$36:$F$38,3,FALSE)/R619^VLOOKUP(M619,参考データ!$B$36:$F$38,4,FALSE)/L619^VLOOKUP(M619,参考データ!$B$36:$F$38,5,FALSE),VLOOKUP(M619,参考データ!$B$39:$F$42,3,FALSE)/R619^VLOOKUP(M619,参考データ!$B$39:$F$42,4,FALSE)/L619^VLOOKUP(M619,参考データ!$B$39:$F$42,5,FALSE))*U619,J619/(IF(I619="委託輸送",IF(H619="ガソリン",INDEX(参考データ!$F$48:$I$50,MATCH(L619,参考データ!$D$48:$D$50,1),MATCH(M619,参考データ!$F$47:$I$47,0)),INDEX(参考データ!$F$51:$I$59,MATCH(L619,参考データ!$D$51:$D$59,1),MATCH(M619,参考データ!$F$47:$I$47,0))),IF(H619="ガソリン",INDEX(参考データ!$F$60:$I$62,MATCH(L619,参考データ!$D$60:$D$62,1),MATCH(M619,参考データ!$F$47:$I$47,0)),INDEX(参考データ!$F$63:$I$71,MATCH(L619,参考データ!$D$63:$D$71,1),MATCH(M619,参考データ!$F$47:$I$47,0))))))))</f>
        <v/>
      </c>
      <c r="U619" s="218" t="str">
        <f t="shared" si="89"/>
        <v/>
      </c>
      <c r="V619" s="206" t="str">
        <f>IF(C619="","",IF(AND(K619=0,T619=0),"OK",IF(Q619="有",IF(OR(IF(I619="委託輸送",IF(H619="ガソリン",VLOOKUP(L619,参考データ!$D$4:$H$6,5,TRUE),VLOOKUP(L619,参考データ!$D$7:$H$15,5,TRUE)),IF(H619="ガソリン",VLOOKUP(L619,参考データ!$D$16:$H$18,5,TRUE),VLOOKUP(L619,参考データ!$D$19:$H$27,5,TRUE)))&lt;(J619/N619),S619&gt;R619),"エラー","OK"),IF(IF(I619="委託輸送",IF(H619="ガソリン",VLOOKUP(L619,参考データ!$D$4:$H$6,5,TRUE),VLOOKUP(L619,参考データ!$D$7:$H$15,5,TRUE)),IF(H619="ガソリン",VLOOKUP(L619,参考データ!$D$16:$H$18,5,TRUE),VLOOKUP(L619,参考データ!$D$19:$H$27,5,TRUE)))&lt;(J619/N619),"エラー","OK"))))</f>
        <v/>
      </c>
      <c r="AN619" s="156">
        <f t="shared" si="90"/>
        <v>0</v>
      </c>
      <c r="AO619" s="156">
        <f t="shared" si="91"/>
        <v>0</v>
      </c>
      <c r="AP619" s="140">
        <f t="shared" si="92"/>
        <v>0</v>
      </c>
      <c r="AQ619" s="159" t="str">
        <f t="shared" si="93"/>
        <v/>
      </c>
    </row>
    <row r="620" spans="2:43" x14ac:dyDescent="0.2">
      <c r="B620" s="202">
        <v>609</v>
      </c>
      <c r="C620" s="45"/>
      <c r="D620" s="114"/>
      <c r="E620" s="114"/>
      <c r="F620" s="114"/>
      <c r="G620" s="44"/>
      <c r="H620" s="10"/>
      <c r="I620" s="10"/>
      <c r="J620" s="5"/>
      <c r="K620" s="36"/>
      <c r="L620" s="37"/>
      <c r="M620" s="8"/>
      <c r="N620" s="82"/>
      <c r="O620" s="68"/>
      <c r="P620" s="82"/>
      <c r="Q620" s="81"/>
      <c r="R620" s="280" t="str">
        <f t="shared" si="88"/>
        <v/>
      </c>
      <c r="S620" s="39" t="str">
        <f>IF(I620="","",IF(I620="委託輸送",IF(H620="ガソリン",VLOOKUP(L620,参考データ!$D$4:$F$6,3,TRUE),VLOOKUP(L620,参考データ!$D$7:$F$15,3,TRUE)),IF(H620="ガソリン",VLOOKUP(L620,参考データ!$D$16:$F$18,3,TRUE),VLOOKUP(L620,参考データ!$D$19:$F$27,3,TRUE))))</f>
        <v/>
      </c>
      <c r="T620" s="204" t="str">
        <f>IF(C620="","",IF(AND(J620=0,K620=0),0,IF(Q620="有",IF(H620="ガソリン",VLOOKUP(M620,参考データ!$B$36:$F$38,3,FALSE)/R620^VLOOKUP(M620,参考データ!$B$36:$F$38,4,FALSE)/L620^VLOOKUP(M620,参考データ!$B$36:$F$38,5,FALSE),VLOOKUP(M620,参考データ!$B$39:$F$42,3,FALSE)/R620^VLOOKUP(M620,参考データ!$B$39:$F$42,4,FALSE)/L620^VLOOKUP(M620,参考データ!$B$39:$F$42,5,FALSE))*U620,J620/(IF(I620="委託輸送",IF(H620="ガソリン",INDEX(参考データ!$F$48:$I$50,MATCH(L620,参考データ!$D$48:$D$50,1),MATCH(M620,参考データ!$F$47:$I$47,0)),INDEX(参考データ!$F$51:$I$59,MATCH(L620,参考データ!$D$51:$D$59,1),MATCH(M620,参考データ!$F$47:$I$47,0))),IF(H620="ガソリン",INDEX(参考データ!$F$60:$I$62,MATCH(L620,参考データ!$D$60:$D$62,1),MATCH(M620,参考データ!$F$47:$I$47,0)),INDEX(参考データ!$F$63:$I$71,MATCH(L620,参考データ!$D$63:$D$71,1),MATCH(M620,参考データ!$F$47:$I$47,0))))))))</f>
        <v/>
      </c>
      <c r="U620" s="218" t="str">
        <f t="shared" si="89"/>
        <v/>
      </c>
      <c r="V620" s="206" t="str">
        <f>IF(C620="","",IF(AND(K620=0,T620=0),"OK",IF(Q620="有",IF(OR(IF(I620="委託輸送",IF(H620="ガソリン",VLOOKUP(L620,参考データ!$D$4:$H$6,5,TRUE),VLOOKUP(L620,参考データ!$D$7:$H$15,5,TRUE)),IF(H620="ガソリン",VLOOKUP(L620,参考データ!$D$16:$H$18,5,TRUE),VLOOKUP(L620,参考データ!$D$19:$H$27,5,TRUE)))&lt;(J620/N620),S620&gt;R620),"エラー","OK"),IF(IF(I620="委託輸送",IF(H620="ガソリン",VLOOKUP(L620,参考データ!$D$4:$H$6,5,TRUE),VLOOKUP(L620,参考データ!$D$7:$H$15,5,TRUE)),IF(H620="ガソリン",VLOOKUP(L620,参考データ!$D$16:$H$18,5,TRUE),VLOOKUP(L620,参考データ!$D$19:$H$27,5,TRUE)))&lt;(J620/N620),"エラー","OK"))))</f>
        <v/>
      </c>
      <c r="AN620" s="156">
        <f t="shared" si="90"/>
        <v>0</v>
      </c>
      <c r="AO620" s="156">
        <f t="shared" si="91"/>
        <v>0</v>
      </c>
      <c r="AP620" s="140">
        <f t="shared" si="92"/>
        <v>0</v>
      </c>
      <c r="AQ620" s="159" t="str">
        <f t="shared" si="93"/>
        <v/>
      </c>
    </row>
    <row r="621" spans="2:43" x14ac:dyDescent="0.2">
      <c r="B621" s="202">
        <v>610</v>
      </c>
      <c r="C621" s="45"/>
      <c r="D621" s="114"/>
      <c r="E621" s="114"/>
      <c r="F621" s="114"/>
      <c r="G621" s="44"/>
      <c r="H621" s="10"/>
      <c r="I621" s="10"/>
      <c r="J621" s="5"/>
      <c r="K621" s="36"/>
      <c r="L621" s="37"/>
      <c r="M621" s="8"/>
      <c r="N621" s="82"/>
      <c r="O621" s="68"/>
      <c r="P621" s="82"/>
      <c r="Q621" s="81"/>
      <c r="R621" s="280" t="str">
        <f t="shared" si="88"/>
        <v/>
      </c>
      <c r="S621" s="39" t="str">
        <f>IF(I621="","",IF(I621="委託輸送",IF(H621="ガソリン",VLOOKUP(L621,参考データ!$D$4:$F$6,3,TRUE),VLOOKUP(L621,参考データ!$D$7:$F$15,3,TRUE)),IF(H621="ガソリン",VLOOKUP(L621,参考データ!$D$16:$F$18,3,TRUE),VLOOKUP(L621,参考データ!$D$19:$F$27,3,TRUE))))</f>
        <v/>
      </c>
      <c r="T621" s="204" t="str">
        <f>IF(C621="","",IF(AND(J621=0,K621=0),0,IF(Q621="有",IF(H621="ガソリン",VLOOKUP(M621,参考データ!$B$36:$F$38,3,FALSE)/R621^VLOOKUP(M621,参考データ!$B$36:$F$38,4,FALSE)/L621^VLOOKUP(M621,参考データ!$B$36:$F$38,5,FALSE),VLOOKUP(M621,参考データ!$B$39:$F$42,3,FALSE)/R621^VLOOKUP(M621,参考データ!$B$39:$F$42,4,FALSE)/L621^VLOOKUP(M621,参考データ!$B$39:$F$42,5,FALSE))*U621,J621/(IF(I621="委託輸送",IF(H621="ガソリン",INDEX(参考データ!$F$48:$I$50,MATCH(L621,参考データ!$D$48:$D$50,1),MATCH(M621,参考データ!$F$47:$I$47,0)),INDEX(参考データ!$F$51:$I$59,MATCH(L621,参考データ!$D$51:$D$59,1),MATCH(M621,参考データ!$F$47:$I$47,0))),IF(H621="ガソリン",INDEX(参考データ!$F$60:$I$62,MATCH(L621,参考データ!$D$60:$D$62,1),MATCH(M621,参考データ!$F$47:$I$47,0)),INDEX(参考データ!$F$63:$I$71,MATCH(L621,参考データ!$D$63:$D$71,1),MATCH(M621,参考データ!$F$47:$I$47,0))))))))</f>
        <v/>
      </c>
      <c r="U621" s="218" t="str">
        <f t="shared" si="89"/>
        <v/>
      </c>
      <c r="V621" s="206" t="str">
        <f>IF(C621="","",IF(AND(K621=0,T621=0),"OK",IF(Q621="有",IF(OR(IF(I621="委託輸送",IF(H621="ガソリン",VLOOKUP(L621,参考データ!$D$4:$H$6,5,TRUE),VLOOKUP(L621,参考データ!$D$7:$H$15,5,TRUE)),IF(H621="ガソリン",VLOOKUP(L621,参考データ!$D$16:$H$18,5,TRUE),VLOOKUP(L621,参考データ!$D$19:$H$27,5,TRUE)))&lt;(J621/N621),S621&gt;R621),"エラー","OK"),IF(IF(I621="委託輸送",IF(H621="ガソリン",VLOOKUP(L621,参考データ!$D$4:$H$6,5,TRUE),VLOOKUP(L621,参考データ!$D$7:$H$15,5,TRUE)),IF(H621="ガソリン",VLOOKUP(L621,参考データ!$D$16:$H$18,5,TRUE),VLOOKUP(L621,参考データ!$D$19:$H$27,5,TRUE)))&lt;(J621/N621),"エラー","OK"))))</f>
        <v/>
      </c>
      <c r="AN621" s="156">
        <f t="shared" si="90"/>
        <v>0</v>
      </c>
      <c r="AO621" s="156">
        <f t="shared" si="91"/>
        <v>0</v>
      </c>
      <c r="AP621" s="140">
        <f t="shared" si="92"/>
        <v>0</v>
      </c>
      <c r="AQ621" s="159" t="str">
        <f t="shared" si="93"/>
        <v/>
      </c>
    </row>
    <row r="622" spans="2:43" x14ac:dyDescent="0.2">
      <c r="B622" s="202">
        <v>611</v>
      </c>
      <c r="C622" s="45"/>
      <c r="D622" s="114"/>
      <c r="E622" s="114"/>
      <c r="F622" s="114"/>
      <c r="G622" s="44"/>
      <c r="H622" s="10"/>
      <c r="I622" s="10"/>
      <c r="J622" s="5"/>
      <c r="K622" s="36"/>
      <c r="L622" s="37"/>
      <c r="M622" s="8"/>
      <c r="N622" s="82"/>
      <c r="O622" s="68"/>
      <c r="P622" s="82"/>
      <c r="Q622" s="81"/>
      <c r="R622" s="280" t="str">
        <f t="shared" si="88"/>
        <v/>
      </c>
      <c r="S622" s="39" t="str">
        <f>IF(I622="","",IF(I622="委託輸送",IF(H622="ガソリン",VLOOKUP(L622,参考データ!$D$4:$F$6,3,TRUE),VLOOKUP(L622,参考データ!$D$7:$F$15,3,TRUE)),IF(H622="ガソリン",VLOOKUP(L622,参考データ!$D$16:$F$18,3,TRUE),VLOOKUP(L622,参考データ!$D$19:$F$27,3,TRUE))))</f>
        <v/>
      </c>
      <c r="T622" s="204" t="str">
        <f>IF(C622="","",IF(AND(J622=0,K622=0),0,IF(Q622="有",IF(H622="ガソリン",VLOOKUP(M622,参考データ!$B$36:$F$38,3,FALSE)/R622^VLOOKUP(M622,参考データ!$B$36:$F$38,4,FALSE)/L622^VLOOKUP(M622,参考データ!$B$36:$F$38,5,FALSE),VLOOKUP(M622,参考データ!$B$39:$F$42,3,FALSE)/R622^VLOOKUP(M622,参考データ!$B$39:$F$42,4,FALSE)/L622^VLOOKUP(M622,参考データ!$B$39:$F$42,5,FALSE))*U622,J622/(IF(I622="委託輸送",IF(H622="ガソリン",INDEX(参考データ!$F$48:$I$50,MATCH(L622,参考データ!$D$48:$D$50,1),MATCH(M622,参考データ!$F$47:$I$47,0)),INDEX(参考データ!$F$51:$I$59,MATCH(L622,参考データ!$D$51:$D$59,1),MATCH(M622,参考データ!$F$47:$I$47,0))),IF(H622="ガソリン",INDEX(参考データ!$F$60:$I$62,MATCH(L622,参考データ!$D$60:$D$62,1),MATCH(M622,参考データ!$F$47:$I$47,0)),INDEX(参考データ!$F$63:$I$71,MATCH(L622,参考データ!$D$63:$D$71,1),MATCH(M622,参考データ!$F$47:$I$47,0))))))))</f>
        <v/>
      </c>
      <c r="U622" s="218" t="str">
        <f t="shared" si="89"/>
        <v/>
      </c>
      <c r="V622" s="206" t="str">
        <f>IF(C622="","",IF(AND(K622=0,T622=0),"OK",IF(Q622="有",IF(OR(IF(I622="委託輸送",IF(H622="ガソリン",VLOOKUP(L622,参考データ!$D$4:$H$6,5,TRUE),VLOOKUP(L622,参考データ!$D$7:$H$15,5,TRUE)),IF(H622="ガソリン",VLOOKUP(L622,参考データ!$D$16:$H$18,5,TRUE),VLOOKUP(L622,参考データ!$D$19:$H$27,5,TRUE)))&lt;(J622/N622),S622&gt;R622),"エラー","OK"),IF(IF(I622="委託輸送",IF(H622="ガソリン",VLOOKUP(L622,参考データ!$D$4:$H$6,5,TRUE),VLOOKUP(L622,参考データ!$D$7:$H$15,5,TRUE)),IF(H622="ガソリン",VLOOKUP(L622,参考データ!$D$16:$H$18,5,TRUE),VLOOKUP(L622,参考データ!$D$19:$H$27,5,TRUE)))&lt;(J622/N622),"エラー","OK"))))</f>
        <v/>
      </c>
      <c r="AN622" s="156">
        <f t="shared" si="90"/>
        <v>0</v>
      </c>
      <c r="AO622" s="156">
        <f t="shared" si="91"/>
        <v>0</v>
      </c>
      <c r="AP622" s="140">
        <f t="shared" si="92"/>
        <v>0</v>
      </c>
      <c r="AQ622" s="159" t="str">
        <f t="shared" si="93"/>
        <v/>
      </c>
    </row>
    <row r="623" spans="2:43" x14ac:dyDescent="0.2">
      <c r="B623" s="202">
        <v>612</v>
      </c>
      <c r="C623" s="45"/>
      <c r="D623" s="114"/>
      <c r="E623" s="114"/>
      <c r="F623" s="114"/>
      <c r="G623" s="44"/>
      <c r="H623" s="10"/>
      <c r="I623" s="10"/>
      <c r="J623" s="5"/>
      <c r="K623" s="36"/>
      <c r="L623" s="37"/>
      <c r="M623" s="8"/>
      <c r="N623" s="82"/>
      <c r="O623" s="68"/>
      <c r="P623" s="82"/>
      <c r="Q623" s="81"/>
      <c r="R623" s="280" t="str">
        <f t="shared" si="88"/>
        <v/>
      </c>
      <c r="S623" s="39" t="str">
        <f>IF(I623="","",IF(I623="委託輸送",IF(H623="ガソリン",VLOOKUP(L623,参考データ!$D$4:$F$6,3,TRUE),VLOOKUP(L623,参考データ!$D$7:$F$15,3,TRUE)),IF(H623="ガソリン",VLOOKUP(L623,参考データ!$D$16:$F$18,3,TRUE),VLOOKUP(L623,参考データ!$D$19:$F$27,3,TRUE))))</f>
        <v/>
      </c>
      <c r="T623" s="204" t="str">
        <f>IF(C623="","",IF(AND(J623=0,K623=0),0,IF(Q623="有",IF(H623="ガソリン",VLOOKUP(M623,参考データ!$B$36:$F$38,3,FALSE)/R623^VLOOKUP(M623,参考データ!$B$36:$F$38,4,FALSE)/L623^VLOOKUP(M623,参考データ!$B$36:$F$38,5,FALSE),VLOOKUP(M623,参考データ!$B$39:$F$42,3,FALSE)/R623^VLOOKUP(M623,参考データ!$B$39:$F$42,4,FALSE)/L623^VLOOKUP(M623,参考データ!$B$39:$F$42,5,FALSE))*U623,J623/(IF(I623="委託輸送",IF(H623="ガソリン",INDEX(参考データ!$F$48:$I$50,MATCH(L623,参考データ!$D$48:$D$50,1),MATCH(M623,参考データ!$F$47:$I$47,0)),INDEX(参考データ!$F$51:$I$59,MATCH(L623,参考データ!$D$51:$D$59,1),MATCH(M623,参考データ!$F$47:$I$47,0))),IF(H623="ガソリン",INDEX(参考データ!$F$60:$I$62,MATCH(L623,参考データ!$D$60:$D$62,1),MATCH(M623,参考データ!$F$47:$I$47,0)),INDEX(参考データ!$F$63:$I$71,MATCH(L623,参考データ!$D$63:$D$71,1),MATCH(M623,参考データ!$F$47:$I$47,0))))))))</f>
        <v/>
      </c>
      <c r="U623" s="218" t="str">
        <f t="shared" si="89"/>
        <v/>
      </c>
      <c r="V623" s="206" t="str">
        <f>IF(C623="","",IF(AND(K623=0,T623=0),"OK",IF(Q623="有",IF(OR(IF(I623="委託輸送",IF(H623="ガソリン",VLOOKUP(L623,参考データ!$D$4:$H$6,5,TRUE),VLOOKUP(L623,参考データ!$D$7:$H$15,5,TRUE)),IF(H623="ガソリン",VLOOKUP(L623,参考データ!$D$16:$H$18,5,TRUE),VLOOKUP(L623,参考データ!$D$19:$H$27,5,TRUE)))&lt;(J623/N623),S623&gt;R623),"エラー","OK"),IF(IF(I623="委託輸送",IF(H623="ガソリン",VLOOKUP(L623,参考データ!$D$4:$H$6,5,TRUE),VLOOKUP(L623,参考データ!$D$7:$H$15,5,TRUE)),IF(H623="ガソリン",VLOOKUP(L623,参考データ!$D$16:$H$18,5,TRUE),VLOOKUP(L623,参考データ!$D$19:$H$27,5,TRUE)))&lt;(J623/N623),"エラー","OK"))))</f>
        <v/>
      </c>
      <c r="AN623" s="156">
        <f t="shared" si="90"/>
        <v>0</v>
      </c>
      <c r="AO623" s="156">
        <f t="shared" si="91"/>
        <v>0</v>
      </c>
      <c r="AP623" s="140">
        <f t="shared" si="92"/>
        <v>0</v>
      </c>
      <c r="AQ623" s="159" t="str">
        <f t="shared" si="93"/>
        <v/>
      </c>
    </row>
    <row r="624" spans="2:43" x14ac:dyDescent="0.2">
      <c r="B624" s="202">
        <v>613</v>
      </c>
      <c r="C624" s="45"/>
      <c r="D624" s="114"/>
      <c r="E624" s="114"/>
      <c r="F624" s="114"/>
      <c r="G624" s="44"/>
      <c r="H624" s="10"/>
      <c r="I624" s="10"/>
      <c r="J624" s="5"/>
      <c r="K624" s="36"/>
      <c r="L624" s="37"/>
      <c r="M624" s="8"/>
      <c r="N624" s="82"/>
      <c r="O624" s="68"/>
      <c r="P624" s="82"/>
      <c r="Q624" s="81"/>
      <c r="R624" s="280" t="str">
        <f t="shared" si="88"/>
        <v/>
      </c>
      <c r="S624" s="39" t="str">
        <f>IF(I624="","",IF(I624="委託輸送",IF(H624="ガソリン",VLOOKUP(L624,参考データ!$D$4:$F$6,3,TRUE),VLOOKUP(L624,参考データ!$D$7:$F$15,3,TRUE)),IF(H624="ガソリン",VLOOKUP(L624,参考データ!$D$16:$F$18,3,TRUE),VLOOKUP(L624,参考データ!$D$19:$F$27,3,TRUE))))</f>
        <v/>
      </c>
      <c r="T624" s="204" t="str">
        <f>IF(C624="","",IF(AND(J624=0,K624=0),0,IF(Q624="有",IF(H624="ガソリン",VLOOKUP(M624,参考データ!$B$36:$F$38,3,FALSE)/R624^VLOOKUP(M624,参考データ!$B$36:$F$38,4,FALSE)/L624^VLOOKUP(M624,参考データ!$B$36:$F$38,5,FALSE),VLOOKUP(M624,参考データ!$B$39:$F$42,3,FALSE)/R624^VLOOKUP(M624,参考データ!$B$39:$F$42,4,FALSE)/L624^VLOOKUP(M624,参考データ!$B$39:$F$42,5,FALSE))*U624,J624/(IF(I624="委託輸送",IF(H624="ガソリン",INDEX(参考データ!$F$48:$I$50,MATCH(L624,参考データ!$D$48:$D$50,1),MATCH(M624,参考データ!$F$47:$I$47,0)),INDEX(参考データ!$F$51:$I$59,MATCH(L624,参考データ!$D$51:$D$59,1),MATCH(M624,参考データ!$F$47:$I$47,0))),IF(H624="ガソリン",INDEX(参考データ!$F$60:$I$62,MATCH(L624,参考データ!$D$60:$D$62,1),MATCH(M624,参考データ!$F$47:$I$47,0)),INDEX(参考データ!$F$63:$I$71,MATCH(L624,参考データ!$D$63:$D$71,1),MATCH(M624,参考データ!$F$47:$I$47,0))))))))</f>
        <v/>
      </c>
      <c r="U624" s="218" t="str">
        <f t="shared" si="89"/>
        <v/>
      </c>
      <c r="V624" s="206" t="str">
        <f>IF(C624="","",IF(AND(K624=0,T624=0),"OK",IF(Q624="有",IF(OR(IF(I624="委託輸送",IF(H624="ガソリン",VLOOKUP(L624,参考データ!$D$4:$H$6,5,TRUE),VLOOKUP(L624,参考データ!$D$7:$H$15,5,TRUE)),IF(H624="ガソリン",VLOOKUP(L624,参考データ!$D$16:$H$18,5,TRUE),VLOOKUP(L624,参考データ!$D$19:$H$27,5,TRUE)))&lt;(J624/N624),S624&gt;R624),"エラー","OK"),IF(IF(I624="委託輸送",IF(H624="ガソリン",VLOOKUP(L624,参考データ!$D$4:$H$6,5,TRUE),VLOOKUP(L624,参考データ!$D$7:$H$15,5,TRUE)),IF(H624="ガソリン",VLOOKUP(L624,参考データ!$D$16:$H$18,5,TRUE),VLOOKUP(L624,参考データ!$D$19:$H$27,5,TRUE)))&lt;(J624/N624),"エラー","OK"))))</f>
        <v/>
      </c>
      <c r="AN624" s="156">
        <f t="shared" si="90"/>
        <v>0</v>
      </c>
      <c r="AO624" s="156">
        <f t="shared" si="91"/>
        <v>0</v>
      </c>
      <c r="AP624" s="140">
        <f t="shared" si="92"/>
        <v>0</v>
      </c>
      <c r="AQ624" s="159" t="str">
        <f t="shared" si="93"/>
        <v/>
      </c>
    </row>
    <row r="625" spans="2:43" x14ac:dyDescent="0.2">
      <c r="B625" s="202">
        <v>614</v>
      </c>
      <c r="C625" s="45"/>
      <c r="D625" s="114"/>
      <c r="E625" s="114"/>
      <c r="F625" s="114"/>
      <c r="G625" s="44"/>
      <c r="H625" s="10"/>
      <c r="I625" s="10"/>
      <c r="J625" s="5"/>
      <c r="K625" s="36"/>
      <c r="L625" s="37"/>
      <c r="M625" s="8"/>
      <c r="N625" s="82"/>
      <c r="O625" s="68"/>
      <c r="P625" s="82"/>
      <c r="Q625" s="81"/>
      <c r="R625" s="280" t="str">
        <f t="shared" si="88"/>
        <v/>
      </c>
      <c r="S625" s="39" t="str">
        <f>IF(I625="","",IF(I625="委託輸送",IF(H625="ガソリン",VLOOKUP(L625,参考データ!$D$4:$F$6,3,TRUE),VLOOKUP(L625,参考データ!$D$7:$F$15,3,TRUE)),IF(H625="ガソリン",VLOOKUP(L625,参考データ!$D$16:$F$18,3,TRUE),VLOOKUP(L625,参考データ!$D$19:$F$27,3,TRUE))))</f>
        <v/>
      </c>
      <c r="T625" s="204" t="str">
        <f>IF(C625="","",IF(AND(J625=0,K625=0),0,IF(Q625="有",IF(H625="ガソリン",VLOOKUP(M625,参考データ!$B$36:$F$38,3,FALSE)/R625^VLOOKUP(M625,参考データ!$B$36:$F$38,4,FALSE)/L625^VLOOKUP(M625,参考データ!$B$36:$F$38,5,FALSE),VLOOKUP(M625,参考データ!$B$39:$F$42,3,FALSE)/R625^VLOOKUP(M625,参考データ!$B$39:$F$42,4,FALSE)/L625^VLOOKUP(M625,参考データ!$B$39:$F$42,5,FALSE))*U625,J625/(IF(I625="委託輸送",IF(H625="ガソリン",INDEX(参考データ!$F$48:$I$50,MATCH(L625,参考データ!$D$48:$D$50,1),MATCH(M625,参考データ!$F$47:$I$47,0)),INDEX(参考データ!$F$51:$I$59,MATCH(L625,参考データ!$D$51:$D$59,1),MATCH(M625,参考データ!$F$47:$I$47,0))),IF(H625="ガソリン",INDEX(参考データ!$F$60:$I$62,MATCH(L625,参考データ!$D$60:$D$62,1),MATCH(M625,参考データ!$F$47:$I$47,0)),INDEX(参考データ!$F$63:$I$71,MATCH(L625,参考データ!$D$63:$D$71,1),MATCH(M625,参考データ!$F$47:$I$47,0))))))))</f>
        <v/>
      </c>
      <c r="U625" s="218" t="str">
        <f t="shared" si="89"/>
        <v/>
      </c>
      <c r="V625" s="206" t="str">
        <f>IF(C625="","",IF(AND(K625=0,T625=0),"OK",IF(Q625="有",IF(OR(IF(I625="委託輸送",IF(H625="ガソリン",VLOOKUP(L625,参考データ!$D$4:$H$6,5,TRUE),VLOOKUP(L625,参考データ!$D$7:$H$15,5,TRUE)),IF(H625="ガソリン",VLOOKUP(L625,参考データ!$D$16:$H$18,5,TRUE),VLOOKUP(L625,参考データ!$D$19:$H$27,5,TRUE)))&lt;(J625/N625),S625&gt;R625),"エラー","OK"),IF(IF(I625="委託輸送",IF(H625="ガソリン",VLOOKUP(L625,参考データ!$D$4:$H$6,5,TRUE),VLOOKUP(L625,参考データ!$D$7:$H$15,5,TRUE)),IF(H625="ガソリン",VLOOKUP(L625,参考データ!$D$16:$H$18,5,TRUE),VLOOKUP(L625,参考データ!$D$19:$H$27,5,TRUE)))&lt;(J625/N625),"エラー","OK"))))</f>
        <v/>
      </c>
      <c r="AN625" s="156">
        <f t="shared" si="90"/>
        <v>0</v>
      </c>
      <c r="AO625" s="156">
        <f t="shared" si="91"/>
        <v>0</v>
      </c>
      <c r="AP625" s="140">
        <f t="shared" si="92"/>
        <v>0</v>
      </c>
      <c r="AQ625" s="159" t="str">
        <f t="shared" si="93"/>
        <v/>
      </c>
    </row>
    <row r="626" spans="2:43" x14ac:dyDescent="0.2">
      <c r="B626" s="202">
        <v>615</v>
      </c>
      <c r="C626" s="45"/>
      <c r="D626" s="114"/>
      <c r="E626" s="114"/>
      <c r="F626" s="114"/>
      <c r="G626" s="44"/>
      <c r="H626" s="10"/>
      <c r="I626" s="10"/>
      <c r="J626" s="5"/>
      <c r="K626" s="36"/>
      <c r="L626" s="37"/>
      <c r="M626" s="8"/>
      <c r="N626" s="82"/>
      <c r="O626" s="68"/>
      <c r="P626" s="82"/>
      <c r="Q626" s="81"/>
      <c r="R626" s="280" t="str">
        <f t="shared" si="88"/>
        <v/>
      </c>
      <c r="S626" s="39" t="str">
        <f>IF(I626="","",IF(I626="委託輸送",IF(H626="ガソリン",VLOOKUP(L626,参考データ!$D$4:$F$6,3,TRUE),VLOOKUP(L626,参考データ!$D$7:$F$15,3,TRUE)),IF(H626="ガソリン",VLOOKUP(L626,参考データ!$D$16:$F$18,3,TRUE),VLOOKUP(L626,参考データ!$D$19:$F$27,3,TRUE))))</f>
        <v/>
      </c>
      <c r="T626" s="204" t="str">
        <f>IF(C626="","",IF(AND(J626=0,K626=0),0,IF(Q626="有",IF(H626="ガソリン",VLOOKUP(M626,参考データ!$B$36:$F$38,3,FALSE)/R626^VLOOKUP(M626,参考データ!$B$36:$F$38,4,FALSE)/L626^VLOOKUP(M626,参考データ!$B$36:$F$38,5,FALSE),VLOOKUP(M626,参考データ!$B$39:$F$42,3,FALSE)/R626^VLOOKUP(M626,参考データ!$B$39:$F$42,4,FALSE)/L626^VLOOKUP(M626,参考データ!$B$39:$F$42,5,FALSE))*U626,J626/(IF(I626="委託輸送",IF(H626="ガソリン",INDEX(参考データ!$F$48:$I$50,MATCH(L626,参考データ!$D$48:$D$50,1),MATCH(M626,参考データ!$F$47:$I$47,0)),INDEX(参考データ!$F$51:$I$59,MATCH(L626,参考データ!$D$51:$D$59,1),MATCH(M626,参考データ!$F$47:$I$47,0))),IF(H626="ガソリン",INDEX(参考データ!$F$60:$I$62,MATCH(L626,参考データ!$D$60:$D$62,1),MATCH(M626,参考データ!$F$47:$I$47,0)),INDEX(参考データ!$F$63:$I$71,MATCH(L626,参考データ!$D$63:$D$71,1),MATCH(M626,参考データ!$F$47:$I$47,0))))))))</f>
        <v/>
      </c>
      <c r="U626" s="218" t="str">
        <f t="shared" si="89"/>
        <v/>
      </c>
      <c r="V626" s="206" t="str">
        <f>IF(C626="","",IF(AND(K626=0,T626=0),"OK",IF(Q626="有",IF(OR(IF(I626="委託輸送",IF(H626="ガソリン",VLOOKUP(L626,参考データ!$D$4:$H$6,5,TRUE),VLOOKUP(L626,参考データ!$D$7:$H$15,5,TRUE)),IF(H626="ガソリン",VLOOKUP(L626,参考データ!$D$16:$H$18,5,TRUE),VLOOKUP(L626,参考データ!$D$19:$H$27,5,TRUE)))&lt;(J626/N626),S626&gt;R626),"エラー","OK"),IF(IF(I626="委託輸送",IF(H626="ガソリン",VLOOKUP(L626,参考データ!$D$4:$H$6,5,TRUE),VLOOKUP(L626,参考データ!$D$7:$H$15,5,TRUE)),IF(H626="ガソリン",VLOOKUP(L626,参考データ!$D$16:$H$18,5,TRUE),VLOOKUP(L626,参考データ!$D$19:$H$27,5,TRUE)))&lt;(J626/N626),"エラー","OK"))))</f>
        <v/>
      </c>
      <c r="AN626" s="156">
        <f t="shared" si="90"/>
        <v>0</v>
      </c>
      <c r="AO626" s="156">
        <f t="shared" si="91"/>
        <v>0</v>
      </c>
      <c r="AP626" s="140">
        <f t="shared" si="92"/>
        <v>0</v>
      </c>
      <c r="AQ626" s="159" t="str">
        <f t="shared" si="93"/>
        <v/>
      </c>
    </row>
    <row r="627" spans="2:43" x14ac:dyDescent="0.2">
      <c r="B627" s="202">
        <v>616</v>
      </c>
      <c r="C627" s="45"/>
      <c r="D627" s="114"/>
      <c r="E627" s="114"/>
      <c r="F627" s="114"/>
      <c r="G627" s="44"/>
      <c r="H627" s="10"/>
      <c r="I627" s="10"/>
      <c r="J627" s="5"/>
      <c r="K627" s="36"/>
      <c r="L627" s="37"/>
      <c r="M627" s="8"/>
      <c r="N627" s="82"/>
      <c r="O627" s="68"/>
      <c r="P627" s="82"/>
      <c r="Q627" s="81"/>
      <c r="R627" s="280" t="str">
        <f t="shared" si="88"/>
        <v/>
      </c>
      <c r="S627" s="39" t="str">
        <f>IF(I627="","",IF(I627="委託輸送",IF(H627="ガソリン",VLOOKUP(L627,参考データ!$D$4:$F$6,3,TRUE),VLOOKUP(L627,参考データ!$D$7:$F$15,3,TRUE)),IF(H627="ガソリン",VLOOKUP(L627,参考データ!$D$16:$F$18,3,TRUE),VLOOKUP(L627,参考データ!$D$19:$F$27,3,TRUE))))</f>
        <v/>
      </c>
      <c r="T627" s="204" t="str">
        <f>IF(C627="","",IF(AND(J627=0,K627=0),0,IF(Q627="有",IF(H627="ガソリン",VLOOKUP(M627,参考データ!$B$36:$F$38,3,FALSE)/R627^VLOOKUP(M627,参考データ!$B$36:$F$38,4,FALSE)/L627^VLOOKUP(M627,参考データ!$B$36:$F$38,5,FALSE),VLOOKUP(M627,参考データ!$B$39:$F$42,3,FALSE)/R627^VLOOKUP(M627,参考データ!$B$39:$F$42,4,FALSE)/L627^VLOOKUP(M627,参考データ!$B$39:$F$42,5,FALSE))*U627,J627/(IF(I627="委託輸送",IF(H627="ガソリン",INDEX(参考データ!$F$48:$I$50,MATCH(L627,参考データ!$D$48:$D$50,1),MATCH(M627,参考データ!$F$47:$I$47,0)),INDEX(参考データ!$F$51:$I$59,MATCH(L627,参考データ!$D$51:$D$59,1),MATCH(M627,参考データ!$F$47:$I$47,0))),IF(H627="ガソリン",INDEX(参考データ!$F$60:$I$62,MATCH(L627,参考データ!$D$60:$D$62,1),MATCH(M627,参考データ!$F$47:$I$47,0)),INDEX(参考データ!$F$63:$I$71,MATCH(L627,参考データ!$D$63:$D$71,1),MATCH(M627,参考データ!$F$47:$I$47,0))))))))</f>
        <v/>
      </c>
      <c r="U627" s="218" t="str">
        <f t="shared" si="89"/>
        <v/>
      </c>
      <c r="V627" s="206" t="str">
        <f>IF(C627="","",IF(AND(K627=0,T627=0),"OK",IF(Q627="有",IF(OR(IF(I627="委託輸送",IF(H627="ガソリン",VLOOKUP(L627,参考データ!$D$4:$H$6,5,TRUE),VLOOKUP(L627,参考データ!$D$7:$H$15,5,TRUE)),IF(H627="ガソリン",VLOOKUP(L627,参考データ!$D$16:$H$18,5,TRUE),VLOOKUP(L627,参考データ!$D$19:$H$27,5,TRUE)))&lt;(J627/N627),S627&gt;R627),"エラー","OK"),IF(IF(I627="委託輸送",IF(H627="ガソリン",VLOOKUP(L627,参考データ!$D$4:$H$6,5,TRUE),VLOOKUP(L627,参考データ!$D$7:$H$15,5,TRUE)),IF(H627="ガソリン",VLOOKUP(L627,参考データ!$D$16:$H$18,5,TRUE),VLOOKUP(L627,参考データ!$D$19:$H$27,5,TRUE)))&lt;(J627/N627),"エラー","OK"))))</f>
        <v/>
      </c>
      <c r="AN627" s="156">
        <f t="shared" si="90"/>
        <v>0</v>
      </c>
      <c r="AO627" s="156">
        <f t="shared" si="91"/>
        <v>0</v>
      </c>
      <c r="AP627" s="140">
        <f t="shared" si="92"/>
        <v>0</v>
      </c>
      <c r="AQ627" s="159" t="str">
        <f t="shared" si="93"/>
        <v/>
      </c>
    </row>
    <row r="628" spans="2:43" x14ac:dyDescent="0.2">
      <c r="B628" s="202">
        <v>617</v>
      </c>
      <c r="C628" s="45"/>
      <c r="D628" s="114"/>
      <c r="E628" s="114"/>
      <c r="F628" s="114"/>
      <c r="G628" s="44"/>
      <c r="H628" s="10"/>
      <c r="I628" s="10"/>
      <c r="J628" s="5"/>
      <c r="K628" s="36"/>
      <c r="L628" s="37"/>
      <c r="M628" s="8"/>
      <c r="N628" s="82"/>
      <c r="O628" s="68"/>
      <c r="P628" s="82"/>
      <c r="Q628" s="81"/>
      <c r="R628" s="280" t="str">
        <f t="shared" si="88"/>
        <v/>
      </c>
      <c r="S628" s="39" t="str">
        <f>IF(I628="","",IF(I628="委託輸送",IF(H628="ガソリン",VLOOKUP(L628,参考データ!$D$4:$F$6,3,TRUE),VLOOKUP(L628,参考データ!$D$7:$F$15,3,TRUE)),IF(H628="ガソリン",VLOOKUP(L628,参考データ!$D$16:$F$18,3,TRUE),VLOOKUP(L628,参考データ!$D$19:$F$27,3,TRUE))))</f>
        <v/>
      </c>
      <c r="T628" s="204" t="str">
        <f>IF(C628="","",IF(AND(J628=0,K628=0),0,IF(Q628="有",IF(H628="ガソリン",VLOOKUP(M628,参考データ!$B$36:$F$38,3,FALSE)/R628^VLOOKUP(M628,参考データ!$B$36:$F$38,4,FALSE)/L628^VLOOKUP(M628,参考データ!$B$36:$F$38,5,FALSE),VLOOKUP(M628,参考データ!$B$39:$F$42,3,FALSE)/R628^VLOOKUP(M628,参考データ!$B$39:$F$42,4,FALSE)/L628^VLOOKUP(M628,参考データ!$B$39:$F$42,5,FALSE))*U628,J628/(IF(I628="委託輸送",IF(H628="ガソリン",INDEX(参考データ!$F$48:$I$50,MATCH(L628,参考データ!$D$48:$D$50,1),MATCH(M628,参考データ!$F$47:$I$47,0)),INDEX(参考データ!$F$51:$I$59,MATCH(L628,参考データ!$D$51:$D$59,1),MATCH(M628,参考データ!$F$47:$I$47,0))),IF(H628="ガソリン",INDEX(参考データ!$F$60:$I$62,MATCH(L628,参考データ!$D$60:$D$62,1),MATCH(M628,参考データ!$F$47:$I$47,0)),INDEX(参考データ!$F$63:$I$71,MATCH(L628,参考データ!$D$63:$D$71,1),MATCH(M628,参考データ!$F$47:$I$47,0))))))))</f>
        <v/>
      </c>
      <c r="U628" s="218" t="str">
        <f t="shared" si="89"/>
        <v/>
      </c>
      <c r="V628" s="206" t="str">
        <f>IF(C628="","",IF(AND(K628=0,T628=0),"OK",IF(Q628="有",IF(OR(IF(I628="委託輸送",IF(H628="ガソリン",VLOOKUP(L628,参考データ!$D$4:$H$6,5,TRUE),VLOOKUP(L628,参考データ!$D$7:$H$15,5,TRUE)),IF(H628="ガソリン",VLOOKUP(L628,参考データ!$D$16:$H$18,5,TRUE),VLOOKUP(L628,参考データ!$D$19:$H$27,5,TRUE)))&lt;(J628/N628),S628&gt;R628),"エラー","OK"),IF(IF(I628="委託輸送",IF(H628="ガソリン",VLOOKUP(L628,参考データ!$D$4:$H$6,5,TRUE),VLOOKUP(L628,参考データ!$D$7:$H$15,5,TRUE)),IF(H628="ガソリン",VLOOKUP(L628,参考データ!$D$16:$H$18,5,TRUE),VLOOKUP(L628,参考データ!$D$19:$H$27,5,TRUE)))&lt;(J628/N628),"エラー","OK"))))</f>
        <v/>
      </c>
      <c r="AN628" s="156">
        <f t="shared" si="90"/>
        <v>0</v>
      </c>
      <c r="AO628" s="156">
        <f t="shared" si="91"/>
        <v>0</v>
      </c>
      <c r="AP628" s="140">
        <f t="shared" si="92"/>
        <v>0</v>
      </c>
      <c r="AQ628" s="159" t="str">
        <f t="shared" si="93"/>
        <v/>
      </c>
    </row>
    <row r="629" spans="2:43" x14ac:dyDescent="0.2">
      <c r="B629" s="202">
        <v>618</v>
      </c>
      <c r="C629" s="45"/>
      <c r="D629" s="114"/>
      <c r="E629" s="114"/>
      <c r="F629" s="114"/>
      <c r="G629" s="44"/>
      <c r="H629" s="10"/>
      <c r="I629" s="10"/>
      <c r="J629" s="5"/>
      <c r="K629" s="36"/>
      <c r="L629" s="37"/>
      <c r="M629" s="8"/>
      <c r="N629" s="82"/>
      <c r="O629" s="68"/>
      <c r="P629" s="82"/>
      <c r="Q629" s="81"/>
      <c r="R629" s="280" t="str">
        <f t="shared" si="88"/>
        <v/>
      </c>
      <c r="S629" s="39" t="str">
        <f>IF(I629="","",IF(I629="委託輸送",IF(H629="ガソリン",VLOOKUP(L629,参考データ!$D$4:$F$6,3,TRUE),VLOOKUP(L629,参考データ!$D$7:$F$15,3,TRUE)),IF(H629="ガソリン",VLOOKUP(L629,参考データ!$D$16:$F$18,3,TRUE),VLOOKUP(L629,参考データ!$D$19:$F$27,3,TRUE))))</f>
        <v/>
      </c>
      <c r="T629" s="204" t="str">
        <f>IF(C629="","",IF(AND(J629=0,K629=0),0,IF(Q629="有",IF(H629="ガソリン",VLOOKUP(M629,参考データ!$B$36:$F$38,3,FALSE)/R629^VLOOKUP(M629,参考データ!$B$36:$F$38,4,FALSE)/L629^VLOOKUP(M629,参考データ!$B$36:$F$38,5,FALSE),VLOOKUP(M629,参考データ!$B$39:$F$42,3,FALSE)/R629^VLOOKUP(M629,参考データ!$B$39:$F$42,4,FALSE)/L629^VLOOKUP(M629,参考データ!$B$39:$F$42,5,FALSE))*U629,J629/(IF(I629="委託輸送",IF(H629="ガソリン",INDEX(参考データ!$F$48:$I$50,MATCH(L629,参考データ!$D$48:$D$50,1),MATCH(M629,参考データ!$F$47:$I$47,0)),INDEX(参考データ!$F$51:$I$59,MATCH(L629,参考データ!$D$51:$D$59,1),MATCH(M629,参考データ!$F$47:$I$47,0))),IF(H629="ガソリン",INDEX(参考データ!$F$60:$I$62,MATCH(L629,参考データ!$D$60:$D$62,1),MATCH(M629,参考データ!$F$47:$I$47,0)),INDEX(参考データ!$F$63:$I$71,MATCH(L629,参考データ!$D$63:$D$71,1),MATCH(M629,参考データ!$F$47:$I$47,0))))))))</f>
        <v/>
      </c>
      <c r="U629" s="218" t="str">
        <f t="shared" si="89"/>
        <v/>
      </c>
      <c r="V629" s="206" t="str">
        <f>IF(C629="","",IF(AND(K629=0,T629=0),"OK",IF(Q629="有",IF(OR(IF(I629="委託輸送",IF(H629="ガソリン",VLOOKUP(L629,参考データ!$D$4:$H$6,5,TRUE),VLOOKUP(L629,参考データ!$D$7:$H$15,5,TRUE)),IF(H629="ガソリン",VLOOKUP(L629,参考データ!$D$16:$H$18,5,TRUE),VLOOKUP(L629,参考データ!$D$19:$H$27,5,TRUE)))&lt;(J629/N629),S629&gt;R629),"エラー","OK"),IF(IF(I629="委託輸送",IF(H629="ガソリン",VLOOKUP(L629,参考データ!$D$4:$H$6,5,TRUE),VLOOKUP(L629,参考データ!$D$7:$H$15,5,TRUE)),IF(H629="ガソリン",VLOOKUP(L629,参考データ!$D$16:$H$18,5,TRUE),VLOOKUP(L629,参考データ!$D$19:$H$27,5,TRUE)))&lt;(J629/N629),"エラー","OK"))))</f>
        <v/>
      </c>
      <c r="AN629" s="156">
        <f t="shared" si="90"/>
        <v>0</v>
      </c>
      <c r="AO629" s="156">
        <f t="shared" si="91"/>
        <v>0</v>
      </c>
      <c r="AP629" s="140">
        <f t="shared" si="92"/>
        <v>0</v>
      </c>
      <c r="AQ629" s="159" t="str">
        <f t="shared" si="93"/>
        <v/>
      </c>
    </row>
    <row r="630" spans="2:43" x14ac:dyDescent="0.2">
      <c r="B630" s="202">
        <v>619</v>
      </c>
      <c r="C630" s="45"/>
      <c r="D630" s="114"/>
      <c r="E630" s="114"/>
      <c r="F630" s="114"/>
      <c r="G630" s="44"/>
      <c r="H630" s="10"/>
      <c r="I630" s="10"/>
      <c r="J630" s="5"/>
      <c r="K630" s="36"/>
      <c r="L630" s="37"/>
      <c r="M630" s="8"/>
      <c r="N630" s="82"/>
      <c r="O630" s="68"/>
      <c r="P630" s="82"/>
      <c r="Q630" s="81"/>
      <c r="R630" s="280" t="str">
        <f t="shared" si="88"/>
        <v/>
      </c>
      <c r="S630" s="39" t="str">
        <f>IF(I630="","",IF(I630="委託輸送",IF(H630="ガソリン",VLOOKUP(L630,参考データ!$D$4:$F$6,3,TRUE),VLOOKUP(L630,参考データ!$D$7:$F$15,3,TRUE)),IF(H630="ガソリン",VLOOKUP(L630,参考データ!$D$16:$F$18,3,TRUE),VLOOKUP(L630,参考データ!$D$19:$F$27,3,TRUE))))</f>
        <v/>
      </c>
      <c r="T630" s="204" t="str">
        <f>IF(C630="","",IF(AND(J630=0,K630=0),0,IF(Q630="有",IF(H630="ガソリン",VLOOKUP(M630,参考データ!$B$36:$F$38,3,FALSE)/R630^VLOOKUP(M630,参考データ!$B$36:$F$38,4,FALSE)/L630^VLOOKUP(M630,参考データ!$B$36:$F$38,5,FALSE),VLOOKUP(M630,参考データ!$B$39:$F$42,3,FALSE)/R630^VLOOKUP(M630,参考データ!$B$39:$F$42,4,FALSE)/L630^VLOOKUP(M630,参考データ!$B$39:$F$42,5,FALSE))*U630,J630/(IF(I630="委託輸送",IF(H630="ガソリン",INDEX(参考データ!$F$48:$I$50,MATCH(L630,参考データ!$D$48:$D$50,1),MATCH(M630,参考データ!$F$47:$I$47,0)),INDEX(参考データ!$F$51:$I$59,MATCH(L630,参考データ!$D$51:$D$59,1),MATCH(M630,参考データ!$F$47:$I$47,0))),IF(H630="ガソリン",INDEX(参考データ!$F$60:$I$62,MATCH(L630,参考データ!$D$60:$D$62,1),MATCH(M630,参考データ!$F$47:$I$47,0)),INDEX(参考データ!$F$63:$I$71,MATCH(L630,参考データ!$D$63:$D$71,1),MATCH(M630,参考データ!$F$47:$I$47,0))))))))</f>
        <v/>
      </c>
      <c r="U630" s="218" t="str">
        <f t="shared" si="89"/>
        <v/>
      </c>
      <c r="V630" s="206" t="str">
        <f>IF(C630="","",IF(AND(K630=0,T630=0),"OK",IF(Q630="有",IF(OR(IF(I630="委託輸送",IF(H630="ガソリン",VLOOKUP(L630,参考データ!$D$4:$H$6,5,TRUE),VLOOKUP(L630,参考データ!$D$7:$H$15,5,TRUE)),IF(H630="ガソリン",VLOOKUP(L630,参考データ!$D$16:$H$18,5,TRUE),VLOOKUP(L630,参考データ!$D$19:$H$27,5,TRUE)))&lt;(J630/N630),S630&gt;R630),"エラー","OK"),IF(IF(I630="委託輸送",IF(H630="ガソリン",VLOOKUP(L630,参考データ!$D$4:$H$6,5,TRUE),VLOOKUP(L630,参考データ!$D$7:$H$15,5,TRUE)),IF(H630="ガソリン",VLOOKUP(L630,参考データ!$D$16:$H$18,5,TRUE),VLOOKUP(L630,参考データ!$D$19:$H$27,5,TRUE)))&lt;(J630/N630),"エラー","OK"))))</f>
        <v/>
      </c>
      <c r="AN630" s="156">
        <f t="shared" si="90"/>
        <v>0</v>
      </c>
      <c r="AO630" s="156">
        <f t="shared" si="91"/>
        <v>0</v>
      </c>
      <c r="AP630" s="140">
        <f t="shared" si="92"/>
        <v>0</v>
      </c>
      <c r="AQ630" s="159" t="str">
        <f t="shared" si="93"/>
        <v/>
      </c>
    </row>
    <row r="631" spans="2:43" x14ac:dyDescent="0.2">
      <c r="B631" s="202">
        <v>620</v>
      </c>
      <c r="C631" s="45"/>
      <c r="D631" s="114"/>
      <c r="E631" s="114"/>
      <c r="F631" s="114"/>
      <c r="G631" s="44"/>
      <c r="H631" s="10"/>
      <c r="I631" s="10"/>
      <c r="J631" s="5"/>
      <c r="K631" s="36"/>
      <c r="L631" s="37"/>
      <c r="M631" s="8"/>
      <c r="N631" s="82"/>
      <c r="O631" s="68"/>
      <c r="P631" s="82"/>
      <c r="Q631" s="81"/>
      <c r="R631" s="280" t="str">
        <f t="shared" si="88"/>
        <v/>
      </c>
      <c r="S631" s="39" t="str">
        <f>IF(I631="","",IF(I631="委託輸送",IF(H631="ガソリン",VLOOKUP(L631,参考データ!$D$4:$F$6,3,TRUE),VLOOKUP(L631,参考データ!$D$7:$F$15,3,TRUE)),IF(H631="ガソリン",VLOOKUP(L631,参考データ!$D$16:$F$18,3,TRUE),VLOOKUP(L631,参考データ!$D$19:$F$27,3,TRUE))))</f>
        <v/>
      </c>
      <c r="T631" s="204" t="str">
        <f>IF(C631="","",IF(AND(J631=0,K631=0),0,IF(Q631="有",IF(H631="ガソリン",VLOOKUP(M631,参考データ!$B$36:$F$38,3,FALSE)/R631^VLOOKUP(M631,参考データ!$B$36:$F$38,4,FALSE)/L631^VLOOKUP(M631,参考データ!$B$36:$F$38,5,FALSE),VLOOKUP(M631,参考データ!$B$39:$F$42,3,FALSE)/R631^VLOOKUP(M631,参考データ!$B$39:$F$42,4,FALSE)/L631^VLOOKUP(M631,参考データ!$B$39:$F$42,5,FALSE))*U631,J631/(IF(I631="委託輸送",IF(H631="ガソリン",INDEX(参考データ!$F$48:$I$50,MATCH(L631,参考データ!$D$48:$D$50,1),MATCH(M631,参考データ!$F$47:$I$47,0)),INDEX(参考データ!$F$51:$I$59,MATCH(L631,参考データ!$D$51:$D$59,1),MATCH(M631,参考データ!$F$47:$I$47,0))),IF(H631="ガソリン",INDEX(参考データ!$F$60:$I$62,MATCH(L631,参考データ!$D$60:$D$62,1),MATCH(M631,参考データ!$F$47:$I$47,0)),INDEX(参考データ!$F$63:$I$71,MATCH(L631,参考データ!$D$63:$D$71,1),MATCH(M631,参考データ!$F$47:$I$47,0))))))))</f>
        <v/>
      </c>
      <c r="U631" s="218" t="str">
        <f t="shared" si="89"/>
        <v/>
      </c>
      <c r="V631" s="206" t="str">
        <f>IF(C631="","",IF(AND(K631=0,T631=0),"OK",IF(Q631="有",IF(OR(IF(I631="委託輸送",IF(H631="ガソリン",VLOOKUP(L631,参考データ!$D$4:$H$6,5,TRUE),VLOOKUP(L631,参考データ!$D$7:$H$15,5,TRUE)),IF(H631="ガソリン",VLOOKUP(L631,参考データ!$D$16:$H$18,5,TRUE),VLOOKUP(L631,参考データ!$D$19:$H$27,5,TRUE)))&lt;(J631/N631),S631&gt;R631),"エラー","OK"),IF(IF(I631="委託輸送",IF(H631="ガソリン",VLOOKUP(L631,参考データ!$D$4:$H$6,5,TRUE),VLOOKUP(L631,参考データ!$D$7:$H$15,5,TRUE)),IF(H631="ガソリン",VLOOKUP(L631,参考データ!$D$16:$H$18,5,TRUE),VLOOKUP(L631,参考データ!$D$19:$H$27,5,TRUE)))&lt;(J631/N631),"エラー","OK"))))</f>
        <v/>
      </c>
      <c r="AN631" s="156">
        <f t="shared" si="90"/>
        <v>0</v>
      </c>
      <c r="AO631" s="156">
        <f t="shared" si="91"/>
        <v>0</v>
      </c>
      <c r="AP631" s="140">
        <f t="shared" si="92"/>
        <v>0</v>
      </c>
      <c r="AQ631" s="159" t="str">
        <f t="shared" si="93"/>
        <v/>
      </c>
    </row>
    <row r="632" spans="2:43" x14ac:dyDescent="0.2">
      <c r="B632" s="202">
        <v>621</v>
      </c>
      <c r="C632" s="45"/>
      <c r="D632" s="114"/>
      <c r="E632" s="114"/>
      <c r="F632" s="114"/>
      <c r="G632" s="44"/>
      <c r="H632" s="10"/>
      <c r="I632" s="10"/>
      <c r="J632" s="5"/>
      <c r="K632" s="36"/>
      <c r="L632" s="37"/>
      <c r="M632" s="8"/>
      <c r="N632" s="82"/>
      <c r="O632" s="68"/>
      <c r="P632" s="82"/>
      <c r="Q632" s="81"/>
      <c r="R632" s="280" t="str">
        <f t="shared" si="88"/>
        <v/>
      </c>
      <c r="S632" s="39" t="str">
        <f>IF(I632="","",IF(I632="委託輸送",IF(H632="ガソリン",VLOOKUP(L632,参考データ!$D$4:$F$6,3,TRUE),VLOOKUP(L632,参考データ!$D$7:$F$15,3,TRUE)),IF(H632="ガソリン",VLOOKUP(L632,参考データ!$D$16:$F$18,3,TRUE),VLOOKUP(L632,参考データ!$D$19:$F$27,3,TRUE))))</f>
        <v/>
      </c>
      <c r="T632" s="204" t="str">
        <f>IF(C632="","",IF(AND(J632=0,K632=0),0,IF(Q632="有",IF(H632="ガソリン",VLOOKUP(M632,参考データ!$B$36:$F$38,3,FALSE)/R632^VLOOKUP(M632,参考データ!$B$36:$F$38,4,FALSE)/L632^VLOOKUP(M632,参考データ!$B$36:$F$38,5,FALSE),VLOOKUP(M632,参考データ!$B$39:$F$42,3,FALSE)/R632^VLOOKUP(M632,参考データ!$B$39:$F$42,4,FALSE)/L632^VLOOKUP(M632,参考データ!$B$39:$F$42,5,FALSE))*U632,J632/(IF(I632="委託輸送",IF(H632="ガソリン",INDEX(参考データ!$F$48:$I$50,MATCH(L632,参考データ!$D$48:$D$50,1),MATCH(M632,参考データ!$F$47:$I$47,0)),INDEX(参考データ!$F$51:$I$59,MATCH(L632,参考データ!$D$51:$D$59,1),MATCH(M632,参考データ!$F$47:$I$47,0))),IF(H632="ガソリン",INDEX(参考データ!$F$60:$I$62,MATCH(L632,参考データ!$D$60:$D$62,1),MATCH(M632,参考データ!$F$47:$I$47,0)),INDEX(参考データ!$F$63:$I$71,MATCH(L632,参考データ!$D$63:$D$71,1),MATCH(M632,参考データ!$F$47:$I$47,0))))))))</f>
        <v/>
      </c>
      <c r="U632" s="218" t="str">
        <f t="shared" si="89"/>
        <v/>
      </c>
      <c r="V632" s="206" t="str">
        <f>IF(C632="","",IF(AND(K632=0,T632=0),"OK",IF(Q632="有",IF(OR(IF(I632="委託輸送",IF(H632="ガソリン",VLOOKUP(L632,参考データ!$D$4:$H$6,5,TRUE),VLOOKUP(L632,参考データ!$D$7:$H$15,5,TRUE)),IF(H632="ガソリン",VLOOKUP(L632,参考データ!$D$16:$H$18,5,TRUE),VLOOKUP(L632,参考データ!$D$19:$H$27,5,TRUE)))&lt;(J632/N632),S632&gt;R632),"エラー","OK"),IF(IF(I632="委託輸送",IF(H632="ガソリン",VLOOKUP(L632,参考データ!$D$4:$H$6,5,TRUE),VLOOKUP(L632,参考データ!$D$7:$H$15,5,TRUE)),IF(H632="ガソリン",VLOOKUP(L632,参考データ!$D$16:$H$18,5,TRUE),VLOOKUP(L632,参考データ!$D$19:$H$27,5,TRUE)))&lt;(J632/N632),"エラー","OK"))))</f>
        <v/>
      </c>
      <c r="AN632" s="156">
        <f t="shared" si="90"/>
        <v>0</v>
      </c>
      <c r="AO632" s="156">
        <f t="shared" si="91"/>
        <v>0</v>
      </c>
      <c r="AP632" s="140">
        <f t="shared" si="92"/>
        <v>0</v>
      </c>
      <c r="AQ632" s="159" t="str">
        <f t="shared" si="93"/>
        <v/>
      </c>
    </row>
    <row r="633" spans="2:43" x14ac:dyDescent="0.2">
      <c r="B633" s="202">
        <v>622</v>
      </c>
      <c r="C633" s="45"/>
      <c r="D633" s="114"/>
      <c r="E633" s="114"/>
      <c r="F633" s="114"/>
      <c r="G633" s="44"/>
      <c r="H633" s="10"/>
      <c r="I633" s="10"/>
      <c r="J633" s="5"/>
      <c r="K633" s="36"/>
      <c r="L633" s="37"/>
      <c r="M633" s="8"/>
      <c r="N633" s="82"/>
      <c r="O633" s="68"/>
      <c r="P633" s="82"/>
      <c r="Q633" s="81"/>
      <c r="R633" s="280" t="str">
        <f t="shared" si="88"/>
        <v/>
      </c>
      <c r="S633" s="39" t="str">
        <f>IF(I633="","",IF(I633="委託輸送",IF(H633="ガソリン",VLOOKUP(L633,参考データ!$D$4:$F$6,3,TRUE),VLOOKUP(L633,参考データ!$D$7:$F$15,3,TRUE)),IF(H633="ガソリン",VLOOKUP(L633,参考データ!$D$16:$F$18,3,TRUE),VLOOKUP(L633,参考データ!$D$19:$F$27,3,TRUE))))</f>
        <v/>
      </c>
      <c r="T633" s="204" t="str">
        <f>IF(C633="","",IF(AND(J633=0,K633=0),0,IF(Q633="有",IF(H633="ガソリン",VLOOKUP(M633,参考データ!$B$36:$F$38,3,FALSE)/R633^VLOOKUP(M633,参考データ!$B$36:$F$38,4,FALSE)/L633^VLOOKUP(M633,参考データ!$B$36:$F$38,5,FALSE),VLOOKUP(M633,参考データ!$B$39:$F$42,3,FALSE)/R633^VLOOKUP(M633,参考データ!$B$39:$F$42,4,FALSE)/L633^VLOOKUP(M633,参考データ!$B$39:$F$42,5,FALSE))*U633,J633/(IF(I633="委託輸送",IF(H633="ガソリン",INDEX(参考データ!$F$48:$I$50,MATCH(L633,参考データ!$D$48:$D$50,1),MATCH(M633,参考データ!$F$47:$I$47,0)),INDEX(参考データ!$F$51:$I$59,MATCH(L633,参考データ!$D$51:$D$59,1),MATCH(M633,参考データ!$F$47:$I$47,0))),IF(H633="ガソリン",INDEX(参考データ!$F$60:$I$62,MATCH(L633,参考データ!$D$60:$D$62,1),MATCH(M633,参考データ!$F$47:$I$47,0)),INDEX(参考データ!$F$63:$I$71,MATCH(L633,参考データ!$D$63:$D$71,1),MATCH(M633,参考データ!$F$47:$I$47,0))))))))</f>
        <v/>
      </c>
      <c r="U633" s="218" t="str">
        <f t="shared" si="89"/>
        <v/>
      </c>
      <c r="V633" s="206" t="str">
        <f>IF(C633="","",IF(AND(K633=0,T633=0),"OK",IF(Q633="有",IF(OR(IF(I633="委託輸送",IF(H633="ガソリン",VLOOKUP(L633,参考データ!$D$4:$H$6,5,TRUE),VLOOKUP(L633,参考データ!$D$7:$H$15,5,TRUE)),IF(H633="ガソリン",VLOOKUP(L633,参考データ!$D$16:$H$18,5,TRUE),VLOOKUP(L633,参考データ!$D$19:$H$27,5,TRUE)))&lt;(J633/N633),S633&gt;R633),"エラー","OK"),IF(IF(I633="委託輸送",IF(H633="ガソリン",VLOOKUP(L633,参考データ!$D$4:$H$6,5,TRUE),VLOOKUP(L633,参考データ!$D$7:$H$15,5,TRUE)),IF(H633="ガソリン",VLOOKUP(L633,参考データ!$D$16:$H$18,5,TRUE),VLOOKUP(L633,参考データ!$D$19:$H$27,5,TRUE)))&lt;(J633/N633),"エラー","OK"))))</f>
        <v/>
      </c>
      <c r="AN633" s="156">
        <f t="shared" si="90"/>
        <v>0</v>
      </c>
      <c r="AO633" s="156">
        <f t="shared" si="91"/>
        <v>0</v>
      </c>
      <c r="AP633" s="140">
        <f t="shared" si="92"/>
        <v>0</v>
      </c>
      <c r="AQ633" s="159" t="str">
        <f t="shared" si="93"/>
        <v/>
      </c>
    </row>
    <row r="634" spans="2:43" x14ac:dyDescent="0.2">
      <c r="B634" s="202">
        <v>623</v>
      </c>
      <c r="C634" s="45"/>
      <c r="D634" s="114"/>
      <c r="E634" s="114"/>
      <c r="F634" s="114"/>
      <c r="G634" s="44"/>
      <c r="H634" s="10"/>
      <c r="I634" s="10"/>
      <c r="J634" s="5"/>
      <c r="K634" s="36"/>
      <c r="L634" s="37"/>
      <c r="M634" s="8"/>
      <c r="N634" s="82"/>
      <c r="O634" s="68"/>
      <c r="P634" s="82"/>
      <c r="Q634" s="81"/>
      <c r="R634" s="280" t="str">
        <f t="shared" si="88"/>
        <v/>
      </c>
      <c r="S634" s="39" t="str">
        <f>IF(I634="","",IF(I634="委託輸送",IF(H634="ガソリン",VLOOKUP(L634,参考データ!$D$4:$F$6,3,TRUE),VLOOKUP(L634,参考データ!$D$7:$F$15,3,TRUE)),IF(H634="ガソリン",VLOOKUP(L634,参考データ!$D$16:$F$18,3,TRUE),VLOOKUP(L634,参考データ!$D$19:$F$27,3,TRUE))))</f>
        <v/>
      </c>
      <c r="T634" s="204" t="str">
        <f>IF(C634="","",IF(AND(J634=0,K634=0),0,IF(Q634="有",IF(H634="ガソリン",VLOOKUP(M634,参考データ!$B$36:$F$38,3,FALSE)/R634^VLOOKUP(M634,参考データ!$B$36:$F$38,4,FALSE)/L634^VLOOKUP(M634,参考データ!$B$36:$F$38,5,FALSE),VLOOKUP(M634,参考データ!$B$39:$F$42,3,FALSE)/R634^VLOOKUP(M634,参考データ!$B$39:$F$42,4,FALSE)/L634^VLOOKUP(M634,参考データ!$B$39:$F$42,5,FALSE))*U634,J634/(IF(I634="委託輸送",IF(H634="ガソリン",INDEX(参考データ!$F$48:$I$50,MATCH(L634,参考データ!$D$48:$D$50,1),MATCH(M634,参考データ!$F$47:$I$47,0)),INDEX(参考データ!$F$51:$I$59,MATCH(L634,参考データ!$D$51:$D$59,1),MATCH(M634,参考データ!$F$47:$I$47,0))),IF(H634="ガソリン",INDEX(参考データ!$F$60:$I$62,MATCH(L634,参考データ!$D$60:$D$62,1),MATCH(M634,参考データ!$F$47:$I$47,0)),INDEX(参考データ!$F$63:$I$71,MATCH(L634,参考データ!$D$63:$D$71,1),MATCH(M634,参考データ!$F$47:$I$47,0))))))))</f>
        <v/>
      </c>
      <c r="U634" s="218" t="str">
        <f t="shared" si="89"/>
        <v/>
      </c>
      <c r="V634" s="206" t="str">
        <f>IF(C634="","",IF(AND(K634=0,T634=0),"OK",IF(Q634="有",IF(OR(IF(I634="委託輸送",IF(H634="ガソリン",VLOOKUP(L634,参考データ!$D$4:$H$6,5,TRUE),VLOOKUP(L634,参考データ!$D$7:$H$15,5,TRUE)),IF(H634="ガソリン",VLOOKUP(L634,参考データ!$D$16:$H$18,5,TRUE),VLOOKUP(L634,参考データ!$D$19:$H$27,5,TRUE)))&lt;(J634/N634),S634&gt;R634),"エラー","OK"),IF(IF(I634="委託輸送",IF(H634="ガソリン",VLOOKUP(L634,参考データ!$D$4:$H$6,5,TRUE),VLOOKUP(L634,参考データ!$D$7:$H$15,5,TRUE)),IF(H634="ガソリン",VLOOKUP(L634,参考データ!$D$16:$H$18,5,TRUE),VLOOKUP(L634,参考データ!$D$19:$H$27,5,TRUE)))&lt;(J634/N634),"エラー","OK"))))</f>
        <v/>
      </c>
      <c r="AN634" s="156">
        <f t="shared" si="90"/>
        <v>0</v>
      </c>
      <c r="AO634" s="156">
        <f t="shared" si="91"/>
        <v>0</v>
      </c>
      <c r="AP634" s="140">
        <f t="shared" si="92"/>
        <v>0</v>
      </c>
      <c r="AQ634" s="159" t="str">
        <f t="shared" si="93"/>
        <v/>
      </c>
    </row>
    <row r="635" spans="2:43" x14ac:dyDescent="0.2">
      <c r="B635" s="202">
        <v>624</v>
      </c>
      <c r="C635" s="45"/>
      <c r="D635" s="114"/>
      <c r="E635" s="114"/>
      <c r="F635" s="114"/>
      <c r="G635" s="44"/>
      <c r="H635" s="10"/>
      <c r="I635" s="10"/>
      <c r="J635" s="5"/>
      <c r="K635" s="36"/>
      <c r="L635" s="37"/>
      <c r="M635" s="8"/>
      <c r="N635" s="82"/>
      <c r="O635" s="68"/>
      <c r="P635" s="82"/>
      <c r="Q635" s="81"/>
      <c r="R635" s="280" t="str">
        <f t="shared" si="88"/>
        <v/>
      </c>
      <c r="S635" s="39" t="str">
        <f>IF(I635="","",IF(I635="委託輸送",IF(H635="ガソリン",VLOOKUP(L635,参考データ!$D$4:$F$6,3,TRUE),VLOOKUP(L635,参考データ!$D$7:$F$15,3,TRUE)),IF(H635="ガソリン",VLOOKUP(L635,参考データ!$D$16:$F$18,3,TRUE),VLOOKUP(L635,参考データ!$D$19:$F$27,3,TRUE))))</f>
        <v/>
      </c>
      <c r="T635" s="204" t="str">
        <f>IF(C635="","",IF(AND(J635=0,K635=0),0,IF(Q635="有",IF(H635="ガソリン",VLOOKUP(M635,参考データ!$B$36:$F$38,3,FALSE)/R635^VLOOKUP(M635,参考データ!$B$36:$F$38,4,FALSE)/L635^VLOOKUP(M635,参考データ!$B$36:$F$38,5,FALSE),VLOOKUP(M635,参考データ!$B$39:$F$42,3,FALSE)/R635^VLOOKUP(M635,参考データ!$B$39:$F$42,4,FALSE)/L635^VLOOKUP(M635,参考データ!$B$39:$F$42,5,FALSE))*U635,J635/(IF(I635="委託輸送",IF(H635="ガソリン",INDEX(参考データ!$F$48:$I$50,MATCH(L635,参考データ!$D$48:$D$50,1),MATCH(M635,参考データ!$F$47:$I$47,0)),INDEX(参考データ!$F$51:$I$59,MATCH(L635,参考データ!$D$51:$D$59,1),MATCH(M635,参考データ!$F$47:$I$47,0))),IF(H635="ガソリン",INDEX(参考データ!$F$60:$I$62,MATCH(L635,参考データ!$D$60:$D$62,1),MATCH(M635,参考データ!$F$47:$I$47,0)),INDEX(参考データ!$F$63:$I$71,MATCH(L635,参考データ!$D$63:$D$71,1),MATCH(M635,参考データ!$F$47:$I$47,0))))))))</f>
        <v/>
      </c>
      <c r="U635" s="218" t="str">
        <f t="shared" si="89"/>
        <v/>
      </c>
      <c r="V635" s="206" t="str">
        <f>IF(C635="","",IF(AND(K635=0,T635=0),"OK",IF(Q635="有",IF(OR(IF(I635="委託輸送",IF(H635="ガソリン",VLOOKUP(L635,参考データ!$D$4:$H$6,5,TRUE),VLOOKUP(L635,参考データ!$D$7:$H$15,5,TRUE)),IF(H635="ガソリン",VLOOKUP(L635,参考データ!$D$16:$H$18,5,TRUE),VLOOKUP(L635,参考データ!$D$19:$H$27,5,TRUE)))&lt;(J635/N635),S635&gt;R635),"エラー","OK"),IF(IF(I635="委託輸送",IF(H635="ガソリン",VLOOKUP(L635,参考データ!$D$4:$H$6,5,TRUE),VLOOKUP(L635,参考データ!$D$7:$H$15,5,TRUE)),IF(H635="ガソリン",VLOOKUP(L635,参考データ!$D$16:$H$18,5,TRUE),VLOOKUP(L635,参考データ!$D$19:$H$27,5,TRUE)))&lt;(J635/N635),"エラー","OK"))))</f>
        <v/>
      </c>
      <c r="AN635" s="156">
        <f t="shared" si="90"/>
        <v>0</v>
      </c>
      <c r="AO635" s="156">
        <f t="shared" si="91"/>
        <v>0</v>
      </c>
      <c r="AP635" s="140">
        <f t="shared" si="92"/>
        <v>0</v>
      </c>
      <c r="AQ635" s="159" t="str">
        <f t="shared" si="93"/>
        <v/>
      </c>
    </row>
    <row r="636" spans="2:43" x14ac:dyDescent="0.2">
      <c r="B636" s="202">
        <v>625</v>
      </c>
      <c r="C636" s="45"/>
      <c r="D636" s="114"/>
      <c r="E636" s="114"/>
      <c r="F636" s="114"/>
      <c r="G636" s="44"/>
      <c r="H636" s="10"/>
      <c r="I636" s="10"/>
      <c r="J636" s="5"/>
      <c r="K636" s="36"/>
      <c r="L636" s="37"/>
      <c r="M636" s="8"/>
      <c r="N636" s="82"/>
      <c r="O636" s="68"/>
      <c r="P636" s="82"/>
      <c r="Q636" s="81"/>
      <c r="R636" s="280" t="str">
        <f t="shared" si="88"/>
        <v/>
      </c>
      <c r="S636" s="39" t="str">
        <f>IF(I636="","",IF(I636="委託輸送",IF(H636="ガソリン",VLOOKUP(L636,参考データ!$D$4:$F$6,3,TRUE),VLOOKUP(L636,参考データ!$D$7:$F$15,3,TRUE)),IF(H636="ガソリン",VLOOKUP(L636,参考データ!$D$16:$F$18,3,TRUE),VLOOKUP(L636,参考データ!$D$19:$F$27,3,TRUE))))</f>
        <v/>
      </c>
      <c r="T636" s="204" t="str">
        <f>IF(C636="","",IF(AND(J636=0,K636=0),0,IF(Q636="有",IF(H636="ガソリン",VLOOKUP(M636,参考データ!$B$36:$F$38,3,FALSE)/R636^VLOOKUP(M636,参考データ!$B$36:$F$38,4,FALSE)/L636^VLOOKUP(M636,参考データ!$B$36:$F$38,5,FALSE),VLOOKUP(M636,参考データ!$B$39:$F$42,3,FALSE)/R636^VLOOKUP(M636,参考データ!$B$39:$F$42,4,FALSE)/L636^VLOOKUP(M636,参考データ!$B$39:$F$42,5,FALSE))*U636,J636/(IF(I636="委託輸送",IF(H636="ガソリン",INDEX(参考データ!$F$48:$I$50,MATCH(L636,参考データ!$D$48:$D$50,1),MATCH(M636,参考データ!$F$47:$I$47,0)),INDEX(参考データ!$F$51:$I$59,MATCH(L636,参考データ!$D$51:$D$59,1),MATCH(M636,参考データ!$F$47:$I$47,0))),IF(H636="ガソリン",INDEX(参考データ!$F$60:$I$62,MATCH(L636,参考データ!$D$60:$D$62,1),MATCH(M636,参考データ!$F$47:$I$47,0)),INDEX(参考データ!$F$63:$I$71,MATCH(L636,参考データ!$D$63:$D$71,1),MATCH(M636,参考データ!$F$47:$I$47,0))))))))</f>
        <v/>
      </c>
      <c r="U636" s="218" t="str">
        <f t="shared" si="89"/>
        <v/>
      </c>
      <c r="V636" s="206" t="str">
        <f>IF(C636="","",IF(AND(K636=0,T636=0),"OK",IF(Q636="有",IF(OR(IF(I636="委託輸送",IF(H636="ガソリン",VLOOKUP(L636,参考データ!$D$4:$H$6,5,TRUE),VLOOKUP(L636,参考データ!$D$7:$H$15,5,TRUE)),IF(H636="ガソリン",VLOOKUP(L636,参考データ!$D$16:$H$18,5,TRUE),VLOOKUP(L636,参考データ!$D$19:$H$27,5,TRUE)))&lt;(J636/N636),S636&gt;R636),"エラー","OK"),IF(IF(I636="委託輸送",IF(H636="ガソリン",VLOOKUP(L636,参考データ!$D$4:$H$6,5,TRUE),VLOOKUP(L636,参考データ!$D$7:$H$15,5,TRUE)),IF(H636="ガソリン",VLOOKUP(L636,参考データ!$D$16:$H$18,5,TRUE),VLOOKUP(L636,参考データ!$D$19:$H$27,5,TRUE)))&lt;(J636/N636),"エラー","OK"))))</f>
        <v/>
      </c>
      <c r="AN636" s="156">
        <f t="shared" si="90"/>
        <v>0</v>
      </c>
      <c r="AO636" s="156">
        <f t="shared" si="91"/>
        <v>0</v>
      </c>
      <c r="AP636" s="140">
        <f t="shared" si="92"/>
        <v>0</v>
      </c>
      <c r="AQ636" s="159" t="str">
        <f t="shared" si="93"/>
        <v/>
      </c>
    </row>
    <row r="637" spans="2:43" x14ac:dyDescent="0.2">
      <c r="B637" s="202">
        <v>626</v>
      </c>
      <c r="C637" s="45"/>
      <c r="D637" s="114"/>
      <c r="E637" s="114"/>
      <c r="F637" s="114"/>
      <c r="G637" s="44"/>
      <c r="H637" s="10"/>
      <c r="I637" s="10"/>
      <c r="J637" s="5"/>
      <c r="K637" s="36"/>
      <c r="L637" s="37"/>
      <c r="M637" s="8"/>
      <c r="N637" s="82"/>
      <c r="O637" s="68"/>
      <c r="P637" s="82"/>
      <c r="Q637" s="81"/>
      <c r="R637" s="280" t="str">
        <f t="shared" si="88"/>
        <v/>
      </c>
      <c r="S637" s="39" t="str">
        <f>IF(I637="","",IF(I637="委託輸送",IF(H637="ガソリン",VLOOKUP(L637,参考データ!$D$4:$F$6,3,TRUE),VLOOKUP(L637,参考データ!$D$7:$F$15,3,TRUE)),IF(H637="ガソリン",VLOOKUP(L637,参考データ!$D$16:$F$18,3,TRUE),VLOOKUP(L637,参考データ!$D$19:$F$27,3,TRUE))))</f>
        <v/>
      </c>
      <c r="T637" s="204" t="str">
        <f>IF(C637="","",IF(AND(J637=0,K637=0),0,IF(Q637="有",IF(H637="ガソリン",VLOOKUP(M637,参考データ!$B$36:$F$38,3,FALSE)/R637^VLOOKUP(M637,参考データ!$B$36:$F$38,4,FALSE)/L637^VLOOKUP(M637,参考データ!$B$36:$F$38,5,FALSE),VLOOKUP(M637,参考データ!$B$39:$F$42,3,FALSE)/R637^VLOOKUP(M637,参考データ!$B$39:$F$42,4,FALSE)/L637^VLOOKUP(M637,参考データ!$B$39:$F$42,5,FALSE))*U637,J637/(IF(I637="委託輸送",IF(H637="ガソリン",INDEX(参考データ!$F$48:$I$50,MATCH(L637,参考データ!$D$48:$D$50,1),MATCH(M637,参考データ!$F$47:$I$47,0)),INDEX(参考データ!$F$51:$I$59,MATCH(L637,参考データ!$D$51:$D$59,1),MATCH(M637,参考データ!$F$47:$I$47,0))),IF(H637="ガソリン",INDEX(参考データ!$F$60:$I$62,MATCH(L637,参考データ!$D$60:$D$62,1),MATCH(M637,参考データ!$F$47:$I$47,0)),INDEX(参考データ!$F$63:$I$71,MATCH(L637,参考データ!$D$63:$D$71,1),MATCH(M637,参考データ!$F$47:$I$47,0))))))))</f>
        <v/>
      </c>
      <c r="U637" s="218" t="str">
        <f t="shared" si="89"/>
        <v/>
      </c>
      <c r="V637" s="206" t="str">
        <f>IF(C637="","",IF(AND(K637=0,T637=0),"OK",IF(Q637="有",IF(OR(IF(I637="委託輸送",IF(H637="ガソリン",VLOOKUP(L637,参考データ!$D$4:$H$6,5,TRUE),VLOOKUP(L637,参考データ!$D$7:$H$15,5,TRUE)),IF(H637="ガソリン",VLOOKUP(L637,参考データ!$D$16:$H$18,5,TRUE),VLOOKUP(L637,参考データ!$D$19:$H$27,5,TRUE)))&lt;(J637/N637),S637&gt;R637),"エラー","OK"),IF(IF(I637="委託輸送",IF(H637="ガソリン",VLOOKUP(L637,参考データ!$D$4:$H$6,5,TRUE),VLOOKUP(L637,参考データ!$D$7:$H$15,5,TRUE)),IF(H637="ガソリン",VLOOKUP(L637,参考データ!$D$16:$H$18,5,TRUE),VLOOKUP(L637,参考データ!$D$19:$H$27,5,TRUE)))&lt;(J637/N637),"エラー","OK"))))</f>
        <v/>
      </c>
      <c r="AN637" s="156">
        <f t="shared" si="90"/>
        <v>0</v>
      </c>
      <c r="AO637" s="156">
        <f t="shared" si="91"/>
        <v>0</v>
      </c>
      <c r="AP637" s="140">
        <f t="shared" si="92"/>
        <v>0</v>
      </c>
      <c r="AQ637" s="159" t="str">
        <f t="shared" si="93"/>
        <v/>
      </c>
    </row>
    <row r="638" spans="2:43" x14ac:dyDescent="0.2">
      <c r="B638" s="202">
        <v>627</v>
      </c>
      <c r="C638" s="45"/>
      <c r="D638" s="114"/>
      <c r="E638" s="114"/>
      <c r="F638" s="114"/>
      <c r="G638" s="44"/>
      <c r="H638" s="10"/>
      <c r="I638" s="10"/>
      <c r="J638" s="5"/>
      <c r="K638" s="36"/>
      <c r="L638" s="37"/>
      <c r="M638" s="8"/>
      <c r="N638" s="82"/>
      <c r="O638" s="68"/>
      <c r="P638" s="82"/>
      <c r="Q638" s="81"/>
      <c r="R638" s="280" t="str">
        <f t="shared" si="88"/>
        <v/>
      </c>
      <c r="S638" s="39" t="str">
        <f>IF(I638="","",IF(I638="委託輸送",IF(H638="ガソリン",VLOOKUP(L638,参考データ!$D$4:$F$6,3,TRUE),VLOOKUP(L638,参考データ!$D$7:$F$15,3,TRUE)),IF(H638="ガソリン",VLOOKUP(L638,参考データ!$D$16:$F$18,3,TRUE),VLOOKUP(L638,参考データ!$D$19:$F$27,3,TRUE))))</f>
        <v/>
      </c>
      <c r="T638" s="204" t="str">
        <f>IF(C638="","",IF(AND(J638=0,K638=0),0,IF(Q638="有",IF(H638="ガソリン",VLOOKUP(M638,参考データ!$B$36:$F$38,3,FALSE)/R638^VLOOKUP(M638,参考データ!$B$36:$F$38,4,FALSE)/L638^VLOOKUP(M638,参考データ!$B$36:$F$38,5,FALSE),VLOOKUP(M638,参考データ!$B$39:$F$42,3,FALSE)/R638^VLOOKUP(M638,参考データ!$B$39:$F$42,4,FALSE)/L638^VLOOKUP(M638,参考データ!$B$39:$F$42,5,FALSE))*U638,J638/(IF(I638="委託輸送",IF(H638="ガソリン",INDEX(参考データ!$F$48:$I$50,MATCH(L638,参考データ!$D$48:$D$50,1),MATCH(M638,参考データ!$F$47:$I$47,0)),INDEX(参考データ!$F$51:$I$59,MATCH(L638,参考データ!$D$51:$D$59,1),MATCH(M638,参考データ!$F$47:$I$47,0))),IF(H638="ガソリン",INDEX(参考データ!$F$60:$I$62,MATCH(L638,参考データ!$D$60:$D$62,1),MATCH(M638,参考データ!$F$47:$I$47,0)),INDEX(参考データ!$F$63:$I$71,MATCH(L638,参考データ!$D$63:$D$71,1),MATCH(M638,参考データ!$F$47:$I$47,0))))))))</f>
        <v/>
      </c>
      <c r="U638" s="218" t="str">
        <f t="shared" si="89"/>
        <v/>
      </c>
      <c r="V638" s="206" t="str">
        <f>IF(C638="","",IF(AND(K638=0,T638=0),"OK",IF(Q638="有",IF(OR(IF(I638="委託輸送",IF(H638="ガソリン",VLOOKUP(L638,参考データ!$D$4:$H$6,5,TRUE),VLOOKUP(L638,参考データ!$D$7:$H$15,5,TRUE)),IF(H638="ガソリン",VLOOKUP(L638,参考データ!$D$16:$H$18,5,TRUE),VLOOKUP(L638,参考データ!$D$19:$H$27,5,TRUE)))&lt;(J638/N638),S638&gt;R638),"エラー","OK"),IF(IF(I638="委託輸送",IF(H638="ガソリン",VLOOKUP(L638,参考データ!$D$4:$H$6,5,TRUE),VLOOKUP(L638,参考データ!$D$7:$H$15,5,TRUE)),IF(H638="ガソリン",VLOOKUP(L638,参考データ!$D$16:$H$18,5,TRUE),VLOOKUP(L638,参考データ!$D$19:$H$27,5,TRUE)))&lt;(J638/N638),"エラー","OK"))))</f>
        <v/>
      </c>
      <c r="AN638" s="156">
        <f t="shared" si="90"/>
        <v>0</v>
      </c>
      <c r="AO638" s="156">
        <f t="shared" si="91"/>
        <v>0</v>
      </c>
      <c r="AP638" s="140">
        <f t="shared" si="92"/>
        <v>0</v>
      </c>
      <c r="AQ638" s="159" t="str">
        <f t="shared" si="93"/>
        <v/>
      </c>
    </row>
    <row r="639" spans="2:43" x14ac:dyDescent="0.2">
      <c r="B639" s="202">
        <v>628</v>
      </c>
      <c r="C639" s="45"/>
      <c r="D639" s="114"/>
      <c r="E639" s="114"/>
      <c r="F639" s="114"/>
      <c r="G639" s="44"/>
      <c r="H639" s="10"/>
      <c r="I639" s="10"/>
      <c r="J639" s="5"/>
      <c r="K639" s="36"/>
      <c r="L639" s="37"/>
      <c r="M639" s="8"/>
      <c r="N639" s="82"/>
      <c r="O639" s="68"/>
      <c r="P639" s="82"/>
      <c r="Q639" s="81"/>
      <c r="R639" s="280" t="str">
        <f t="shared" si="88"/>
        <v/>
      </c>
      <c r="S639" s="39" t="str">
        <f>IF(I639="","",IF(I639="委託輸送",IF(H639="ガソリン",VLOOKUP(L639,参考データ!$D$4:$F$6,3,TRUE),VLOOKUP(L639,参考データ!$D$7:$F$15,3,TRUE)),IF(H639="ガソリン",VLOOKUP(L639,参考データ!$D$16:$F$18,3,TRUE),VLOOKUP(L639,参考データ!$D$19:$F$27,3,TRUE))))</f>
        <v/>
      </c>
      <c r="T639" s="204" t="str">
        <f>IF(C639="","",IF(AND(J639=0,K639=0),0,IF(Q639="有",IF(H639="ガソリン",VLOOKUP(M639,参考データ!$B$36:$F$38,3,FALSE)/R639^VLOOKUP(M639,参考データ!$B$36:$F$38,4,FALSE)/L639^VLOOKUP(M639,参考データ!$B$36:$F$38,5,FALSE),VLOOKUP(M639,参考データ!$B$39:$F$42,3,FALSE)/R639^VLOOKUP(M639,参考データ!$B$39:$F$42,4,FALSE)/L639^VLOOKUP(M639,参考データ!$B$39:$F$42,5,FALSE))*U639,J639/(IF(I639="委託輸送",IF(H639="ガソリン",INDEX(参考データ!$F$48:$I$50,MATCH(L639,参考データ!$D$48:$D$50,1),MATCH(M639,参考データ!$F$47:$I$47,0)),INDEX(参考データ!$F$51:$I$59,MATCH(L639,参考データ!$D$51:$D$59,1),MATCH(M639,参考データ!$F$47:$I$47,0))),IF(H639="ガソリン",INDEX(参考データ!$F$60:$I$62,MATCH(L639,参考データ!$D$60:$D$62,1),MATCH(M639,参考データ!$F$47:$I$47,0)),INDEX(参考データ!$F$63:$I$71,MATCH(L639,参考データ!$D$63:$D$71,1),MATCH(M639,参考データ!$F$47:$I$47,0))))))))</f>
        <v/>
      </c>
      <c r="U639" s="218" t="str">
        <f t="shared" si="89"/>
        <v/>
      </c>
      <c r="V639" s="206" t="str">
        <f>IF(C639="","",IF(AND(K639=0,T639=0),"OK",IF(Q639="有",IF(OR(IF(I639="委託輸送",IF(H639="ガソリン",VLOOKUP(L639,参考データ!$D$4:$H$6,5,TRUE),VLOOKUP(L639,参考データ!$D$7:$H$15,5,TRUE)),IF(H639="ガソリン",VLOOKUP(L639,参考データ!$D$16:$H$18,5,TRUE),VLOOKUP(L639,参考データ!$D$19:$H$27,5,TRUE)))&lt;(J639/N639),S639&gt;R639),"エラー","OK"),IF(IF(I639="委託輸送",IF(H639="ガソリン",VLOOKUP(L639,参考データ!$D$4:$H$6,5,TRUE),VLOOKUP(L639,参考データ!$D$7:$H$15,5,TRUE)),IF(H639="ガソリン",VLOOKUP(L639,参考データ!$D$16:$H$18,5,TRUE),VLOOKUP(L639,参考データ!$D$19:$H$27,5,TRUE)))&lt;(J639/N639),"エラー","OK"))))</f>
        <v/>
      </c>
      <c r="AN639" s="156">
        <f t="shared" si="90"/>
        <v>0</v>
      </c>
      <c r="AO639" s="156">
        <f t="shared" si="91"/>
        <v>0</v>
      </c>
      <c r="AP639" s="140">
        <f t="shared" si="92"/>
        <v>0</v>
      </c>
      <c r="AQ639" s="159" t="str">
        <f t="shared" si="93"/>
        <v/>
      </c>
    </row>
    <row r="640" spans="2:43" x14ac:dyDescent="0.2">
      <c r="B640" s="202">
        <v>629</v>
      </c>
      <c r="C640" s="45"/>
      <c r="D640" s="114"/>
      <c r="E640" s="114"/>
      <c r="F640" s="114"/>
      <c r="G640" s="44"/>
      <c r="H640" s="10"/>
      <c r="I640" s="10"/>
      <c r="J640" s="5"/>
      <c r="K640" s="36"/>
      <c r="L640" s="37"/>
      <c r="M640" s="8"/>
      <c r="N640" s="82"/>
      <c r="O640" s="68"/>
      <c r="P640" s="82"/>
      <c r="Q640" s="81"/>
      <c r="R640" s="280" t="str">
        <f t="shared" si="88"/>
        <v/>
      </c>
      <c r="S640" s="39" t="str">
        <f>IF(I640="","",IF(I640="委託輸送",IF(H640="ガソリン",VLOOKUP(L640,参考データ!$D$4:$F$6,3,TRUE),VLOOKUP(L640,参考データ!$D$7:$F$15,3,TRUE)),IF(H640="ガソリン",VLOOKUP(L640,参考データ!$D$16:$F$18,3,TRUE),VLOOKUP(L640,参考データ!$D$19:$F$27,3,TRUE))))</f>
        <v/>
      </c>
      <c r="T640" s="204" t="str">
        <f>IF(C640="","",IF(AND(J640=0,K640=0),0,IF(Q640="有",IF(H640="ガソリン",VLOOKUP(M640,参考データ!$B$36:$F$38,3,FALSE)/R640^VLOOKUP(M640,参考データ!$B$36:$F$38,4,FALSE)/L640^VLOOKUP(M640,参考データ!$B$36:$F$38,5,FALSE),VLOOKUP(M640,参考データ!$B$39:$F$42,3,FALSE)/R640^VLOOKUP(M640,参考データ!$B$39:$F$42,4,FALSE)/L640^VLOOKUP(M640,参考データ!$B$39:$F$42,5,FALSE))*U640,J640/(IF(I640="委託輸送",IF(H640="ガソリン",INDEX(参考データ!$F$48:$I$50,MATCH(L640,参考データ!$D$48:$D$50,1),MATCH(M640,参考データ!$F$47:$I$47,0)),INDEX(参考データ!$F$51:$I$59,MATCH(L640,参考データ!$D$51:$D$59,1),MATCH(M640,参考データ!$F$47:$I$47,0))),IF(H640="ガソリン",INDEX(参考データ!$F$60:$I$62,MATCH(L640,参考データ!$D$60:$D$62,1),MATCH(M640,参考データ!$F$47:$I$47,0)),INDEX(参考データ!$F$63:$I$71,MATCH(L640,参考データ!$D$63:$D$71,1),MATCH(M640,参考データ!$F$47:$I$47,0))))))))</f>
        <v/>
      </c>
      <c r="U640" s="218" t="str">
        <f t="shared" si="89"/>
        <v/>
      </c>
      <c r="V640" s="206" t="str">
        <f>IF(C640="","",IF(AND(K640=0,T640=0),"OK",IF(Q640="有",IF(OR(IF(I640="委託輸送",IF(H640="ガソリン",VLOOKUP(L640,参考データ!$D$4:$H$6,5,TRUE),VLOOKUP(L640,参考データ!$D$7:$H$15,5,TRUE)),IF(H640="ガソリン",VLOOKUP(L640,参考データ!$D$16:$H$18,5,TRUE),VLOOKUP(L640,参考データ!$D$19:$H$27,5,TRUE)))&lt;(J640/N640),S640&gt;R640),"エラー","OK"),IF(IF(I640="委託輸送",IF(H640="ガソリン",VLOOKUP(L640,参考データ!$D$4:$H$6,5,TRUE),VLOOKUP(L640,参考データ!$D$7:$H$15,5,TRUE)),IF(H640="ガソリン",VLOOKUP(L640,参考データ!$D$16:$H$18,5,TRUE),VLOOKUP(L640,参考データ!$D$19:$H$27,5,TRUE)))&lt;(J640/N640),"エラー","OK"))))</f>
        <v/>
      </c>
      <c r="AN640" s="156">
        <f t="shared" si="90"/>
        <v>0</v>
      </c>
      <c r="AO640" s="156">
        <f t="shared" si="91"/>
        <v>0</v>
      </c>
      <c r="AP640" s="140">
        <f t="shared" si="92"/>
        <v>0</v>
      </c>
      <c r="AQ640" s="159" t="str">
        <f t="shared" si="93"/>
        <v/>
      </c>
    </row>
    <row r="641" spans="2:43" x14ac:dyDescent="0.2">
      <c r="B641" s="202">
        <v>630</v>
      </c>
      <c r="C641" s="45"/>
      <c r="D641" s="114"/>
      <c r="E641" s="114"/>
      <c r="F641" s="114"/>
      <c r="G641" s="44"/>
      <c r="H641" s="10"/>
      <c r="I641" s="10"/>
      <c r="J641" s="5"/>
      <c r="K641" s="36"/>
      <c r="L641" s="37"/>
      <c r="M641" s="8"/>
      <c r="N641" s="82"/>
      <c r="O641" s="68"/>
      <c r="P641" s="82"/>
      <c r="Q641" s="81"/>
      <c r="R641" s="280" t="str">
        <f t="shared" si="88"/>
        <v/>
      </c>
      <c r="S641" s="39" t="str">
        <f>IF(I641="","",IF(I641="委託輸送",IF(H641="ガソリン",VLOOKUP(L641,参考データ!$D$4:$F$6,3,TRUE),VLOOKUP(L641,参考データ!$D$7:$F$15,3,TRUE)),IF(H641="ガソリン",VLOOKUP(L641,参考データ!$D$16:$F$18,3,TRUE),VLOOKUP(L641,参考データ!$D$19:$F$27,3,TRUE))))</f>
        <v/>
      </c>
      <c r="T641" s="204" t="str">
        <f>IF(C641="","",IF(AND(J641=0,K641=0),0,IF(Q641="有",IF(H641="ガソリン",VLOOKUP(M641,参考データ!$B$36:$F$38,3,FALSE)/R641^VLOOKUP(M641,参考データ!$B$36:$F$38,4,FALSE)/L641^VLOOKUP(M641,参考データ!$B$36:$F$38,5,FALSE),VLOOKUP(M641,参考データ!$B$39:$F$42,3,FALSE)/R641^VLOOKUP(M641,参考データ!$B$39:$F$42,4,FALSE)/L641^VLOOKUP(M641,参考データ!$B$39:$F$42,5,FALSE))*U641,J641/(IF(I641="委託輸送",IF(H641="ガソリン",INDEX(参考データ!$F$48:$I$50,MATCH(L641,参考データ!$D$48:$D$50,1),MATCH(M641,参考データ!$F$47:$I$47,0)),INDEX(参考データ!$F$51:$I$59,MATCH(L641,参考データ!$D$51:$D$59,1),MATCH(M641,参考データ!$F$47:$I$47,0))),IF(H641="ガソリン",INDEX(参考データ!$F$60:$I$62,MATCH(L641,参考データ!$D$60:$D$62,1),MATCH(M641,参考データ!$F$47:$I$47,0)),INDEX(参考データ!$F$63:$I$71,MATCH(L641,参考データ!$D$63:$D$71,1),MATCH(M641,参考データ!$F$47:$I$47,0))))))))</f>
        <v/>
      </c>
      <c r="U641" s="218" t="str">
        <f t="shared" si="89"/>
        <v/>
      </c>
      <c r="V641" s="206" t="str">
        <f>IF(C641="","",IF(AND(K641=0,T641=0),"OK",IF(Q641="有",IF(OR(IF(I641="委託輸送",IF(H641="ガソリン",VLOOKUP(L641,参考データ!$D$4:$H$6,5,TRUE),VLOOKUP(L641,参考データ!$D$7:$H$15,5,TRUE)),IF(H641="ガソリン",VLOOKUP(L641,参考データ!$D$16:$H$18,5,TRUE),VLOOKUP(L641,参考データ!$D$19:$H$27,5,TRUE)))&lt;(J641/N641),S641&gt;R641),"エラー","OK"),IF(IF(I641="委託輸送",IF(H641="ガソリン",VLOOKUP(L641,参考データ!$D$4:$H$6,5,TRUE),VLOOKUP(L641,参考データ!$D$7:$H$15,5,TRUE)),IF(H641="ガソリン",VLOOKUP(L641,参考データ!$D$16:$H$18,5,TRUE),VLOOKUP(L641,参考データ!$D$19:$H$27,5,TRUE)))&lt;(J641/N641),"エラー","OK"))))</f>
        <v/>
      </c>
      <c r="AN641" s="156">
        <f t="shared" si="90"/>
        <v>0</v>
      </c>
      <c r="AO641" s="156">
        <f t="shared" si="91"/>
        <v>0</v>
      </c>
      <c r="AP641" s="140">
        <f t="shared" si="92"/>
        <v>0</v>
      </c>
      <c r="AQ641" s="159" t="str">
        <f t="shared" si="93"/>
        <v/>
      </c>
    </row>
    <row r="642" spans="2:43" x14ac:dyDescent="0.2">
      <c r="B642" s="202">
        <v>631</v>
      </c>
      <c r="C642" s="45"/>
      <c r="D642" s="114"/>
      <c r="E642" s="114"/>
      <c r="F642" s="114"/>
      <c r="G642" s="44"/>
      <c r="H642" s="10"/>
      <c r="I642" s="10"/>
      <c r="J642" s="5"/>
      <c r="K642" s="36"/>
      <c r="L642" s="37"/>
      <c r="M642" s="8"/>
      <c r="N642" s="82"/>
      <c r="O642" s="68"/>
      <c r="P642" s="82"/>
      <c r="Q642" s="81"/>
      <c r="R642" s="280" t="str">
        <f t="shared" si="88"/>
        <v/>
      </c>
      <c r="S642" s="39" t="str">
        <f>IF(I642="","",IF(I642="委託輸送",IF(H642="ガソリン",VLOOKUP(L642,参考データ!$D$4:$F$6,3,TRUE),VLOOKUP(L642,参考データ!$D$7:$F$15,3,TRUE)),IF(H642="ガソリン",VLOOKUP(L642,参考データ!$D$16:$F$18,3,TRUE),VLOOKUP(L642,参考データ!$D$19:$F$27,3,TRUE))))</f>
        <v/>
      </c>
      <c r="T642" s="204" t="str">
        <f>IF(C642="","",IF(AND(J642=0,K642=0),0,IF(Q642="有",IF(H642="ガソリン",VLOOKUP(M642,参考データ!$B$36:$F$38,3,FALSE)/R642^VLOOKUP(M642,参考データ!$B$36:$F$38,4,FALSE)/L642^VLOOKUP(M642,参考データ!$B$36:$F$38,5,FALSE),VLOOKUP(M642,参考データ!$B$39:$F$42,3,FALSE)/R642^VLOOKUP(M642,参考データ!$B$39:$F$42,4,FALSE)/L642^VLOOKUP(M642,参考データ!$B$39:$F$42,5,FALSE))*U642,J642/(IF(I642="委託輸送",IF(H642="ガソリン",INDEX(参考データ!$F$48:$I$50,MATCH(L642,参考データ!$D$48:$D$50,1),MATCH(M642,参考データ!$F$47:$I$47,0)),INDEX(参考データ!$F$51:$I$59,MATCH(L642,参考データ!$D$51:$D$59,1),MATCH(M642,参考データ!$F$47:$I$47,0))),IF(H642="ガソリン",INDEX(参考データ!$F$60:$I$62,MATCH(L642,参考データ!$D$60:$D$62,1),MATCH(M642,参考データ!$F$47:$I$47,0)),INDEX(参考データ!$F$63:$I$71,MATCH(L642,参考データ!$D$63:$D$71,1),MATCH(M642,参考データ!$F$47:$I$47,0))))))))</f>
        <v/>
      </c>
      <c r="U642" s="218" t="str">
        <f t="shared" si="89"/>
        <v/>
      </c>
      <c r="V642" s="206" t="str">
        <f>IF(C642="","",IF(AND(K642=0,T642=0),"OK",IF(Q642="有",IF(OR(IF(I642="委託輸送",IF(H642="ガソリン",VLOOKUP(L642,参考データ!$D$4:$H$6,5,TRUE),VLOOKUP(L642,参考データ!$D$7:$H$15,5,TRUE)),IF(H642="ガソリン",VLOOKUP(L642,参考データ!$D$16:$H$18,5,TRUE),VLOOKUP(L642,参考データ!$D$19:$H$27,5,TRUE)))&lt;(J642/N642),S642&gt;R642),"エラー","OK"),IF(IF(I642="委託輸送",IF(H642="ガソリン",VLOOKUP(L642,参考データ!$D$4:$H$6,5,TRUE),VLOOKUP(L642,参考データ!$D$7:$H$15,5,TRUE)),IF(H642="ガソリン",VLOOKUP(L642,参考データ!$D$16:$H$18,5,TRUE),VLOOKUP(L642,参考データ!$D$19:$H$27,5,TRUE)))&lt;(J642/N642),"エラー","OK"))))</f>
        <v/>
      </c>
      <c r="AN642" s="156">
        <f t="shared" si="90"/>
        <v>0</v>
      </c>
      <c r="AO642" s="156">
        <f t="shared" si="91"/>
        <v>0</v>
      </c>
      <c r="AP642" s="140">
        <f t="shared" si="92"/>
        <v>0</v>
      </c>
      <c r="AQ642" s="159" t="str">
        <f t="shared" si="93"/>
        <v/>
      </c>
    </row>
    <row r="643" spans="2:43" x14ac:dyDescent="0.2">
      <c r="B643" s="202">
        <v>632</v>
      </c>
      <c r="C643" s="45"/>
      <c r="D643" s="114"/>
      <c r="E643" s="114"/>
      <c r="F643" s="114"/>
      <c r="G643" s="44"/>
      <c r="H643" s="10"/>
      <c r="I643" s="10"/>
      <c r="J643" s="5"/>
      <c r="K643" s="36"/>
      <c r="L643" s="37"/>
      <c r="M643" s="8"/>
      <c r="N643" s="82"/>
      <c r="O643" s="68"/>
      <c r="P643" s="82"/>
      <c r="Q643" s="81"/>
      <c r="R643" s="280" t="str">
        <f t="shared" si="88"/>
        <v/>
      </c>
      <c r="S643" s="39" t="str">
        <f>IF(I643="","",IF(I643="委託輸送",IF(H643="ガソリン",VLOOKUP(L643,参考データ!$D$4:$F$6,3,TRUE),VLOOKUP(L643,参考データ!$D$7:$F$15,3,TRUE)),IF(H643="ガソリン",VLOOKUP(L643,参考データ!$D$16:$F$18,3,TRUE),VLOOKUP(L643,参考データ!$D$19:$F$27,3,TRUE))))</f>
        <v/>
      </c>
      <c r="T643" s="204" t="str">
        <f>IF(C643="","",IF(AND(J643=0,K643=0),0,IF(Q643="有",IF(H643="ガソリン",VLOOKUP(M643,参考データ!$B$36:$F$38,3,FALSE)/R643^VLOOKUP(M643,参考データ!$B$36:$F$38,4,FALSE)/L643^VLOOKUP(M643,参考データ!$B$36:$F$38,5,FALSE),VLOOKUP(M643,参考データ!$B$39:$F$42,3,FALSE)/R643^VLOOKUP(M643,参考データ!$B$39:$F$42,4,FALSE)/L643^VLOOKUP(M643,参考データ!$B$39:$F$42,5,FALSE))*U643,J643/(IF(I643="委託輸送",IF(H643="ガソリン",INDEX(参考データ!$F$48:$I$50,MATCH(L643,参考データ!$D$48:$D$50,1),MATCH(M643,参考データ!$F$47:$I$47,0)),INDEX(参考データ!$F$51:$I$59,MATCH(L643,参考データ!$D$51:$D$59,1),MATCH(M643,参考データ!$F$47:$I$47,0))),IF(H643="ガソリン",INDEX(参考データ!$F$60:$I$62,MATCH(L643,参考データ!$D$60:$D$62,1),MATCH(M643,参考データ!$F$47:$I$47,0)),INDEX(参考データ!$F$63:$I$71,MATCH(L643,参考データ!$D$63:$D$71,1),MATCH(M643,参考データ!$F$47:$I$47,0))))))))</f>
        <v/>
      </c>
      <c r="U643" s="218" t="str">
        <f t="shared" si="89"/>
        <v/>
      </c>
      <c r="V643" s="206" t="str">
        <f>IF(C643="","",IF(AND(K643=0,T643=0),"OK",IF(Q643="有",IF(OR(IF(I643="委託輸送",IF(H643="ガソリン",VLOOKUP(L643,参考データ!$D$4:$H$6,5,TRUE),VLOOKUP(L643,参考データ!$D$7:$H$15,5,TRUE)),IF(H643="ガソリン",VLOOKUP(L643,参考データ!$D$16:$H$18,5,TRUE),VLOOKUP(L643,参考データ!$D$19:$H$27,5,TRUE)))&lt;(J643/N643),S643&gt;R643),"エラー","OK"),IF(IF(I643="委託輸送",IF(H643="ガソリン",VLOOKUP(L643,参考データ!$D$4:$H$6,5,TRUE),VLOOKUP(L643,参考データ!$D$7:$H$15,5,TRUE)),IF(H643="ガソリン",VLOOKUP(L643,参考データ!$D$16:$H$18,5,TRUE),VLOOKUP(L643,参考データ!$D$19:$H$27,5,TRUE)))&lt;(J643/N643),"エラー","OK"))))</f>
        <v/>
      </c>
      <c r="AN643" s="156">
        <f t="shared" si="90"/>
        <v>0</v>
      </c>
      <c r="AO643" s="156">
        <f t="shared" si="91"/>
        <v>0</v>
      </c>
      <c r="AP643" s="140">
        <f t="shared" si="92"/>
        <v>0</v>
      </c>
      <c r="AQ643" s="159" t="str">
        <f t="shared" si="93"/>
        <v/>
      </c>
    </row>
    <row r="644" spans="2:43" x14ac:dyDescent="0.2">
      <c r="B644" s="202">
        <v>633</v>
      </c>
      <c r="C644" s="45"/>
      <c r="D644" s="114"/>
      <c r="E644" s="114"/>
      <c r="F644" s="114"/>
      <c r="G644" s="44"/>
      <c r="H644" s="10"/>
      <c r="I644" s="10"/>
      <c r="J644" s="5"/>
      <c r="K644" s="36"/>
      <c r="L644" s="37"/>
      <c r="M644" s="8"/>
      <c r="N644" s="82"/>
      <c r="O644" s="68"/>
      <c r="P644" s="82"/>
      <c r="Q644" s="81"/>
      <c r="R644" s="280" t="str">
        <f t="shared" si="88"/>
        <v/>
      </c>
      <c r="S644" s="39" t="str">
        <f>IF(I644="","",IF(I644="委託輸送",IF(H644="ガソリン",VLOOKUP(L644,参考データ!$D$4:$F$6,3,TRUE),VLOOKUP(L644,参考データ!$D$7:$F$15,3,TRUE)),IF(H644="ガソリン",VLOOKUP(L644,参考データ!$D$16:$F$18,3,TRUE),VLOOKUP(L644,参考データ!$D$19:$F$27,3,TRUE))))</f>
        <v/>
      </c>
      <c r="T644" s="204" t="str">
        <f>IF(C644="","",IF(AND(J644=0,K644=0),0,IF(Q644="有",IF(H644="ガソリン",VLOOKUP(M644,参考データ!$B$36:$F$38,3,FALSE)/R644^VLOOKUP(M644,参考データ!$B$36:$F$38,4,FALSE)/L644^VLOOKUP(M644,参考データ!$B$36:$F$38,5,FALSE),VLOOKUP(M644,参考データ!$B$39:$F$42,3,FALSE)/R644^VLOOKUP(M644,参考データ!$B$39:$F$42,4,FALSE)/L644^VLOOKUP(M644,参考データ!$B$39:$F$42,5,FALSE))*U644,J644/(IF(I644="委託輸送",IF(H644="ガソリン",INDEX(参考データ!$F$48:$I$50,MATCH(L644,参考データ!$D$48:$D$50,1),MATCH(M644,参考データ!$F$47:$I$47,0)),INDEX(参考データ!$F$51:$I$59,MATCH(L644,参考データ!$D$51:$D$59,1),MATCH(M644,参考データ!$F$47:$I$47,0))),IF(H644="ガソリン",INDEX(参考データ!$F$60:$I$62,MATCH(L644,参考データ!$D$60:$D$62,1),MATCH(M644,参考データ!$F$47:$I$47,0)),INDEX(参考データ!$F$63:$I$71,MATCH(L644,参考データ!$D$63:$D$71,1),MATCH(M644,参考データ!$F$47:$I$47,0))))))))</f>
        <v/>
      </c>
      <c r="U644" s="218" t="str">
        <f t="shared" si="89"/>
        <v/>
      </c>
      <c r="V644" s="206" t="str">
        <f>IF(C644="","",IF(AND(K644=0,T644=0),"OK",IF(Q644="有",IF(OR(IF(I644="委託輸送",IF(H644="ガソリン",VLOOKUP(L644,参考データ!$D$4:$H$6,5,TRUE),VLOOKUP(L644,参考データ!$D$7:$H$15,5,TRUE)),IF(H644="ガソリン",VLOOKUP(L644,参考データ!$D$16:$H$18,5,TRUE),VLOOKUP(L644,参考データ!$D$19:$H$27,5,TRUE)))&lt;(J644/N644),S644&gt;R644),"エラー","OK"),IF(IF(I644="委託輸送",IF(H644="ガソリン",VLOOKUP(L644,参考データ!$D$4:$H$6,5,TRUE),VLOOKUP(L644,参考データ!$D$7:$H$15,5,TRUE)),IF(H644="ガソリン",VLOOKUP(L644,参考データ!$D$16:$H$18,5,TRUE),VLOOKUP(L644,参考データ!$D$19:$H$27,5,TRUE)))&lt;(J644/N644),"エラー","OK"))))</f>
        <v/>
      </c>
      <c r="AN644" s="156">
        <f t="shared" si="90"/>
        <v>0</v>
      </c>
      <c r="AO644" s="156">
        <f t="shared" si="91"/>
        <v>0</v>
      </c>
      <c r="AP644" s="140">
        <f t="shared" si="92"/>
        <v>0</v>
      </c>
      <c r="AQ644" s="159" t="str">
        <f t="shared" si="93"/>
        <v/>
      </c>
    </row>
    <row r="645" spans="2:43" x14ac:dyDescent="0.2">
      <c r="B645" s="202">
        <v>634</v>
      </c>
      <c r="C645" s="45"/>
      <c r="D645" s="114"/>
      <c r="E645" s="114"/>
      <c r="F645" s="114"/>
      <c r="G645" s="44"/>
      <c r="H645" s="10"/>
      <c r="I645" s="10"/>
      <c r="J645" s="5"/>
      <c r="K645" s="36"/>
      <c r="L645" s="37"/>
      <c r="M645" s="8"/>
      <c r="N645" s="82"/>
      <c r="O645" s="68"/>
      <c r="P645" s="82"/>
      <c r="Q645" s="81"/>
      <c r="R645" s="280" t="str">
        <f t="shared" si="88"/>
        <v/>
      </c>
      <c r="S645" s="39" t="str">
        <f>IF(I645="","",IF(I645="委託輸送",IF(H645="ガソリン",VLOOKUP(L645,参考データ!$D$4:$F$6,3,TRUE),VLOOKUP(L645,参考データ!$D$7:$F$15,3,TRUE)),IF(H645="ガソリン",VLOOKUP(L645,参考データ!$D$16:$F$18,3,TRUE),VLOOKUP(L645,参考データ!$D$19:$F$27,3,TRUE))))</f>
        <v/>
      </c>
      <c r="T645" s="204" t="str">
        <f>IF(C645="","",IF(AND(J645=0,K645=0),0,IF(Q645="有",IF(H645="ガソリン",VLOOKUP(M645,参考データ!$B$36:$F$38,3,FALSE)/R645^VLOOKUP(M645,参考データ!$B$36:$F$38,4,FALSE)/L645^VLOOKUP(M645,参考データ!$B$36:$F$38,5,FALSE),VLOOKUP(M645,参考データ!$B$39:$F$42,3,FALSE)/R645^VLOOKUP(M645,参考データ!$B$39:$F$42,4,FALSE)/L645^VLOOKUP(M645,参考データ!$B$39:$F$42,5,FALSE))*U645,J645/(IF(I645="委託輸送",IF(H645="ガソリン",INDEX(参考データ!$F$48:$I$50,MATCH(L645,参考データ!$D$48:$D$50,1),MATCH(M645,参考データ!$F$47:$I$47,0)),INDEX(参考データ!$F$51:$I$59,MATCH(L645,参考データ!$D$51:$D$59,1),MATCH(M645,参考データ!$F$47:$I$47,0))),IF(H645="ガソリン",INDEX(参考データ!$F$60:$I$62,MATCH(L645,参考データ!$D$60:$D$62,1),MATCH(M645,参考データ!$F$47:$I$47,0)),INDEX(参考データ!$F$63:$I$71,MATCH(L645,参考データ!$D$63:$D$71,1),MATCH(M645,参考データ!$F$47:$I$47,0))))))))</f>
        <v/>
      </c>
      <c r="U645" s="218" t="str">
        <f t="shared" si="89"/>
        <v/>
      </c>
      <c r="V645" s="206" t="str">
        <f>IF(C645="","",IF(AND(K645=0,T645=0),"OK",IF(Q645="有",IF(OR(IF(I645="委託輸送",IF(H645="ガソリン",VLOOKUP(L645,参考データ!$D$4:$H$6,5,TRUE),VLOOKUP(L645,参考データ!$D$7:$H$15,5,TRUE)),IF(H645="ガソリン",VLOOKUP(L645,参考データ!$D$16:$H$18,5,TRUE),VLOOKUP(L645,参考データ!$D$19:$H$27,5,TRUE)))&lt;(J645/N645),S645&gt;R645),"エラー","OK"),IF(IF(I645="委託輸送",IF(H645="ガソリン",VLOOKUP(L645,参考データ!$D$4:$H$6,5,TRUE),VLOOKUP(L645,参考データ!$D$7:$H$15,5,TRUE)),IF(H645="ガソリン",VLOOKUP(L645,参考データ!$D$16:$H$18,5,TRUE),VLOOKUP(L645,参考データ!$D$19:$H$27,5,TRUE)))&lt;(J645/N645),"エラー","OK"))))</f>
        <v/>
      </c>
      <c r="AN645" s="156">
        <f t="shared" si="90"/>
        <v>0</v>
      </c>
      <c r="AO645" s="156">
        <f t="shared" si="91"/>
        <v>0</v>
      </c>
      <c r="AP645" s="140">
        <f t="shared" si="92"/>
        <v>0</v>
      </c>
      <c r="AQ645" s="159" t="str">
        <f t="shared" si="93"/>
        <v/>
      </c>
    </row>
    <row r="646" spans="2:43" x14ac:dyDescent="0.2">
      <c r="B646" s="202">
        <v>635</v>
      </c>
      <c r="C646" s="45"/>
      <c r="D646" s="114"/>
      <c r="E646" s="114"/>
      <c r="F646" s="114"/>
      <c r="G646" s="44"/>
      <c r="H646" s="10"/>
      <c r="I646" s="10"/>
      <c r="J646" s="5"/>
      <c r="K646" s="36"/>
      <c r="L646" s="37"/>
      <c r="M646" s="8"/>
      <c r="N646" s="82"/>
      <c r="O646" s="68"/>
      <c r="P646" s="82"/>
      <c r="Q646" s="81"/>
      <c r="R646" s="280" t="str">
        <f t="shared" si="88"/>
        <v/>
      </c>
      <c r="S646" s="39" t="str">
        <f>IF(I646="","",IF(I646="委託輸送",IF(H646="ガソリン",VLOOKUP(L646,参考データ!$D$4:$F$6,3,TRUE),VLOOKUP(L646,参考データ!$D$7:$F$15,3,TRUE)),IF(H646="ガソリン",VLOOKUP(L646,参考データ!$D$16:$F$18,3,TRUE),VLOOKUP(L646,参考データ!$D$19:$F$27,3,TRUE))))</f>
        <v/>
      </c>
      <c r="T646" s="204" t="str">
        <f>IF(C646="","",IF(AND(J646=0,K646=0),0,IF(Q646="有",IF(H646="ガソリン",VLOOKUP(M646,参考データ!$B$36:$F$38,3,FALSE)/R646^VLOOKUP(M646,参考データ!$B$36:$F$38,4,FALSE)/L646^VLOOKUP(M646,参考データ!$B$36:$F$38,5,FALSE),VLOOKUP(M646,参考データ!$B$39:$F$42,3,FALSE)/R646^VLOOKUP(M646,参考データ!$B$39:$F$42,4,FALSE)/L646^VLOOKUP(M646,参考データ!$B$39:$F$42,5,FALSE))*U646,J646/(IF(I646="委託輸送",IF(H646="ガソリン",INDEX(参考データ!$F$48:$I$50,MATCH(L646,参考データ!$D$48:$D$50,1),MATCH(M646,参考データ!$F$47:$I$47,0)),INDEX(参考データ!$F$51:$I$59,MATCH(L646,参考データ!$D$51:$D$59,1),MATCH(M646,参考データ!$F$47:$I$47,0))),IF(H646="ガソリン",INDEX(参考データ!$F$60:$I$62,MATCH(L646,参考データ!$D$60:$D$62,1),MATCH(M646,参考データ!$F$47:$I$47,0)),INDEX(参考データ!$F$63:$I$71,MATCH(L646,参考データ!$D$63:$D$71,1),MATCH(M646,参考データ!$F$47:$I$47,0))))))))</f>
        <v/>
      </c>
      <c r="U646" s="218" t="str">
        <f t="shared" si="89"/>
        <v/>
      </c>
      <c r="V646" s="206" t="str">
        <f>IF(C646="","",IF(AND(K646=0,T646=0),"OK",IF(Q646="有",IF(OR(IF(I646="委託輸送",IF(H646="ガソリン",VLOOKUP(L646,参考データ!$D$4:$H$6,5,TRUE),VLOOKUP(L646,参考データ!$D$7:$H$15,5,TRUE)),IF(H646="ガソリン",VLOOKUP(L646,参考データ!$D$16:$H$18,5,TRUE),VLOOKUP(L646,参考データ!$D$19:$H$27,5,TRUE)))&lt;(J646/N646),S646&gt;R646),"エラー","OK"),IF(IF(I646="委託輸送",IF(H646="ガソリン",VLOOKUP(L646,参考データ!$D$4:$H$6,5,TRUE),VLOOKUP(L646,参考データ!$D$7:$H$15,5,TRUE)),IF(H646="ガソリン",VLOOKUP(L646,参考データ!$D$16:$H$18,5,TRUE),VLOOKUP(L646,参考データ!$D$19:$H$27,5,TRUE)))&lt;(J646/N646),"エラー","OK"))))</f>
        <v/>
      </c>
      <c r="AN646" s="156">
        <f t="shared" si="90"/>
        <v>0</v>
      </c>
      <c r="AO646" s="156">
        <f t="shared" si="91"/>
        <v>0</v>
      </c>
      <c r="AP646" s="140">
        <f t="shared" si="92"/>
        <v>0</v>
      </c>
      <c r="AQ646" s="159" t="str">
        <f t="shared" si="93"/>
        <v/>
      </c>
    </row>
    <row r="647" spans="2:43" x14ac:dyDescent="0.2">
      <c r="B647" s="202">
        <v>636</v>
      </c>
      <c r="C647" s="45"/>
      <c r="D647" s="114"/>
      <c r="E647" s="114"/>
      <c r="F647" s="114"/>
      <c r="G647" s="44"/>
      <c r="H647" s="10"/>
      <c r="I647" s="10"/>
      <c r="J647" s="5"/>
      <c r="K647" s="36"/>
      <c r="L647" s="37"/>
      <c r="M647" s="8"/>
      <c r="N647" s="82"/>
      <c r="O647" s="68"/>
      <c r="P647" s="82"/>
      <c r="Q647" s="81"/>
      <c r="R647" s="280" t="str">
        <f t="shared" si="88"/>
        <v/>
      </c>
      <c r="S647" s="39" t="str">
        <f>IF(I647="","",IF(I647="委託輸送",IF(H647="ガソリン",VLOOKUP(L647,参考データ!$D$4:$F$6,3,TRUE),VLOOKUP(L647,参考データ!$D$7:$F$15,3,TRUE)),IF(H647="ガソリン",VLOOKUP(L647,参考データ!$D$16:$F$18,3,TRUE),VLOOKUP(L647,参考データ!$D$19:$F$27,3,TRUE))))</f>
        <v/>
      </c>
      <c r="T647" s="204" t="str">
        <f>IF(C647="","",IF(AND(J647=0,K647=0),0,IF(Q647="有",IF(H647="ガソリン",VLOOKUP(M647,参考データ!$B$36:$F$38,3,FALSE)/R647^VLOOKUP(M647,参考データ!$B$36:$F$38,4,FALSE)/L647^VLOOKUP(M647,参考データ!$B$36:$F$38,5,FALSE),VLOOKUP(M647,参考データ!$B$39:$F$42,3,FALSE)/R647^VLOOKUP(M647,参考データ!$B$39:$F$42,4,FALSE)/L647^VLOOKUP(M647,参考データ!$B$39:$F$42,5,FALSE))*U647,J647/(IF(I647="委託輸送",IF(H647="ガソリン",INDEX(参考データ!$F$48:$I$50,MATCH(L647,参考データ!$D$48:$D$50,1),MATCH(M647,参考データ!$F$47:$I$47,0)),INDEX(参考データ!$F$51:$I$59,MATCH(L647,参考データ!$D$51:$D$59,1),MATCH(M647,参考データ!$F$47:$I$47,0))),IF(H647="ガソリン",INDEX(参考データ!$F$60:$I$62,MATCH(L647,参考データ!$D$60:$D$62,1),MATCH(M647,参考データ!$F$47:$I$47,0)),INDEX(参考データ!$F$63:$I$71,MATCH(L647,参考データ!$D$63:$D$71,1),MATCH(M647,参考データ!$F$47:$I$47,0))))))))</f>
        <v/>
      </c>
      <c r="U647" s="218" t="str">
        <f t="shared" si="89"/>
        <v/>
      </c>
      <c r="V647" s="206" t="str">
        <f>IF(C647="","",IF(AND(K647=0,T647=0),"OK",IF(Q647="有",IF(OR(IF(I647="委託輸送",IF(H647="ガソリン",VLOOKUP(L647,参考データ!$D$4:$H$6,5,TRUE),VLOOKUP(L647,参考データ!$D$7:$H$15,5,TRUE)),IF(H647="ガソリン",VLOOKUP(L647,参考データ!$D$16:$H$18,5,TRUE),VLOOKUP(L647,参考データ!$D$19:$H$27,5,TRUE)))&lt;(J647/N647),S647&gt;R647),"エラー","OK"),IF(IF(I647="委託輸送",IF(H647="ガソリン",VLOOKUP(L647,参考データ!$D$4:$H$6,5,TRUE),VLOOKUP(L647,参考データ!$D$7:$H$15,5,TRUE)),IF(H647="ガソリン",VLOOKUP(L647,参考データ!$D$16:$H$18,5,TRUE),VLOOKUP(L647,参考データ!$D$19:$H$27,5,TRUE)))&lt;(J647/N647),"エラー","OK"))))</f>
        <v/>
      </c>
      <c r="AN647" s="156">
        <f t="shared" si="90"/>
        <v>0</v>
      </c>
      <c r="AO647" s="156">
        <f t="shared" si="91"/>
        <v>0</v>
      </c>
      <c r="AP647" s="140">
        <f t="shared" si="92"/>
        <v>0</v>
      </c>
      <c r="AQ647" s="159" t="str">
        <f t="shared" si="93"/>
        <v/>
      </c>
    </row>
    <row r="648" spans="2:43" x14ac:dyDescent="0.2">
      <c r="B648" s="202">
        <v>637</v>
      </c>
      <c r="C648" s="45"/>
      <c r="D648" s="114"/>
      <c r="E648" s="114"/>
      <c r="F648" s="114"/>
      <c r="G648" s="44"/>
      <c r="H648" s="10"/>
      <c r="I648" s="10"/>
      <c r="J648" s="5"/>
      <c r="K648" s="36"/>
      <c r="L648" s="37"/>
      <c r="M648" s="8"/>
      <c r="N648" s="82"/>
      <c r="O648" s="68"/>
      <c r="P648" s="82"/>
      <c r="Q648" s="81"/>
      <c r="R648" s="280" t="str">
        <f t="shared" si="88"/>
        <v/>
      </c>
      <c r="S648" s="39" t="str">
        <f>IF(I648="","",IF(I648="委託輸送",IF(H648="ガソリン",VLOOKUP(L648,参考データ!$D$4:$F$6,3,TRUE),VLOOKUP(L648,参考データ!$D$7:$F$15,3,TRUE)),IF(H648="ガソリン",VLOOKUP(L648,参考データ!$D$16:$F$18,3,TRUE),VLOOKUP(L648,参考データ!$D$19:$F$27,3,TRUE))))</f>
        <v/>
      </c>
      <c r="T648" s="204" t="str">
        <f>IF(C648="","",IF(AND(J648=0,K648=0),0,IF(Q648="有",IF(H648="ガソリン",VLOOKUP(M648,参考データ!$B$36:$F$38,3,FALSE)/R648^VLOOKUP(M648,参考データ!$B$36:$F$38,4,FALSE)/L648^VLOOKUP(M648,参考データ!$B$36:$F$38,5,FALSE),VLOOKUP(M648,参考データ!$B$39:$F$42,3,FALSE)/R648^VLOOKUP(M648,参考データ!$B$39:$F$42,4,FALSE)/L648^VLOOKUP(M648,参考データ!$B$39:$F$42,5,FALSE))*U648,J648/(IF(I648="委託輸送",IF(H648="ガソリン",INDEX(参考データ!$F$48:$I$50,MATCH(L648,参考データ!$D$48:$D$50,1),MATCH(M648,参考データ!$F$47:$I$47,0)),INDEX(参考データ!$F$51:$I$59,MATCH(L648,参考データ!$D$51:$D$59,1),MATCH(M648,参考データ!$F$47:$I$47,0))),IF(H648="ガソリン",INDEX(参考データ!$F$60:$I$62,MATCH(L648,参考データ!$D$60:$D$62,1),MATCH(M648,参考データ!$F$47:$I$47,0)),INDEX(参考データ!$F$63:$I$71,MATCH(L648,参考データ!$D$63:$D$71,1),MATCH(M648,参考データ!$F$47:$I$47,0))))))))</f>
        <v/>
      </c>
      <c r="U648" s="218" t="str">
        <f t="shared" si="89"/>
        <v/>
      </c>
      <c r="V648" s="206" t="str">
        <f>IF(C648="","",IF(AND(K648=0,T648=0),"OK",IF(Q648="有",IF(OR(IF(I648="委託輸送",IF(H648="ガソリン",VLOOKUP(L648,参考データ!$D$4:$H$6,5,TRUE),VLOOKUP(L648,参考データ!$D$7:$H$15,5,TRUE)),IF(H648="ガソリン",VLOOKUP(L648,参考データ!$D$16:$H$18,5,TRUE),VLOOKUP(L648,参考データ!$D$19:$H$27,5,TRUE)))&lt;(J648/N648),S648&gt;R648),"エラー","OK"),IF(IF(I648="委託輸送",IF(H648="ガソリン",VLOOKUP(L648,参考データ!$D$4:$H$6,5,TRUE),VLOOKUP(L648,参考データ!$D$7:$H$15,5,TRUE)),IF(H648="ガソリン",VLOOKUP(L648,参考データ!$D$16:$H$18,5,TRUE),VLOOKUP(L648,参考データ!$D$19:$H$27,5,TRUE)))&lt;(J648/N648),"エラー","OK"))))</f>
        <v/>
      </c>
      <c r="AN648" s="156">
        <f t="shared" si="90"/>
        <v>0</v>
      </c>
      <c r="AO648" s="156">
        <f t="shared" si="91"/>
        <v>0</v>
      </c>
      <c r="AP648" s="140">
        <f t="shared" si="92"/>
        <v>0</v>
      </c>
      <c r="AQ648" s="159" t="str">
        <f t="shared" si="93"/>
        <v/>
      </c>
    </row>
    <row r="649" spans="2:43" x14ac:dyDescent="0.2">
      <c r="B649" s="202">
        <v>638</v>
      </c>
      <c r="C649" s="45"/>
      <c r="D649" s="114"/>
      <c r="E649" s="114"/>
      <c r="F649" s="114"/>
      <c r="G649" s="44"/>
      <c r="H649" s="10"/>
      <c r="I649" s="10"/>
      <c r="J649" s="5"/>
      <c r="K649" s="36"/>
      <c r="L649" s="37"/>
      <c r="M649" s="8"/>
      <c r="N649" s="82"/>
      <c r="O649" s="68"/>
      <c r="P649" s="82"/>
      <c r="Q649" s="81"/>
      <c r="R649" s="280" t="str">
        <f t="shared" si="88"/>
        <v/>
      </c>
      <c r="S649" s="39" t="str">
        <f>IF(I649="","",IF(I649="委託輸送",IF(H649="ガソリン",VLOOKUP(L649,参考データ!$D$4:$F$6,3,TRUE),VLOOKUP(L649,参考データ!$D$7:$F$15,3,TRUE)),IF(H649="ガソリン",VLOOKUP(L649,参考データ!$D$16:$F$18,3,TRUE),VLOOKUP(L649,参考データ!$D$19:$F$27,3,TRUE))))</f>
        <v/>
      </c>
      <c r="T649" s="204" t="str">
        <f>IF(C649="","",IF(AND(J649=0,K649=0),0,IF(Q649="有",IF(H649="ガソリン",VLOOKUP(M649,参考データ!$B$36:$F$38,3,FALSE)/R649^VLOOKUP(M649,参考データ!$B$36:$F$38,4,FALSE)/L649^VLOOKUP(M649,参考データ!$B$36:$F$38,5,FALSE),VLOOKUP(M649,参考データ!$B$39:$F$42,3,FALSE)/R649^VLOOKUP(M649,参考データ!$B$39:$F$42,4,FALSE)/L649^VLOOKUP(M649,参考データ!$B$39:$F$42,5,FALSE))*U649,J649/(IF(I649="委託輸送",IF(H649="ガソリン",INDEX(参考データ!$F$48:$I$50,MATCH(L649,参考データ!$D$48:$D$50,1),MATCH(M649,参考データ!$F$47:$I$47,0)),INDEX(参考データ!$F$51:$I$59,MATCH(L649,参考データ!$D$51:$D$59,1),MATCH(M649,参考データ!$F$47:$I$47,0))),IF(H649="ガソリン",INDEX(参考データ!$F$60:$I$62,MATCH(L649,参考データ!$D$60:$D$62,1),MATCH(M649,参考データ!$F$47:$I$47,0)),INDEX(参考データ!$F$63:$I$71,MATCH(L649,参考データ!$D$63:$D$71,1),MATCH(M649,参考データ!$F$47:$I$47,0))))))))</f>
        <v/>
      </c>
      <c r="U649" s="218" t="str">
        <f t="shared" si="89"/>
        <v/>
      </c>
      <c r="V649" s="206" t="str">
        <f>IF(C649="","",IF(AND(K649=0,T649=0),"OK",IF(Q649="有",IF(OR(IF(I649="委託輸送",IF(H649="ガソリン",VLOOKUP(L649,参考データ!$D$4:$H$6,5,TRUE),VLOOKUP(L649,参考データ!$D$7:$H$15,5,TRUE)),IF(H649="ガソリン",VLOOKUP(L649,参考データ!$D$16:$H$18,5,TRUE),VLOOKUP(L649,参考データ!$D$19:$H$27,5,TRUE)))&lt;(J649/N649),S649&gt;R649),"エラー","OK"),IF(IF(I649="委託輸送",IF(H649="ガソリン",VLOOKUP(L649,参考データ!$D$4:$H$6,5,TRUE),VLOOKUP(L649,参考データ!$D$7:$H$15,5,TRUE)),IF(H649="ガソリン",VLOOKUP(L649,参考データ!$D$16:$H$18,5,TRUE),VLOOKUP(L649,参考データ!$D$19:$H$27,5,TRUE)))&lt;(J649/N649),"エラー","OK"))))</f>
        <v/>
      </c>
      <c r="AN649" s="156">
        <f t="shared" si="90"/>
        <v>0</v>
      </c>
      <c r="AO649" s="156">
        <f t="shared" si="91"/>
        <v>0</v>
      </c>
      <c r="AP649" s="140">
        <f t="shared" si="92"/>
        <v>0</v>
      </c>
      <c r="AQ649" s="159" t="str">
        <f t="shared" si="93"/>
        <v/>
      </c>
    </row>
    <row r="650" spans="2:43" x14ac:dyDescent="0.2">
      <c r="B650" s="202">
        <v>639</v>
      </c>
      <c r="C650" s="45"/>
      <c r="D650" s="114"/>
      <c r="E650" s="114"/>
      <c r="F650" s="114"/>
      <c r="G650" s="44"/>
      <c r="H650" s="10"/>
      <c r="I650" s="10"/>
      <c r="J650" s="5"/>
      <c r="K650" s="36"/>
      <c r="L650" s="37"/>
      <c r="M650" s="8"/>
      <c r="N650" s="82"/>
      <c r="O650" s="68"/>
      <c r="P650" s="82"/>
      <c r="Q650" s="81"/>
      <c r="R650" s="280" t="str">
        <f t="shared" si="88"/>
        <v/>
      </c>
      <c r="S650" s="39" t="str">
        <f>IF(I650="","",IF(I650="委託輸送",IF(H650="ガソリン",VLOOKUP(L650,参考データ!$D$4:$F$6,3,TRUE),VLOOKUP(L650,参考データ!$D$7:$F$15,3,TRUE)),IF(H650="ガソリン",VLOOKUP(L650,参考データ!$D$16:$F$18,3,TRUE),VLOOKUP(L650,参考データ!$D$19:$F$27,3,TRUE))))</f>
        <v/>
      </c>
      <c r="T650" s="204" t="str">
        <f>IF(C650="","",IF(AND(J650=0,K650=0),0,IF(Q650="有",IF(H650="ガソリン",VLOOKUP(M650,参考データ!$B$36:$F$38,3,FALSE)/R650^VLOOKUP(M650,参考データ!$B$36:$F$38,4,FALSE)/L650^VLOOKUP(M650,参考データ!$B$36:$F$38,5,FALSE),VLOOKUP(M650,参考データ!$B$39:$F$42,3,FALSE)/R650^VLOOKUP(M650,参考データ!$B$39:$F$42,4,FALSE)/L650^VLOOKUP(M650,参考データ!$B$39:$F$42,5,FALSE))*U650,J650/(IF(I650="委託輸送",IF(H650="ガソリン",INDEX(参考データ!$F$48:$I$50,MATCH(L650,参考データ!$D$48:$D$50,1),MATCH(M650,参考データ!$F$47:$I$47,0)),INDEX(参考データ!$F$51:$I$59,MATCH(L650,参考データ!$D$51:$D$59,1),MATCH(M650,参考データ!$F$47:$I$47,0))),IF(H650="ガソリン",INDEX(参考データ!$F$60:$I$62,MATCH(L650,参考データ!$D$60:$D$62,1),MATCH(M650,参考データ!$F$47:$I$47,0)),INDEX(参考データ!$F$63:$I$71,MATCH(L650,参考データ!$D$63:$D$71,1),MATCH(M650,参考データ!$F$47:$I$47,0))))))))</f>
        <v/>
      </c>
      <c r="U650" s="218" t="str">
        <f t="shared" si="89"/>
        <v/>
      </c>
      <c r="V650" s="206" t="str">
        <f>IF(C650="","",IF(AND(K650=0,T650=0),"OK",IF(Q650="有",IF(OR(IF(I650="委託輸送",IF(H650="ガソリン",VLOOKUP(L650,参考データ!$D$4:$H$6,5,TRUE),VLOOKUP(L650,参考データ!$D$7:$H$15,5,TRUE)),IF(H650="ガソリン",VLOOKUP(L650,参考データ!$D$16:$H$18,5,TRUE),VLOOKUP(L650,参考データ!$D$19:$H$27,5,TRUE)))&lt;(J650/N650),S650&gt;R650),"エラー","OK"),IF(IF(I650="委託輸送",IF(H650="ガソリン",VLOOKUP(L650,参考データ!$D$4:$H$6,5,TRUE),VLOOKUP(L650,参考データ!$D$7:$H$15,5,TRUE)),IF(H650="ガソリン",VLOOKUP(L650,参考データ!$D$16:$H$18,5,TRUE),VLOOKUP(L650,参考データ!$D$19:$H$27,5,TRUE)))&lt;(J650/N650),"エラー","OK"))))</f>
        <v/>
      </c>
      <c r="AN650" s="156">
        <f t="shared" si="90"/>
        <v>0</v>
      </c>
      <c r="AO650" s="156">
        <f t="shared" si="91"/>
        <v>0</v>
      </c>
      <c r="AP650" s="140">
        <f t="shared" si="92"/>
        <v>0</v>
      </c>
      <c r="AQ650" s="159" t="str">
        <f t="shared" si="93"/>
        <v/>
      </c>
    </row>
    <row r="651" spans="2:43" x14ac:dyDescent="0.2">
      <c r="B651" s="202">
        <v>640</v>
      </c>
      <c r="C651" s="45"/>
      <c r="D651" s="114"/>
      <c r="E651" s="114"/>
      <c r="F651" s="114"/>
      <c r="G651" s="44"/>
      <c r="H651" s="10"/>
      <c r="I651" s="10"/>
      <c r="J651" s="5"/>
      <c r="K651" s="36"/>
      <c r="L651" s="37"/>
      <c r="M651" s="8"/>
      <c r="N651" s="82"/>
      <c r="O651" s="68"/>
      <c r="P651" s="82"/>
      <c r="Q651" s="81"/>
      <c r="R651" s="280" t="str">
        <f t="shared" si="88"/>
        <v/>
      </c>
      <c r="S651" s="39" t="str">
        <f>IF(I651="","",IF(I651="委託輸送",IF(H651="ガソリン",VLOOKUP(L651,参考データ!$D$4:$F$6,3,TRUE),VLOOKUP(L651,参考データ!$D$7:$F$15,3,TRUE)),IF(H651="ガソリン",VLOOKUP(L651,参考データ!$D$16:$F$18,3,TRUE),VLOOKUP(L651,参考データ!$D$19:$F$27,3,TRUE))))</f>
        <v/>
      </c>
      <c r="T651" s="204" t="str">
        <f>IF(C651="","",IF(AND(J651=0,K651=0),0,IF(Q651="有",IF(H651="ガソリン",VLOOKUP(M651,参考データ!$B$36:$F$38,3,FALSE)/R651^VLOOKUP(M651,参考データ!$B$36:$F$38,4,FALSE)/L651^VLOOKUP(M651,参考データ!$B$36:$F$38,5,FALSE),VLOOKUP(M651,参考データ!$B$39:$F$42,3,FALSE)/R651^VLOOKUP(M651,参考データ!$B$39:$F$42,4,FALSE)/L651^VLOOKUP(M651,参考データ!$B$39:$F$42,5,FALSE))*U651,J651/(IF(I651="委託輸送",IF(H651="ガソリン",INDEX(参考データ!$F$48:$I$50,MATCH(L651,参考データ!$D$48:$D$50,1),MATCH(M651,参考データ!$F$47:$I$47,0)),INDEX(参考データ!$F$51:$I$59,MATCH(L651,参考データ!$D$51:$D$59,1),MATCH(M651,参考データ!$F$47:$I$47,0))),IF(H651="ガソリン",INDEX(参考データ!$F$60:$I$62,MATCH(L651,参考データ!$D$60:$D$62,1),MATCH(M651,参考データ!$F$47:$I$47,0)),INDEX(参考データ!$F$63:$I$71,MATCH(L651,参考データ!$D$63:$D$71,1),MATCH(M651,参考データ!$F$47:$I$47,0))))))))</f>
        <v/>
      </c>
      <c r="U651" s="218" t="str">
        <f t="shared" si="89"/>
        <v/>
      </c>
      <c r="V651" s="206" t="str">
        <f>IF(C651="","",IF(AND(K651=0,T651=0),"OK",IF(Q651="有",IF(OR(IF(I651="委託輸送",IF(H651="ガソリン",VLOOKUP(L651,参考データ!$D$4:$H$6,5,TRUE),VLOOKUP(L651,参考データ!$D$7:$H$15,5,TRUE)),IF(H651="ガソリン",VLOOKUP(L651,参考データ!$D$16:$H$18,5,TRUE),VLOOKUP(L651,参考データ!$D$19:$H$27,5,TRUE)))&lt;(J651/N651),S651&gt;R651),"エラー","OK"),IF(IF(I651="委託輸送",IF(H651="ガソリン",VLOOKUP(L651,参考データ!$D$4:$H$6,5,TRUE),VLOOKUP(L651,参考データ!$D$7:$H$15,5,TRUE)),IF(H651="ガソリン",VLOOKUP(L651,参考データ!$D$16:$H$18,5,TRUE),VLOOKUP(L651,参考データ!$D$19:$H$27,5,TRUE)))&lt;(J651/N651),"エラー","OK"))))</f>
        <v/>
      </c>
      <c r="AN651" s="156">
        <f t="shared" si="90"/>
        <v>0</v>
      </c>
      <c r="AO651" s="156">
        <f t="shared" si="91"/>
        <v>0</v>
      </c>
      <c r="AP651" s="140">
        <f t="shared" si="92"/>
        <v>0</v>
      </c>
      <c r="AQ651" s="159" t="str">
        <f t="shared" si="93"/>
        <v/>
      </c>
    </row>
    <row r="652" spans="2:43" x14ac:dyDescent="0.2">
      <c r="B652" s="202">
        <v>641</v>
      </c>
      <c r="C652" s="45"/>
      <c r="D652" s="114"/>
      <c r="E652" s="114"/>
      <c r="F652" s="114"/>
      <c r="G652" s="44"/>
      <c r="H652" s="10"/>
      <c r="I652" s="10"/>
      <c r="J652" s="5"/>
      <c r="K652" s="36"/>
      <c r="L652" s="37"/>
      <c r="M652" s="8"/>
      <c r="N652" s="82"/>
      <c r="O652" s="68"/>
      <c r="P652" s="82"/>
      <c r="Q652" s="81"/>
      <c r="R652" s="280" t="str">
        <f t="shared" ref="R652:R715" si="94">IFERROR(K652/L652,"")</f>
        <v/>
      </c>
      <c r="S652" s="39" t="str">
        <f>IF(I652="","",IF(I652="委託輸送",IF(H652="ガソリン",VLOOKUP(L652,参考データ!$D$4:$F$6,3,TRUE),VLOOKUP(L652,参考データ!$D$7:$F$15,3,TRUE)),IF(H652="ガソリン",VLOOKUP(L652,参考データ!$D$16:$F$18,3,TRUE),VLOOKUP(L652,参考データ!$D$19:$F$27,3,TRUE))))</f>
        <v/>
      </c>
      <c r="T652" s="204" t="str">
        <f>IF(C652="","",IF(AND(J652=0,K652=0),0,IF(Q652="有",IF(H652="ガソリン",VLOOKUP(M652,参考データ!$B$36:$F$38,3,FALSE)/R652^VLOOKUP(M652,参考データ!$B$36:$F$38,4,FALSE)/L652^VLOOKUP(M652,参考データ!$B$36:$F$38,5,FALSE),VLOOKUP(M652,参考データ!$B$39:$F$42,3,FALSE)/R652^VLOOKUP(M652,参考データ!$B$39:$F$42,4,FALSE)/L652^VLOOKUP(M652,参考データ!$B$39:$F$42,5,FALSE))*U652,J652/(IF(I652="委託輸送",IF(H652="ガソリン",INDEX(参考データ!$F$48:$I$50,MATCH(L652,参考データ!$D$48:$D$50,1),MATCH(M652,参考データ!$F$47:$I$47,0)),INDEX(参考データ!$F$51:$I$59,MATCH(L652,参考データ!$D$51:$D$59,1),MATCH(M652,参考データ!$F$47:$I$47,0))),IF(H652="ガソリン",INDEX(参考データ!$F$60:$I$62,MATCH(L652,参考データ!$D$60:$D$62,1),MATCH(M652,参考データ!$F$47:$I$47,0)),INDEX(参考データ!$F$63:$I$71,MATCH(L652,参考データ!$D$63:$D$71,1),MATCH(M652,参考データ!$F$47:$I$47,0))))))))</f>
        <v/>
      </c>
      <c r="U652" s="218" t="str">
        <f t="shared" ref="U652:U715" si="95">IF(C652="","",K652*J652/1000)</f>
        <v/>
      </c>
      <c r="V652" s="206" t="str">
        <f>IF(C652="","",IF(AND(K652=0,T652=0),"OK",IF(Q652="有",IF(OR(IF(I652="委託輸送",IF(H652="ガソリン",VLOOKUP(L652,参考データ!$D$4:$H$6,5,TRUE),VLOOKUP(L652,参考データ!$D$7:$H$15,5,TRUE)),IF(H652="ガソリン",VLOOKUP(L652,参考データ!$D$16:$H$18,5,TRUE),VLOOKUP(L652,参考データ!$D$19:$H$27,5,TRUE)))&lt;(J652/N652),S652&gt;R652),"エラー","OK"),IF(IF(I652="委託輸送",IF(H652="ガソリン",VLOOKUP(L652,参考データ!$D$4:$H$6,5,TRUE),VLOOKUP(L652,参考データ!$D$7:$H$15,5,TRUE)),IF(H652="ガソリン",VLOOKUP(L652,参考データ!$D$16:$H$18,5,TRUE),VLOOKUP(L652,参考データ!$D$19:$H$27,5,TRUE)))&lt;(J652/N652),"エラー","OK"))))</f>
        <v/>
      </c>
      <c r="AN652" s="156">
        <f t="shared" ref="AN652:AN715" si="96">IFERROR(R652*N652,0)</f>
        <v>0</v>
      </c>
      <c r="AO652" s="156">
        <f t="shared" ref="AO652:AO715" si="97">+J652*L652/1000</f>
        <v>0</v>
      </c>
      <c r="AP652" s="140">
        <f t="shared" ref="AP652:AP715" si="98">IFERROR(J652/N652,0)</f>
        <v>0</v>
      </c>
      <c r="AQ652" s="159" t="str">
        <f t="shared" ref="AQ652:AQ715" si="99">C652&amp;D652&amp;E652&amp;F652</f>
        <v/>
      </c>
    </row>
    <row r="653" spans="2:43" x14ac:dyDescent="0.2">
      <c r="B653" s="202">
        <v>642</v>
      </c>
      <c r="C653" s="45"/>
      <c r="D653" s="114"/>
      <c r="E653" s="114"/>
      <c r="F653" s="114"/>
      <c r="G653" s="44"/>
      <c r="H653" s="10"/>
      <c r="I653" s="10"/>
      <c r="J653" s="5"/>
      <c r="K653" s="36"/>
      <c r="L653" s="37"/>
      <c r="M653" s="8"/>
      <c r="N653" s="82"/>
      <c r="O653" s="68"/>
      <c r="P653" s="82"/>
      <c r="Q653" s="81"/>
      <c r="R653" s="280" t="str">
        <f t="shared" si="94"/>
        <v/>
      </c>
      <c r="S653" s="39" t="str">
        <f>IF(I653="","",IF(I653="委託輸送",IF(H653="ガソリン",VLOOKUP(L653,参考データ!$D$4:$F$6,3,TRUE),VLOOKUP(L653,参考データ!$D$7:$F$15,3,TRUE)),IF(H653="ガソリン",VLOOKUP(L653,参考データ!$D$16:$F$18,3,TRUE),VLOOKUP(L653,参考データ!$D$19:$F$27,3,TRUE))))</f>
        <v/>
      </c>
      <c r="T653" s="204" t="str">
        <f>IF(C653="","",IF(AND(J653=0,K653=0),0,IF(Q653="有",IF(H653="ガソリン",VLOOKUP(M653,参考データ!$B$36:$F$38,3,FALSE)/R653^VLOOKUP(M653,参考データ!$B$36:$F$38,4,FALSE)/L653^VLOOKUP(M653,参考データ!$B$36:$F$38,5,FALSE),VLOOKUP(M653,参考データ!$B$39:$F$42,3,FALSE)/R653^VLOOKUP(M653,参考データ!$B$39:$F$42,4,FALSE)/L653^VLOOKUP(M653,参考データ!$B$39:$F$42,5,FALSE))*U653,J653/(IF(I653="委託輸送",IF(H653="ガソリン",INDEX(参考データ!$F$48:$I$50,MATCH(L653,参考データ!$D$48:$D$50,1),MATCH(M653,参考データ!$F$47:$I$47,0)),INDEX(参考データ!$F$51:$I$59,MATCH(L653,参考データ!$D$51:$D$59,1),MATCH(M653,参考データ!$F$47:$I$47,0))),IF(H653="ガソリン",INDEX(参考データ!$F$60:$I$62,MATCH(L653,参考データ!$D$60:$D$62,1),MATCH(M653,参考データ!$F$47:$I$47,0)),INDEX(参考データ!$F$63:$I$71,MATCH(L653,参考データ!$D$63:$D$71,1),MATCH(M653,参考データ!$F$47:$I$47,0))))))))</f>
        <v/>
      </c>
      <c r="U653" s="218" t="str">
        <f t="shared" si="95"/>
        <v/>
      </c>
      <c r="V653" s="206" t="str">
        <f>IF(C653="","",IF(AND(K653=0,T653=0),"OK",IF(Q653="有",IF(OR(IF(I653="委託輸送",IF(H653="ガソリン",VLOOKUP(L653,参考データ!$D$4:$H$6,5,TRUE),VLOOKUP(L653,参考データ!$D$7:$H$15,5,TRUE)),IF(H653="ガソリン",VLOOKUP(L653,参考データ!$D$16:$H$18,5,TRUE),VLOOKUP(L653,参考データ!$D$19:$H$27,5,TRUE)))&lt;(J653/N653),S653&gt;R653),"エラー","OK"),IF(IF(I653="委託輸送",IF(H653="ガソリン",VLOOKUP(L653,参考データ!$D$4:$H$6,5,TRUE),VLOOKUP(L653,参考データ!$D$7:$H$15,5,TRUE)),IF(H653="ガソリン",VLOOKUP(L653,参考データ!$D$16:$H$18,5,TRUE),VLOOKUP(L653,参考データ!$D$19:$H$27,5,TRUE)))&lt;(J653/N653),"エラー","OK"))))</f>
        <v/>
      </c>
      <c r="AN653" s="156">
        <f t="shared" si="96"/>
        <v>0</v>
      </c>
      <c r="AO653" s="156">
        <f t="shared" si="97"/>
        <v>0</v>
      </c>
      <c r="AP653" s="140">
        <f t="shared" si="98"/>
        <v>0</v>
      </c>
      <c r="AQ653" s="159" t="str">
        <f t="shared" si="99"/>
        <v/>
      </c>
    </row>
    <row r="654" spans="2:43" x14ac:dyDescent="0.2">
      <c r="B654" s="202">
        <v>643</v>
      </c>
      <c r="C654" s="45"/>
      <c r="D654" s="114"/>
      <c r="E654" s="114"/>
      <c r="F654" s="114"/>
      <c r="G654" s="44"/>
      <c r="H654" s="10"/>
      <c r="I654" s="10"/>
      <c r="J654" s="5"/>
      <c r="K654" s="36"/>
      <c r="L654" s="37"/>
      <c r="M654" s="8"/>
      <c r="N654" s="82"/>
      <c r="O654" s="68"/>
      <c r="P654" s="82"/>
      <c r="Q654" s="81"/>
      <c r="R654" s="280" t="str">
        <f t="shared" si="94"/>
        <v/>
      </c>
      <c r="S654" s="39" t="str">
        <f>IF(I654="","",IF(I654="委託輸送",IF(H654="ガソリン",VLOOKUP(L654,参考データ!$D$4:$F$6,3,TRUE),VLOOKUP(L654,参考データ!$D$7:$F$15,3,TRUE)),IF(H654="ガソリン",VLOOKUP(L654,参考データ!$D$16:$F$18,3,TRUE),VLOOKUP(L654,参考データ!$D$19:$F$27,3,TRUE))))</f>
        <v/>
      </c>
      <c r="T654" s="204" t="str">
        <f>IF(C654="","",IF(AND(J654=0,K654=0),0,IF(Q654="有",IF(H654="ガソリン",VLOOKUP(M654,参考データ!$B$36:$F$38,3,FALSE)/R654^VLOOKUP(M654,参考データ!$B$36:$F$38,4,FALSE)/L654^VLOOKUP(M654,参考データ!$B$36:$F$38,5,FALSE),VLOOKUP(M654,参考データ!$B$39:$F$42,3,FALSE)/R654^VLOOKUP(M654,参考データ!$B$39:$F$42,4,FALSE)/L654^VLOOKUP(M654,参考データ!$B$39:$F$42,5,FALSE))*U654,J654/(IF(I654="委託輸送",IF(H654="ガソリン",INDEX(参考データ!$F$48:$I$50,MATCH(L654,参考データ!$D$48:$D$50,1),MATCH(M654,参考データ!$F$47:$I$47,0)),INDEX(参考データ!$F$51:$I$59,MATCH(L654,参考データ!$D$51:$D$59,1),MATCH(M654,参考データ!$F$47:$I$47,0))),IF(H654="ガソリン",INDEX(参考データ!$F$60:$I$62,MATCH(L654,参考データ!$D$60:$D$62,1),MATCH(M654,参考データ!$F$47:$I$47,0)),INDEX(参考データ!$F$63:$I$71,MATCH(L654,参考データ!$D$63:$D$71,1),MATCH(M654,参考データ!$F$47:$I$47,0))))))))</f>
        <v/>
      </c>
      <c r="U654" s="218" t="str">
        <f t="shared" si="95"/>
        <v/>
      </c>
      <c r="V654" s="206" t="str">
        <f>IF(C654="","",IF(AND(K654=0,T654=0),"OK",IF(Q654="有",IF(OR(IF(I654="委託輸送",IF(H654="ガソリン",VLOOKUP(L654,参考データ!$D$4:$H$6,5,TRUE),VLOOKUP(L654,参考データ!$D$7:$H$15,5,TRUE)),IF(H654="ガソリン",VLOOKUP(L654,参考データ!$D$16:$H$18,5,TRUE),VLOOKUP(L654,参考データ!$D$19:$H$27,5,TRUE)))&lt;(J654/N654),S654&gt;R654),"エラー","OK"),IF(IF(I654="委託輸送",IF(H654="ガソリン",VLOOKUP(L654,参考データ!$D$4:$H$6,5,TRUE),VLOOKUP(L654,参考データ!$D$7:$H$15,5,TRUE)),IF(H654="ガソリン",VLOOKUP(L654,参考データ!$D$16:$H$18,5,TRUE),VLOOKUP(L654,参考データ!$D$19:$H$27,5,TRUE)))&lt;(J654/N654),"エラー","OK"))))</f>
        <v/>
      </c>
      <c r="AN654" s="156">
        <f t="shared" si="96"/>
        <v>0</v>
      </c>
      <c r="AO654" s="156">
        <f t="shared" si="97"/>
        <v>0</v>
      </c>
      <c r="AP654" s="140">
        <f t="shared" si="98"/>
        <v>0</v>
      </c>
      <c r="AQ654" s="159" t="str">
        <f t="shared" si="99"/>
        <v/>
      </c>
    </row>
    <row r="655" spans="2:43" x14ac:dyDescent="0.2">
      <c r="B655" s="202">
        <v>644</v>
      </c>
      <c r="C655" s="45"/>
      <c r="D655" s="114"/>
      <c r="E655" s="114"/>
      <c r="F655" s="114"/>
      <c r="G655" s="44"/>
      <c r="H655" s="10"/>
      <c r="I655" s="10"/>
      <c r="J655" s="5"/>
      <c r="K655" s="36"/>
      <c r="L655" s="37"/>
      <c r="M655" s="8"/>
      <c r="N655" s="82"/>
      <c r="O655" s="68"/>
      <c r="P655" s="82"/>
      <c r="Q655" s="81"/>
      <c r="R655" s="280" t="str">
        <f t="shared" si="94"/>
        <v/>
      </c>
      <c r="S655" s="39" t="str">
        <f>IF(I655="","",IF(I655="委託輸送",IF(H655="ガソリン",VLOOKUP(L655,参考データ!$D$4:$F$6,3,TRUE),VLOOKUP(L655,参考データ!$D$7:$F$15,3,TRUE)),IF(H655="ガソリン",VLOOKUP(L655,参考データ!$D$16:$F$18,3,TRUE),VLOOKUP(L655,参考データ!$D$19:$F$27,3,TRUE))))</f>
        <v/>
      </c>
      <c r="T655" s="204" t="str">
        <f>IF(C655="","",IF(AND(J655=0,K655=0),0,IF(Q655="有",IF(H655="ガソリン",VLOOKUP(M655,参考データ!$B$36:$F$38,3,FALSE)/R655^VLOOKUP(M655,参考データ!$B$36:$F$38,4,FALSE)/L655^VLOOKUP(M655,参考データ!$B$36:$F$38,5,FALSE),VLOOKUP(M655,参考データ!$B$39:$F$42,3,FALSE)/R655^VLOOKUP(M655,参考データ!$B$39:$F$42,4,FALSE)/L655^VLOOKUP(M655,参考データ!$B$39:$F$42,5,FALSE))*U655,J655/(IF(I655="委託輸送",IF(H655="ガソリン",INDEX(参考データ!$F$48:$I$50,MATCH(L655,参考データ!$D$48:$D$50,1),MATCH(M655,参考データ!$F$47:$I$47,0)),INDEX(参考データ!$F$51:$I$59,MATCH(L655,参考データ!$D$51:$D$59,1),MATCH(M655,参考データ!$F$47:$I$47,0))),IF(H655="ガソリン",INDEX(参考データ!$F$60:$I$62,MATCH(L655,参考データ!$D$60:$D$62,1),MATCH(M655,参考データ!$F$47:$I$47,0)),INDEX(参考データ!$F$63:$I$71,MATCH(L655,参考データ!$D$63:$D$71,1),MATCH(M655,参考データ!$F$47:$I$47,0))))))))</f>
        <v/>
      </c>
      <c r="U655" s="218" t="str">
        <f t="shared" si="95"/>
        <v/>
      </c>
      <c r="V655" s="206" t="str">
        <f>IF(C655="","",IF(AND(K655=0,T655=0),"OK",IF(Q655="有",IF(OR(IF(I655="委託輸送",IF(H655="ガソリン",VLOOKUP(L655,参考データ!$D$4:$H$6,5,TRUE),VLOOKUP(L655,参考データ!$D$7:$H$15,5,TRUE)),IF(H655="ガソリン",VLOOKUP(L655,参考データ!$D$16:$H$18,5,TRUE),VLOOKUP(L655,参考データ!$D$19:$H$27,5,TRUE)))&lt;(J655/N655),S655&gt;R655),"エラー","OK"),IF(IF(I655="委託輸送",IF(H655="ガソリン",VLOOKUP(L655,参考データ!$D$4:$H$6,5,TRUE),VLOOKUP(L655,参考データ!$D$7:$H$15,5,TRUE)),IF(H655="ガソリン",VLOOKUP(L655,参考データ!$D$16:$H$18,5,TRUE),VLOOKUP(L655,参考データ!$D$19:$H$27,5,TRUE)))&lt;(J655/N655),"エラー","OK"))))</f>
        <v/>
      </c>
      <c r="AN655" s="156">
        <f t="shared" si="96"/>
        <v>0</v>
      </c>
      <c r="AO655" s="156">
        <f t="shared" si="97"/>
        <v>0</v>
      </c>
      <c r="AP655" s="140">
        <f t="shared" si="98"/>
        <v>0</v>
      </c>
      <c r="AQ655" s="159" t="str">
        <f t="shared" si="99"/>
        <v/>
      </c>
    </row>
    <row r="656" spans="2:43" x14ac:dyDescent="0.2">
      <c r="B656" s="202">
        <v>645</v>
      </c>
      <c r="C656" s="45"/>
      <c r="D656" s="114"/>
      <c r="E656" s="114"/>
      <c r="F656" s="114"/>
      <c r="G656" s="44"/>
      <c r="H656" s="10"/>
      <c r="I656" s="10"/>
      <c r="J656" s="5"/>
      <c r="K656" s="36"/>
      <c r="L656" s="37"/>
      <c r="M656" s="8"/>
      <c r="N656" s="82"/>
      <c r="O656" s="68"/>
      <c r="P656" s="82"/>
      <c r="Q656" s="81"/>
      <c r="R656" s="280" t="str">
        <f t="shared" si="94"/>
        <v/>
      </c>
      <c r="S656" s="39" t="str">
        <f>IF(I656="","",IF(I656="委託輸送",IF(H656="ガソリン",VLOOKUP(L656,参考データ!$D$4:$F$6,3,TRUE),VLOOKUP(L656,参考データ!$D$7:$F$15,3,TRUE)),IF(H656="ガソリン",VLOOKUP(L656,参考データ!$D$16:$F$18,3,TRUE),VLOOKUP(L656,参考データ!$D$19:$F$27,3,TRUE))))</f>
        <v/>
      </c>
      <c r="T656" s="204" t="str">
        <f>IF(C656="","",IF(AND(J656=0,K656=0),0,IF(Q656="有",IF(H656="ガソリン",VLOOKUP(M656,参考データ!$B$36:$F$38,3,FALSE)/R656^VLOOKUP(M656,参考データ!$B$36:$F$38,4,FALSE)/L656^VLOOKUP(M656,参考データ!$B$36:$F$38,5,FALSE),VLOOKUP(M656,参考データ!$B$39:$F$42,3,FALSE)/R656^VLOOKUP(M656,参考データ!$B$39:$F$42,4,FALSE)/L656^VLOOKUP(M656,参考データ!$B$39:$F$42,5,FALSE))*U656,J656/(IF(I656="委託輸送",IF(H656="ガソリン",INDEX(参考データ!$F$48:$I$50,MATCH(L656,参考データ!$D$48:$D$50,1),MATCH(M656,参考データ!$F$47:$I$47,0)),INDEX(参考データ!$F$51:$I$59,MATCH(L656,参考データ!$D$51:$D$59,1),MATCH(M656,参考データ!$F$47:$I$47,0))),IF(H656="ガソリン",INDEX(参考データ!$F$60:$I$62,MATCH(L656,参考データ!$D$60:$D$62,1),MATCH(M656,参考データ!$F$47:$I$47,0)),INDEX(参考データ!$F$63:$I$71,MATCH(L656,参考データ!$D$63:$D$71,1),MATCH(M656,参考データ!$F$47:$I$47,0))))))))</f>
        <v/>
      </c>
      <c r="U656" s="218" t="str">
        <f t="shared" si="95"/>
        <v/>
      </c>
      <c r="V656" s="206" t="str">
        <f>IF(C656="","",IF(AND(K656=0,T656=0),"OK",IF(Q656="有",IF(OR(IF(I656="委託輸送",IF(H656="ガソリン",VLOOKUP(L656,参考データ!$D$4:$H$6,5,TRUE),VLOOKUP(L656,参考データ!$D$7:$H$15,5,TRUE)),IF(H656="ガソリン",VLOOKUP(L656,参考データ!$D$16:$H$18,5,TRUE),VLOOKUP(L656,参考データ!$D$19:$H$27,5,TRUE)))&lt;(J656/N656),S656&gt;R656),"エラー","OK"),IF(IF(I656="委託輸送",IF(H656="ガソリン",VLOOKUP(L656,参考データ!$D$4:$H$6,5,TRUE),VLOOKUP(L656,参考データ!$D$7:$H$15,5,TRUE)),IF(H656="ガソリン",VLOOKUP(L656,参考データ!$D$16:$H$18,5,TRUE),VLOOKUP(L656,参考データ!$D$19:$H$27,5,TRUE)))&lt;(J656/N656),"エラー","OK"))))</f>
        <v/>
      </c>
      <c r="AN656" s="156">
        <f t="shared" si="96"/>
        <v>0</v>
      </c>
      <c r="AO656" s="156">
        <f t="shared" si="97"/>
        <v>0</v>
      </c>
      <c r="AP656" s="140">
        <f t="shared" si="98"/>
        <v>0</v>
      </c>
      <c r="AQ656" s="159" t="str">
        <f t="shared" si="99"/>
        <v/>
      </c>
    </row>
    <row r="657" spans="2:43" x14ac:dyDescent="0.2">
      <c r="B657" s="202">
        <v>646</v>
      </c>
      <c r="C657" s="45"/>
      <c r="D657" s="114"/>
      <c r="E657" s="114"/>
      <c r="F657" s="114"/>
      <c r="G657" s="44"/>
      <c r="H657" s="10"/>
      <c r="I657" s="10"/>
      <c r="J657" s="5"/>
      <c r="K657" s="36"/>
      <c r="L657" s="37"/>
      <c r="M657" s="8"/>
      <c r="N657" s="82"/>
      <c r="O657" s="68"/>
      <c r="P657" s="82"/>
      <c r="Q657" s="81"/>
      <c r="R657" s="280" t="str">
        <f t="shared" si="94"/>
        <v/>
      </c>
      <c r="S657" s="39" t="str">
        <f>IF(I657="","",IF(I657="委託輸送",IF(H657="ガソリン",VLOOKUP(L657,参考データ!$D$4:$F$6,3,TRUE),VLOOKUP(L657,参考データ!$D$7:$F$15,3,TRUE)),IF(H657="ガソリン",VLOOKUP(L657,参考データ!$D$16:$F$18,3,TRUE),VLOOKUP(L657,参考データ!$D$19:$F$27,3,TRUE))))</f>
        <v/>
      </c>
      <c r="T657" s="204" t="str">
        <f>IF(C657="","",IF(AND(J657=0,K657=0),0,IF(Q657="有",IF(H657="ガソリン",VLOOKUP(M657,参考データ!$B$36:$F$38,3,FALSE)/R657^VLOOKUP(M657,参考データ!$B$36:$F$38,4,FALSE)/L657^VLOOKUP(M657,参考データ!$B$36:$F$38,5,FALSE),VLOOKUP(M657,参考データ!$B$39:$F$42,3,FALSE)/R657^VLOOKUP(M657,参考データ!$B$39:$F$42,4,FALSE)/L657^VLOOKUP(M657,参考データ!$B$39:$F$42,5,FALSE))*U657,J657/(IF(I657="委託輸送",IF(H657="ガソリン",INDEX(参考データ!$F$48:$I$50,MATCH(L657,参考データ!$D$48:$D$50,1),MATCH(M657,参考データ!$F$47:$I$47,0)),INDEX(参考データ!$F$51:$I$59,MATCH(L657,参考データ!$D$51:$D$59,1),MATCH(M657,参考データ!$F$47:$I$47,0))),IF(H657="ガソリン",INDEX(参考データ!$F$60:$I$62,MATCH(L657,参考データ!$D$60:$D$62,1),MATCH(M657,参考データ!$F$47:$I$47,0)),INDEX(参考データ!$F$63:$I$71,MATCH(L657,参考データ!$D$63:$D$71,1),MATCH(M657,参考データ!$F$47:$I$47,0))))))))</f>
        <v/>
      </c>
      <c r="U657" s="218" t="str">
        <f t="shared" si="95"/>
        <v/>
      </c>
      <c r="V657" s="206" t="str">
        <f>IF(C657="","",IF(AND(K657=0,T657=0),"OK",IF(Q657="有",IF(OR(IF(I657="委託輸送",IF(H657="ガソリン",VLOOKUP(L657,参考データ!$D$4:$H$6,5,TRUE),VLOOKUP(L657,参考データ!$D$7:$H$15,5,TRUE)),IF(H657="ガソリン",VLOOKUP(L657,参考データ!$D$16:$H$18,5,TRUE),VLOOKUP(L657,参考データ!$D$19:$H$27,5,TRUE)))&lt;(J657/N657),S657&gt;R657),"エラー","OK"),IF(IF(I657="委託輸送",IF(H657="ガソリン",VLOOKUP(L657,参考データ!$D$4:$H$6,5,TRUE),VLOOKUP(L657,参考データ!$D$7:$H$15,5,TRUE)),IF(H657="ガソリン",VLOOKUP(L657,参考データ!$D$16:$H$18,5,TRUE),VLOOKUP(L657,参考データ!$D$19:$H$27,5,TRUE)))&lt;(J657/N657),"エラー","OK"))))</f>
        <v/>
      </c>
      <c r="AN657" s="156">
        <f t="shared" si="96"/>
        <v>0</v>
      </c>
      <c r="AO657" s="156">
        <f t="shared" si="97"/>
        <v>0</v>
      </c>
      <c r="AP657" s="140">
        <f t="shared" si="98"/>
        <v>0</v>
      </c>
      <c r="AQ657" s="159" t="str">
        <f t="shared" si="99"/>
        <v/>
      </c>
    </row>
    <row r="658" spans="2:43" x14ac:dyDescent="0.2">
      <c r="B658" s="202">
        <v>647</v>
      </c>
      <c r="C658" s="45"/>
      <c r="D658" s="114"/>
      <c r="E658" s="114"/>
      <c r="F658" s="114"/>
      <c r="G658" s="44"/>
      <c r="H658" s="10"/>
      <c r="I658" s="10"/>
      <c r="J658" s="5"/>
      <c r="K658" s="36"/>
      <c r="L658" s="37"/>
      <c r="M658" s="8"/>
      <c r="N658" s="82"/>
      <c r="O658" s="68"/>
      <c r="P658" s="82"/>
      <c r="Q658" s="81"/>
      <c r="R658" s="280" t="str">
        <f t="shared" si="94"/>
        <v/>
      </c>
      <c r="S658" s="39" t="str">
        <f>IF(I658="","",IF(I658="委託輸送",IF(H658="ガソリン",VLOOKUP(L658,参考データ!$D$4:$F$6,3,TRUE),VLOOKUP(L658,参考データ!$D$7:$F$15,3,TRUE)),IF(H658="ガソリン",VLOOKUP(L658,参考データ!$D$16:$F$18,3,TRUE),VLOOKUP(L658,参考データ!$D$19:$F$27,3,TRUE))))</f>
        <v/>
      </c>
      <c r="T658" s="204" t="str">
        <f>IF(C658="","",IF(AND(J658=0,K658=0),0,IF(Q658="有",IF(H658="ガソリン",VLOOKUP(M658,参考データ!$B$36:$F$38,3,FALSE)/R658^VLOOKUP(M658,参考データ!$B$36:$F$38,4,FALSE)/L658^VLOOKUP(M658,参考データ!$B$36:$F$38,5,FALSE),VLOOKUP(M658,参考データ!$B$39:$F$42,3,FALSE)/R658^VLOOKUP(M658,参考データ!$B$39:$F$42,4,FALSE)/L658^VLOOKUP(M658,参考データ!$B$39:$F$42,5,FALSE))*U658,J658/(IF(I658="委託輸送",IF(H658="ガソリン",INDEX(参考データ!$F$48:$I$50,MATCH(L658,参考データ!$D$48:$D$50,1),MATCH(M658,参考データ!$F$47:$I$47,0)),INDEX(参考データ!$F$51:$I$59,MATCH(L658,参考データ!$D$51:$D$59,1),MATCH(M658,参考データ!$F$47:$I$47,0))),IF(H658="ガソリン",INDEX(参考データ!$F$60:$I$62,MATCH(L658,参考データ!$D$60:$D$62,1),MATCH(M658,参考データ!$F$47:$I$47,0)),INDEX(参考データ!$F$63:$I$71,MATCH(L658,参考データ!$D$63:$D$71,1),MATCH(M658,参考データ!$F$47:$I$47,0))))))))</f>
        <v/>
      </c>
      <c r="U658" s="218" t="str">
        <f t="shared" si="95"/>
        <v/>
      </c>
      <c r="V658" s="206" t="str">
        <f>IF(C658="","",IF(AND(K658=0,T658=0),"OK",IF(Q658="有",IF(OR(IF(I658="委託輸送",IF(H658="ガソリン",VLOOKUP(L658,参考データ!$D$4:$H$6,5,TRUE),VLOOKUP(L658,参考データ!$D$7:$H$15,5,TRUE)),IF(H658="ガソリン",VLOOKUP(L658,参考データ!$D$16:$H$18,5,TRUE),VLOOKUP(L658,参考データ!$D$19:$H$27,5,TRUE)))&lt;(J658/N658),S658&gt;R658),"エラー","OK"),IF(IF(I658="委託輸送",IF(H658="ガソリン",VLOOKUP(L658,参考データ!$D$4:$H$6,5,TRUE),VLOOKUP(L658,参考データ!$D$7:$H$15,5,TRUE)),IF(H658="ガソリン",VLOOKUP(L658,参考データ!$D$16:$H$18,5,TRUE),VLOOKUP(L658,参考データ!$D$19:$H$27,5,TRUE)))&lt;(J658/N658),"エラー","OK"))))</f>
        <v/>
      </c>
      <c r="AN658" s="156">
        <f t="shared" si="96"/>
        <v>0</v>
      </c>
      <c r="AO658" s="156">
        <f t="shared" si="97"/>
        <v>0</v>
      </c>
      <c r="AP658" s="140">
        <f t="shared" si="98"/>
        <v>0</v>
      </c>
      <c r="AQ658" s="159" t="str">
        <f t="shared" si="99"/>
        <v/>
      </c>
    </row>
    <row r="659" spans="2:43" x14ac:dyDescent="0.2">
      <c r="B659" s="202">
        <v>648</v>
      </c>
      <c r="C659" s="45"/>
      <c r="D659" s="114"/>
      <c r="E659" s="114"/>
      <c r="F659" s="114"/>
      <c r="G659" s="44"/>
      <c r="H659" s="10"/>
      <c r="I659" s="10"/>
      <c r="J659" s="5"/>
      <c r="K659" s="36"/>
      <c r="L659" s="37"/>
      <c r="M659" s="8"/>
      <c r="N659" s="82"/>
      <c r="O659" s="68"/>
      <c r="P659" s="82"/>
      <c r="Q659" s="81"/>
      <c r="R659" s="280" t="str">
        <f t="shared" si="94"/>
        <v/>
      </c>
      <c r="S659" s="39" t="str">
        <f>IF(I659="","",IF(I659="委託輸送",IF(H659="ガソリン",VLOOKUP(L659,参考データ!$D$4:$F$6,3,TRUE),VLOOKUP(L659,参考データ!$D$7:$F$15,3,TRUE)),IF(H659="ガソリン",VLOOKUP(L659,参考データ!$D$16:$F$18,3,TRUE),VLOOKUP(L659,参考データ!$D$19:$F$27,3,TRUE))))</f>
        <v/>
      </c>
      <c r="T659" s="204" t="str">
        <f>IF(C659="","",IF(AND(J659=0,K659=0),0,IF(Q659="有",IF(H659="ガソリン",VLOOKUP(M659,参考データ!$B$36:$F$38,3,FALSE)/R659^VLOOKUP(M659,参考データ!$B$36:$F$38,4,FALSE)/L659^VLOOKUP(M659,参考データ!$B$36:$F$38,5,FALSE),VLOOKUP(M659,参考データ!$B$39:$F$42,3,FALSE)/R659^VLOOKUP(M659,参考データ!$B$39:$F$42,4,FALSE)/L659^VLOOKUP(M659,参考データ!$B$39:$F$42,5,FALSE))*U659,J659/(IF(I659="委託輸送",IF(H659="ガソリン",INDEX(参考データ!$F$48:$I$50,MATCH(L659,参考データ!$D$48:$D$50,1),MATCH(M659,参考データ!$F$47:$I$47,0)),INDEX(参考データ!$F$51:$I$59,MATCH(L659,参考データ!$D$51:$D$59,1),MATCH(M659,参考データ!$F$47:$I$47,0))),IF(H659="ガソリン",INDEX(参考データ!$F$60:$I$62,MATCH(L659,参考データ!$D$60:$D$62,1),MATCH(M659,参考データ!$F$47:$I$47,0)),INDEX(参考データ!$F$63:$I$71,MATCH(L659,参考データ!$D$63:$D$71,1),MATCH(M659,参考データ!$F$47:$I$47,0))))))))</f>
        <v/>
      </c>
      <c r="U659" s="218" t="str">
        <f t="shared" si="95"/>
        <v/>
      </c>
      <c r="V659" s="206" t="str">
        <f>IF(C659="","",IF(AND(K659=0,T659=0),"OK",IF(Q659="有",IF(OR(IF(I659="委託輸送",IF(H659="ガソリン",VLOOKUP(L659,参考データ!$D$4:$H$6,5,TRUE),VLOOKUP(L659,参考データ!$D$7:$H$15,5,TRUE)),IF(H659="ガソリン",VLOOKUP(L659,参考データ!$D$16:$H$18,5,TRUE),VLOOKUP(L659,参考データ!$D$19:$H$27,5,TRUE)))&lt;(J659/N659),S659&gt;R659),"エラー","OK"),IF(IF(I659="委託輸送",IF(H659="ガソリン",VLOOKUP(L659,参考データ!$D$4:$H$6,5,TRUE),VLOOKUP(L659,参考データ!$D$7:$H$15,5,TRUE)),IF(H659="ガソリン",VLOOKUP(L659,参考データ!$D$16:$H$18,5,TRUE),VLOOKUP(L659,参考データ!$D$19:$H$27,5,TRUE)))&lt;(J659/N659),"エラー","OK"))))</f>
        <v/>
      </c>
      <c r="AN659" s="156">
        <f t="shared" si="96"/>
        <v>0</v>
      </c>
      <c r="AO659" s="156">
        <f t="shared" si="97"/>
        <v>0</v>
      </c>
      <c r="AP659" s="140">
        <f t="shared" si="98"/>
        <v>0</v>
      </c>
      <c r="AQ659" s="159" t="str">
        <f t="shared" si="99"/>
        <v/>
      </c>
    </row>
    <row r="660" spans="2:43" x14ac:dyDescent="0.2">
      <c r="B660" s="202">
        <v>649</v>
      </c>
      <c r="C660" s="45"/>
      <c r="D660" s="114"/>
      <c r="E660" s="114"/>
      <c r="F660" s="114"/>
      <c r="G660" s="44"/>
      <c r="H660" s="10"/>
      <c r="I660" s="10"/>
      <c r="J660" s="5"/>
      <c r="K660" s="36"/>
      <c r="L660" s="37"/>
      <c r="M660" s="8"/>
      <c r="N660" s="82"/>
      <c r="O660" s="68"/>
      <c r="P660" s="82"/>
      <c r="Q660" s="81"/>
      <c r="R660" s="280" t="str">
        <f t="shared" si="94"/>
        <v/>
      </c>
      <c r="S660" s="39" t="str">
        <f>IF(I660="","",IF(I660="委託輸送",IF(H660="ガソリン",VLOOKUP(L660,参考データ!$D$4:$F$6,3,TRUE),VLOOKUP(L660,参考データ!$D$7:$F$15,3,TRUE)),IF(H660="ガソリン",VLOOKUP(L660,参考データ!$D$16:$F$18,3,TRUE),VLOOKUP(L660,参考データ!$D$19:$F$27,3,TRUE))))</f>
        <v/>
      </c>
      <c r="T660" s="204" t="str">
        <f>IF(C660="","",IF(AND(J660=0,K660=0),0,IF(Q660="有",IF(H660="ガソリン",VLOOKUP(M660,参考データ!$B$36:$F$38,3,FALSE)/R660^VLOOKUP(M660,参考データ!$B$36:$F$38,4,FALSE)/L660^VLOOKUP(M660,参考データ!$B$36:$F$38,5,FALSE),VLOOKUP(M660,参考データ!$B$39:$F$42,3,FALSE)/R660^VLOOKUP(M660,参考データ!$B$39:$F$42,4,FALSE)/L660^VLOOKUP(M660,参考データ!$B$39:$F$42,5,FALSE))*U660,J660/(IF(I660="委託輸送",IF(H660="ガソリン",INDEX(参考データ!$F$48:$I$50,MATCH(L660,参考データ!$D$48:$D$50,1),MATCH(M660,参考データ!$F$47:$I$47,0)),INDEX(参考データ!$F$51:$I$59,MATCH(L660,参考データ!$D$51:$D$59,1),MATCH(M660,参考データ!$F$47:$I$47,0))),IF(H660="ガソリン",INDEX(参考データ!$F$60:$I$62,MATCH(L660,参考データ!$D$60:$D$62,1),MATCH(M660,参考データ!$F$47:$I$47,0)),INDEX(参考データ!$F$63:$I$71,MATCH(L660,参考データ!$D$63:$D$71,1),MATCH(M660,参考データ!$F$47:$I$47,0))))))))</f>
        <v/>
      </c>
      <c r="U660" s="218" t="str">
        <f t="shared" si="95"/>
        <v/>
      </c>
      <c r="V660" s="206" t="str">
        <f>IF(C660="","",IF(AND(K660=0,T660=0),"OK",IF(Q660="有",IF(OR(IF(I660="委託輸送",IF(H660="ガソリン",VLOOKUP(L660,参考データ!$D$4:$H$6,5,TRUE),VLOOKUP(L660,参考データ!$D$7:$H$15,5,TRUE)),IF(H660="ガソリン",VLOOKUP(L660,参考データ!$D$16:$H$18,5,TRUE),VLOOKUP(L660,参考データ!$D$19:$H$27,5,TRUE)))&lt;(J660/N660),S660&gt;R660),"エラー","OK"),IF(IF(I660="委託輸送",IF(H660="ガソリン",VLOOKUP(L660,参考データ!$D$4:$H$6,5,TRUE),VLOOKUP(L660,参考データ!$D$7:$H$15,5,TRUE)),IF(H660="ガソリン",VLOOKUP(L660,参考データ!$D$16:$H$18,5,TRUE),VLOOKUP(L660,参考データ!$D$19:$H$27,5,TRUE)))&lt;(J660/N660),"エラー","OK"))))</f>
        <v/>
      </c>
      <c r="AN660" s="156">
        <f t="shared" si="96"/>
        <v>0</v>
      </c>
      <c r="AO660" s="156">
        <f t="shared" si="97"/>
        <v>0</v>
      </c>
      <c r="AP660" s="140">
        <f t="shared" si="98"/>
        <v>0</v>
      </c>
      <c r="AQ660" s="159" t="str">
        <f t="shared" si="99"/>
        <v/>
      </c>
    </row>
    <row r="661" spans="2:43" x14ac:dyDescent="0.2">
      <c r="B661" s="202">
        <v>650</v>
      </c>
      <c r="C661" s="45"/>
      <c r="D661" s="114"/>
      <c r="E661" s="114"/>
      <c r="F661" s="114"/>
      <c r="G661" s="44"/>
      <c r="H661" s="10"/>
      <c r="I661" s="10"/>
      <c r="J661" s="5"/>
      <c r="K661" s="36"/>
      <c r="L661" s="37"/>
      <c r="M661" s="8"/>
      <c r="N661" s="82"/>
      <c r="O661" s="68"/>
      <c r="P661" s="82"/>
      <c r="Q661" s="81"/>
      <c r="R661" s="280" t="str">
        <f t="shared" si="94"/>
        <v/>
      </c>
      <c r="S661" s="39" t="str">
        <f>IF(I661="","",IF(I661="委託輸送",IF(H661="ガソリン",VLOOKUP(L661,参考データ!$D$4:$F$6,3,TRUE),VLOOKUP(L661,参考データ!$D$7:$F$15,3,TRUE)),IF(H661="ガソリン",VLOOKUP(L661,参考データ!$D$16:$F$18,3,TRUE),VLOOKUP(L661,参考データ!$D$19:$F$27,3,TRUE))))</f>
        <v/>
      </c>
      <c r="T661" s="204" t="str">
        <f>IF(C661="","",IF(AND(J661=0,K661=0),0,IF(Q661="有",IF(H661="ガソリン",VLOOKUP(M661,参考データ!$B$36:$F$38,3,FALSE)/R661^VLOOKUP(M661,参考データ!$B$36:$F$38,4,FALSE)/L661^VLOOKUP(M661,参考データ!$B$36:$F$38,5,FALSE),VLOOKUP(M661,参考データ!$B$39:$F$42,3,FALSE)/R661^VLOOKUP(M661,参考データ!$B$39:$F$42,4,FALSE)/L661^VLOOKUP(M661,参考データ!$B$39:$F$42,5,FALSE))*U661,J661/(IF(I661="委託輸送",IF(H661="ガソリン",INDEX(参考データ!$F$48:$I$50,MATCH(L661,参考データ!$D$48:$D$50,1),MATCH(M661,参考データ!$F$47:$I$47,0)),INDEX(参考データ!$F$51:$I$59,MATCH(L661,参考データ!$D$51:$D$59,1),MATCH(M661,参考データ!$F$47:$I$47,0))),IF(H661="ガソリン",INDEX(参考データ!$F$60:$I$62,MATCH(L661,参考データ!$D$60:$D$62,1),MATCH(M661,参考データ!$F$47:$I$47,0)),INDEX(参考データ!$F$63:$I$71,MATCH(L661,参考データ!$D$63:$D$71,1),MATCH(M661,参考データ!$F$47:$I$47,0))))))))</f>
        <v/>
      </c>
      <c r="U661" s="218" t="str">
        <f t="shared" si="95"/>
        <v/>
      </c>
      <c r="V661" s="206" t="str">
        <f>IF(C661="","",IF(AND(K661=0,T661=0),"OK",IF(Q661="有",IF(OR(IF(I661="委託輸送",IF(H661="ガソリン",VLOOKUP(L661,参考データ!$D$4:$H$6,5,TRUE),VLOOKUP(L661,参考データ!$D$7:$H$15,5,TRUE)),IF(H661="ガソリン",VLOOKUP(L661,参考データ!$D$16:$H$18,5,TRUE),VLOOKUP(L661,参考データ!$D$19:$H$27,5,TRUE)))&lt;(J661/N661),S661&gt;R661),"エラー","OK"),IF(IF(I661="委託輸送",IF(H661="ガソリン",VLOOKUP(L661,参考データ!$D$4:$H$6,5,TRUE),VLOOKUP(L661,参考データ!$D$7:$H$15,5,TRUE)),IF(H661="ガソリン",VLOOKUP(L661,参考データ!$D$16:$H$18,5,TRUE),VLOOKUP(L661,参考データ!$D$19:$H$27,5,TRUE)))&lt;(J661/N661),"エラー","OK"))))</f>
        <v/>
      </c>
      <c r="AN661" s="156">
        <f t="shared" si="96"/>
        <v>0</v>
      </c>
      <c r="AO661" s="156">
        <f t="shared" si="97"/>
        <v>0</v>
      </c>
      <c r="AP661" s="140">
        <f t="shared" si="98"/>
        <v>0</v>
      </c>
      <c r="AQ661" s="159" t="str">
        <f t="shared" si="99"/>
        <v/>
      </c>
    </row>
    <row r="662" spans="2:43" x14ac:dyDescent="0.2">
      <c r="B662" s="202">
        <v>651</v>
      </c>
      <c r="C662" s="45"/>
      <c r="D662" s="114"/>
      <c r="E662" s="114"/>
      <c r="F662" s="114"/>
      <c r="G662" s="44"/>
      <c r="H662" s="10"/>
      <c r="I662" s="10"/>
      <c r="J662" s="5"/>
      <c r="K662" s="36"/>
      <c r="L662" s="37"/>
      <c r="M662" s="8"/>
      <c r="N662" s="82"/>
      <c r="O662" s="68"/>
      <c r="P662" s="82"/>
      <c r="Q662" s="81"/>
      <c r="R662" s="280" t="str">
        <f t="shared" si="94"/>
        <v/>
      </c>
      <c r="S662" s="39" t="str">
        <f>IF(I662="","",IF(I662="委託輸送",IF(H662="ガソリン",VLOOKUP(L662,参考データ!$D$4:$F$6,3,TRUE),VLOOKUP(L662,参考データ!$D$7:$F$15,3,TRUE)),IF(H662="ガソリン",VLOOKUP(L662,参考データ!$D$16:$F$18,3,TRUE),VLOOKUP(L662,参考データ!$D$19:$F$27,3,TRUE))))</f>
        <v/>
      </c>
      <c r="T662" s="204" t="str">
        <f>IF(C662="","",IF(AND(J662=0,K662=0),0,IF(Q662="有",IF(H662="ガソリン",VLOOKUP(M662,参考データ!$B$36:$F$38,3,FALSE)/R662^VLOOKUP(M662,参考データ!$B$36:$F$38,4,FALSE)/L662^VLOOKUP(M662,参考データ!$B$36:$F$38,5,FALSE),VLOOKUP(M662,参考データ!$B$39:$F$42,3,FALSE)/R662^VLOOKUP(M662,参考データ!$B$39:$F$42,4,FALSE)/L662^VLOOKUP(M662,参考データ!$B$39:$F$42,5,FALSE))*U662,J662/(IF(I662="委託輸送",IF(H662="ガソリン",INDEX(参考データ!$F$48:$I$50,MATCH(L662,参考データ!$D$48:$D$50,1),MATCH(M662,参考データ!$F$47:$I$47,0)),INDEX(参考データ!$F$51:$I$59,MATCH(L662,参考データ!$D$51:$D$59,1),MATCH(M662,参考データ!$F$47:$I$47,0))),IF(H662="ガソリン",INDEX(参考データ!$F$60:$I$62,MATCH(L662,参考データ!$D$60:$D$62,1),MATCH(M662,参考データ!$F$47:$I$47,0)),INDEX(参考データ!$F$63:$I$71,MATCH(L662,参考データ!$D$63:$D$71,1),MATCH(M662,参考データ!$F$47:$I$47,0))))))))</f>
        <v/>
      </c>
      <c r="U662" s="218" t="str">
        <f t="shared" si="95"/>
        <v/>
      </c>
      <c r="V662" s="206" t="str">
        <f>IF(C662="","",IF(AND(K662=0,T662=0),"OK",IF(Q662="有",IF(OR(IF(I662="委託輸送",IF(H662="ガソリン",VLOOKUP(L662,参考データ!$D$4:$H$6,5,TRUE),VLOOKUP(L662,参考データ!$D$7:$H$15,5,TRUE)),IF(H662="ガソリン",VLOOKUP(L662,参考データ!$D$16:$H$18,5,TRUE),VLOOKUP(L662,参考データ!$D$19:$H$27,5,TRUE)))&lt;(J662/N662),S662&gt;R662),"エラー","OK"),IF(IF(I662="委託輸送",IF(H662="ガソリン",VLOOKUP(L662,参考データ!$D$4:$H$6,5,TRUE),VLOOKUP(L662,参考データ!$D$7:$H$15,5,TRUE)),IF(H662="ガソリン",VLOOKUP(L662,参考データ!$D$16:$H$18,5,TRUE),VLOOKUP(L662,参考データ!$D$19:$H$27,5,TRUE)))&lt;(J662/N662),"エラー","OK"))))</f>
        <v/>
      </c>
      <c r="AN662" s="156">
        <f t="shared" si="96"/>
        <v>0</v>
      </c>
      <c r="AO662" s="156">
        <f t="shared" si="97"/>
        <v>0</v>
      </c>
      <c r="AP662" s="140">
        <f t="shared" si="98"/>
        <v>0</v>
      </c>
      <c r="AQ662" s="159" t="str">
        <f t="shared" si="99"/>
        <v/>
      </c>
    </row>
    <row r="663" spans="2:43" x14ac:dyDescent="0.2">
      <c r="B663" s="202">
        <v>652</v>
      </c>
      <c r="C663" s="45"/>
      <c r="D663" s="114"/>
      <c r="E663" s="114"/>
      <c r="F663" s="114"/>
      <c r="G663" s="44"/>
      <c r="H663" s="10"/>
      <c r="I663" s="10"/>
      <c r="J663" s="5"/>
      <c r="K663" s="36"/>
      <c r="L663" s="37"/>
      <c r="M663" s="8"/>
      <c r="N663" s="82"/>
      <c r="O663" s="68"/>
      <c r="P663" s="82"/>
      <c r="Q663" s="81"/>
      <c r="R663" s="280" t="str">
        <f t="shared" si="94"/>
        <v/>
      </c>
      <c r="S663" s="39" t="str">
        <f>IF(I663="","",IF(I663="委託輸送",IF(H663="ガソリン",VLOOKUP(L663,参考データ!$D$4:$F$6,3,TRUE),VLOOKUP(L663,参考データ!$D$7:$F$15,3,TRUE)),IF(H663="ガソリン",VLOOKUP(L663,参考データ!$D$16:$F$18,3,TRUE),VLOOKUP(L663,参考データ!$D$19:$F$27,3,TRUE))))</f>
        <v/>
      </c>
      <c r="T663" s="204" t="str">
        <f>IF(C663="","",IF(AND(J663=0,K663=0),0,IF(Q663="有",IF(H663="ガソリン",VLOOKUP(M663,参考データ!$B$36:$F$38,3,FALSE)/R663^VLOOKUP(M663,参考データ!$B$36:$F$38,4,FALSE)/L663^VLOOKUP(M663,参考データ!$B$36:$F$38,5,FALSE),VLOOKUP(M663,参考データ!$B$39:$F$42,3,FALSE)/R663^VLOOKUP(M663,参考データ!$B$39:$F$42,4,FALSE)/L663^VLOOKUP(M663,参考データ!$B$39:$F$42,5,FALSE))*U663,J663/(IF(I663="委託輸送",IF(H663="ガソリン",INDEX(参考データ!$F$48:$I$50,MATCH(L663,参考データ!$D$48:$D$50,1),MATCH(M663,参考データ!$F$47:$I$47,0)),INDEX(参考データ!$F$51:$I$59,MATCH(L663,参考データ!$D$51:$D$59,1),MATCH(M663,参考データ!$F$47:$I$47,0))),IF(H663="ガソリン",INDEX(参考データ!$F$60:$I$62,MATCH(L663,参考データ!$D$60:$D$62,1),MATCH(M663,参考データ!$F$47:$I$47,0)),INDEX(参考データ!$F$63:$I$71,MATCH(L663,参考データ!$D$63:$D$71,1),MATCH(M663,参考データ!$F$47:$I$47,0))))))))</f>
        <v/>
      </c>
      <c r="U663" s="218" t="str">
        <f t="shared" si="95"/>
        <v/>
      </c>
      <c r="V663" s="206" t="str">
        <f>IF(C663="","",IF(AND(K663=0,T663=0),"OK",IF(Q663="有",IF(OR(IF(I663="委託輸送",IF(H663="ガソリン",VLOOKUP(L663,参考データ!$D$4:$H$6,5,TRUE),VLOOKUP(L663,参考データ!$D$7:$H$15,5,TRUE)),IF(H663="ガソリン",VLOOKUP(L663,参考データ!$D$16:$H$18,5,TRUE),VLOOKUP(L663,参考データ!$D$19:$H$27,5,TRUE)))&lt;(J663/N663),S663&gt;R663),"エラー","OK"),IF(IF(I663="委託輸送",IF(H663="ガソリン",VLOOKUP(L663,参考データ!$D$4:$H$6,5,TRUE),VLOOKUP(L663,参考データ!$D$7:$H$15,5,TRUE)),IF(H663="ガソリン",VLOOKUP(L663,参考データ!$D$16:$H$18,5,TRUE),VLOOKUP(L663,参考データ!$D$19:$H$27,5,TRUE)))&lt;(J663/N663),"エラー","OK"))))</f>
        <v/>
      </c>
      <c r="AN663" s="156">
        <f t="shared" si="96"/>
        <v>0</v>
      </c>
      <c r="AO663" s="156">
        <f t="shared" si="97"/>
        <v>0</v>
      </c>
      <c r="AP663" s="140">
        <f t="shared" si="98"/>
        <v>0</v>
      </c>
      <c r="AQ663" s="159" t="str">
        <f t="shared" si="99"/>
        <v/>
      </c>
    </row>
    <row r="664" spans="2:43" x14ac:dyDescent="0.2">
      <c r="B664" s="202">
        <v>653</v>
      </c>
      <c r="C664" s="45"/>
      <c r="D664" s="114"/>
      <c r="E664" s="114"/>
      <c r="F664" s="114"/>
      <c r="G664" s="44"/>
      <c r="H664" s="10"/>
      <c r="I664" s="10"/>
      <c r="J664" s="5"/>
      <c r="K664" s="36"/>
      <c r="L664" s="37"/>
      <c r="M664" s="8"/>
      <c r="N664" s="82"/>
      <c r="O664" s="68"/>
      <c r="P664" s="82"/>
      <c r="Q664" s="81"/>
      <c r="R664" s="280" t="str">
        <f t="shared" si="94"/>
        <v/>
      </c>
      <c r="S664" s="39" t="str">
        <f>IF(I664="","",IF(I664="委託輸送",IF(H664="ガソリン",VLOOKUP(L664,参考データ!$D$4:$F$6,3,TRUE),VLOOKUP(L664,参考データ!$D$7:$F$15,3,TRUE)),IF(H664="ガソリン",VLOOKUP(L664,参考データ!$D$16:$F$18,3,TRUE),VLOOKUP(L664,参考データ!$D$19:$F$27,3,TRUE))))</f>
        <v/>
      </c>
      <c r="T664" s="204" t="str">
        <f>IF(C664="","",IF(AND(J664=0,K664=0),0,IF(Q664="有",IF(H664="ガソリン",VLOOKUP(M664,参考データ!$B$36:$F$38,3,FALSE)/R664^VLOOKUP(M664,参考データ!$B$36:$F$38,4,FALSE)/L664^VLOOKUP(M664,参考データ!$B$36:$F$38,5,FALSE),VLOOKUP(M664,参考データ!$B$39:$F$42,3,FALSE)/R664^VLOOKUP(M664,参考データ!$B$39:$F$42,4,FALSE)/L664^VLOOKUP(M664,参考データ!$B$39:$F$42,5,FALSE))*U664,J664/(IF(I664="委託輸送",IF(H664="ガソリン",INDEX(参考データ!$F$48:$I$50,MATCH(L664,参考データ!$D$48:$D$50,1),MATCH(M664,参考データ!$F$47:$I$47,0)),INDEX(参考データ!$F$51:$I$59,MATCH(L664,参考データ!$D$51:$D$59,1),MATCH(M664,参考データ!$F$47:$I$47,0))),IF(H664="ガソリン",INDEX(参考データ!$F$60:$I$62,MATCH(L664,参考データ!$D$60:$D$62,1),MATCH(M664,参考データ!$F$47:$I$47,0)),INDEX(参考データ!$F$63:$I$71,MATCH(L664,参考データ!$D$63:$D$71,1),MATCH(M664,参考データ!$F$47:$I$47,0))))))))</f>
        <v/>
      </c>
      <c r="U664" s="218" t="str">
        <f t="shared" si="95"/>
        <v/>
      </c>
      <c r="V664" s="206" t="str">
        <f>IF(C664="","",IF(AND(K664=0,T664=0),"OK",IF(Q664="有",IF(OR(IF(I664="委託輸送",IF(H664="ガソリン",VLOOKUP(L664,参考データ!$D$4:$H$6,5,TRUE),VLOOKUP(L664,参考データ!$D$7:$H$15,5,TRUE)),IF(H664="ガソリン",VLOOKUP(L664,参考データ!$D$16:$H$18,5,TRUE),VLOOKUP(L664,参考データ!$D$19:$H$27,5,TRUE)))&lt;(J664/N664),S664&gt;R664),"エラー","OK"),IF(IF(I664="委託輸送",IF(H664="ガソリン",VLOOKUP(L664,参考データ!$D$4:$H$6,5,TRUE),VLOOKUP(L664,参考データ!$D$7:$H$15,5,TRUE)),IF(H664="ガソリン",VLOOKUP(L664,参考データ!$D$16:$H$18,5,TRUE),VLOOKUP(L664,参考データ!$D$19:$H$27,5,TRUE)))&lt;(J664/N664),"エラー","OK"))))</f>
        <v/>
      </c>
      <c r="AN664" s="156">
        <f t="shared" si="96"/>
        <v>0</v>
      </c>
      <c r="AO664" s="156">
        <f t="shared" si="97"/>
        <v>0</v>
      </c>
      <c r="AP664" s="140">
        <f t="shared" si="98"/>
        <v>0</v>
      </c>
      <c r="AQ664" s="159" t="str">
        <f t="shared" si="99"/>
        <v/>
      </c>
    </row>
    <row r="665" spans="2:43" x14ac:dyDescent="0.2">
      <c r="B665" s="202">
        <v>654</v>
      </c>
      <c r="C665" s="45"/>
      <c r="D665" s="114"/>
      <c r="E665" s="114"/>
      <c r="F665" s="114"/>
      <c r="G665" s="44"/>
      <c r="H665" s="10"/>
      <c r="I665" s="10"/>
      <c r="J665" s="5"/>
      <c r="K665" s="36"/>
      <c r="L665" s="37"/>
      <c r="M665" s="8"/>
      <c r="N665" s="82"/>
      <c r="O665" s="68"/>
      <c r="P665" s="82"/>
      <c r="Q665" s="81"/>
      <c r="R665" s="280" t="str">
        <f t="shared" si="94"/>
        <v/>
      </c>
      <c r="S665" s="39" t="str">
        <f>IF(I665="","",IF(I665="委託輸送",IF(H665="ガソリン",VLOOKUP(L665,参考データ!$D$4:$F$6,3,TRUE),VLOOKUP(L665,参考データ!$D$7:$F$15,3,TRUE)),IF(H665="ガソリン",VLOOKUP(L665,参考データ!$D$16:$F$18,3,TRUE),VLOOKUP(L665,参考データ!$D$19:$F$27,3,TRUE))))</f>
        <v/>
      </c>
      <c r="T665" s="204" t="str">
        <f>IF(C665="","",IF(AND(J665=0,K665=0),0,IF(Q665="有",IF(H665="ガソリン",VLOOKUP(M665,参考データ!$B$36:$F$38,3,FALSE)/R665^VLOOKUP(M665,参考データ!$B$36:$F$38,4,FALSE)/L665^VLOOKUP(M665,参考データ!$B$36:$F$38,5,FALSE),VLOOKUP(M665,参考データ!$B$39:$F$42,3,FALSE)/R665^VLOOKUP(M665,参考データ!$B$39:$F$42,4,FALSE)/L665^VLOOKUP(M665,参考データ!$B$39:$F$42,5,FALSE))*U665,J665/(IF(I665="委託輸送",IF(H665="ガソリン",INDEX(参考データ!$F$48:$I$50,MATCH(L665,参考データ!$D$48:$D$50,1),MATCH(M665,参考データ!$F$47:$I$47,0)),INDEX(参考データ!$F$51:$I$59,MATCH(L665,参考データ!$D$51:$D$59,1),MATCH(M665,参考データ!$F$47:$I$47,0))),IF(H665="ガソリン",INDEX(参考データ!$F$60:$I$62,MATCH(L665,参考データ!$D$60:$D$62,1),MATCH(M665,参考データ!$F$47:$I$47,0)),INDEX(参考データ!$F$63:$I$71,MATCH(L665,参考データ!$D$63:$D$71,1),MATCH(M665,参考データ!$F$47:$I$47,0))))))))</f>
        <v/>
      </c>
      <c r="U665" s="218" t="str">
        <f t="shared" si="95"/>
        <v/>
      </c>
      <c r="V665" s="206" t="str">
        <f>IF(C665="","",IF(AND(K665=0,T665=0),"OK",IF(Q665="有",IF(OR(IF(I665="委託輸送",IF(H665="ガソリン",VLOOKUP(L665,参考データ!$D$4:$H$6,5,TRUE),VLOOKUP(L665,参考データ!$D$7:$H$15,5,TRUE)),IF(H665="ガソリン",VLOOKUP(L665,参考データ!$D$16:$H$18,5,TRUE),VLOOKUP(L665,参考データ!$D$19:$H$27,5,TRUE)))&lt;(J665/N665),S665&gt;R665),"エラー","OK"),IF(IF(I665="委託輸送",IF(H665="ガソリン",VLOOKUP(L665,参考データ!$D$4:$H$6,5,TRUE),VLOOKUP(L665,参考データ!$D$7:$H$15,5,TRUE)),IF(H665="ガソリン",VLOOKUP(L665,参考データ!$D$16:$H$18,5,TRUE),VLOOKUP(L665,参考データ!$D$19:$H$27,5,TRUE)))&lt;(J665/N665),"エラー","OK"))))</f>
        <v/>
      </c>
      <c r="AN665" s="156">
        <f t="shared" si="96"/>
        <v>0</v>
      </c>
      <c r="AO665" s="156">
        <f t="shared" si="97"/>
        <v>0</v>
      </c>
      <c r="AP665" s="140">
        <f t="shared" si="98"/>
        <v>0</v>
      </c>
      <c r="AQ665" s="159" t="str">
        <f t="shared" si="99"/>
        <v/>
      </c>
    </row>
    <row r="666" spans="2:43" x14ac:dyDescent="0.2">
      <c r="B666" s="202">
        <v>655</v>
      </c>
      <c r="C666" s="45"/>
      <c r="D666" s="114"/>
      <c r="E666" s="114"/>
      <c r="F666" s="114"/>
      <c r="G666" s="44"/>
      <c r="H666" s="10"/>
      <c r="I666" s="10"/>
      <c r="J666" s="5"/>
      <c r="K666" s="36"/>
      <c r="L666" s="37"/>
      <c r="M666" s="8"/>
      <c r="N666" s="82"/>
      <c r="O666" s="68"/>
      <c r="P666" s="82"/>
      <c r="Q666" s="81"/>
      <c r="R666" s="280" t="str">
        <f t="shared" si="94"/>
        <v/>
      </c>
      <c r="S666" s="39" t="str">
        <f>IF(I666="","",IF(I666="委託輸送",IF(H666="ガソリン",VLOOKUP(L666,参考データ!$D$4:$F$6,3,TRUE),VLOOKUP(L666,参考データ!$D$7:$F$15,3,TRUE)),IF(H666="ガソリン",VLOOKUP(L666,参考データ!$D$16:$F$18,3,TRUE),VLOOKUP(L666,参考データ!$D$19:$F$27,3,TRUE))))</f>
        <v/>
      </c>
      <c r="T666" s="204" t="str">
        <f>IF(C666="","",IF(AND(J666=0,K666=0),0,IF(Q666="有",IF(H666="ガソリン",VLOOKUP(M666,参考データ!$B$36:$F$38,3,FALSE)/R666^VLOOKUP(M666,参考データ!$B$36:$F$38,4,FALSE)/L666^VLOOKUP(M666,参考データ!$B$36:$F$38,5,FALSE),VLOOKUP(M666,参考データ!$B$39:$F$42,3,FALSE)/R666^VLOOKUP(M666,参考データ!$B$39:$F$42,4,FALSE)/L666^VLOOKUP(M666,参考データ!$B$39:$F$42,5,FALSE))*U666,J666/(IF(I666="委託輸送",IF(H666="ガソリン",INDEX(参考データ!$F$48:$I$50,MATCH(L666,参考データ!$D$48:$D$50,1),MATCH(M666,参考データ!$F$47:$I$47,0)),INDEX(参考データ!$F$51:$I$59,MATCH(L666,参考データ!$D$51:$D$59,1),MATCH(M666,参考データ!$F$47:$I$47,0))),IF(H666="ガソリン",INDEX(参考データ!$F$60:$I$62,MATCH(L666,参考データ!$D$60:$D$62,1),MATCH(M666,参考データ!$F$47:$I$47,0)),INDEX(参考データ!$F$63:$I$71,MATCH(L666,参考データ!$D$63:$D$71,1),MATCH(M666,参考データ!$F$47:$I$47,0))))))))</f>
        <v/>
      </c>
      <c r="U666" s="218" t="str">
        <f t="shared" si="95"/>
        <v/>
      </c>
      <c r="V666" s="206" t="str">
        <f>IF(C666="","",IF(AND(K666=0,T666=0),"OK",IF(Q666="有",IF(OR(IF(I666="委託輸送",IF(H666="ガソリン",VLOOKUP(L666,参考データ!$D$4:$H$6,5,TRUE),VLOOKUP(L666,参考データ!$D$7:$H$15,5,TRUE)),IF(H666="ガソリン",VLOOKUP(L666,参考データ!$D$16:$H$18,5,TRUE),VLOOKUP(L666,参考データ!$D$19:$H$27,5,TRUE)))&lt;(J666/N666),S666&gt;R666),"エラー","OK"),IF(IF(I666="委託輸送",IF(H666="ガソリン",VLOOKUP(L666,参考データ!$D$4:$H$6,5,TRUE),VLOOKUP(L666,参考データ!$D$7:$H$15,5,TRUE)),IF(H666="ガソリン",VLOOKUP(L666,参考データ!$D$16:$H$18,5,TRUE),VLOOKUP(L666,参考データ!$D$19:$H$27,5,TRUE)))&lt;(J666/N666),"エラー","OK"))))</f>
        <v/>
      </c>
      <c r="AN666" s="156">
        <f t="shared" si="96"/>
        <v>0</v>
      </c>
      <c r="AO666" s="156">
        <f t="shared" si="97"/>
        <v>0</v>
      </c>
      <c r="AP666" s="140">
        <f t="shared" si="98"/>
        <v>0</v>
      </c>
      <c r="AQ666" s="159" t="str">
        <f t="shared" si="99"/>
        <v/>
      </c>
    </row>
    <row r="667" spans="2:43" x14ac:dyDescent="0.2">
      <c r="B667" s="202">
        <v>656</v>
      </c>
      <c r="C667" s="45"/>
      <c r="D667" s="114"/>
      <c r="E667" s="114"/>
      <c r="F667" s="114"/>
      <c r="G667" s="44"/>
      <c r="H667" s="10"/>
      <c r="I667" s="10"/>
      <c r="J667" s="5"/>
      <c r="K667" s="36"/>
      <c r="L667" s="37"/>
      <c r="M667" s="8"/>
      <c r="N667" s="82"/>
      <c r="O667" s="68"/>
      <c r="P667" s="82"/>
      <c r="Q667" s="81"/>
      <c r="R667" s="280" t="str">
        <f t="shared" si="94"/>
        <v/>
      </c>
      <c r="S667" s="39" t="str">
        <f>IF(I667="","",IF(I667="委託輸送",IF(H667="ガソリン",VLOOKUP(L667,参考データ!$D$4:$F$6,3,TRUE),VLOOKUP(L667,参考データ!$D$7:$F$15,3,TRUE)),IF(H667="ガソリン",VLOOKUP(L667,参考データ!$D$16:$F$18,3,TRUE),VLOOKUP(L667,参考データ!$D$19:$F$27,3,TRUE))))</f>
        <v/>
      </c>
      <c r="T667" s="204" t="str">
        <f>IF(C667="","",IF(AND(J667=0,K667=0),0,IF(Q667="有",IF(H667="ガソリン",VLOOKUP(M667,参考データ!$B$36:$F$38,3,FALSE)/R667^VLOOKUP(M667,参考データ!$B$36:$F$38,4,FALSE)/L667^VLOOKUP(M667,参考データ!$B$36:$F$38,5,FALSE),VLOOKUP(M667,参考データ!$B$39:$F$42,3,FALSE)/R667^VLOOKUP(M667,参考データ!$B$39:$F$42,4,FALSE)/L667^VLOOKUP(M667,参考データ!$B$39:$F$42,5,FALSE))*U667,J667/(IF(I667="委託輸送",IF(H667="ガソリン",INDEX(参考データ!$F$48:$I$50,MATCH(L667,参考データ!$D$48:$D$50,1),MATCH(M667,参考データ!$F$47:$I$47,0)),INDEX(参考データ!$F$51:$I$59,MATCH(L667,参考データ!$D$51:$D$59,1),MATCH(M667,参考データ!$F$47:$I$47,0))),IF(H667="ガソリン",INDEX(参考データ!$F$60:$I$62,MATCH(L667,参考データ!$D$60:$D$62,1),MATCH(M667,参考データ!$F$47:$I$47,0)),INDEX(参考データ!$F$63:$I$71,MATCH(L667,参考データ!$D$63:$D$71,1),MATCH(M667,参考データ!$F$47:$I$47,0))))))))</f>
        <v/>
      </c>
      <c r="U667" s="218" t="str">
        <f t="shared" si="95"/>
        <v/>
      </c>
      <c r="V667" s="206" t="str">
        <f>IF(C667="","",IF(AND(K667=0,T667=0),"OK",IF(Q667="有",IF(OR(IF(I667="委託輸送",IF(H667="ガソリン",VLOOKUP(L667,参考データ!$D$4:$H$6,5,TRUE),VLOOKUP(L667,参考データ!$D$7:$H$15,5,TRUE)),IF(H667="ガソリン",VLOOKUP(L667,参考データ!$D$16:$H$18,5,TRUE),VLOOKUP(L667,参考データ!$D$19:$H$27,5,TRUE)))&lt;(J667/N667),S667&gt;R667),"エラー","OK"),IF(IF(I667="委託輸送",IF(H667="ガソリン",VLOOKUP(L667,参考データ!$D$4:$H$6,5,TRUE),VLOOKUP(L667,参考データ!$D$7:$H$15,5,TRUE)),IF(H667="ガソリン",VLOOKUP(L667,参考データ!$D$16:$H$18,5,TRUE),VLOOKUP(L667,参考データ!$D$19:$H$27,5,TRUE)))&lt;(J667/N667),"エラー","OK"))))</f>
        <v/>
      </c>
      <c r="AN667" s="156">
        <f t="shared" si="96"/>
        <v>0</v>
      </c>
      <c r="AO667" s="156">
        <f t="shared" si="97"/>
        <v>0</v>
      </c>
      <c r="AP667" s="140">
        <f t="shared" si="98"/>
        <v>0</v>
      </c>
      <c r="AQ667" s="159" t="str">
        <f t="shared" si="99"/>
        <v/>
      </c>
    </row>
    <row r="668" spans="2:43" x14ac:dyDescent="0.2">
      <c r="B668" s="202">
        <v>657</v>
      </c>
      <c r="C668" s="45"/>
      <c r="D668" s="114"/>
      <c r="E668" s="114"/>
      <c r="F668" s="114"/>
      <c r="G668" s="44"/>
      <c r="H668" s="10"/>
      <c r="I668" s="10"/>
      <c r="J668" s="5"/>
      <c r="K668" s="36"/>
      <c r="L668" s="37"/>
      <c r="M668" s="8"/>
      <c r="N668" s="82"/>
      <c r="O668" s="68"/>
      <c r="P668" s="82"/>
      <c r="Q668" s="81"/>
      <c r="R668" s="280" t="str">
        <f t="shared" si="94"/>
        <v/>
      </c>
      <c r="S668" s="39" t="str">
        <f>IF(I668="","",IF(I668="委託輸送",IF(H668="ガソリン",VLOOKUP(L668,参考データ!$D$4:$F$6,3,TRUE),VLOOKUP(L668,参考データ!$D$7:$F$15,3,TRUE)),IF(H668="ガソリン",VLOOKUP(L668,参考データ!$D$16:$F$18,3,TRUE),VLOOKUP(L668,参考データ!$D$19:$F$27,3,TRUE))))</f>
        <v/>
      </c>
      <c r="T668" s="204" t="str">
        <f>IF(C668="","",IF(AND(J668=0,K668=0),0,IF(Q668="有",IF(H668="ガソリン",VLOOKUP(M668,参考データ!$B$36:$F$38,3,FALSE)/R668^VLOOKUP(M668,参考データ!$B$36:$F$38,4,FALSE)/L668^VLOOKUP(M668,参考データ!$B$36:$F$38,5,FALSE),VLOOKUP(M668,参考データ!$B$39:$F$42,3,FALSE)/R668^VLOOKUP(M668,参考データ!$B$39:$F$42,4,FALSE)/L668^VLOOKUP(M668,参考データ!$B$39:$F$42,5,FALSE))*U668,J668/(IF(I668="委託輸送",IF(H668="ガソリン",INDEX(参考データ!$F$48:$I$50,MATCH(L668,参考データ!$D$48:$D$50,1),MATCH(M668,参考データ!$F$47:$I$47,0)),INDEX(参考データ!$F$51:$I$59,MATCH(L668,参考データ!$D$51:$D$59,1),MATCH(M668,参考データ!$F$47:$I$47,0))),IF(H668="ガソリン",INDEX(参考データ!$F$60:$I$62,MATCH(L668,参考データ!$D$60:$D$62,1),MATCH(M668,参考データ!$F$47:$I$47,0)),INDEX(参考データ!$F$63:$I$71,MATCH(L668,参考データ!$D$63:$D$71,1),MATCH(M668,参考データ!$F$47:$I$47,0))))))))</f>
        <v/>
      </c>
      <c r="U668" s="218" t="str">
        <f t="shared" si="95"/>
        <v/>
      </c>
      <c r="V668" s="206" t="str">
        <f>IF(C668="","",IF(AND(K668=0,T668=0),"OK",IF(Q668="有",IF(OR(IF(I668="委託輸送",IF(H668="ガソリン",VLOOKUP(L668,参考データ!$D$4:$H$6,5,TRUE),VLOOKUP(L668,参考データ!$D$7:$H$15,5,TRUE)),IF(H668="ガソリン",VLOOKUP(L668,参考データ!$D$16:$H$18,5,TRUE),VLOOKUP(L668,参考データ!$D$19:$H$27,5,TRUE)))&lt;(J668/N668),S668&gt;R668),"エラー","OK"),IF(IF(I668="委託輸送",IF(H668="ガソリン",VLOOKUP(L668,参考データ!$D$4:$H$6,5,TRUE),VLOOKUP(L668,参考データ!$D$7:$H$15,5,TRUE)),IF(H668="ガソリン",VLOOKUP(L668,参考データ!$D$16:$H$18,5,TRUE),VLOOKUP(L668,参考データ!$D$19:$H$27,5,TRUE)))&lt;(J668/N668),"エラー","OK"))))</f>
        <v/>
      </c>
      <c r="AN668" s="156">
        <f t="shared" si="96"/>
        <v>0</v>
      </c>
      <c r="AO668" s="156">
        <f t="shared" si="97"/>
        <v>0</v>
      </c>
      <c r="AP668" s="140">
        <f t="shared" si="98"/>
        <v>0</v>
      </c>
      <c r="AQ668" s="159" t="str">
        <f t="shared" si="99"/>
        <v/>
      </c>
    </row>
    <row r="669" spans="2:43" x14ac:dyDescent="0.2">
      <c r="B669" s="202">
        <v>658</v>
      </c>
      <c r="C669" s="45"/>
      <c r="D669" s="114"/>
      <c r="E669" s="114"/>
      <c r="F669" s="114"/>
      <c r="G669" s="44"/>
      <c r="H669" s="10"/>
      <c r="I669" s="10"/>
      <c r="J669" s="5"/>
      <c r="K669" s="36"/>
      <c r="L669" s="37"/>
      <c r="M669" s="8"/>
      <c r="N669" s="82"/>
      <c r="O669" s="68"/>
      <c r="P669" s="82"/>
      <c r="Q669" s="81"/>
      <c r="R669" s="280" t="str">
        <f t="shared" si="94"/>
        <v/>
      </c>
      <c r="S669" s="39" t="str">
        <f>IF(I669="","",IF(I669="委託輸送",IF(H669="ガソリン",VLOOKUP(L669,参考データ!$D$4:$F$6,3,TRUE),VLOOKUP(L669,参考データ!$D$7:$F$15,3,TRUE)),IF(H669="ガソリン",VLOOKUP(L669,参考データ!$D$16:$F$18,3,TRUE),VLOOKUP(L669,参考データ!$D$19:$F$27,3,TRUE))))</f>
        <v/>
      </c>
      <c r="T669" s="204" t="str">
        <f>IF(C669="","",IF(AND(J669=0,K669=0),0,IF(Q669="有",IF(H669="ガソリン",VLOOKUP(M669,参考データ!$B$36:$F$38,3,FALSE)/R669^VLOOKUP(M669,参考データ!$B$36:$F$38,4,FALSE)/L669^VLOOKUP(M669,参考データ!$B$36:$F$38,5,FALSE),VLOOKUP(M669,参考データ!$B$39:$F$42,3,FALSE)/R669^VLOOKUP(M669,参考データ!$B$39:$F$42,4,FALSE)/L669^VLOOKUP(M669,参考データ!$B$39:$F$42,5,FALSE))*U669,J669/(IF(I669="委託輸送",IF(H669="ガソリン",INDEX(参考データ!$F$48:$I$50,MATCH(L669,参考データ!$D$48:$D$50,1),MATCH(M669,参考データ!$F$47:$I$47,0)),INDEX(参考データ!$F$51:$I$59,MATCH(L669,参考データ!$D$51:$D$59,1),MATCH(M669,参考データ!$F$47:$I$47,0))),IF(H669="ガソリン",INDEX(参考データ!$F$60:$I$62,MATCH(L669,参考データ!$D$60:$D$62,1),MATCH(M669,参考データ!$F$47:$I$47,0)),INDEX(参考データ!$F$63:$I$71,MATCH(L669,参考データ!$D$63:$D$71,1),MATCH(M669,参考データ!$F$47:$I$47,0))))))))</f>
        <v/>
      </c>
      <c r="U669" s="218" t="str">
        <f t="shared" si="95"/>
        <v/>
      </c>
      <c r="V669" s="206" t="str">
        <f>IF(C669="","",IF(AND(K669=0,T669=0),"OK",IF(Q669="有",IF(OR(IF(I669="委託輸送",IF(H669="ガソリン",VLOOKUP(L669,参考データ!$D$4:$H$6,5,TRUE),VLOOKUP(L669,参考データ!$D$7:$H$15,5,TRUE)),IF(H669="ガソリン",VLOOKUP(L669,参考データ!$D$16:$H$18,5,TRUE),VLOOKUP(L669,参考データ!$D$19:$H$27,5,TRUE)))&lt;(J669/N669),S669&gt;R669),"エラー","OK"),IF(IF(I669="委託輸送",IF(H669="ガソリン",VLOOKUP(L669,参考データ!$D$4:$H$6,5,TRUE),VLOOKUP(L669,参考データ!$D$7:$H$15,5,TRUE)),IF(H669="ガソリン",VLOOKUP(L669,参考データ!$D$16:$H$18,5,TRUE),VLOOKUP(L669,参考データ!$D$19:$H$27,5,TRUE)))&lt;(J669/N669),"エラー","OK"))))</f>
        <v/>
      </c>
      <c r="AN669" s="156">
        <f t="shared" si="96"/>
        <v>0</v>
      </c>
      <c r="AO669" s="156">
        <f t="shared" si="97"/>
        <v>0</v>
      </c>
      <c r="AP669" s="140">
        <f t="shared" si="98"/>
        <v>0</v>
      </c>
      <c r="AQ669" s="159" t="str">
        <f t="shared" si="99"/>
        <v/>
      </c>
    </row>
    <row r="670" spans="2:43" x14ac:dyDescent="0.2">
      <c r="B670" s="202">
        <v>659</v>
      </c>
      <c r="C670" s="45"/>
      <c r="D670" s="114"/>
      <c r="E670" s="114"/>
      <c r="F670" s="114"/>
      <c r="G670" s="44"/>
      <c r="H670" s="10"/>
      <c r="I670" s="10"/>
      <c r="J670" s="5"/>
      <c r="K670" s="36"/>
      <c r="L670" s="37"/>
      <c r="M670" s="8"/>
      <c r="N670" s="82"/>
      <c r="O670" s="68"/>
      <c r="P670" s="82"/>
      <c r="Q670" s="81"/>
      <c r="R670" s="280" t="str">
        <f t="shared" si="94"/>
        <v/>
      </c>
      <c r="S670" s="39" t="str">
        <f>IF(I670="","",IF(I670="委託輸送",IF(H670="ガソリン",VLOOKUP(L670,参考データ!$D$4:$F$6,3,TRUE),VLOOKUP(L670,参考データ!$D$7:$F$15,3,TRUE)),IF(H670="ガソリン",VLOOKUP(L670,参考データ!$D$16:$F$18,3,TRUE),VLOOKUP(L670,参考データ!$D$19:$F$27,3,TRUE))))</f>
        <v/>
      </c>
      <c r="T670" s="204" t="str">
        <f>IF(C670="","",IF(AND(J670=0,K670=0),0,IF(Q670="有",IF(H670="ガソリン",VLOOKUP(M670,参考データ!$B$36:$F$38,3,FALSE)/R670^VLOOKUP(M670,参考データ!$B$36:$F$38,4,FALSE)/L670^VLOOKUP(M670,参考データ!$B$36:$F$38,5,FALSE),VLOOKUP(M670,参考データ!$B$39:$F$42,3,FALSE)/R670^VLOOKUP(M670,参考データ!$B$39:$F$42,4,FALSE)/L670^VLOOKUP(M670,参考データ!$B$39:$F$42,5,FALSE))*U670,J670/(IF(I670="委託輸送",IF(H670="ガソリン",INDEX(参考データ!$F$48:$I$50,MATCH(L670,参考データ!$D$48:$D$50,1),MATCH(M670,参考データ!$F$47:$I$47,0)),INDEX(参考データ!$F$51:$I$59,MATCH(L670,参考データ!$D$51:$D$59,1),MATCH(M670,参考データ!$F$47:$I$47,0))),IF(H670="ガソリン",INDEX(参考データ!$F$60:$I$62,MATCH(L670,参考データ!$D$60:$D$62,1),MATCH(M670,参考データ!$F$47:$I$47,0)),INDEX(参考データ!$F$63:$I$71,MATCH(L670,参考データ!$D$63:$D$71,1),MATCH(M670,参考データ!$F$47:$I$47,0))))))))</f>
        <v/>
      </c>
      <c r="U670" s="218" t="str">
        <f t="shared" si="95"/>
        <v/>
      </c>
      <c r="V670" s="206" t="str">
        <f>IF(C670="","",IF(AND(K670=0,T670=0),"OK",IF(Q670="有",IF(OR(IF(I670="委託輸送",IF(H670="ガソリン",VLOOKUP(L670,参考データ!$D$4:$H$6,5,TRUE),VLOOKUP(L670,参考データ!$D$7:$H$15,5,TRUE)),IF(H670="ガソリン",VLOOKUP(L670,参考データ!$D$16:$H$18,5,TRUE),VLOOKUP(L670,参考データ!$D$19:$H$27,5,TRUE)))&lt;(J670/N670),S670&gt;R670),"エラー","OK"),IF(IF(I670="委託輸送",IF(H670="ガソリン",VLOOKUP(L670,参考データ!$D$4:$H$6,5,TRUE),VLOOKUP(L670,参考データ!$D$7:$H$15,5,TRUE)),IF(H670="ガソリン",VLOOKUP(L670,参考データ!$D$16:$H$18,5,TRUE),VLOOKUP(L670,参考データ!$D$19:$H$27,5,TRUE)))&lt;(J670/N670),"エラー","OK"))))</f>
        <v/>
      </c>
      <c r="AN670" s="156">
        <f t="shared" si="96"/>
        <v>0</v>
      </c>
      <c r="AO670" s="156">
        <f t="shared" si="97"/>
        <v>0</v>
      </c>
      <c r="AP670" s="140">
        <f t="shared" si="98"/>
        <v>0</v>
      </c>
      <c r="AQ670" s="159" t="str">
        <f t="shared" si="99"/>
        <v/>
      </c>
    </row>
    <row r="671" spans="2:43" x14ac:dyDescent="0.2">
      <c r="B671" s="202">
        <v>660</v>
      </c>
      <c r="C671" s="45"/>
      <c r="D671" s="114"/>
      <c r="E671" s="114"/>
      <c r="F671" s="114"/>
      <c r="G671" s="44"/>
      <c r="H671" s="10"/>
      <c r="I671" s="10"/>
      <c r="J671" s="5"/>
      <c r="K671" s="36"/>
      <c r="L671" s="37"/>
      <c r="M671" s="8"/>
      <c r="N671" s="82"/>
      <c r="O671" s="68"/>
      <c r="P671" s="82"/>
      <c r="Q671" s="81"/>
      <c r="R671" s="280" t="str">
        <f t="shared" si="94"/>
        <v/>
      </c>
      <c r="S671" s="39" t="str">
        <f>IF(I671="","",IF(I671="委託輸送",IF(H671="ガソリン",VLOOKUP(L671,参考データ!$D$4:$F$6,3,TRUE),VLOOKUP(L671,参考データ!$D$7:$F$15,3,TRUE)),IF(H671="ガソリン",VLOOKUP(L671,参考データ!$D$16:$F$18,3,TRUE),VLOOKUP(L671,参考データ!$D$19:$F$27,3,TRUE))))</f>
        <v/>
      </c>
      <c r="T671" s="204" t="str">
        <f>IF(C671="","",IF(AND(J671=0,K671=0),0,IF(Q671="有",IF(H671="ガソリン",VLOOKUP(M671,参考データ!$B$36:$F$38,3,FALSE)/R671^VLOOKUP(M671,参考データ!$B$36:$F$38,4,FALSE)/L671^VLOOKUP(M671,参考データ!$B$36:$F$38,5,FALSE),VLOOKUP(M671,参考データ!$B$39:$F$42,3,FALSE)/R671^VLOOKUP(M671,参考データ!$B$39:$F$42,4,FALSE)/L671^VLOOKUP(M671,参考データ!$B$39:$F$42,5,FALSE))*U671,J671/(IF(I671="委託輸送",IF(H671="ガソリン",INDEX(参考データ!$F$48:$I$50,MATCH(L671,参考データ!$D$48:$D$50,1),MATCH(M671,参考データ!$F$47:$I$47,0)),INDEX(参考データ!$F$51:$I$59,MATCH(L671,参考データ!$D$51:$D$59,1),MATCH(M671,参考データ!$F$47:$I$47,0))),IF(H671="ガソリン",INDEX(参考データ!$F$60:$I$62,MATCH(L671,参考データ!$D$60:$D$62,1),MATCH(M671,参考データ!$F$47:$I$47,0)),INDEX(参考データ!$F$63:$I$71,MATCH(L671,参考データ!$D$63:$D$71,1),MATCH(M671,参考データ!$F$47:$I$47,0))))))))</f>
        <v/>
      </c>
      <c r="U671" s="218" t="str">
        <f t="shared" si="95"/>
        <v/>
      </c>
      <c r="V671" s="206" t="str">
        <f>IF(C671="","",IF(AND(K671=0,T671=0),"OK",IF(Q671="有",IF(OR(IF(I671="委託輸送",IF(H671="ガソリン",VLOOKUP(L671,参考データ!$D$4:$H$6,5,TRUE),VLOOKUP(L671,参考データ!$D$7:$H$15,5,TRUE)),IF(H671="ガソリン",VLOOKUP(L671,参考データ!$D$16:$H$18,5,TRUE),VLOOKUP(L671,参考データ!$D$19:$H$27,5,TRUE)))&lt;(J671/N671),S671&gt;R671),"エラー","OK"),IF(IF(I671="委託輸送",IF(H671="ガソリン",VLOOKUP(L671,参考データ!$D$4:$H$6,5,TRUE),VLOOKUP(L671,参考データ!$D$7:$H$15,5,TRUE)),IF(H671="ガソリン",VLOOKUP(L671,参考データ!$D$16:$H$18,5,TRUE),VLOOKUP(L671,参考データ!$D$19:$H$27,5,TRUE)))&lt;(J671/N671),"エラー","OK"))))</f>
        <v/>
      </c>
      <c r="AN671" s="156">
        <f t="shared" si="96"/>
        <v>0</v>
      </c>
      <c r="AO671" s="156">
        <f t="shared" si="97"/>
        <v>0</v>
      </c>
      <c r="AP671" s="140">
        <f t="shared" si="98"/>
        <v>0</v>
      </c>
      <c r="AQ671" s="159" t="str">
        <f t="shared" si="99"/>
        <v/>
      </c>
    </row>
    <row r="672" spans="2:43" x14ac:dyDescent="0.2">
      <c r="B672" s="202">
        <v>661</v>
      </c>
      <c r="C672" s="45"/>
      <c r="D672" s="114"/>
      <c r="E672" s="114"/>
      <c r="F672" s="114"/>
      <c r="G672" s="44"/>
      <c r="H672" s="10"/>
      <c r="I672" s="10"/>
      <c r="J672" s="5"/>
      <c r="K672" s="36"/>
      <c r="L672" s="37"/>
      <c r="M672" s="8"/>
      <c r="N672" s="82"/>
      <c r="O672" s="68"/>
      <c r="P672" s="82"/>
      <c r="Q672" s="81"/>
      <c r="R672" s="280" t="str">
        <f t="shared" si="94"/>
        <v/>
      </c>
      <c r="S672" s="39" t="str">
        <f>IF(I672="","",IF(I672="委託輸送",IF(H672="ガソリン",VLOOKUP(L672,参考データ!$D$4:$F$6,3,TRUE),VLOOKUP(L672,参考データ!$D$7:$F$15,3,TRUE)),IF(H672="ガソリン",VLOOKUP(L672,参考データ!$D$16:$F$18,3,TRUE),VLOOKUP(L672,参考データ!$D$19:$F$27,3,TRUE))))</f>
        <v/>
      </c>
      <c r="T672" s="204" t="str">
        <f>IF(C672="","",IF(AND(J672=0,K672=0),0,IF(Q672="有",IF(H672="ガソリン",VLOOKUP(M672,参考データ!$B$36:$F$38,3,FALSE)/R672^VLOOKUP(M672,参考データ!$B$36:$F$38,4,FALSE)/L672^VLOOKUP(M672,参考データ!$B$36:$F$38,5,FALSE),VLOOKUP(M672,参考データ!$B$39:$F$42,3,FALSE)/R672^VLOOKUP(M672,参考データ!$B$39:$F$42,4,FALSE)/L672^VLOOKUP(M672,参考データ!$B$39:$F$42,5,FALSE))*U672,J672/(IF(I672="委託輸送",IF(H672="ガソリン",INDEX(参考データ!$F$48:$I$50,MATCH(L672,参考データ!$D$48:$D$50,1),MATCH(M672,参考データ!$F$47:$I$47,0)),INDEX(参考データ!$F$51:$I$59,MATCH(L672,参考データ!$D$51:$D$59,1),MATCH(M672,参考データ!$F$47:$I$47,0))),IF(H672="ガソリン",INDEX(参考データ!$F$60:$I$62,MATCH(L672,参考データ!$D$60:$D$62,1),MATCH(M672,参考データ!$F$47:$I$47,0)),INDEX(参考データ!$F$63:$I$71,MATCH(L672,参考データ!$D$63:$D$71,1),MATCH(M672,参考データ!$F$47:$I$47,0))))))))</f>
        <v/>
      </c>
      <c r="U672" s="218" t="str">
        <f t="shared" si="95"/>
        <v/>
      </c>
      <c r="V672" s="206" t="str">
        <f>IF(C672="","",IF(AND(K672=0,T672=0),"OK",IF(Q672="有",IF(OR(IF(I672="委託輸送",IF(H672="ガソリン",VLOOKUP(L672,参考データ!$D$4:$H$6,5,TRUE),VLOOKUP(L672,参考データ!$D$7:$H$15,5,TRUE)),IF(H672="ガソリン",VLOOKUP(L672,参考データ!$D$16:$H$18,5,TRUE),VLOOKUP(L672,参考データ!$D$19:$H$27,5,TRUE)))&lt;(J672/N672),S672&gt;R672),"エラー","OK"),IF(IF(I672="委託輸送",IF(H672="ガソリン",VLOOKUP(L672,参考データ!$D$4:$H$6,5,TRUE),VLOOKUP(L672,参考データ!$D$7:$H$15,5,TRUE)),IF(H672="ガソリン",VLOOKUP(L672,参考データ!$D$16:$H$18,5,TRUE),VLOOKUP(L672,参考データ!$D$19:$H$27,5,TRUE)))&lt;(J672/N672),"エラー","OK"))))</f>
        <v/>
      </c>
      <c r="AN672" s="156">
        <f t="shared" si="96"/>
        <v>0</v>
      </c>
      <c r="AO672" s="156">
        <f t="shared" si="97"/>
        <v>0</v>
      </c>
      <c r="AP672" s="140">
        <f t="shared" si="98"/>
        <v>0</v>
      </c>
      <c r="AQ672" s="159" t="str">
        <f t="shared" si="99"/>
        <v/>
      </c>
    </row>
    <row r="673" spans="2:43" x14ac:dyDescent="0.2">
      <c r="B673" s="202">
        <v>662</v>
      </c>
      <c r="C673" s="45"/>
      <c r="D673" s="114"/>
      <c r="E673" s="114"/>
      <c r="F673" s="114"/>
      <c r="G673" s="44"/>
      <c r="H673" s="10"/>
      <c r="I673" s="10"/>
      <c r="J673" s="5"/>
      <c r="K673" s="36"/>
      <c r="L673" s="37"/>
      <c r="M673" s="8"/>
      <c r="N673" s="82"/>
      <c r="O673" s="68"/>
      <c r="P673" s="82"/>
      <c r="Q673" s="81"/>
      <c r="R673" s="280" t="str">
        <f t="shared" si="94"/>
        <v/>
      </c>
      <c r="S673" s="39" t="str">
        <f>IF(I673="","",IF(I673="委託輸送",IF(H673="ガソリン",VLOOKUP(L673,参考データ!$D$4:$F$6,3,TRUE),VLOOKUP(L673,参考データ!$D$7:$F$15,3,TRUE)),IF(H673="ガソリン",VLOOKUP(L673,参考データ!$D$16:$F$18,3,TRUE),VLOOKUP(L673,参考データ!$D$19:$F$27,3,TRUE))))</f>
        <v/>
      </c>
      <c r="T673" s="204" t="str">
        <f>IF(C673="","",IF(AND(J673=0,K673=0),0,IF(Q673="有",IF(H673="ガソリン",VLOOKUP(M673,参考データ!$B$36:$F$38,3,FALSE)/R673^VLOOKUP(M673,参考データ!$B$36:$F$38,4,FALSE)/L673^VLOOKUP(M673,参考データ!$B$36:$F$38,5,FALSE),VLOOKUP(M673,参考データ!$B$39:$F$42,3,FALSE)/R673^VLOOKUP(M673,参考データ!$B$39:$F$42,4,FALSE)/L673^VLOOKUP(M673,参考データ!$B$39:$F$42,5,FALSE))*U673,J673/(IF(I673="委託輸送",IF(H673="ガソリン",INDEX(参考データ!$F$48:$I$50,MATCH(L673,参考データ!$D$48:$D$50,1),MATCH(M673,参考データ!$F$47:$I$47,0)),INDEX(参考データ!$F$51:$I$59,MATCH(L673,参考データ!$D$51:$D$59,1),MATCH(M673,参考データ!$F$47:$I$47,0))),IF(H673="ガソリン",INDEX(参考データ!$F$60:$I$62,MATCH(L673,参考データ!$D$60:$D$62,1),MATCH(M673,参考データ!$F$47:$I$47,0)),INDEX(参考データ!$F$63:$I$71,MATCH(L673,参考データ!$D$63:$D$71,1),MATCH(M673,参考データ!$F$47:$I$47,0))))))))</f>
        <v/>
      </c>
      <c r="U673" s="218" t="str">
        <f t="shared" si="95"/>
        <v/>
      </c>
      <c r="V673" s="206" t="str">
        <f>IF(C673="","",IF(AND(K673=0,T673=0),"OK",IF(Q673="有",IF(OR(IF(I673="委託輸送",IF(H673="ガソリン",VLOOKUP(L673,参考データ!$D$4:$H$6,5,TRUE),VLOOKUP(L673,参考データ!$D$7:$H$15,5,TRUE)),IF(H673="ガソリン",VLOOKUP(L673,参考データ!$D$16:$H$18,5,TRUE),VLOOKUP(L673,参考データ!$D$19:$H$27,5,TRUE)))&lt;(J673/N673),S673&gt;R673),"エラー","OK"),IF(IF(I673="委託輸送",IF(H673="ガソリン",VLOOKUP(L673,参考データ!$D$4:$H$6,5,TRUE),VLOOKUP(L673,参考データ!$D$7:$H$15,5,TRUE)),IF(H673="ガソリン",VLOOKUP(L673,参考データ!$D$16:$H$18,5,TRUE),VLOOKUP(L673,参考データ!$D$19:$H$27,5,TRUE)))&lt;(J673/N673),"エラー","OK"))))</f>
        <v/>
      </c>
      <c r="AN673" s="156">
        <f t="shared" si="96"/>
        <v>0</v>
      </c>
      <c r="AO673" s="156">
        <f t="shared" si="97"/>
        <v>0</v>
      </c>
      <c r="AP673" s="140">
        <f t="shared" si="98"/>
        <v>0</v>
      </c>
      <c r="AQ673" s="159" t="str">
        <f t="shared" si="99"/>
        <v/>
      </c>
    </row>
    <row r="674" spans="2:43" x14ac:dyDescent="0.2">
      <c r="B674" s="202">
        <v>663</v>
      </c>
      <c r="C674" s="45"/>
      <c r="D674" s="114"/>
      <c r="E674" s="114"/>
      <c r="F674" s="114"/>
      <c r="G674" s="44"/>
      <c r="H674" s="10"/>
      <c r="I674" s="10"/>
      <c r="J674" s="5"/>
      <c r="K674" s="36"/>
      <c r="L674" s="37"/>
      <c r="M674" s="8"/>
      <c r="N674" s="82"/>
      <c r="O674" s="68"/>
      <c r="P674" s="82"/>
      <c r="Q674" s="81"/>
      <c r="R674" s="280" t="str">
        <f t="shared" si="94"/>
        <v/>
      </c>
      <c r="S674" s="39" t="str">
        <f>IF(I674="","",IF(I674="委託輸送",IF(H674="ガソリン",VLOOKUP(L674,参考データ!$D$4:$F$6,3,TRUE),VLOOKUP(L674,参考データ!$D$7:$F$15,3,TRUE)),IF(H674="ガソリン",VLOOKUP(L674,参考データ!$D$16:$F$18,3,TRUE),VLOOKUP(L674,参考データ!$D$19:$F$27,3,TRUE))))</f>
        <v/>
      </c>
      <c r="T674" s="204" t="str">
        <f>IF(C674="","",IF(AND(J674=0,K674=0),0,IF(Q674="有",IF(H674="ガソリン",VLOOKUP(M674,参考データ!$B$36:$F$38,3,FALSE)/R674^VLOOKUP(M674,参考データ!$B$36:$F$38,4,FALSE)/L674^VLOOKUP(M674,参考データ!$B$36:$F$38,5,FALSE),VLOOKUP(M674,参考データ!$B$39:$F$42,3,FALSE)/R674^VLOOKUP(M674,参考データ!$B$39:$F$42,4,FALSE)/L674^VLOOKUP(M674,参考データ!$B$39:$F$42,5,FALSE))*U674,J674/(IF(I674="委託輸送",IF(H674="ガソリン",INDEX(参考データ!$F$48:$I$50,MATCH(L674,参考データ!$D$48:$D$50,1),MATCH(M674,参考データ!$F$47:$I$47,0)),INDEX(参考データ!$F$51:$I$59,MATCH(L674,参考データ!$D$51:$D$59,1),MATCH(M674,参考データ!$F$47:$I$47,0))),IF(H674="ガソリン",INDEX(参考データ!$F$60:$I$62,MATCH(L674,参考データ!$D$60:$D$62,1),MATCH(M674,参考データ!$F$47:$I$47,0)),INDEX(参考データ!$F$63:$I$71,MATCH(L674,参考データ!$D$63:$D$71,1),MATCH(M674,参考データ!$F$47:$I$47,0))))))))</f>
        <v/>
      </c>
      <c r="U674" s="218" t="str">
        <f t="shared" si="95"/>
        <v/>
      </c>
      <c r="V674" s="206" t="str">
        <f>IF(C674="","",IF(AND(K674=0,T674=0),"OK",IF(Q674="有",IF(OR(IF(I674="委託輸送",IF(H674="ガソリン",VLOOKUP(L674,参考データ!$D$4:$H$6,5,TRUE),VLOOKUP(L674,参考データ!$D$7:$H$15,5,TRUE)),IF(H674="ガソリン",VLOOKUP(L674,参考データ!$D$16:$H$18,5,TRUE),VLOOKUP(L674,参考データ!$D$19:$H$27,5,TRUE)))&lt;(J674/N674),S674&gt;R674),"エラー","OK"),IF(IF(I674="委託輸送",IF(H674="ガソリン",VLOOKUP(L674,参考データ!$D$4:$H$6,5,TRUE),VLOOKUP(L674,参考データ!$D$7:$H$15,5,TRUE)),IF(H674="ガソリン",VLOOKUP(L674,参考データ!$D$16:$H$18,5,TRUE),VLOOKUP(L674,参考データ!$D$19:$H$27,5,TRUE)))&lt;(J674/N674),"エラー","OK"))))</f>
        <v/>
      </c>
      <c r="AN674" s="156">
        <f t="shared" si="96"/>
        <v>0</v>
      </c>
      <c r="AO674" s="156">
        <f t="shared" si="97"/>
        <v>0</v>
      </c>
      <c r="AP674" s="140">
        <f t="shared" si="98"/>
        <v>0</v>
      </c>
      <c r="AQ674" s="159" t="str">
        <f t="shared" si="99"/>
        <v/>
      </c>
    </row>
    <row r="675" spans="2:43" x14ac:dyDescent="0.2">
      <c r="B675" s="202">
        <v>664</v>
      </c>
      <c r="C675" s="45"/>
      <c r="D675" s="114"/>
      <c r="E675" s="114"/>
      <c r="F675" s="114"/>
      <c r="G675" s="44"/>
      <c r="H675" s="10"/>
      <c r="I675" s="10"/>
      <c r="J675" s="5"/>
      <c r="K675" s="36"/>
      <c r="L675" s="37"/>
      <c r="M675" s="8"/>
      <c r="N675" s="82"/>
      <c r="O675" s="68"/>
      <c r="P675" s="82"/>
      <c r="Q675" s="81"/>
      <c r="R675" s="280" t="str">
        <f t="shared" si="94"/>
        <v/>
      </c>
      <c r="S675" s="39" t="str">
        <f>IF(I675="","",IF(I675="委託輸送",IF(H675="ガソリン",VLOOKUP(L675,参考データ!$D$4:$F$6,3,TRUE),VLOOKUP(L675,参考データ!$D$7:$F$15,3,TRUE)),IF(H675="ガソリン",VLOOKUP(L675,参考データ!$D$16:$F$18,3,TRUE),VLOOKUP(L675,参考データ!$D$19:$F$27,3,TRUE))))</f>
        <v/>
      </c>
      <c r="T675" s="204" t="str">
        <f>IF(C675="","",IF(AND(J675=0,K675=0),0,IF(Q675="有",IF(H675="ガソリン",VLOOKUP(M675,参考データ!$B$36:$F$38,3,FALSE)/R675^VLOOKUP(M675,参考データ!$B$36:$F$38,4,FALSE)/L675^VLOOKUP(M675,参考データ!$B$36:$F$38,5,FALSE),VLOOKUP(M675,参考データ!$B$39:$F$42,3,FALSE)/R675^VLOOKUP(M675,参考データ!$B$39:$F$42,4,FALSE)/L675^VLOOKUP(M675,参考データ!$B$39:$F$42,5,FALSE))*U675,J675/(IF(I675="委託輸送",IF(H675="ガソリン",INDEX(参考データ!$F$48:$I$50,MATCH(L675,参考データ!$D$48:$D$50,1),MATCH(M675,参考データ!$F$47:$I$47,0)),INDEX(参考データ!$F$51:$I$59,MATCH(L675,参考データ!$D$51:$D$59,1),MATCH(M675,参考データ!$F$47:$I$47,0))),IF(H675="ガソリン",INDEX(参考データ!$F$60:$I$62,MATCH(L675,参考データ!$D$60:$D$62,1),MATCH(M675,参考データ!$F$47:$I$47,0)),INDEX(参考データ!$F$63:$I$71,MATCH(L675,参考データ!$D$63:$D$71,1),MATCH(M675,参考データ!$F$47:$I$47,0))))))))</f>
        <v/>
      </c>
      <c r="U675" s="218" t="str">
        <f t="shared" si="95"/>
        <v/>
      </c>
      <c r="V675" s="206" t="str">
        <f>IF(C675="","",IF(AND(K675=0,T675=0),"OK",IF(Q675="有",IF(OR(IF(I675="委託輸送",IF(H675="ガソリン",VLOOKUP(L675,参考データ!$D$4:$H$6,5,TRUE),VLOOKUP(L675,参考データ!$D$7:$H$15,5,TRUE)),IF(H675="ガソリン",VLOOKUP(L675,参考データ!$D$16:$H$18,5,TRUE),VLOOKUP(L675,参考データ!$D$19:$H$27,5,TRUE)))&lt;(J675/N675),S675&gt;R675),"エラー","OK"),IF(IF(I675="委託輸送",IF(H675="ガソリン",VLOOKUP(L675,参考データ!$D$4:$H$6,5,TRUE),VLOOKUP(L675,参考データ!$D$7:$H$15,5,TRUE)),IF(H675="ガソリン",VLOOKUP(L675,参考データ!$D$16:$H$18,5,TRUE),VLOOKUP(L675,参考データ!$D$19:$H$27,5,TRUE)))&lt;(J675/N675),"エラー","OK"))))</f>
        <v/>
      </c>
      <c r="AN675" s="156">
        <f t="shared" si="96"/>
        <v>0</v>
      </c>
      <c r="AO675" s="156">
        <f t="shared" si="97"/>
        <v>0</v>
      </c>
      <c r="AP675" s="140">
        <f t="shared" si="98"/>
        <v>0</v>
      </c>
      <c r="AQ675" s="159" t="str">
        <f t="shared" si="99"/>
        <v/>
      </c>
    </row>
    <row r="676" spans="2:43" x14ac:dyDescent="0.2">
      <c r="B676" s="202">
        <v>665</v>
      </c>
      <c r="C676" s="45"/>
      <c r="D676" s="114"/>
      <c r="E676" s="114"/>
      <c r="F676" s="114"/>
      <c r="G676" s="44"/>
      <c r="H676" s="10"/>
      <c r="I676" s="10"/>
      <c r="J676" s="5"/>
      <c r="K676" s="36"/>
      <c r="L676" s="37"/>
      <c r="M676" s="8"/>
      <c r="N676" s="82"/>
      <c r="O676" s="68"/>
      <c r="P676" s="82"/>
      <c r="Q676" s="81"/>
      <c r="R676" s="280" t="str">
        <f t="shared" si="94"/>
        <v/>
      </c>
      <c r="S676" s="39" t="str">
        <f>IF(I676="","",IF(I676="委託輸送",IF(H676="ガソリン",VLOOKUP(L676,参考データ!$D$4:$F$6,3,TRUE),VLOOKUP(L676,参考データ!$D$7:$F$15,3,TRUE)),IF(H676="ガソリン",VLOOKUP(L676,参考データ!$D$16:$F$18,3,TRUE),VLOOKUP(L676,参考データ!$D$19:$F$27,3,TRUE))))</f>
        <v/>
      </c>
      <c r="T676" s="204" t="str">
        <f>IF(C676="","",IF(AND(J676=0,K676=0),0,IF(Q676="有",IF(H676="ガソリン",VLOOKUP(M676,参考データ!$B$36:$F$38,3,FALSE)/R676^VLOOKUP(M676,参考データ!$B$36:$F$38,4,FALSE)/L676^VLOOKUP(M676,参考データ!$B$36:$F$38,5,FALSE),VLOOKUP(M676,参考データ!$B$39:$F$42,3,FALSE)/R676^VLOOKUP(M676,参考データ!$B$39:$F$42,4,FALSE)/L676^VLOOKUP(M676,参考データ!$B$39:$F$42,5,FALSE))*U676,J676/(IF(I676="委託輸送",IF(H676="ガソリン",INDEX(参考データ!$F$48:$I$50,MATCH(L676,参考データ!$D$48:$D$50,1),MATCH(M676,参考データ!$F$47:$I$47,0)),INDEX(参考データ!$F$51:$I$59,MATCH(L676,参考データ!$D$51:$D$59,1),MATCH(M676,参考データ!$F$47:$I$47,0))),IF(H676="ガソリン",INDEX(参考データ!$F$60:$I$62,MATCH(L676,参考データ!$D$60:$D$62,1),MATCH(M676,参考データ!$F$47:$I$47,0)),INDEX(参考データ!$F$63:$I$71,MATCH(L676,参考データ!$D$63:$D$71,1),MATCH(M676,参考データ!$F$47:$I$47,0))))))))</f>
        <v/>
      </c>
      <c r="U676" s="218" t="str">
        <f t="shared" si="95"/>
        <v/>
      </c>
      <c r="V676" s="206" t="str">
        <f>IF(C676="","",IF(AND(K676=0,T676=0),"OK",IF(Q676="有",IF(OR(IF(I676="委託輸送",IF(H676="ガソリン",VLOOKUP(L676,参考データ!$D$4:$H$6,5,TRUE),VLOOKUP(L676,参考データ!$D$7:$H$15,5,TRUE)),IF(H676="ガソリン",VLOOKUP(L676,参考データ!$D$16:$H$18,5,TRUE),VLOOKUP(L676,参考データ!$D$19:$H$27,5,TRUE)))&lt;(J676/N676),S676&gt;R676),"エラー","OK"),IF(IF(I676="委託輸送",IF(H676="ガソリン",VLOOKUP(L676,参考データ!$D$4:$H$6,5,TRUE),VLOOKUP(L676,参考データ!$D$7:$H$15,5,TRUE)),IF(H676="ガソリン",VLOOKUP(L676,参考データ!$D$16:$H$18,5,TRUE),VLOOKUP(L676,参考データ!$D$19:$H$27,5,TRUE)))&lt;(J676/N676),"エラー","OK"))))</f>
        <v/>
      </c>
      <c r="AN676" s="156">
        <f t="shared" si="96"/>
        <v>0</v>
      </c>
      <c r="AO676" s="156">
        <f t="shared" si="97"/>
        <v>0</v>
      </c>
      <c r="AP676" s="140">
        <f t="shared" si="98"/>
        <v>0</v>
      </c>
      <c r="AQ676" s="159" t="str">
        <f t="shared" si="99"/>
        <v/>
      </c>
    </row>
    <row r="677" spans="2:43" x14ac:dyDescent="0.2">
      <c r="B677" s="202">
        <v>666</v>
      </c>
      <c r="C677" s="45"/>
      <c r="D677" s="114"/>
      <c r="E677" s="114"/>
      <c r="F677" s="114"/>
      <c r="G677" s="44"/>
      <c r="H677" s="10"/>
      <c r="I677" s="10"/>
      <c r="J677" s="5"/>
      <c r="K677" s="36"/>
      <c r="L677" s="37"/>
      <c r="M677" s="8"/>
      <c r="N677" s="82"/>
      <c r="O677" s="68"/>
      <c r="P677" s="82"/>
      <c r="Q677" s="81"/>
      <c r="R677" s="280" t="str">
        <f t="shared" si="94"/>
        <v/>
      </c>
      <c r="S677" s="39" t="str">
        <f>IF(I677="","",IF(I677="委託輸送",IF(H677="ガソリン",VLOOKUP(L677,参考データ!$D$4:$F$6,3,TRUE),VLOOKUP(L677,参考データ!$D$7:$F$15,3,TRUE)),IF(H677="ガソリン",VLOOKUP(L677,参考データ!$D$16:$F$18,3,TRUE),VLOOKUP(L677,参考データ!$D$19:$F$27,3,TRUE))))</f>
        <v/>
      </c>
      <c r="T677" s="204" t="str">
        <f>IF(C677="","",IF(AND(J677=0,K677=0),0,IF(Q677="有",IF(H677="ガソリン",VLOOKUP(M677,参考データ!$B$36:$F$38,3,FALSE)/R677^VLOOKUP(M677,参考データ!$B$36:$F$38,4,FALSE)/L677^VLOOKUP(M677,参考データ!$B$36:$F$38,5,FALSE),VLOOKUP(M677,参考データ!$B$39:$F$42,3,FALSE)/R677^VLOOKUP(M677,参考データ!$B$39:$F$42,4,FALSE)/L677^VLOOKUP(M677,参考データ!$B$39:$F$42,5,FALSE))*U677,J677/(IF(I677="委託輸送",IF(H677="ガソリン",INDEX(参考データ!$F$48:$I$50,MATCH(L677,参考データ!$D$48:$D$50,1),MATCH(M677,参考データ!$F$47:$I$47,0)),INDEX(参考データ!$F$51:$I$59,MATCH(L677,参考データ!$D$51:$D$59,1),MATCH(M677,参考データ!$F$47:$I$47,0))),IF(H677="ガソリン",INDEX(参考データ!$F$60:$I$62,MATCH(L677,参考データ!$D$60:$D$62,1),MATCH(M677,参考データ!$F$47:$I$47,0)),INDEX(参考データ!$F$63:$I$71,MATCH(L677,参考データ!$D$63:$D$71,1),MATCH(M677,参考データ!$F$47:$I$47,0))))))))</f>
        <v/>
      </c>
      <c r="U677" s="218" t="str">
        <f t="shared" si="95"/>
        <v/>
      </c>
      <c r="V677" s="206" t="str">
        <f>IF(C677="","",IF(AND(K677=0,T677=0),"OK",IF(Q677="有",IF(OR(IF(I677="委託輸送",IF(H677="ガソリン",VLOOKUP(L677,参考データ!$D$4:$H$6,5,TRUE),VLOOKUP(L677,参考データ!$D$7:$H$15,5,TRUE)),IF(H677="ガソリン",VLOOKUP(L677,参考データ!$D$16:$H$18,5,TRUE),VLOOKUP(L677,参考データ!$D$19:$H$27,5,TRUE)))&lt;(J677/N677),S677&gt;R677),"エラー","OK"),IF(IF(I677="委託輸送",IF(H677="ガソリン",VLOOKUP(L677,参考データ!$D$4:$H$6,5,TRUE),VLOOKUP(L677,参考データ!$D$7:$H$15,5,TRUE)),IF(H677="ガソリン",VLOOKUP(L677,参考データ!$D$16:$H$18,5,TRUE),VLOOKUP(L677,参考データ!$D$19:$H$27,5,TRUE)))&lt;(J677/N677),"エラー","OK"))))</f>
        <v/>
      </c>
      <c r="AN677" s="156">
        <f t="shared" si="96"/>
        <v>0</v>
      </c>
      <c r="AO677" s="156">
        <f t="shared" si="97"/>
        <v>0</v>
      </c>
      <c r="AP677" s="140">
        <f t="shared" si="98"/>
        <v>0</v>
      </c>
      <c r="AQ677" s="159" t="str">
        <f t="shared" si="99"/>
        <v/>
      </c>
    </row>
    <row r="678" spans="2:43" x14ac:dyDescent="0.2">
      <c r="B678" s="202">
        <v>667</v>
      </c>
      <c r="C678" s="45"/>
      <c r="D678" s="114"/>
      <c r="E678" s="114"/>
      <c r="F678" s="114"/>
      <c r="G678" s="44"/>
      <c r="H678" s="10"/>
      <c r="I678" s="10"/>
      <c r="J678" s="5"/>
      <c r="K678" s="36"/>
      <c r="L678" s="37"/>
      <c r="M678" s="8"/>
      <c r="N678" s="82"/>
      <c r="O678" s="68"/>
      <c r="P678" s="82"/>
      <c r="Q678" s="81"/>
      <c r="R678" s="280" t="str">
        <f t="shared" si="94"/>
        <v/>
      </c>
      <c r="S678" s="39" t="str">
        <f>IF(I678="","",IF(I678="委託輸送",IF(H678="ガソリン",VLOOKUP(L678,参考データ!$D$4:$F$6,3,TRUE),VLOOKUP(L678,参考データ!$D$7:$F$15,3,TRUE)),IF(H678="ガソリン",VLOOKUP(L678,参考データ!$D$16:$F$18,3,TRUE),VLOOKUP(L678,参考データ!$D$19:$F$27,3,TRUE))))</f>
        <v/>
      </c>
      <c r="T678" s="204" t="str">
        <f>IF(C678="","",IF(AND(J678=0,K678=0),0,IF(Q678="有",IF(H678="ガソリン",VLOOKUP(M678,参考データ!$B$36:$F$38,3,FALSE)/R678^VLOOKUP(M678,参考データ!$B$36:$F$38,4,FALSE)/L678^VLOOKUP(M678,参考データ!$B$36:$F$38,5,FALSE),VLOOKUP(M678,参考データ!$B$39:$F$42,3,FALSE)/R678^VLOOKUP(M678,参考データ!$B$39:$F$42,4,FALSE)/L678^VLOOKUP(M678,参考データ!$B$39:$F$42,5,FALSE))*U678,J678/(IF(I678="委託輸送",IF(H678="ガソリン",INDEX(参考データ!$F$48:$I$50,MATCH(L678,参考データ!$D$48:$D$50,1),MATCH(M678,参考データ!$F$47:$I$47,0)),INDEX(参考データ!$F$51:$I$59,MATCH(L678,参考データ!$D$51:$D$59,1),MATCH(M678,参考データ!$F$47:$I$47,0))),IF(H678="ガソリン",INDEX(参考データ!$F$60:$I$62,MATCH(L678,参考データ!$D$60:$D$62,1),MATCH(M678,参考データ!$F$47:$I$47,0)),INDEX(参考データ!$F$63:$I$71,MATCH(L678,参考データ!$D$63:$D$71,1),MATCH(M678,参考データ!$F$47:$I$47,0))))))))</f>
        <v/>
      </c>
      <c r="U678" s="218" t="str">
        <f t="shared" si="95"/>
        <v/>
      </c>
      <c r="V678" s="206" t="str">
        <f>IF(C678="","",IF(AND(K678=0,T678=0),"OK",IF(Q678="有",IF(OR(IF(I678="委託輸送",IF(H678="ガソリン",VLOOKUP(L678,参考データ!$D$4:$H$6,5,TRUE),VLOOKUP(L678,参考データ!$D$7:$H$15,5,TRUE)),IF(H678="ガソリン",VLOOKUP(L678,参考データ!$D$16:$H$18,5,TRUE),VLOOKUP(L678,参考データ!$D$19:$H$27,5,TRUE)))&lt;(J678/N678),S678&gt;R678),"エラー","OK"),IF(IF(I678="委託輸送",IF(H678="ガソリン",VLOOKUP(L678,参考データ!$D$4:$H$6,5,TRUE),VLOOKUP(L678,参考データ!$D$7:$H$15,5,TRUE)),IF(H678="ガソリン",VLOOKUP(L678,参考データ!$D$16:$H$18,5,TRUE),VLOOKUP(L678,参考データ!$D$19:$H$27,5,TRUE)))&lt;(J678/N678),"エラー","OK"))))</f>
        <v/>
      </c>
      <c r="AN678" s="156">
        <f t="shared" si="96"/>
        <v>0</v>
      </c>
      <c r="AO678" s="156">
        <f t="shared" si="97"/>
        <v>0</v>
      </c>
      <c r="AP678" s="140">
        <f t="shared" si="98"/>
        <v>0</v>
      </c>
      <c r="AQ678" s="159" t="str">
        <f t="shared" si="99"/>
        <v/>
      </c>
    </row>
    <row r="679" spans="2:43" x14ac:dyDescent="0.2">
      <c r="B679" s="202">
        <v>668</v>
      </c>
      <c r="C679" s="45"/>
      <c r="D679" s="114"/>
      <c r="E679" s="114"/>
      <c r="F679" s="114"/>
      <c r="G679" s="44"/>
      <c r="H679" s="10"/>
      <c r="I679" s="10"/>
      <c r="J679" s="5"/>
      <c r="K679" s="36"/>
      <c r="L679" s="37"/>
      <c r="M679" s="8"/>
      <c r="N679" s="82"/>
      <c r="O679" s="68"/>
      <c r="P679" s="82"/>
      <c r="Q679" s="81"/>
      <c r="R679" s="280" t="str">
        <f t="shared" si="94"/>
        <v/>
      </c>
      <c r="S679" s="39" t="str">
        <f>IF(I679="","",IF(I679="委託輸送",IF(H679="ガソリン",VLOOKUP(L679,参考データ!$D$4:$F$6,3,TRUE),VLOOKUP(L679,参考データ!$D$7:$F$15,3,TRUE)),IF(H679="ガソリン",VLOOKUP(L679,参考データ!$D$16:$F$18,3,TRUE),VLOOKUP(L679,参考データ!$D$19:$F$27,3,TRUE))))</f>
        <v/>
      </c>
      <c r="T679" s="204" t="str">
        <f>IF(C679="","",IF(AND(J679=0,K679=0),0,IF(Q679="有",IF(H679="ガソリン",VLOOKUP(M679,参考データ!$B$36:$F$38,3,FALSE)/R679^VLOOKUP(M679,参考データ!$B$36:$F$38,4,FALSE)/L679^VLOOKUP(M679,参考データ!$B$36:$F$38,5,FALSE),VLOOKUP(M679,参考データ!$B$39:$F$42,3,FALSE)/R679^VLOOKUP(M679,参考データ!$B$39:$F$42,4,FALSE)/L679^VLOOKUP(M679,参考データ!$B$39:$F$42,5,FALSE))*U679,J679/(IF(I679="委託輸送",IF(H679="ガソリン",INDEX(参考データ!$F$48:$I$50,MATCH(L679,参考データ!$D$48:$D$50,1),MATCH(M679,参考データ!$F$47:$I$47,0)),INDEX(参考データ!$F$51:$I$59,MATCH(L679,参考データ!$D$51:$D$59,1),MATCH(M679,参考データ!$F$47:$I$47,0))),IF(H679="ガソリン",INDEX(参考データ!$F$60:$I$62,MATCH(L679,参考データ!$D$60:$D$62,1),MATCH(M679,参考データ!$F$47:$I$47,0)),INDEX(参考データ!$F$63:$I$71,MATCH(L679,参考データ!$D$63:$D$71,1),MATCH(M679,参考データ!$F$47:$I$47,0))))))))</f>
        <v/>
      </c>
      <c r="U679" s="218" t="str">
        <f t="shared" si="95"/>
        <v/>
      </c>
      <c r="V679" s="206" t="str">
        <f>IF(C679="","",IF(AND(K679=0,T679=0),"OK",IF(Q679="有",IF(OR(IF(I679="委託輸送",IF(H679="ガソリン",VLOOKUP(L679,参考データ!$D$4:$H$6,5,TRUE),VLOOKUP(L679,参考データ!$D$7:$H$15,5,TRUE)),IF(H679="ガソリン",VLOOKUP(L679,参考データ!$D$16:$H$18,5,TRUE),VLOOKUP(L679,参考データ!$D$19:$H$27,5,TRUE)))&lt;(J679/N679),S679&gt;R679),"エラー","OK"),IF(IF(I679="委託輸送",IF(H679="ガソリン",VLOOKUP(L679,参考データ!$D$4:$H$6,5,TRUE),VLOOKUP(L679,参考データ!$D$7:$H$15,5,TRUE)),IF(H679="ガソリン",VLOOKUP(L679,参考データ!$D$16:$H$18,5,TRUE),VLOOKUP(L679,参考データ!$D$19:$H$27,5,TRUE)))&lt;(J679/N679),"エラー","OK"))))</f>
        <v/>
      </c>
      <c r="AN679" s="156">
        <f t="shared" si="96"/>
        <v>0</v>
      </c>
      <c r="AO679" s="156">
        <f t="shared" si="97"/>
        <v>0</v>
      </c>
      <c r="AP679" s="140">
        <f t="shared" si="98"/>
        <v>0</v>
      </c>
      <c r="AQ679" s="159" t="str">
        <f t="shared" si="99"/>
        <v/>
      </c>
    </row>
    <row r="680" spans="2:43" x14ac:dyDescent="0.2">
      <c r="B680" s="202">
        <v>669</v>
      </c>
      <c r="C680" s="45"/>
      <c r="D680" s="114"/>
      <c r="E680" s="114"/>
      <c r="F680" s="114"/>
      <c r="G680" s="44"/>
      <c r="H680" s="10"/>
      <c r="I680" s="10"/>
      <c r="J680" s="5"/>
      <c r="K680" s="36"/>
      <c r="L680" s="37"/>
      <c r="M680" s="8"/>
      <c r="N680" s="82"/>
      <c r="O680" s="68"/>
      <c r="P680" s="82"/>
      <c r="Q680" s="81"/>
      <c r="R680" s="280" t="str">
        <f t="shared" si="94"/>
        <v/>
      </c>
      <c r="S680" s="39" t="str">
        <f>IF(I680="","",IF(I680="委託輸送",IF(H680="ガソリン",VLOOKUP(L680,参考データ!$D$4:$F$6,3,TRUE),VLOOKUP(L680,参考データ!$D$7:$F$15,3,TRUE)),IF(H680="ガソリン",VLOOKUP(L680,参考データ!$D$16:$F$18,3,TRUE),VLOOKUP(L680,参考データ!$D$19:$F$27,3,TRUE))))</f>
        <v/>
      </c>
      <c r="T680" s="204" t="str">
        <f>IF(C680="","",IF(AND(J680=0,K680=0),0,IF(Q680="有",IF(H680="ガソリン",VLOOKUP(M680,参考データ!$B$36:$F$38,3,FALSE)/R680^VLOOKUP(M680,参考データ!$B$36:$F$38,4,FALSE)/L680^VLOOKUP(M680,参考データ!$B$36:$F$38,5,FALSE),VLOOKUP(M680,参考データ!$B$39:$F$42,3,FALSE)/R680^VLOOKUP(M680,参考データ!$B$39:$F$42,4,FALSE)/L680^VLOOKUP(M680,参考データ!$B$39:$F$42,5,FALSE))*U680,J680/(IF(I680="委託輸送",IF(H680="ガソリン",INDEX(参考データ!$F$48:$I$50,MATCH(L680,参考データ!$D$48:$D$50,1),MATCH(M680,参考データ!$F$47:$I$47,0)),INDEX(参考データ!$F$51:$I$59,MATCH(L680,参考データ!$D$51:$D$59,1),MATCH(M680,参考データ!$F$47:$I$47,0))),IF(H680="ガソリン",INDEX(参考データ!$F$60:$I$62,MATCH(L680,参考データ!$D$60:$D$62,1),MATCH(M680,参考データ!$F$47:$I$47,0)),INDEX(参考データ!$F$63:$I$71,MATCH(L680,参考データ!$D$63:$D$71,1),MATCH(M680,参考データ!$F$47:$I$47,0))))))))</f>
        <v/>
      </c>
      <c r="U680" s="218" t="str">
        <f t="shared" si="95"/>
        <v/>
      </c>
      <c r="V680" s="206" t="str">
        <f>IF(C680="","",IF(AND(K680=0,T680=0),"OK",IF(Q680="有",IF(OR(IF(I680="委託輸送",IF(H680="ガソリン",VLOOKUP(L680,参考データ!$D$4:$H$6,5,TRUE),VLOOKUP(L680,参考データ!$D$7:$H$15,5,TRUE)),IF(H680="ガソリン",VLOOKUP(L680,参考データ!$D$16:$H$18,5,TRUE),VLOOKUP(L680,参考データ!$D$19:$H$27,5,TRUE)))&lt;(J680/N680),S680&gt;R680),"エラー","OK"),IF(IF(I680="委託輸送",IF(H680="ガソリン",VLOOKUP(L680,参考データ!$D$4:$H$6,5,TRUE),VLOOKUP(L680,参考データ!$D$7:$H$15,5,TRUE)),IF(H680="ガソリン",VLOOKUP(L680,参考データ!$D$16:$H$18,5,TRUE),VLOOKUP(L680,参考データ!$D$19:$H$27,5,TRUE)))&lt;(J680/N680),"エラー","OK"))))</f>
        <v/>
      </c>
      <c r="AN680" s="156">
        <f t="shared" si="96"/>
        <v>0</v>
      </c>
      <c r="AO680" s="156">
        <f t="shared" si="97"/>
        <v>0</v>
      </c>
      <c r="AP680" s="140">
        <f t="shared" si="98"/>
        <v>0</v>
      </c>
      <c r="AQ680" s="159" t="str">
        <f t="shared" si="99"/>
        <v/>
      </c>
    </row>
    <row r="681" spans="2:43" x14ac:dyDescent="0.2">
      <c r="B681" s="202">
        <v>670</v>
      </c>
      <c r="C681" s="45"/>
      <c r="D681" s="114"/>
      <c r="E681" s="114"/>
      <c r="F681" s="114"/>
      <c r="G681" s="44"/>
      <c r="H681" s="10"/>
      <c r="I681" s="10"/>
      <c r="J681" s="5"/>
      <c r="K681" s="36"/>
      <c r="L681" s="37"/>
      <c r="M681" s="8"/>
      <c r="N681" s="82"/>
      <c r="O681" s="68"/>
      <c r="P681" s="82"/>
      <c r="Q681" s="81"/>
      <c r="R681" s="280" t="str">
        <f t="shared" si="94"/>
        <v/>
      </c>
      <c r="S681" s="39" t="str">
        <f>IF(I681="","",IF(I681="委託輸送",IF(H681="ガソリン",VLOOKUP(L681,参考データ!$D$4:$F$6,3,TRUE),VLOOKUP(L681,参考データ!$D$7:$F$15,3,TRUE)),IF(H681="ガソリン",VLOOKUP(L681,参考データ!$D$16:$F$18,3,TRUE),VLOOKUP(L681,参考データ!$D$19:$F$27,3,TRUE))))</f>
        <v/>
      </c>
      <c r="T681" s="204" t="str">
        <f>IF(C681="","",IF(AND(J681=0,K681=0),0,IF(Q681="有",IF(H681="ガソリン",VLOOKUP(M681,参考データ!$B$36:$F$38,3,FALSE)/R681^VLOOKUP(M681,参考データ!$B$36:$F$38,4,FALSE)/L681^VLOOKUP(M681,参考データ!$B$36:$F$38,5,FALSE),VLOOKUP(M681,参考データ!$B$39:$F$42,3,FALSE)/R681^VLOOKUP(M681,参考データ!$B$39:$F$42,4,FALSE)/L681^VLOOKUP(M681,参考データ!$B$39:$F$42,5,FALSE))*U681,J681/(IF(I681="委託輸送",IF(H681="ガソリン",INDEX(参考データ!$F$48:$I$50,MATCH(L681,参考データ!$D$48:$D$50,1),MATCH(M681,参考データ!$F$47:$I$47,0)),INDEX(参考データ!$F$51:$I$59,MATCH(L681,参考データ!$D$51:$D$59,1),MATCH(M681,参考データ!$F$47:$I$47,0))),IF(H681="ガソリン",INDEX(参考データ!$F$60:$I$62,MATCH(L681,参考データ!$D$60:$D$62,1),MATCH(M681,参考データ!$F$47:$I$47,0)),INDEX(参考データ!$F$63:$I$71,MATCH(L681,参考データ!$D$63:$D$71,1),MATCH(M681,参考データ!$F$47:$I$47,0))))))))</f>
        <v/>
      </c>
      <c r="U681" s="218" t="str">
        <f t="shared" si="95"/>
        <v/>
      </c>
      <c r="V681" s="206" t="str">
        <f>IF(C681="","",IF(AND(K681=0,T681=0),"OK",IF(Q681="有",IF(OR(IF(I681="委託輸送",IF(H681="ガソリン",VLOOKUP(L681,参考データ!$D$4:$H$6,5,TRUE),VLOOKUP(L681,参考データ!$D$7:$H$15,5,TRUE)),IF(H681="ガソリン",VLOOKUP(L681,参考データ!$D$16:$H$18,5,TRUE),VLOOKUP(L681,参考データ!$D$19:$H$27,5,TRUE)))&lt;(J681/N681),S681&gt;R681),"エラー","OK"),IF(IF(I681="委託輸送",IF(H681="ガソリン",VLOOKUP(L681,参考データ!$D$4:$H$6,5,TRUE),VLOOKUP(L681,参考データ!$D$7:$H$15,5,TRUE)),IF(H681="ガソリン",VLOOKUP(L681,参考データ!$D$16:$H$18,5,TRUE),VLOOKUP(L681,参考データ!$D$19:$H$27,5,TRUE)))&lt;(J681/N681),"エラー","OK"))))</f>
        <v/>
      </c>
      <c r="AN681" s="156">
        <f t="shared" si="96"/>
        <v>0</v>
      </c>
      <c r="AO681" s="156">
        <f t="shared" si="97"/>
        <v>0</v>
      </c>
      <c r="AP681" s="140">
        <f t="shared" si="98"/>
        <v>0</v>
      </c>
      <c r="AQ681" s="159" t="str">
        <f t="shared" si="99"/>
        <v/>
      </c>
    </row>
    <row r="682" spans="2:43" x14ac:dyDescent="0.2">
      <c r="B682" s="202">
        <v>671</v>
      </c>
      <c r="C682" s="45"/>
      <c r="D682" s="114"/>
      <c r="E682" s="114"/>
      <c r="F682" s="114"/>
      <c r="G682" s="44"/>
      <c r="H682" s="10"/>
      <c r="I682" s="10"/>
      <c r="J682" s="5"/>
      <c r="K682" s="36"/>
      <c r="L682" s="37"/>
      <c r="M682" s="8"/>
      <c r="N682" s="82"/>
      <c r="O682" s="68"/>
      <c r="P682" s="82"/>
      <c r="Q682" s="81"/>
      <c r="R682" s="280" t="str">
        <f t="shared" si="94"/>
        <v/>
      </c>
      <c r="S682" s="39" t="str">
        <f>IF(I682="","",IF(I682="委託輸送",IF(H682="ガソリン",VLOOKUP(L682,参考データ!$D$4:$F$6,3,TRUE),VLOOKUP(L682,参考データ!$D$7:$F$15,3,TRUE)),IF(H682="ガソリン",VLOOKUP(L682,参考データ!$D$16:$F$18,3,TRUE),VLOOKUP(L682,参考データ!$D$19:$F$27,3,TRUE))))</f>
        <v/>
      </c>
      <c r="T682" s="204" t="str">
        <f>IF(C682="","",IF(AND(J682=0,K682=0),0,IF(Q682="有",IF(H682="ガソリン",VLOOKUP(M682,参考データ!$B$36:$F$38,3,FALSE)/R682^VLOOKUP(M682,参考データ!$B$36:$F$38,4,FALSE)/L682^VLOOKUP(M682,参考データ!$B$36:$F$38,5,FALSE),VLOOKUP(M682,参考データ!$B$39:$F$42,3,FALSE)/R682^VLOOKUP(M682,参考データ!$B$39:$F$42,4,FALSE)/L682^VLOOKUP(M682,参考データ!$B$39:$F$42,5,FALSE))*U682,J682/(IF(I682="委託輸送",IF(H682="ガソリン",INDEX(参考データ!$F$48:$I$50,MATCH(L682,参考データ!$D$48:$D$50,1),MATCH(M682,参考データ!$F$47:$I$47,0)),INDEX(参考データ!$F$51:$I$59,MATCH(L682,参考データ!$D$51:$D$59,1),MATCH(M682,参考データ!$F$47:$I$47,0))),IF(H682="ガソリン",INDEX(参考データ!$F$60:$I$62,MATCH(L682,参考データ!$D$60:$D$62,1),MATCH(M682,参考データ!$F$47:$I$47,0)),INDEX(参考データ!$F$63:$I$71,MATCH(L682,参考データ!$D$63:$D$71,1),MATCH(M682,参考データ!$F$47:$I$47,0))))))))</f>
        <v/>
      </c>
      <c r="U682" s="218" t="str">
        <f t="shared" si="95"/>
        <v/>
      </c>
      <c r="V682" s="206" t="str">
        <f>IF(C682="","",IF(AND(K682=0,T682=0),"OK",IF(Q682="有",IF(OR(IF(I682="委託輸送",IF(H682="ガソリン",VLOOKUP(L682,参考データ!$D$4:$H$6,5,TRUE),VLOOKUP(L682,参考データ!$D$7:$H$15,5,TRUE)),IF(H682="ガソリン",VLOOKUP(L682,参考データ!$D$16:$H$18,5,TRUE),VLOOKUP(L682,参考データ!$D$19:$H$27,5,TRUE)))&lt;(J682/N682),S682&gt;R682),"エラー","OK"),IF(IF(I682="委託輸送",IF(H682="ガソリン",VLOOKUP(L682,参考データ!$D$4:$H$6,5,TRUE),VLOOKUP(L682,参考データ!$D$7:$H$15,5,TRUE)),IF(H682="ガソリン",VLOOKUP(L682,参考データ!$D$16:$H$18,5,TRUE),VLOOKUP(L682,参考データ!$D$19:$H$27,5,TRUE)))&lt;(J682/N682),"エラー","OK"))))</f>
        <v/>
      </c>
      <c r="AN682" s="156">
        <f t="shared" si="96"/>
        <v>0</v>
      </c>
      <c r="AO682" s="156">
        <f t="shared" si="97"/>
        <v>0</v>
      </c>
      <c r="AP682" s="140">
        <f t="shared" si="98"/>
        <v>0</v>
      </c>
      <c r="AQ682" s="159" t="str">
        <f t="shared" si="99"/>
        <v/>
      </c>
    </row>
    <row r="683" spans="2:43" x14ac:dyDescent="0.2">
      <c r="B683" s="202">
        <v>672</v>
      </c>
      <c r="C683" s="45"/>
      <c r="D683" s="114"/>
      <c r="E683" s="114"/>
      <c r="F683" s="114"/>
      <c r="G683" s="44"/>
      <c r="H683" s="10"/>
      <c r="I683" s="10"/>
      <c r="J683" s="5"/>
      <c r="K683" s="36"/>
      <c r="L683" s="37"/>
      <c r="M683" s="8"/>
      <c r="N683" s="82"/>
      <c r="O683" s="68"/>
      <c r="P683" s="82"/>
      <c r="Q683" s="81"/>
      <c r="R683" s="280" t="str">
        <f t="shared" si="94"/>
        <v/>
      </c>
      <c r="S683" s="39" t="str">
        <f>IF(I683="","",IF(I683="委託輸送",IF(H683="ガソリン",VLOOKUP(L683,参考データ!$D$4:$F$6,3,TRUE),VLOOKUP(L683,参考データ!$D$7:$F$15,3,TRUE)),IF(H683="ガソリン",VLOOKUP(L683,参考データ!$D$16:$F$18,3,TRUE),VLOOKUP(L683,参考データ!$D$19:$F$27,3,TRUE))))</f>
        <v/>
      </c>
      <c r="T683" s="204" t="str">
        <f>IF(C683="","",IF(AND(J683=0,K683=0),0,IF(Q683="有",IF(H683="ガソリン",VLOOKUP(M683,参考データ!$B$36:$F$38,3,FALSE)/R683^VLOOKUP(M683,参考データ!$B$36:$F$38,4,FALSE)/L683^VLOOKUP(M683,参考データ!$B$36:$F$38,5,FALSE),VLOOKUP(M683,参考データ!$B$39:$F$42,3,FALSE)/R683^VLOOKUP(M683,参考データ!$B$39:$F$42,4,FALSE)/L683^VLOOKUP(M683,参考データ!$B$39:$F$42,5,FALSE))*U683,J683/(IF(I683="委託輸送",IF(H683="ガソリン",INDEX(参考データ!$F$48:$I$50,MATCH(L683,参考データ!$D$48:$D$50,1),MATCH(M683,参考データ!$F$47:$I$47,0)),INDEX(参考データ!$F$51:$I$59,MATCH(L683,参考データ!$D$51:$D$59,1),MATCH(M683,参考データ!$F$47:$I$47,0))),IF(H683="ガソリン",INDEX(参考データ!$F$60:$I$62,MATCH(L683,参考データ!$D$60:$D$62,1),MATCH(M683,参考データ!$F$47:$I$47,0)),INDEX(参考データ!$F$63:$I$71,MATCH(L683,参考データ!$D$63:$D$71,1),MATCH(M683,参考データ!$F$47:$I$47,0))))))))</f>
        <v/>
      </c>
      <c r="U683" s="218" t="str">
        <f t="shared" si="95"/>
        <v/>
      </c>
      <c r="V683" s="206" t="str">
        <f>IF(C683="","",IF(AND(K683=0,T683=0),"OK",IF(Q683="有",IF(OR(IF(I683="委託輸送",IF(H683="ガソリン",VLOOKUP(L683,参考データ!$D$4:$H$6,5,TRUE),VLOOKUP(L683,参考データ!$D$7:$H$15,5,TRUE)),IF(H683="ガソリン",VLOOKUP(L683,参考データ!$D$16:$H$18,5,TRUE),VLOOKUP(L683,参考データ!$D$19:$H$27,5,TRUE)))&lt;(J683/N683),S683&gt;R683),"エラー","OK"),IF(IF(I683="委託輸送",IF(H683="ガソリン",VLOOKUP(L683,参考データ!$D$4:$H$6,5,TRUE),VLOOKUP(L683,参考データ!$D$7:$H$15,5,TRUE)),IF(H683="ガソリン",VLOOKUP(L683,参考データ!$D$16:$H$18,5,TRUE),VLOOKUP(L683,参考データ!$D$19:$H$27,5,TRUE)))&lt;(J683/N683),"エラー","OK"))))</f>
        <v/>
      </c>
      <c r="AN683" s="156">
        <f t="shared" si="96"/>
        <v>0</v>
      </c>
      <c r="AO683" s="156">
        <f t="shared" si="97"/>
        <v>0</v>
      </c>
      <c r="AP683" s="140">
        <f t="shared" si="98"/>
        <v>0</v>
      </c>
      <c r="AQ683" s="159" t="str">
        <f t="shared" si="99"/>
        <v/>
      </c>
    </row>
    <row r="684" spans="2:43" x14ac:dyDescent="0.2">
      <c r="B684" s="202">
        <v>673</v>
      </c>
      <c r="C684" s="45"/>
      <c r="D684" s="114"/>
      <c r="E684" s="114"/>
      <c r="F684" s="114"/>
      <c r="G684" s="44"/>
      <c r="H684" s="10"/>
      <c r="I684" s="10"/>
      <c r="J684" s="5"/>
      <c r="K684" s="36"/>
      <c r="L684" s="37"/>
      <c r="M684" s="8"/>
      <c r="N684" s="82"/>
      <c r="O684" s="68"/>
      <c r="P684" s="82"/>
      <c r="Q684" s="81"/>
      <c r="R684" s="280" t="str">
        <f t="shared" si="94"/>
        <v/>
      </c>
      <c r="S684" s="39" t="str">
        <f>IF(I684="","",IF(I684="委託輸送",IF(H684="ガソリン",VLOOKUP(L684,参考データ!$D$4:$F$6,3,TRUE),VLOOKUP(L684,参考データ!$D$7:$F$15,3,TRUE)),IF(H684="ガソリン",VLOOKUP(L684,参考データ!$D$16:$F$18,3,TRUE),VLOOKUP(L684,参考データ!$D$19:$F$27,3,TRUE))))</f>
        <v/>
      </c>
      <c r="T684" s="204" t="str">
        <f>IF(C684="","",IF(AND(J684=0,K684=0),0,IF(Q684="有",IF(H684="ガソリン",VLOOKUP(M684,参考データ!$B$36:$F$38,3,FALSE)/R684^VLOOKUP(M684,参考データ!$B$36:$F$38,4,FALSE)/L684^VLOOKUP(M684,参考データ!$B$36:$F$38,5,FALSE),VLOOKUP(M684,参考データ!$B$39:$F$42,3,FALSE)/R684^VLOOKUP(M684,参考データ!$B$39:$F$42,4,FALSE)/L684^VLOOKUP(M684,参考データ!$B$39:$F$42,5,FALSE))*U684,J684/(IF(I684="委託輸送",IF(H684="ガソリン",INDEX(参考データ!$F$48:$I$50,MATCH(L684,参考データ!$D$48:$D$50,1),MATCH(M684,参考データ!$F$47:$I$47,0)),INDEX(参考データ!$F$51:$I$59,MATCH(L684,参考データ!$D$51:$D$59,1),MATCH(M684,参考データ!$F$47:$I$47,0))),IF(H684="ガソリン",INDEX(参考データ!$F$60:$I$62,MATCH(L684,参考データ!$D$60:$D$62,1),MATCH(M684,参考データ!$F$47:$I$47,0)),INDEX(参考データ!$F$63:$I$71,MATCH(L684,参考データ!$D$63:$D$71,1),MATCH(M684,参考データ!$F$47:$I$47,0))))))))</f>
        <v/>
      </c>
      <c r="U684" s="218" t="str">
        <f t="shared" si="95"/>
        <v/>
      </c>
      <c r="V684" s="206" t="str">
        <f>IF(C684="","",IF(AND(K684=0,T684=0),"OK",IF(Q684="有",IF(OR(IF(I684="委託輸送",IF(H684="ガソリン",VLOOKUP(L684,参考データ!$D$4:$H$6,5,TRUE),VLOOKUP(L684,参考データ!$D$7:$H$15,5,TRUE)),IF(H684="ガソリン",VLOOKUP(L684,参考データ!$D$16:$H$18,5,TRUE),VLOOKUP(L684,参考データ!$D$19:$H$27,5,TRUE)))&lt;(J684/N684),S684&gt;R684),"エラー","OK"),IF(IF(I684="委託輸送",IF(H684="ガソリン",VLOOKUP(L684,参考データ!$D$4:$H$6,5,TRUE),VLOOKUP(L684,参考データ!$D$7:$H$15,5,TRUE)),IF(H684="ガソリン",VLOOKUP(L684,参考データ!$D$16:$H$18,5,TRUE),VLOOKUP(L684,参考データ!$D$19:$H$27,5,TRUE)))&lt;(J684/N684),"エラー","OK"))))</f>
        <v/>
      </c>
      <c r="AN684" s="156">
        <f t="shared" si="96"/>
        <v>0</v>
      </c>
      <c r="AO684" s="156">
        <f t="shared" si="97"/>
        <v>0</v>
      </c>
      <c r="AP684" s="140">
        <f t="shared" si="98"/>
        <v>0</v>
      </c>
      <c r="AQ684" s="159" t="str">
        <f t="shared" si="99"/>
        <v/>
      </c>
    </row>
    <row r="685" spans="2:43" x14ac:dyDescent="0.2">
      <c r="B685" s="202">
        <v>674</v>
      </c>
      <c r="C685" s="45"/>
      <c r="D685" s="114"/>
      <c r="E685" s="114"/>
      <c r="F685" s="114"/>
      <c r="G685" s="44"/>
      <c r="H685" s="10"/>
      <c r="I685" s="10"/>
      <c r="J685" s="5"/>
      <c r="K685" s="36"/>
      <c r="L685" s="37"/>
      <c r="M685" s="8"/>
      <c r="N685" s="82"/>
      <c r="O685" s="68"/>
      <c r="P685" s="82"/>
      <c r="Q685" s="81"/>
      <c r="R685" s="280" t="str">
        <f t="shared" si="94"/>
        <v/>
      </c>
      <c r="S685" s="39" t="str">
        <f>IF(I685="","",IF(I685="委託輸送",IF(H685="ガソリン",VLOOKUP(L685,参考データ!$D$4:$F$6,3,TRUE),VLOOKUP(L685,参考データ!$D$7:$F$15,3,TRUE)),IF(H685="ガソリン",VLOOKUP(L685,参考データ!$D$16:$F$18,3,TRUE),VLOOKUP(L685,参考データ!$D$19:$F$27,3,TRUE))))</f>
        <v/>
      </c>
      <c r="T685" s="204" t="str">
        <f>IF(C685="","",IF(AND(J685=0,K685=0),0,IF(Q685="有",IF(H685="ガソリン",VLOOKUP(M685,参考データ!$B$36:$F$38,3,FALSE)/R685^VLOOKUP(M685,参考データ!$B$36:$F$38,4,FALSE)/L685^VLOOKUP(M685,参考データ!$B$36:$F$38,5,FALSE),VLOOKUP(M685,参考データ!$B$39:$F$42,3,FALSE)/R685^VLOOKUP(M685,参考データ!$B$39:$F$42,4,FALSE)/L685^VLOOKUP(M685,参考データ!$B$39:$F$42,5,FALSE))*U685,J685/(IF(I685="委託輸送",IF(H685="ガソリン",INDEX(参考データ!$F$48:$I$50,MATCH(L685,参考データ!$D$48:$D$50,1),MATCH(M685,参考データ!$F$47:$I$47,0)),INDEX(参考データ!$F$51:$I$59,MATCH(L685,参考データ!$D$51:$D$59,1),MATCH(M685,参考データ!$F$47:$I$47,0))),IF(H685="ガソリン",INDEX(参考データ!$F$60:$I$62,MATCH(L685,参考データ!$D$60:$D$62,1),MATCH(M685,参考データ!$F$47:$I$47,0)),INDEX(参考データ!$F$63:$I$71,MATCH(L685,参考データ!$D$63:$D$71,1),MATCH(M685,参考データ!$F$47:$I$47,0))))))))</f>
        <v/>
      </c>
      <c r="U685" s="218" t="str">
        <f t="shared" si="95"/>
        <v/>
      </c>
      <c r="V685" s="206" t="str">
        <f>IF(C685="","",IF(AND(K685=0,T685=0),"OK",IF(Q685="有",IF(OR(IF(I685="委託輸送",IF(H685="ガソリン",VLOOKUP(L685,参考データ!$D$4:$H$6,5,TRUE),VLOOKUP(L685,参考データ!$D$7:$H$15,5,TRUE)),IF(H685="ガソリン",VLOOKUP(L685,参考データ!$D$16:$H$18,5,TRUE),VLOOKUP(L685,参考データ!$D$19:$H$27,5,TRUE)))&lt;(J685/N685),S685&gt;R685),"エラー","OK"),IF(IF(I685="委託輸送",IF(H685="ガソリン",VLOOKUP(L685,参考データ!$D$4:$H$6,5,TRUE),VLOOKUP(L685,参考データ!$D$7:$H$15,5,TRUE)),IF(H685="ガソリン",VLOOKUP(L685,参考データ!$D$16:$H$18,5,TRUE),VLOOKUP(L685,参考データ!$D$19:$H$27,5,TRUE)))&lt;(J685/N685),"エラー","OK"))))</f>
        <v/>
      </c>
      <c r="AN685" s="156">
        <f t="shared" si="96"/>
        <v>0</v>
      </c>
      <c r="AO685" s="156">
        <f t="shared" si="97"/>
        <v>0</v>
      </c>
      <c r="AP685" s="140">
        <f t="shared" si="98"/>
        <v>0</v>
      </c>
      <c r="AQ685" s="159" t="str">
        <f t="shared" si="99"/>
        <v/>
      </c>
    </row>
    <row r="686" spans="2:43" x14ac:dyDescent="0.2">
      <c r="B686" s="202">
        <v>675</v>
      </c>
      <c r="C686" s="45"/>
      <c r="D686" s="114"/>
      <c r="E686" s="114"/>
      <c r="F686" s="114"/>
      <c r="G686" s="44"/>
      <c r="H686" s="10"/>
      <c r="I686" s="10"/>
      <c r="J686" s="5"/>
      <c r="K686" s="36"/>
      <c r="L686" s="37"/>
      <c r="M686" s="8"/>
      <c r="N686" s="82"/>
      <c r="O686" s="68"/>
      <c r="P686" s="82"/>
      <c r="Q686" s="81"/>
      <c r="R686" s="280" t="str">
        <f t="shared" si="94"/>
        <v/>
      </c>
      <c r="S686" s="39" t="str">
        <f>IF(I686="","",IF(I686="委託輸送",IF(H686="ガソリン",VLOOKUP(L686,参考データ!$D$4:$F$6,3,TRUE),VLOOKUP(L686,参考データ!$D$7:$F$15,3,TRUE)),IF(H686="ガソリン",VLOOKUP(L686,参考データ!$D$16:$F$18,3,TRUE),VLOOKUP(L686,参考データ!$D$19:$F$27,3,TRUE))))</f>
        <v/>
      </c>
      <c r="T686" s="204" t="str">
        <f>IF(C686="","",IF(AND(J686=0,K686=0),0,IF(Q686="有",IF(H686="ガソリン",VLOOKUP(M686,参考データ!$B$36:$F$38,3,FALSE)/R686^VLOOKUP(M686,参考データ!$B$36:$F$38,4,FALSE)/L686^VLOOKUP(M686,参考データ!$B$36:$F$38,5,FALSE),VLOOKUP(M686,参考データ!$B$39:$F$42,3,FALSE)/R686^VLOOKUP(M686,参考データ!$B$39:$F$42,4,FALSE)/L686^VLOOKUP(M686,参考データ!$B$39:$F$42,5,FALSE))*U686,J686/(IF(I686="委託輸送",IF(H686="ガソリン",INDEX(参考データ!$F$48:$I$50,MATCH(L686,参考データ!$D$48:$D$50,1),MATCH(M686,参考データ!$F$47:$I$47,0)),INDEX(参考データ!$F$51:$I$59,MATCH(L686,参考データ!$D$51:$D$59,1),MATCH(M686,参考データ!$F$47:$I$47,0))),IF(H686="ガソリン",INDEX(参考データ!$F$60:$I$62,MATCH(L686,参考データ!$D$60:$D$62,1),MATCH(M686,参考データ!$F$47:$I$47,0)),INDEX(参考データ!$F$63:$I$71,MATCH(L686,参考データ!$D$63:$D$71,1),MATCH(M686,参考データ!$F$47:$I$47,0))))))))</f>
        <v/>
      </c>
      <c r="U686" s="218" t="str">
        <f t="shared" si="95"/>
        <v/>
      </c>
      <c r="V686" s="206" t="str">
        <f>IF(C686="","",IF(AND(K686=0,T686=0),"OK",IF(Q686="有",IF(OR(IF(I686="委託輸送",IF(H686="ガソリン",VLOOKUP(L686,参考データ!$D$4:$H$6,5,TRUE),VLOOKUP(L686,参考データ!$D$7:$H$15,5,TRUE)),IF(H686="ガソリン",VLOOKUP(L686,参考データ!$D$16:$H$18,5,TRUE),VLOOKUP(L686,参考データ!$D$19:$H$27,5,TRUE)))&lt;(J686/N686),S686&gt;R686),"エラー","OK"),IF(IF(I686="委託輸送",IF(H686="ガソリン",VLOOKUP(L686,参考データ!$D$4:$H$6,5,TRUE),VLOOKUP(L686,参考データ!$D$7:$H$15,5,TRUE)),IF(H686="ガソリン",VLOOKUP(L686,参考データ!$D$16:$H$18,5,TRUE),VLOOKUP(L686,参考データ!$D$19:$H$27,5,TRUE)))&lt;(J686/N686),"エラー","OK"))))</f>
        <v/>
      </c>
      <c r="AN686" s="156">
        <f t="shared" si="96"/>
        <v>0</v>
      </c>
      <c r="AO686" s="156">
        <f t="shared" si="97"/>
        <v>0</v>
      </c>
      <c r="AP686" s="140">
        <f t="shared" si="98"/>
        <v>0</v>
      </c>
      <c r="AQ686" s="159" t="str">
        <f t="shared" si="99"/>
        <v/>
      </c>
    </row>
    <row r="687" spans="2:43" x14ac:dyDescent="0.2">
      <c r="B687" s="202">
        <v>676</v>
      </c>
      <c r="C687" s="45"/>
      <c r="D687" s="114"/>
      <c r="E687" s="114"/>
      <c r="F687" s="114"/>
      <c r="G687" s="44"/>
      <c r="H687" s="10"/>
      <c r="I687" s="10"/>
      <c r="J687" s="5"/>
      <c r="K687" s="36"/>
      <c r="L687" s="37"/>
      <c r="M687" s="8"/>
      <c r="N687" s="82"/>
      <c r="O687" s="68"/>
      <c r="P687" s="82"/>
      <c r="Q687" s="81"/>
      <c r="R687" s="280" t="str">
        <f t="shared" si="94"/>
        <v/>
      </c>
      <c r="S687" s="39" t="str">
        <f>IF(I687="","",IF(I687="委託輸送",IF(H687="ガソリン",VLOOKUP(L687,参考データ!$D$4:$F$6,3,TRUE),VLOOKUP(L687,参考データ!$D$7:$F$15,3,TRUE)),IF(H687="ガソリン",VLOOKUP(L687,参考データ!$D$16:$F$18,3,TRUE),VLOOKUP(L687,参考データ!$D$19:$F$27,3,TRUE))))</f>
        <v/>
      </c>
      <c r="T687" s="204" t="str">
        <f>IF(C687="","",IF(AND(J687=0,K687=0),0,IF(Q687="有",IF(H687="ガソリン",VLOOKUP(M687,参考データ!$B$36:$F$38,3,FALSE)/R687^VLOOKUP(M687,参考データ!$B$36:$F$38,4,FALSE)/L687^VLOOKUP(M687,参考データ!$B$36:$F$38,5,FALSE),VLOOKUP(M687,参考データ!$B$39:$F$42,3,FALSE)/R687^VLOOKUP(M687,参考データ!$B$39:$F$42,4,FALSE)/L687^VLOOKUP(M687,参考データ!$B$39:$F$42,5,FALSE))*U687,J687/(IF(I687="委託輸送",IF(H687="ガソリン",INDEX(参考データ!$F$48:$I$50,MATCH(L687,参考データ!$D$48:$D$50,1),MATCH(M687,参考データ!$F$47:$I$47,0)),INDEX(参考データ!$F$51:$I$59,MATCH(L687,参考データ!$D$51:$D$59,1),MATCH(M687,参考データ!$F$47:$I$47,0))),IF(H687="ガソリン",INDEX(参考データ!$F$60:$I$62,MATCH(L687,参考データ!$D$60:$D$62,1),MATCH(M687,参考データ!$F$47:$I$47,0)),INDEX(参考データ!$F$63:$I$71,MATCH(L687,参考データ!$D$63:$D$71,1),MATCH(M687,参考データ!$F$47:$I$47,0))))))))</f>
        <v/>
      </c>
      <c r="U687" s="218" t="str">
        <f t="shared" si="95"/>
        <v/>
      </c>
      <c r="V687" s="206" t="str">
        <f>IF(C687="","",IF(AND(K687=0,T687=0),"OK",IF(Q687="有",IF(OR(IF(I687="委託輸送",IF(H687="ガソリン",VLOOKUP(L687,参考データ!$D$4:$H$6,5,TRUE),VLOOKUP(L687,参考データ!$D$7:$H$15,5,TRUE)),IF(H687="ガソリン",VLOOKUP(L687,参考データ!$D$16:$H$18,5,TRUE),VLOOKUP(L687,参考データ!$D$19:$H$27,5,TRUE)))&lt;(J687/N687),S687&gt;R687),"エラー","OK"),IF(IF(I687="委託輸送",IF(H687="ガソリン",VLOOKUP(L687,参考データ!$D$4:$H$6,5,TRUE),VLOOKUP(L687,参考データ!$D$7:$H$15,5,TRUE)),IF(H687="ガソリン",VLOOKUP(L687,参考データ!$D$16:$H$18,5,TRUE),VLOOKUP(L687,参考データ!$D$19:$H$27,5,TRUE)))&lt;(J687/N687),"エラー","OK"))))</f>
        <v/>
      </c>
      <c r="AN687" s="156">
        <f t="shared" si="96"/>
        <v>0</v>
      </c>
      <c r="AO687" s="156">
        <f t="shared" si="97"/>
        <v>0</v>
      </c>
      <c r="AP687" s="140">
        <f t="shared" si="98"/>
        <v>0</v>
      </c>
      <c r="AQ687" s="159" t="str">
        <f t="shared" si="99"/>
        <v/>
      </c>
    </row>
    <row r="688" spans="2:43" x14ac:dyDescent="0.2">
      <c r="B688" s="202">
        <v>677</v>
      </c>
      <c r="C688" s="45"/>
      <c r="D688" s="114"/>
      <c r="E688" s="114"/>
      <c r="F688" s="114"/>
      <c r="G688" s="44"/>
      <c r="H688" s="10"/>
      <c r="I688" s="10"/>
      <c r="J688" s="5"/>
      <c r="K688" s="36"/>
      <c r="L688" s="37"/>
      <c r="M688" s="8"/>
      <c r="N688" s="82"/>
      <c r="O688" s="68"/>
      <c r="P688" s="82"/>
      <c r="Q688" s="81"/>
      <c r="R688" s="280" t="str">
        <f t="shared" si="94"/>
        <v/>
      </c>
      <c r="S688" s="39" t="str">
        <f>IF(I688="","",IF(I688="委託輸送",IF(H688="ガソリン",VLOOKUP(L688,参考データ!$D$4:$F$6,3,TRUE),VLOOKUP(L688,参考データ!$D$7:$F$15,3,TRUE)),IF(H688="ガソリン",VLOOKUP(L688,参考データ!$D$16:$F$18,3,TRUE),VLOOKUP(L688,参考データ!$D$19:$F$27,3,TRUE))))</f>
        <v/>
      </c>
      <c r="T688" s="204" t="str">
        <f>IF(C688="","",IF(AND(J688=0,K688=0),0,IF(Q688="有",IF(H688="ガソリン",VLOOKUP(M688,参考データ!$B$36:$F$38,3,FALSE)/R688^VLOOKUP(M688,参考データ!$B$36:$F$38,4,FALSE)/L688^VLOOKUP(M688,参考データ!$B$36:$F$38,5,FALSE),VLOOKUP(M688,参考データ!$B$39:$F$42,3,FALSE)/R688^VLOOKUP(M688,参考データ!$B$39:$F$42,4,FALSE)/L688^VLOOKUP(M688,参考データ!$B$39:$F$42,5,FALSE))*U688,J688/(IF(I688="委託輸送",IF(H688="ガソリン",INDEX(参考データ!$F$48:$I$50,MATCH(L688,参考データ!$D$48:$D$50,1),MATCH(M688,参考データ!$F$47:$I$47,0)),INDEX(参考データ!$F$51:$I$59,MATCH(L688,参考データ!$D$51:$D$59,1),MATCH(M688,参考データ!$F$47:$I$47,0))),IF(H688="ガソリン",INDEX(参考データ!$F$60:$I$62,MATCH(L688,参考データ!$D$60:$D$62,1),MATCH(M688,参考データ!$F$47:$I$47,0)),INDEX(参考データ!$F$63:$I$71,MATCH(L688,参考データ!$D$63:$D$71,1),MATCH(M688,参考データ!$F$47:$I$47,0))))))))</f>
        <v/>
      </c>
      <c r="U688" s="218" t="str">
        <f t="shared" si="95"/>
        <v/>
      </c>
      <c r="V688" s="206" t="str">
        <f>IF(C688="","",IF(AND(K688=0,T688=0),"OK",IF(Q688="有",IF(OR(IF(I688="委託輸送",IF(H688="ガソリン",VLOOKUP(L688,参考データ!$D$4:$H$6,5,TRUE),VLOOKUP(L688,参考データ!$D$7:$H$15,5,TRUE)),IF(H688="ガソリン",VLOOKUP(L688,参考データ!$D$16:$H$18,5,TRUE),VLOOKUP(L688,参考データ!$D$19:$H$27,5,TRUE)))&lt;(J688/N688),S688&gt;R688),"エラー","OK"),IF(IF(I688="委託輸送",IF(H688="ガソリン",VLOOKUP(L688,参考データ!$D$4:$H$6,5,TRUE),VLOOKUP(L688,参考データ!$D$7:$H$15,5,TRUE)),IF(H688="ガソリン",VLOOKUP(L688,参考データ!$D$16:$H$18,5,TRUE),VLOOKUP(L688,参考データ!$D$19:$H$27,5,TRUE)))&lt;(J688/N688),"エラー","OK"))))</f>
        <v/>
      </c>
      <c r="AN688" s="156">
        <f t="shared" si="96"/>
        <v>0</v>
      </c>
      <c r="AO688" s="156">
        <f t="shared" si="97"/>
        <v>0</v>
      </c>
      <c r="AP688" s="140">
        <f t="shared" si="98"/>
        <v>0</v>
      </c>
      <c r="AQ688" s="159" t="str">
        <f t="shared" si="99"/>
        <v/>
      </c>
    </row>
    <row r="689" spans="2:43" x14ac:dyDescent="0.2">
      <c r="B689" s="202">
        <v>678</v>
      </c>
      <c r="C689" s="45"/>
      <c r="D689" s="114"/>
      <c r="E689" s="114"/>
      <c r="F689" s="114"/>
      <c r="G689" s="44"/>
      <c r="H689" s="10"/>
      <c r="I689" s="10"/>
      <c r="J689" s="5"/>
      <c r="K689" s="36"/>
      <c r="L689" s="37"/>
      <c r="M689" s="8"/>
      <c r="N689" s="82"/>
      <c r="O689" s="68"/>
      <c r="P689" s="82"/>
      <c r="Q689" s="81"/>
      <c r="R689" s="280" t="str">
        <f t="shared" si="94"/>
        <v/>
      </c>
      <c r="S689" s="39" t="str">
        <f>IF(I689="","",IF(I689="委託輸送",IF(H689="ガソリン",VLOOKUP(L689,参考データ!$D$4:$F$6,3,TRUE),VLOOKUP(L689,参考データ!$D$7:$F$15,3,TRUE)),IF(H689="ガソリン",VLOOKUP(L689,参考データ!$D$16:$F$18,3,TRUE),VLOOKUP(L689,参考データ!$D$19:$F$27,3,TRUE))))</f>
        <v/>
      </c>
      <c r="T689" s="204" t="str">
        <f>IF(C689="","",IF(AND(J689=0,K689=0),0,IF(Q689="有",IF(H689="ガソリン",VLOOKUP(M689,参考データ!$B$36:$F$38,3,FALSE)/R689^VLOOKUP(M689,参考データ!$B$36:$F$38,4,FALSE)/L689^VLOOKUP(M689,参考データ!$B$36:$F$38,5,FALSE),VLOOKUP(M689,参考データ!$B$39:$F$42,3,FALSE)/R689^VLOOKUP(M689,参考データ!$B$39:$F$42,4,FALSE)/L689^VLOOKUP(M689,参考データ!$B$39:$F$42,5,FALSE))*U689,J689/(IF(I689="委託輸送",IF(H689="ガソリン",INDEX(参考データ!$F$48:$I$50,MATCH(L689,参考データ!$D$48:$D$50,1),MATCH(M689,参考データ!$F$47:$I$47,0)),INDEX(参考データ!$F$51:$I$59,MATCH(L689,参考データ!$D$51:$D$59,1),MATCH(M689,参考データ!$F$47:$I$47,0))),IF(H689="ガソリン",INDEX(参考データ!$F$60:$I$62,MATCH(L689,参考データ!$D$60:$D$62,1),MATCH(M689,参考データ!$F$47:$I$47,0)),INDEX(参考データ!$F$63:$I$71,MATCH(L689,参考データ!$D$63:$D$71,1),MATCH(M689,参考データ!$F$47:$I$47,0))))))))</f>
        <v/>
      </c>
      <c r="U689" s="218" t="str">
        <f t="shared" si="95"/>
        <v/>
      </c>
      <c r="V689" s="206" t="str">
        <f>IF(C689="","",IF(AND(K689=0,T689=0),"OK",IF(Q689="有",IF(OR(IF(I689="委託輸送",IF(H689="ガソリン",VLOOKUP(L689,参考データ!$D$4:$H$6,5,TRUE),VLOOKUP(L689,参考データ!$D$7:$H$15,5,TRUE)),IF(H689="ガソリン",VLOOKUP(L689,参考データ!$D$16:$H$18,5,TRUE),VLOOKUP(L689,参考データ!$D$19:$H$27,5,TRUE)))&lt;(J689/N689),S689&gt;R689),"エラー","OK"),IF(IF(I689="委託輸送",IF(H689="ガソリン",VLOOKUP(L689,参考データ!$D$4:$H$6,5,TRUE),VLOOKUP(L689,参考データ!$D$7:$H$15,5,TRUE)),IF(H689="ガソリン",VLOOKUP(L689,参考データ!$D$16:$H$18,5,TRUE),VLOOKUP(L689,参考データ!$D$19:$H$27,5,TRUE)))&lt;(J689/N689),"エラー","OK"))))</f>
        <v/>
      </c>
      <c r="AN689" s="156">
        <f t="shared" si="96"/>
        <v>0</v>
      </c>
      <c r="AO689" s="156">
        <f t="shared" si="97"/>
        <v>0</v>
      </c>
      <c r="AP689" s="140">
        <f t="shared" si="98"/>
        <v>0</v>
      </c>
      <c r="AQ689" s="159" t="str">
        <f t="shared" si="99"/>
        <v/>
      </c>
    </row>
    <row r="690" spans="2:43" x14ac:dyDescent="0.2">
      <c r="B690" s="202">
        <v>679</v>
      </c>
      <c r="C690" s="45"/>
      <c r="D690" s="114"/>
      <c r="E690" s="114"/>
      <c r="F690" s="114"/>
      <c r="G690" s="44"/>
      <c r="H690" s="10"/>
      <c r="I690" s="10"/>
      <c r="J690" s="5"/>
      <c r="K690" s="36"/>
      <c r="L690" s="37"/>
      <c r="M690" s="8"/>
      <c r="N690" s="82"/>
      <c r="O690" s="68"/>
      <c r="P690" s="82"/>
      <c r="Q690" s="81"/>
      <c r="R690" s="280" t="str">
        <f t="shared" si="94"/>
        <v/>
      </c>
      <c r="S690" s="39" t="str">
        <f>IF(I690="","",IF(I690="委託輸送",IF(H690="ガソリン",VLOOKUP(L690,参考データ!$D$4:$F$6,3,TRUE),VLOOKUP(L690,参考データ!$D$7:$F$15,3,TRUE)),IF(H690="ガソリン",VLOOKUP(L690,参考データ!$D$16:$F$18,3,TRUE),VLOOKUP(L690,参考データ!$D$19:$F$27,3,TRUE))))</f>
        <v/>
      </c>
      <c r="T690" s="204" t="str">
        <f>IF(C690="","",IF(AND(J690=0,K690=0),0,IF(Q690="有",IF(H690="ガソリン",VLOOKUP(M690,参考データ!$B$36:$F$38,3,FALSE)/R690^VLOOKUP(M690,参考データ!$B$36:$F$38,4,FALSE)/L690^VLOOKUP(M690,参考データ!$B$36:$F$38,5,FALSE),VLOOKUP(M690,参考データ!$B$39:$F$42,3,FALSE)/R690^VLOOKUP(M690,参考データ!$B$39:$F$42,4,FALSE)/L690^VLOOKUP(M690,参考データ!$B$39:$F$42,5,FALSE))*U690,J690/(IF(I690="委託輸送",IF(H690="ガソリン",INDEX(参考データ!$F$48:$I$50,MATCH(L690,参考データ!$D$48:$D$50,1),MATCH(M690,参考データ!$F$47:$I$47,0)),INDEX(参考データ!$F$51:$I$59,MATCH(L690,参考データ!$D$51:$D$59,1),MATCH(M690,参考データ!$F$47:$I$47,0))),IF(H690="ガソリン",INDEX(参考データ!$F$60:$I$62,MATCH(L690,参考データ!$D$60:$D$62,1),MATCH(M690,参考データ!$F$47:$I$47,0)),INDEX(参考データ!$F$63:$I$71,MATCH(L690,参考データ!$D$63:$D$71,1),MATCH(M690,参考データ!$F$47:$I$47,0))))))))</f>
        <v/>
      </c>
      <c r="U690" s="218" t="str">
        <f t="shared" si="95"/>
        <v/>
      </c>
      <c r="V690" s="206" t="str">
        <f>IF(C690="","",IF(AND(K690=0,T690=0),"OK",IF(Q690="有",IF(OR(IF(I690="委託輸送",IF(H690="ガソリン",VLOOKUP(L690,参考データ!$D$4:$H$6,5,TRUE),VLOOKUP(L690,参考データ!$D$7:$H$15,5,TRUE)),IF(H690="ガソリン",VLOOKUP(L690,参考データ!$D$16:$H$18,5,TRUE),VLOOKUP(L690,参考データ!$D$19:$H$27,5,TRUE)))&lt;(J690/N690),S690&gt;R690),"エラー","OK"),IF(IF(I690="委託輸送",IF(H690="ガソリン",VLOOKUP(L690,参考データ!$D$4:$H$6,5,TRUE),VLOOKUP(L690,参考データ!$D$7:$H$15,5,TRUE)),IF(H690="ガソリン",VLOOKUP(L690,参考データ!$D$16:$H$18,5,TRUE),VLOOKUP(L690,参考データ!$D$19:$H$27,5,TRUE)))&lt;(J690/N690),"エラー","OK"))))</f>
        <v/>
      </c>
      <c r="AN690" s="156">
        <f t="shared" si="96"/>
        <v>0</v>
      </c>
      <c r="AO690" s="156">
        <f t="shared" si="97"/>
        <v>0</v>
      </c>
      <c r="AP690" s="140">
        <f t="shared" si="98"/>
        <v>0</v>
      </c>
      <c r="AQ690" s="159" t="str">
        <f t="shared" si="99"/>
        <v/>
      </c>
    </row>
    <row r="691" spans="2:43" x14ac:dyDescent="0.2">
      <c r="B691" s="202">
        <v>680</v>
      </c>
      <c r="C691" s="45"/>
      <c r="D691" s="114"/>
      <c r="E691" s="114"/>
      <c r="F691" s="114"/>
      <c r="G691" s="44"/>
      <c r="H691" s="10"/>
      <c r="I691" s="10"/>
      <c r="J691" s="5"/>
      <c r="K691" s="36"/>
      <c r="L691" s="37"/>
      <c r="M691" s="8"/>
      <c r="N691" s="82"/>
      <c r="O691" s="68"/>
      <c r="P691" s="82"/>
      <c r="Q691" s="81"/>
      <c r="R691" s="280" t="str">
        <f t="shared" si="94"/>
        <v/>
      </c>
      <c r="S691" s="39" t="str">
        <f>IF(I691="","",IF(I691="委託輸送",IF(H691="ガソリン",VLOOKUP(L691,参考データ!$D$4:$F$6,3,TRUE),VLOOKUP(L691,参考データ!$D$7:$F$15,3,TRUE)),IF(H691="ガソリン",VLOOKUP(L691,参考データ!$D$16:$F$18,3,TRUE),VLOOKUP(L691,参考データ!$D$19:$F$27,3,TRUE))))</f>
        <v/>
      </c>
      <c r="T691" s="204" t="str">
        <f>IF(C691="","",IF(AND(J691=0,K691=0),0,IF(Q691="有",IF(H691="ガソリン",VLOOKUP(M691,参考データ!$B$36:$F$38,3,FALSE)/R691^VLOOKUP(M691,参考データ!$B$36:$F$38,4,FALSE)/L691^VLOOKUP(M691,参考データ!$B$36:$F$38,5,FALSE),VLOOKUP(M691,参考データ!$B$39:$F$42,3,FALSE)/R691^VLOOKUP(M691,参考データ!$B$39:$F$42,4,FALSE)/L691^VLOOKUP(M691,参考データ!$B$39:$F$42,5,FALSE))*U691,J691/(IF(I691="委託輸送",IF(H691="ガソリン",INDEX(参考データ!$F$48:$I$50,MATCH(L691,参考データ!$D$48:$D$50,1),MATCH(M691,参考データ!$F$47:$I$47,0)),INDEX(参考データ!$F$51:$I$59,MATCH(L691,参考データ!$D$51:$D$59,1),MATCH(M691,参考データ!$F$47:$I$47,0))),IF(H691="ガソリン",INDEX(参考データ!$F$60:$I$62,MATCH(L691,参考データ!$D$60:$D$62,1),MATCH(M691,参考データ!$F$47:$I$47,0)),INDEX(参考データ!$F$63:$I$71,MATCH(L691,参考データ!$D$63:$D$71,1),MATCH(M691,参考データ!$F$47:$I$47,0))))))))</f>
        <v/>
      </c>
      <c r="U691" s="218" t="str">
        <f t="shared" si="95"/>
        <v/>
      </c>
      <c r="V691" s="206" t="str">
        <f>IF(C691="","",IF(AND(K691=0,T691=0),"OK",IF(Q691="有",IF(OR(IF(I691="委託輸送",IF(H691="ガソリン",VLOOKUP(L691,参考データ!$D$4:$H$6,5,TRUE),VLOOKUP(L691,参考データ!$D$7:$H$15,5,TRUE)),IF(H691="ガソリン",VLOOKUP(L691,参考データ!$D$16:$H$18,5,TRUE),VLOOKUP(L691,参考データ!$D$19:$H$27,5,TRUE)))&lt;(J691/N691),S691&gt;R691),"エラー","OK"),IF(IF(I691="委託輸送",IF(H691="ガソリン",VLOOKUP(L691,参考データ!$D$4:$H$6,5,TRUE),VLOOKUP(L691,参考データ!$D$7:$H$15,5,TRUE)),IF(H691="ガソリン",VLOOKUP(L691,参考データ!$D$16:$H$18,5,TRUE),VLOOKUP(L691,参考データ!$D$19:$H$27,5,TRUE)))&lt;(J691/N691),"エラー","OK"))))</f>
        <v/>
      </c>
      <c r="AN691" s="156">
        <f t="shared" si="96"/>
        <v>0</v>
      </c>
      <c r="AO691" s="156">
        <f t="shared" si="97"/>
        <v>0</v>
      </c>
      <c r="AP691" s="140">
        <f t="shared" si="98"/>
        <v>0</v>
      </c>
      <c r="AQ691" s="159" t="str">
        <f t="shared" si="99"/>
        <v/>
      </c>
    </row>
    <row r="692" spans="2:43" x14ac:dyDescent="0.2">
      <c r="B692" s="202">
        <v>681</v>
      </c>
      <c r="C692" s="45"/>
      <c r="D692" s="114"/>
      <c r="E692" s="114"/>
      <c r="F692" s="114"/>
      <c r="G692" s="44"/>
      <c r="H692" s="10"/>
      <c r="I692" s="10"/>
      <c r="J692" s="5"/>
      <c r="K692" s="36"/>
      <c r="L692" s="37"/>
      <c r="M692" s="8"/>
      <c r="N692" s="82"/>
      <c r="O692" s="68"/>
      <c r="P692" s="82"/>
      <c r="Q692" s="81"/>
      <c r="R692" s="280" t="str">
        <f t="shared" si="94"/>
        <v/>
      </c>
      <c r="S692" s="39" t="str">
        <f>IF(I692="","",IF(I692="委託輸送",IF(H692="ガソリン",VLOOKUP(L692,参考データ!$D$4:$F$6,3,TRUE),VLOOKUP(L692,参考データ!$D$7:$F$15,3,TRUE)),IF(H692="ガソリン",VLOOKUP(L692,参考データ!$D$16:$F$18,3,TRUE),VLOOKUP(L692,参考データ!$D$19:$F$27,3,TRUE))))</f>
        <v/>
      </c>
      <c r="T692" s="204" t="str">
        <f>IF(C692="","",IF(AND(J692=0,K692=0),0,IF(Q692="有",IF(H692="ガソリン",VLOOKUP(M692,参考データ!$B$36:$F$38,3,FALSE)/R692^VLOOKUP(M692,参考データ!$B$36:$F$38,4,FALSE)/L692^VLOOKUP(M692,参考データ!$B$36:$F$38,5,FALSE),VLOOKUP(M692,参考データ!$B$39:$F$42,3,FALSE)/R692^VLOOKUP(M692,参考データ!$B$39:$F$42,4,FALSE)/L692^VLOOKUP(M692,参考データ!$B$39:$F$42,5,FALSE))*U692,J692/(IF(I692="委託輸送",IF(H692="ガソリン",INDEX(参考データ!$F$48:$I$50,MATCH(L692,参考データ!$D$48:$D$50,1),MATCH(M692,参考データ!$F$47:$I$47,0)),INDEX(参考データ!$F$51:$I$59,MATCH(L692,参考データ!$D$51:$D$59,1),MATCH(M692,参考データ!$F$47:$I$47,0))),IF(H692="ガソリン",INDEX(参考データ!$F$60:$I$62,MATCH(L692,参考データ!$D$60:$D$62,1),MATCH(M692,参考データ!$F$47:$I$47,0)),INDEX(参考データ!$F$63:$I$71,MATCH(L692,参考データ!$D$63:$D$71,1),MATCH(M692,参考データ!$F$47:$I$47,0))))))))</f>
        <v/>
      </c>
      <c r="U692" s="218" t="str">
        <f t="shared" si="95"/>
        <v/>
      </c>
      <c r="V692" s="206" t="str">
        <f>IF(C692="","",IF(AND(K692=0,T692=0),"OK",IF(Q692="有",IF(OR(IF(I692="委託輸送",IF(H692="ガソリン",VLOOKUP(L692,参考データ!$D$4:$H$6,5,TRUE),VLOOKUP(L692,参考データ!$D$7:$H$15,5,TRUE)),IF(H692="ガソリン",VLOOKUP(L692,参考データ!$D$16:$H$18,5,TRUE),VLOOKUP(L692,参考データ!$D$19:$H$27,5,TRUE)))&lt;(J692/N692),S692&gt;R692),"エラー","OK"),IF(IF(I692="委託輸送",IF(H692="ガソリン",VLOOKUP(L692,参考データ!$D$4:$H$6,5,TRUE),VLOOKUP(L692,参考データ!$D$7:$H$15,5,TRUE)),IF(H692="ガソリン",VLOOKUP(L692,参考データ!$D$16:$H$18,5,TRUE),VLOOKUP(L692,参考データ!$D$19:$H$27,5,TRUE)))&lt;(J692/N692),"エラー","OK"))))</f>
        <v/>
      </c>
      <c r="AN692" s="156">
        <f t="shared" si="96"/>
        <v>0</v>
      </c>
      <c r="AO692" s="156">
        <f t="shared" si="97"/>
        <v>0</v>
      </c>
      <c r="AP692" s="140">
        <f t="shared" si="98"/>
        <v>0</v>
      </c>
      <c r="AQ692" s="159" t="str">
        <f t="shared" si="99"/>
        <v/>
      </c>
    </row>
    <row r="693" spans="2:43" x14ac:dyDescent="0.2">
      <c r="B693" s="202">
        <v>682</v>
      </c>
      <c r="C693" s="45"/>
      <c r="D693" s="114"/>
      <c r="E693" s="114"/>
      <c r="F693" s="114"/>
      <c r="G693" s="44"/>
      <c r="H693" s="10"/>
      <c r="I693" s="10"/>
      <c r="J693" s="5"/>
      <c r="K693" s="36"/>
      <c r="L693" s="37"/>
      <c r="M693" s="8"/>
      <c r="N693" s="82"/>
      <c r="O693" s="68"/>
      <c r="P693" s="82"/>
      <c r="Q693" s="81"/>
      <c r="R693" s="280" t="str">
        <f t="shared" si="94"/>
        <v/>
      </c>
      <c r="S693" s="39" t="str">
        <f>IF(I693="","",IF(I693="委託輸送",IF(H693="ガソリン",VLOOKUP(L693,参考データ!$D$4:$F$6,3,TRUE),VLOOKUP(L693,参考データ!$D$7:$F$15,3,TRUE)),IF(H693="ガソリン",VLOOKUP(L693,参考データ!$D$16:$F$18,3,TRUE),VLOOKUP(L693,参考データ!$D$19:$F$27,3,TRUE))))</f>
        <v/>
      </c>
      <c r="T693" s="204" t="str">
        <f>IF(C693="","",IF(AND(J693=0,K693=0),0,IF(Q693="有",IF(H693="ガソリン",VLOOKUP(M693,参考データ!$B$36:$F$38,3,FALSE)/R693^VLOOKUP(M693,参考データ!$B$36:$F$38,4,FALSE)/L693^VLOOKUP(M693,参考データ!$B$36:$F$38,5,FALSE),VLOOKUP(M693,参考データ!$B$39:$F$42,3,FALSE)/R693^VLOOKUP(M693,参考データ!$B$39:$F$42,4,FALSE)/L693^VLOOKUP(M693,参考データ!$B$39:$F$42,5,FALSE))*U693,J693/(IF(I693="委託輸送",IF(H693="ガソリン",INDEX(参考データ!$F$48:$I$50,MATCH(L693,参考データ!$D$48:$D$50,1),MATCH(M693,参考データ!$F$47:$I$47,0)),INDEX(参考データ!$F$51:$I$59,MATCH(L693,参考データ!$D$51:$D$59,1),MATCH(M693,参考データ!$F$47:$I$47,0))),IF(H693="ガソリン",INDEX(参考データ!$F$60:$I$62,MATCH(L693,参考データ!$D$60:$D$62,1),MATCH(M693,参考データ!$F$47:$I$47,0)),INDEX(参考データ!$F$63:$I$71,MATCH(L693,参考データ!$D$63:$D$71,1),MATCH(M693,参考データ!$F$47:$I$47,0))))))))</f>
        <v/>
      </c>
      <c r="U693" s="218" t="str">
        <f t="shared" si="95"/>
        <v/>
      </c>
      <c r="V693" s="206" t="str">
        <f>IF(C693="","",IF(AND(K693=0,T693=0),"OK",IF(Q693="有",IF(OR(IF(I693="委託輸送",IF(H693="ガソリン",VLOOKUP(L693,参考データ!$D$4:$H$6,5,TRUE),VLOOKUP(L693,参考データ!$D$7:$H$15,5,TRUE)),IF(H693="ガソリン",VLOOKUP(L693,参考データ!$D$16:$H$18,5,TRUE),VLOOKUP(L693,参考データ!$D$19:$H$27,5,TRUE)))&lt;(J693/N693),S693&gt;R693),"エラー","OK"),IF(IF(I693="委託輸送",IF(H693="ガソリン",VLOOKUP(L693,参考データ!$D$4:$H$6,5,TRUE),VLOOKUP(L693,参考データ!$D$7:$H$15,5,TRUE)),IF(H693="ガソリン",VLOOKUP(L693,参考データ!$D$16:$H$18,5,TRUE),VLOOKUP(L693,参考データ!$D$19:$H$27,5,TRUE)))&lt;(J693/N693),"エラー","OK"))))</f>
        <v/>
      </c>
      <c r="AN693" s="156">
        <f t="shared" si="96"/>
        <v>0</v>
      </c>
      <c r="AO693" s="156">
        <f t="shared" si="97"/>
        <v>0</v>
      </c>
      <c r="AP693" s="140">
        <f t="shared" si="98"/>
        <v>0</v>
      </c>
      <c r="AQ693" s="159" t="str">
        <f t="shared" si="99"/>
        <v/>
      </c>
    </row>
    <row r="694" spans="2:43" x14ac:dyDescent="0.2">
      <c r="B694" s="202">
        <v>683</v>
      </c>
      <c r="C694" s="45"/>
      <c r="D694" s="114"/>
      <c r="E694" s="114"/>
      <c r="F694" s="114"/>
      <c r="G694" s="44"/>
      <c r="H694" s="10"/>
      <c r="I694" s="10"/>
      <c r="J694" s="5"/>
      <c r="K694" s="36"/>
      <c r="L694" s="37"/>
      <c r="M694" s="8"/>
      <c r="N694" s="82"/>
      <c r="O694" s="68"/>
      <c r="P694" s="82"/>
      <c r="Q694" s="81"/>
      <c r="R694" s="280" t="str">
        <f t="shared" si="94"/>
        <v/>
      </c>
      <c r="S694" s="39" t="str">
        <f>IF(I694="","",IF(I694="委託輸送",IF(H694="ガソリン",VLOOKUP(L694,参考データ!$D$4:$F$6,3,TRUE),VLOOKUP(L694,参考データ!$D$7:$F$15,3,TRUE)),IF(H694="ガソリン",VLOOKUP(L694,参考データ!$D$16:$F$18,3,TRUE),VLOOKUP(L694,参考データ!$D$19:$F$27,3,TRUE))))</f>
        <v/>
      </c>
      <c r="T694" s="204" t="str">
        <f>IF(C694="","",IF(AND(J694=0,K694=0),0,IF(Q694="有",IF(H694="ガソリン",VLOOKUP(M694,参考データ!$B$36:$F$38,3,FALSE)/R694^VLOOKUP(M694,参考データ!$B$36:$F$38,4,FALSE)/L694^VLOOKUP(M694,参考データ!$B$36:$F$38,5,FALSE),VLOOKUP(M694,参考データ!$B$39:$F$42,3,FALSE)/R694^VLOOKUP(M694,参考データ!$B$39:$F$42,4,FALSE)/L694^VLOOKUP(M694,参考データ!$B$39:$F$42,5,FALSE))*U694,J694/(IF(I694="委託輸送",IF(H694="ガソリン",INDEX(参考データ!$F$48:$I$50,MATCH(L694,参考データ!$D$48:$D$50,1),MATCH(M694,参考データ!$F$47:$I$47,0)),INDEX(参考データ!$F$51:$I$59,MATCH(L694,参考データ!$D$51:$D$59,1),MATCH(M694,参考データ!$F$47:$I$47,0))),IF(H694="ガソリン",INDEX(参考データ!$F$60:$I$62,MATCH(L694,参考データ!$D$60:$D$62,1),MATCH(M694,参考データ!$F$47:$I$47,0)),INDEX(参考データ!$F$63:$I$71,MATCH(L694,参考データ!$D$63:$D$71,1),MATCH(M694,参考データ!$F$47:$I$47,0))))))))</f>
        <v/>
      </c>
      <c r="U694" s="218" t="str">
        <f t="shared" si="95"/>
        <v/>
      </c>
      <c r="V694" s="206" t="str">
        <f>IF(C694="","",IF(AND(K694=0,T694=0),"OK",IF(Q694="有",IF(OR(IF(I694="委託輸送",IF(H694="ガソリン",VLOOKUP(L694,参考データ!$D$4:$H$6,5,TRUE),VLOOKUP(L694,参考データ!$D$7:$H$15,5,TRUE)),IF(H694="ガソリン",VLOOKUP(L694,参考データ!$D$16:$H$18,5,TRUE),VLOOKUP(L694,参考データ!$D$19:$H$27,5,TRUE)))&lt;(J694/N694),S694&gt;R694),"エラー","OK"),IF(IF(I694="委託輸送",IF(H694="ガソリン",VLOOKUP(L694,参考データ!$D$4:$H$6,5,TRUE),VLOOKUP(L694,参考データ!$D$7:$H$15,5,TRUE)),IF(H694="ガソリン",VLOOKUP(L694,参考データ!$D$16:$H$18,5,TRUE),VLOOKUP(L694,参考データ!$D$19:$H$27,5,TRUE)))&lt;(J694/N694),"エラー","OK"))))</f>
        <v/>
      </c>
      <c r="AN694" s="156">
        <f t="shared" si="96"/>
        <v>0</v>
      </c>
      <c r="AO694" s="156">
        <f t="shared" si="97"/>
        <v>0</v>
      </c>
      <c r="AP694" s="140">
        <f t="shared" si="98"/>
        <v>0</v>
      </c>
      <c r="AQ694" s="159" t="str">
        <f t="shared" si="99"/>
        <v/>
      </c>
    </row>
    <row r="695" spans="2:43" x14ac:dyDescent="0.2">
      <c r="B695" s="202">
        <v>684</v>
      </c>
      <c r="C695" s="45"/>
      <c r="D695" s="114"/>
      <c r="E695" s="114"/>
      <c r="F695" s="114"/>
      <c r="G695" s="44"/>
      <c r="H695" s="10"/>
      <c r="I695" s="10"/>
      <c r="J695" s="5"/>
      <c r="K695" s="36"/>
      <c r="L695" s="37"/>
      <c r="M695" s="8"/>
      <c r="N695" s="82"/>
      <c r="O695" s="68"/>
      <c r="P695" s="82"/>
      <c r="Q695" s="81"/>
      <c r="R695" s="280" t="str">
        <f t="shared" si="94"/>
        <v/>
      </c>
      <c r="S695" s="39" t="str">
        <f>IF(I695="","",IF(I695="委託輸送",IF(H695="ガソリン",VLOOKUP(L695,参考データ!$D$4:$F$6,3,TRUE),VLOOKUP(L695,参考データ!$D$7:$F$15,3,TRUE)),IF(H695="ガソリン",VLOOKUP(L695,参考データ!$D$16:$F$18,3,TRUE),VLOOKUP(L695,参考データ!$D$19:$F$27,3,TRUE))))</f>
        <v/>
      </c>
      <c r="T695" s="204" t="str">
        <f>IF(C695="","",IF(AND(J695=0,K695=0),0,IF(Q695="有",IF(H695="ガソリン",VLOOKUP(M695,参考データ!$B$36:$F$38,3,FALSE)/R695^VLOOKUP(M695,参考データ!$B$36:$F$38,4,FALSE)/L695^VLOOKUP(M695,参考データ!$B$36:$F$38,5,FALSE),VLOOKUP(M695,参考データ!$B$39:$F$42,3,FALSE)/R695^VLOOKUP(M695,参考データ!$B$39:$F$42,4,FALSE)/L695^VLOOKUP(M695,参考データ!$B$39:$F$42,5,FALSE))*U695,J695/(IF(I695="委託輸送",IF(H695="ガソリン",INDEX(参考データ!$F$48:$I$50,MATCH(L695,参考データ!$D$48:$D$50,1),MATCH(M695,参考データ!$F$47:$I$47,0)),INDEX(参考データ!$F$51:$I$59,MATCH(L695,参考データ!$D$51:$D$59,1),MATCH(M695,参考データ!$F$47:$I$47,0))),IF(H695="ガソリン",INDEX(参考データ!$F$60:$I$62,MATCH(L695,参考データ!$D$60:$D$62,1),MATCH(M695,参考データ!$F$47:$I$47,0)),INDEX(参考データ!$F$63:$I$71,MATCH(L695,参考データ!$D$63:$D$71,1),MATCH(M695,参考データ!$F$47:$I$47,0))))))))</f>
        <v/>
      </c>
      <c r="U695" s="218" t="str">
        <f t="shared" si="95"/>
        <v/>
      </c>
      <c r="V695" s="206" t="str">
        <f>IF(C695="","",IF(AND(K695=0,T695=0),"OK",IF(Q695="有",IF(OR(IF(I695="委託輸送",IF(H695="ガソリン",VLOOKUP(L695,参考データ!$D$4:$H$6,5,TRUE),VLOOKUP(L695,参考データ!$D$7:$H$15,5,TRUE)),IF(H695="ガソリン",VLOOKUP(L695,参考データ!$D$16:$H$18,5,TRUE),VLOOKUP(L695,参考データ!$D$19:$H$27,5,TRUE)))&lt;(J695/N695),S695&gt;R695),"エラー","OK"),IF(IF(I695="委託輸送",IF(H695="ガソリン",VLOOKUP(L695,参考データ!$D$4:$H$6,5,TRUE),VLOOKUP(L695,参考データ!$D$7:$H$15,5,TRUE)),IF(H695="ガソリン",VLOOKUP(L695,参考データ!$D$16:$H$18,5,TRUE),VLOOKUP(L695,参考データ!$D$19:$H$27,5,TRUE)))&lt;(J695/N695),"エラー","OK"))))</f>
        <v/>
      </c>
      <c r="AN695" s="156">
        <f t="shared" si="96"/>
        <v>0</v>
      </c>
      <c r="AO695" s="156">
        <f t="shared" si="97"/>
        <v>0</v>
      </c>
      <c r="AP695" s="140">
        <f t="shared" si="98"/>
        <v>0</v>
      </c>
      <c r="AQ695" s="159" t="str">
        <f t="shared" si="99"/>
        <v/>
      </c>
    </row>
    <row r="696" spans="2:43" x14ac:dyDescent="0.2">
      <c r="B696" s="202">
        <v>685</v>
      </c>
      <c r="C696" s="45"/>
      <c r="D696" s="114"/>
      <c r="E696" s="114"/>
      <c r="F696" s="114"/>
      <c r="G696" s="44"/>
      <c r="H696" s="10"/>
      <c r="I696" s="10"/>
      <c r="J696" s="5"/>
      <c r="K696" s="36"/>
      <c r="L696" s="37"/>
      <c r="M696" s="8"/>
      <c r="N696" s="82"/>
      <c r="O696" s="68"/>
      <c r="P696" s="82"/>
      <c r="Q696" s="81"/>
      <c r="R696" s="280" t="str">
        <f t="shared" si="94"/>
        <v/>
      </c>
      <c r="S696" s="39" t="str">
        <f>IF(I696="","",IF(I696="委託輸送",IF(H696="ガソリン",VLOOKUP(L696,参考データ!$D$4:$F$6,3,TRUE),VLOOKUP(L696,参考データ!$D$7:$F$15,3,TRUE)),IF(H696="ガソリン",VLOOKUP(L696,参考データ!$D$16:$F$18,3,TRUE),VLOOKUP(L696,参考データ!$D$19:$F$27,3,TRUE))))</f>
        <v/>
      </c>
      <c r="T696" s="204" t="str">
        <f>IF(C696="","",IF(AND(J696=0,K696=0),0,IF(Q696="有",IF(H696="ガソリン",VLOOKUP(M696,参考データ!$B$36:$F$38,3,FALSE)/R696^VLOOKUP(M696,参考データ!$B$36:$F$38,4,FALSE)/L696^VLOOKUP(M696,参考データ!$B$36:$F$38,5,FALSE),VLOOKUP(M696,参考データ!$B$39:$F$42,3,FALSE)/R696^VLOOKUP(M696,参考データ!$B$39:$F$42,4,FALSE)/L696^VLOOKUP(M696,参考データ!$B$39:$F$42,5,FALSE))*U696,J696/(IF(I696="委託輸送",IF(H696="ガソリン",INDEX(参考データ!$F$48:$I$50,MATCH(L696,参考データ!$D$48:$D$50,1),MATCH(M696,参考データ!$F$47:$I$47,0)),INDEX(参考データ!$F$51:$I$59,MATCH(L696,参考データ!$D$51:$D$59,1),MATCH(M696,参考データ!$F$47:$I$47,0))),IF(H696="ガソリン",INDEX(参考データ!$F$60:$I$62,MATCH(L696,参考データ!$D$60:$D$62,1),MATCH(M696,参考データ!$F$47:$I$47,0)),INDEX(参考データ!$F$63:$I$71,MATCH(L696,参考データ!$D$63:$D$71,1),MATCH(M696,参考データ!$F$47:$I$47,0))))))))</f>
        <v/>
      </c>
      <c r="U696" s="218" t="str">
        <f t="shared" si="95"/>
        <v/>
      </c>
      <c r="V696" s="206" t="str">
        <f>IF(C696="","",IF(AND(K696=0,T696=0),"OK",IF(Q696="有",IF(OR(IF(I696="委託輸送",IF(H696="ガソリン",VLOOKUP(L696,参考データ!$D$4:$H$6,5,TRUE),VLOOKUP(L696,参考データ!$D$7:$H$15,5,TRUE)),IF(H696="ガソリン",VLOOKUP(L696,参考データ!$D$16:$H$18,5,TRUE),VLOOKUP(L696,参考データ!$D$19:$H$27,5,TRUE)))&lt;(J696/N696),S696&gt;R696),"エラー","OK"),IF(IF(I696="委託輸送",IF(H696="ガソリン",VLOOKUP(L696,参考データ!$D$4:$H$6,5,TRUE),VLOOKUP(L696,参考データ!$D$7:$H$15,5,TRUE)),IF(H696="ガソリン",VLOOKUP(L696,参考データ!$D$16:$H$18,5,TRUE),VLOOKUP(L696,参考データ!$D$19:$H$27,5,TRUE)))&lt;(J696/N696),"エラー","OK"))))</f>
        <v/>
      </c>
      <c r="AN696" s="156">
        <f t="shared" si="96"/>
        <v>0</v>
      </c>
      <c r="AO696" s="156">
        <f t="shared" si="97"/>
        <v>0</v>
      </c>
      <c r="AP696" s="140">
        <f t="shared" si="98"/>
        <v>0</v>
      </c>
      <c r="AQ696" s="159" t="str">
        <f t="shared" si="99"/>
        <v/>
      </c>
    </row>
    <row r="697" spans="2:43" x14ac:dyDescent="0.2">
      <c r="B697" s="202">
        <v>686</v>
      </c>
      <c r="C697" s="45"/>
      <c r="D697" s="114"/>
      <c r="E697" s="114"/>
      <c r="F697" s="114"/>
      <c r="G697" s="44"/>
      <c r="H697" s="10"/>
      <c r="I697" s="10"/>
      <c r="J697" s="5"/>
      <c r="K697" s="36"/>
      <c r="L697" s="37"/>
      <c r="M697" s="8"/>
      <c r="N697" s="82"/>
      <c r="O697" s="68"/>
      <c r="P697" s="82"/>
      <c r="Q697" s="81"/>
      <c r="R697" s="280" t="str">
        <f t="shared" si="94"/>
        <v/>
      </c>
      <c r="S697" s="39" t="str">
        <f>IF(I697="","",IF(I697="委託輸送",IF(H697="ガソリン",VLOOKUP(L697,参考データ!$D$4:$F$6,3,TRUE),VLOOKUP(L697,参考データ!$D$7:$F$15,3,TRUE)),IF(H697="ガソリン",VLOOKUP(L697,参考データ!$D$16:$F$18,3,TRUE),VLOOKUP(L697,参考データ!$D$19:$F$27,3,TRUE))))</f>
        <v/>
      </c>
      <c r="T697" s="204" t="str">
        <f>IF(C697="","",IF(AND(J697=0,K697=0),0,IF(Q697="有",IF(H697="ガソリン",VLOOKUP(M697,参考データ!$B$36:$F$38,3,FALSE)/R697^VLOOKUP(M697,参考データ!$B$36:$F$38,4,FALSE)/L697^VLOOKUP(M697,参考データ!$B$36:$F$38,5,FALSE),VLOOKUP(M697,参考データ!$B$39:$F$42,3,FALSE)/R697^VLOOKUP(M697,参考データ!$B$39:$F$42,4,FALSE)/L697^VLOOKUP(M697,参考データ!$B$39:$F$42,5,FALSE))*U697,J697/(IF(I697="委託輸送",IF(H697="ガソリン",INDEX(参考データ!$F$48:$I$50,MATCH(L697,参考データ!$D$48:$D$50,1),MATCH(M697,参考データ!$F$47:$I$47,0)),INDEX(参考データ!$F$51:$I$59,MATCH(L697,参考データ!$D$51:$D$59,1),MATCH(M697,参考データ!$F$47:$I$47,0))),IF(H697="ガソリン",INDEX(参考データ!$F$60:$I$62,MATCH(L697,参考データ!$D$60:$D$62,1),MATCH(M697,参考データ!$F$47:$I$47,0)),INDEX(参考データ!$F$63:$I$71,MATCH(L697,参考データ!$D$63:$D$71,1),MATCH(M697,参考データ!$F$47:$I$47,0))))))))</f>
        <v/>
      </c>
      <c r="U697" s="218" t="str">
        <f t="shared" si="95"/>
        <v/>
      </c>
      <c r="V697" s="206" t="str">
        <f>IF(C697="","",IF(AND(K697=0,T697=0),"OK",IF(Q697="有",IF(OR(IF(I697="委託輸送",IF(H697="ガソリン",VLOOKUP(L697,参考データ!$D$4:$H$6,5,TRUE),VLOOKUP(L697,参考データ!$D$7:$H$15,5,TRUE)),IF(H697="ガソリン",VLOOKUP(L697,参考データ!$D$16:$H$18,5,TRUE),VLOOKUP(L697,参考データ!$D$19:$H$27,5,TRUE)))&lt;(J697/N697),S697&gt;R697),"エラー","OK"),IF(IF(I697="委託輸送",IF(H697="ガソリン",VLOOKUP(L697,参考データ!$D$4:$H$6,5,TRUE),VLOOKUP(L697,参考データ!$D$7:$H$15,5,TRUE)),IF(H697="ガソリン",VLOOKUP(L697,参考データ!$D$16:$H$18,5,TRUE),VLOOKUP(L697,参考データ!$D$19:$H$27,5,TRUE)))&lt;(J697/N697),"エラー","OK"))))</f>
        <v/>
      </c>
      <c r="AN697" s="156">
        <f t="shared" si="96"/>
        <v>0</v>
      </c>
      <c r="AO697" s="156">
        <f t="shared" si="97"/>
        <v>0</v>
      </c>
      <c r="AP697" s="140">
        <f t="shared" si="98"/>
        <v>0</v>
      </c>
      <c r="AQ697" s="159" t="str">
        <f t="shared" si="99"/>
        <v/>
      </c>
    </row>
    <row r="698" spans="2:43" x14ac:dyDescent="0.2">
      <c r="B698" s="202">
        <v>687</v>
      </c>
      <c r="C698" s="45"/>
      <c r="D698" s="114"/>
      <c r="E698" s="114"/>
      <c r="F698" s="114"/>
      <c r="G698" s="44"/>
      <c r="H698" s="10"/>
      <c r="I698" s="10"/>
      <c r="J698" s="5"/>
      <c r="K698" s="36"/>
      <c r="L698" s="37"/>
      <c r="M698" s="8"/>
      <c r="N698" s="82"/>
      <c r="O698" s="68"/>
      <c r="P698" s="82"/>
      <c r="Q698" s="81"/>
      <c r="R698" s="280" t="str">
        <f t="shared" si="94"/>
        <v/>
      </c>
      <c r="S698" s="39" t="str">
        <f>IF(I698="","",IF(I698="委託輸送",IF(H698="ガソリン",VLOOKUP(L698,参考データ!$D$4:$F$6,3,TRUE),VLOOKUP(L698,参考データ!$D$7:$F$15,3,TRUE)),IF(H698="ガソリン",VLOOKUP(L698,参考データ!$D$16:$F$18,3,TRUE),VLOOKUP(L698,参考データ!$D$19:$F$27,3,TRUE))))</f>
        <v/>
      </c>
      <c r="T698" s="204" t="str">
        <f>IF(C698="","",IF(AND(J698=0,K698=0),0,IF(Q698="有",IF(H698="ガソリン",VLOOKUP(M698,参考データ!$B$36:$F$38,3,FALSE)/R698^VLOOKUP(M698,参考データ!$B$36:$F$38,4,FALSE)/L698^VLOOKUP(M698,参考データ!$B$36:$F$38,5,FALSE),VLOOKUP(M698,参考データ!$B$39:$F$42,3,FALSE)/R698^VLOOKUP(M698,参考データ!$B$39:$F$42,4,FALSE)/L698^VLOOKUP(M698,参考データ!$B$39:$F$42,5,FALSE))*U698,J698/(IF(I698="委託輸送",IF(H698="ガソリン",INDEX(参考データ!$F$48:$I$50,MATCH(L698,参考データ!$D$48:$D$50,1),MATCH(M698,参考データ!$F$47:$I$47,0)),INDEX(参考データ!$F$51:$I$59,MATCH(L698,参考データ!$D$51:$D$59,1),MATCH(M698,参考データ!$F$47:$I$47,0))),IF(H698="ガソリン",INDEX(参考データ!$F$60:$I$62,MATCH(L698,参考データ!$D$60:$D$62,1),MATCH(M698,参考データ!$F$47:$I$47,0)),INDEX(参考データ!$F$63:$I$71,MATCH(L698,参考データ!$D$63:$D$71,1),MATCH(M698,参考データ!$F$47:$I$47,0))))))))</f>
        <v/>
      </c>
      <c r="U698" s="218" t="str">
        <f t="shared" si="95"/>
        <v/>
      </c>
      <c r="V698" s="206" t="str">
        <f>IF(C698="","",IF(AND(K698=0,T698=0),"OK",IF(Q698="有",IF(OR(IF(I698="委託輸送",IF(H698="ガソリン",VLOOKUP(L698,参考データ!$D$4:$H$6,5,TRUE),VLOOKUP(L698,参考データ!$D$7:$H$15,5,TRUE)),IF(H698="ガソリン",VLOOKUP(L698,参考データ!$D$16:$H$18,5,TRUE),VLOOKUP(L698,参考データ!$D$19:$H$27,5,TRUE)))&lt;(J698/N698),S698&gt;R698),"エラー","OK"),IF(IF(I698="委託輸送",IF(H698="ガソリン",VLOOKUP(L698,参考データ!$D$4:$H$6,5,TRUE),VLOOKUP(L698,参考データ!$D$7:$H$15,5,TRUE)),IF(H698="ガソリン",VLOOKUP(L698,参考データ!$D$16:$H$18,5,TRUE),VLOOKUP(L698,参考データ!$D$19:$H$27,5,TRUE)))&lt;(J698/N698),"エラー","OK"))))</f>
        <v/>
      </c>
      <c r="AN698" s="156">
        <f t="shared" si="96"/>
        <v>0</v>
      </c>
      <c r="AO698" s="156">
        <f t="shared" si="97"/>
        <v>0</v>
      </c>
      <c r="AP698" s="140">
        <f t="shared" si="98"/>
        <v>0</v>
      </c>
      <c r="AQ698" s="159" t="str">
        <f t="shared" si="99"/>
        <v/>
      </c>
    </row>
    <row r="699" spans="2:43" x14ac:dyDescent="0.2">
      <c r="B699" s="202">
        <v>688</v>
      </c>
      <c r="C699" s="45"/>
      <c r="D699" s="114"/>
      <c r="E699" s="114"/>
      <c r="F699" s="114"/>
      <c r="G699" s="44"/>
      <c r="H699" s="10"/>
      <c r="I699" s="10"/>
      <c r="J699" s="5"/>
      <c r="K699" s="36"/>
      <c r="L699" s="37"/>
      <c r="M699" s="8"/>
      <c r="N699" s="82"/>
      <c r="O699" s="68"/>
      <c r="P699" s="82"/>
      <c r="Q699" s="81"/>
      <c r="R699" s="280" t="str">
        <f t="shared" si="94"/>
        <v/>
      </c>
      <c r="S699" s="39" t="str">
        <f>IF(I699="","",IF(I699="委託輸送",IF(H699="ガソリン",VLOOKUP(L699,参考データ!$D$4:$F$6,3,TRUE),VLOOKUP(L699,参考データ!$D$7:$F$15,3,TRUE)),IF(H699="ガソリン",VLOOKUP(L699,参考データ!$D$16:$F$18,3,TRUE),VLOOKUP(L699,参考データ!$D$19:$F$27,3,TRUE))))</f>
        <v/>
      </c>
      <c r="T699" s="204" t="str">
        <f>IF(C699="","",IF(AND(J699=0,K699=0),0,IF(Q699="有",IF(H699="ガソリン",VLOOKUP(M699,参考データ!$B$36:$F$38,3,FALSE)/R699^VLOOKUP(M699,参考データ!$B$36:$F$38,4,FALSE)/L699^VLOOKUP(M699,参考データ!$B$36:$F$38,5,FALSE),VLOOKUP(M699,参考データ!$B$39:$F$42,3,FALSE)/R699^VLOOKUP(M699,参考データ!$B$39:$F$42,4,FALSE)/L699^VLOOKUP(M699,参考データ!$B$39:$F$42,5,FALSE))*U699,J699/(IF(I699="委託輸送",IF(H699="ガソリン",INDEX(参考データ!$F$48:$I$50,MATCH(L699,参考データ!$D$48:$D$50,1),MATCH(M699,参考データ!$F$47:$I$47,0)),INDEX(参考データ!$F$51:$I$59,MATCH(L699,参考データ!$D$51:$D$59,1),MATCH(M699,参考データ!$F$47:$I$47,0))),IF(H699="ガソリン",INDEX(参考データ!$F$60:$I$62,MATCH(L699,参考データ!$D$60:$D$62,1),MATCH(M699,参考データ!$F$47:$I$47,0)),INDEX(参考データ!$F$63:$I$71,MATCH(L699,参考データ!$D$63:$D$71,1),MATCH(M699,参考データ!$F$47:$I$47,0))))))))</f>
        <v/>
      </c>
      <c r="U699" s="218" t="str">
        <f t="shared" si="95"/>
        <v/>
      </c>
      <c r="V699" s="206" t="str">
        <f>IF(C699="","",IF(AND(K699=0,T699=0),"OK",IF(Q699="有",IF(OR(IF(I699="委託輸送",IF(H699="ガソリン",VLOOKUP(L699,参考データ!$D$4:$H$6,5,TRUE),VLOOKUP(L699,参考データ!$D$7:$H$15,5,TRUE)),IF(H699="ガソリン",VLOOKUP(L699,参考データ!$D$16:$H$18,5,TRUE),VLOOKUP(L699,参考データ!$D$19:$H$27,5,TRUE)))&lt;(J699/N699),S699&gt;R699),"エラー","OK"),IF(IF(I699="委託輸送",IF(H699="ガソリン",VLOOKUP(L699,参考データ!$D$4:$H$6,5,TRUE),VLOOKUP(L699,参考データ!$D$7:$H$15,5,TRUE)),IF(H699="ガソリン",VLOOKUP(L699,参考データ!$D$16:$H$18,5,TRUE),VLOOKUP(L699,参考データ!$D$19:$H$27,5,TRUE)))&lt;(J699/N699),"エラー","OK"))))</f>
        <v/>
      </c>
      <c r="AN699" s="156">
        <f t="shared" si="96"/>
        <v>0</v>
      </c>
      <c r="AO699" s="156">
        <f t="shared" si="97"/>
        <v>0</v>
      </c>
      <c r="AP699" s="140">
        <f t="shared" si="98"/>
        <v>0</v>
      </c>
      <c r="AQ699" s="159" t="str">
        <f t="shared" si="99"/>
        <v/>
      </c>
    </row>
    <row r="700" spans="2:43" x14ac:dyDescent="0.2">
      <c r="B700" s="202">
        <v>689</v>
      </c>
      <c r="C700" s="45"/>
      <c r="D700" s="114"/>
      <c r="E700" s="114"/>
      <c r="F700" s="114"/>
      <c r="G700" s="44"/>
      <c r="H700" s="10"/>
      <c r="I700" s="10"/>
      <c r="J700" s="5"/>
      <c r="K700" s="36"/>
      <c r="L700" s="37"/>
      <c r="M700" s="8"/>
      <c r="N700" s="82"/>
      <c r="O700" s="68"/>
      <c r="P700" s="82"/>
      <c r="Q700" s="81"/>
      <c r="R700" s="280" t="str">
        <f t="shared" si="94"/>
        <v/>
      </c>
      <c r="S700" s="39" t="str">
        <f>IF(I700="","",IF(I700="委託輸送",IF(H700="ガソリン",VLOOKUP(L700,参考データ!$D$4:$F$6,3,TRUE),VLOOKUP(L700,参考データ!$D$7:$F$15,3,TRUE)),IF(H700="ガソリン",VLOOKUP(L700,参考データ!$D$16:$F$18,3,TRUE),VLOOKUP(L700,参考データ!$D$19:$F$27,3,TRUE))))</f>
        <v/>
      </c>
      <c r="T700" s="204" t="str">
        <f>IF(C700="","",IF(AND(J700=0,K700=0),0,IF(Q700="有",IF(H700="ガソリン",VLOOKUP(M700,参考データ!$B$36:$F$38,3,FALSE)/R700^VLOOKUP(M700,参考データ!$B$36:$F$38,4,FALSE)/L700^VLOOKUP(M700,参考データ!$B$36:$F$38,5,FALSE),VLOOKUP(M700,参考データ!$B$39:$F$42,3,FALSE)/R700^VLOOKUP(M700,参考データ!$B$39:$F$42,4,FALSE)/L700^VLOOKUP(M700,参考データ!$B$39:$F$42,5,FALSE))*U700,J700/(IF(I700="委託輸送",IF(H700="ガソリン",INDEX(参考データ!$F$48:$I$50,MATCH(L700,参考データ!$D$48:$D$50,1),MATCH(M700,参考データ!$F$47:$I$47,0)),INDEX(参考データ!$F$51:$I$59,MATCH(L700,参考データ!$D$51:$D$59,1),MATCH(M700,参考データ!$F$47:$I$47,0))),IF(H700="ガソリン",INDEX(参考データ!$F$60:$I$62,MATCH(L700,参考データ!$D$60:$D$62,1),MATCH(M700,参考データ!$F$47:$I$47,0)),INDEX(参考データ!$F$63:$I$71,MATCH(L700,参考データ!$D$63:$D$71,1),MATCH(M700,参考データ!$F$47:$I$47,0))))))))</f>
        <v/>
      </c>
      <c r="U700" s="218" t="str">
        <f t="shared" si="95"/>
        <v/>
      </c>
      <c r="V700" s="206" t="str">
        <f>IF(C700="","",IF(AND(K700=0,T700=0),"OK",IF(Q700="有",IF(OR(IF(I700="委託輸送",IF(H700="ガソリン",VLOOKUP(L700,参考データ!$D$4:$H$6,5,TRUE),VLOOKUP(L700,参考データ!$D$7:$H$15,5,TRUE)),IF(H700="ガソリン",VLOOKUP(L700,参考データ!$D$16:$H$18,5,TRUE),VLOOKUP(L700,参考データ!$D$19:$H$27,5,TRUE)))&lt;(J700/N700),S700&gt;R700),"エラー","OK"),IF(IF(I700="委託輸送",IF(H700="ガソリン",VLOOKUP(L700,参考データ!$D$4:$H$6,5,TRUE),VLOOKUP(L700,参考データ!$D$7:$H$15,5,TRUE)),IF(H700="ガソリン",VLOOKUP(L700,参考データ!$D$16:$H$18,5,TRUE),VLOOKUP(L700,参考データ!$D$19:$H$27,5,TRUE)))&lt;(J700/N700),"エラー","OK"))))</f>
        <v/>
      </c>
      <c r="AN700" s="156">
        <f t="shared" si="96"/>
        <v>0</v>
      </c>
      <c r="AO700" s="156">
        <f t="shared" si="97"/>
        <v>0</v>
      </c>
      <c r="AP700" s="140">
        <f t="shared" si="98"/>
        <v>0</v>
      </c>
      <c r="AQ700" s="159" t="str">
        <f t="shared" si="99"/>
        <v/>
      </c>
    </row>
    <row r="701" spans="2:43" x14ac:dyDescent="0.2">
      <c r="B701" s="202">
        <v>690</v>
      </c>
      <c r="C701" s="45"/>
      <c r="D701" s="114"/>
      <c r="E701" s="114"/>
      <c r="F701" s="114"/>
      <c r="G701" s="44"/>
      <c r="H701" s="10"/>
      <c r="I701" s="10"/>
      <c r="J701" s="5"/>
      <c r="K701" s="36"/>
      <c r="L701" s="37"/>
      <c r="M701" s="8"/>
      <c r="N701" s="82"/>
      <c r="O701" s="68"/>
      <c r="P701" s="82"/>
      <c r="Q701" s="81"/>
      <c r="R701" s="280" t="str">
        <f t="shared" si="94"/>
        <v/>
      </c>
      <c r="S701" s="39" t="str">
        <f>IF(I701="","",IF(I701="委託輸送",IF(H701="ガソリン",VLOOKUP(L701,参考データ!$D$4:$F$6,3,TRUE),VLOOKUP(L701,参考データ!$D$7:$F$15,3,TRUE)),IF(H701="ガソリン",VLOOKUP(L701,参考データ!$D$16:$F$18,3,TRUE),VLOOKUP(L701,参考データ!$D$19:$F$27,3,TRUE))))</f>
        <v/>
      </c>
      <c r="T701" s="204" t="str">
        <f>IF(C701="","",IF(AND(J701=0,K701=0),0,IF(Q701="有",IF(H701="ガソリン",VLOOKUP(M701,参考データ!$B$36:$F$38,3,FALSE)/R701^VLOOKUP(M701,参考データ!$B$36:$F$38,4,FALSE)/L701^VLOOKUP(M701,参考データ!$B$36:$F$38,5,FALSE),VLOOKUP(M701,参考データ!$B$39:$F$42,3,FALSE)/R701^VLOOKUP(M701,参考データ!$B$39:$F$42,4,FALSE)/L701^VLOOKUP(M701,参考データ!$B$39:$F$42,5,FALSE))*U701,J701/(IF(I701="委託輸送",IF(H701="ガソリン",INDEX(参考データ!$F$48:$I$50,MATCH(L701,参考データ!$D$48:$D$50,1),MATCH(M701,参考データ!$F$47:$I$47,0)),INDEX(参考データ!$F$51:$I$59,MATCH(L701,参考データ!$D$51:$D$59,1),MATCH(M701,参考データ!$F$47:$I$47,0))),IF(H701="ガソリン",INDEX(参考データ!$F$60:$I$62,MATCH(L701,参考データ!$D$60:$D$62,1),MATCH(M701,参考データ!$F$47:$I$47,0)),INDEX(参考データ!$F$63:$I$71,MATCH(L701,参考データ!$D$63:$D$71,1),MATCH(M701,参考データ!$F$47:$I$47,0))))))))</f>
        <v/>
      </c>
      <c r="U701" s="218" t="str">
        <f t="shared" si="95"/>
        <v/>
      </c>
      <c r="V701" s="206" t="str">
        <f>IF(C701="","",IF(AND(K701=0,T701=0),"OK",IF(Q701="有",IF(OR(IF(I701="委託輸送",IF(H701="ガソリン",VLOOKUP(L701,参考データ!$D$4:$H$6,5,TRUE),VLOOKUP(L701,参考データ!$D$7:$H$15,5,TRUE)),IF(H701="ガソリン",VLOOKUP(L701,参考データ!$D$16:$H$18,5,TRUE),VLOOKUP(L701,参考データ!$D$19:$H$27,5,TRUE)))&lt;(J701/N701),S701&gt;R701),"エラー","OK"),IF(IF(I701="委託輸送",IF(H701="ガソリン",VLOOKUP(L701,参考データ!$D$4:$H$6,5,TRUE),VLOOKUP(L701,参考データ!$D$7:$H$15,5,TRUE)),IF(H701="ガソリン",VLOOKUP(L701,参考データ!$D$16:$H$18,5,TRUE),VLOOKUP(L701,参考データ!$D$19:$H$27,5,TRUE)))&lt;(J701/N701),"エラー","OK"))))</f>
        <v/>
      </c>
      <c r="AN701" s="156">
        <f t="shared" si="96"/>
        <v>0</v>
      </c>
      <c r="AO701" s="156">
        <f t="shared" si="97"/>
        <v>0</v>
      </c>
      <c r="AP701" s="140">
        <f t="shared" si="98"/>
        <v>0</v>
      </c>
      <c r="AQ701" s="159" t="str">
        <f t="shared" si="99"/>
        <v/>
      </c>
    </row>
    <row r="702" spans="2:43" x14ac:dyDescent="0.2">
      <c r="B702" s="202">
        <v>691</v>
      </c>
      <c r="C702" s="45"/>
      <c r="D702" s="114"/>
      <c r="E702" s="114"/>
      <c r="F702" s="114"/>
      <c r="G702" s="44"/>
      <c r="H702" s="10"/>
      <c r="I702" s="10"/>
      <c r="J702" s="5"/>
      <c r="K702" s="36"/>
      <c r="L702" s="37"/>
      <c r="M702" s="8"/>
      <c r="N702" s="82"/>
      <c r="O702" s="68"/>
      <c r="P702" s="82"/>
      <c r="Q702" s="81"/>
      <c r="R702" s="280" t="str">
        <f t="shared" si="94"/>
        <v/>
      </c>
      <c r="S702" s="39" t="str">
        <f>IF(I702="","",IF(I702="委託輸送",IF(H702="ガソリン",VLOOKUP(L702,参考データ!$D$4:$F$6,3,TRUE),VLOOKUP(L702,参考データ!$D$7:$F$15,3,TRUE)),IF(H702="ガソリン",VLOOKUP(L702,参考データ!$D$16:$F$18,3,TRUE),VLOOKUP(L702,参考データ!$D$19:$F$27,3,TRUE))))</f>
        <v/>
      </c>
      <c r="T702" s="204" t="str">
        <f>IF(C702="","",IF(AND(J702=0,K702=0),0,IF(Q702="有",IF(H702="ガソリン",VLOOKUP(M702,参考データ!$B$36:$F$38,3,FALSE)/R702^VLOOKUP(M702,参考データ!$B$36:$F$38,4,FALSE)/L702^VLOOKUP(M702,参考データ!$B$36:$F$38,5,FALSE),VLOOKUP(M702,参考データ!$B$39:$F$42,3,FALSE)/R702^VLOOKUP(M702,参考データ!$B$39:$F$42,4,FALSE)/L702^VLOOKUP(M702,参考データ!$B$39:$F$42,5,FALSE))*U702,J702/(IF(I702="委託輸送",IF(H702="ガソリン",INDEX(参考データ!$F$48:$I$50,MATCH(L702,参考データ!$D$48:$D$50,1),MATCH(M702,参考データ!$F$47:$I$47,0)),INDEX(参考データ!$F$51:$I$59,MATCH(L702,参考データ!$D$51:$D$59,1),MATCH(M702,参考データ!$F$47:$I$47,0))),IF(H702="ガソリン",INDEX(参考データ!$F$60:$I$62,MATCH(L702,参考データ!$D$60:$D$62,1),MATCH(M702,参考データ!$F$47:$I$47,0)),INDEX(参考データ!$F$63:$I$71,MATCH(L702,参考データ!$D$63:$D$71,1),MATCH(M702,参考データ!$F$47:$I$47,0))))))))</f>
        <v/>
      </c>
      <c r="U702" s="218" t="str">
        <f t="shared" si="95"/>
        <v/>
      </c>
      <c r="V702" s="206" t="str">
        <f>IF(C702="","",IF(AND(K702=0,T702=0),"OK",IF(Q702="有",IF(OR(IF(I702="委託輸送",IF(H702="ガソリン",VLOOKUP(L702,参考データ!$D$4:$H$6,5,TRUE),VLOOKUP(L702,参考データ!$D$7:$H$15,5,TRUE)),IF(H702="ガソリン",VLOOKUP(L702,参考データ!$D$16:$H$18,5,TRUE),VLOOKUP(L702,参考データ!$D$19:$H$27,5,TRUE)))&lt;(J702/N702),S702&gt;R702),"エラー","OK"),IF(IF(I702="委託輸送",IF(H702="ガソリン",VLOOKUP(L702,参考データ!$D$4:$H$6,5,TRUE),VLOOKUP(L702,参考データ!$D$7:$H$15,5,TRUE)),IF(H702="ガソリン",VLOOKUP(L702,参考データ!$D$16:$H$18,5,TRUE),VLOOKUP(L702,参考データ!$D$19:$H$27,5,TRUE)))&lt;(J702/N702),"エラー","OK"))))</f>
        <v/>
      </c>
      <c r="AN702" s="156">
        <f t="shared" si="96"/>
        <v>0</v>
      </c>
      <c r="AO702" s="156">
        <f t="shared" si="97"/>
        <v>0</v>
      </c>
      <c r="AP702" s="140">
        <f t="shared" si="98"/>
        <v>0</v>
      </c>
      <c r="AQ702" s="159" t="str">
        <f t="shared" si="99"/>
        <v/>
      </c>
    </row>
    <row r="703" spans="2:43" x14ac:dyDescent="0.2">
      <c r="B703" s="202">
        <v>692</v>
      </c>
      <c r="C703" s="45"/>
      <c r="D703" s="114"/>
      <c r="E703" s="114"/>
      <c r="F703" s="114"/>
      <c r="G703" s="44"/>
      <c r="H703" s="10"/>
      <c r="I703" s="10"/>
      <c r="J703" s="5"/>
      <c r="K703" s="36"/>
      <c r="L703" s="37"/>
      <c r="M703" s="8"/>
      <c r="N703" s="82"/>
      <c r="O703" s="68"/>
      <c r="P703" s="82"/>
      <c r="Q703" s="81"/>
      <c r="R703" s="280" t="str">
        <f t="shared" si="94"/>
        <v/>
      </c>
      <c r="S703" s="39" t="str">
        <f>IF(I703="","",IF(I703="委託輸送",IF(H703="ガソリン",VLOOKUP(L703,参考データ!$D$4:$F$6,3,TRUE),VLOOKUP(L703,参考データ!$D$7:$F$15,3,TRUE)),IF(H703="ガソリン",VLOOKUP(L703,参考データ!$D$16:$F$18,3,TRUE),VLOOKUP(L703,参考データ!$D$19:$F$27,3,TRUE))))</f>
        <v/>
      </c>
      <c r="T703" s="204" t="str">
        <f>IF(C703="","",IF(AND(J703=0,K703=0),0,IF(Q703="有",IF(H703="ガソリン",VLOOKUP(M703,参考データ!$B$36:$F$38,3,FALSE)/R703^VLOOKUP(M703,参考データ!$B$36:$F$38,4,FALSE)/L703^VLOOKUP(M703,参考データ!$B$36:$F$38,5,FALSE),VLOOKUP(M703,参考データ!$B$39:$F$42,3,FALSE)/R703^VLOOKUP(M703,参考データ!$B$39:$F$42,4,FALSE)/L703^VLOOKUP(M703,参考データ!$B$39:$F$42,5,FALSE))*U703,J703/(IF(I703="委託輸送",IF(H703="ガソリン",INDEX(参考データ!$F$48:$I$50,MATCH(L703,参考データ!$D$48:$D$50,1),MATCH(M703,参考データ!$F$47:$I$47,0)),INDEX(参考データ!$F$51:$I$59,MATCH(L703,参考データ!$D$51:$D$59,1),MATCH(M703,参考データ!$F$47:$I$47,0))),IF(H703="ガソリン",INDEX(参考データ!$F$60:$I$62,MATCH(L703,参考データ!$D$60:$D$62,1),MATCH(M703,参考データ!$F$47:$I$47,0)),INDEX(参考データ!$F$63:$I$71,MATCH(L703,参考データ!$D$63:$D$71,1),MATCH(M703,参考データ!$F$47:$I$47,0))))))))</f>
        <v/>
      </c>
      <c r="U703" s="218" t="str">
        <f t="shared" si="95"/>
        <v/>
      </c>
      <c r="V703" s="206" t="str">
        <f>IF(C703="","",IF(AND(K703=0,T703=0),"OK",IF(Q703="有",IF(OR(IF(I703="委託輸送",IF(H703="ガソリン",VLOOKUP(L703,参考データ!$D$4:$H$6,5,TRUE),VLOOKUP(L703,参考データ!$D$7:$H$15,5,TRUE)),IF(H703="ガソリン",VLOOKUP(L703,参考データ!$D$16:$H$18,5,TRUE),VLOOKUP(L703,参考データ!$D$19:$H$27,5,TRUE)))&lt;(J703/N703),S703&gt;R703),"エラー","OK"),IF(IF(I703="委託輸送",IF(H703="ガソリン",VLOOKUP(L703,参考データ!$D$4:$H$6,5,TRUE),VLOOKUP(L703,参考データ!$D$7:$H$15,5,TRUE)),IF(H703="ガソリン",VLOOKUP(L703,参考データ!$D$16:$H$18,5,TRUE),VLOOKUP(L703,参考データ!$D$19:$H$27,5,TRUE)))&lt;(J703/N703),"エラー","OK"))))</f>
        <v/>
      </c>
      <c r="AN703" s="156">
        <f t="shared" si="96"/>
        <v>0</v>
      </c>
      <c r="AO703" s="156">
        <f t="shared" si="97"/>
        <v>0</v>
      </c>
      <c r="AP703" s="140">
        <f t="shared" si="98"/>
        <v>0</v>
      </c>
      <c r="AQ703" s="159" t="str">
        <f t="shared" si="99"/>
        <v/>
      </c>
    </row>
    <row r="704" spans="2:43" x14ac:dyDescent="0.2">
      <c r="B704" s="202">
        <v>693</v>
      </c>
      <c r="C704" s="45"/>
      <c r="D704" s="114"/>
      <c r="E704" s="114"/>
      <c r="F704" s="114"/>
      <c r="G704" s="44"/>
      <c r="H704" s="10"/>
      <c r="I704" s="10"/>
      <c r="J704" s="5"/>
      <c r="K704" s="36"/>
      <c r="L704" s="37"/>
      <c r="M704" s="8"/>
      <c r="N704" s="82"/>
      <c r="O704" s="68"/>
      <c r="P704" s="82"/>
      <c r="Q704" s="81"/>
      <c r="R704" s="280" t="str">
        <f t="shared" si="94"/>
        <v/>
      </c>
      <c r="S704" s="39" t="str">
        <f>IF(I704="","",IF(I704="委託輸送",IF(H704="ガソリン",VLOOKUP(L704,参考データ!$D$4:$F$6,3,TRUE),VLOOKUP(L704,参考データ!$D$7:$F$15,3,TRUE)),IF(H704="ガソリン",VLOOKUP(L704,参考データ!$D$16:$F$18,3,TRUE),VLOOKUP(L704,参考データ!$D$19:$F$27,3,TRUE))))</f>
        <v/>
      </c>
      <c r="T704" s="204" t="str">
        <f>IF(C704="","",IF(AND(J704=0,K704=0),0,IF(Q704="有",IF(H704="ガソリン",VLOOKUP(M704,参考データ!$B$36:$F$38,3,FALSE)/R704^VLOOKUP(M704,参考データ!$B$36:$F$38,4,FALSE)/L704^VLOOKUP(M704,参考データ!$B$36:$F$38,5,FALSE),VLOOKUP(M704,参考データ!$B$39:$F$42,3,FALSE)/R704^VLOOKUP(M704,参考データ!$B$39:$F$42,4,FALSE)/L704^VLOOKUP(M704,参考データ!$B$39:$F$42,5,FALSE))*U704,J704/(IF(I704="委託輸送",IF(H704="ガソリン",INDEX(参考データ!$F$48:$I$50,MATCH(L704,参考データ!$D$48:$D$50,1),MATCH(M704,参考データ!$F$47:$I$47,0)),INDEX(参考データ!$F$51:$I$59,MATCH(L704,参考データ!$D$51:$D$59,1),MATCH(M704,参考データ!$F$47:$I$47,0))),IF(H704="ガソリン",INDEX(参考データ!$F$60:$I$62,MATCH(L704,参考データ!$D$60:$D$62,1),MATCH(M704,参考データ!$F$47:$I$47,0)),INDEX(参考データ!$F$63:$I$71,MATCH(L704,参考データ!$D$63:$D$71,1),MATCH(M704,参考データ!$F$47:$I$47,0))))))))</f>
        <v/>
      </c>
      <c r="U704" s="218" t="str">
        <f t="shared" si="95"/>
        <v/>
      </c>
      <c r="V704" s="206" t="str">
        <f>IF(C704="","",IF(AND(K704=0,T704=0),"OK",IF(Q704="有",IF(OR(IF(I704="委託輸送",IF(H704="ガソリン",VLOOKUP(L704,参考データ!$D$4:$H$6,5,TRUE),VLOOKUP(L704,参考データ!$D$7:$H$15,5,TRUE)),IF(H704="ガソリン",VLOOKUP(L704,参考データ!$D$16:$H$18,5,TRUE),VLOOKUP(L704,参考データ!$D$19:$H$27,5,TRUE)))&lt;(J704/N704),S704&gt;R704),"エラー","OK"),IF(IF(I704="委託輸送",IF(H704="ガソリン",VLOOKUP(L704,参考データ!$D$4:$H$6,5,TRUE),VLOOKUP(L704,参考データ!$D$7:$H$15,5,TRUE)),IF(H704="ガソリン",VLOOKUP(L704,参考データ!$D$16:$H$18,5,TRUE),VLOOKUP(L704,参考データ!$D$19:$H$27,5,TRUE)))&lt;(J704/N704),"エラー","OK"))))</f>
        <v/>
      </c>
      <c r="AN704" s="156">
        <f t="shared" si="96"/>
        <v>0</v>
      </c>
      <c r="AO704" s="156">
        <f t="shared" si="97"/>
        <v>0</v>
      </c>
      <c r="AP704" s="140">
        <f t="shared" si="98"/>
        <v>0</v>
      </c>
      <c r="AQ704" s="159" t="str">
        <f t="shared" si="99"/>
        <v/>
      </c>
    </row>
    <row r="705" spans="2:43" x14ac:dyDescent="0.2">
      <c r="B705" s="202">
        <v>694</v>
      </c>
      <c r="C705" s="45"/>
      <c r="D705" s="114"/>
      <c r="E705" s="114"/>
      <c r="F705" s="114"/>
      <c r="G705" s="44"/>
      <c r="H705" s="10"/>
      <c r="I705" s="10"/>
      <c r="J705" s="5"/>
      <c r="K705" s="36"/>
      <c r="L705" s="37"/>
      <c r="M705" s="8"/>
      <c r="N705" s="82"/>
      <c r="O705" s="68"/>
      <c r="P705" s="82"/>
      <c r="Q705" s="81"/>
      <c r="R705" s="280" t="str">
        <f t="shared" si="94"/>
        <v/>
      </c>
      <c r="S705" s="39" t="str">
        <f>IF(I705="","",IF(I705="委託輸送",IF(H705="ガソリン",VLOOKUP(L705,参考データ!$D$4:$F$6,3,TRUE),VLOOKUP(L705,参考データ!$D$7:$F$15,3,TRUE)),IF(H705="ガソリン",VLOOKUP(L705,参考データ!$D$16:$F$18,3,TRUE),VLOOKUP(L705,参考データ!$D$19:$F$27,3,TRUE))))</f>
        <v/>
      </c>
      <c r="T705" s="204" t="str">
        <f>IF(C705="","",IF(AND(J705=0,K705=0),0,IF(Q705="有",IF(H705="ガソリン",VLOOKUP(M705,参考データ!$B$36:$F$38,3,FALSE)/R705^VLOOKUP(M705,参考データ!$B$36:$F$38,4,FALSE)/L705^VLOOKUP(M705,参考データ!$B$36:$F$38,5,FALSE),VLOOKUP(M705,参考データ!$B$39:$F$42,3,FALSE)/R705^VLOOKUP(M705,参考データ!$B$39:$F$42,4,FALSE)/L705^VLOOKUP(M705,参考データ!$B$39:$F$42,5,FALSE))*U705,J705/(IF(I705="委託輸送",IF(H705="ガソリン",INDEX(参考データ!$F$48:$I$50,MATCH(L705,参考データ!$D$48:$D$50,1),MATCH(M705,参考データ!$F$47:$I$47,0)),INDEX(参考データ!$F$51:$I$59,MATCH(L705,参考データ!$D$51:$D$59,1),MATCH(M705,参考データ!$F$47:$I$47,0))),IF(H705="ガソリン",INDEX(参考データ!$F$60:$I$62,MATCH(L705,参考データ!$D$60:$D$62,1),MATCH(M705,参考データ!$F$47:$I$47,0)),INDEX(参考データ!$F$63:$I$71,MATCH(L705,参考データ!$D$63:$D$71,1),MATCH(M705,参考データ!$F$47:$I$47,0))))))))</f>
        <v/>
      </c>
      <c r="U705" s="218" t="str">
        <f t="shared" si="95"/>
        <v/>
      </c>
      <c r="V705" s="206" t="str">
        <f>IF(C705="","",IF(AND(K705=0,T705=0),"OK",IF(Q705="有",IF(OR(IF(I705="委託輸送",IF(H705="ガソリン",VLOOKUP(L705,参考データ!$D$4:$H$6,5,TRUE),VLOOKUP(L705,参考データ!$D$7:$H$15,5,TRUE)),IF(H705="ガソリン",VLOOKUP(L705,参考データ!$D$16:$H$18,5,TRUE),VLOOKUP(L705,参考データ!$D$19:$H$27,5,TRUE)))&lt;(J705/N705),S705&gt;R705),"エラー","OK"),IF(IF(I705="委託輸送",IF(H705="ガソリン",VLOOKUP(L705,参考データ!$D$4:$H$6,5,TRUE),VLOOKUP(L705,参考データ!$D$7:$H$15,5,TRUE)),IF(H705="ガソリン",VLOOKUP(L705,参考データ!$D$16:$H$18,5,TRUE),VLOOKUP(L705,参考データ!$D$19:$H$27,5,TRUE)))&lt;(J705/N705),"エラー","OK"))))</f>
        <v/>
      </c>
      <c r="AN705" s="156">
        <f t="shared" si="96"/>
        <v>0</v>
      </c>
      <c r="AO705" s="156">
        <f t="shared" si="97"/>
        <v>0</v>
      </c>
      <c r="AP705" s="140">
        <f t="shared" si="98"/>
        <v>0</v>
      </c>
      <c r="AQ705" s="159" t="str">
        <f t="shared" si="99"/>
        <v/>
      </c>
    </row>
    <row r="706" spans="2:43" x14ac:dyDescent="0.2">
      <c r="B706" s="202">
        <v>695</v>
      </c>
      <c r="C706" s="45"/>
      <c r="D706" s="114"/>
      <c r="E706" s="114"/>
      <c r="F706" s="114"/>
      <c r="G706" s="44"/>
      <c r="H706" s="10"/>
      <c r="I706" s="10"/>
      <c r="J706" s="5"/>
      <c r="K706" s="36"/>
      <c r="L706" s="37"/>
      <c r="M706" s="8"/>
      <c r="N706" s="82"/>
      <c r="O706" s="68"/>
      <c r="P706" s="82"/>
      <c r="Q706" s="81"/>
      <c r="R706" s="280" t="str">
        <f t="shared" si="94"/>
        <v/>
      </c>
      <c r="S706" s="39" t="str">
        <f>IF(I706="","",IF(I706="委託輸送",IF(H706="ガソリン",VLOOKUP(L706,参考データ!$D$4:$F$6,3,TRUE),VLOOKUP(L706,参考データ!$D$7:$F$15,3,TRUE)),IF(H706="ガソリン",VLOOKUP(L706,参考データ!$D$16:$F$18,3,TRUE),VLOOKUP(L706,参考データ!$D$19:$F$27,3,TRUE))))</f>
        <v/>
      </c>
      <c r="T706" s="204" t="str">
        <f>IF(C706="","",IF(AND(J706=0,K706=0),0,IF(Q706="有",IF(H706="ガソリン",VLOOKUP(M706,参考データ!$B$36:$F$38,3,FALSE)/R706^VLOOKUP(M706,参考データ!$B$36:$F$38,4,FALSE)/L706^VLOOKUP(M706,参考データ!$B$36:$F$38,5,FALSE),VLOOKUP(M706,参考データ!$B$39:$F$42,3,FALSE)/R706^VLOOKUP(M706,参考データ!$B$39:$F$42,4,FALSE)/L706^VLOOKUP(M706,参考データ!$B$39:$F$42,5,FALSE))*U706,J706/(IF(I706="委託輸送",IF(H706="ガソリン",INDEX(参考データ!$F$48:$I$50,MATCH(L706,参考データ!$D$48:$D$50,1),MATCH(M706,参考データ!$F$47:$I$47,0)),INDEX(参考データ!$F$51:$I$59,MATCH(L706,参考データ!$D$51:$D$59,1),MATCH(M706,参考データ!$F$47:$I$47,0))),IF(H706="ガソリン",INDEX(参考データ!$F$60:$I$62,MATCH(L706,参考データ!$D$60:$D$62,1),MATCH(M706,参考データ!$F$47:$I$47,0)),INDEX(参考データ!$F$63:$I$71,MATCH(L706,参考データ!$D$63:$D$71,1),MATCH(M706,参考データ!$F$47:$I$47,0))))))))</f>
        <v/>
      </c>
      <c r="U706" s="218" t="str">
        <f t="shared" si="95"/>
        <v/>
      </c>
      <c r="V706" s="206" t="str">
        <f>IF(C706="","",IF(AND(K706=0,T706=0),"OK",IF(Q706="有",IF(OR(IF(I706="委託輸送",IF(H706="ガソリン",VLOOKUP(L706,参考データ!$D$4:$H$6,5,TRUE),VLOOKUP(L706,参考データ!$D$7:$H$15,5,TRUE)),IF(H706="ガソリン",VLOOKUP(L706,参考データ!$D$16:$H$18,5,TRUE),VLOOKUP(L706,参考データ!$D$19:$H$27,5,TRUE)))&lt;(J706/N706),S706&gt;R706),"エラー","OK"),IF(IF(I706="委託輸送",IF(H706="ガソリン",VLOOKUP(L706,参考データ!$D$4:$H$6,5,TRUE),VLOOKUP(L706,参考データ!$D$7:$H$15,5,TRUE)),IF(H706="ガソリン",VLOOKUP(L706,参考データ!$D$16:$H$18,5,TRUE),VLOOKUP(L706,参考データ!$D$19:$H$27,5,TRUE)))&lt;(J706/N706),"エラー","OK"))))</f>
        <v/>
      </c>
      <c r="AN706" s="156">
        <f t="shared" si="96"/>
        <v>0</v>
      </c>
      <c r="AO706" s="156">
        <f t="shared" si="97"/>
        <v>0</v>
      </c>
      <c r="AP706" s="140">
        <f t="shared" si="98"/>
        <v>0</v>
      </c>
      <c r="AQ706" s="159" t="str">
        <f t="shared" si="99"/>
        <v/>
      </c>
    </row>
    <row r="707" spans="2:43" x14ac:dyDescent="0.2">
      <c r="B707" s="202">
        <v>696</v>
      </c>
      <c r="C707" s="45"/>
      <c r="D707" s="114"/>
      <c r="E707" s="114"/>
      <c r="F707" s="114"/>
      <c r="G707" s="44"/>
      <c r="H707" s="10"/>
      <c r="I707" s="10"/>
      <c r="J707" s="5"/>
      <c r="K707" s="36"/>
      <c r="L707" s="37"/>
      <c r="M707" s="8"/>
      <c r="N707" s="82"/>
      <c r="O707" s="68"/>
      <c r="P707" s="82"/>
      <c r="Q707" s="81"/>
      <c r="R707" s="280" t="str">
        <f t="shared" si="94"/>
        <v/>
      </c>
      <c r="S707" s="39" t="str">
        <f>IF(I707="","",IF(I707="委託輸送",IF(H707="ガソリン",VLOOKUP(L707,参考データ!$D$4:$F$6,3,TRUE),VLOOKUP(L707,参考データ!$D$7:$F$15,3,TRUE)),IF(H707="ガソリン",VLOOKUP(L707,参考データ!$D$16:$F$18,3,TRUE),VLOOKUP(L707,参考データ!$D$19:$F$27,3,TRUE))))</f>
        <v/>
      </c>
      <c r="T707" s="204" t="str">
        <f>IF(C707="","",IF(AND(J707=0,K707=0),0,IF(Q707="有",IF(H707="ガソリン",VLOOKUP(M707,参考データ!$B$36:$F$38,3,FALSE)/R707^VLOOKUP(M707,参考データ!$B$36:$F$38,4,FALSE)/L707^VLOOKUP(M707,参考データ!$B$36:$F$38,5,FALSE),VLOOKUP(M707,参考データ!$B$39:$F$42,3,FALSE)/R707^VLOOKUP(M707,参考データ!$B$39:$F$42,4,FALSE)/L707^VLOOKUP(M707,参考データ!$B$39:$F$42,5,FALSE))*U707,J707/(IF(I707="委託輸送",IF(H707="ガソリン",INDEX(参考データ!$F$48:$I$50,MATCH(L707,参考データ!$D$48:$D$50,1),MATCH(M707,参考データ!$F$47:$I$47,0)),INDEX(参考データ!$F$51:$I$59,MATCH(L707,参考データ!$D$51:$D$59,1),MATCH(M707,参考データ!$F$47:$I$47,0))),IF(H707="ガソリン",INDEX(参考データ!$F$60:$I$62,MATCH(L707,参考データ!$D$60:$D$62,1),MATCH(M707,参考データ!$F$47:$I$47,0)),INDEX(参考データ!$F$63:$I$71,MATCH(L707,参考データ!$D$63:$D$71,1),MATCH(M707,参考データ!$F$47:$I$47,0))))))))</f>
        <v/>
      </c>
      <c r="U707" s="218" t="str">
        <f t="shared" si="95"/>
        <v/>
      </c>
      <c r="V707" s="206" t="str">
        <f>IF(C707="","",IF(AND(K707=0,T707=0),"OK",IF(Q707="有",IF(OR(IF(I707="委託輸送",IF(H707="ガソリン",VLOOKUP(L707,参考データ!$D$4:$H$6,5,TRUE),VLOOKUP(L707,参考データ!$D$7:$H$15,5,TRUE)),IF(H707="ガソリン",VLOOKUP(L707,参考データ!$D$16:$H$18,5,TRUE),VLOOKUP(L707,参考データ!$D$19:$H$27,5,TRUE)))&lt;(J707/N707),S707&gt;R707),"エラー","OK"),IF(IF(I707="委託輸送",IF(H707="ガソリン",VLOOKUP(L707,参考データ!$D$4:$H$6,5,TRUE),VLOOKUP(L707,参考データ!$D$7:$H$15,5,TRUE)),IF(H707="ガソリン",VLOOKUP(L707,参考データ!$D$16:$H$18,5,TRUE),VLOOKUP(L707,参考データ!$D$19:$H$27,5,TRUE)))&lt;(J707/N707),"エラー","OK"))))</f>
        <v/>
      </c>
      <c r="AN707" s="156">
        <f t="shared" si="96"/>
        <v>0</v>
      </c>
      <c r="AO707" s="156">
        <f t="shared" si="97"/>
        <v>0</v>
      </c>
      <c r="AP707" s="140">
        <f t="shared" si="98"/>
        <v>0</v>
      </c>
      <c r="AQ707" s="159" t="str">
        <f t="shared" si="99"/>
        <v/>
      </c>
    </row>
    <row r="708" spans="2:43" x14ac:dyDescent="0.2">
      <c r="B708" s="202">
        <v>697</v>
      </c>
      <c r="C708" s="45"/>
      <c r="D708" s="114"/>
      <c r="E708" s="114"/>
      <c r="F708" s="114"/>
      <c r="G708" s="44"/>
      <c r="H708" s="10"/>
      <c r="I708" s="10"/>
      <c r="J708" s="5"/>
      <c r="K708" s="36"/>
      <c r="L708" s="37"/>
      <c r="M708" s="8"/>
      <c r="N708" s="82"/>
      <c r="O708" s="68"/>
      <c r="P708" s="82"/>
      <c r="Q708" s="81"/>
      <c r="R708" s="280" t="str">
        <f t="shared" si="94"/>
        <v/>
      </c>
      <c r="S708" s="39" t="str">
        <f>IF(I708="","",IF(I708="委託輸送",IF(H708="ガソリン",VLOOKUP(L708,参考データ!$D$4:$F$6,3,TRUE),VLOOKUP(L708,参考データ!$D$7:$F$15,3,TRUE)),IF(H708="ガソリン",VLOOKUP(L708,参考データ!$D$16:$F$18,3,TRUE),VLOOKUP(L708,参考データ!$D$19:$F$27,3,TRUE))))</f>
        <v/>
      </c>
      <c r="T708" s="204" t="str">
        <f>IF(C708="","",IF(AND(J708=0,K708=0),0,IF(Q708="有",IF(H708="ガソリン",VLOOKUP(M708,参考データ!$B$36:$F$38,3,FALSE)/R708^VLOOKUP(M708,参考データ!$B$36:$F$38,4,FALSE)/L708^VLOOKUP(M708,参考データ!$B$36:$F$38,5,FALSE),VLOOKUP(M708,参考データ!$B$39:$F$42,3,FALSE)/R708^VLOOKUP(M708,参考データ!$B$39:$F$42,4,FALSE)/L708^VLOOKUP(M708,参考データ!$B$39:$F$42,5,FALSE))*U708,J708/(IF(I708="委託輸送",IF(H708="ガソリン",INDEX(参考データ!$F$48:$I$50,MATCH(L708,参考データ!$D$48:$D$50,1),MATCH(M708,参考データ!$F$47:$I$47,0)),INDEX(参考データ!$F$51:$I$59,MATCH(L708,参考データ!$D$51:$D$59,1),MATCH(M708,参考データ!$F$47:$I$47,0))),IF(H708="ガソリン",INDEX(参考データ!$F$60:$I$62,MATCH(L708,参考データ!$D$60:$D$62,1),MATCH(M708,参考データ!$F$47:$I$47,0)),INDEX(参考データ!$F$63:$I$71,MATCH(L708,参考データ!$D$63:$D$71,1),MATCH(M708,参考データ!$F$47:$I$47,0))))))))</f>
        <v/>
      </c>
      <c r="U708" s="218" t="str">
        <f t="shared" si="95"/>
        <v/>
      </c>
      <c r="V708" s="206" t="str">
        <f>IF(C708="","",IF(AND(K708=0,T708=0),"OK",IF(Q708="有",IF(OR(IF(I708="委託輸送",IF(H708="ガソリン",VLOOKUP(L708,参考データ!$D$4:$H$6,5,TRUE),VLOOKUP(L708,参考データ!$D$7:$H$15,5,TRUE)),IF(H708="ガソリン",VLOOKUP(L708,参考データ!$D$16:$H$18,5,TRUE),VLOOKUP(L708,参考データ!$D$19:$H$27,5,TRUE)))&lt;(J708/N708),S708&gt;R708),"エラー","OK"),IF(IF(I708="委託輸送",IF(H708="ガソリン",VLOOKUP(L708,参考データ!$D$4:$H$6,5,TRUE),VLOOKUP(L708,参考データ!$D$7:$H$15,5,TRUE)),IF(H708="ガソリン",VLOOKUP(L708,参考データ!$D$16:$H$18,5,TRUE),VLOOKUP(L708,参考データ!$D$19:$H$27,5,TRUE)))&lt;(J708/N708),"エラー","OK"))))</f>
        <v/>
      </c>
      <c r="AN708" s="156">
        <f t="shared" si="96"/>
        <v>0</v>
      </c>
      <c r="AO708" s="156">
        <f t="shared" si="97"/>
        <v>0</v>
      </c>
      <c r="AP708" s="140">
        <f t="shared" si="98"/>
        <v>0</v>
      </c>
      <c r="AQ708" s="159" t="str">
        <f t="shared" si="99"/>
        <v/>
      </c>
    </row>
    <row r="709" spans="2:43" x14ac:dyDescent="0.2">
      <c r="B709" s="202">
        <v>698</v>
      </c>
      <c r="C709" s="45"/>
      <c r="D709" s="114"/>
      <c r="E709" s="114"/>
      <c r="F709" s="114"/>
      <c r="G709" s="44"/>
      <c r="H709" s="10"/>
      <c r="I709" s="10"/>
      <c r="J709" s="5"/>
      <c r="K709" s="36"/>
      <c r="L709" s="37"/>
      <c r="M709" s="8"/>
      <c r="N709" s="82"/>
      <c r="O709" s="68"/>
      <c r="P709" s="82"/>
      <c r="Q709" s="81"/>
      <c r="R709" s="280" t="str">
        <f t="shared" si="94"/>
        <v/>
      </c>
      <c r="S709" s="39" t="str">
        <f>IF(I709="","",IF(I709="委託輸送",IF(H709="ガソリン",VLOOKUP(L709,参考データ!$D$4:$F$6,3,TRUE),VLOOKUP(L709,参考データ!$D$7:$F$15,3,TRUE)),IF(H709="ガソリン",VLOOKUP(L709,参考データ!$D$16:$F$18,3,TRUE),VLOOKUP(L709,参考データ!$D$19:$F$27,3,TRUE))))</f>
        <v/>
      </c>
      <c r="T709" s="204" t="str">
        <f>IF(C709="","",IF(AND(J709=0,K709=0),0,IF(Q709="有",IF(H709="ガソリン",VLOOKUP(M709,参考データ!$B$36:$F$38,3,FALSE)/R709^VLOOKUP(M709,参考データ!$B$36:$F$38,4,FALSE)/L709^VLOOKUP(M709,参考データ!$B$36:$F$38,5,FALSE),VLOOKUP(M709,参考データ!$B$39:$F$42,3,FALSE)/R709^VLOOKUP(M709,参考データ!$B$39:$F$42,4,FALSE)/L709^VLOOKUP(M709,参考データ!$B$39:$F$42,5,FALSE))*U709,J709/(IF(I709="委託輸送",IF(H709="ガソリン",INDEX(参考データ!$F$48:$I$50,MATCH(L709,参考データ!$D$48:$D$50,1),MATCH(M709,参考データ!$F$47:$I$47,0)),INDEX(参考データ!$F$51:$I$59,MATCH(L709,参考データ!$D$51:$D$59,1),MATCH(M709,参考データ!$F$47:$I$47,0))),IF(H709="ガソリン",INDEX(参考データ!$F$60:$I$62,MATCH(L709,参考データ!$D$60:$D$62,1),MATCH(M709,参考データ!$F$47:$I$47,0)),INDEX(参考データ!$F$63:$I$71,MATCH(L709,参考データ!$D$63:$D$71,1),MATCH(M709,参考データ!$F$47:$I$47,0))))))))</f>
        <v/>
      </c>
      <c r="U709" s="218" t="str">
        <f t="shared" si="95"/>
        <v/>
      </c>
      <c r="V709" s="206" t="str">
        <f>IF(C709="","",IF(AND(K709=0,T709=0),"OK",IF(Q709="有",IF(OR(IF(I709="委託輸送",IF(H709="ガソリン",VLOOKUP(L709,参考データ!$D$4:$H$6,5,TRUE),VLOOKUP(L709,参考データ!$D$7:$H$15,5,TRUE)),IF(H709="ガソリン",VLOOKUP(L709,参考データ!$D$16:$H$18,5,TRUE),VLOOKUP(L709,参考データ!$D$19:$H$27,5,TRUE)))&lt;(J709/N709),S709&gt;R709),"エラー","OK"),IF(IF(I709="委託輸送",IF(H709="ガソリン",VLOOKUP(L709,参考データ!$D$4:$H$6,5,TRUE),VLOOKUP(L709,参考データ!$D$7:$H$15,5,TRUE)),IF(H709="ガソリン",VLOOKUP(L709,参考データ!$D$16:$H$18,5,TRUE),VLOOKUP(L709,参考データ!$D$19:$H$27,5,TRUE)))&lt;(J709/N709),"エラー","OK"))))</f>
        <v/>
      </c>
      <c r="AN709" s="156">
        <f t="shared" si="96"/>
        <v>0</v>
      </c>
      <c r="AO709" s="156">
        <f t="shared" si="97"/>
        <v>0</v>
      </c>
      <c r="AP709" s="140">
        <f t="shared" si="98"/>
        <v>0</v>
      </c>
      <c r="AQ709" s="159" t="str">
        <f t="shared" si="99"/>
        <v/>
      </c>
    </row>
    <row r="710" spans="2:43" x14ac:dyDescent="0.2">
      <c r="B710" s="202">
        <v>699</v>
      </c>
      <c r="C710" s="45"/>
      <c r="D710" s="114"/>
      <c r="E710" s="114"/>
      <c r="F710" s="114"/>
      <c r="G710" s="44"/>
      <c r="H710" s="10"/>
      <c r="I710" s="10"/>
      <c r="J710" s="5"/>
      <c r="K710" s="36"/>
      <c r="L710" s="37"/>
      <c r="M710" s="8"/>
      <c r="N710" s="82"/>
      <c r="O710" s="68"/>
      <c r="P710" s="82"/>
      <c r="Q710" s="81"/>
      <c r="R710" s="280" t="str">
        <f t="shared" si="94"/>
        <v/>
      </c>
      <c r="S710" s="39" t="str">
        <f>IF(I710="","",IF(I710="委託輸送",IF(H710="ガソリン",VLOOKUP(L710,参考データ!$D$4:$F$6,3,TRUE),VLOOKUP(L710,参考データ!$D$7:$F$15,3,TRUE)),IF(H710="ガソリン",VLOOKUP(L710,参考データ!$D$16:$F$18,3,TRUE),VLOOKUP(L710,参考データ!$D$19:$F$27,3,TRUE))))</f>
        <v/>
      </c>
      <c r="T710" s="204" t="str">
        <f>IF(C710="","",IF(AND(J710=0,K710=0),0,IF(Q710="有",IF(H710="ガソリン",VLOOKUP(M710,参考データ!$B$36:$F$38,3,FALSE)/R710^VLOOKUP(M710,参考データ!$B$36:$F$38,4,FALSE)/L710^VLOOKUP(M710,参考データ!$B$36:$F$38,5,FALSE),VLOOKUP(M710,参考データ!$B$39:$F$42,3,FALSE)/R710^VLOOKUP(M710,参考データ!$B$39:$F$42,4,FALSE)/L710^VLOOKUP(M710,参考データ!$B$39:$F$42,5,FALSE))*U710,J710/(IF(I710="委託輸送",IF(H710="ガソリン",INDEX(参考データ!$F$48:$I$50,MATCH(L710,参考データ!$D$48:$D$50,1),MATCH(M710,参考データ!$F$47:$I$47,0)),INDEX(参考データ!$F$51:$I$59,MATCH(L710,参考データ!$D$51:$D$59,1),MATCH(M710,参考データ!$F$47:$I$47,0))),IF(H710="ガソリン",INDEX(参考データ!$F$60:$I$62,MATCH(L710,参考データ!$D$60:$D$62,1),MATCH(M710,参考データ!$F$47:$I$47,0)),INDEX(参考データ!$F$63:$I$71,MATCH(L710,参考データ!$D$63:$D$71,1),MATCH(M710,参考データ!$F$47:$I$47,0))))))))</f>
        <v/>
      </c>
      <c r="U710" s="218" t="str">
        <f t="shared" si="95"/>
        <v/>
      </c>
      <c r="V710" s="206" t="str">
        <f>IF(C710="","",IF(AND(K710=0,T710=0),"OK",IF(Q710="有",IF(OR(IF(I710="委託輸送",IF(H710="ガソリン",VLOOKUP(L710,参考データ!$D$4:$H$6,5,TRUE),VLOOKUP(L710,参考データ!$D$7:$H$15,5,TRUE)),IF(H710="ガソリン",VLOOKUP(L710,参考データ!$D$16:$H$18,5,TRUE),VLOOKUP(L710,参考データ!$D$19:$H$27,5,TRUE)))&lt;(J710/N710),S710&gt;R710),"エラー","OK"),IF(IF(I710="委託輸送",IF(H710="ガソリン",VLOOKUP(L710,参考データ!$D$4:$H$6,5,TRUE),VLOOKUP(L710,参考データ!$D$7:$H$15,5,TRUE)),IF(H710="ガソリン",VLOOKUP(L710,参考データ!$D$16:$H$18,5,TRUE),VLOOKUP(L710,参考データ!$D$19:$H$27,5,TRUE)))&lt;(J710/N710),"エラー","OK"))))</f>
        <v/>
      </c>
      <c r="AN710" s="156">
        <f t="shared" si="96"/>
        <v>0</v>
      </c>
      <c r="AO710" s="156">
        <f t="shared" si="97"/>
        <v>0</v>
      </c>
      <c r="AP710" s="140">
        <f t="shared" si="98"/>
        <v>0</v>
      </c>
      <c r="AQ710" s="159" t="str">
        <f t="shared" si="99"/>
        <v/>
      </c>
    </row>
    <row r="711" spans="2:43" x14ac:dyDescent="0.2">
      <c r="B711" s="202">
        <v>700</v>
      </c>
      <c r="C711" s="45"/>
      <c r="D711" s="114"/>
      <c r="E711" s="114"/>
      <c r="F711" s="114"/>
      <c r="G711" s="44"/>
      <c r="H711" s="10"/>
      <c r="I711" s="10"/>
      <c r="J711" s="5"/>
      <c r="K711" s="36"/>
      <c r="L711" s="37"/>
      <c r="M711" s="8"/>
      <c r="N711" s="82"/>
      <c r="O711" s="68"/>
      <c r="P711" s="82"/>
      <c r="Q711" s="81"/>
      <c r="R711" s="280" t="str">
        <f t="shared" si="94"/>
        <v/>
      </c>
      <c r="S711" s="39" t="str">
        <f>IF(I711="","",IF(I711="委託輸送",IF(H711="ガソリン",VLOOKUP(L711,参考データ!$D$4:$F$6,3,TRUE),VLOOKUP(L711,参考データ!$D$7:$F$15,3,TRUE)),IF(H711="ガソリン",VLOOKUP(L711,参考データ!$D$16:$F$18,3,TRUE),VLOOKUP(L711,参考データ!$D$19:$F$27,3,TRUE))))</f>
        <v/>
      </c>
      <c r="T711" s="204" t="str">
        <f>IF(C711="","",IF(AND(J711=0,K711=0),0,IF(Q711="有",IF(H711="ガソリン",VLOOKUP(M711,参考データ!$B$36:$F$38,3,FALSE)/R711^VLOOKUP(M711,参考データ!$B$36:$F$38,4,FALSE)/L711^VLOOKUP(M711,参考データ!$B$36:$F$38,5,FALSE),VLOOKUP(M711,参考データ!$B$39:$F$42,3,FALSE)/R711^VLOOKUP(M711,参考データ!$B$39:$F$42,4,FALSE)/L711^VLOOKUP(M711,参考データ!$B$39:$F$42,5,FALSE))*U711,J711/(IF(I711="委託輸送",IF(H711="ガソリン",INDEX(参考データ!$F$48:$I$50,MATCH(L711,参考データ!$D$48:$D$50,1),MATCH(M711,参考データ!$F$47:$I$47,0)),INDEX(参考データ!$F$51:$I$59,MATCH(L711,参考データ!$D$51:$D$59,1),MATCH(M711,参考データ!$F$47:$I$47,0))),IF(H711="ガソリン",INDEX(参考データ!$F$60:$I$62,MATCH(L711,参考データ!$D$60:$D$62,1),MATCH(M711,参考データ!$F$47:$I$47,0)),INDEX(参考データ!$F$63:$I$71,MATCH(L711,参考データ!$D$63:$D$71,1),MATCH(M711,参考データ!$F$47:$I$47,0))))))))</f>
        <v/>
      </c>
      <c r="U711" s="218" t="str">
        <f t="shared" si="95"/>
        <v/>
      </c>
      <c r="V711" s="206" t="str">
        <f>IF(C711="","",IF(AND(K711=0,T711=0),"OK",IF(Q711="有",IF(OR(IF(I711="委託輸送",IF(H711="ガソリン",VLOOKUP(L711,参考データ!$D$4:$H$6,5,TRUE),VLOOKUP(L711,参考データ!$D$7:$H$15,5,TRUE)),IF(H711="ガソリン",VLOOKUP(L711,参考データ!$D$16:$H$18,5,TRUE),VLOOKUP(L711,参考データ!$D$19:$H$27,5,TRUE)))&lt;(J711/N711),S711&gt;R711),"エラー","OK"),IF(IF(I711="委託輸送",IF(H711="ガソリン",VLOOKUP(L711,参考データ!$D$4:$H$6,5,TRUE),VLOOKUP(L711,参考データ!$D$7:$H$15,5,TRUE)),IF(H711="ガソリン",VLOOKUP(L711,参考データ!$D$16:$H$18,5,TRUE),VLOOKUP(L711,参考データ!$D$19:$H$27,5,TRUE)))&lt;(J711/N711),"エラー","OK"))))</f>
        <v/>
      </c>
      <c r="AN711" s="156">
        <f t="shared" si="96"/>
        <v>0</v>
      </c>
      <c r="AO711" s="156">
        <f t="shared" si="97"/>
        <v>0</v>
      </c>
      <c r="AP711" s="140">
        <f t="shared" si="98"/>
        <v>0</v>
      </c>
      <c r="AQ711" s="159" t="str">
        <f t="shared" si="99"/>
        <v/>
      </c>
    </row>
    <row r="712" spans="2:43" x14ac:dyDescent="0.2">
      <c r="B712" s="202">
        <v>701</v>
      </c>
      <c r="C712" s="45"/>
      <c r="D712" s="114"/>
      <c r="E712" s="114"/>
      <c r="F712" s="114"/>
      <c r="G712" s="44"/>
      <c r="H712" s="10"/>
      <c r="I712" s="10"/>
      <c r="J712" s="5"/>
      <c r="K712" s="36"/>
      <c r="L712" s="37"/>
      <c r="M712" s="8"/>
      <c r="N712" s="82"/>
      <c r="O712" s="68"/>
      <c r="P712" s="82"/>
      <c r="Q712" s="81"/>
      <c r="R712" s="280" t="str">
        <f t="shared" si="94"/>
        <v/>
      </c>
      <c r="S712" s="39" t="str">
        <f>IF(I712="","",IF(I712="委託輸送",IF(H712="ガソリン",VLOOKUP(L712,参考データ!$D$4:$F$6,3,TRUE),VLOOKUP(L712,参考データ!$D$7:$F$15,3,TRUE)),IF(H712="ガソリン",VLOOKUP(L712,参考データ!$D$16:$F$18,3,TRUE),VLOOKUP(L712,参考データ!$D$19:$F$27,3,TRUE))))</f>
        <v/>
      </c>
      <c r="T712" s="204" t="str">
        <f>IF(C712="","",IF(AND(J712=0,K712=0),0,IF(Q712="有",IF(H712="ガソリン",VLOOKUP(M712,参考データ!$B$36:$F$38,3,FALSE)/R712^VLOOKUP(M712,参考データ!$B$36:$F$38,4,FALSE)/L712^VLOOKUP(M712,参考データ!$B$36:$F$38,5,FALSE),VLOOKUP(M712,参考データ!$B$39:$F$42,3,FALSE)/R712^VLOOKUP(M712,参考データ!$B$39:$F$42,4,FALSE)/L712^VLOOKUP(M712,参考データ!$B$39:$F$42,5,FALSE))*U712,J712/(IF(I712="委託輸送",IF(H712="ガソリン",INDEX(参考データ!$F$48:$I$50,MATCH(L712,参考データ!$D$48:$D$50,1),MATCH(M712,参考データ!$F$47:$I$47,0)),INDEX(参考データ!$F$51:$I$59,MATCH(L712,参考データ!$D$51:$D$59,1),MATCH(M712,参考データ!$F$47:$I$47,0))),IF(H712="ガソリン",INDEX(参考データ!$F$60:$I$62,MATCH(L712,参考データ!$D$60:$D$62,1),MATCH(M712,参考データ!$F$47:$I$47,0)),INDEX(参考データ!$F$63:$I$71,MATCH(L712,参考データ!$D$63:$D$71,1),MATCH(M712,参考データ!$F$47:$I$47,0))))))))</f>
        <v/>
      </c>
      <c r="U712" s="218" t="str">
        <f t="shared" si="95"/>
        <v/>
      </c>
      <c r="V712" s="206" t="str">
        <f>IF(C712="","",IF(AND(K712=0,T712=0),"OK",IF(Q712="有",IF(OR(IF(I712="委託輸送",IF(H712="ガソリン",VLOOKUP(L712,参考データ!$D$4:$H$6,5,TRUE),VLOOKUP(L712,参考データ!$D$7:$H$15,5,TRUE)),IF(H712="ガソリン",VLOOKUP(L712,参考データ!$D$16:$H$18,5,TRUE),VLOOKUP(L712,参考データ!$D$19:$H$27,5,TRUE)))&lt;(J712/N712),S712&gt;R712),"エラー","OK"),IF(IF(I712="委託輸送",IF(H712="ガソリン",VLOOKUP(L712,参考データ!$D$4:$H$6,5,TRUE),VLOOKUP(L712,参考データ!$D$7:$H$15,5,TRUE)),IF(H712="ガソリン",VLOOKUP(L712,参考データ!$D$16:$H$18,5,TRUE),VLOOKUP(L712,参考データ!$D$19:$H$27,5,TRUE)))&lt;(J712/N712),"エラー","OK"))))</f>
        <v/>
      </c>
      <c r="AN712" s="156">
        <f t="shared" si="96"/>
        <v>0</v>
      </c>
      <c r="AO712" s="156">
        <f t="shared" si="97"/>
        <v>0</v>
      </c>
      <c r="AP712" s="140">
        <f t="shared" si="98"/>
        <v>0</v>
      </c>
      <c r="AQ712" s="159" t="str">
        <f t="shared" si="99"/>
        <v/>
      </c>
    </row>
    <row r="713" spans="2:43" x14ac:dyDescent="0.2">
      <c r="B713" s="202">
        <v>702</v>
      </c>
      <c r="C713" s="45"/>
      <c r="D713" s="114"/>
      <c r="E713" s="114"/>
      <c r="F713" s="114"/>
      <c r="G713" s="44"/>
      <c r="H713" s="10"/>
      <c r="I713" s="10"/>
      <c r="J713" s="5"/>
      <c r="K713" s="36"/>
      <c r="L713" s="37"/>
      <c r="M713" s="8"/>
      <c r="N713" s="82"/>
      <c r="O713" s="68"/>
      <c r="P713" s="82"/>
      <c r="Q713" s="81"/>
      <c r="R713" s="280" t="str">
        <f t="shared" si="94"/>
        <v/>
      </c>
      <c r="S713" s="39" t="str">
        <f>IF(I713="","",IF(I713="委託輸送",IF(H713="ガソリン",VLOOKUP(L713,参考データ!$D$4:$F$6,3,TRUE),VLOOKUP(L713,参考データ!$D$7:$F$15,3,TRUE)),IF(H713="ガソリン",VLOOKUP(L713,参考データ!$D$16:$F$18,3,TRUE),VLOOKUP(L713,参考データ!$D$19:$F$27,3,TRUE))))</f>
        <v/>
      </c>
      <c r="T713" s="204" t="str">
        <f>IF(C713="","",IF(AND(J713=0,K713=0),0,IF(Q713="有",IF(H713="ガソリン",VLOOKUP(M713,参考データ!$B$36:$F$38,3,FALSE)/R713^VLOOKUP(M713,参考データ!$B$36:$F$38,4,FALSE)/L713^VLOOKUP(M713,参考データ!$B$36:$F$38,5,FALSE),VLOOKUP(M713,参考データ!$B$39:$F$42,3,FALSE)/R713^VLOOKUP(M713,参考データ!$B$39:$F$42,4,FALSE)/L713^VLOOKUP(M713,参考データ!$B$39:$F$42,5,FALSE))*U713,J713/(IF(I713="委託輸送",IF(H713="ガソリン",INDEX(参考データ!$F$48:$I$50,MATCH(L713,参考データ!$D$48:$D$50,1),MATCH(M713,参考データ!$F$47:$I$47,0)),INDEX(参考データ!$F$51:$I$59,MATCH(L713,参考データ!$D$51:$D$59,1),MATCH(M713,参考データ!$F$47:$I$47,0))),IF(H713="ガソリン",INDEX(参考データ!$F$60:$I$62,MATCH(L713,参考データ!$D$60:$D$62,1),MATCH(M713,参考データ!$F$47:$I$47,0)),INDEX(参考データ!$F$63:$I$71,MATCH(L713,参考データ!$D$63:$D$71,1),MATCH(M713,参考データ!$F$47:$I$47,0))))))))</f>
        <v/>
      </c>
      <c r="U713" s="218" t="str">
        <f t="shared" si="95"/>
        <v/>
      </c>
      <c r="V713" s="206" t="str">
        <f>IF(C713="","",IF(AND(K713=0,T713=0),"OK",IF(Q713="有",IF(OR(IF(I713="委託輸送",IF(H713="ガソリン",VLOOKUP(L713,参考データ!$D$4:$H$6,5,TRUE),VLOOKUP(L713,参考データ!$D$7:$H$15,5,TRUE)),IF(H713="ガソリン",VLOOKUP(L713,参考データ!$D$16:$H$18,5,TRUE),VLOOKUP(L713,参考データ!$D$19:$H$27,5,TRUE)))&lt;(J713/N713),S713&gt;R713),"エラー","OK"),IF(IF(I713="委託輸送",IF(H713="ガソリン",VLOOKUP(L713,参考データ!$D$4:$H$6,5,TRUE),VLOOKUP(L713,参考データ!$D$7:$H$15,5,TRUE)),IF(H713="ガソリン",VLOOKUP(L713,参考データ!$D$16:$H$18,5,TRUE),VLOOKUP(L713,参考データ!$D$19:$H$27,5,TRUE)))&lt;(J713/N713),"エラー","OK"))))</f>
        <v/>
      </c>
      <c r="AN713" s="156">
        <f t="shared" si="96"/>
        <v>0</v>
      </c>
      <c r="AO713" s="156">
        <f t="shared" si="97"/>
        <v>0</v>
      </c>
      <c r="AP713" s="140">
        <f t="shared" si="98"/>
        <v>0</v>
      </c>
      <c r="AQ713" s="159" t="str">
        <f t="shared" si="99"/>
        <v/>
      </c>
    </row>
    <row r="714" spans="2:43" x14ac:dyDescent="0.2">
      <c r="B714" s="202">
        <v>703</v>
      </c>
      <c r="C714" s="45"/>
      <c r="D714" s="114"/>
      <c r="E714" s="114"/>
      <c r="F714" s="114"/>
      <c r="G714" s="44"/>
      <c r="H714" s="10"/>
      <c r="I714" s="10"/>
      <c r="J714" s="5"/>
      <c r="K714" s="36"/>
      <c r="L714" s="37"/>
      <c r="M714" s="8"/>
      <c r="N714" s="82"/>
      <c r="O714" s="68"/>
      <c r="P714" s="82"/>
      <c r="Q714" s="81"/>
      <c r="R714" s="280" t="str">
        <f t="shared" si="94"/>
        <v/>
      </c>
      <c r="S714" s="39" t="str">
        <f>IF(I714="","",IF(I714="委託輸送",IF(H714="ガソリン",VLOOKUP(L714,参考データ!$D$4:$F$6,3,TRUE),VLOOKUP(L714,参考データ!$D$7:$F$15,3,TRUE)),IF(H714="ガソリン",VLOOKUP(L714,参考データ!$D$16:$F$18,3,TRUE),VLOOKUP(L714,参考データ!$D$19:$F$27,3,TRUE))))</f>
        <v/>
      </c>
      <c r="T714" s="204" t="str">
        <f>IF(C714="","",IF(AND(J714=0,K714=0),0,IF(Q714="有",IF(H714="ガソリン",VLOOKUP(M714,参考データ!$B$36:$F$38,3,FALSE)/R714^VLOOKUP(M714,参考データ!$B$36:$F$38,4,FALSE)/L714^VLOOKUP(M714,参考データ!$B$36:$F$38,5,FALSE),VLOOKUP(M714,参考データ!$B$39:$F$42,3,FALSE)/R714^VLOOKUP(M714,参考データ!$B$39:$F$42,4,FALSE)/L714^VLOOKUP(M714,参考データ!$B$39:$F$42,5,FALSE))*U714,J714/(IF(I714="委託輸送",IF(H714="ガソリン",INDEX(参考データ!$F$48:$I$50,MATCH(L714,参考データ!$D$48:$D$50,1),MATCH(M714,参考データ!$F$47:$I$47,0)),INDEX(参考データ!$F$51:$I$59,MATCH(L714,参考データ!$D$51:$D$59,1),MATCH(M714,参考データ!$F$47:$I$47,0))),IF(H714="ガソリン",INDEX(参考データ!$F$60:$I$62,MATCH(L714,参考データ!$D$60:$D$62,1),MATCH(M714,参考データ!$F$47:$I$47,0)),INDEX(参考データ!$F$63:$I$71,MATCH(L714,参考データ!$D$63:$D$71,1),MATCH(M714,参考データ!$F$47:$I$47,0))))))))</f>
        <v/>
      </c>
      <c r="U714" s="218" t="str">
        <f t="shared" si="95"/>
        <v/>
      </c>
      <c r="V714" s="206" t="str">
        <f>IF(C714="","",IF(AND(K714=0,T714=0),"OK",IF(Q714="有",IF(OR(IF(I714="委託輸送",IF(H714="ガソリン",VLOOKUP(L714,参考データ!$D$4:$H$6,5,TRUE),VLOOKUP(L714,参考データ!$D$7:$H$15,5,TRUE)),IF(H714="ガソリン",VLOOKUP(L714,参考データ!$D$16:$H$18,5,TRUE),VLOOKUP(L714,参考データ!$D$19:$H$27,5,TRUE)))&lt;(J714/N714),S714&gt;R714),"エラー","OK"),IF(IF(I714="委託輸送",IF(H714="ガソリン",VLOOKUP(L714,参考データ!$D$4:$H$6,5,TRUE),VLOOKUP(L714,参考データ!$D$7:$H$15,5,TRUE)),IF(H714="ガソリン",VLOOKUP(L714,参考データ!$D$16:$H$18,5,TRUE),VLOOKUP(L714,参考データ!$D$19:$H$27,5,TRUE)))&lt;(J714/N714),"エラー","OK"))))</f>
        <v/>
      </c>
      <c r="AN714" s="156">
        <f t="shared" si="96"/>
        <v>0</v>
      </c>
      <c r="AO714" s="156">
        <f t="shared" si="97"/>
        <v>0</v>
      </c>
      <c r="AP714" s="140">
        <f t="shared" si="98"/>
        <v>0</v>
      </c>
      <c r="AQ714" s="159" t="str">
        <f t="shared" si="99"/>
        <v/>
      </c>
    </row>
    <row r="715" spans="2:43" x14ac:dyDescent="0.2">
      <c r="B715" s="202">
        <v>704</v>
      </c>
      <c r="C715" s="45"/>
      <c r="D715" s="114"/>
      <c r="E715" s="114"/>
      <c r="F715" s="114"/>
      <c r="G715" s="44"/>
      <c r="H715" s="10"/>
      <c r="I715" s="10"/>
      <c r="J715" s="5"/>
      <c r="K715" s="36"/>
      <c r="L715" s="37"/>
      <c r="M715" s="8"/>
      <c r="N715" s="82"/>
      <c r="O715" s="68"/>
      <c r="P715" s="82"/>
      <c r="Q715" s="81"/>
      <c r="R715" s="280" t="str">
        <f t="shared" si="94"/>
        <v/>
      </c>
      <c r="S715" s="39" t="str">
        <f>IF(I715="","",IF(I715="委託輸送",IF(H715="ガソリン",VLOOKUP(L715,参考データ!$D$4:$F$6,3,TRUE),VLOOKUP(L715,参考データ!$D$7:$F$15,3,TRUE)),IF(H715="ガソリン",VLOOKUP(L715,参考データ!$D$16:$F$18,3,TRUE),VLOOKUP(L715,参考データ!$D$19:$F$27,3,TRUE))))</f>
        <v/>
      </c>
      <c r="T715" s="204" t="str">
        <f>IF(C715="","",IF(AND(J715=0,K715=0),0,IF(Q715="有",IF(H715="ガソリン",VLOOKUP(M715,参考データ!$B$36:$F$38,3,FALSE)/R715^VLOOKUP(M715,参考データ!$B$36:$F$38,4,FALSE)/L715^VLOOKUP(M715,参考データ!$B$36:$F$38,5,FALSE),VLOOKUP(M715,参考データ!$B$39:$F$42,3,FALSE)/R715^VLOOKUP(M715,参考データ!$B$39:$F$42,4,FALSE)/L715^VLOOKUP(M715,参考データ!$B$39:$F$42,5,FALSE))*U715,J715/(IF(I715="委託輸送",IF(H715="ガソリン",INDEX(参考データ!$F$48:$I$50,MATCH(L715,参考データ!$D$48:$D$50,1),MATCH(M715,参考データ!$F$47:$I$47,0)),INDEX(参考データ!$F$51:$I$59,MATCH(L715,参考データ!$D$51:$D$59,1),MATCH(M715,参考データ!$F$47:$I$47,0))),IF(H715="ガソリン",INDEX(参考データ!$F$60:$I$62,MATCH(L715,参考データ!$D$60:$D$62,1),MATCH(M715,参考データ!$F$47:$I$47,0)),INDEX(参考データ!$F$63:$I$71,MATCH(L715,参考データ!$D$63:$D$71,1),MATCH(M715,参考データ!$F$47:$I$47,0))))))))</f>
        <v/>
      </c>
      <c r="U715" s="218" t="str">
        <f t="shared" si="95"/>
        <v/>
      </c>
      <c r="V715" s="206" t="str">
        <f>IF(C715="","",IF(AND(K715=0,T715=0),"OK",IF(Q715="有",IF(OR(IF(I715="委託輸送",IF(H715="ガソリン",VLOOKUP(L715,参考データ!$D$4:$H$6,5,TRUE),VLOOKUP(L715,参考データ!$D$7:$H$15,5,TRUE)),IF(H715="ガソリン",VLOOKUP(L715,参考データ!$D$16:$H$18,5,TRUE),VLOOKUP(L715,参考データ!$D$19:$H$27,5,TRUE)))&lt;(J715/N715),S715&gt;R715),"エラー","OK"),IF(IF(I715="委託輸送",IF(H715="ガソリン",VLOOKUP(L715,参考データ!$D$4:$H$6,5,TRUE),VLOOKUP(L715,参考データ!$D$7:$H$15,5,TRUE)),IF(H715="ガソリン",VLOOKUP(L715,参考データ!$D$16:$H$18,5,TRUE),VLOOKUP(L715,参考データ!$D$19:$H$27,5,TRUE)))&lt;(J715/N715),"エラー","OK"))))</f>
        <v/>
      </c>
      <c r="AN715" s="156">
        <f t="shared" si="96"/>
        <v>0</v>
      </c>
      <c r="AO715" s="156">
        <f t="shared" si="97"/>
        <v>0</v>
      </c>
      <c r="AP715" s="140">
        <f t="shared" si="98"/>
        <v>0</v>
      </c>
      <c r="AQ715" s="159" t="str">
        <f t="shared" si="99"/>
        <v/>
      </c>
    </row>
    <row r="716" spans="2:43" x14ac:dyDescent="0.2">
      <c r="B716" s="202">
        <v>705</v>
      </c>
      <c r="C716" s="45"/>
      <c r="D716" s="114"/>
      <c r="E716" s="114"/>
      <c r="F716" s="114"/>
      <c r="G716" s="44"/>
      <c r="H716" s="10"/>
      <c r="I716" s="10"/>
      <c r="J716" s="5"/>
      <c r="K716" s="36"/>
      <c r="L716" s="37"/>
      <c r="M716" s="8"/>
      <c r="N716" s="82"/>
      <c r="O716" s="68"/>
      <c r="P716" s="82"/>
      <c r="Q716" s="81"/>
      <c r="R716" s="280" t="str">
        <f t="shared" ref="R716:R779" si="100">IFERROR(K716/L716,"")</f>
        <v/>
      </c>
      <c r="S716" s="39" t="str">
        <f>IF(I716="","",IF(I716="委託輸送",IF(H716="ガソリン",VLOOKUP(L716,参考データ!$D$4:$F$6,3,TRUE),VLOOKUP(L716,参考データ!$D$7:$F$15,3,TRUE)),IF(H716="ガソリン",VLOOKUP(L716,参考データ!$D$16:$F$18,3,TRUE),VLOOKUP(L716,参考データ!$D$19:$F$27,3,TRUE))))</f>
        <v/>
      </c>
      <c r="T716" s="204" t="str">
        <f>IF(C716="","",IF(AND(J716=0,K716=0),0,IF(Q716="有",IF(H716="ガソリン",VLOOKUP(M716,参考データ!$B$36:$F$38,3,FALSE)/R716^VLOOKUP(M716,参考データ!$B$36:$F$38,4,FALSE)/L716^VLOOKUP(M716,参考データ!$B$36:$F$38,5,FALSE),VLOOKUP(M716,参考データ!$B$39:$F$42,3,FALSE)/R716^VLOOKUP(M716,参考データ!$B$39:$F$42,4,FALSE)/L716^VLOOKUP(M716,参考データ!$B$39:$F$42,5,FALSE))*U716,J716/(IF(I716="委託輸送",IF(H716="ガソリン",INDEX(参考データ!$F$48:$I$50,MATCH(L716,参考データ!$D$48:$D$50,1),MATCH(M716,参考データ!$F$47:$I$47,0)),INDEX(参考データ!$F$51:$I$59,MATCH(L716,参考データ!$D$51:$D$59,1),MATCH(M716,参考データ!$F$47:$I$47,0))),IF(H716="ガソリン",INDEX(参考データ!$F$60:$I$62,MATCH(L716,参考データ!$D$60:$D$62,1),MATCH(M716,参考データ!$F$47:$I$47,0)),INDEX(参考データ!$F$63:$I$71,MATCH(L716,参考データ!$D$63:$D$71,1),MATCH(M716,参考データ!$F$47:$I$47,0))))))))</f>
        <v/>
      </c>
      <c r="U716" s="218" t="str">
        <f t="shared" ref="U716:U779" si="101">IF(C716="","",K716*J716/1000)</f>
        <v/>
      </c>
      <c r="V716" s="206" t="str">
        <f>IF(C716="","",IF(AND(K716=0,T716=0),"OK",IF(Q716="有",IF(OR(IF(I716="委託輸送",IF(H716="ガソリン",VLOOKUP(L716,参考データ!$D$4:$H$6,5,TRUE),VLOOKUP(L716,参考データ!$D$7:$H$15,5,TRUE)),IF(H716="ガソリン",VLOOKUP(L716,参考データ!$D$16:$H$18,5,TRUE),VLOOKUP(L716,参考データ!$D$19:$H$27,5,TRUE)))&lt;(J716/N716),S716&gt;R716),"エラー","OK"),IF(IF(I716="委託輸送",IF(H716="ガソリン",VLOOKUP(L716,参考データ!$D$4:$H$6,5,TRUE),VLOOKUP(L716,参考データ!$D$7:$H$15,5,TRUE)),IF(H716="ガソリン",VLOOKUP(L716,参考データ!$D$16:$H$18,5,TRUE),VLOOKUP(L716,参考データ!$D$19:$H$27,5,TRUE)))&lt;(J716/N716),"エラー","OK"))))</f>
        <v/>
      </c>
      <c r="AN716" s="156">
        <f t="shared" ref="AN716:AN779" si="102">IFERROR(R716*N716,0)</f>
        <v>0</v>
      </c>
      <c r="AO716" s="156">
        <f t="shared" ref="AO716:AO779" si="103">+J716*L716/1000</f>
        <v>0</v>
      </c>
      <c r="AP716" s="140">
        <f t="shared" ref="AP716:AP779" si="104">IFERROR(J716/N716,0)</f>
        <v>0</v>
      </c>
      <c r="AQ716" s="159" t="str">
        <f t="shared" ref="AQ716:AQ779" si="105">C716&amp;D716&amp;E716&amp;F716</f>
        <v/>
      </c>
    </row>
    <row r="717" spans="2:43" x14ac:dyDescent="0.2">
      <c r="B717" s="202">
        <v>706</v>
      </c>
      <c r="C717" s="45"/>
      <c r="D717" s="114"/>
      <c r="E717" s="114"/>
      <c r="F717" s="114"/>
      <c r="G717" s="44"/>
      <c r="H717" s="10"/>
      <c r="I717" s="10"/>
      <c r="J717" s="5"/>
      <c r="K717" s="36"/>
      <c r="L717" s="37"/>
      <c r="M717" s="8"/>
      <c r="N717" s="82"/>
      <c r="O717" s="68"/>
      <c r="P717" s="82"/>
      <c r="Q717" s="81"/>
      <c r="R717" s="280" t="str">
        <f t="shared" si="100"/>
        <v/>
      </c>
      <c r="S717" s="39" t="str">
        <f>IF(I717="","",IF(I717="委託輸送",IF(H717="ガソリン",VLOOKUP(L717,参考データ!$D$4:$F$6,3,TRUE),VLOOKUP(L717,参考データ!$D$7:$F$15,3,TRUE)),IF(H717="ガソリン",VLOOKUP(L717,参考データ!$D$16:$F$18,3,TRUE),VLOOKUP(L717,参考データ!$D$19:$F$27,3,TRUE))))</f>
        <v/>
      </c>
      <c r="T717" s="204" t="str">
        <f>IF(C717="","",IF(AND(J717=0,K717=0),0,IF(Q717="有",IF(H717="ガソリン",VLOOKUP(M717,参考データ!$B$36:$F$38,3,FALSE)/R717^VLOOKUP(M717,参考データ!$B$36:$F$38,4,FALSE)/L717^VLOOKUP(M717,参考データ!$B$36:$F$38,5,FALSE),VLOOKUP(M717,参考データ!$B$39:$F$42,3,FALSE)/R717^VLOOKUP(M717,参考データ!$B$39:$F$42,4,FALSE)/L717^VLOOKUP(M717,参考データ!$B$39:$F$42,5,FALSE))*U717,J717/(IF(I717="委託輸送",IF(H717="ガソリン",INDEX(参考データ!$F$48:$I$50,MATCH(L717,参考データ!$D$48:$D$50,1),MATCH(M717,参考データ!$F$47:$I$47,0)),INDEX(参考データ!$F$51:$I$59,MATCH(L717,参考データ!$D$51:$D$59,1),MATCH(M717,参考データ!$F$47:$I$47,0))),IF(H717="ガソリン",INDEX(参考データ!$F$60:$I$62,MATCH(L717,参考データ!$D$60:$D$62,1),MATCH(M717,参考データ!$F$47:$I$47,0)),INDEX(参考データ!$F$63:$I$71,MATCH(L717,参考データ!$D$63:$D$71,1),MATCH(M717,参考データ!$F$47:$I$47,0))))))))</f>
        <v/>
      </c>
      <c r="U717" s="218" t="str">
        <f t="shared" si="101"/>
        <v/>
      </c>
      <c r="V717" s="206" t="str">
        <f>IF(C717="","",IF(AND(K717=0,T717=0),"OK",IF(Q717="有",IF(OR(IF(I717="委託輸送",IF(H717="ガソリン",VLOOKUP(L717,参考データ!$D$4:$H$6,5,TRUE),VLOOKUP(L717,参考データ!$D$7:$H$15,5,TRUE)),IF(H717="ガソリン",VLOOKUP(L717,参考データ!$D$16:$H$18,5,TRUE),VLOOKUP(L717,参考データ!$D$19:$H$27,5,TRUE)))&lt;(J717/N717),S717&gt;R717),"エラー","OK"),IF(IF(I717="委託輸送",IF(H717="ガソリン",VLOOKUP(L717,参考データ!$D$4:$H$6,5,TRUE),VLOOKUP(L717,参考データ!$D$7:$H$15,5,TRUE)),IF(H717="ガソリン",VLOOKUP(L717,参考データ!$D$16:$H$18,5,TRUE),VLOOKUP(L717,参考データ!$D$19:$H$27,5,TRUE)))&lt;(J717/N717),"エラー","OK"))))</f>
        <v/>
      </c>
      <c r="AN717" s="156">
        <f t="shared" si="102"/>
        <v>0</v>
      </c>
      <c r="AO717" s="156">
        <f t="shared" si="103"/>
        <v>0</v>
      </c>
      <c r="AP717" s="140">
        <f t="shared" si="104"/>
        <v>0</v>
      </c>
      <c r="AQ717" s="159" t="str">
        <f t="shared" si="105"/>
        <v/>
      </c>
    </row>
    <row r="718" spans="2:43" x14ac:dyDescent="0.2">
      <c r="B718" s="202">
        <v>707</v>
      </c>
      <c r="C718" s="45"/>
      <c r="D718" s="114"/>
      <c r="E718" s="114"/>
      <c r="F718" s="114"/>
      <c r="G718" s="44"/>
      <c r="H718" s="10"/>
      <c r="I718" s="10"/>
      <c r="J718" s="5"/>
      <c r="K718" s="36"/>
      <c r="L718" s="37"/>
      <c r="M718" s="8"/>
      <c r="N718" s="82"/>
      <c r="O718" s="68"/>
      <c r="P718" s="82"/>
      <c r="Q718" s="81"/>
      <c r="R718" s="280" t="str">
        <f t="shared" si="100"/>
        <v/>
      </c>
      <c r="S718" s="39" t="str">
        <f>IF(I718="","",IF(I718="委託輸送",IF(H718="ガソリン",VLOOKUP(L718,参考データ!$D$4:$F$6,3,TRUE),VLOOKUP(L718,参考データ!$D$7:$F$15,3,TRUE)),IF(H718="ガソリン",VLOOKUP(L718,参考データ!$D$16:$F$18,3,TRUE),VLOOKUP(L718,参考データ!$D$19:$F$27,3,TRUE))))</f>
        <v/>
      </c>
      <c r="T718" s="204" t="str">
        <f>IF(C718="","",IF(AND(J718=0,K718=0),0,IF(Q718="有",IF(H718="ガソリン",VLOOKUP(M718,参考データ!$B$36:$F$38,3,FALSE)/R718^VLOOKUP(M718,参考データ!$B$36:$F$38,4,FALSE)/L718^VLOOKUP(M718,参考データ!$B$36:$F$38,5,FALSE),VLOOKUP(M718,参考データ!$B$39:$F$42,3,FALSE)/R718^VLOOKUP(M718,参考データ!$B$39:$F$42,4,FALSE)/L718^VLOOKUP(M718,参考データ!$B$39:$F$42,5,FALSE))*U718,J718/(IF(I718="委託輸送",IF(H718="ガソリン",INDEX(参考データ!$F$48:$I$50,MATCH(L718,参考データ!$D$48:$D$50,1),MATCH(M718,参考データ!$F$47:$I$47,0)),INDEX(参考データ!$F$51:$I$59,MATCH(L718,参考データ!$D$51:$D$59,1),MATCH(M718,参考データ!$F$47:$I$47,0))),IF(H718="ガソリン",INDEX(参考データ!$F$60:$I$62,MATCH(L718,参考データ!$D$60:$D$62,1),MATCH(M718,参考データ!$F$47:$I$47,0)),INDEX(参考データ!$F$63:$I$71,MATCH(L718,参考データ!$D$63:$D$71,1),MATCH(M718,参考データ!$F$47:$I$47,0))))))))</f>
        <v/>
      </c>
      <c r="U718" s="218" t="str">
        <f t="shared" si="101"/>
        <v/>
      </c>
      <c r="V718" s="206" t="str">
        <f>IF(C718="","",IF(AND(K718=0,T718=0),"OK",IF(Q718="有",IF(OR(IF(I718="委託輸送",IF(H718="ガソリン",VLOOKUP(L718,参考データ!$D$4:$H$6,5,TRUE),VLOOKUP(L718,参考データ!$D$7:$H$15,5,TRUE)),IF(H718="ガソリン",VLOOKUP(L718,参考データ!$D$16:$H$18,5,TRUE),VLOOKUP(L718,参考データ!$D$19:$H$27,5,TRUE)))&lt;(J718/N718),S718&gt;R718),"エラー","OK"),IF(IF(I718="委託輸送",IF(H718="ガソリン",VLOOKUP(L718,参考データ!$D$4:$H$6,5,TRUE),VLOOKUP(L718,参考データ!$D$7:$H$15,5,TRUE)),IF(H718="ガソリン",VLOOKUP(L718,参考データ!$D$16:$H$18,5,TRUE),VLOOKUP(L718,参考データ!$D$19:$H$27,5,TRUE)))&lt;(J718/N718),"エラー","OK"))))</f>
        <v/>
      </c>
      <c r="AN718" s="156">
        <f t="shared" si="102"/>
        <v>0</v>
      </c>
      <c r="AO718" s="156">
        <f t="shared" si="103"/>
        <v>0</v>
      </c>
      <c r="AP718" s="140">
        <f t="shared" si="104"/>
        <v>0</v>
      </c>
      <c r="AQ718" s="159" t="str">
        <f t="shared" si="105"/>
        <v/>
      </c>
    </row>
    <row r="719" spans="2:43" x14ac:dyDescent="0.2">
      <c r="B719" s="202">
        <v>708</v>
      </c>
      <c r="C719" s="45"/>
      <c r="D719" s="114"/>
      <c r="E719" s="114"/>
      <c r="F719" s="114"/>
      <c r="G719" s="44"/>
      <c r="H719" s="10"/>
      <c r="I719" s="10"/>
      <c r="J719" s="5"/>
      <c r="K719" s="36"/>
      <c r="L719" s="37"/>
      <c r="M719" s="8"/>
      <c r="N719" s="82"/>
      <c r="O719" s="68"/>
      <c r="P719" s="82"/>
      <c r="Q719" s="81"/>
      <c r="R719" s="280" t="str">
        <f t="shared" si="100"/>
        <v/>
      </c>
      <c r="S719" s="39" t="str">
        <f>IF(I719="","",IF(I719="委託輸送",IF(H719="ガソリン",VLOOKUP(L719,参考データ!$D$4:$F$6,3,TRUE),VLOOKUP(L719,参考データ!$D$7:$F$15,3,TRUE)),IF(H719="ガソリン",VLOOKUP(L719,参考データ!$D$16:$F$18,3,TRUE),VLOOKUP(L719,参考データ!$D$19:$F$27,3,TRUE))))</f>
        <v/>
      </c>
      <c r="T719" s="204" t="str">
        <f>IF(C719="","",IF(AND(J719=0,K719=0),0,IF(Q719="有",IF(H719="ガソリン",VLOOKUP(M719,参考データ!$B$36:$F$38,3,FALSE)/R719^VLOOKUP(M719,参考データ!$B$36:$F$38,4,FALSE)/L719^VLOOKUP(M719,参考データ!$B$36:$F$38,5,FALSE),VLOOKUP(M719,参考データ!$B$39:$F$42,3,FALSE)/R719^VLOOKUP(M719,参考データ!$B$39:$F$42,4,FALSE)/L719^VLOOKUP(M719,参考データ!$B$39:$F$42,5,FALSE))*U719,J719/(IF(I719="委託輸送",IF(H719="ガソリン",INDEX(参考データ!$F$48:$I$50,MATCH(L719,参考データ!$D$48:$D$50,1),MATCH(M719,参考データ!$F$47:$I$47,0)),INDEX(参考データ!$F$51:$I$59,MATCH(L719,参考データ!$D$51:$D$59,1),MATCH(M719,参考データ!$F$47:$I$47,0))),IF(H719="ガソリン",INDEX(参考データ!$F$60:$I$62,MATCH(L719,参考データ!$D$60:$D$62,1),MATCH(M719,参考データ!$F$47:$I$47,0)),INDEX(参考データ!$F$63:$I$71,MATCH(L719,参考データ!$D$63:$D$71,1),MATCH(M719,参考データ!$F$47:$I$47,0))))))))</f>
        <v/>
      </c>
      <c r="U719" s="218" t="str">
        <f t="shared" si="101"/>
        <v/>
      </c>
      <c r="V719" s="206" t="str">
        <f>IF(C719="","",IF(AND(K719=0,T719=0),"OK",IF(Q719="有",IF(OR(IF(I719="委託輸送",IF(H719="ガソリン",VLOOKUP(L719,参考データ!$D$4:$H$6,5,TRUE),VLOOKUP(L719,参考データ!$D$7:$H$15,5,TRUE)),IF(H719="ガソリン",VLOOKUP(L719,参考データ!$D$16:$H$18,5,TRUE),VLOOKUP(L719,参考データ!$D$19:$H$27,5,TRUE)))&lt;(J719/N719),S719&gt;R719),"エラー","OK"),IF(IF(I719="委託輸送",IF(H719="ガソリン",VLOOKUP(L719,参考データ!$D$4:$H$6,5,TRUE),VLOOKUP(L719,参考データ!$D$7:$H$15,5,TRUE)),IF(H719="ガソリン",VLOOKUP(L719,参考データ!$D$16:$H$18,5,TRUE),VLOOKUP(L719,参考データ!$D$19:$H$27,5,TRUE)))&lt;(J719/N719),"エラー","OK"))))</f>
        <v/>
      </c>
      <c r="AN719" s="156">
        <f t="shared" si="102"/>
        <v>0</v>
      </c>
      <c r="AO719" s="156">
        <f t="shared" si="103"/>
        <v>0</v>
      </c>
      <c r="AP719" s="140">
        <f t="shared" si="104"/>
        <v>0</v>
      </c>
      <c r="AQ719" s="159" t="str">
        <f t="shared" si="105"/>
        <v/>
      </c>
    </row>
    <row r="720" spans="2:43" x14ac:dyDescent="0.2">
      <c r="B720" s="202">
        <v>709</v>
      </c>
      <c r="C720" s="45"/>
      <c r="D720" s="114"/>
      <c r="E720" s="114"/>
      <c r="F720" s="114"/>
      <c r="G720" s="44"/>
      <c r="H720" s="10"/>
      <c r="I720" s="10"/>
      <c r="J720" s="5"/>
      <c r="K720" s="36"/>
      <c r="L720" s="37"/>
      <c r="M720" s="8"/>
      <c r="N720" s="82"/>
      <c r="O720" s="68"/>
      <c r="P720" s="82"/>
      <c r="Q720" s="81"/>
      <c r="R720" s="280" t="str">
        <f t="shared" si="100"/>
        <v/>
      </c>
      <c r="S720" s="39" t="str">
        <f>IF(I720="","",IF(I720="委託輸送",IF(H720="ガソリン",VLOOKUP(L720,参考データ!$D$4:$F$6,3,TRUE),VLOOKUP(L720,参考データ!$D$7:$F$15,3,TRUE)),IF(H720="ガソリン",VLOOKUP(L720,参考データ!$D$16:$F$18,3,TRUE),VLOOKUP(L720,参考データ!$D$19:$F$27,3,TRUE))))</f>
        <v/>
      </c>
      <c r="T720" s="204" t="str">
        <f>IF(C720="","",IF(AND(J720=0,K720=0),0,IF(Q720="有",IF(H720="ガソリン",VLOOKUP(M720,参考データ!$B$36:$F$38,3,FALSE)/R720^VLOOKUP(M720,参考データ!$B$36:$F$38,4,FALSE)/L720^VLOOKUP(M720,参考データ!$B$36:$F$38,5,FALSE),VLOOKUP(M720,参考データ!$B$39:$F$42,3,FALSE)/R720^VLOOKUP(M720,参考データ!$B$39:$F$42,4,FALSE)/L720^VLOOKUP(M720,参考データ!$B$39:$F$42,5,FALSE))*U720,J720/(IF(I720="委託輸送",IF(H720="ガソリン",INDEX(参考データ!$F$48:$I$50,MATCH(L720,参考データ!$D$48:$D$50,1),MATCH(M720,参考データ!$F$47:$I$47,0)),INDEX(参考データ!$F$51:$I$59,MATCH(L720,参考データ!$D$51:$D$59,1),MATCH(M720,参考データ!$F$47:$I$47,0))),IF(H720="ガソリン",INDEX(参考データ!$F$60:$I$62,MATCH(L720,参考データ!$D$60:$D$62,1),MATCH(M720,参考データ!$F$47:$I$47,0)),INDEX(参考データ!$F$63:$I$71,MATCH(L720,参考データ!$D$63:$D$71,1),MATCH(M720,参考データ!$F$47:$I$47,0))))))))</f>
        <v/>
      </c>
      <c r="U720" s="218" t="str">
        <f t="shared" si="101"/>
        <v/>
      </c>
      <c r="V720" s="206" t="str">
        <f>IF(C720="","",IF(AND(K720=0,T720=0),"OK",IF(Q720="有",IF(OR(IF(I720="委託輸送",IF(H720="ガソリン",VLOOKUP(L720,参考データ!$D$4:$H$6,5,TRUE),VLOOKUP(L720,参考データ!$D$7:$H$15,5,TRUE)),IF(H720="ガソリン",VLOOKUP(L720,参考データ!$D$16:$H$18,5,TRUE),VLOOKUP(L720,参考データ!$D$19:$H$27,5,TRUE)))&lt;(J720/N720),S720&gt;R720),"エラー","OK"),IF(IF(I720="委託輸送",IF(H720="ガソリン",VLOOKUP(L720,参考データ!$D$4:$H$6,5,TRUE),VLOOKUP(L720,参考データ!$D$7:$H$15,5,TRUE)),IF(H720="ガソリン",VLOOKUP(L720,参考データ!$D$16:$H$18,5,TRUE),VLOOKUP(L720,参考データ!$D$19:$H$27,5,TRUE)))&lt;(J720/N720),"エラー","OK"))))</f>
        <v/>
      </c>
      <c r="AN720" s="156">
        <f t="shared" si="102"/>
        <v>0</v>
      </c>
      <c r="AO720" s="156">
        <f t="shared" si="103"/>
        <v>0</v>
      </c>
      <c r="AP720" s="140">
        <f t="shared" si="104"/>
        <v>0</v>
      </c>
      <c r="AQ720" s="159" t="str">
        <f t="shared" si="105"/>
        <v/>
      </c>
    </row>
    <row r="721" spans="2:43" x14ac:dyDescent="0.2">
      <c r="B721" s="202">
        <v>710</v>
      </c>
      <c r="C721" s="45"/>
      <c r="D721" s="114"/>
      <c r="E721" s="114"/>
      <c r="F721" s="114"/>
      <c r="G721" s="44"/>
      <c r="H721" s="10"/>
      <c r="I721" s="10"/>
      <c r="J721" s="5"/>
      <c r="K721" s="36"/>
      <c r="L721" s="37"/>
      <c r="M721" s="8"/>
      <c r="N721" s="82"/>
      <c r="O721" s="68"/>
      <c r="P721" s="82"/>
      <c r="Q721" s="81"/>
      <c r="R721" s="280" t="str">
        <f t="shared" si="100"/>
        <v/>
      </c>
      <c r="S721" s="39" t="str">
        <f>IF(I721="","",IF(I721="委託輸送",IF(H721="ガソリン",VLOOKUP(L721,参考データ!$D$4:$F$6,3,TRUE),VLOOKUP(L721,参考データ!$D$7:$F$15,3,TRUE)),IF(H721="ガソリン",VLOOKUP(L721,参考データ!$D$16:$F$18,3,TRUE),VLOOKUP(L721,参考データ!$D$19:$F$27,3,TRUE))))</f>
        <v/>
      </c>
      <c r="T721" s="204" t="str">
        <f>IF(C721="","",IF(AND(J721=0,K721=0),0,IF(Q721="有",IF(H721="ガソリン",VLOOKUP(M721,参考データ!$B$36:$F$38,3,FALSE)/R721^VLOOKUP(M721,参考データ!$B$36:$F$38,4,FALSE)/L721^VLOOKUP(M721,参考データ!$B$36:$F$38,5,FALSE),VLOOKUP(M721,参考データ!$B$39:$F$42,3,FALSE)/R721^VLOOKUP(M721,参考データ!$B$39:$F$42,4,FALSE)/L721^VLOOKUP(M721,参考データ!$B$39:$F$42,5,FALSE))*U721,J721/(IF(I721="委託輸送",IF(H721="ガソリン",INDEX(参考データ!$F$48:$I$50,MATCH(L721,参考データ!$D$48:$D$50,1),MATCH(M721,参考データ!$F$47:$I$47,0)),INDEX(参考データ!$F$51:$I$59,MATCH(L721,参考データ!$D$51:$D$59,1),MATCH(M721,参考データ!$F$47:$I$47,0))),IF(H721="ガソリン",INDEX(参考データ!$F$60:$I$62,MATCH(L721,参考データ!$D$60:$D$62,1),MATCH(M721,参考データ!$F$47:$I$47,0)),INDEX(参考データ!$F$63:$I$71,MATCH(L721,参考データ!$D$63:$D$71,1),MATCH(M721,参考データ!$F$47:$I$47,0))))))))</f>
        <v/>
      </c>
      <c r="U721" s="218" t="str">
        <f t="shared" si="101"/>
        <v/>
      </c>
      <c r="V721" s="206" t="str">
        <f>IF(C721="","",IF(AND(K721=0,T721=0),"OK",IF(Q721="有",IF(OR(IF(I721="委託輸送",IF(H721="ガソリン",VLOOKUP(L721,参考データ!$D$4:$H$6,5,TRUE),VLOOKUP(L721,参考データ!$D$7:$H$15,5,TRUE)),IF(H721="ガソリン",VLOOKUP(L721,参考データ!$D$16:$H$18,5,TRUE),VLOOKUP(L721,参考データ!$D$19:$H$27,5,TRUE)))&lt;(J721/N721),S721&gt;R721),"エラー","OK"),IF(IF(I721="委託輸送",IF(H721="ガソリン",VLOOKUP(L721,参考データ!$D$4:$H$6,5,TRUE),VLOOKUP(L721,参考データ!$D$7:$H$15,5,TRUE)),IF(H721="ガソリン",VLOOKUP(L721,参考データ!$D$16:$H$18,5,TRUE),VLOOKUP(L721,参考データ!$D$19:$H$27,5,TRUE)))&lt;(J721/N721),"エラー","OK"))))</f>
        <v/>
      </c>
      <c r="AN721" s="156">
        <f t="shared" si="102"/>
        <v>0</v>
      </c>
      <c r="AO721" s="156">
        <f t="shared" si="103"/>
        <v>0</v>
      </c>
      <c r="AP721" s="140">
        <f t="shared" si="104"/>
        <v>0</v>
      </c>
      <c r="AQ721" s="159" t="str">
        <f t="shared" si="105"/>
        <v/>
      </c>
    </row>
    <row r="722" spans="2:43" x14ac:dyDescent="0.2">
      <c r="B722" s="202">
        <v>711</v>
      </c>
      <c r="C722" s="45"/>
      <c r="D722" s="114"/>
      <c r="E722" s="114"/>
      <c r="F722" s="114"/>
      <c r="G722" s="44"/>
      <c r="H722" s="10"/>
      <c r="I722" s="10"/>
      <c r="J722" s="5"/>
      <c r="K722" s="36"/>
      <c r="L722" s="37"/>
      <c r="M722" s="8"/>
      <c r="N722" s="82"/>
      <c r="O722" s="68"/>
      <c r="P722" s="82"/>
      <c r="Q722" s="81"/>
      <c r="R722" s="280" t="str">
        <f t="shared" si="100"/>
        <v/>
      </c>
      <c r="S722" s="39" t="str">
        <f>IF(I722="","",IF(I722="委託輸送",IF(H722="ガソリン",VLOOKUP(L722,参考データ!$D$4:$F$6,3,TRUE),VLOOKUP(L722,参考データ!$D$7:$F$15,3,TRUE)),IF(H722="ガソリン",VLOOKUP(L722,参考データ!$D$16:$F$18,3,TRUE),VLOOKUP(L722,参考データ!$D$19:$F$27,3,TRUE))))</f>
        <v/>
      </c>
      <c r="T722" s="204" t="str">
        <f>IF(C722="","",IF(AND(J722=0,K722=0),0,IF(Q722="有",IF(H722="ガソリン",VLOOKUP(M722,参考データ!$B$36:$F$38,3,FALSE)/R722^VLOOKUP(M722,参考データ!$B$36:$F$38,4,FALSE)/L722^VLOOKUP(M722,参考データ!$B$36:$F$38,5,FALSE),VLOOKUP(M722,参考データ!$B$39:$F$42,3,FALSE)/R722^VLOOKUP(M722,参考データ!$B$39:$F$42,4,FALSE)/L722^VLOOKUP(M722,参考データ!$B$39:$F$42,5,FALSE))*U722,J722/(IF(I722="委託輸送",IF(H722="ガソリン",INDEX(参考データ!$F$48:$I$50,MATCH(L722,参考データ!$D$48:$D$50,1),MATCH(M722,参考データ!$F$47:$I$47,0)),INDEX(参考データ!$F$51:$I$59,MATCH(L722,参考データ!$D$51:$D$59,1),MATCH(M722,参考データ!$F$47:$I$47,0))),IF(H722="ガソリン",INDEX(参考データ!$F$60:$I$62,MATCH(L722,参考データ!$D$60:$D$62,1),MATCH(M722,参考データ!$F$47:$I$47,0)),INDEX(参考データ!$F$63:$I$71,MATCH(L722,参考データ!$D$63:$D$71,1),MATCH(M722,参考データ!$F$47:$I$47,0))))))))</f>
        <v/>
      </c>
      <c r="U722" s="218" t="str">
        <f t="shared" si="101"/>
        <v/>
      </c>
      <c r="V722" s="206" t="str">
        <f>IF(C722="","",IF(AND(K722=0,T722=0),"OK",IF(Q722="有",IF(OR(IF(I722="委託輸送",IF(H722="ガソリン",VLOOKUP(L722,参考データ!$D$4:$H$6,5,TRUE),VLOOKUP(L722,参考データ!$D$7:$H$15,5,TRUE)),IF(H722="ガソリン",VLOOKUP(L722,参考データ!$D$16:$H$18,5,TRUE),VLOOKUP(L722,参考データ!$D$19:$H$27,5,TRUE)))&lt;(J722/N722),S722&gt;R722),"エラー","OK"),IF(IF(I722="委託輸送",IF(H722="ガソリン",VLOOKUP(L722,参考データ!$D$4:$H$6,5,TRUE),VLOOKUP(L722,参考データ!$D$7:$H$15,5,TRUE)),IF(H722="ガソリン",VLOOKUP(L722,参考データ!$D$16:$H$18,5,TRUE),VLOOKUP(L722,参考データ!$D$19:$H$27,5,TRUE)))&lt;(J722/N722),"エラー","OK"))))</f>
        <v/>
      </c>
      <c r="AN722" s="156">
        <f t="shared" si="102"/>
        <v>0</v>
      </c>
      <c r="AO722" s="156">
        <f t="shared" si="103"/>
        <v>0</v>
      </c>
      <c r="AP722" s="140">
        <f t="shared" si="104"/>
        <v>0</v>
      </c>
      <c r="AQ722" s="159" t="str">
        <f t="shared" si="105"/>
        <v/>
      </c>
    </row>
    <row r="723" spans="2:43" x14ac:dyDescent="0.2">
      <c r="B723" s="202">
        <v>712</v>
      </c>
      <c r="C723" s="45"/>
      <c r="D723" s="114"/>
      <c r="E723" s="114"/>
      <c r="F723" s="114"/>
      <c r="G723" s="44"/>
      <c r="H723" s="10"/>
      <c r="I723" s="10"/>
      <c r="J723" s="5"/>
      <c r="K723" s="36"/>
      <c r="L723" s="37"/>
      <c r="M723" s="8"/>
      <c r="N723" s="82"/>
      <c r="O723" s="68"/>
      <c r="P723" s="82"/>
      <c r="Q723" s="81"/>
      <c r="R723" s="280" t="str">
        <f t="shared" si="100"/>
        <v/>
      </c>
      <c r="S723" s="39" t="str">
        <f>IF(I723="","",IF(I723="委託輸送",IF(H723="ガソリン",VLOOKUP(L723,参考データ!$D$4:$F$6,3,TRUE),VLOOKUP(L723,参考データ!$D$7:$F$15,3,TRUE)),IF(H723="ガソリン",VLOOKUP(L723,参考データ!$D$16:$F$18,3,TRUE),VLOOKUP(L723,参考データ!$D$19:$F$27,3,TRUE))))</f>
        <v/>
      </c>
      <c r="T723" s="204" t="str">
        <f>IF(C723="","",IF(AND(J723=0,K723=0),0,IF(Q723="有",IF(H723="ガソリン",VLOOKUP(M723,参考データ!$B$36:$F$38,3,FALSE)/R723^VLOOKUP(M723,参考データ!$B$36:$F$38,4,FALSE)/L723^VLOOKUP(M723,参考データ!$B$36:$F$38,5,FALSE),VLOOKUP(M723,参考データ!$B$39:$F$42,3,FALSE)/R723^VLOOKUP(M723,参考データ!$B$39:$F$42,4,FALSE)/L723^VLOOKUP(M723,参考データ!$B$39:$F$42,5,FALSE))*U723,J723/(IF(I723="委託輸送",IF(H723="ガソリン",INDEX(参考データ!$F$48:$I$50,MATCH(L723,参考データ!$D$48:$D$50,1),MATCH(M723,参考データ!$F$47:$I$47,0)),INDEX(参考データ!$F$51:$I$59,MATCH(L723,参考データ!$D$51:$D$59,1),MATCH(M723,参考データ!$F$47:$I$47,0))),IF(H723="ガソリン",INDEX(参考データ!$F$60:$I$62,MATCH(L723,参考データ!$D$60:$D$62,1),MATCH(M723,参考データ!$F$47:$I$47,0)),INDEX(参考データ!$F$63:$I$71,MATCH(L723,参考データ!$D$63:$D$71,1),MATCH(M723,参考データ!$F$47:$I$47,0))))))))</f>
        <v/>
      </c>
      <c r="U723" s="218" t="str">
        <f t="shared" si="101"/>
        <v/>
      </c>
      <c r="V723" s="206" t="str">
        <f>IF(C723="","",IF(AND(K723=0,T723=0),"OK",IF(Q723="有",IF(OR(IF(I723="委託輸送",IF(H723="ガソリン",VLOOKUP(L723,参考データ!$D$4:$H$6,5,TRUE),VLOOKUP(L723,参考データ!$D$7:$H$15,5,TRUE)),IF(H723="ガソリン",VLOOKUP(L723,参考データ!$D$16:$H$18,5,TRUE),VLOOKUP(L723,参考データ!$D$19:$H$27,5,TRUE)))&lt;(J723/N723),S723&gt;R723),"エラー","OK"),IF(IF(I723="委託輸送",IF(H723="ガソリン",VLOOKUP(L723,参考データ!$D$4:$H$6,5,TRUE),VLOOKUP(L723,参考データ!$D$7:$H$15,5,TRUE)),IF(H723="ガソリン",VLOOKUP(L723,参考データ!$D$16:$H$18,5,TRUE),VLOOKUP(L723,参考データ!$D$19:$H$27,5,TRUE)))&lt;(J723/N723),"エラー","OK"))))</f>
        <v/>
      </c>
      <c r="AN723" s="156">
        <f t="shared" si="102"/>
        <v>0</v>
      </c>
      <c r="AO723" s="156">
        <f t="shared" si="103"/>
        <v>0</v>
      </c>
      <c r="AP723" s="140">
        <f t="shared" si="104"/>
        <v>0</v>
      </c>
      <c r="AQ723" s="159" t="str">
        <f t="shared" si="105"/>
        <v/>
      </c>
    </row>
    <row r="724" spans="2:43" x14ac:dyDescent="0.2">
      <c r="B724" s="202">
        <v>713</v>
      </c>
      <c r="C724" s="45"/>
      <c r="D724" s="114"/>
      <c r="E724" s="114"/>
      <c r="F724" s="114"/>
      <c r="G724" s="44"/>
      <c r="H724" s="10"/>
      <c r="I724" s="10"/>
      <c r="J724" s="5"/>
      <c r="K724" s="36"/>
      <c r="L724" s="37"/>
      <c r="M724" s="8"/>
      <c r="N724" s="82"/>
      <c r="O724" s="68"/>
      <c r="P724" s="82"/>
      <c r="Q724" s="81"/>
      <c r="R724" s="280" t="str">
        <f t="shared" si="100"/>
        <v/>
      </c>
      <c r="S724" s="39" t="str">
        <f>IF(I724="","",IF(I724="委託輸送",IF(H724="ガソリン",VLOOKUP(L724,参考データ!$D$4:$F$6,3,TRUE),VLOOKUP(L724,参考データ!$D$7:$F$15,3,TRUE)),IF(H724="ガソリン",VLOOKUP(L724,参考データ!$D$16:$F$18,3,TRUE),VLOOKUP(L724,参考データ!$D$19:$F$27,3,TRUE))))</f>
        <v/>
      </c>
      <c r="T724" s="204" t="str">
        <f>IF(C724="","",IF(AND(J724=0,K724=0),0,IF(Q724="有",IF(H724="ガソリン",VLOOKUP(M724,参考データ!$B$36:$F$38,3,FALSE)/R724^VLOOKUP(M724,参考データ!$B$36:$F$38,4,FALSE)/L724^VLOOKUP(M724,参考データ!$B$36:$F$38,5,FALSE),VLOOKUP(M724,参考データ!$B$39:$F$42,3,FALSE)/R724^VLOOKUP(M724,参考データ!$B$39:$F$42,4,FALSE)/L724^VLOOKUP(M724,参考データ!$B$39:$F$42,5,FALSE))*U724,J724/(IF(I724="委託輸送",IF(H724="ガソリン",INDEX(参考データ!$F$48:$I$50,MATCH(L724,参考データ!$D$48:$D$50,1),MATCH(M724,参考データ!$F$47:$I$47,0)),INDEX(参考データ!$F$51:$I$59,MATCH(L724,参考データ!$D$51:$D$59,1),MATCH(M724,参考データ!$F$47:$I$47,0))),IF(H724="ガソリン",INDEX(参考データ!$F$60:$I$62,MATCH(L724,参考データ!$D$60:$D$62,1),MATCH(M724,参考データ!$F$47:$I$47,0)),INDEX(参考データ!$F$63:$I$71,MATCH(L724,参考データ!$D$63:$D$71,1),MATCH(M724,参考データ!$F$47:$I$47,0))))))))</f>
        <v/>
      </c>
      <c r="U724" s="218" t="str">
        <f t="shared" si="101"/>
        <v/>
      </c>
      <c r="V724" s="206" t="str">
        <f>IF(C724="","",IF(AND(K724=0,T724=0),"OK",IF(Q724="有",IF(OR(IF(I724="委託輸送",IF(H724="ガソリン",VLOOKUP(L724,参考データ!$D$4:$H$6,5,TRUE),VLOOKUP(L724,参考データ!$D$7:$H$15,5,TRUE)),IF(H724="ガソリン",VLOOKUP(L724,参考データ!$D$16:$H$18,5,TRUE),VLOOKUP(L724,参考データ!$D$19:$H$27,5,TRUE)))&lt;(J724/N724),S724&gt;R724),"エラー","OK"),IF(IF(I724="委託輸送",IF(H724="ガソリン",VLOOKUP(L724,参考データ!$D$4:$H$6,5,TRUE),VLOOKUP(L724,参考データ!$D$7:$H$15,5,TRUE)),IF(H724="ガソリン",VLOOKUP(L724,参考データ!$D$16:$H$18,5,TRUE),VLOOKUP(L724,参考データ!$D$19:$H$27,5,TRUE)))&lt;(J724/N724),"エラー","OK"))))</f>
        <v/>
      </c>
      <c r="AN724" s="156">
        <f t="shared" si="102"/>
        <v>0</v>
      </c>
      <c r="AO724" s="156">
        <f t="shared" si="103"/>
        <v>0</v>
      </c>
      <c r="AP724" s="140">
        <f t="shared" si="104"/>
        <v>0</v>
      </c>
      <c r="AQ724" s="159" t="str">
        <f t="shared" si="105"/>
        <v/>
      </c>
    </row>
    <row r="725" spans="2:43" x14ac:dyDescent="0.2">
      <c r="B725" s="202">
        <v>714</v>
      </c>
      <c r="C725" s="45"/>
      <c r="D725" s="114"/>
      <c r="E725" s="114"/>
      <c r="F725" s="114"/>
      <c r="G725" s="44"/>
      <c r="H725" s="10"/>
      <c r="I725" s="10"/>
      <c r="J725" s="5"/>
      <c r="K725" s="36"/>
      <c r="L725" s="37"/>
      <c r="M725" s="8"/>
      <c r="N725" s="82"/>
      <c r="O725" s="68"/>
      <c r="P725" s="82"/>
      <c r="Q725" s="81"/>
      <c r="R725" s="280" t="str">
        <f t="shared" si="100"/>
        <v/>
      </c>
      <c r="S725" s="39" t="str">
        <f>IF(I725="","",IF(I725="委託輸送",IF(H725="ガソリン",VLOOKUP(L725,参考データ!$D$4:$F$6,3,TRUE),VLOOKUP(L725,参考データ!$D$7:$F$15,3,TRUE)),IF(H725="ガソリン",VLOOKUP(L725,参考データ!$D$16:$F$18,3,TRUE),VLOOKUP(L725,参考データ!$D$19:$F$27,3,TRUE))))</f>
        <v/>
      </c>
      <c r="T725" s="204" t="str">
        <f>IF(C725="","",IF(AND(J725=0,K725=0),0,IF(Q725="有",IF(H725="ガソリン",VLOOKUP(M725,参考データ!$B$36:$F$38,3,FALSE)/R725^VLOOKUP(M725,参考データ!$B$36:$F$38,4,FALSE)/L725^VLOOKUP(M725,参考データ!$B$36:$F$38,5,FALSE),VLOOKUP(M725,参考データ!$B$39:$F$42,3,FALSE)/R725^VLOOKUP(M725,参考データ!$B$39:$F$42,4,FALSE)/L725^VLOOKUP(M725,参考データ!$B$39:$F$42,5,FALSE))*U725,J725/(IF(I725="委託輸送",IF(H725="ガソリン",INDEX(参考データ!$F$48:$I$50,MATCH(L725,参考データ!$D$48:$D$50,1),MATCH(M725,参考データ!$F$47:$I$47,0)),INDEX(参考データ!$F$51:$I$59,MATCH(L725,参考データ!$D$51:$D$59,1),MATCH(M725,参考データ!$F$47:$I$47,0))),IF(H725="ガソリン",INDEX(参考データ!$F$60:$I$62,MATCH(L725,参考データ!$D$60:$D$62,1),MATCH(M725,参考データ!$F$47:$I$47,0)),INDEX(参考データ!$F$63:$I$71,MATCH(L725,参考データ!$D$63:$D$71,1),MATCH(M725,参考データ!$F$47:$I$47,0))))))))</f>
        <v/>
      </c>
      <c r="U725" s="218" t="str">
        <f t="shared" si="101"/>
        <v/>
      </c>
      <c r="V725" s="206" t="str">
        <f>IF(C725="","",IF(AND(K725=0,T725=0),"OK",IF(Q725="有",IF(OR(IF(I725="委託輸送",IF(H725="ガソリン",VLOOKUP(L725,参考データ!$D$4:$H$6,5,TRUE),VLOOKUP(L725,参考データ!$D$7:$H$15,5,TRUE)),IF(H725="ガソリン",VLOOKUP(L725,参考データ!$D$16:$H$18,5,TRUE),VLOOKUP(L725,参考データ!$D$19:$H$27,5,TRUE)))&lt;(J725/N725),S725&gt;R725),"エラー","OK"),IF(IF(I725="委託輸送",IF(H725="ガソリン",VLOOKUP(L725,参考データ!$D$4:$H$6,5,TRUE),VLOOKUP(L725,参考データ!$D$7:$H$15,5,TRUE)),IF(H725="ガソリン",VLOOKUP(L725,参考データ!$D$16:$H$18,5,TRUE),VLOOKUP(L725,参考データ!$D$19:$H$27,5,TRUE)))&lt;(J725/N725),"エラー","OK"))))</f>
        <v/>
      </c>
      <c r="AN725" s="156">
        <f t="shared" si="102"/>
        <v>0</v>
      </c>
      <c r="AO725" s="156">
        <f t="shared" si="103"/>
        <v>0</v>
      </c>
      <c r="AP725" s="140">
        <f t="shared" si="104"/>
        <v>0</v>
      </c>
      <c r="AQ725" s="159" t="str">
        <f t="shared" si="105"/>
        <v/>
      </c>
    </row>
    <row r="726" spans="2:43" x14ac:dyDescent="0.2">
      <c r="B726" s="202">
        <v>715</v>
      </c>
      <c r="C726" s="45"/>
      <c r="D726" s="114"/>
      <c r="E726" s="114"/>
      <c r="F726" s="114"/>
      <c r="G726" s="44"/>
      <c r="H726" s="10"/>
      <c r="I726" s="10"/>
      <c r="J726" s="5"/>
      <c r="K726" s="36"/>
      <c r="L726" s="37"/>
      <c r="M726" s="8"/>
      <c r="N726" s="82"/>
      <c r="O726" s="68"/>
      <c r="P726" s="82"/>
      <c r="Q726" s="81"/>
      <c r="R726" s="280" t="str">
        <f t="shared" si="100"/>
        <v/>
      </c>
      <c r="S726" s="39" t="str">
        <f>IF(I726="","",IF(I726="委託輸送",IF(H726="ガソリン",VLOOKUP(L726,参考データ!$D$4:$F$6,3,TRUE),VLOOKUP(L726,参考データ!$D$7:$F$15,3,TRUE)),IF(H726="ガソリン",VLOOKUP(L726,参考データ!$D$16:$F$18,3,TRUE),VLOOKUP(L726,参考データ!$D$19:$F$27,3,TRUE))))</f>
        <v/>
      </c>
      <c r="T726" s="204" t="str">
        <f>IF(C726="","",IF(AND(J726=0,K726=0),0,IF(Q726="有",IF(H726="ガソリン",VLOOKUP(M726,参考データ!$B$36:$F$38,3,FALSE)/R726^VLOOKUP(M726,参考データ!$B$36:$F$38,4,FALSE)/L726^VLOOKUP(M726,参考データ!$B$36:$F$38,5,FALSE),VLOOKUP(M726,参考データ!$B$39:$F$42,3,FALSE)/R726^VLOOKUP(M726,参考データ!$B$39:$F$42,4,FALSE)/L726^VLOOKUP(M726,参考データ!$B$39:$F$42,5,FALSE))*U726,J726/(IF(I726="委託輸送",IF(H726="ガソリン",INDEX(参考データ!$F$48:$I$50,MATCH(L726,参考データ!$D$48:$D$50,1),MATCH(M726,参考データ!$F$47:$I$47,0)),INDEX(参考データ!$F$51:$I$59,MATCH(L726,参考データ!$D$51:$D$59,1),MATCH(M726,参考データ!$F$47:$I$47,0))),IF(H726="ガソリン",INDEX(参考データ!$F$60:$I$62,MATCH(L726,参考データ!$D$60:$D$62,1),MATCH(M726,参考データ!$F$47:$I$47,0)),INDEX(参考データ!$F$63:$I$71,MATCH(L726,参考データ!$D$63:$D$71,1),MATCH(M726,参考データ!$F$47:$I$47,0))))))))</f>
        <v/>
      </c>
      <c r="U726" s="218" t="str">
        <f t="shared" si="101"/>
        <v/>
      </c>
      <c r="V726" s="206" t="str">
        <f>IF(C726="","",IF(AND(K726=0,T726=0),"OK",IF(Q726="有",IF(OR(IF(I726="委託輸送",IF(H726="ガソリン",VLOOKUP(L726,参考データ!$D$4:$H$6,5,TRUE),VLOOKUP(L726,参考データ!$D$7:$H$15,5,TRUE)),IF(H726="ガソリン",VLOOKUP(L726,参考データ!$D$16:$H$18,5,TRUE),VLOOKUP(L726,参考データ!$D$19:$H$27,5,TRUE)))&lt;(J726/N726),S726&gt;R726),"エラー","OK"),IF(IF(I726="委託輸送",IF(H726="ガソリン",VLOOKUP(L726,参考データ!$D$4:$H$6,5,TRUE),VLOOKUP(L726,参考データ!$D$7:$H$15,5,TRUE)),IF(H726="ガソリン",VLOOKUP(L726,参考データ!$D$16:$H$18,5,TRUE),VLOOKUP(L726,参考データ!$D$19:$H$27,5,TRUE)))&lt;(J726/N726),"エラー","OK"))))</f>
        <v/>
      </c>
      <c r="AN726" s="156">
        <f t="shared" si="102"/>
        <v>0</v>
      </c>
      <c r="AO726" s="156">
        <f t="shared" si="103"/>
        <v>0</v>
      </c>
      <c r="AP726" s="140">
        <f t="shared" si="104"/>
        <v>0</v>
      </c>
      <c r="AQ726" s="159" t="str">
        <f t="shared" si="105"/>
        <v/>
      </c>
    </row>
    <row r="727" spans="2:43" x14ac:dyDescent="0.2">
      <c r="B727" s="202">
        <v>716</v>
      </c>
      <c r="C727" s="45"/>
      <c r="D727" s="114"/>
      <c r="E727" s="114"/>
      <c r="F727" s="114"/>
      <c r="G727" s="44"/>
      <c r="H727" s="10"/>
      <c r="I727" s="10"/>
      <c r="J727" s="5"/>
      <c r="K727" s="36"/>
      <c r="L727" s="37"/>
      <c r="M727" s="8"/>
      <c r="N727" s="82"/>
      <c r="O727" s="68"/>
      <c r="P727" s="82"/>
      <c r="Q727" s="81"/>
      <c r="R727" s="280" t="str">
        <f t="shared" si="100"/>
        <v/>
      </c>
      <c r="S727" s="39" t="str">
        <f>IF(I727="","",IF(I727="委託輸送",IF(H727="ガソリン",VLOOKUP(L727,参考データ!$D$4:$F$6,3,TRUE),VLOOKUP(L727,参考データ!$D$7:$F$15,3,TRUE)),IF(H727="ガソリン",VLOOKUP(L727,参考データ!$D$16:$F$18,3,TRUE),VLOOKUP(L727,参考データ!$D$19:$F$27,3,TRUE))))</f>
        <v/>
      </c>
      <c r="T727" s="204" t="str">
        <f>IF(C727="","",IF(AND(J727=0,K727=0),0,IF(Q727="有",IF(H727="ガソリン",VLOOKUP(M727,参考データ!$B$36:$F$38,3,FALSE)/R727^VLOOKUP(M727,参考データ!$B$36:$F$38,4,FALSE)/L727^VLOOKUP(M727,参考データ!$B$36:$F$38,5,FALSE),VLOOKUP(M727,参考データ!$B$39:$F$42,3,FALSE)/R727^VLOOKUP(M727,参考データ!$B$39:$F$42,4,FALSE)/L727^VLOOKUP(M727,参考データ!$B$39:$F$42,5,FALSE))*U727,J727/(IF(I727="委託輸送",IF(H727="ガソリン",INDEX(参考データ!$F$48:$I$50,MATCH(L727,参考データ!$D$48:$D$50,1),MATCH(M727,参考データ!$F$47:$I$47,0)),INDEX(参考データ!$F$51:$I$59,MATCH(L727,参考データ!$D$51:$D$59,1),MATCH(M727,参考データ!$F$47:$I$47,0))),IF(H727="ガソリン",INDEX(参考データ!$F$60:$I$62,MATCH(L727,参考データ!$D$60:$D$62,1),MATCH(M727,参考データ!$F$47:$I$47,0)),INDEX(参考データ!$F$63:$I$71,MATCH(L727,参考データ!$D$63:$D$71,1),MATCH(M727,参考データ!$F$47:$I$47,0))))))))</f>
        <v/>
      </c>
      <c r="U727" s="218" t="str">
        <f t="shared" si="101"/>
        <v/>
      </c>
      <c r="V727" s="206" t="str">
        <f>IF(C727="","",IF(AND(K727=0,T727=0),"OK",IF(Q727="有",IF(OR(IF(I727="委託輸送",IF(H727="ガソリン",VLOOKUP(L727,参考データ!$D$4:$H$6,5,TRUE),VLOOKUP(L727,参考データ!$D$7:$H$15,5,TRUE)),IF(H727="ガソリン",VLOOKUP(L727,参考データ!$D$16:$H$18,5,TRUE),VLOOKUP(L727,参考データ!$D$19:$H$27,5,TRUE)))&lt;(J727/N727),S727&gt;R727),"エラー","OK"),IF(IF(I727="委託輸送",IF(H727="ガソリン",VLOOKUP(L727,参考データ!$D$4:$H$6,5,TRUE),VLOOKUP(L727,参考データ!$D$7:$H$15,5,TRUE)),IF(H727="ガソリン",VLOOKUP(L727,参考データ!$D$16:$H$18,5,TRUE),VLOOKUP(L727,参考データ!$D$19:$H$27,5,TRUE)))&lt;(J727/N727),"エラー","OK"))))</f>
        <v/>
      </c>
      <c r="AN727" s="156">
        <f t="shared" si="102"/>
        <v>0</v>
      </c>
      <c r="AO727" s="156">
        <f t="shared" si="103"/>
        <v>0</v>
      </c>
      <c r="AP727" s="140">
        <f t="shared" si="104"/>
        <v>0</v>
      </c>
      <c r="AQ727" s="159" t="str">
        <f t="shared" si="105"/>
        <v/>
      </c>
    </row>
    <row r="728" spans="2:43" x14ac:dyDescent="0.2">
      <c r="B728" s="202">
        <v>717</v>
      </c>
      <c r="C728" s="45"/>
      <c r="D728" s="114"/>
      <c r="E728" s="114"/>
      <c r="F728" s="114"/>
      <c r="G728" s="44"/>
      <c r="H728" s="10"/>
      <c r="I728" s="10"/>
      <c r="J728" s="5"/>
      <c r="K728" s="36"/>
      <c r="L728" s="37"/>
      <c r="M728" s="8"/>
      <c r="N728" s="82"/>
      <c r="O728" s="68"/>
      <c r="P728" s="82"/>
      <c r="Q728" s="81"/>
      <c r="R728" s="280" t="str">
        <f t="shared" si="100"/>
        <v/>
      </c>
      <c r="S728" s="39" t="str">
        <f>IF(I728="","",IF(I728="委託輸送",IF(H728="ガソリン",VLOOKUP(L728,参考データ!$D$4:$F$6,3,TRUE),VLOOKUP(L728,参考データ!$D$7:$F$15,3,TRUE)),IF(H728="ガソリン",VLOOKUP(L728,参考データ!$D$16:$F$18,3,TRUE),VLOOKUP(L728,参考データ!$D$19:$F$27,3,TRUE))))</f>
        <v/>
      </c>
      <c r="T728" s="204" t="str">
        <f>IF(C728="","",IF(AND(J728=0,K728=0),0,IF(Q728="有",IF(H728="ガソリン",VLOOKUP(M728,参考データ!$B$36:$F$38,3,FALSE)/R728^VLOOKUP(M728,参考データ!$B$36:$F$38,4,FALSE)/L728^VLOOKUP(M728,参考データ!$B$36:$F$38,5,FALSE),VLOOKUP(M728,参考データ!$B$39:$F$42,3,FALSE)/R728^VLOOKUP(M728,参考データ!$B$39:$F$42,4,FALSE)/L728^VLOOKUP(M728,参考データ!$B$39:$F$42,5,FALSE))*U728,J728/(IF(I728="委託輸送",IF(H728="ガソリン",INDEX(参考データ!$F$48:$I$50,MATCH(L728,参考データ!$D$48:$D$50,1),MATCH(M728,参考データ!$F$47:$I$47,0)),INDEX(参考データ!$F$51:$I$59,MATCH(L728,参考データ!$D$51:$D$59,1),MATCH(M728,参考データ!$F$47:$I$47,0))),IF(H728="ガソリン",INDEX(参考データ!$F$60:$I$62,MATCH(L728,参考データ!$D$60:$D$62,1),MATCH(M728,参考データ!$F$47:$I$47,0)),INDEX(参考データ!$F$63:$I$71,MATCH(L728,参考データ!$D$63:$D$71,1),MATCH(M728,参考データ!$F$47:$I$47,0))))))))</f>
        <v/>
      </c>
      <c r="U728" s="218" t="str">
        <f t="shared" si="101"/>
        <v/>
      </c>
      <c r="V728" s="206" t="str">
        <f>IF(C728="","",IF(AND(K728=0,T728=0),"OK",IF(Q728="有",IF(OR(IF(I728="委託輸送",IF(H728="ガソリン",VLOOKUP(L728,参考データ!$D$4:$H$6,5,TRUE),VLOOKUP(L728,参考データ!$D$7:$H$15,5,TRUE)),IF(H728="ガソリン",VLOOKUP(L728,参考データ!$D$16:$H$18,5,TRUE),VLOOKUP(L728,参考データ!$D$19:$H$27,5,TRUE)))&lt;(J728/N728),S728&gt;R728),"エラー","OK"),IF(IF(I728="委託輸送",IF(H728="ガソリン",VLOOKUP(L728,参考データ!$D$4:$H$6,5,TRUE),VLOOKUP(L728,参考データ!$D$7:$H$15,5,TRUE)),IF(H728="ガソリン",VLOOKUP(L728,参考データ!$D$16:$H$18,5,TRUE),VLOOKUP(L728,参考データ!$D$19:$H$27,5,TRUE)))&lt;(J728/N728),"エラー","OK"))))</f>
        <v/>
      </c>
      <c r="AN728" s="156">
        <f t="shared" si="102"/>
        <v>0</v>
      </c>
      <c r="AO728" s="156">
        <f t="shared" si="103"/>
        <v>0</v>
      </c>
      <c r="AP728" s="140">
        <f t="shared" si="104"/>
        <v>0</v>
      </c>
      <c r="AQ728" s="159" t="str">
        <f t="shared" si="105"/>
        <v/>
      </c>
    </row>
    <row r="729" spans="2:43" x14ac:dyDescent="0.2">
      <c r="B729" s="202">
        <v>718</v>
      </c>
      <c r="C729" s="45"/>
      <c r="D729" s="114"/>
      <c r="E729" s="114"/>
      <c r="F729" s="114"/>
      <c r="G729" s="44"/>
      <c r="H729" s="10"/>
      <c r="I729" s="10"/>
      <c r="J729" s="5"/>
      <c r="K729" s="36"/>
      <c r="L729" s="37"/>
      <c r="M729" s="8"/>
      <c r="N729" s="82"/>
      <c r="O729" s="68"/>
      <c r="P729" s="82"/>
      <c r="Q729" s="81"/>
      <c r="R729" s="280" t="str">
        <f t="shared" si="100"/>
        <v/>
      </c>
      <c r="S729" s="39" t="str">
        <f>IF(I729="","",IF(I729="委託輸送",IF(H729="ガソリン",VLOOKUP(L729,参考データ!$D$4:$F$6,3,TRUE),VLOOKUP(L729,参考データ!$D$7:$F$15,3,TRUE)),IF(H729="ガソリン",VLOOKUP(L729,参考データ!$D$16:$F$18,3,TRUE),VLOOKUP(L729,参考データ!$D$19:$F$27,3,TRUE))))</f>
        <v/>
      </c>
      <c r="T729" s="204" t="str">
        <f>IF(C729="","",IF(AND(J729=0,K729=0),0,IF(Q729="有",IF(H729="ガソリン",VLOOKUP(M729,参考データ!$B$36:$F$38,3,FALSE)/R729^VLOOKUP(M729,参考データ!$B$36:$F$38,4,FALSE)/L729^VLOOKUP(M729,参考データ!$B$36:$F$38,5,FALSE),VLOOKUP(M729,参考データ!$B$39:$F$42,3,FALSE)/R729^VLOOKUP(M729,参考データ!$B$39:$F$42,4,FALSE)/L729^VLOOKUP(M729,参考データ!$B$39:$F$42,5,FALSE))*U729,J729/(IF(I729="委託輸送",IF(H729="ガソリン",INDEX(参考データ!$F$48:$I$50,MATCH(L729,参考データ!$D$48:$D$50,1),MATCH(M729,参考データ!$F$47:$I$47,0)),INDEX(参考データ!$F$51:$I$59,MATCH(L729,参考データ!$D$51:$D$59,1),MATCH(M729,参考データ!$F$47:$I$47,0))),IF(H729="ガソリン",INDEX(参考データ!$F$60:$I$62,MATCH(L729,参考データ!$D$60:$D$62,1),MATCH(M729,参考データ!$F$47:$I$47,0)),INDEX(参考データ!$F$63:$I$71,MATCH(L729,参考データ!$D$63:$D$71,1),MATCH(M729,参考データ!$F$47:$I$47,0))))))))</f>
        <v/>
      </c>
      <c r="U729" s="218" t="str">
        <f t="shared" si="101"/>
        <v/>
      </c>
      <c r="V729" s="206" t="str">
        <f>IF(C729="","",IF(AND(K729=0,T729=0),"OK",IF(Q729="有",IF(OR(IF(I729="委託輸送",IF(H729="ガソリン",VLOOKUP(L729,参考データ!$D$4:$H$6,5,TRUE),VLOOKUP(L729,参考データ!$D$7:$H$15,5,TRUE)),IF(H729="ガソリン",VLOOKUP(L729,参考データ!$D$16:$H$18,5,TRUE),VLOOKUP(L729,参考データ!$D$19:$H$27,5,TRUE)))&lt;(J729/N729),S729&gt;R729),"エラー","OK"),IF(IF(I729="委託輸送",IF(H729="ガソリン",VLOOKUP(L729,参考データ!$D$4:$H$6,5,TRUE),VLOOKUP(L729,参考データ!$D$7:$H$15,5,TRUE)),IF(H729="ガソリン",VLOOKUP(L729,参考データ!$D$16:$H$18,5,TRUE),VLOOKUP(L729,参考データ!$D$19:$H$27,5,TRUE)))&lt;(J729/N729),"エラー","OK"))))</f>
        <v/>
      </c>
      <c r="AN729" s="156">
        <f t="shared" si="102"/>
        <v>0</v>
      </c>
      <c r="AO729" s="156">
        <f t="shared" si="103"/>
        <v>0</v>
      </c>
      <c r="AP729" s="140">
        <f t="shared" si="104"/>
        <v>0</v>
      </c>
      <c r="AQ729" s="159" t="str">
        <f t="shared" si="105"/>
        <v/>
      </c>
    </row>
    <row r="730" spans="2:43" x14ac:dyDescent="0.2">
      <c r="B730" s="202">
        <v>719</v>
      </c>
      <c r="C730" s="45"/>
      <c r="D730" s="114"/>
      <c r="E730" s="114"/>
      <c r="F730" s="114"/>
      <c r="G730" s="44"/>
      <c r="H730" s="10"/>
      <c r="I730" s="10"/>
      <c r="J730" s="5"/>
      <c r="K730" s="36"/>
      <c r="L730" s="37"/>
      <c r="M730" s="8"/>
      <c r="N730" s="82"/>
      <c r="O730" s="68"/>
      <c r="P730" s="82"/>
      <c r="Q730" s="81"/>
      <c r="R730" s="280" t="str">
        <f t="shared" si="100"/>
        <v/>
      </c>
      <c r="S730" s="39" t="str">
        <f>IF(I730="","",IF(I730="委託輸送",IF(H730="ガソリン",VLOOKUP(L730,参考データ!$D$4:$F$6,3,TRUE),VLOOKUP(L730,参考データ!$D$7:$F$15,3,TRUE)),IF(H730="ガソリン",VLOOKUP(L730,参考データ!$D$16:$F$18,3,TRUE),VLOOKUP(L730,参考データ!$D$19:$F$27,3,TRUE))))</f>
        <v/>
      </c>
      <c r="T730" s="204" t="str">
        <f>IF(C730="","",IF(AND(J730=0,K730=0),0,IF(Q730="有",IF(H730="ガソリン",VLOOKUP(M730,参考データ!$B$36:$F$38,3,FALSE)/R730^VLOOKUP(M730,参考データ!$B$36:$F$38,4,FALSE)/L730^VLOOKUP(M730,参考データ!$B$36:$F$38,5,FALSE),VLOOKUP(M730,参考データ!$B$39:$F$42,3,FALSE)/R730^VLOOKUP(M730,参考データ!$B$39:$F$42,4,FALSE)/L730^VLOOKUP(M730,参考データ!$B$39:$F$42,5,FALSE))*U730,J730/(IF(I730="委託輸送",IF(H730="ガソリン",INDEX(参考データ!$F$48:$I$50,MATCH(L730,参考データ!$D$48:$D$50,1),MATCH(M730,参考データ!$F$47:$I$47,0)),INDEX(参考データ!$F$51:$I$59,MATCH(L730,参考データ!$D$51:$D$59,1),MATCH(M730,参考データ!$F$47:$I$47,0))),IF(H730="ガソリン",INDEX(参考データ!$F$60:$I$62,MATCH(L730,参考データ!$D$60:$D$62,1),MATCH(M730,参考データ!$F$47:$I$47,0)),INDEX(参考データ!$F$63:$I$71,MATCH(L730,参考データ!$D$63:$D$71,1),MATCH(M730,参考データ!$F$47:$I$47,0))))))))</f>
        <v/>
      </c>
      <c r="U730" s="218" t="str">
        <f t="shared" si="101"/>
        <v/>
      </c>
      <c r="V730" s="206" t="str">
        <f>IF(C730="","",IF(AND(K730=0,T730=0),"OK",IF(Q730="有",IF(OR(IF(I730="委託輸送",IF(H730="ガソリン",VLOOKUP(L730,参考データ!$D$4:$H$6,5,TRUE),VLOOKUP(L730,参考データ!$D$7:$H$15,5,TRUE)),IF(H730="ガソリン",VLOOKUP(L730,参考データ!$D$16:$H$18,5,TRUE),VLOOKUP(L730,参考データ!$D$19:$H$27,5,TRUE)))&lt;(J730/N730),S730&gt;R730),"エラー","OK"),IF(IF(I730="委託輸送",IF(H730="ガソリン",VLOOKUP(L730,参考データ!$D$4:$H$6,5,TRUE),VLOOKUP(L730,参考データ!$D$7:$H$15,5,TRUE)),IF(H730="ガソリン",VLOOKUP(L730,参考データ!$D$16:$H$18,5,TRUE),VLOOKUP(L730,参考データ!$D$19:$H$27,5,TRUE)))&lt;(J730/N730),"エラー","OK"))))</f>
        <v/>
      </c>
      <c r="AN730" s="156">
        <f t="shared" si="102"/>
        <v>0</v>
      </c>
      <c r="AO730" s="156">
        <f t="shared" si="103"/>
        <v>0</v>
      </c>
      <c r="AP730" s="140">
        <f t="shared" si="104"/>
        <v>0</v>
      </c>
      <c r="AQ730" s="159" t="str">
        <f t="shared" si="105"/>
        <v/>
      </c>
    </row>
    <row r="731" spans="2:43" x14ac:dyDescent="0.2">
      <c r="B731" s="202">
        <v>720</v>
      </c>
      <c r="C731" s="45"/>
      <c r="D731" s="114"/>
      <c r="E731" s="114"/>
      <c r="F731" s="114"/>
      <c r="G731" s="44"/>
      <c r="H731" s="10"/>
      <c r="I731" s="10"/>
      <c r="J731" s="5"/>
      <c r="K731" s="36"/>
      <c r="L731" s="37"/>
      <c r="M731" s="8"/>
      <c r="N731" s="82"/>
      <c r="O731" s="68"/>
      <c r="P731" s="82"/>
      <c r="Q731" s="81"/>
      <c r="R731" s="280" t="str">
        <f t="shared" si="100"/>
        <v/>
      </c>
      <c r="S731" s="39" t="str">
        <f>IF(I731="","",IF(I731="委託輸送",IF(H731="ガソリン",VLOOKUP(L731,参考データ!$D$4:$F$6,3,TRUE),VLOOKUP(L731,参考データ!$D$7:$F$15,3,TRUE)),IF(H731="ガソリン",VLOOKUP(L731,参考データ!$D$16:$F$18,3,TRUE),VLOOKUP(L731,参考データ!$D$19:$F$27,3,TRUE))))</f>
        <v/>
      </c>
      <c r="T731" s="204" t="str">
        <f>IF(C731="","",IF(AND(J731=0,K731=0),0,IF(Q731="有",IF(H731="ガソリン",VLOOKUP(M731,参考データ!$B$36:$F$38,3,FALSE)/R731^VLOOKUP(M731,参考データ!$B$36:$F$38,4,FALSE)/L731^VLOOKUP(M731,参考データ!$B$36:$F$38,5,FALSE),VLOOKUP(M731,参考データ!$B$39:$F$42,3,FALSE)/R731^VLOOKUP(M731,参考データ!$B$39:$F$42,4,FALSE)/L731^VLOOKUP(M731,参考データ!$B$39:$F$42,5,FALSE))*U731,J731/(IF(I731="委託輸送",IF(H731="ガソリン",INDEX(参考データ!$F$48:$I$50,MATCH(L731,参考データ!$D$48:$D$50,1),MATCH(M731,参考データ!$F$47:$I$47,0)),INDEX(参考データ!$F$51:$I$59,MATCH(L731,参考データ!$D$51:$D$59,1),MATCH(M731,参考データ!$F$47:$I$47,0))),IF(H731="ガソリン",INDEX(参考データ!$F$60:$I$62,MATCH(L731,参考データ!$D$60:$D$62,1),MATCH(M731,参考データ!$F$47:$I$47,0)),INDEX(参考データ!$F$63:$I$71,MATCH(L731,参考データ!$D$63:$D$71,1),MATCH(M731,参考データ!$F$47:$I$47,0))))))))</f>
        <v/>
      </c>
      <c r="U731" s="218" t="str">
        <f t="shared" si="101"/>
        <v/>
      </c>
      <c r="V731" s="206" t="str">
        <f>IF(C731="","",IF(AND(K731=0,T731=0),"OK",IF(Q731="有",IF(OR(IF(I731="委託輸送",IF(H731="ガソリン",VLOOKUP(L731,参考データ!$D$4:$H$6,5,TRUE),VLOOKUP(L731,参考データ!$D$7:$H$15,5,TRUE)),IF(H731="ガソリン",VLOOKUP(L731,参考データ!$D$16:$H$18,5,TRUE),VLOOKUP(L731,参考データ!$D$19:$H$27,5,TRUE)))&lt;(J731/N731),S731&gt;R731),"エラー","OK"),IF(IF(I731="委託輸送",IF(H731="ガソリン",VLOOKUP(L731,参考データ!$D$4:$H$6,5,TRUE),VLOOKUP(L731,参考データ!$D$7:$H$15,5,TRUE)),IF(H731="ガソリン",VLOOKUP(L731,参考データ!$D$16:$H$18,5,TRUE),VLOOKUP(L731,参考データ!$D$19:$H$27,5,TRUE)))&lt;(J731/N731),"エラー","OK"))))</f>
        <v/>
      </c>
      <c r="AN731" s="156">
        <f t="shared" si="102"/>
        <v>0</v>
      </c>
      <c r="AO731" s="156">
        <f t="shared" si="103"/>
        <v>0</v>
      </c>
      <c r="AP731" s="140">
        <f t="shared" si="104"/>
        <v>0</v>
      </c>
      <c r="AQ731" s="159" t="str">
        <f t="shared" si="105"/>
        <v/>
      </c>
    </row>
    <row r="732" spans="2:43" x14ac:dyDescent="0.2">
      <c r="B732" s="202">
        <v>721</v>
      </c>
      <c r="C732" s="45"/>
      <c r="D732" s="114"/>
      <c r="E732" s="114"/>
      <c r="F732" s="114"/>
      <c r="G732" s="44"/>
      <c r="H732" s="10"/>
      <c r="I732" s="10"/>
      <c r="J732" s="5"/>
      <c r="K732" s="36"/>
      <c r="L732" s="37"/>
      <c r="M732" s="8"/>
      <c r="N732" s="82"/>
      <c r="O732" s="68"/>
      <c r="P732" s="82"/>
      <c r="Q732" s="81"/>
      <c r="R732" s="280" t="str">
        <f t="shared" si="100"/>
        <v/>
      </c>
      <c r="S732" s="39" t="str">
        <f>IF(I732="","",IF(I732="委託輸送",IF(H732="ガソリン",VLOOKUP(L732,参考データ!$D$4:$F$6,3,TRUE),VLOOKUP(L732,参考データ!$D$7:$F$15,3,TRUE)),IF(H732="ガソリン",VLOOKUP(L732,参考データ!$D$16:$F$18,3,TRUE),VLOOKUP(L732,参考データ!$D$19:$F$27,3,TRUE))))</f>
        <v/>
      </c>
      <c r="T732" s="204" t="str">
        <f>IF(C732="","",IF(AND(J732=0,K732=0),0,IF(Q732="有",IF(H732="ガソリン",VLOOKUP(M732,参考データ!$B$36:$F$38,3,FALSE)/R732^VLOOKUP(M732,参考データ!$B$36:$F$38,4,FALSE)/L732^VLOOKUP(M732,参考データ!$B$36:$F$38,5,FALSE),VLOOKUP(M732,参考データ!$B$39:$F$42,3,FALSE)/R732^VLOOKUP(M732,参考データ!$B$39:$F$42,4,FALSE)/L732^VLOOKUP(M732,参考データ!$B$39:$F$42,5,FALSE))*U732,J732/(IF(I732="委託輸送",IF(H732="ガソリン",INDEX(参考データ!$F$48:$I$50,MATCH(L732,参考データ!$D$48:$D$50,1),MATCH(M732,参考データ!$F$47:$I$47,0)),INDEX(参考データ!$F$51:$I$59,MATCH(L732,参考データ!$D$51:$D$59,1),MATCH(M732,参考データ!$F$47:$I$47,0))),IF(H732="ガソリン",INDEX(参考データ!$F$60:$I$62,MATCH(L732,参考データ!$D$60:$D$62,1),MATCH(M732,参考データ!$F$47:$I$47,0)),INDEX(参考データ!$F$63:$I$71,MATCH(L732,参考データ!$D$63:$D$71,1),MATCH(M732,参考データ!$F$47:$I$47,0))))))))</f>
        <v/>
      </c>
      <c r="U732" s="218" t="str">
        <f t="shared" si="101"/>
        <v/>
      </c>
      <c r="V732" s="206" t="str">
        <f>IF(C732="","",IF(AND(K732=0,T732=0),"OK",IF(Q732="有",IF(OR(IF(I732="委託輸送",IF(H732="ガソリン",VLOOKUP(L732,参考データ!$D$4:$H$6,5,TRUE),VLOOKUP(L732,参考データ!$D$7:$H$15,5,TRUE)),IF(H732="ガソリン",VLOOKUP(L732,参考データ!$D$16:$H$18,5,TRUE),VLOOKUP(L732,参考データ!$D$19:$H$27,5,TRUE)))&lt;(J732/N732),S732&gt;R732),"エラー","OK"),IF(IF(I732="委託輸送",IF(H732="ガソリン",VLOOKUP(L732,参考データ!$D$4:$H$6,5,TRUE),VLOOKUP(L732,参考データ!$D$7:$H$15,5,TRUE)),IF(H732="ガソリン",VLOOKUP(L732,参考データ!$D$16:$H$18,5,TRUE),VLOOKUP(L732,参考データ!$D$19:$H$27,5,TRUE)))&lt;(J732/N732),"エラー","OK"))))</f>
        <v/>
      </c>
      <c r="AN732" s="156">
        <f t="shared" si="102"/>
        <v>0</v>
      </c>
      <c r="AO732" s="156">
        <f t="shared" si="103"/>
        <v>0</v>
      </c>
      <c r="AP732" s="140">
        <f t="shared" si="104"/>
        <v>0</v>
      </c>
      <c r="AQ732" s="159" t="str">
        <f t="shared" si="105"/>
        <v/>
      </c>
    </row>
    <row r="733" spans="2:43" x14ac:dyDescent="0.2">
      <c r="B733" s="202">
        <v>722</v>
      </c>
      <c r="C733" s="45"/>
      <c r="D733" s="114"/>
      <c r="E733" s="114"/>
      <c r="F733" s="114"/>
      <c r="G733" s="44"/>
      <c r="H733" s="10"/>
      <c r="I733" s="10"/>
      <c r="J733" s="5"/>
      <c r="K733" s="36"/>
      <c r="L733" s="37"/>
      <c r="M733" s="8"/>
      <c r="N733" s="82"/>
      <c r="O733" s="68"/>
      <c r="P733" s="82"/>
      <c r="Q733" s="81"/>
      <c r="R733" s="280" t="str">
        <f t="shared" si="100"/>
        <v/>
      </c>
      <c r="S733" s="39" t="str">
        <f>IF(I733="","",IF(I733="委託輸送",IF(H733="ガソリン",VLOOKUP(L733,参考データ!$D$4:$F$6,3,TRUE),VLOOKUP(L733,参考データ!$D$7:$F$15,3,TRUE)),IF(H733="ガソリン",VLOOKUP(L733,参考データ!$D$16:$F$18,3,TRUE),VLOOKUP(L733,参考データ!$D$19:$F$27,3,TRUE))))</f>
        <v/>
      </c>
      <c r="T733" s="204" t="str">
        <f>IF(C733="","",IF(AND(J733=0,K733=0),0,IF(Q733="有",IF(H733="ガソリン",VLOOKUP(M733,参考データ!$B$36:$F$38,3,FALSE)/R733^VLOOKUP(M733,参考データ!$B$36:$F$38,4,FALSE)/L733^VLOOKUP(M733,参考データ!$B$36:$F$38,5,FALSE),VLOOKUP(M733,参考データ!$B$39:$F$42,3,FALSE)/R733^VLOOKUP(M733,参考データ!$B$39:$F$42,4,FALSE)/L733^VLOOKUP(M733,参考データ!$B$39:$F$42,5,FALSE))*U733,J733/(IF(I733="委託輸送",IF(H733="ガソリン",INDEX(参考データ!$F$48:$I$50,MATCH(L733,参考データ!$D$48:$D$50,1),MATCH(M733,参考データ!$F$47:$I$47,0)),INDEX(参考データ!$F$51:$I$59,MATCH(L733,参考データ!$D$51:$D$59,1),MATCH(M733,参考データ!$F$47:$I$47,0))),IF(H733="ガソリン",INDEX(参考データ!$F$60:$I$62,MATCH(L733,参考データ!$D$60:$D$62,1),MATCH(M733,参考データ!$F$47:$I$47,0)),INDEX(参考データ!$F$63:$I$71,MATCH(L733,参考データ!$D$63:$D$71,1),MATCH(M733,参考データ!$F$47:$I$47,0))))))))</f>
        <v/>
      </c>
      <c r="U733" s="218" t="str">
        <f t="shared" si="101"/>
        <v/>
      </c>
      <c r="V733" s="206" t="str">
        <f>IF(C733="","",IF(AND(K733=0,T733=0),"OK",IF(Q733="有",IF(OR(IF(I733="委託輸送",IF(H733="ガソリン",VLOOKUP(L733,参考データ!$D$4:$H$6,5,TRUE),VLOOKUP(L733,参考データ!$D$7:$H$15,5,TRUE)),IF(H733="ガソリン",VLOOKUP(L733,参考データ!$D$16:$H$18,5,TRUE),VLOOKUP(L733,参考データ!$D$19:$H$27,5,TRUE)))&lt;(J733/N733),S733&gt;R733),"エラー","OK"),IF(IF(I733="委託輸送",IF(H733="ガソリン",VLOOKUP(L733,参考データ!$D$4:$H$6,5,TRUE),VLOOKUP(L733,参考データ!$D$7:$H$15,5,TRUE)),IF(H733="ガソリン",VLOOKUP(L733,参考データ!$D$16:$H$18,5,TRUE),VLOOKUP(L733,参考データ!$D$19:$H$27,5,TRUE)))&lt;(J733/N733),"エラー","OK"))))</f>
        <v/>
      </c>
      <c r="AN733" s="156">
        <f t="shared" si="102"/>
        <v>0</v>
      </c>
      <c r="AO733" s="156">
        <f t="shared" si="103"/>
        <v>0</v>
      </c>
      <c r="AP733" s="140">
        <f t="shared" si="104"/>
        <v>0</v>
      </c>
      <c r="AQ733" s="159" t="str">
        <f t="shared" si="105"/>
        <v/>
      </c>
    </row>
    <row r="734" spans="2:43" x14ac:dyDescent="0.2">
      <c r="B734" s="202">
        <v>723</v>
      </c>
      <c r="C734" s="45"/>
      <c r="D734" s="114"/>
      <c r="E734" s="114"/>
      <c r="F734" s="114"/>
      <c r="G734" s="44"/>
      <c r="H734" s="10"/>
      <c r="I734" s="10"/>
      <c r="J734" s="5"/>
      <c r="K734" s="36"/>
      <c r="L734" s="37"/>
      <c r="M734" s="8"/>
      <c r="N734" s="82"/>
      <c r="O734" s="68"/>
      <c r="P734" s="82"/>
      <c r="Q734" s="81"/>
      <c r="R734" s="280" t="str">
        <f t="shared" si="100"/>
        <v/>
      </c>
      <c r="S734" s="39" t="str">
        <f>IF(I734="","",IF(I734="委託輸送",IF(H734="ガソリン",VLOOKUP(L734,参考データ!$D$4:$F$6,3,TRUE),VLOOKUP(L734,参考データ!$D$7:$F$15,3,TRUE)),IF(H734="ガソリン",VLOOKUP(L734,参考データ!$D$16:$F$18,3,TRUE),VLOOKUP(L734,参考データ!$D$19:$F$27,3,TRUE))))</f>
        <v/>
      </c>
      <c r="T734" s="204" t="str">
        <f>IF(C734="","",IF(AND(J734=0,K734=0),0,IF(Q734="有",IF(H734="ガソリン",VLOOKUP(M734,参考データ!$B$36:$F$38,3,FALSE)/R734^VLOOKUP(M734,参考データ!$B$36:$F$38,4,FALSE)/L734^VLOOKUP(M734,参考データ!$B$36:$F$38,5,FALSE),VLOOKUP(M734,参考データ!$B$39:$F$42,3,FALSE)/R734^VLOOKUP(M734,参考データ!$B$39:$F$42,4,FALSE)/L734^VLOOKUP(M734,参考データ!$B$39:$F$42,5,FALSE))*U734,J734/(IF(I734="委託輸送",IF(H734="ガソリン",INDEX(参考データ!$F$48:$I$50,MATCH(L734,参考データ!$D$48:$D$50,1),MATCH(M734,参考データ!$F$47:$I$47,0)),INDEX(参考データ!$F$51:$I$59,MATCH(L734,参考データ!$D$51:$D$59,1),MATCH(M734,参考データ!$F$47:$I$47,0))),IF(H734="ガソリン",INDEX(参考データ!$F$60:$I$62,MATCH(L734,参考データ!$D$60:$D$62,1),MATCH(M734,参考データ!$F$47:$I$47,0)),INDEX(参考データ!$F$63:$I$71,MATCH(L734,参考データ!$D$63:$D$71,1),MATCH(M734,参考データ!$F$47:$I$47,0))))))))</f>
        <v/>
      </c>
      <c r="U734" s="218" t="str">
        <f t="shared" si="101"/>
        <v/>
      </c>
      <c r="V734" s="206" t="str">
        <f>IF(C734="","",IF(AND(K734=0,T734=0),"OK",IF(Q734="有",IF(OR(IF(I734="委託輸送",IF(H734="ガソリン",VLOOKUP(L734,参考データ!$D$4:$H$6,5,TRUE),VLOOKUP(L734,参考データ!$D$7:$H$15,5,TRUE)),IF(H734="ガソリン",VLOOKUP(L734,参考データ!$D$16:$H$18,5,TRUE),VLOOKUP(L734,参考データ!$D$19:$H$27,5,TRUE)))&lt;(J734/N734),S734&gt;R734),"エラー","OK"),IF(IF(I734="委託輸送",IF(H734="ガソリン",VLOOKUP(L734,参考データ!$D$4:$H$6,5,TRUE),VLOOKUP(L734,参考データ!$D$7:$H$15,5,TRUE)),IF(H734="ガソリン",VLOOKUP(L734,参考データ!$D$16:$H$18,5,TRUE),VLOOKUP(L734,参考データ!$D$19:$H$27,5,TRUE)))&lt;(J734/N734),"エラー","OK"))))</f>
        <v/>
      </c>
      <c r="AN734" s="156">
        <f t="shared" si="102"/>
        <v>0</v>
      </c>
      <c r="AO734" s="156">
        <f t="shared" si="103"/>
        <v>0</v>
      </c>
      <c r="AP734" s="140">
        <f t="shared" si="104"/>
        <v>0</v>
      </c>
      <c r="AQ734" s="159" t="str">
        <f t="shared" si="105"/>
        <v/>
      </c>
    </row>
    <row r="735" spans="2:43" x14ac:dyDescent="0.2">
      <c r="B735" s="202">
        <v>724</v>
      </c>
      <c r="C735" s="45"/>
      <c r="D735" s="114"/>
      <c r="E735" s="114"/>
      <c r="F735" s="114"/>
      <c r="G735" s="44"/>
      <c r="H735" s="10"/>
      <c r="I735" s="10"/>
      <c r="J735" s="5"/>
      <c r="K735" s="36"/>
      <c r="L735" s="37"/>
      <c r="M735" s="8"/>
      <c r="N735" s="82"/>
      <c r="O735" s="68"/>
      <c r="P735" s="82"/>
      <c r="Q735" s="81"/>
      <c r="R735" s="280" t="str">
        <f t="shared" si="100"/>
        <v/>
      </c>
      <c r="S735" s="39" t="str">
        <f>IF(I735="","",IF(I735="委託輸送",IF(H735="ガソリン",VLOOKUP(L735,参考データ!$D$4:$F$6,3,TRUE),VLOOKUP(L735,参考データ!$D$7:$F$15,3,TRUE)),IF(H735="ガソリン",VLOOKUP(L735,参考データ!$D$16:$F$18,3,TRUE),VLOOKUP(L735,参考データ!$D$19:$F$27,3,TRUE))))</f>
        <v/>
      </c>
      <c r="T735" s="204" t="str">
        <f>IF(C735="","",IF(AND(J735=0,K735=0),0,IF(Q735="有",IF(H735="ガソリン",VLOOKUP(M735,参考データ!$B$36:$F$38,3,FALSE)/R735^VLOOKUP(M735,参考データ!$B$36:$F$38,4,FALSE)/L735^VLOOKUP(M735,参考データ!$B$36:$F$38,5,FALSE),VLOOKUP(M735,参考データ!$B$39:$F$42,3,FALSE)/R735^VLOOKUP(M735,参考データ!$B$39:$F$42,4,FALSE)/L735^VLOOKUP(M735,参考データ!$B$39:$F$42,5,FALSE))*U735,J735/(IF(I735="委託輸送",IF(H735="ガソリン",INDEX(参考データ!$F$48:$I$50,MATCH(L735,参考データ!$D$48:$D$50,1),MATCH(M735,参考データ!$F$47:$I$47,0)),INDEX(参考データ!$F$51:$I$59,MATCH(L735,参考データ!$D$51:$D$59,1),MATCH(M735,参考データ!$F$47:$I$47,0))),IF(H735="ガソリン",INDEX(参考データ!$F$60:$I$62,MATCH(L735,参考データ!$D$60:$D$62,1),MATCH(M735,参考データ!$F$47:$I$47,0)),INDEX(参考データ!$F$63:$I$71,MATCH(L735,参考データ!$D$63:$D$71,1),MATCH(M735,参考データ!$F$47:$I$47,0))))))))</f>
        <v/>
      </c>
      <c r="U735" s="218" t="str">
        <f t="shared" si="101"/>
        <v/>
      </c>
      <c r="V735" s="206" t="str">
        <f>IF(C735="","",IF(AND(K735=0,T735=0),"OK",IF(Q735="有",IF(OR(IF(I735="委託輸送",IF(H735="ガソリン",VLOOKUP(L735,参考データ!$D$4:$H$6,5,TRUE),VLOOKUP(L735,参考データ!$D$7:$H$15,5,TRUE)),IF(H735="ガソリン",VLOOKUP(L735,参考データ!$D$16:$H$18,5,TRUE),VLOOKUP(L735,参考データ!$D$19:$H$27,5,TRUE)))&lt;(J735/N735),S735&gt;R735),"エラー","OK"),IF(IF(I735="委託輸送",IF(H735="ガソリン",VLOOKUP(L735,参考データ!$D$4:$H$6,5,TRUE),VLOOKUP(L735,参考データ!$D$7:$H$15,5,TRUE)),IF(H735="ガソリン",VLOOKUP(L735,参考データ!$D$16:$H$18,5,TRUE),VLOOKUP(L735,参考データ!$D$19:$H$27,5,TRUE)))&lt;(J735/N735),"エラー","OK"))))</f>
        <v/>
      </c>
      <c r="AN735" s="156">
        <f t="shared" si="102"/>
        <v>0</v>
      </c>
      <c r="AO735" s="156">
        <f t="shared" si="103"/>
        <v>0</v>
      </c>
      <c r="AP735" s="140">
        <f t="shared" si="104"/>
        <v>0</v>
      </c>
      <c r="AQ735" s="159" t="str">
        <f t="shared" si="105"/>
        <v/>
      </c>
    </row>
    <row r="736" spans="2:43" x14ac:dyDescent="0.2">
      <c r="B736" s="202">
        <v>725</v>
      </c>
      <c r="C736" s="45"/>
      <c r="D736" s="114"/>
      <c r="E736" s="114"/>
      <c r="F736" s="114"/>
      <c r="G736" s="44"/>
      <c r="H736" s="10"/>
      <c r="I736" s="10"/>
      <c r="J736" s="5"/>
      <c r="K736" s="36"/>
      <c r="L736" s="37"/>
      <c r="M736" s="8"/>
      <c r="N736" s="82"/>
      <c r="O736" s="68"/>
      <c r="P736" s="82"/>
      <c r="Q736" s="81"/>
      <c r="R736" s="280" t="str">
        <f t="shared" si="100"/>
        <v/>
      </c>
      <c r="S736" s="39" t="str">
        <f>IF(I736="","",IF(I736="委託輸送",IF(H736="ガソリン",VLOOKUP(L736,参考データ!$D$4:$F$6,3,TRUE),VLOOKUP(L736,参考データ!$D$7:$F$15,3,TRUE)),IF(H736="ガソリン",VLOOKUP(L736,参考データ!$D$16:$F$18,3,TRUE),VLOOKUP(L736,参考データ!$D$19:$F$27,3,TRUE))))</f>
        <v/>
      </c>
      <c r="T736" s="204" t="str">
        <f>IF(C736="","",IF(AND(J736=0,K736=0),0,IF(Q736="有",IF(H736="ガソリン",VLOOKUP(M736,参考データ!$B$36:$F$38,3,FALSE)/R736^VLOOKUP(M736,参考データ!$B$36:$F$38,4,FALSE)/L736^VLOOKUP(M736,参考データ!$B$36:$F$38,5,FALSE),VLOOKUP(M736,参考データ!$B$39:$F$42,3,FALSE)/R736^VLOOKUP(M736,参考データ!$B$39:$F$42,4,FALSE)/L736^VLOOKUP(M736,参考データ!$B$39:$F$42,5,FALSE))*U736,J736/(IF(I736="委託輸送",IF(H736="ガソリン",INDEX(参考データ!$F$48:$I$50,MATCH(L736,参考データ!$D$48:$D$50,1),MATCH(M736,参考データ!$F$47:$I$47,0)),INDEX(参考データ!$F$51:$I$59,MATCH(L736,参考データ!$D$51:$D$59,1),MATCH(M736,参考データ!$F$47:$I$47,0))),IF(H736="ガソリン",INDEX(参考データ!$F$60:$I$62,MATCH(L736,参考データ!$D$60:$D$62,1),MATCH(M736,参考データ!$F$47:$I$47,0)),INDEX(参考データ!$F$63:$I$71,MATCH(L736,参考データ!$D$63:$D$71,1),MATCH(M736,参考データ!$F$47:$I$47,0))))))))</f>
        <v/>
      </c>
      <c r="U736" s="218" t="str">
        <f t="shared" si="101"/>
        <v/>
      </c>
      <c r="V736" s="206" t="str">
        <f>IF(C736="","",IF(AND(K736=0,T736=0),"OK",IF(Q736="有",IF(OR(IF(I736="委託輸送",IF(H736="ガソリン",VLOOKUP(L736,参考データ!$D$4:$H$6,5,TRUE),VLOOKUP(L736,参考データ!$D$7:$H$15,5,TRUE)),IF(H736="ガソリン",VLOOKUP(L736,参考データ!$D$16:$H$18,5,TRUE),VLOOKUP(L736,参考データ!$D$19:$H$27,5,TRUE)))&lt;(J736/N736),S736&gt;R736),"エラー","OK"),IF(IF(I736="委託輸送",IF(H736="ガソリン",VLOOKUP(L736,参考データ!$D$4:$H$6,5,TRUE),VLOOKUP(L736,参考データ!$D$7:$H$15,5,TRUE)),IF(H736="ガソリン",VLOOKUP(L736,参考データ!$D$16:$H$18,5,TRUE),VLOOKUP(L736,参考データ!$D$19:$H$27,5,TRUE)))&lt;(J736/N736),"エラー","OK"))))</f>
        <v/>
      </c>
      <c r="AN736" s="156">
        <f t="shared" si="102"/>
        <v>0</v>
      </c>
      <c r="AO736" s="156">
        <f t="shared" si="103"/>
        <v>0</v>
      </c>
      <c r="AP736" s="140">
        <f t="shared" si="104"/>
        <v>0</v>
      </c>
      <c r="AQ736" s="159" t="str">
        <f t="shared" si="105"/>
        <v/>
      </c>
    </row>
    <row r="737" spans="2:43" x14ac:dyDescent="0.2">
      <c r="B737" s="202">
        <v>726</v>
      </c>
      <c r="C737" s="45"/>
      <c r="D737" s="114"/>
      <c r="E737" s="114"/>
      <c r="F737" s="114"/>
      <c r="G737" s="44"/>
      <c r="H737" s="10"/>
      <c r="I737" s="10"/>
      <c r="J737" s="5"/>
      <c r="K737" s="36"/>
      <c r="L737" s="37"/>
      <c r="M737" s="8"/>
      <c r="N737" s="82"/>
      <c r="O737" s="68"/>
      <c r="P737" s="82"/>
      <c r="Q737" s="81"/>
      <c r="R737" s="280" t="str">
        <f t="shared" si="100"/>
        <v/>
      </c>
      <c r="S737" s="39" t="str">
        <f>IF(I737="","",IF(I737="委託輸送",IF(H737="ガソリン",VLOOKUP(L737,参考データ!$D$4:$F$6,3,TRUE),VLOOKUP(L737,参考データ!$D$7:$F$15,3,TRUE)),IF(H737="ガソリン",VLOOKUP(L737,参考データ!$D$16:$F$18,3,TRUE),VLOOKUP(L737,参考データ!$D$19:$F$27,3,TRUE))))</f>
        <v/>
      </c>
      <c r="T737" s="204" t="str">
        <f>IF(C737="","",IF(AND(J737=0,K737=0),0,IF(Q737="有",IF(H737="ガソリン",VLOOKUP(M737,参考データ!$B$36:$F$38,3,FALSE)/R737^VLOOKUP(M737,参考データ!$B$36:$F$38,4,FALSE)/L737^VLOOKUP(M737,参考データ!$B$36:$F$38,5,FALSE),VLOOKUP(M737,参考データ!$B$39:$F$42,3,FALSE)/R737^VLOOKUP(M737,参考データ!$B$39:$F$42,4,FALSE)/L737^VLOOKUP(M737,参考データ!$B$39:$F$42,5,FALSE))*U737,J737/(IF(I737="委託輸送",IF(H737="ガソリン",INDEX(参考データ!$F$48:$I$50,MATCH(L737,参考データ!$D$48:$D$50,1),MATCH(M737,参考データ!$F$47:$I$47,0)),INDEX(参考データ!$F$51:$I$59,MATCH(L737,参考データ!$D$51:$D$59,1),MATCH(M737,参考データ!$F$47:$I$47,0))),IF(H737="ガソリン",INDEX(参考データ!$F$60:$I$62,MATCH(L737,参考データ!$D$60:$D$62,1),MATCH(M737,参考データ!$F$47:$I$47,0)),INDEX(参考データ!$F$63:$I$71,MATCH(L737,参考データ!$D$63:$D$71,1),MATCH(M737,参考データ!$F$47:$I$47,0))))))))</f>
        <v/>
      </c>
      <c r="U737" s="218" t="str">
        <f t="shared" si="101"/>
        <v/>
      </c>
      <c r="V737" s="206" t="str">
        <f>IF(C737="","",IF(AND(K737=0,T737=0),"OK",IF(Q737="有",IF(OR(IF(I737="委託輸送",IF(H737="ガソリン",VLOOKUP(L737,参考データ!$D$4:$H$6,5,TRUE),VLOOKUP(L737,参考データ!$D$7:$H$15,5,TRUE)),IF(H737="ガソリン",VLOOKUP(L737,参考データ!$D$16:$H$18,5,TRUE),VLOOKUP(L737,参考データ!$D$19:$H$27,5,TRUE)))&lt;(J737/N737),S737&gt;R737),"エラー","OK"),IF(IF(I737="委託輸送",IF(H737="ガソリン",VLOOKUP(L737,参考データ!$D$4:$H$6,5,TRUE),VLOOKUP(L737,参考データ!$D$7:$H$15,5,TRUE)),IF(H737="ガソリン",VLOOKUP(L737,参考データ!$D$16:$H$18,5,TRUE),VLOOKUP(L737,参考データ!$D$19:$H$27,5,TRUE)))&lt;(J737/N737),"エラー","OK"))))</f>
        <v/>
      </c>
      <c r="AN737" s="156">
        <f t="shared" si="102"/>
        <v>0</v>
      </c>
      <c r="AO737" s="156">
        <f t="shared" si="103"/>
        <v>0</v>
      </c>
      <c r="AP737" s="140">
        <f t="shared" si="104"/>
        <v>0</v>
      </c>
      <c r="AQ737" s="159" t="str">
        <f t="shared" si="105"/>
        <v/>
      </c>
    </row>
    <row r="738" spans="2:43" x14ac:dyDescent="0.2">
      <c r="B738" s="202">
        <v>727</v>
      </c>
      <c r="C738" s="45"/>
      <c r="D738" s="114"/>
      <c r="E738" s="114"/>
      <c r="F738" s="114"/>
      <c r="G738" s="44"/>
      <c r="H738" s="10"/>
      <c r="I738" s="10"/>
      <c r="J738" s="5"/>
      <c r="K738" s="36"/>
      <c r="L738" s="37"/>
      <c r="M738" s="8"/>
      <c r="N738" s="82"/>
      <c r="O738" s="68"/>
      <c r="P738" s="82"/>
      <c r="Q738" s="81"/>
      <c r="R738" s="280" t="str">
        <f t="shared" si="100"/>
        <v/>
      </c>
      <c r="S738" s="39" t="str">
        <f>IF(I738="","",IF(I738="委託輸送",IF(H738="ガソリン",VLOOKUP(L738,参考データ!$D$4:$F$6,3,TRUE),VLOOKUP(L738,参考データ!$D$7:$F$15,3,TRUE)),IF(H738="ガソリン",VLOOKUP(L738,参考データ!$D$16:$F$18,3,TRUE),VLOOKUP(L738,参考データ!$D$19:$F$27,3,TRUE))))</f>
        <v/>
      </c>
      <c r="T738" s="204" t="str">
        <f>IF(C738="","",IF(AND(J738=0,K738=0),0,IF(Q738="有",IF(H738="ガソリン",VLOOKUP(M738,参考データ!$B$36:$F$38,3,FALSE)/R738^VLOOKUP(M738,参考データ!$B$36:$F$38,4,FALSE)/L738^VLOOKUP(M738,参考データ!$B$36:$F$38,5,FALSE),VLOOKUP(M738,参考データ!$B$39:$F$42,3,FALSE)/R738^VLOOKUP(M738,参考データ!$B$39:$F$42,4,FALSE)/L738^VLOOKUP(M738,参考データ!$B$39:$F$42,5,FALSE))*U738,J738/(IF(I738="委託輸送",IF(H738="ガソリン",INDEX(参考データ!$F$48:$I$50,MATCH(L738,参考データ!$D$48:$D$50,1),MATCH(M738,参考データ!$F$47:$I$47,0)),INDEX(参考データ!$F$51:$I$59,MATCH(L738,参考データ!$D$51:$D$59,1),MATCH(M738,参考データ!$F$47:$I$47,0))),IF(H738="ガソリン",INDEX(参考データ!$F$60:$I$62,MATCH(L738,参考データ!$D$60:$D$62,1),MATCH(M738,参考データ!$F$47:$I$47,0)),INDEX(参考データ!$F$63:$I$71,MATCH(L738,参考データ!$D$63:$D$71,1),MATCH(M738,参考データ!$F$47:$I$47,0))))))))</f>
        <v/>
      </c>
      <c r="U738" s="218" t="str">
        <f t="shared" si="101"/>
        <v/>
      </c>
      <c r="V738" s="206" t="str">
        <f>IF(C738="","",IF(AND(K738=0,T738=0),"OK",IF(Q738="有",IF(OR(IF(I738="委託輸送",IF(H738="ガソリン",VLOOKUP(L738,参考データ!$D$4:$H$6,5,TRUE),VLOOKUP(L738,参考データ!$D$7:$H$15,5,TRUE)),IF(H738="ガソリン",VLOOKUP(L738,参考データ!$D$16:$H$18,5,TRUE),VLOOKUP(L738,参考データ!$D$19:$H$27,5,TRUE)))&lt;(J738/N738),S738&gt;R738),"エラー","OK"),IF(IF(I738="委託輸送",IF(H738="ガソリン",VLOOKUP(L738,参考データ!$D$4:$H$6,5,TRUE),VLOOKUP(L738,参考データ!$D$7:$H$15,5,TRUE)),IF(H738="ガソリン",VLOOKUP(L738,参考データ!$D$16:$H$18,5,TRUE),VLOOKUP(L738,参考データ!$D$19:$H$27,5,TRUE)))&lt;(J738/N738),"エラー","OK"))))</f>
        <v/>
      </c>
      <c r="AN738" s="156">
        <f t="shared" si="102"/>
        <v>0</v>
      </c>
      <c r="AO738" s="156">
        <f t="shared" si="103"/>
        <v>0</v>
      </c>
      <c r="AP738" s="140">
        <f t="shared" si="104"/>
        <v>0</v>
      </c>
      <c r="AQ738" s="159" t="str">
        <f t="shared" si="105"/>
        <v/>
      </c>
    </row>
    <row r="739" spans="2:43" x14ac:dyDescent="0.2">
      <c r="B739" s="202">
        <v>728</v>
      </c>
      <c r="C739" s="45"/>
      <c r="D739" s="114"/>
      <c r="E739" s="114"/>
      <c r="F739" s="114"/>
      <c r="G739" s="44"/>
      <c r="H739" s="10"/>
      <c r="I739" s="10"/>
      <c r="J739" s="5"/>
      <c r="K739" s="36"/>
      <c r="L739" s="37"/>
      <c r="M739" s="8"/>
      <c r="N739" s="82"/>
      <c r="O739" s="68"/>
      <c r="P739" s="82"/>
      <c r="Q739" s="81"/>
      <c r="R739" s="280" t="str">
        <f t="shared" si="100"/>
        <v/>
      </c>
      <c r="S739" s="39" t="str">
        <f>IF(I739="","",IF(I739="委託輸送",IF(H739="ガソリン",VLOOKUP(L739,参考データ!$D$4:$F$6,3,TRUE),VLOOKUP(L739,参考データ!$D$7:$F$15,3,TRUE)),IF(H739="ガソリン",VLOOKUP(L739,参考データ!$D$16:$F$18,3,TRUE),VLOOKUP(L739,参考データ!$D$19:$F$27,3,TRUE))))</f>
        <v/>
      </c>
      <c r="T739" s="204" t="str">
        <f>IF(C739="","",IF(AND(J739=0,K739=0),0,IF(Q739="有",IF(H739="ガソリン",VLOOKUP(M739,参考データ!$B$36:$F$38,3,FALSE)/R739^VLOOKUP(M739,参考データ!$B$36:$F$38,4,FALSE)/L739^VLOOKUP(M739,参考データ!$B$36:$F$38,5,FALSE),VLOOKUP(M739,参考データ!$B$39:$F$42,3,FALSE)/R739^VLOOKUP(M739,参考データ!$B$39:$F$42,4,FALSE)/L739^VLOOKUP(M739,参考データ!$B$39:$F$42,5,FALSE))*U739,J739/(IF(I739="委託輸送",IF(H739="ガソリン",INDEX(参考データ!$F$48:$I$50,MATCH(L739,参考データ!$D$48:$D$50,1),MATCH(M739,参考データ!$F$47:$I$47,0)),INDEX(参考データ!$F$51:$I$59,MATCH(L739,参考データ!$D$51:$D$59,1),MATCH(M739,参考データ!$F$47:$I$47,0))),IF(H739="ガソリン",INDEX(参考データ!$F$60:$I$62,MATCH(L739,参考データ!$D$60:$D$62,1),MATCH(M739,参考データ!$F$47:$I$47,0)),INDEX(参考データ!$F$63:$I$71,MATCH(L739,参考データ!$D$63:$D$71,1),MATCH(M739,参考データ!$F$47:$I$47,0))))))))</f>
        <v/>
      </c>
      <c r="U739" s="218" t="str">
        <f t="shared" si="101"/>
        <v/>
      </c>
      <c r="V739" s="206" t="str">
        <f>IF(C739="","",IF(AND(K739=0,T739=0),"OK",IF(Q739="有",IF(OR(IF(I739="委託輸送",IF(H739="ガソリン",VLOOKUP(L739,参考データ!$D$4:$H$6,5,TRUE),VLOOKUP(L739,参考データ!$D$7:$H$15,5,TRUE)),IF(H739="ガソリン",VLOOKUP(L739,参考データ!$D$16:$H$18,5,TRUE),VLOOKUP(L739,参考データ!$D$19:$H$27,5,TRUE)))&lt;(J739/N739),S739&gt;R739),"エラー","OK"),IF(IF(I739="委託輸送",IF(H739="ガソリン",VLOOKUP(L739,参考データ!$D$4:$H$6,5,TRUE),VLOOKUP(L739,参考データ!$D$7:$H$15,5,TRUE)),IF(H739="ガソリン",VLOOKUP(L739,参考データ!$D$16:$H$18,5,TRUE),VLOOKUP(L739,参考データ!$D$19:$H$27,5,TRUE)))&lt;(J739/N739),"エラー","OK"))))</f>
        <v/>
      </c>
      <c r="AN739" s="156">
        <f t="shared" si="102"/>
        <v>0</v>
      </c>
      <c r="AO739" s="156">
        <f t="shared" si="103"/>
        <v>0</v>
      </c>
      <c r="AP739" s="140">
        <f t="shared" si="104"/>
        <v>0</v>
      </c>
      <c r="AQ739" s="159" t="str">
        <f t="shared" si="105"/>
        <v/>
      </c>
    </row>
    <row r="740" spans="2:43" x14ac:dyDescent="0.2">
      <c r="B740" s="202">
        <v>729</v>
      </c>
      <c r="C740" s="45"/>
      <c r="D740" s="114"/>
      <c r="E740" s="114"/>
      <c r="F740" s="114"/>
      <c r="G740" s="44"/>
      <c r="H740" s="10"/>
      <c r="I740" s="10"/>
      <c r="J740" s="5"/>
      <c r="K740" s="36"/>
      <c r="L740" s="37"/>
      <c r="M740" s="8"/>
      <c r="N740" s="82"/>
      <c r="O740" s="68"/>
      <c r="P740" s="82"/>
      <c r="Q740" s="81"/>
      <c r="R740" s="280" t="str">
        <f t="shared" si="100"/>
        <v/>
      </c>
      <c r="S740" s="39" t="str">
        <f>IF(I740="","",IF(I740="委託輸送",IF(H740="ガソリン",VLOOKUP(L740,参考データ!$D$4:$F$6,3,TRUE),VLOOKUP(L740,参考データ!$D$7:$F$15,3,TRUE)),IF(H740="ガソリン",VLOOKUP(L740,参考データ!$D$16:$F$18,3,TRUE),VLOOKUP(L740,参考データ!$D$19:$F$27,3,TRUE))))</f>
        <v/>
      </c>
      <c r="T740" s="204" t="str">
        <f>IF(C740="","",IF(AND(J740=0,K740=0),0,IF(Q740="有",IF(H740="ガソリン",VLOOKUP(M740,参考データ!$B$36:$F$38,3,FALSE)/R740^VLOOKUP(M740,参考データ!$B$36:$F$38,4,FALSE)/L740^VLOOKUP(M740,参考データ!$B$36:$F$38,5,FALSE),VLOOKUP(M740,参考データ!$B$39:$F$42,3,FALSE)/R740^VLOOKUP(M740,参考データ!$B$39:$F$42,4,FALSE)/L740^VLOOKUP(M740,参考データ!$B$39:$F$42,5,FALSE))*U740,J740/(IF(I740="委託輸送",IF(H740="ガソリン",INDEX(参考データ!$F$48:$I$50,MATCH(L740,参考データ!$D$48:$D$50,1),MATCH(M740,参考データ!$F$47:$I$47,0)),INDEX(参考データ!$F$51:$I$59,MATCH(L740,参考データ!$D$51:$D$59,1),MATCH(M740,参考データ!$F$47:$I$47,0))),IF(H740="ガソリン",INDEX(参考データ!$F$60:$I$62,MATCH(L740,参考データ!$D$60:$D$62,1),MATCH(M740,参考データ!$F$47:$I$47,0)),INDEX(参考データ!$F$63:$I$71,MATCH(L740,参考データ!$D$63:$D$71,1),MATCH(M740,参考データ!$F$47:$I$47,0))))))))</f>
        <v/>
      </c>
      <c r="U740" s="218" t="str">
        <f t="shared" si="101"/>
        <v/>
      </c>
      <c r="V740" s="206" t="str">
        <f>IF(C740="","",IF(AND(K740=0,T740=0),"OK",IF(Q740="有",IF(OR(IF(I740="委託輸送",IF(H740="ガソリン",VLOOKUP(L740,参考データ!$D$4:$H$6,5,TRUE),VLOOKUP(L740,参考データ!$D$7:$H$15,5,TRUE)),IF(H740="ガソリン",VLOOKUP(L740,参考データ!$D$16:$H$18,5,TRUE),VLOOKUP(L740,参考データ!$D$19:$H$27,5,TRUE)))&lt;(J740/N740),S740&gt;R740),"エラー","OK"),IF(IF(I740="委託輸送",IF(H740="ガソリン",VLOOKUP(L740,参考データ!$D$4:$H$6,5,TRUE),VLOOKUP(L740,参考データ!$D$7:$H$15,5,TRUE)),IF(H740="ガソリン",VLOOKUP(L740,参考データ!$D$16:$H$18,5,TRUE),VLOOKUP(L740,参考データ!$D$19:$H$27,5,TRUE)))&lt;(J740/N740),"エラー","OK"))))</f>
        <v/>
      </c>
      <c r="AN740" s="156">
        <f t="shared" si="102"/>
        <v>0</v>
      </c>
      <c r="AO740" s="156">
        <f t="shared" si="103"/>
        <v>0</v>
      </c>
      <c r="AP740" s="140">
        <f t="shared" si="104"/>
        <v>0</v>
      </c>
      <c r="AQ740" s="159" t="str">
        <f t="shared" si="105"/>
        <v/>
      </c>
    </row>
    <row r="741" spans="2:43" x14ac:dyDescent="0.2">
      <c r="B741" s="202">
        <v>730</v>
      </c>
      <c r="C741" s="45"/>
      <c r="D741" s="114"/>
      <c r="E741" s="114"/>
      <c r="F741" s="114"/>
      <c r="G741" s="44"/>
      <c r="H741" s="10"/>
      <c r="I741" s="10"/>
      <c r="J741" s="5"/>
      <c r="K741" s="36"/>
      <c r="L741" s="37"/>
      <c r="M741" s="8"/>
      <c r="N741" s="82"/>
      <c r="O741" s="68"/>
      <c r="P741" s="82"/>
      <c r="Q741" s="81"/>
      <c r="R741" s="280" t="str">
        <f t="shared" si="100"/>
        <v/>
      </c>
      <c r="S741" s="39" t="str">
        <f>IF(I741="","",IF(I741="委託輸送",IF(H741="ガソリン",VLOOKUP(L741,参考データ!$D$4:$F$6,3,TRUE),VLOOKUP(L741,参考データ!$D$7:$F$15,3,TRUE)),IF(H741="ガソリン",VLOOKUP(L741,参考データ!$D$16:$F$18,3,TRUE),VLOOKUP(L741,参考データ!$D$19:$F$27,3,TRUE))))</f>
        <v/>
      </c>
      <c r="T741" s="204" t="str">
        <f>IF(C741="","",IF(AND(J741=0,K741=0),0,IF(Q741="有",IF(H741="ガソリン",VLOOKUP(M741,参考データ!$B$36:$F$38,3,FALSE)/R741^VLOOKUP(M741,参考データ!$B$36:$F$38,4,FALSE)/L741^VLOOKUP(M741,参考データ!$B$36:$F$38,5,FALSE),VLOOKUP(M741,参考データ!$B$39:$F$42,3,FALSE)/R741^VLOOKUP(M741,参考データ!$B$39:$F$42,4,FALSE)/L741^VLOOKUP(M741,参考データ!$B$39:$F$42,5,FALSE))*U741,J741/(IF(I741="委託輸送",IF(H741="ガソリン",INDEX(参考データ!$F$48:$I$50,MATCH(L741,参考データ!$D$48:$D$50,1),MATCH(M741,参考データ!$F$47:$I$47,0)),INDEX(参考データ!$F$51:$I$59,MATCH(L741,参考データ!$D$51:$D$59,1),MATCH(M741,参考データ!$F$47:$I$47,0))),IF(H741="ガソリン",INDEX(参考データ!$F$60:$I$62,MATCH(L741,参考データ!$D$60:$D$62,1),MATCH(M741,参考データ!$F$47:$I$47,0)),INDEX(参考データ!$F$63:$I$71,MATCH(L741,参考データ!$D$63:$D$71,1),MATCH(M741,参考データ!$F$47:$I$47,0))))))))</f>
        <v/>
      </c>
      <c r="U741" s="218" t="str">
        <f t="shared" si="101"/>
        <v/>
      </c>
      <c r="V741" s="206" t="str">
        <f>IF(C741="","",IF(AND(K741=0,T741=0),"OK",IF(Q741="有",IF(OR(IF(I741="委託輸送",IF(H741="ガソリン",VLOOKUP(L741,参考データ!$D$4:$H$6,5,TRUE),VLOOKUP(L741,参考データ!$D$7:$H$15,5,TRUE)),IF(H741="ガソリン",VLOOKUP(L741,参考データ!$D$16:$H$18,5,TRUE),VLOOKUP(L741,参考データ!$D$19:$H$27,5,TRUE)))&lt;(J741/N741),S741&gt;R741),"エラー","OK"),IF(IF(I741="委託輸送",IF(H741="ガソリン",VLOOKUP(L741,参考データ!$D$4:$H$6,5,TRUE),VLOOKUP(L741,参考データ!$D$7:$H$15,5,TRUE)),IF(H741="ガソリン",VLOOKUP(L741,参考データ!$D$16:$H$18,5,TRUE),VLOOKUP(L741,参考データ!$D$19:$H$27,5,TRUE)))&lt;(J741/N741),"エラー","OK"))))</f>
        <v/>
      </c>
      <c r="AN741" s="156">
        <f t="shared" si="102"/>
        <v>0</v>
      </c>
      <c r="AO741" s="156">
        <f t="shared" si="103"/>
        <v>0</v>
      </c>
      <c r="AP741" s="140">
        <f t="shared" si="104"/>
        <v>0</v>
      </c>
      <c r="AQ741" s="159" t="str">
        <f t="shared" si="105"/>
        <v/>
      </c>
    </row>
    <row r="742" spans="2:43" x14ac:dyDescent="0.2">
      <c r="B742" s="202">
        <v>731</v>
      </c>
      <c r="C742" s="45"/>
      <c r="D742" s="114"/>
      <c r="E742" s="114"/>
      <c r="F742" s="114"/>
      <c r="G742" s="44"/>
      <c r="H742" s="10"/>
      <c r="I742" s="10"/>
      <c r="J742" s="5"/>
      <c r="K742" s="36"/>
      <c r="L742" s="37"/>
      <c r="M742" s="8"/>
      <c r="N742" s="82"/>
      <c r="O742" s="68"/>
      <c r="P742" s="82"/>
      <c r="Q742" s="81"/>
      <c r="R742" s="280" t="str">
        <f t="shared" si="100"/>
        <v/>
      </c>
      <c r="S742" s="39" t="str">
        <f>IF(I742="","",IF(I742="委託輸送",IF(H742="ガソリン",VLOOKUP(L742,参考データ!$D$4:$F$6,3,TRUE),VLOOKUP(L742,参考データ!$D$7:$F$15,3,TRUE)),IF(H742="ガソリン",VLOOKUP(L742,参考データ!$D$16:$F$18,3,TRUE),VLOOKUP(L742,参考データ!$D$19:$F$27,3,TRUE))))</f>
        <v/>
      </c>
      <c r="T742" s="204" t="str">
        <f>IF(C742="","",IF(AND(J742=0,K742=0),0,IF(Q742="有",IF(H742="ガソリン",VLOOKUP(M742,参考データ!$B$36:$F$38,3,FALSE)/R742^VLOOKUP(M742,参考データ!$B$36:$F$38,4,FALSE)/L742^VLOOKUP(M742,参考データ!$B$36:$F$38,5,FALSE),VLOOKUP(M742,参考データ!$B$39:$F$42,3,FALSE)/R742^VLOOKUP(M742,参考データ!$B$39:$F$42,4,FALSE)/L742^VLOOKUP(M742,参考データ!$B$39:$F$42,5,FALSE))*U742,J742/(IF(I742="委託輸送",IF(H742="ガソリン",INDEX(参考データ!$F$48:$I$50,MATCH(L742,参考データ!$D$48:$D$50,1),MATCH(M742,参考データ!$F$47:$I$47,0)),INDEX(参考データ!$F$51:$I$59,MATCH(L742,参考データ!$D$51:$D$59,1),MATCH(M742,参考データ!$F$47:$I$47,0))),IF(H742="ガソリン",INDEX(参考データ!$F$60:$I$62,MATCH(L742,参考データ!$D$60:$D$62,1),MATCH(M742,参考データ!$F$47:$I$47,0)),INDEX(参考データ!$F$63:$I$71,MATCH(L742,参考データ!$D$63:$D$71,1),MATCH(M742,参考データ!$F$47:$I$47,0))))))))</f>
        <v/>
      </c>
      <c r="U742" s="218" t="str">
        <f t="shared" si="101"/>
        <v/>
      </c>
      <c r="V742" s="206" t="str">
        <f>IF(C742="","",IF(AND(K742=0,T742=0),"OK",IF(Q742="有",IF(OR(IF(I742="委託輸送",IF(H742="ガソリン",VLOOKUP(L742,参考データ!$D$4:$H$6,5,TRUE),VLOOKUP(L742,参考データ!$D$7:$H$15,5,TRUE)),IF(H742="ガソリン",VLOOKUP(L742,参考データ!$D$16:$H$18,5,TRUE),VLOOKUP(L742,参考データ!$D$19:$H$27,5,TRUE)))&lt;(J742/N742),S742&gt;R742),"エラー","OK"),IF(IF(I742="委託輸送",IF(H742="ガソリン",VLOOKUP(L742,参考データ!$D$4:$H$6,5,TRUE),VLOOKUP(L742,参考データ!$D$7:$H$15,5,TRUE)),IF(H742="ガソリン",VLOOKUP(L742,参考データ!$D$16:$H$18,5,TRUE),VLOOKUP(L742,参考データ!$D$19:$H$27,5,TRUE)))&lt;(J742/N742),"エラー","OK"))))</f>
        <v/>
      </c>
      <c r="AN742" s="156">
        <f t="shared" si="102"/>
        <v>0</v>
      </c>
      <c r="AO742" s="156">
        <f t="shared" si="103"/>
        <v>0</v>
      </c>
      <c r="AP742" s="140">
        <f t="shared" si="104"/>
        <v>0</v>
      </c>
      <c r="AQ742" s="159" t="str">
        <f t="shared" si="105"/>
        <v/>
      </c>
    </row>
    <row r="743" spans="2:43" x14ac:dyDescent="0.2">
      <c r="B743" s="202">
        <v>732</v>
      </c>
      <c r="C743" s="45"/>
      <c r="D743" s="114"/>
      <c r="E743" s="114"/>
      <c r="F743" s="114"/>
      <c r="G743" s="44"/>
      <c r="H743" s="10"/>
      <c r="I743" s="10"/>
      <c r="J743" s="5"/>
      <c r="K743" s="36"/>
      <c r="L743" s="37"/>
      <c r="M743" s="8"/>
      <c r="N743" s="82"/>
      <c r="O743" s="68"/>
      <c r="P743" s="82"/>
      <c r="Q743" s="81"/>
      <c r="R743" s="280" t="str">
        <f t="shared" si="100"/>
        <v/>
      </c>
      <c r="S743" s="39" t="str">
        <f>IF(I743="","",IF(I743="委託輸送",IF(H743="ガソリン",VLOOKUP(L743,参考データ!$D$4:$F$6,3,TRUE),VLOOKUP(L743,参考データ!$D$7:$F$15,3,TRUE)),IF(H743="ガソリン",VLOOKUP(L743,参考データ!$D$16:$F$18,3,TRUE),VLOOKUP(L743,参考データ!$D$19:$F$27,3,TRUE))))</f>
        <v/>
      </c>
      <c r="T743" s="204" t="str">
        <f>IF(C743="","",IF(AND(J743=0,K743=0),0,IF(Q743="有",IF(H743="ガソリン",VLOOKUP(M743,参考データ!$B$36:$F$38,3,FALSE)/R743^VLOOKUP(M743,参考データ!$B$36:$F$38,4,FALSE)/L743^VLOOKUP(M743,参考データ!$B$36:$F$38,5,FALSE),VLOOKUP(M743,参考データ!$B$39:$F$42,3,FALSE)/R743^VLOOKUP(M743,参考データ!$B$39:$F$42,4,FALSE)/L743^VLOOKUP(M743,参考データ!$B$39:$F$42,5,FALSE))*U743,J743/(IF(I743="委託輸送",IF(H743="ガソリン",INDEX(参考データ!$F$48:$I$50,MATCH(L743,参考データ!$D$48:$D$50,1),MATCH(M743,参考データ!$F$47:$I$47,0)),INDEX(参考データ!$F$51:$I$59,MATCH(L743,参考データ!$D$51:$D$59,1),MATCH(M743,参考データ!$F$47:$I$47,0))),IF(H743="ガソリン",INDEX(参考データ!$F$60:$I$62,MATCH(L743,参考データ!$D$60:$D$62,1),MATCH(M743,参考データ!$F$47:$I$47,0)),INDEX(参考データ!$F$63:$I$71,MATCH(L743,参考データ!$D$63:$D$71,1),MATCH(M743,参考データ!$F$47:$I$47,0))))))))</f>
        <v/>
      </c>
      <c r="U743" s="218" t="str">
        <f t="shared" si="101"/>
        <v/>
      </c>
      <c r="V743" s="206" t="str">
        <f>IF(C743="","",IF(AND(K743=0,T743=0),"OK",IF(Q743="有",IF(OR(IF(I743="委託輸送",IF(H743="ガソリン",VLOOKUP(L743,参考データ!$D$4:$H$6,5,TRUE),VLOOKUP(L743,参考データ!$D$7:$H$15,5,TRUE)),IF(H743="ガソリン",VLOOKUP(L743,参考データ!$D$16:$H$18,5,TRUE),VLOOKUP(L743,参考データ!$D$19:$H$27,5,TRUE)))&lt;(J743/N743),S743&gt;R743),"エラー","OK"),IF(IF(I743="委託輸送",IF(H743="ガソリン",VLOOKUP(L743,参考データ!$D$4:$H$6,5,TRUE),VLOOKUP(L743,参考データ!$D$7:$H$15,5,TRUE)),IF(H743="ガソリン",VLOOKUP(L743,参考データ!$D$16:$H$18,5,TRUE),VLOOKUP(L743,参考データ!$D$19:$H$27,5,TRUE)))&lt;(J743/N743),"エラー","OK"))))</f>
        <v/>
      </c>
      <c r="AN743" s="156">
        <f t="shared" si="102"/>
        <v>0</v>
      </c>
      <c r="AO743" s="156">
        <f t="shared" si="103"/>
        <v>0</v>
      </c>
      <c r="AP743" s="140">
        <f t="shared" si="104"/>
        <v>0</v>
      </c>
      <c r="AQ743" s="159" t="str">
        <f t="shared" si="105"/>
        <v/>
      </c>
    </row>
    <row r="744" spans="2:43" x14ac:dyDescent="0.2">
      <c r="B744" s="202">
        <v>733</v>
      </c>
      <c r="C744" s="45"/>
      <c r="D744" s="114"/>
      <c r="E744" s="114"/>
      <c r="F744" s="114"/>
      <c r="G744" s="44"/>
      <c r="H744" s="10"/>
      <c r="I744" s="10"/>
      <c r="J744" s="5"/>
      <c r="K744" s="36"/>
      <c r="L744" s="37"/>
      <c r="M744" s="8"/>
      <c r="N744" s="82"/>
      <c r="O744" s="68"/>
      <c r="P744" s="82"/>
      <c r="Q744" s="81"/>
      <c r="R744" s="280" t="str">
        <f t="shared" si="100"/>
        <v/>
      </c>
      <c r="S744" s="39" t="str">
        <f>IF(I744="","",IF(I744="委託輸送",IF(H744="ガソリン",VLOOKUP(L744,参考データ!$D$4:$F$6,3,TRUE),VLOOKUP(L744,参考データ!$D$7:$F$15,3,TRUE)),IF(H744="ガソリン",VLOOKUP(L744,参考データ!$D$16:$F$18,3,TRUE),VLOOKUP(L744,参考データ!$D$19:$F$27,3,TRUE))))</f>
        <v/>
      </c>
      <c r="T744" s="204" t="str">
        <f>IF(C744="","",IF(AND(J744=0,K744=0),0,IF(Q744="有",IF(H744="ガソリン",VLOOKUP(M744,参考データ!$B$36:$F$38,3,FALSE)/R744^VLOOKUP(M744,参考データ!$B$36:$F$38,4,FALSE)/L744^VLOOKUP(M744,参考データ!$B$36:$F$38,5,FALSE),VLOOKUP(M744,参考データ!$B$39:$F$42,3,FALSE)/R744^VLOOKUP(M744,参考データ!$B$39:$F$42,4,FALSE)/L744^VLOOKUP(M744,参考データ!$B$39:$F$42,5,FALSE))*U744,J744/(IF(I744="委託輸送",IF(H744="ガソリン",INDEX(参考データ!$F$48:$I$50,MATCH(L744,参考データ!$D$48:$D$50,1),MATCH(M744,参考データ!$F$47:$I$47,0)),INDEX(参考データ!$F$51:$I$59,MATCH(L744,参考データ!$D$51:$D$59,1),MATCH(M744,参考データ!$F$47:$I$47,0))),IF(H744="ガソリン",INDEX(参考データ!$F$60:$I$62,MATCH(L744,参考データ!$D$60:$D$62,1),MATCH(M744,参考データ!$F$47:$I$47,0)),INDEX(参考データ!$F$63:$I$71,MATCH(L744,参考データ!$D$63:$D$71,1),MATCH(M744,参考データ!$F$47:$I$47,0))))))))</f>
        <v/>
      </c>
      <c r="U744" s="218" t="str">
        <f t="shared" si="101"/>
        <v/>
      </c>
      <c r="V744" s="206" t="str">
        <f>IF(C744="","",IF(AND(K744=0,T744=0),"OK",IF(Q744="有",IF(OR(IF(I744="委託輸送",IF(H744="ガソリン",VLOOKUP(L744,参考データ!$D$4:$H$6,5,TRUE),VLOOKUP(L744,参考データ!$D$7:$H$15,5,TRUE)),IF(H744="ガソリン",VLOOKUP(L744,参考データ!$D$16:$H$18,5,TRUE),VLOOKUP(L744,参考データ!$D$19:$H$27,5,TRUE)))&lt;(J744/N744),S744&gt;R744),"エラー","OK"),IF(IF(I744="委託輸送",IF(H744="ガソリン",VLOOKUP(L744,参考データ!$D$4:$H$6,5,TRUE),VLOOKUP(L744,参考データ!$D$7:$H$15,5,TRUE)),IF(H744="ガソリン",VLOOKUP(L744,参考データ!$D$16:$H$18,5,TRUE),VLOOKUP(L744,参考データ!$D$19:$H$27,5,TRUE)))&lt;(J744/N744),"エラー","OK"))))</f>
        <v/>
      </c>
      <c r="AN744" s="156">
        <f t="shared" si="102"/>
        <v>0</v>
      </c>
      <c r="AO744" s="156">
        <f t="shared" si="103"/>
        <v>0</v>
      </c>
      <c r="AP744" s="140">
        <f t="shared" si="104"/>
        <v>0</v>
      </c>
      <c r="AQ744" s="159" t="str">
        <f t="shared" si="105"/>
        <v/>
      </c>
    </row>
    <row r="745" spans="2:43" x14ac:dyDescent="0.2">
      <c r="B745" s="202">
        <v>734</v>
      </c>
      <c r="C745" s="45"/>
      <c r="D745" s="114"/>
      <c r="E745" s="114"/>
      <c r="F745" s="114"/>
      <c r="G745" s="44"/>
      <c r="H745" s="10"/>
      <c r="I745" s="10"/>
      <c r="J745" s="5"/>
      <c r="K745" s="36"/>
      <c r="L745" s="37"/>
      <c r="M745" s="8"/>
      <c r="N745" s="82"/>
      <c r="O745" s="68"/>
      <c r="P745" s="82"/>
      <c r="Q745" s="81"/>
      <c r="R745" s="280" t="str">
        <f t="shared" si="100"/>
        <v/>
      </c>
      <c r="S745" s="39" t="str">
        <f>IF(I745="","",IF(I745="委託輸送",IF(H745="ガソリン",VLOOKUP(L745,参考データ!$D$4:$F$6,3,TRUE),VLOOKUP(L745,参考データ!$D$7:$F$15,3,TRUE)),IF(H745="ガソリン",VLOOKUP(L745,参考データ!$D$16:$F$18,3,TRUE),VLOOKUP(L745,参考データ!$D$19:$F$27,3,TRUE))))</f>
        <v/>
      </c>
      <c r="T745" s="204" t="str">
        <f>IF(C745="","",IF(AND(J745=0,K745=0),0,IF(Q745="有",IF(H745="ガソリン",VLOOKUP(M745,参考データ!$B$36:$F$38,3,FALSE)/R745^VLOOKUP(M745,参考データ!$B$36:$F$38,4,FALSE)/L745^VLOOKUP(M745,参考データ!$B$36:$F$38,5,FALSE),VLOOKUP(M745,参考データ!$B$39:$F$42,3,FALSE)/R745^VLOOKUP(M745,参考データ!$B$39:$F$42,4,FALSE)/L745^VLOOKUP(M745,参考データ!$B$39:$F$42,5,FALSE))*U745,J745/(IF(I745="委託輸送",IF(H745="ガソリン",INDEX(参考データ!$F$48:$I$50,MATCH(L745,参考データ!$D$48:$D$50,1),MATCH(M745,参考データ!$F$47:$I$47,0)),INDEX(参考データ!$F$51:$I$59,MATCH(L745,参考データ!$D$51:$D$59,1),MATCH(M745,参考データ!$F$47:$I$47,0))),IF(H745="ガソリン",INDEX(参考データ!$F$60:$I$62,MATCH(L745,参考データ!$D$60:$D$62,1),MATCH(M745,参考データ!$F$47:$I$47,0)),INDEX(参考データ!$F$63:$I$71,MATCH(L745,参考データ!$D$63:$D$71,1),MATCH(M745,参考データ!$F$47:$I$47,0))))))))</f>
        <v/>
      </c>
      <c r="U745" s="218" t="str">
        <f t="shared" si="101"/>
        <v/>
      </c>
      <c r="V745" s="206" t="str">
        <f>IF(C745="","",IF(AND(K745=0,T745=0),"OK",IF(Q745="有",IF(OR(IF(I745="委託輸送",IF(H745="ガソリン",VLOOKUP(L745,参考データ!$D$4:$H$6,5,TRUE),VLOOKUP(L745,参考データ!$D$7:$H$15,5,TRUE)),IF(H745="ガソリン",VLOOKUP(L745,参考データ!$D$16:$H$18,5,TRUE),VLOOKUP(L745,参考データ!$D$19:$H$27,5,TRUE)))&lt;(J745/N745),S745&gt;R745),"エラー","OK"),IF(IF(I745="委託輸送",IF(H745="ガソリン",VLOOKUP(L745,参考データ!$D$4:$H$6,5,TRUE),VLOOKUP(L745,参考データ!$D$7:$H$15,5,TRUE)),IF(H745="ガソリン",VLOOKUP(L745,参考データ!$D$16:$H$18,5,TRUE),VLOOKUP(L745,参考データ!$D$19:$H$27,5,TRUE)))&lt;(J745/N745),"エラー","OK"))))</f>
        <v/>
      </c>
      <c r="AN745" s="156">
        <f t="shared" si="102"/>
        <v>0</v>
      </c>
      <c r="AO745" s="156">
        <f t="shared" si="103"/>
        <v>0</v>
      </c>
      <c r="AP745" s="140">
        <f t="shared" si="104"/>
        <v>0</v>
      </c>
      <c r="AQ745" s="159" t="str">
        <f t="shared" si="105"/>
        <v/>
      </c>
    </row>
    <row r="746" spans="2:43" x14ac:dyDescent="0.2">
      <c r="B746" s="202">
        <v>735</v>
      </c>
      <c r="C746" s="45"/>
      <c r="D746" s="114"/>
      <c r="E746" s="114"/>
      <c r="F746" s="114"/>
      <c r="G746" s="44"/>
      <c r="H746" s="10"/>
      <c r="I746" s="10"/>
      <c r="J746" s="5"/>
      <c r="K746" s="36"/>
      <c r="L746" s="37"/>
      <c r="M746" s="8"/>
      <c r="N746" s="82"/>
      <c r="O746" s="68"/>
      <c r="P746" s="82"/>
      <c r="Q746" s="81"/>
      <c r="R746" s="280" t="str">
        <f t="shared" si="100"/>
        <v/>
      </c>
      <c r="S746" s="39" t="str">
        <f>IF(I746="","",IF(I746="委託輸送",IF(H746="ガソリン",VLOOKUP(L746,参考データ!$D$4:$F$6,3,TRUE),VLOOKUP(L746,参考データ!$D$7:$F$15,3,TRUE)),IF(H746="ガソリン",VLOOKUP(L746,参考データ!$D$16:$F$18,3,TRUE),VLOOKUP(L746,参考データ!$D$19:$F$27,3,TRUE))))</f>
        <v/>
      </c>
      <c r="T746" s="204" t="str">
        <f>IF(C746="","",IF(AND(J746=0,K746=0),0,IF(Q746="有",IF(H746="ガソリン",VLOOKUP(M746,参考データ!$B$36:$F$38,3,FALSE)/R746^VLOOKUP(M746,参考データ!$B$36:$F$38,4,FALSE)/L746^VLOOKUP(M746,参考データ!$B$36:$F$38,5,FALSE),VLOOKUP(M746,参考データ!$B$39:$F$42,3,FALSE)/R746^VLOOKUP(M746,参考データ!$B$39:$F$42,4,FALSE)/L746^VLOOKUP(M746,参考データ!$B$39:$F$42,5,FALSE))*U746,J746/(IF(I746="委託輸送",IF(H746="ガソリン",INDEX(参考データ!$F$48:$I$50,MATCH(L746,参考データ!$D$48:$D$50,1),MATCH(M746,参考データ!$F$47:$I$47,0)),INDEX(参考データ!$F$51:$I$59,MATCH(L746,参考データ!$D$51:$D$59,1),MATCH(M746,参考データ!$F$47:$I$47,0))),IF(H746="ガソリン",INDEX(参考データ!$F$60:$I$62,MATCH(L746,参考データ!$D$60:$D$62,1),MATCH(M746,参考データ!$F$47:$I$47,0)),INDEX(参考データ!$F$63:$I$71,MATCH(L746,参考データ!$D$63:$D$71,1),MATCH(M746,参考データ!$F$47:$I$47,0))))))))</f>
        <v/>
      </c>
      <c r="U746" s="218" t="str">
        <f t="shared" si="101"/>
        <v/>
      </c>
      <c r="V746" s="206" t="str">
        <f>IF(C746="","",IF(AND(K746=0,T746=0),"OK",IF(Q746="有",IF(OR(IF(I746="委託輸送",IF(H746="ガソリン",VLOOKUP(L746,参考データ!$D$4:$H$6,5,TRUE),VLOOKUP(L746,参考データ!$D$7:$H$15,5,TRUE)),IF(H746="ガソリン",VLOOKUP(L746,参考データ!$D$16:$H$18,5,TRUE),VLOOKUP(L746,参考データ!$D$19:$H$27,5,TRUE)))&lt;(J746/N746),S746&gt;R746),"エラー","OK"),IF(IF(I746="委託輸送",IF(H746="ガソリン",VLOOKUP(L746,参考データ!$D$4:$H$6,5,TRUE),VLOOKUP(L746,参考データ!$D$7:$H$15,5,TRUE)),IF(H746="ガソリン",VLOOKUP(L746,参考データ!$D$16:$H$18,5,TRUE),VLOOKUP(L746,参考データ!$D$19:$H$27,5,TRUE)))&lt;(J746/N746),"エラー","OK"))))</f>
        <v/>
      </c>
      <c r="AN746" s="156">
        <f t="shared" si="102"/>
        <v>0</v>
      </c>
      <c r="AO746" s="156">
        <f t="shared" si="103"/>
        <v>0</v>
      </c>
      <c r="AP746" s="140">
        <f t="shared" si="104"/>
        <v>0</v>
      </c>
      <c r="AQ746" s="159" t="str">
        <f t="shared" si="105"/>
        <v/>
      </c>
    </row>
    <row r="747" spans="2:43" x14ac:dyDescent="0.2">
      <c r="B747" s="202">
        <v>736</v>
      </c>
      <c r="C747" s="45"/>
      <c r="D747" s="114"/>
      <c r="E747" s="114"/>
      <c r="F747" s="114"/>
      <c r="G747" s="44"/>
      <c r="H747" s="10"/>
      <c r="I747" s="10"/>
      <c r="J747" s="5"/>
      <c r="K747" s="36"/>
      <c r="L747" s="37"/>
      <c r="M747" s="8"/>
      <c r="N747" s="82"/>
      <c r="O747" s="68"/>
      <c r="P747" s="82"/>
      <c r="Q747" s="81"/>
      <c r="R747" s="280" t="str">
        <f t="shared" si="100"/>
        <v/>
      </c>
      <c r="S747" s="39" t="str">
        <f>IF(I747="","",IF(I747="委託輸送",IF(H747="ガソリン",VLOOKUP(L747,参考データ!$D$4:$F$6,3,TRUE),VLOOKUP(L747,参考データ!$D$7:$F$15,3,TRUE)),IF(H747="ガソリン",VLOOKUP(L747,参考データ!$D$16:$F$18,3,TRUE),VLOOKUP(L747,参考データ!$D$19:$F$27,3,TRUE))))</f>
        <v/>
      </c>
      <c r="T747" s="204" t="str">
        <f>IF(C747="","",IF(AND(J747=0,K747=0),0,IF(Q747="有",IF(H747="ガソリン",VLOOKUP(M747,参考データ!$B$36:$F$38,3,FALSE)/R747^VLOOKUP(M747,参考データ!$B$36:$F$38,4,FALSE)/L747^VLOOKUP(M747,参考データ!$B$36:$F$38,5,FALSE),VLOOKUP(M747,参考データ!$B$39:$F$42,3,FALSE)/R747^VLOOKUP(M747,参考データ!$B$39:$F$42,4,FALSE)/L747^VLOOKUP(M747,参考データ!$B$39:$F$42,5,FALSE))*U747,J747/(IF(I747="委託輸送",IF(H747="ガソリン",INDEX(参考データ!$F$48:$I$50,MATCH(L747,参考データ!$D$48:$D$50,1),MATCH(M747,参考データ!$F$47:$I$47,0)),INDEX(参考データ!$F$51:$I$59,MATCH(L747,参考データ!$D$51:$D$59,1),MATCH(M747,参考データ!$F$47:$I$47,0))),IF(H747="ガソリン",INDEX(参考データ!$F$60:$I$62,MATCH(L747,参考データ!$D$60:$D$62,1),MATCH(M747,参考データ!$F$47:$I$47,0)),INDEX(参考データ!$F$63:$I$71,MATCH(L747,参考データ!$D$63:$D$71,1),MATCH(M747,参考データ!$F$47:$I$47,0))))))))</f>
        <v/>
      </c>
      <c r="U747" s="218" t="str">
        <f t="shared" si="101"/>
        <v/>
      </c>
      <c r="V747" s="206" t="str">
        <f>IF(C747="","",IF(AND(K747=0,T747=0),"OK",IF(Q747="有",IF(OR(IF(I747="委託輸送",IF(H747="ガソリン",VLOOKUP(L747,参考データ!$D$4:$H$6,5,TRUE),VLOOKUP(L747,参考データ!$D$7:$H$15,5,TRUE)),IF(H747="ガソリン",VLOOKUP(L747,参考データ!$D$16:$H$18,5,TRUE),VLOOKUP(L747,参考データ!$D$19:$H$27,5,TRUE)))&lt;(J747/N747),S747&gt;R747),"エラー","OK"),IF(IF(I747="委託輸送",IF(H747="ガソリン",VLOOKUP(L747,参考データ!$D$4:$H$6,5,TRUE),VLOOKUP(L747,参考データ!$D$7:$H$15,5,TRUE)),IF(H747="ガソリン",VLOOKUP(L747,参考データ!$D$16:$H$18,5,TRUE),VLOOKUP(L747,参考データ!$D$19:$H$27,5,TRUE)))&lt;(J747/N747),"エラー","OK"))))</f>
        <v/>
      </c>
      <c r="AN747" s="156">
        <f t="shared" si="102"/>
        <v>0</v>
      </c>
      <c r="AO747" s="156">
        <f t="shared" si="103"/>
        <v>0</v>
      </c>
      <c r="AP747" s="140">
        <f t="shared" si="104"/>
        <v>0</v>
      </c>
      <c r="AQ747" s="159" t="str">
        <f t="shared" si="105"/>
        <v/>
      </c>
    </row>
    <row r="748" spans="2:43" x14ac:dyDescent="0.2">
      <c r="B748" s="202">
        <v>737</v>
      </c>
      <c r="C748" s="45"/>
      <c r="D748" s="114"/>
      <c r="E748" s="114"/>
      <c r="F748" s="114"/>
      <c r="G748" s="44"/>
      <c r="H748" s="10"/>
      <c r="I748" s="10"/>
      <c r="J748" s="5"/>
      <c r="K748" s="36"/>
      <c r="L748" s="37"/>
      <c r="M748" s="8"/>
      <c r="N748" s="82"/>
      <c r="O748" s="68"/>
      <c r="P748" s="82"/>
      <c r="Q748" s="81"/>
      <c r="R748" s="280" t="str">
        <f t="shared" si="100"/>
        <v/>
      </c>
      <c r="S748" s="39" t="str">
        <f>IF(I748="","",IF(I748="委託輸送",IF(H748="ガソリン",VLOOKUP(L748,参考データ!$D$4:$F$6,3,TRUE),VLOOKUP(L748,参考データ!$D$7:$F$15,3,TRUE)),IF(H748="ガソリン",VLOOKUP(L748,参考データ!$D$16:$F$18,3,TRUE),VLOOKUP(L748,参考データ!$D$19:$F$27,3,TRUE))))</f>
        <v/>
      </c>
      <c r="T748" s="204" t="str">
        <f>IF(C748="","",IF(AND(J748=0,K748=0),0,IF(Q748="有",IF(H748="ガソリン",VLOOKUP(M748,参考データ!$B$36:$F$38,3,FALSE)/R748^VLOOKUP(M748,参考データ!$B$36:$F$38,4,FALSE)/L748^VLOOKUP(M748,参考データ!$B$36:$F$38,5,FALSE),VLOOKUP(M748,参考データ!$B$39:$F$42,3,FALSE)/R748^VLOOKUP(M748,参考データ!$B$39:$F$42,4,FALSE)/L748^VLOOKUP(M748,参考データ!$B$39:$F$42,5,FALSE))*U748,J748/(IF(I748="委託輸送",IF(H748="ガソリン",INDEX(参考データ!$F$48:$I$50,MATCH(L748,参考データ!$D$48:$D$50,1),MATCH(M748,参考データ!$F$47:$I$47,0)),INDEX(参考データ!$F$51:$I$59,MATCH(L748,参考データ!$D$51:$D$59,1),MATCH(M748,参考データ!$F$47:$I$47,0))),IF(H748="ガソリン",INDEX(参考データ!$F$60:$I$62,MATCH(L748,参考データ!$D$60:$D$62,1),MATCH(M748,参考データ!$F$47:$I$47,0)),INDEX(参考データ!$F$63:$I$71,MATCH(L748,参考データ!$D$63:$D$71,1),MATCH(M748,参考データ!$F$47:$I$47,0))))))))</f>
        <v/>
      </c>
      <c r="U748" s="218" t="str">
        <f t="shared" si="101"/>
        <v/>
      </c>
      <c r="V748" s="206" t="str">
        <f>IF(C748="","",IF(AND(K748=0,T748=0),"OK",IF(Q748="有",IF(OR(IF(I748="委託輸送",IF(H748="ガソリン",VLOOKUP(L748,参考データ!$D$4:$H$6,5,TRUE),VLOOKUP(L748,参考データ!$D$7:$H$15,5,TRUE)),IF(H748="ガソリン",VLOOKUP(L748,参考データ!$D$16:$H$18,5,TRUE),VLOOKUP(L748,参考データ!$D$19:$H$27,5,TRUE)))&lt;(J748/N748),S748&gt;R748),"エラー","OK"),IF(IF(I748="委託輸送",IF(H748="ガソリン",VLOOKUP(L748,参考データ!$D$4:$H$6,5,TRUE),VLOOKUP(L748,参考データ!$D$7:$H$15,5,TRUE)),IF(H748="ガソリン",VLOOKUP(L748,参考データ!$D$16:$H$18,5,TRUE),VLOOKUP(L748,参考データ!$D$19:$H$27,5,TRUE)))&lt;(J748/N748),"エラー","OK"))))</f>
        <v/>
      </c>
      <c r="AN748" s="156">
        <f t="shared" si="102"/>
        <v>0</v>
      </c>
      <c r="AO748" s="156">
        <f t="shared" si="103"/>
        <v>0</v>
      </c>
      <c r="AP748" s="140">
        <f t="shared" si="104"/>
        <v>0</v>
      </c>
      <c r="AQ748" s="159" t="str">
        <f t="shared" si="105"/>
        <v/>
      </c>
    </row>
    <row r="749" spans="2:43" x14ac:dyDescent="0.2">
      <c r="B749" s="202">
        <v>738</v>
      </c>
      <c r="C749" s="45"/>
      <c r="D749" s="114"/>
      <c r="E749" s="114"/>
      <c r="F749" s="114"/>
      <c r="G749" s="44"/>
      <c r="H749" s="10"/>
      <c r="I749" s="10"/>
      <c r="J749" s="5"/>
      <c r="K749" s="36"/>
      <c r="L749" s="37"/>
      <c r="M749" s="8"/>
      <c r="N749" s="82"/>
      <c r="O749" s="68"/>
      <c r="P749" s="82"/>
      <c r="Q749" s="81"/>
      <c r="R749" s="280" t="str">
        <f t="shared" si="100"/>
        <v/>
      </c>
      <c r="S749" s="39" t="str">
        <f>IF(I749="","",IF(I749="委託輸送",IF(H749="ガソリン",VLOOKUP(L749,参考データ!$D$4:$F$6,3,TRUE),VLOOKUP(L749,参考データ!$D$7:$F$15,3,TRUE)),IF(H749="ガソリン",VLOOKUP(L749,参考データ!$D$16:$F$18,3,TRUE),VLOOKUP(L749,参考データ!$D$19:$F$27,3,TRUE))))</f>
        <v/>
      </c>
      <c r="T749" s="204" t="str">
        <f>IF(C749="","",IF(AND(J749=0,K749=0),0,IF(Q749="有",IF(H749="ガソリン",VLOOKUP(M749,参考データ!$B$36:$F$38,3,FALSE)/R749^VLOOKUP(M749,参考データ!$B$36:$F$38,4,FALSE)/L749^VLOOKUP(M749,参考データ!$B$36:$F$38,5,FALSE),VLOOKUP(M749,参考データ!$B$39:$F$42,3,FALSE)/R749^VLOOKUP(M749,参考データ!$B$39:$F$42,4,FALSE)/L749^VLOOKUP(M749,参考データ!$B$39:$F$42,5,FALSE))*U749,J749/(IF(I749="委託輸送",IF(H749="ガソリン",INDEX(参考データ!$F$48:$I$50,MATCH(L749,参考データ!$D$48:$D$50,1),MATCH(M749,参考データ!$F$47:$I$47,0)),INDEX(参考データ!$F$51:$I$59,MATCH(L749,参考データ!$D$51:$D$59,1),MATCH(M749,参考データ!$F$47:$I$47,0))),IF(H749="ガソリン",INDEX(参考データ!$F$60:$I$62,MATCH(L749,参考データ!$D$60:$D$62,1),MATCH(M749,参考データ!$F$47:$I$47,0)),INDEX(参考データ!$F$63:$I$71,MATCH(L749,参考データ!$D$63:$D$71,1),MATCH(M749,参考データ!$F$47:$I$47,0))))))))</f>
        <v/>
      </c>
      <c r="U749" s="218" t="str">
        <f t="shared" si="101"/>
        <v/>
      </c>
      <c r="V749" s="206" t="str">
        <f>IF(C749="","",IF(AND(K749=0,T749=0),"OK",IF(Q749="有",IF(OR(IF(I749="委託輸送",IF(H749="ガソリン",VLOOKUP(L749,参考データ!$D$4:$H$6,5,TRUE),VLOOKUP(L749,参考データ!$D$7:$H$15,5,TRUE)),IF(H749="ガソリン",VLOOKUP(L749,参考データ!$D$16:$H$18,5,TRUE),VLOOKUP(L749,参考データ!$D$19:$H$27,5,TRUE)))&lt;(J749/N749),S749&gt;R749),"エラー","OK"),IF(IF(I749="委託輸送",IF(H749="ガソリン",VLOOKUP(L749,参考データ!$D$4:$H$6,5,TRUE),VLOOKUP(L749,参考データ!$D$7:$H$15,5,TRUE)),IF(H749="ガソリン",VLOOKUP(L749,参考データ!$D$16:$H$18,5,TRUE),VLOOKUP(L749,参考データ!$D$19:$H$27,5,TRUE)))&lt;(J749/N749),"エラー","OK"))))</f>
        <v/>
      </c>
      <c r="AN749" s="156">
        <f t="shared" si="102"/>
        <v>0</v>
      </c>
      <c r="AO749" s="156">
        <f t="shared" si="103"/>
        <v>0</v>
      </c>
      <c r="AP749" s="140">
        <f t="shared" si="104"/>
        <v>0</v>
      </c>
      <c r="AQ749" s="159" t="str">
        <f t="shared" si="105"/>
        <v/>
      </c>
    </row>
    <row r="750" spans="2:43" x14ac:dyDescent="0.2">
      <c r="B750" s="202">
        <v>739</v>
      </c>
      <c r="C750" s="45"/>
      <c r="D750" s="114"/>
      <c r="E750" s="114"/>
      <c r="F750" s="114"/>
      <c r="G750" s="44"/>
      <c r="H750" s="10"/>
      <c r="I750" s="10"/>
      <c r="J750" s="5"/>
      <c r="K750" s="36"/>
      <c r="L750" s="37"/>
      <c r="M750" s="8"/>
      <c r="N750" s="82"/>
      <c r="O750" s="68"/>
      <c r="P750" s="82"/>
      <c r="Q750" s="81"/>
      <c r="R750" s="280" t="str">
        <f t="shared" si="100"/>
        <v/>
      </c>
      <c r="S750" s="39" t="str">
        <f>IF(I750="","",IF(I750="委託輸送",IF(H750="ガソリン",VLOOKUP(L750,参考データ!$D$4:$F$6,3,TRUE),VLOOKUP(L750,参考データ!$D$7:$F$15,3,TRUE)),IF(H750="ガソリン",VLOOKUP(L750,参考データ!$D$16:$F$18,3,TRUE),VLOOKUP(L750,参考データ!$D$19:$F$27,3,TRUE))))</f>
        <v/>
      </c>
      <c r="T750" s="204" t="str">
        <f>IF(C750="","",IF(AND(J750=0,K750=0),0,IF(Q750="有",IF(H750="ガソリン",VLOOKUP(M750,参考データ!$B$36:$F$38,3,FALSE)/R750^VLOOKUP(M750,参考データ!$B$36:$F$38,4,FALSE)/L750^VLOOKUP(M750,参考データ!$B$36:$F$38,5,FALSE),VLOOKUP(M750,参考データ!$B$39:$F$42,3,FALSE)/R750^VLOOKUP(M750,参考データ!$B$39:$F$42,4,FALSE)/L750^VLOOKUP(M750,参考データ!$B$39:$F$42,5,FALSE))*U750,J750/(IF(I750="委託輸送",IF(H750="ガソリン",INDEX(参考データ!$F$48:$I$50,MATCH(L750,参考データ!$D$48:$D$50,1),MATCH(M750,参考データ!$F$47:$I$47,0)),INDEX(参考データ!$F$51:$I$59,MATCH(L750,参考データ!$D$51:$D$59,1),MATCH(M750,参考データ!$F$47:$I$47,0))),IF(H750="ガソリン",INDEX(参考データ!$F$60:$I$62,MATCH(L750,参考データ!$D$60:$D$62,1),MATCH(M750,参考データ!$F$47:$I$47,0)),INDEX(参考データ!$F$63:$I$71,MATCH(L750,参考データ!$D$63:$D$71,1),MATCH(M750,参考データ!$F$47:$I$47,0))))))))</f>
        <v/>
      </c>
      <c r="U750" s="218" t="str">
        <f t="shared" si="101"/>
        <v/>
      </c>
      <c r="V750" s="206" t="str">
        <f>IF(C750="","",IF(AND(K750=0,T750=0),"OK",IF(Q750="有",IF(OR(IF(I750="委託輸送",IF(H750="ガソリン",VLOOKUP(L750,参考データ!$D$4:$H$6,5,TRUE),VLOOKUP(L750,参考データ!$D$7:$H$15,5,TRUE)),IF(H750="ガソリン",VLOOKUP(L750,参考データ!$D$16:$H$18,5,TRUE),VLOOKUP(L750,参考データ!$D$19:$H$27,5,TRUE)))&lt;(J750/N750),S750&gt;R750),"エラー","OK"),IF(IF(I750="委託輸送",IF(H750="ガソリン",VLOOKUP(L750,参考データ!$D$4:$H$6,5,TRUE),VLOOKUP(L750,参考データ!$D$7:$H$15,5,TRUE)),IF(H750="ガソリン",VLOOKUP(L750,参考データ!$D$16:$H$18,5,TRUE),VLOOKUP(L750,参考データ!$D$19:$H$27,5,TRUE)))&lt;(J750/N750),"エラー","OK"))))</f>
        <v/>
      </c>
      <c r="AN750" s="156">
        <f t="shared" si="102"/>
        <v>0</v>
      </c>
      <c r="AO750" s="156">
        <f t="shared" si="103"/>
        <v>0</v>
      </c>
      <c r="AP750" s="140">
        <f t="shared" si="104"/>
        <v>0</v>
      </c>
      <c r="AQ750" s="159" t="str">
        <f t="shared" si="105"/>
        <v/>
      </c>
    </row>
    <row r="751" spans="2:43" x14ac:dyDescent="0.2">
      <c r="B751" s="202">
        <v>740</v>
      </c>
      <c r="C751" s="45"/>
      <c r="D751" s="114"/>
      <c r="E751" s="114"/>
      <c r="F751" s="114"/>
      <c r="G751" s="44"/>
      <c r="H751" s="10"/>
      <c r="I751" s="10"/>
      <c r="J751" s="5"/>
      <c r="K751" s="36"/>
      <c r="L751" s="37"/>
      <c r="M751" s="8"/>
      <c r="N751" s="82"/>
      <c r="O751" s="68"/>
      <c r="P751" s="82"/>
      <c r="Q751" s="81"/>
      <c r="R751" s="280" t="str">
        <f t="shared" si="100"/>
        <v/>
      </c>
      <c r="S751" s="39" t="str">
        <f>IF(I751="","",IF(I751="委託輸送",IF(H751="ガソリン",VLOOKUP(L751,参考データ!$D$4:$F$6,3,TRUE),VLOOKUP(L751,参考データ!$D$7:$F$15,3,TRUE)),IF(H751="ガソリン",VLOOKUP(L751,参考データ!$D$16:$F$18,3,TRUE),VLOOKUP(L751,参考データ!$D$19:$F$27,3,TRUE))))</f>
        <v/>
      </c>
      <c r="T751" s="204" t="str">
        <f>IF(C751="","",IF(AND(J751=0,K751=0),0,IF(Q751="有",IF(H751="ガソリン",VLOOKUP(M751,参考データ!$B$36:$F$38,3,FALSE)/R751^VLOOKUP(M751,参考データ!$B$36:$F$38,4,FALSE)/L751^VLOOKUP(M751,参考データ!$B$36:$F$38,5,FALSE),VLOOKUP(M751,参考データ!$B$39:$F$42,3,FALSE)/R751^VLOOKUP(M751,参考データ!$B$39:$F$42,4,FALSE)/L751^VLOOKUP(M751,参考データ!$B$39:$F$42,5,FALSE))*U751,J751/(IF(I751="委託輸送",IF(H751="ガソリン",INDEX(参考データ!$F$48:$I$50,MATCH(L751,参考データ!$D$48:$D$50,1),MATCH(M751,参考データ!$F$47:$I$47,0)),INDEX(参考データ!$F$51:$I$59,MATCH(L751,参考データ!$D$51:$D$59,1),MATCH(M751,参考データ!$F$47:$I$47,0))),IF(H751="ガソリン",INDEX(参考データ!$F$60:$I$62,MATCH(L751,参考データ!$D$60:$D$62,1),MATCH(M751,参考データ!$F$47:$I$47,0)),INDEX(参考データ!$F$63:$I$71,MATCH(L751,参考データ!$D$63:$D$71,1),MATCH(M751,参考データ!$F$47:$I$47,0))))))))</f>
        <v/>
      </c>
      <c r="U751" s="218" t="str">
        <f t="shared" si="101"/>
        <v/>
      </c>
      <c r="V751" s="206" t="str">
        <f>IF(C751="","",IF(AND(K751=0,T751=0),"OK",IF(Q751="有",IF(OR(IF(I751="委託輸送",IF(H751="ガソリン",VLOOKUP(L751,参考データ!$D$4:$H$6,5,TRUE),VLOOKUP(L751,参考データ!$D$7:$H$15,5,TRUE)),IF(H751="ガソリン",VLOOKUP(L751,参考データ!$D$16:$H$18,5,TRUE),VLOOKUP(L751,参考データ!$D$19:$H$27,5,TRUE)))&lt;(J751/N751),S751&gt;R751),"エラー","OK"),IF(IF(I751="委託輸送",IF(H751="ガソリン",VLOOKUP(L751,参考データ!$D$4:$H$6,5,TRUE),VLOOKUP(L751,参考データ!$D$7:$H$15,5,TRUE)),IF(H751="ガソリン",VLOOKUP(L751,参考データ!$D$16:$H$18,5,TRUE),VLOOKUP(L751,参考データ!$D$19:$H$27,5,TRUE)))&lt;(J751/N751),"エラー","OK"))))</f>
        <v/>
      </c>
      <c r="AN751" s="156">
        <f t="shared" si="102"/>
        <v>0</v>
      </c>
      <c r="AO751" s="156">
        <f t="shared" si="103"/>
        <v>0</v>
      </c>
      <c r="AP751" s="140">
        <f t="shared" si="104"/>
        <v>0</v>
      </c>
      <c r="AQ751" s="159" t="str">
        <f t="shared" si="105"/>
        <v/>
      </c>
    </row>
    <row r="752" spans="2:43" x14ac:dyDescent="0.2">
      <c r="B752" s="202">
        <v>741</v>
      </c>
      <c r="C752" s="45"/>
      <c r="D752" s="114"/>
      <c r="E752" s="114"/>
      <c r="F752" s="114"/>
      <c r="G752" s="44"/>
      <c r="H752" s="10"/>
      <c r="I752" s="10"/>
      <c r="J752" s="5"/>
      <c r="K752" s="36"/>
      <c r="L752" s="37"/>
      <c r="M752" s="8"/>
      <c r="N752" s="82"/>
      <c r="O752" s="68"/>
      <c r="P752" s="82"/>
      <c r="Q752" s="81"/>
      <c r="R752" s="280" t="str">
        <f t="shared" si="100"/>
        <v/>
      </c>
      <c r="S752" s="39" t="str">
        <f>IF(I752="","",IF(I752="委託輸送",IF(H752="ガソリン",VLOOKUP(L752,参考データ!$D$4:$F$6,3,TRUE),VLOOKUP(L752,参考データ!$D$7:$F$15,3,TRUE)),IF(H752="ガソリン",VLOOKUP(L752,参考データ!$D$16:$F$18,3,TRUE),VLOOKUP(L752,参考データ!$D$19:$F$27,3,TRUE))))</f>
        <v/>
      </c>
      <c r="T752" s="204" t="str">
        <f>IF(C752="","",IF(AND(J752=0,K752=0),0,IF(Q752="有",IF(H752="ガソリン",VLOOKUP(M752,参考データ!$B$36:$F$38,3,FALSE)/R752^VLOOKUP(M752,参考データ!$B$36:$F$38,4,FALSE)/L752^VLOOKUP(M752,参考データ!$B$36:$F$38,5,FALSE),VLOOKUP(M752,参考データ!$B$39:$F$42,3,FALSE)/R752^VLOOKUP(M752,参考データ!$B$39:$F$42,4,FALSE)/L752^VLOOKUP(M752,参考データ!$B$39:$F$42,5,FALSE))*U752,J752/(IF(I752="委託輸送",IF(H752="ガソリン",INDEX(参考データ!$F$48:$I$50,MATCH(L752,参考データ!$D$48:$D$50,1),MATCH(M752,参考データ!$F$47:$I$47,0)),INDEX(参考データ!$F$51:$I$59,MATCH(L752,参考データ!$D$51:$D$59,1),MATCH(M752,参考データ!$F$47:$I$47,0))),IF(H752="ガソリン",INDEX(参考データ!$F$60:$I$62,MATCH(L752,参考データ!$D$60:$D$62,1),MATCH(M752,参考データ!$F$47:$I$47,0)),INDEX(参考データ!$F$63:$I$71,MATCH(L752,参考データ!$D$63:$D$71,1),MATCH(M752,参考データ!$F$47:$I$47,0))))))))</f>
        <v/>
      </c>
      <c r="U752" s="218" t="str">
        <f t="shared" si="101"/>
        <v/>
      </c>
      <c r="V752" s="206" t="str">
        <f>IF(C752="","",IF(AND(K752=0,T752=0),"OK",IF(Q752="有",IF(OR(IF(I752="委託輸送",IF(H752="ガソリン",VLOOKUP(L752,参考データ!$D$4:$H$6,5,TRUE),VLOOKUP(L752,参考データ!$D$7:$H$15,5,TRUE)),IF(H752="ガソリン",VLOOKUP(L752,参考データ!$D$16:$H$18,5,TRUE),VLOOKUP(L752,参考データ!$D$19:$H$27,5,TRUE)))&lt;(J752/N752),S752&gt;R752),"エラー","OK"),IF(IF(I752="委託輸送",IF(H752="ガソリン",VLOOKUP(L752,参考データ!$D$4:$H$6,5,TRUE),VLOOKUP(L752,参考データ!$D$7:$H$15,5,TRUE)),IF(H752="ガソリン",VLOOKUP(L752,参考データ!$D$16:$H$18,5,TRUE),VLOOKUP(L752,参考データ!$D$19:$H$27,5,TRUE)))&lt;(J752/N752),"エラー","OK"))))</f>
        <v/>
      </c>
      <c r="AN752" s="156">
        <f t="shared" si="102"/>
        <v>0</v>
      </c>
      <c r="AO752" s="156">
        <f t="shared" si="103"/>
        <v>0</v>
      </c>
      <c r="AP752" s="140">
        <f t="shared" si="104"/>
        <v>0</v>
      </c>
      <c r="AQ752" s="159" t="str">
        <f t="shared" si="105"/>
        <v/>
      </c>
    </row>
    <row r="753" spans="2:43" x14ac:dyDescent="0.2">
      <c r="B753" s="202">
        <v>742</v>
      </c>
      <c r="C753" s="45"/>
      <c r="D753" s="114"/>
      <c r="E753" s="114"/>
      <c r="F753" s="114"/>
      <c r="G753" s="44"/>
      <c r="H753" s="10"/>
      <c r="I753" s="10"/>
      <c r="J753" s="5"/>
      <c r="K753" s="36"/>
      <c r="L753" s="37"/>
      <c r="M753" s="8"/>
      <c r="N753" s="82"/>
      <c r="O753" s="68"/>
      <c r="P753" s="82"/>
      <c r="Q753" s="81"/>
      <c r="R753" s="280" t="str">
        <f t="shared" si="100"/>
        <v/>
      </c>
      <c r="S753" s="39" t="str">
        <f>IF(I753="","",IF(I753="委託輸送",IF(H753="ガソリン",VLOOKUP(L753,参考データ!$D$4:$F$6,3,TRUE),VLOOKUP(L753,参考データ!$D$7:$F$15,3,TRUE)),IF(H753="ガソリン",VLOOKUP(L753,参考データ!$D$16:$F$18,3,TRUE),VLOOKUP(L753,参考データ!$D$19:$F$27,3,TRUE))))</f>
        <v/>
      </c>
      <c r="T753" s="204" t="str">
        <f>IF(C753="","",IF(AND(J753=0,K753=0),0,IF(Q753="有",IF(H753="ガソリン",VLOOKUP(M753,参考データ!$B$36:$F$38,3,FALSE)/R753^VLOOKUP(M753,参考データ!$B$36:$F$38,4,FALSE)/L753^VLOOKUP(M753,参考データ!$B$36:$F$38,5,FALSE),VLOOKUP(M753,参考データ!$B$39:$F$42,3,FALSE)/R753^VLOOKUP(M753,参考データ!$B$39:$F$42,4,FALSE)/L753^VLOOKUP(M753,参考データ!$B$39:$F$42,5,FALSE))*U753,J753/(IF(I753="委託輸送",IF(H753="ガソリン",INDEX(参考データ!$F$48:$I$50,MATCH(L753,参考データ!$D$48:$D$50,1),MATCH(M753,参考データ!$F$47:$I$47,0)),INDEX(参考データ!$F$51:$I$59,MATCH(L753,参考データ!$D$51:$D$59,1),MATCH(M753,参考データ!$F$47:$I$47,0))),IF(H753="ガソリン",INDEX(参考データ!$F$60:$I$62,MATCH(L753,参考データ!$D$60:$D$62,1),MATCH(M753,参考データ!$F$47:$I$47,0)),INDEX(参考データ!$F$63:$I$71,MATCH(L753,参考データ!$D$63:$D$71,1),MATCH(M753,参考データ!$F$47:$I$47,0))))))))</f>
        <v/>
      </c>
      <c r="U753" s="218" t="str">
        <f t="shared" si="101"/>
        <v/>
      </c>
      <c r="V753" s="206" t="str">
        <f>IF(C753="","",IF(AND(K753=0,T753=0),"OK",IF(Q753="有",IF(OR(IF(I753="委託輸送",IF(H753="ガソリン",VLOOKUP(L753,参考データ!$D$4:$H$6,5,TRUE),VLOOKUP(L753,参考データ!$D$7:$H$15,5,TRUE)),IF(H753="ガソリン",VLOOKUP(L753,参考データ!$D$16:$H$18,5,TRUE),VLOOKUP(L753,参考データ!$D$19:$H$27,5,TRUE)))&lt;(J753/N753),S753&gt;R753),"エラー","OK"),IF(IF(I753="委託輸送",IF(H753="ガソリン",VLOOKUP(L753,参考データ!$D$4:$H$6,5,TRUE),VLOOKUP(L753,参考データ!$D$7:$H$15,5,TRUE)),IF(H753="ガソリン",VLOOKUP(L753,参考データ!$D$16:$H$18,5,TRUE),VLOOKUP(L753,参考データ!$D$19:$H$27,5,TRUE)))&lt;(J753/N753),"エラー","OK"))))</f>
        <v/>
      </c>
      <c r="AN753" s="156">
        <f t="shared" si="102"/>
        <v>0</v>
      </c>
      <c r="AO753" s="156">
        <f t="shared" si="103"/>
        <v>0</v>
      </c>
      <c r="AP753" s="140">
        <f t="shared" si="104"/>
        <v>0</v>
      </c>
      <c r="AQ753" s="159" t="str">
        <f t="shared" si="105"/>
        <v/>
      </c>
    </row>
    <row r="754" spans="2:43" x14ac:dyDescent="0.2">
      <c r="B754" s="202">
        <v>743</v>
      </c>
      <c r="C754" s="45"/>
      <c r="D754" s="114"/>
      <c r="E754" s="114"/>
      <c r="F754" s="114"/>
      <c r="G754" s="44"/>
      <c r="H754" s="10"/>
      <c r="I754" s="10"/>
      <c r="J754" s="5"/>
      <c r="K754" s="36"/>
      <c r="L754" s="37"/>
      <c r="M754" s="8"/>
      <c r="N754" s="82"/>
      <c r="O754" s="68"/>
      <c r="P754" s="82"/>
      <c r="Q754" s="81"/>
      <c r="R754" s="280" t="str">
        <f t="shared" si="100"/>
        <v/>
      </c>
      <c r="S754" s="39" t="str">
        <f>IF(I754="","",IF(I754="委託輸送",IF(H754="ガソリン",VLOOKUP(L754,参考データ!$D$4:$F$6,3,TRUE),VLOOKUP(L754,参考データ!$D$7:$F$15,3,TRUE)),IF(H754="ガソリン",VLOOKUP(L754,参考データ!$D$16:$F$18,3,TRUE),VLOOKUP(L754,参考データ!$D$19:$F$27,3,TRUE))))</f>
        <v/>
      </c>
      <c r="T754" s="204" t="str">
        <f>IF(C754="","",IF(AND(J754=0,K754=0),0,IF(Q754="有",IF(H754="ガソリン",VLOOKUP(M754,参考データ!$B$36:$F$38,3,FALSE)/R754^VLOOKUP(M754,参考データ!$B$36:$F$38,4,FALSE)/L754^VLOOKUP(M754,参考データ!$B$36:$F$38,5,FALSE),VLOOKUP(M754,参考データ!$B$39:$F$42,3,FALSE)/R754^VLOOKUP(M754,参考データ!$B$39:$F$42,4,FALSE)/L754^VLOOKUP(M754,参考データ!$B$39:$F$42,5,FALSE))*U754,J754/(IF(I754="委託輸送",IF(H754="ガソリン",INDEX(参考データ!$F$48:$I$50,MATCH(L754,参考データ!$D$48:$D$50,1),MATCH(M754,参考データ!$F$47:$I$47,0)),INDEX(参考データ!$F$51:$I$59,MATCH(L754,参考データ!$D$51:$D$59,1),MATCH(M754,参考データ!$F$47:$I$47,0))),IF(H754="ガソリン",INDEX(参考データ!$F$60:$I$62,MATCH(L754,参考データ!$D$60:$D$62,1),MATCH(M754,参考データ!$F$47:$I$47,0)),INDEX(参考データ!$F$63:$I$71,MATCH(L754,参考データ!$D$63:$D$71,1),MATCH(M754,参考データ!$F$47:$I$47,0))))))))</f>
        <v/>
      </c>
      <c r="U754" s="218" t="str">
        <f t="shared" si="101"/>
        <v/>
      </c>
      <c r="V754" s="206" t="str">
        <f>IF(C754="","",IF(AND(K754=0,T754=0),"OK",IF(Q754="有",IF(OR(IF(I754="委託輸送",IF(H754="ガソリン",VLOOKUP(L754,参考データ!$D$4:$H$6,5,TRUE),VLOOKUP(L754,参考データ!$D$7:$H$15,5,TRUE)),IF(H754="ガソリン",VLOOKUP(L754,参考データ!$D$16:$H$18,5,TRUE),VLOOKUP(L754,参考データ!$D$19:$H$27,5,TRUE)))&lt;(J754/N754),S754&gt;R754),"エラー","OK"),IF(IF(I754="委託輸送",IF(H754="ガソリン",VLOOKUP(L754,参考データ!$D$4:$H$6,5,TRUE),VLOOKUP(L754,参考データ!$D$7:$H$15,5,TRUE)),IF(H754="ガソリン",VLOOKUP(L754,参考データ!$D$16:$H$18,5,TRUE),VLOOKUP(L754,参考データ!$D$19:$H$27,5,TRUE)))&lt;(J754/N754),"エラー","OK"))))</f>
        <v/>
      </c>
      <c r="AN754" s="156">
        <f t="shared" si="102"/>
        <v>0</v>
      </c>
      <c r="AO754" s="156">
        <f t="shared" si="103"/>
        <v>0</v>
      </c>
      <c r="AP754" s="140">
        <f t="shared" si="104"/>
        <v>0</v>
      </c>
      <c r="AQ754" s="159" t="str">
        <f t="shared" si="105"/>
        <v/>
      </c>
    </row>
    <row r="755" spans="2:43" x14ac:dyDescent="0.2">
      <c r="B755" s="202">
        <v>744</v>
      </c>
      <c r="C755" s="45"/>
      <c r="D755" s="114"/>
      <c r="E755" s="114"/>
      <c r="F755" s="114"/>
      <c r="G755" s="44"/>
      <c r="H755" s="10"/>
      <c r="I755" s="10"/>
      <c r="J755" s="5"/>
      <c r="K755" s="36"/>
      <c r="L755" s="37"/>
      <c r="M755" s="8"/>
      <c r="N755" s="82"/>
      <c r="O755" s="68"/>
      <c r="P755" s="82"/>
      <c r="Q755" s="81"/>
      <c r="R755" s="280" t="str">
        <f t="shared" si="100"/>
        <v/>
      </c>
      <c r="S755" s="39" t="str">
        <f>IF(I755="","",IF(I755="委託輸送",IF(H755="ガソリン",VLOOKUP(L755,参考データ!$D$4:$F$6,3,TRUE),VLOOKUP(L755,参考データ!$D$7:$F$15,3,TRUE)),IF(H755="ガソリン",VLOOKUP(L755,参考データ!$D$16:$F$18,3,TRUE),VLOOKUP(L755,参考データ!$D$19:$F$27,3,TRUE))))</f>
        <v/>
      </c>
      <c r="T755" s="204" t="str">
        <f>IF(C755="","",IF(AND(J755=0,K755=0),0,IF(Q755="有",IF(H755="ガソリン",VLOOKUP(M755,参考データ!$B$36:$F$38,3,FALSE)/R755^VLOOKUP(M755,参考データ!$B$36:$F$38,4,FALSE)/L755^VLOOKUP(M755,参考データ!$B$36:$F$38,5,FALSE),VLOOKUP(M755,参考データ!$B$39:$F$42,3,FALSE)/R755^VLOOKUP(M755,参考データ!$B$39:$F$42,4,FALSE)/L755^VLOOKUP(M755,参考データ!$B$39:$F$42,5,FALSE))*U755,J755/(IF(I755="委託輸送",IF(H755="ガソリン",INDEX(参考データ!$F$48:$I$50,MATCH(L755,参考データ!$D$48:$D$50,1),MATCH(M755,参考データ!$F$47:$I$47,0)),INDEX(参考データ!$F$51:$I$59,MATCH(L755,参考データ!$D$51:$D$59,1),MATCH(M755,参考データ!$F$47:$I$47,0))),IF(H755="ガソリン",INDEX(参考データ!$F$60:$I$62,MATCH(L755,参考データ!$D$60:$D$62,1),MATCH(M755,参考データ!$F$47:$I$47,0)),INDEX(参考データ!$F$63:$I$71,MATCH(L755,参考データ!$D$63:$D$71,1),MATCH(M755,参考データ!$F$47:$I$47,0))))))))</f>
        <v/>
      </c>
      <c r="U755" s="218" t="str">
        <f t="shared" si="101"/>
        <v/>
      </c>
      <c r="V755" s="206" t="str">
        <f>IF(C755="","",IF(AND(K755=0,T755=0),"OK",IF(Q755="有",IF(OR(IF(I755="委託輸送",IF(H755="ガソリン",VLOOKUP(L755,参考データ!$D$4:$H$6,5,TRUE),VLOOKUP(L755,参考データ!$D$7:$H$15,5,TRUE)),IF(H755="ガソリン",VLOOKUP(L755,参考データ!$D$16:$H$18,5,TRUE),VLOOKUP(L755,参考データ!$D$19:$H$27,5,TRUE)))&lt;(J755/N755),S755&gt;R755),"エラー","OK"),IF(IF(I755="委託輸送",IF(H755="ガソリン",VLOOKUP(L755,参考データ!$D$4:$H$6,5,TRUE),VLOOKUP(L755,参考データ!$D$7:$H$15,5,TRUE)),IF(H755="ガソリン",VLOOKUP(L755,参考データ!$D$16:$H$18,5,TRUE),VLOOKUP(L755,参考データ!$D$19:$H$27,5,TRUE)))&lt;(J755/N755),"エラー","OK"))))</f>
        <v/>
      </c>
      <c r="AN755" s="156">
        <f t="shared" si="102"/>
        <v>0</v>
      </c>
      <c r="AO755" s="156">
        <f t="shared" si="103"/>
        <v>0</v>
      </c>
      <c r="AP755" s="140">
        <f t="shared" si="104"/>
        <v>0</v>
      </c>
      <c r="AQ755" s="159" t="str">
        <f t="shared" si="105"/>
        <v/>
      </c>
    </row>
    <row r="756" spans="2:43" x14ac:dyDescent="0.2">
      <c r="B756" s="202">
        <v>745</v>
      </c>
      <c r="C756" s="45"/>
      <c r="D756" s="114"/>
      <c r="E756" s="114"/>
      <c r="F756" s="114"/>
      <c r="G756" s="44"/>
      <c r="H756" s="10"/>
      <c r="I756" s="10"/>
      <c r="J756" s="5"/>
      <c r="K756" s="36"/>
      <c r="L756" s="37"/>
      <c r="M756" s="8"/>
      <c r="N756" s="82"/>
      <c r="O756" s="68"/>
      <c r="P756" s="82"/>
      <c r="Q756" s="81"/>
      <c r="R756" s="280" t="str">
        <f t="shared" si="100"/>
        <v/>
      </c>
      <c r="S756" s="39" t="str">
        <f>IF(I756="","",IF(I756="委託輸送",IF(H756="ガソリン",VLOOKUP(L756,参考データ!$D$4:$F$6,3,TRUE),VLOOKUP(L756,参考データ!$D$7:$F$15,3,TRUE)),IF(H756="ガソリン",VLOOKUP(L756,参考データ!$D$16:$F$18,3,TRUE),VLOOKUP(L756,参考データ!$D$19:$F$27,3,TRUE))))</f>
        <v/>
      </c>
      <c r="T756" s="204" t="str">
        <f>IF(C756="","",IF(AND(J756=0,K756=0),0,IF(Q756="有",IF(H756="ガソリン",VLOOKUP(M756,参考データ!$B$36:$F$38,3,FALSE)/R756^VLOOKUP(M756,参考データ!$B$36:$F$38,4,FALSE)/L756^VLOOKUP(M756,参考データ!$B$36:$F$38,5,FALSE),VLOOKUP(M756,参考データ!$B$39:$F$42,3,FALSE)/R756^VLOOKUP(M756,参考データ!$B$39:$F$42,4,FALSE)/L756^VLOOKUP(M756,参考データ!$B$39:$F$42,5,FALSE))*U756,J756/(IF(I756="委託輸送",IF(H756="ガソリン",INDEX(参考データ!$F$48:$I$50,MATCH(L756,参考データ!$D$48:$D$50,1),MATCH(M756,参考データ!$F$47:$I$47,0)),INDEX(参考データ!$F$51:$I$59,MATCH(L756,参考データ!$D$51:$D$59,1),MATCH(M756,参考データ!$F$47:$I$47,0))),IF(H756="ガソリン",INDEX(参考データ!$F$60:$I$62,MATCH(L756,参考データ!$D$60:$D$62,1),MATCH(M756,参考データ!$F$47:$I$47,0)),INDEX(参考データ!$F$63:$I$71,MATCH(L756,参考データ!$D$63:$D$71,1),MATCH(M756,参考データ!$F$47:$I$47,0))))))))</f>
        <v/>
      </c>
      <c r="U756" s="218" t="str">
        <f t="shared" si="101"/>
        <v/>
      </c>
      <c r="V756" s="206" t="str">
        <f>IF(C756="","",IF(AND(K756=0,T756=0),"OK",IF(Q756="有",IF(OR(IF(I756="委託輸送",IF(H756="ガソリン",VLOOKUP(L756,参考データ!$D$4:$H$6,5,TRUE),VLOOKUP(L756,参考データ!$D$7:$H$15,5,TRUE)),IF(H756="ガソリン",VLOOKUP(L756,参考データ!$D$16:$H$18,5,TRUE),VLOOKUP(L756,参考データ!$D$19:$H$27,5,TRUE)))&lt;(J756/N756),S756&gt;R756),"エラー","OK"),IF(IF(I756="委託輸送",IF(H756="ガソリン",VLOOKUP(L756,参考データ!$D$4:$H$6,5,TRUE),VLOOKUP(L756,参考データ!$D$7:$H$15,5,TRUE)),IF(H756="ガソリン",VLOOKUP(L756,参考データ!$D$16:$H$18,5,TRUE),VLOOKUP(L756,参考データ!$D$19:$H$27,5,TRUE)))&lt;(J756/N756),"エラー","OK"))))</f>
        <v/>
      </c>
      <c r="AN756" s="156">
        <f t="shared" si="102"/>
        <v>0</v>
      </c>
      <c r="AO756" s="156">
        <f t="shared" si="103"/>
        <v>0</v>
      </c>
      <c r="AP756" s="140">
        <f t="shared" si="104"/>
        <v>0</v>
      </c>
      <c r="AQ756" s="159" t="str">
        <f t="shared" si="105"/>
        <v/>
      </c>
    </row>
    <row r="757" spans="2:43" x14ac:dyDescent="0.2">
      <c r="B757" s="202">
        <v>746</v>
      </c>
      <c r="C757" s="45"/>
      <c r="D757" s="114"/>
      <c r="E757" s="114"/>
      <c r="F757" s="114"/>
      <c r="G757" s="44"/>
      <c r="H757" s="10"/>
      <c r="I757" s="10"/>
      <c r="J757" s="5"/>
      <c r="K757" s="36"/>
      <c r="L757" s="37"/>
      <c r="M757" s="8"/>
      <c r="N757" s="82"/>
      <c r="O757" s="68"/>
      <c r="P757" s="82"/>
      <c r="Q757" s="81"/>
      <c r="R757" s="280" t="str">
        <f t="shared" si="100"/>
        <v/>
      </c>
      <c r="S757" s="39" t="str">
        <f>IF(I757="","",IF(I757="委託輸送",IF(H757="ガソリン",VLOOKUP(L757,参考データ!$D$4:$F$6,3,TRUE),VLOOKUP(L757,参考データ!$D$7:$F$15,3,TRUE)),IF(H757="ガソリン",VLOOKUP(L757,参考データ!$D$16:$F$18,3,TRUE),VLOOKUP(L757,参考データ!$D$19:$F$27,3,TRUE))))</f>
        <v/>
      </c>
      <c r="T757" s="204" t="str">
        <f>IF(C757="","",IF(AND(J757=0,K757=0),0,IF(Q757="有",IF(H757="ガソリン",VLOOKUP(M757,参考データ!$B$36:$F$38,3,FALSE)/R757^VLOOKUP(M757,参考データ!$B$36:$F$38,4,FALSE)/L757^VLOOKUP(M757,参考データ!$B$36:$F$38,5,FALSE),VLOOKUP(M757,参考データ!$B$39:$F$42,3,FALSE)/R757^VLOOKUP(M757,参考データ!$B$39:$F$42,4,FALSE)/L757^VLOOKUP(M757,参考データ!$B$39:$F$42,5,FALSE))*U757,J757/(IF(I757="委託輸送",IF(H757="ガソリン",INDEX(参考データ!$F$48:$I$50,MATCH(L757,参考データ!$D$48:$D$50,1),MATCH(M757,参考データ!$F$47:$I$47,0)),INDEX(参考データ!$F$51:$I$59,MATCH(L757,参考データ!$D$51:$D$59,1),MATCH(M757,参考データ!$F$47:$I$47,0))),IF(H757="ガソリン",INDEX(参考データ!$F$60:$I$62,MATCH(L757,参考データ!$D$60:$D$62,1),MATCH(M757,参考データ!$F$47:$I$47,0)),INDEX(参考データ!$F$63:$I$71,MATCH(L757,参考データ!$D$63:$D$71,1),MATCH(M757,参考データ!$F$47:$I$47,0))))))))</f>
        <v/>
      </c>
      <c r="U757" s="218" t="str">
        <f t="shared" si="101"/>
        <v/>
      </c>
      <c r="V757" s="206" t="str">
        <f>IF(C757="","",IF(AND(K757=0,T757=0),"OK",IF(Q757="有",IF(OR(IF(I757="委託輸送",IF(H757="ガソリン",VLOOKUP(L757,参考データ!$D$4:$H$6,5,TRUE),VLOOKUP(L757,参考データ!$D$7:$H$15,5,TRUE)),IF(H757="ガソリン",VLOOKUP(L757,参考データ!$D$16:$H$18,5,TRUE),VLOOKUP(L757,参考データ!$D$19:$H$27,5,TRUE)))&lt;(J757/N757),S757&gt;R757),"エラー","OK"),IF(IF(I757="委託輸送",IF(H757="ガソリン",VLOOKUP(L757,参考データ!$D$4:$H$6,5,TRUE),VLOOKUP(L757,参考データ!$D$7:$H$15,5,TRUE)),IF(H757="ガソリン",VLOOKUP(L757,参考データ!$D$16:$H$18,5,TRUE),VLOOKUP(L757,参考データ!$D$19:$H$27,5,TRUE)))&lt;(J757/N757),"エラー","OK"))))</f>
        <v/>
      </c>
      <c r="AN757" s="156">
        <f t="shared" si="102"/>
        <v>0</v>
      </c>
      <c r="AO757" s="156">
        <f t="shared" si="103"/>
        <v>0</v>
      </c>
      <c r="AP757" s="140">
        <f t="shared" si="104"/>
        <v>0</v>
      </c>
      <c r="AQ757" s="159" t="str">
        <f t="shared" si="105"/>
        <v/>
      </c>
    </row>
    <row r="758" spans="2:43" x14ac:dyDescent="0.2">
      <c r="B758" s="202">
        <v>747</v>
      </c>
      <c r="C758" s="45"/>
      <c r="D758" s="114"/>
      <c r="E758" s="114"/>
      <c r="F758" s="114"/>
      <c r="G758" s="44"/>
      <c r="H758" s="10"/>
      <c r="I758" s="10"/>
      <c r="J758" s="5"/>
      <c r="K758" s="36"/>
      <c r="L758" s="37"/>
      <c r="M758" s="8"/>
      <c r="N758" s="82"/>
      <c r="O758" s="68"/>
      <c r="P758" s="82"/>
      <c r="Q758" s="81"/>
      <c r="R758" s="280" t="str">
        <f t="shared" si="100"/>
        <v/>
      </c>
      <c r="S758" s="39" t="str">
        <f>IF(I758="","",IF(I758="委託輸送",IF(H758="ガソリン",VLOOKUP(L758,参考データ!$D$4:$F$6,3,TRUE),VLOOKUP(L758,参考データ!$D$7:$F$15,3,TRUE)),IF(H758="ガソリン",VLOOKUP(L758,参考データ!$D$16:$F$18,3,TRUE),VLOOKUP(L758,参考データ!$D$19:$F$27,3,TRUE))))</f>
        <v/>
      </c>
      <c r="T758" s="204" t="str">
        <f>IF(C758="","",IF(AND(J758=0,K758=0),0,IF(Q758="有",IF(H758="ガソリン",VLOOKUP(M758,参考データ!$B$36:$F$38,3,FALSE)/R758^VLOOKUP(M758,参考データ!$B$36:$F$38,4,FALSE)/L758^VLOOKUP(M758,参考データ!$B$36:$F$38,5,FALSE),VLOOKUP(M758,参考データ!$B$39:$F$42,3,FALSE)/R758^VLOOKUP(M758,参考データ!$B$39:$F$42,4,FALSE)/L758^VLOOKUP(M758,参考データ!$B$39:$F$42,5,FALSE))*U758,J758/(IF(I758="委託輸送",IF(H758="ガソリン",INDEX(参考データ!$F$48:$I$50,MATCH(L758,参考データ!$D$48:$D$50,1),MATCH(M758,参考データ!$F$47:$I$47,0)),INDEX(参考データ!$F$51:$I$59,MATCH(L758,参考データ!$D$51:$D$59,1),MATCH(M758,参考データ!$F$47:$I$47,0))),IF(H758="ガソリン",INDEX(参考データ!$F$60:$I$62,MATCH(L758,参考データ!$D$60:$D$62,1),MATCH(M758,参考データ!$F$47:$I$47,0)),INDEX(参考データ!$F$63:$I$71,MATCH(L758,参考データ!$D$63:$D$71,1),MATCH(M758,参考データ!$F$47:$I$47,0))))))))</f>
        <v/>
      </c>
      <c r="U758" s="218" t="str">
        <f t="shared" si="101"/>
        <v/>
      </c>
      <c r="V758" s="206" t="str">
        <f>IF(C758="","",IF(AND(K758=0,T758=0),"OK",IF(Q758="有",IF(OR(IF(I758="委託輸送",IF(H758="ガソリン",VLOOKUP(L758,参考データ!$D$4:$H$6,5,TRUE),VLOOKUP(L758,参考データ!$D$7:$H$15,5,TRUE)),IF(H758="ガソリン",VLOOKUP(L758,参考データ!$D$16:$H$18,5,TRUE),VLOOKUP(L758,参考データ!$D$19:$H$27,5,TRUE)))&lt;(J758/N758),S758&gt;R758),"エラー","OK"),IF(IF(I758="委託輸送",IF(H758="ガソリン",VLOOKUP(L758,参考データ!$D$4:$H$6,5,TRUE),VLOOKUP(L758,参考データ!$D$7:$H$15,5,TRUE)),IF(H758="ガソリン",VLOOKUP(L758,参考データ!$D$16:$H$18,5,TRUE),VLOOKUP(L758,参考データ!$D$19:$H$27,5,TRUE)))&lt;(J758/N758),"エラー","OK"))))</f>
        <v/>
      </c>
      <c r="AN758" s="156">
        <f t="shared" si="102"/>
        <v>0</v>
      </c>
      <c r="AO758" s="156">
        <f t="shared" si="103"/>
        <v>0</v>
      </c>
      <c r="AP758" s="140">
        <f t="shared" si="104"/>
        <v>0</v>
      </c>
      <c r="AQ758" s="159" t="str">
        <f t="shared" si="105"/>
        <v/>
      </c>
    </row>
    <row r="759" spans="2:43" x14ac:dyDescent="0.2">
      <c r="B759" s="202">
        <v>748</v>
      </c>
      <c r="C759" s="45"/>
      <c r="D759" s="114"/>
      <c r="E759" s="114"/>
      <c r="F759" s="114"/>
      <c r="G759" s="44"/>
      <c r="H759" s="10"/>
      <c r="I759" s="10"/>
      <c r="J759" s="5"/>
      <c r="K759" s="36"/>
      <c r="L759" s="37"/>
      <c r="M759" s="8"/>
      <c r="N759" s="82"/>
      <c r="O759" s="68"/>
      <c r="P759" s="82"/>
      <c r="Q759" s="81"/>
      <c r="R759" s="280" t="str">
        <f t="shared" si="100"/>
        <v/>
      </c>
      <c r="S759" s="39" t="str">
        <f>IF(I759="","",IF(I759="委託輸送",IF(H759="ガソリン",VLOOKUP(L759,参考データ!$D$4:$F$6,3,TRUE),VLOOKUP(L759,参考データ!$D$7:$F$15,3,TRUE)),IF(H759="ガソリン",VLOOKUP(L759,参考データ!$D$16:$F$18,3,TRUE),VLOOKUP(L759,参考データ!$D$19:$F$27,3,TRUE))))</f>
        <v/>
      </c>
      <c r="T759" s="204" t="str">
        <f>IF(C759="","",IF(AND(J759=0,K759=0),0,IF(Q759="有",IF(H759="ガソリン",VLOOKUP(M759,参考データ!$B$36:$F$38,3,FALSE)/R759^VLOOKUP(M759,参考データ!$B$36:$F$38,4,FALSE)/L759^VLOOKUP(M759,参考データ!$B$36:$F$38,5,FALSE),VLOOKUP(M759,参考データ!$B$39:$F$42,3,FALSE)/R759^VLOOKUP(M759,参考データ!$B$39:$F$42,4,FALSE)/L759^VLOOKUP(M759,参考データ!$B$39:$F$42,5,FALSE))*U759,J759/(IF(I759="委託輸送",IF(H759="ガソリン",INDEX(参考データ!$F$48:$I$50,MATCH(L759,参考データ!$D$48:$D$50,1),MATCH(M759,参考データ!$F$47:$I$47,0)),INDEX(参考データ!$F$51:$I$59,MATCH(L759,参考データ!$D$51:$D$59,1),MATCH(M759,参考データ!$F$47:$I$47,0))),IF(H759="ガソリン",INDEX(参考データ!$F$60:$I$62,MATCH(L759,参考データ!$D$60:$D$62,1),MATCH(M759,参考データ!$F$47:$I$47,0)),INDEX(参考データ!$F$63:$I$71,MATCH(L759,参考データ!$D$63:$D$71,1),MATCH(M759,参考データ!$F$47:$I$47,0))))))))</f>
        <v/>
      </c>
      <c r="U759" s="218" t="str">
        <f t="shared" si="101"/>
        <v/>
      </c>
      <c r="V759" s="206" t="str">
        <f>IF(C759="","",IF(AND(K759=0,T759=0),"OK",IF(Q759="有",IF(OR(IF(I759="委託輸送",IF(H759="ガソリン",VLOOKUP(L759,参考データ!$D$4:$H$6,5,TRUE),VLOOKUP(L759,参考データ!$D$7:$H$15,5,TRUE)),IF(H759="ガソリン",VLOOKUP(L759,参考データ!$D$16:$H$18,5,TRUE),VLOOKUP(L759,参考データ!$D$19:$H$27,5,TRUE)))&lt;(J759/N759),S759&gt;R759),"エラー","OK"),IF(IF(I759="委託輸送",IF(H759="ガソリン",VLOOKUP(L759,参考データ!$D$4:$H$6,5,TRUE),VLOOKUP(L759,参考データ!$D$7:$H$15,5,TRUE)),IF(H759="ガソリン",VLOOKUP(L759,参考データ!$D$16:$H$18,5,TRUE),VLOOKUP(L759,参考データ!$D$19:$H$27,5,TRUE)))&lt;(J759/N759),"エラー","OK"))))</f>
        <v/>
      </c>
      <c r="AN759" s="156">
        <f t="shared" si="102"/>
        <v>0</v>
      </c>
      <c r="AO759" s="156">
        <f t="shared" si="103"/>
        <v>0</v>
      </c>
      <c r="AP759" s="140">
        <f t="shared" si="104"/>
        <v>0</v>
      </c>
      <c r="AQ759" s="159" t="str">
        <f t="shared" si="105"/>
        <v/>
      </c>
    </row>
    <row r="760" spans="2:43" x14ac:dyDescent="0.2">
      <c r="B760" s="202">
        <v>749</v>
      </c>
      <c r="C760" s="45"/>
      <c r="D760" s="114"/>
      <c r="E760" s="114"/>
      <c r="F760" s="114"/>
      <c r="G760" s="44"/>
      <c r="H760" s="10"/>
      <c r="I760" s="10"/>
      <c r="J760" s="5"/>
      <c r="K760" s="36"/>
      <c r="L760" s="37"/>
      <c r="M760" s="8"/>
      <c r="N760" s="82"/>
      <c r="O760" s="68"/>
      <c r="P760" s="82"/>
      <c r="Q760" s="81"/>
      <c r="R760" s="280" t="str">
        <f t="shared" si="100"/>
        <v/>
      </c>
      <c r="S760" s="39" t="str">
        <f>IF(I760="","",IF(I760="委託輸送",IF(H760="ガソリン",VLOOKUP(L760,参考データ!$D$4:$F$6,3,TRUE),VLOOKUP(L760,参考データ!$D$7:$F$15,3,TRUE)),IF(H760="ガソリン",VLOOKUP(L760,参考データ!$D$16:$F$18,3,TRUE),VLOOKUP(L760,参考データ!$D$19:$F$27,3,TRUE))))</f>
        <v/>
      </c>
      <c r="T760" s="204" t="str">
        <f>IF(C760="","",IF(AND(J760=0,K760=0),0,IF(Q760="有",IF(H760="ガソリン",VLOOKUP(M760,参考データ!$B$36:$F$38,3,FALSE)/R760^VLOOKUP(M760,参考データ!$B$36:$F$38,4,FALSE)/L760^VLOOKUP(M760,参考データ!$B$36:$F$38,5,FALSE),VLOOKUP(M760,参考データ!$B$39:$F$42,3,FALSE)/R760^VLOOKUP(M760,参考データ!$B$39:$F$42,4,FALSE)/L760^VLOOKUP(M760,参考データ!$B$39:$F$42,5,FALSE))*U760,J760/(IF(I760="委託輸送",IF(H760="ガソリン",INDEX(参考データ!$F$48:$I$50,MATCH(L760,参考データ!$D$48:$D$50,1),MATCH(M760,参考データ!$F$47:$I$47,0)),INDEX(参考データ!$F$51:$I$59,MATCH(L760,参考データ!$D$51:$D$59,1),MATCH(M760,参考データ!$F$47:$I$47,0))),IF(H760="ガソリン",INDEX(参考データ!$F$60:$I$62,MATCH(L760,参考データ!$D$60:$D$62,1),MATCH(M760,参考データ!$F$47:$I$47,0)),INDEX(参考データ!$F$63:$I$71,MATCH(L760,参考データ!$D$63:$D$71,1),MATCH(M760,参考データ!$F$47:$I$47,0))))))))</f>
        <v/>
      </c>
      <c r="U760" s="218" t="str">
        <f t="shared" si="101"/>
        <v/>
      </c>
      <c r="V760" s="206" t="str">
        <f>IF(C760="","",IF(AND(K760=0,T760=0),"OK",IF(Q760="有",IF(OR(IF(I760="委託輸送",IF(H760="ガソリン",VLOOKUP(L760,参考データ!$D$4:$H$6,5,TRUE),VLOOKUP(L760,参考データ!$D$7:$H$15,5,TRUE)),IF(H760="ガソリン",VLOOKUP(L760,参考データ!$D$16:$H$18,5,TRUE),VLOOKUP(L760,参考データ!$D$19:$H$27,5,TRUE)))&lt;(J760/N760),S760&gt;R760),"エラー","OK"),IF(IF(I760="委託輸送",IF(H760="ガソリン",VLOOKUP(L760,参考データ!$D$4:$H$6,5,TRUE),VLOOKUP(L760,参考データ!$D$7:$H$15,5,TRUE)),IF(H760="ガソリン",VLOOKUP(L760,参考データ!$D$16:$H$18,5,TRUE),VLOOKUP(L760,参考データ!$D$19:$H$27,5,TRUE)))&lt;(J760/N760),"エラー","OK"))))</f>
        <v/>
      </c>
      <c r="AN760" s="156">
        <f t="shared" si="102"/>
        <v>0</v>
      </c>
      <c r="AO760" s="156">
        <f t="shared" si="103"/>
        <v>0</v>
      </c>
      <c r="AP760" s="140">
        <f t="shared" si="104"/>
        <v>0</v>
      </c>
      <c r="AQ760" s="159" t="str">
        <f t="shared" si="105"/>
        <v/>
      </c>
    </row>
    <row r="761" spans="2:43" x14ac:dyDescent="0.2">
      <c r="B761" s="202">
        <v>750</v>
      </c>
      <c r="C761" s="45"/>
      <c r="D761" s="114"/>
      <c r="E761" s="114"/>
      <c r="F761" s="114"/>
      <c r="G761" s="44"/>
      <c r="H761" s="10"/>
      <c r="I761" s="10"/>
      <c r="J761" s="5"/>
      <c r="K761" s="36"/>
      <c r="L761" s="37"/>
      <c r="M761" s="8"/>
      <c r="N761" s="82"/>
      <c r="O761" s="68"/>
      <c r="P761" s="82"/>
      <c r="Q761" s="81"/>
      <c r="R761" s="280" t="str">
        <f t="shared" si="100"/>
        <v/>
      </c>
      <c r="S761" s="39" t="str">
        <f>IF(I761="","",IF(I761="委託輸送",IF(H761="ガソリン",VLOOKUP(L761,参考データ!$D$4:$F$6,3,TRUE),VLOOKUP(L761,参考データ!$D$7:$F$15,3,TRUE)),IF(H761="ガソリン",VLOOKUP(L761,参考データ!$D$16:$F$18,3,TRUE),VLOOKUP(L761,参考データ!$D$19:$F$27,3,TRUE))))</f>
        <v/>
      </c>
      <c r="T761" s="204" t="str">
        <f>IF(C761="","",IF(AND(J761=0,K761=0),0,IF(Q761="有",IF(H761="ガソリン",VLOOKUP(M761,参考データ!$B$36:$F$38,3,FALSE)/R761^VLOOKUP(M761,参考データ!$B$36:$F$38,4,FALSE)/L761^VLOOKUP(M761,参考データ!$B$36:$F$38,5,FALSE),VLOOKUP(M761,参考データ!$B$39:$F$42,3,FALSE)/R761^VLOOKUP(M761,参考データ!$B$39:$F$42,4,FALSE)/L761^VLOOKUP(M761,参考データ!$B$39:$F$42,5,FALSE))*U761,J761/(IF(I761="委託輸送",IF(H761="ガソリン",INDEX(参考データ!$F$48:$I$50,MATCH(L761,参考データ!$D$48:$D$50,1),MATCH(M761,参考データ!$F$47:$I$47,0)),INDEX(参考データ!$F$51:$I$59,MATCH(L761,参考データ!$D$51:$D$59,1),MATCH(M761,参考データ!$F$47:$I$47,0))),IF(H761="ガソリン",INDEX(参考データ!$F$60:$I$62,MATCH(L761,参考データ!$D$60:$D$62,1),MATCH(M761,参考データ!$F$47:$I$47,0)),INDEX(参考データ!$F$63:$I$71,MATCH(L761,参考データ!$D$63:$D$71,1),MATCH(M761,参考データ!$F$47:$I$47,0))))))))</f>
        <v/>
      </c>
      <c r="U761" s="218" t="str">
        <f t="shared" si="101"/>
        <v/>
      </c>
      <c r="V761" s="206" t="str">
        <f>IF(C761="","",IF(AND(K761=0,T761=0),"OK",IF(Q761="有",IF(OR(IF(I761="委託輸送",IF(H761="ガソリン",VLOOKUP(L761,参考データ!$D$4:$H$6,5,TRUE),VLOOKUP(L761,参考データ!$D$7:$H$15,5,TRUE)),IF(H761="ガソリン",VLOOKUP(L761,参考データ!$D$16:$H$18,5,TRUE),VLOOKUP(L761,参考データ!$D$19:$H$27,5,TRUE)))&lt;(J761/N761),S761&gt;R761),"エラー","OK"),IF(IF(I761="委託輸送",IF(H761="ガソリン",VLOOKUP(L761,参考データ!$D$4:$H$6,5,TRUE),VLOOKUP(L761,参考データ!$D$7:$H$15,5,TRUE)),IF(H761="ガソリン",VLOOKUP(L761,参考データ!$D$16:$H$18,5,TRUE),VLOOKUP(L761,参考データ!$D$19:$H$27,5,TRUE)))&lt;(J761/N761),"エラー","OK"))))</f>
        <v/>
      </c>
      <c r="AN761" s="156">
        <f t="shared" si="102"/>
        <v>0</v>
      </c>
      <c r="AO761" s="156">
        <f t="shared" si="103"/>
        <v>0</v>
      </c>
      <c r="AP761" s="140">
        <f t="shared" si="104"/>
        <v>0</v>
      </c>
      <c r="AQ761" s="159" t="str">
        <f t="shared" si="105"/>
        <v/>
      </c>
    </row>
    <row r="762" spans="2:43" x14ac:dyDescent="0.2">
      <c r="B762" s="202">
        <v>751</v>
      </c>
      <c r="C762" s="45"/>
      <c r="D762" s="114"/>
      <c r="E762" s="114"/>
      <c r="F762" s="114"/>
      <c r="G762" s="44"/>
      <c r="H762" s="10"/>
      <c r="I762" s="10"/>
      <c r="J762" s="5"/>
      <c r="K762" s="36"/>
      <c r="L762" s="37"/>
      <c r="M762" s="8"/>
      <c r="N762" s="82"/>
      <c r="O762" s="68"/>
      <c r="P762" s="82"/>
      <c r="Q762" s="81"/>
      <c r="R762" s="280" t="str">
        <f t="shared" si="100"/>
        <v/>
      </c>
      <c r="S762" s="39" t="str">
        <f>IF(I762="","",IF(I762="委託輸送",IF(H762="ガソリン",VLOOKUP(L762,参考データ!$D$4:$F$6,3,TRUE),VLOOKUP(L762,参考データ!$D$7:$F$15,3,TRUE)),IF(H762="ガソリン",VLOOKUP(L762,参考データ!$D$16:$F$18,3,TRUE),VLOOKUP(L762,参考データ!$D$19:$F$27,3,TRUE))))</f>
        <v/>
      </c>
      <c r="T762" s="204" t="str">
        <f>IF(C762="","",IF(AND(J762=0,K762=0),0,IF(Q762="有",IF(H762="ガソリン",VLOOKUP(M762,参考データ!$B$36:$F$38,3,FALSE)/R762^VLOOKUP(M762,参考データ!$B$36:$F$38,4,FALSE)/L762^VLOOKUP(M762,参考データ!$B$36:$F$38,5,FALSE),VLOOKUP(M762,参考データ!$B$39:$F$42,3,FALSE)/R762^VLOOKUP(M762,参考データ!$B$39:$F$42,4,FALSE)/L762^VLOOKUP(M762,参考データ!$B$39:$F$42,5,FALSE))*U762,J762/(IF(I762="委託輸送",IF(H762="ガソリン",INDEX(参考データ!$F$48:$I$50,MATCH(L762,参考データ!$D$48:$D$50,1),MATCH(M762,参考データ!$F$47:$I$47,0)),INDEX(参考データ!$F$51:$I$59,MATCH(L762,参考データ!$D$51:$D$59,1),MATCH(M762,参考データ!$F$47:$I$47,0))),IF(H762="ガソリン",INDEX(参考データ!$F$60:$I$62,MATCH(L762,参考データ!$D$60:$D$62,1),MATCH(M762,参考データ!$F$47:$I$47,0)),INDEX(参考データ!$F$63:$I$71,MATCH(L762,参考データ!$D$63:$D$71,1),MATCH(M762,参考データ!$F$47:$I$47,0))))))))</f>
        <v/>
      </c>
      <c r="U762" s="218" t="str">
        <f t="shared" si="101"/>
        <v/>
      </c>
      <c r="V762" s="206" t="str">
        <f>IF(C762="","",IF(AND(K762=0,T762=0),"OK",IF(Q762="有",IF(OR(IF(I762="委託輸送",IF(H762="ガソリン",VLOOKUP(L762,参考データ!$D$4:$H$6,5,TRUE),VLOOKUP(L762,参考データ!$D$7:$H$15,5,TRUE)),IF(H762="ガソリン",VLOOKUP(L762,参考データ!$D$16:$H$18,5,TRUE),VLOOKUP(L762,参考データ!$D$19:$H$27,5,TRUE)))&lt;(J762/N762),S762&gt;R762),"エラー","OK"),IF(IF(I762="委託輸送",IF(H762="ガソリン",VLOOKUP(L762,参考データ!$D$4:$H$6,5,TRUE),VLOOKUP(L762,参考データ!$D$7:$H$15,5,TRUE)),IF(H762="ガソリン",VLOOKUP(L762,参考データ!$D$16:$H$18,5,TRUE),VLOOKUP(L762,参考データ!$D$19:$H$27,5,TRUE)))&lt;(J762/N762),"エラー","OK"))))</f>
        <v/>
      </c>
      <c r="AN762" s="156">
        <f t="shared" si="102"/>
        <v>0</v>
      </c>
      <c r="AO762" s="156">
        <f t="shared" si="103"/>
        <v>0</v>
      </c>
      <c r="AP762" s="140">
        <f t="shared" si="104"/>
        <v>0</v>
      </c>
      <c r="AQ762" s="159" t="str">
        <f t="shared" si="105"/>
        <v/>
      </c>
    </row>
    <row r="763" spans="2:43" x14ac:dyDescent="0.2">
      <c r="B763" s="202">
        <v>752</v>
      </c>
      <c r="C763" s="45"/>
      <c r="D763" s="114"/>
      <c r="E763" s="114"/>
      <c r="F763" s="114"/>
      <c r="G763" s="44"/>
      <c r="H763" s="10"/>
      <c r="I763" s="10"/>
      <c r="J763" s="5"/>
      <c r="K763" s="36"/>
      <c r="L763" s="37"/>
      <c r="M763" s="8"/>
      <c r="N763" s="82"/>
      <c r="O763" s="68"/>
      <c r="P763" s="82"/>
      <c r="Q763" s="81"/>
      <c r="R763" s="280" t="str">
        <f t="shared" si="100"/>
        <v/>
      </c>
      <c r="S763" s="39" t="str">
        <f>IF(I763="","",IF(I763="委託輸送",IF(H763="ガソリン",VLOOKUP(L763,参考データ!$D$4:$F$6,3,TRUE),VLOOKUP(L763,参考データ!$D$7:$F$15,3,TRUE)),IF(H763="ガソリン",VLOOKUP(L763,参考データ!$D$16:$F$18,3,TRUE),VLOOKUP(L763,参考データ!$D$19:$F$27,3,TRUE))))</f>
        <v/>
      </c>
      <c r="T763" s="204" t="str">
        <f>IF(C763="","",IF(AND(J763=0,K763=0),0,IF(Q763="有",IF(H763="ガソリン",VLOOKUP(M763,参考データ!$B$36:$F$38,3,FALSE)/R763^VLOOKUP(M763,参考データ!$B$36:$F$38,4,FALSE)/L763^VLOOKUP(M763,参考データ!$B$36:$F$38,5,FALSE),VLOOKUP(M763,参考データ!$B$39:$F$42,3,FALSE)/R763^VLOOKUP(M763,参考データ!$B$39:$F$42,4,FALSE)/L763^VLOOKUP(M763,参考データ!$B$39:$F$42,5,FALSE))*U763,J763/(IF(I763="委託輸送",IF(H763="ガソリン",INDEX(参考データ!$F$48:$I$50,MATCH(L763,参考データ!$D$48:$D$50,1),MATCH(M763,参考データ!$F$47:$I$47,0)),INDEX(参考データ!$F$51:$I$59,MATCH(L763,参考データ!$D$51:$D$59,1),MATCH(M763,参考データ!$F$47:$I$47,0))),IF(H763="ガソリン",INDEX(参考データ!$F$60:$I$62,MATCH(L763,参考データ!$D$60:$D$62,1),MATCH(M763,参考データ!$F$47:$I$47,0)),INDEX(参考データ!$F$63:$I$71,MATCH(L763,参考データ!$D$63:$D$71,1),MATCH(M763,参考データ!$F$47:$I$47,0))))))))</f>
        <v/>
      </c>
      <c r="U763" s="218" t="str">
        <f t="shared" si="101"/>
        <v/>
      </c>
      <c r="V763" s="206" t="str">
        <f>IF(C763="","",IF(AND(K763=0,T763=0),"OK",IF(Q763="有",IF(OR(IF(I763="委託輸送",IF(H763="ガソリン",VLOOKUP(L763,参考データ!$D$4:$H$6,5,TRUE),VLOOKUP(L763,参考データ!$D$7:$H$15,5,TRUE)),IF(H763="ガソリン",VLOOKUP(L763,参考データ!$D$16:$H$18,5,TRUE),VLOOKUP(L763,参考データ!$D$19:$H$27,5,TRUE)))&lt;(J763/N763),S763&gt;R763),"エラー","OK"),IF(IF(I763="委託輸送",IF(H763="ガソリン",VLOOKUP(L763,参考データ!$D$4:$H$6,5,TRUE),VLOOKUP(L763,参考データ!$D$7:$H$15,5,TRUE)),IF(H763="ガソリン",VLOOKUP(L763,参考データ!$D$16:$H$18,5,TRUE),VLOOKUP(L763,参考データ!$D$19:$H$27,5,TRUE)))&lt;(J763/N763),"エラー","OK"))))</f>
        <v/>
      </c>
      <c r="AN763" s="156">
        <f t="shared" si="102"/>
        <v>0</v>
      </c>
      <c r="AO763" s="156">
        <f t="shared" si="103"/>
        <v>0</v>
      </c>
      <c r="AP763" s="140">
        <f t="shared" si="104"/>
        <v>0</v>
      </c>
      <c r="AQ763" s="159" t="str">
        <f t="shared" si="105"/>
        <v/>
      </c>
    </row>
    <row r="764" spans="2:43" x14ac:dyDescent="0.2">
      <c r="B764" s="202">
        <v>753</v>
      </c>
      <c r="C764" s="45"/>
      <c r="D764" s="114"/>
      <c r="E764" s="114"/>
      <c r="F764" s="114"/>
      <c r="G764" s="44"/>
      <c r="H764" s="10"/>
      <c r="I764" s="10"/>
      <c r="J764" s="5"/>
      <c r="K764" s="36"/>
      <c r="L764" s="37"/>
      <c r="M764" s="8"/>
      <c r="N764" s="82"/>
      <c r="O764" s="68"/>
      <c r="P764" s="82"/>
      <c r="Q764" s="81"/>
      <c r="R764" s="280" t="str">
        <f t="shared" si="100"/>
        <v/>
      </c>
      <c r="S764" s="39" t="str">
        <f>IF(I764="","",IF(I764="委託輸送",IF(H764="ガソリン",VLOOKUP(L764,参考データ!$D$4:$F$6,3,TRUE),VLOOKUP(L764,参考データ!$D$7:$F$15,3,TRUE)),IF(H764="ガソリン",VLOOKUP(L764,参考データ!$D$16:$F$18,3,TRUE),VLOOKUP(L764,参考データ!$D$19:$F$27,3,TRUE))))</f>
        <v/>
      </c>
      <c r="T764" s="204" t="str">
        <f>IF(C764="","",IF(AND(J764=0,K764=0),0,IF(Q764="有",IF(H764="ガソリン",VLOOKUP(M764,参考データ!$B$36:$F$38,3,FALSE)/R764^VLOOKUP(M764,参考データ!$B$36:$F$38,4,FALSE)/L764^VLOOKUP(M764,参考データ!$B$36:$F$38,5,FALSE),VLOOKUP(M764,参考データ!$B$39:$F$42,3,FALSE)/R764^VLOOKUP(M764,参考データ!$B$39:$F$42,4,FALSE)/L764^VLOOKUP(M764,参考データ!$B$39:$F$42,5,FALSE))*U764,J764/(IF(I764="委託輸送",IF(H764="ガソリン",INDEX(参考データ!$F$48:$I$50,MATCH(L764,参考データ!$D$48:$D$50,1),MATCH(M764,参考データ!$F$47:$I$47,0)),INDEX(参考データ!$F$51:$I$59,MATCH(L764,参考データ!$D$51:$D$59,1),MATCH(M764,参考データ!$F$47:$I$47,0))),IF(H764="ガソリン",INDEX(参考データ!$F$60:$I$62,MATCH(L764,参考データ!$D$60:$D$62,1),MATCH(M764,参考データ!$F$47:$I$47,0)),INDEX(参考データ!$F$63:$I$71,MATCH(L764,参考データ!$D$63:$D$71,1),MATCH(M764,参考データ!$F$47:$I$47,0))))))))</f>
        <v/>
      </c>
      <c r="U764" s="218" t="str">
        <f t="shared" si="101"/>
        <v/>
      </c>
      <c r="V764" s="206" t="str">
        <f>IF(C764="","",IF(AND(K764=0,T764=0),"OK",IF(Q764="有",IF(OR(IF(I764="委託輸送",IF(H764="ガソリン",VLOOKUP(L764,参考データ!$D$4:$H$6,5,TRUE),VLOOKUP(L764,参考データ!$D$7:$H$15,5,TRUE)),IF(H764="ガソリン",VLOOKUP(L764,参考データ!$D$16:$H$18,5,TRUE),VLOOKUP(L764,参考データ!$D$19:$H$27,5,TRUE)))&lt;(J764/N764),S764&gt;R764),"エラー","OK"),IF(IF(I764="委託輸送",IF(H764="ガソリン",VLOOKUP(L764,参考データ!$D$4:$H$6,5,TRUE),VLOOKUP(L764,参考データ!$D$7:$H$15,5,TRUE)),IF(H764="ガソリン",VLOOKUP(L764,参考データ!$D$16:$H$18,5,TRUE),VLOOKUP(L764,参考データ!$D$19:$H$27,5,TRUE)))&lt;(J764/N764),"エラー","OK"))))</f>
        <v/>
      </c>
      <c r="AN764" s="156">
        <f t="shared" si="102"/>
        <v>0</v>
      </c>
      <c r="AO764" s="156">
        <f t="shared" si="103"/>
        <v>0</v>
      </c>
      <c r="AP764" s="140">
        <f t="shared" si="104"/>
        <v>0</v>
      </c>
      <c r="AQ764" s="159" t="str">
        <f t="shared" si="105"/>
        <v/>
      </c>
    </row>
    <row r="765" spans="2:43" x14ac:dyDescent="0.2">
      <c r="B765" s="202">
        <v>754</v>
      </c>
      <c r="C765" s="45"/>
      <c r="D765" s="114"/>
      <c r="E765" s="114"/>
      <c r="F765" s="114"/>
      <c r="G765" s="44"/>
      <c r="H765" s="10"/>
      <c r="I765" s="10"/>
      <c r="J765" s="5"/>
      <c r="K765" s="36"/>
      <c r="L765" s="37"/>
      <c r="M765" s="8"/>
      <c r="N765" s="82"/>
      <c r="O765" s="68"/>
      <c r="P765" s="82"/>
      <c r="Q765" s="81"/>
      <c r="R765" s="280" t="str">
        <f t="shared" si="100"/>
        <v/>
      </c>
      <c r="S765" s="39" t="str">
        <f>IF(I765="","",IF(I765="委託輸送",IF(H765="ガソリン",VLOOKUP(L765,参考データ!$D$4:$F$6,3,TRUE),VLOOKUP(L765,参考データ!$D$7:$F$15,3,TRUE)),IF(H765="ガソリン",VLOOKUP(L765,参考データ!$D$16:$F$18,3,TRUE),VLOOKUP(L765,参考データ!$D$19:$F$27,3,TRUE))))</f>
        <v/>
      </c>
      <c r="T765" s="204" t="str">
        <f>IF(C765="","",IF(AND(J765=0,K765=0),0,IF(Q765="有",IF(H765="ガソリン",VLOOKUP(M765,参考データ!$B$36:$F$38,3,FALSE)/R765^VLOOKUP(M765,参考データ!$B$36:$F$38,4,FALSE)/L765^VLOOKUP(M765,参考データ!$B$36:$F$38,5,FALSE),VLOOKUP(M765,参考データ!$B$39:$F$42,3,FALSE)/R765^VLOOKUP(M765,参考データ!$B$39:$F$42,4,FALSE)/L765^VLOOKUP(M765,参考データ!$B$39:$F$42,5,FALSE))*U765,J765/(IF(I765="委託輸送",IF(H765="ガソリン",INDEX(参考データ!$F$48:$I$50,MATCH(L765,参考データ!$D$48:$D$50,1),MATCH(M765,参考データ!$F$47:$I$47,0)),INDEX(参考データ!$F$51:$I$59,MATCH(L765,参考データ!$D$51:$D$59,1),MATCH(M765,参考データ!$F$47:$I$47,0))),IF(H765="ガソリン",INDEX(参考データ!$F$60:$I$62,MATCH(L765,参考データ!$D$60:$D$62,1),MATCH(M765,参考データ!$F$47:$I$47,0)),INDEX(参考データ!$F$63:$I$71,MATCH(L765,参考データ!$D$63:$D$71,1),MATCH(M765,参考データ!$F$47:$I$47,0))))))))</f>
        <v/>
      </c>
      <c r="U765" s="218" t="str">
        <f t="shared" si="101"/>
        <v/>
      </c>
      <c r="V765" s="206" t="str">
        <f>IF(C765="","",IF(AND(K765=0,T765=0),"OK",IF(Q765="有",IF(OR(IF(I765="委託輸送",IF(H765="ガソリン",VLOOKUP(L765,参考データ!$D$4:$H$6,5,TRUE),VLOOKUP(L765,参考データ!$D$7:$H$15,5,TRUE)),IF(H765="ガソリン",VLOOKUP(L765,参考データ!$D$16:$H$18,5,TRUE),VLOOKUP(L765,参考データ!$D$19:$H$27,5,TRUE)))&lt;(J765/N765),S765&gt;R765),"エラー","OK"),IF(IF(I765="委託輸送",IF(H765="ガソリン",VLOOKUP(L765,参考データ!$D$4:$H$6,5,TRUE),VLOOKUP(L765,参考データ!$D$7:$H$15,5,TRUE)),IF(H765="ガソリン",VLOOKUP(L765,参考データ!$D$16:$H$18,5,TRUE),VLOOKUP(L765,参考データ!$D$19:$H$27,5,TRUE)))&lt;(J765/N765),"エラー","OK"))))</f>
        <v/>
      </c>
      <c r="AN765" s="156">
        <f t="shared" si="102"/>
        <v>0</v>
      </c>
      <c r="AO765" s="156">
        <f t="shared" si="103"/>
        <v>0</v>
      </c>
      <c r="AP765" s="140">
        <f t="shared" si="104"/>
        <v>0</v>
      </c>
      <c r="AQ765" s="159" t="str">
        <f t="shared" si="105"/>
        <v/>
      </c>
    </row>
    <row r="766" spans="2:43" x14ac:dyDescent="0.2">
      <c r="B766" s="202">
        <v>755</v>
      </c>
      <c r="C766" s="45"/>
      <c r="D766" s="114"/>
      <c r="E766" s="114"/>
      <c r="F766" s="114"/>
      <c r="G766" s="44"/>
      <c r="H766" s="10"/>
      <c r="I766" s="10"/>
      <c r="J766" s="5"/>
      <c r="K766" s="36"/>
      <c r="L766" s="37"/>
      <c r="M766" s="8"/>
      <c r="N766" s="82"/>
      <c r="O766" s="68"/>
      <c r="P766" s="82"/>
      <c r="Q766" s="81"/>
      <c r="R766" s="280" t="str">
        <f t="shared" si="100"/>
        <v/>
      </c>
      <c r="S766" s="39" t="str">
        <f>IF(I766="","",IF(I766="委託輸送",IF(H766="ガソリン",VLOOKUP(L766,参考データ!$D$4:$F$6,3,TRUE),VLOOKUP(L766,参考データ!$D$7:$F$15,3,TRUE)),IF(H766="ガソリン",VLOOKUP(L766,参考データ!$D$16:$F$18,3,TRUE),VLOOKUP(L766,参考データ!$D$19:$F$27,3,TRUE))))</f>
        <v/>
      </c>
      <c r="T766" s="204" t="str">
        <f>IF(C766="","",IF(AND(J766=0,K766=0),0,IF(Q766="有",IF(H766="ガソリン",VLOOKUP(M766,参考データ!$B$36:$F$38,3,FALSE)/R766^VLOOKUP(M766,参考データ!$B$36:$F$38,4,FALSE)/L766^VLOOKUP(M766,参考データ!$B$36:$F$38,5,FALSE),VLOOKUP(M766,参考データ!$B$39:$F$42,3,FALSE)/R766^VLOOKUP(M766,参考データ!$B$39:$F$42,4,FALSE)/L766^VLOOKUP(M766,参考データ!$B$39:$F$42,5,FALSE))*U766,J766/(IF(I766="委託輸送",IF(H766="ガソリン",INDEX(参考データ!$F$48:$I$50,MATCH(L766,参考データ!$D$48:$D$50,1),MATCH(M766,参考データ!$F$47:$I$47,0)),INDEX(参考データ!$F$51:$I$59,MATCH(L766,参考データ!$D$51:$D$59,1),MATCH(M766,参考データ!$F$47:$I$47,0))),IF(H766="ガソリン",INDEX(参考データ!$F$60:$I$62,MATCH(L766,参考データ!$D$60:$D$62,1),MATCH(M766,参考データ!$F$47:$I$47,0)),INDEX(参考データ!$F$63:$I$71,MATCH(L766,参考データ!$D$63:$D$71,1),MATCH(M766,参考データ!$F$47:$I$47,0))))))))</f>
        <v/>
      </c>
      <c r="U766" s="218" t="str">
        <f t="shared" si="101"/>
        <v/>
      </c>
      <c r="V766" s="206" t="str">
        <f>IF(C766="","",IF(AND(K766=0,T766=0),"OK",IF(Q766="有",IF(OR(IF(I766="委託輸送",IF(H766="ガソリン",VLOOKUP(L766,参考データ!$D$4:$H$6,5,TRUE),VLOOKUP(L766,参考データ!$D$7:$H$15,5,TRUE)),IF(H766="ガソリン",VLOOKUP(L766,参考データ!$D$16:$H$18,5,TRUE),VLOOKUP(L766,参考データ!$D$19:$H$27,5,TRUE)))&lt;(J766/N766),S766&gt;R766),"エラー","OK"),IF(IF(I766="委託輸送",IF(H766="ガソリン",VLOOKUP(L766,参考データ!$D$4:$H$6,5,TRUE),VLOOKUP(L766,参考データ!$D$7:$H$15,5,TRUE)),IF(H766="ガソリン",VLOOKUP(L766,参考データ!$D$16:$H$18,5,TRUE),VLOOKUP(L766,参考データ!$D$19:$H$27,5,TRUE)))&lt;(J766/N766),"エラー","OK"))))</f>
        <v/>
      </c>
      <c r="AN766" s="156">
        <f t="shared" si="102"/>
        <v>0</v>
      </c>
      <c r="AO766" s="156">
        <f t="shared" si="103"/>
        <v>0</v>
      </c>
      <c r="AP766" s="140">
        <f t="shared" si="104"/>
        <v>0</v>
      </c>
      <c r="AQ766" s="159" t="str">
        <f t="shared" si="105"/>
        <v/>
      </c>
    </row>
    <row r="767" spans="2:43" x14ac:dyDescent="0.2">
      <c r="B767" s="202">
        <v>756</v>
      </c>
      <c r="C767" s="45"/>
      <c r="D767" s="114"/>
      <c r="E767" s="114"/>
      <c r="F767" s="114"/>
      <c r="G767" s="44"/>
      <c r="H767" s="10"/>
      <c r="I767" s="10"/>
      <c r="J767" s="5"/>
      <c r="K767" s="36"/>
      <c r="L767" s="37"/>
      <c r="M767" s="8"/>
      <c r="N767" s="82"/>
      <c r="O767" s="68"/>
      <c r="P767" s="82"/>
      <c r="Q767" s="81"/>
      <c r="R767" s="280" t="str">
        <f t="shared" si="100"/>
        <v/>
      </c>
      <c r="S767" s="39" t="str">
        <f>IF(I767="","",IF(I767="委託輸送",IF(H767="ガソリン",VLOOKUP(L767,参考データ!$D$4:$F$6,3,TRUE),VLOOKUP(L767,参考データ!$D$7:$F$15,3,TRUE)),IF(H767="ガソリン",VLOOKUP(L767,参考データ!$D$16:$F$18,3,TRUE),VLOOKUP(L767,参考データ!$D$19:$F$27,3,TRUE))))</f>
        <v/>
      </c>
      <c r="T767" s="204" t="str">
        <f>IF(C767="","",IF(AND(J767=0,K767=0),0,IF(Q767="有",IF(H767="ガソリン",VLOOKUP(M767,参考データ!$B$36:$F$38,3,FALSE)/R767^VLOOKUP(M767,参考データ!$B$36:$F$38,4,FALSE)/L767^VLOOKUP(M767,参考データ!$B$36:$F$38,5,FALSE),VLOOKUP(M767,参考データ!$B$39:$F$42,3,FALSE)/R767^VLOOKUP(M767,参考データ!$B$39:$F$42,4,FALSE)/L767^VLOOKUP(M767,参考データ!$B$39:$F$42,5,FALSE))*U767,J767/(IF(I767="委託輸送",IF(H767="ガソリン",INDEX(参考データ!$F$48:$I$50,MATCH(L767,参考データ!$D$48:$D$50,1),MATCH(M767,参考データ!$F$47:$I$47,0)),INDEX(参考データ!$F$51:$I$59,MATCH(L767,参考データ!$D$51:$D$59,1),MATCH(M767,参考データ!$F$47:$I$47,0))),IF(H767="ガソリン",INDEX(参考データ!$F$60:$I$62,MATCH(L767,参考データ!$D$60:$D$62,1),MATCH(M767,参考データ!$F$47:$I$47,0)),INDEX(参考データ!$F$63:$I$71,MATCH(L767,参考データ!$D$63:$D$71,1),MATCH(M767,参考データ!$F$47:$I$47,0))))))))</f>
        <v/>
      </c>
      <c r="U767" s="218" t="str">
        <f t="shared" si="101"/>
        <v/>
      </c>
      <c r="V767" s="206" t="str">
        <f>IF(C767="","",IF(AND(K767=0,T767=0),"OK",IF(Q767="有",IF(OR(IF(I767="委託輸送",IF(H767="ガソリン",VLOOKUP(L767,参考データ!$D$4:$H$6,5,TRUE),VLOOKUP(L767,参考データ!$D$7:$H$15,5,TRUE)),IF(H767="ガソリン",VLOOKUP(L767,参考データ!$D$16:$H$18,5,TRUE),VLOOKUP(L767,参考データ!$D$19:$H$27,5,TRUE)))&lt;(J767/N767),S767&gt;R767),"エラー","OK"),IF(IF(I767="委託輸送",IF(H767="ガソリン",VLOOKUP(L767,参考データ!$D$4:$H$6,5,TRUE),VLOOKUP(L767,参考データ!$D$7:$H$15,5,TRUE)),IF(H767="ガソリン",VLOOKUP(L767,参考データ!$D$16:$H$18,5,TRUE),VLOOKUP(L767,参考データ!$D$19:$H$27,5,TRUE)))&lt;(J767/N767),"エラー","OK"))))</f>
        <v/>
      </c>
      <c r="AN767" s="156">
        <f t="shared" si="102"/>
        <v>0</v>
      </c>
      <c r="AO767" s="156">
        <f t="shared" si="103"/>
        <v>0</v>
      </c>
      <c r="AP767" s="140">
        <f t="shared" si="104"/>
        <v>0</v>
      </c>
      <c r="AQ767" s="159" t="str">
        <f t="shared" si="105"/>
        <v/>
      </c>
    </row>
    <row r="768" spans="2:43" x14ac:dyDescent="0.2">
      <c r="B768" s="202">
        <v>757</v>
      </c>
      <c r="C768" s="45"/>
      <c r="D768" s="114"/>
      <c r="E768" s="114"/>
      <c r="F768" s="114"/>
      <c r="G768" s="44"/>
      <c r="H768" s="10"/>
      <c r="I768" s="10"/>
      <c r="J768" s="5"/>
      <c r="K768" s="36"/>
      <c r="L768" s="37"/>
      <c r="M768" s="8"/>
      <c r="N768" s="82"/>
      <c r="O768" s="68"/>
      <c r="P768" s="82"/>
      <c r="Q768" s="81"/>
      <c r="R768" s="280" t="str">
        <f t="shared" si="100"/>
        <v/>
      </c>
      <c r="S768" s="39" t="str">
        <f>IF(I768="","",IF(I768="委託輸送",IF(H768="ガソリン",VLOOKUP(L768,参考データ!$D$4:$F$6,3,TRUE),VLOOKUP(L768,参考データ!$D$7:$F$15,3,TRUE)),IF(H768="ガソリン",VLOOKUP(L768,参考データ!$D$16:$F$18,3,TRUE),VLOOKUP(L768,参考データ!$D$19:$F$27,3,TRUE))))</f>
        <v/>
      </c>
      <c r="T768" s="204" t="str">
        <f>IF(C768="","",IF(AND(J768=0,K768=0),0,IF(Q768="有",IF(H768="ガソリン",VLOOKUP(M768,参考データ!$B$36:$F$38,3,FALSE)/R768^VLOOKUP(M768,参考データ!$B$36:$F$38,4,FALSE)/L768^VLOOKUP(M768,参考データ!$B$36:$F$38,5,FALSE),VLOOKUP(M768,参考データ!$B$39:$F$42,3,FALSE)/R768^VLOOKUP(M768,参考データ!$B$39:$F$42,4,FALSE)/L768^VLOOKUP(M768,参考データ!$B$39:$F$42,5,FALSE))*U768,J768/(IF(I768="委託輸送",IF(H768="ガソリン",INDEX(参考データ!$F$48:$I$50,MATCH(L768,参考データ!$D$48:$D$50,1),MATCH(M768,参考データ!$F$47:$I$47,0)),INDEX(参考データ!$F$51:$I$59,MATCH(L768,参考データ!$D$51:$D$59,1),MATCH(M768,参考データ!$F$47:$I$47,0))),IF(H768="ガソリン",INDEX(参考データ!$F$60:$I$62,MATCH(L768,参考データ!$D$60:$D$62,1),MATCH(M768,参考データ!$F$47:$I$47,0)),INDEX(参考データ!$F$63:$I$71,MATCH(L768,参考データ!$D$63:$D$71,1),MATCH(M768,参考データ!$F$47:$I$47,0))))))))</f>
        <v/>
      </c>
      <c r="U768" s="218" t="str">
        <f t="shared" si="101"/>
        <v/>
      </c>
      <c r="V768" s="206" t="str">
        <f>IF(C768="","",IF(AND(K768=0,T768=0),"OK",IF(Q768="有",IF(OR(IF(I768="委託輸送",IF(H768="ガソリン",VLOOKUP(L768,参考データ!$D$4:$H$6,5,TRUE),VLOOKUP(L768,参考データ!$D$7:$H$15,5,TRUE)),IF(H768="ガソリン",VLOOKUP(L768,参考データ!$D$16:$H$18,5,TRUE),VLOOKUP(L768,参考データ!$D$19:$H$27,5,TRUE)))&lt;(J768/N768),S768&gt;R768),"エラー","OK"),IF(IF(I768="委託輸送",IF(H768="ガソリン",VLOOKUP(L768,参考データ!$D$4:$H$6,5,TRUE),VLOOKUP(L768,参考データ!$D$7:$H$15,5,TRUE)),IF(H768="ガソリン",VLOOKUP(L768,参考データ!$D$16:$H$18,5,TRUE),VLOOKUP(L768,参考データ!$D$19:$H$27,5,TRUE)))&lt;(J768/N768),"エラー","OK"))))</f>
        <v/>
      </c>
      <c r="AN768" s="156">
        <f t="shared" si="102"/>
        <v>0</v>
      </c>
      <c r="AO768" s="156">
        <f t="shared" si="103"/>
        <v>0</v>
      </c>
      <c r="AP768" s="140">
        <f t="shared" si="104"/>
        <v>0</v>
      </c>
      <c r="AQ768" s="159" t="str">
        <f t="shared" si="105"/>
        <v/>
      </c>
    </row>
    <row r="769" spans="2:43" x14ac:dyDescent="0.2">
      <c r="B769" s="202">
        <v>758</v>
      </c>
      <c r="C769" s="45"/>
      <c r="D769" s="114"/>
      <c r="E769" s="114"/>
      <c r="F769" s="114"/>
      <c r="G769" s="44"/>
      <c r="H769" s="10"/>
      <c r="I769" s="10"/>
      <c r="J769" s="5"/>
      <c r="K769" s="36"/>
      <c r="L769" s="37"/>
      <c r="M769" s="8"/>
      <c r="N769" s="82"/>
      <c r="O769" s="68"/>
      <c r="P769" s="82"/>
      <c r="Q769" s="81"/>
      <c r="R769" s="280" t="str">
        <f t="shared" si="100"/>
        <v/>
      </c>
      <c r="S769" s="39" t="str">
        <f>IF(I769="","",IF(I769="委託輸送",IF(H769="ガソリン",VLOOKUP(L769,参考データ!$D$4:$F$6,3,TRUE),VLOOKUP(L769,参考データ!$D$7:$F$15,3,TRUE)),IF(H769="ガソリン",VLOOKUP(L769,参考データ!$D$16:$F$18,3,TRUE),VLOOKUP(L769,参考データ!$D$19:$F$27,3,TRUE))))</f>
        <v/>
      </c>
      <c r="T769" s="204" t="str">
        <f>IF(C769="","",IF(AND(J769=0,K769=0),0,IF(Q769="有",IF(H769="ガソリン",VLOOKUP(M769,参考データ!$B$36:$F$38,3,FALSE)/R769^VLOOKUP(M769,参考データ!$B$36:$F$38,4,FALSE)/L769^VLOOKUP(M769,参考データ!$B$36:$F$38,5,FALSE),VLOOKUP(M769,参考データ!$B$39:$F$42,3,FALSE)/R769^VLOOKUP(M769,参考データ!$B$39:$F$42,4,FALSE)/L769^VLOOKUP(M769,参考データ!$B$39:$F$42,5,FALSE))*U769,J769/(IF(I769="委託輸送",IF(H769="ガソリン",INDEX(参考データ!$F$48:$I$50,MATCH(L769,参考データ!$D$48:$D$50,1),MATCH(M769,参考データ!$F$47:$I$47,0)),INDEX(参考データ!$F$51:$I$59,MATCH(L769,参考データ!$D$51:$D$59,1),MATCH(M769,参考データ!$F$47:$I$47,0))),IF(H769="ガソリン",INDEX(参考データ!$F$60:$I$62,MATCH(L769,参考データ!$D$60:$D$62,1),MATCH(M769,参考データ!$F$47:$I$47,0)),INDEX(参考データ!$F$63:$I$71,MATCH(L769,参考データ!$D$63:$D$71,1),MATCH(M769,参考データ!$F$47:$I$47,0))))))))</f>
        <v/>
      </c>
      <c r="U769" s="218" t="str">
        <f t="shared" si="101"/>
        <v/>
      </c>
      <c r="V769" s="206" t="str">
        <f>IF(C769="","",IF(AND(K769=0,T769=0),"OK",IF(Q769="有",IF(OR(IF(I769="委託輸送",IF(H769="ガソリン",VLOOKUP(L769,参考データ!$D$4:$H$6,5,TRUE),VLOOKUP(L769,参考データ!$D$7:$H$15,5,TRUE)),IF(H769="ガソリン",VLOOKUP(L769,参考データ!$D$16:$H$18,5,TRUE),VLOOKUP(L769,参考データ!$D$19:$H$27,5,TRUE)))&lt;(J769/N769),S769&gt;R769),"エラー","OK"),IF(IF(I769="委託輸送",IF(H769="ガソリン",VLOOKUP(L769,参考データ!$D$4:$H$6,5,TRUE),VLOOKUP(L769,参考データ!$D$7:$H$15,5,TRUE)),IF(H769="ガソリン",VLOOKUP(L769,参考データ!$D$16:$H$18,5,TRUE),VLOOKUP(L769,参考データ!$D$19:$H$27,5,TRUE)))&lt;(J769/N769),"エラー","OK"))))</f>
        <v/>
      </c>
      <c r="AN769" s="156">
        <f t="shared" si="102"/>
        <v>0</v>
      </c>
      <c r="AO769" s="156">
        <f t="shared" si="103"/>
        <v>0</v>
      </c>
      <c r="AP769" s="140">
        <f t="shared" si="104"/>
        <v>0</v>
      </c>
      <c r="AQ769" s="159" t="str">
        <f t="shared" si="105"/>
        <v/>
      </c>
    </row>
    <row r="770" spans="2:43" x14ac:dyDescent="0.2">
      <c r="B770" s="202">
        <v>759</v>
      </c>
      <c r="C770" s="45"/>
      <c r="D770" s="114"/>
      <c r="E770" s="114"/>
      <c r="F770" s="114"/>
      <c r="G770" s="44"/>
      <c r="H770" s="10"/>
      <c r="I770" s="10"/>
      <c r="J770" s="5"/>
      <c r="K770" s="36"/>
      <c r="L770" s="37"/>
      <c r="M770" s="8"/>
      <c r="N770" s="82"/>
      <c r="O770" s="68"/>
      <c r="P770" s="82"/>
      <c r="Q770" s="81"/>
      <c r="R770" s="280" t="str">
        <f t="shared" si="100"/>
        <v/>
      </c>
      <c r="S770" s="39" t="str">
        <f>IF(I770="","",IF(I770="委託輸送",IF(H770="ガソリン",VLOOKUP(L770,参考データ!$D$4:$F$6,3,TRUE),VLOOKUP(L770,参考データ!$D$7:$F$15,3,TRUE)),IF(H770="ガソリン",VLOOKUP(L770,参考データ!$D$16:$F$18,3,TRUE),VLOOKUP(L770,参考データ!$D$19:$F$27,3,TRUE))))</f>
        <v/>
      </c>
      <c r="T770" s="204" t="str">
        <f>IF(C770="","",IF(AND(J770=0,K770=0),0,IF(Q770="有",IF(H770="ガソリン",VLOOKUP(M770,参考データ!$B$36:$F$38,3,FALSE)/R770^VLOOKUP(M770,参考データ!$B$36:$F$38,4,FALSE)/L770^VLOOKUP(M770,参考データ!$B$36:$F$38,5,FALSE),VLOOKUP(M770,参考データ!$B$39:$F$42,3,FALSE)/R770^VLOOKUP(M770,参考データ!$B$39:$F$42,4,FALSE)/L770^VLOOKUP(M770,参考データ!$B$39:$F$42,5,FALSE))*U770,J770/(IF(I770="委託輸送",IF(H770="ガソリン",INDEX(参考データ!$F$48:$I$50,MATCH(L770,参考データ!$D$48:$D$50,1),MATCH(M770,参考データ!$F$47:$I$47,0)),INDEX(参考データ!$F$51:$I$59,MATCH(L770,参考データ!$D$51:$D$59,1),MATCH(M770,参考データ!$F$47:$I$47,0))),IF(H770="ガソリン",INDEX(参考データ!$F$60:$I$62,MATCH(L770,参考データ!$D$60:$D$62,1),MATCH(M770,参考データ!$F$47:$I$47,0)),INDEX(参考データ!$F$63:$I$71,MATCH(L770,参考データ!$D$63:$D$71,1),MATCH(M770,参考データ!$F$47:$I$47,0))))))))</f>
        <v/>
      </c>
      <c r="U770" s="218" t="str">
        <f t="shared" si="101"/>
        <v/>
      </c>
      <c r="V770" s="206" t="str">
        <f>IF(C770="","",IF(AND(K770=0,T770=0),"OK",IF(Q770="有",IF(OR(IF(I770="委託輸送",IF(H770="ガソリン",VLOOKUP(L770,参考データ!$D$4:$H$6,5,TRUE),VLOOKUP(L770,参考データ!$D$7:$H$15,5,TRUE)),IF(H770="ガソリン",VLOOKUP(L770,参考データ!$D$16:$H$18,5,TRUE),VLOOKUP(L770,参考データ!$D$19:$H$27,5,TRUE)))&lt;(J770/N770),S770&gt;R770),"エラー","OK"),IF(IF(I770="委託輸送",IF(H770="ガソリン",VLOOKUP(L770,参考データ!$D$4:$H$6,5,TRUE),VLOOKUP(L770,参考データ!$D$7:$H$15,5,TRUE)),IF(H770="ガソリン",VLOOKUP(L770,参考データ!$D$16:$H$18,5,TRUE),VLOOKUP(L770,参考データ!$D$19:$H$27,5,TRUE)))&lt;(J770/N770),"エラー","OK"))))</f>
        <v/>
      </c>
      <c r="AN770" s="156">
        <f t="shared" si="102"/>
        <v>0</v>
      </c>
      <c r="AO770" s="156">
        <f t="shared" si="103"/>
        <v>0</v>
      </c>
      <c r="AP770" s="140">
        <f t="shared" si="104"/>
        <v>0</v>
      </c>
      <c r="AQ770" s="159" t="str">
        <f t="shared" si="105"/>
        <v/>
      </c>
    </row>
    <row r="771" spans="2:43" x14ac:dyDescent="0.2">
      <c r="B771" s="202">
        <v>760</v>
      </c>
      <c r="C771" s="45"/>
      <c r="D771" s="114"/>
      <c r="E771" s="114"/>
      <c r="F771" s="114"/>
      <c r="G771" s="44"/>
      <c r="H771" s="10"/>
      <c r="I771" s="10"/>
      <c r="J771" s="5"/>
      <c r="K771" s="36"/>
      <c r="L771" s="37"/>
      <c r="M771" s="8"/>
      <c r="N771" s="82"/>
      <c r="O771" s="68"/>
      <c r="P771" s="82"/>
      <c r="Q771" s="81"/>
      <c r="R771" s="280" t="str">
        <f t="shared" si="100"/>
        <v/>
      </c>
      <c r="S771" s="39" t="str">
        <f>IF(I771="","",IF(I771="委託輸送",IF(H771="ガソリン",VLOOKUP(L771,参考データ!$D$4:$F$6,3,TRUE),VLOOKUP(L771,参考データ!$D$7:$F$15,3,TRUE)),IF(H771="ガソリン",VLOOKUP(L771,参考データ!$D$16:$F$18,3,TRUE),VLOOKUP(L771,参考データ!$D$19:$F$27,3,TRUE))))</f>
        <v/>
      </c>
      <c r="T771" s="204" t="str">
        <f>IF(C771="","",IF(AND(J771=0,K771=0),0,IF(Q771="有",IF(H771="ガソリン",VLOOKUP(M771,参考データ!$B$36:$F$38,3,FALSE)/R771^VLOOKUP(M771,参考データ!$B$36:$F$38,4,FALSE)/L771^VLOOKUP(M771,参考データ!$B$36:$F$38,5,FALSE),VLOOKUP(M771,参考データ!$B$39:$F$42,3,FALSE)/R771^VLOOKUP(M771,参考データ!$B$39:$F$42,4,FALSE)/L771^VLOOKUP(M771,参考データ!$B$39:$F$42,5,FALSE))*U771,J771/(IF(I771="委託輸送",IF(H771="ガソリン",INDEX(参考データ!$F$48:$I$50,MATCH(L771,参考データ!$D$48:$D$50,1),MATCH(M771,参考データ!$F$47:$I$47,0)),INDEX(参考データ!$F$51:$I$59,MATCH(L771,参考データ!$D$51:$D$59,1),MATCH(M771,参考データ!$F$47:$I$47,0))),IF(H771="ガソリン",INDEX(参考データ!$F$60:$I$62,MATCH(L771,参考データ!$D$60:$D$62,1),MATCH(M771,参考データ!$F$47:$I$47,0)),INDEX(参考データ!$F$63:$I$71,MATCH(L771,参考データ!$D$63:$D$71,1),MATCH(M771,参考データ!$F$47:$I$47,0))))))))</f>
        <v/>
      </c>
      <c r="U771" s="218" t="str">
        <f t="shared" si="101"/>
        <v/>
      </c>
      <c r="V771" s="206" t="str">
        <f>IF(C771="","",IF(AND(K771=0,T771=0),"OK",IF(Q771="有",IF(OR(IF(I771="委託輸送",IF(H771="ガソリン",VLOOKUP(L771,参考データ!$D$4:$H$6,5,TRUE),VLOOKUP(L771,参考データ!$D$7:$H$15,5,TRUE)),IF(H771="ガソリン",VLOOKUP(L771,参考データ!$D$16:$H$18,5,TRUE),VLOOKUP(L771,参考データ!$D$19:$H$27,5,TRUE)))&lt;(J771/N771),S771&gt;R771),"エラー","OK"),IF(IF(I771="委託輸送",IF(H771="ガソリン",VLOOKUP(L771,参考データ!$D$4:$H$6,5,TRUE),VLOOKUP(L771,参考データ!$D$7:$H$15,5,TRUE)),IF(H771="ガソリン",VLOOKUP(L771,参考データ!$D$16:$H$18,5,TRUE),VLOOKUP(L771,参考データ!$D$19:$H$27,5,TRUE)))&lt;(J771/N771),"エラー","OK"))))</f>
        <v/>
      </c>
      <c r="AN771" s="156">
        <f t="shared" si="102"/>
        <v>0</v>
      </c>
      <c r="AO771" s="156">
        <f t="shared" si="103"/>
        <v>0</v>
      </c>
      <c r="AP771" s="140">
        <f t="shared" si="104"/>
        <v>0</v>
      </c>
      <c r="AQ771" s="159" t="str">
        <f t="shared" si="105"/>
        <v/>
      </c>
    </row>
    <row r="772" spans="2:43" x14ac:dyDescent="0.2">
      <c r="B772" s="202">
        <v>761</v>
      </c>
      <c r="C772" s="45"/>
      <c r="D772" s="114"/>
      <c r="E772" s="114"/>
      <c r="F772" s="114"/>
      <c r="G772" s="44"/>
      <c r="H772" s="10"/>
      <c r="I772" s="10"/>
      <c r="J772" s="5"/>
      <c r="K772" s="36"/>
      <c r="L772" s="37"/>
      <c r="M772" s="8"/>
      <c r="N772" s="82"/>
      <c r="O772" s="68"/>
      <c r="P772" s="82"/>
      <c r="Q772" s="81"/>
      <c r="R772" s="280" t="str">
        <f t="shared" si="100"/>
        <v/>
      </c>
      <c r="S772" s="39" t="str">
        <f>IF(I772="","",IF(I772="委託輸送",IF(H772="ガソリン",VLOOKUP(L772,参考データ!$D$4:$F$6,3,TRUE),VLOOKUP(L772,参考データ!$D$7:$F$15,3,TRUE)),IF(H772="ガソリン",VLOOKUP(L772,参考データ!$D$16:$F$18,3,TRUE),VLOOKUP(L772,参考データ!$D$19:$F$27,3,TRUE))))</f>
        <v/>
      </c>
      <c r="T772" s="204" t="str">
        <f>IF(C772="","",IF(AND(J772=0,K772=0),0,IF(Q772="有",IF(H772="ガソリン",VLOOKUP(M772,参考データ!$B$36:$F$38,3,FALSE)/R772^VLOOKUP(M772,参考データ!$B$36:$F$38,4,FALSE)/L772^VLOOKUP(M772,参考データ!$B$36:$F$38,5,FALSE),VLOOKUP(M772,参考データ!$B$39:$F$42,3,FALSE)/R772^VLOOKUP(M772,参考データ!$B$39:$F$42,4,FALSE)/L772^VLOOKUP(M772,参考データ!$B$39:$F$42,5,FALSE))*U772,J772/(IF(I772="委託輸送",IF(H772="ガソリン",INDEX(参考データ!$F$48:$I$50,MATCH(L772,参考データ!$D$48:$D$50,1),MATCH(M772,参考データ!$F$47:$I$47,0)),INDEX(参考データ!$F$51:$I$59,MATCH(L772,参考データ!$D$51:$D$59,1),MATCH(M772,参考データ!$F$47:$I$47,0))),IF(H772="ガソリン",INDEX(参考データ!$F$60:$I$62,MATCH(L772,参考データ!$D$60:$D$62,1),MATCH(M772,参考データ!$F$47:$I$47,0)),INDEX(参考データ!$F$63:$I$71,MATCH(L772,参考データ!$D$63:$D$71,1),MATCH(M772,参考データ!$F$47:$I$47,0))))))))</f>
        <v/>
      </c>
      <c r="U772" s="218" t="str">
        <f t="shared" si="101"/>
        <v/>
      </c>
      <c r="V772" s="206" t="str">
        <f>IF(C772="","",IF(AND(K772=0,T772=0),"OK",IF(Q772="有",IF(OR(IF(I772="委託輸送",IF(H772="ガソリン",VLOOKUP(L772,参考データ!$D$4:$H$6,5,TRUE),VLOOKUP(L772,参考データ!$D$7:$H$15,5,TRUE)),IF(H772="ガソリン",VLOOKUP(L772,参考データ!$D$16:$H$18,5,TRUE),VLOOKUP(L772,参考データ!$D$19:$H$27,5,TRUE)))&lt;(J772/N772),S772&gt;R772),"エラー","OK"),IF(IF(I772="委託輸送",IF(H772="ガソリン",VLOOKUP(L772,参考データ!$D$4:$H$6,5,TRUE),VLOOKUP(L772,参考データ!$D$7:$H$15,5,TRUE)),IF(H772="ガソリン",VLOOKUP(L772,参考データ!$D$16:$H$18,5,TRUE),VLOOKUP(L772,参考データ!$D$19:$H$27,5,TRUE)))&lt;(J772/N772),"エラー","OK"))))</f>
        <v/>
      </c>
      <c r="AN772" s="156">
        <f t="shared" si="102"/>
        <v>0</v>
      </c>
      <c r="AO772" s="156">
        <f t="shared" si="103"/>
        <v>0</v>
      </c>
      <c r="AP772" s="140">
        <f t="shared" si="104"/>
        <v>0</v>
      </c>
      <c r="AQ772" s="159" t="str">
        <f t="shared" si="105"/>
        <v/>
      </c>
    </row>
    <row r="773" spans="2:43" x14ac:dyDescent="0.2">
      <c r="B773" s="202">
        <v>762</v>
      </c>
      <c r="C773" s="45"/>
      <c r="D773" s="114"/>
      <c r="E773" s="114"/>
      <c r="F773" s="114"/>
      <c r="G773" s="44"/>
      <c r="H773" s="10"/>
      <c r="I773" s="10"/>
      <c r="J773" s="5"/>
      <c r="K773" s="36"/>
      <c r="L773" s="37"/>
      <c r="M773" s="8"/>
      <c r="N773" s="82"/>
      <c r="O773" s="68"/>
      <c r="P773" s="82"/>
      <c r="Q773" s="81"/>
      <c r="R773" s="280" t="str">
        <f t="shared" si="100"/>
        <v/>
      </c>
      <c r="S773" s="39" t="str">
        <f>IF(I773="","",IF(I773="委託輸送",IF(H773="ガソリン",VLOOKUP(L773,参考データ!$D$4:$F$6,3,TRUE),VLOOKUP(L773,参考データ!$D$7:$F$15,3,TRUE)),IF(H773="ガソリン",VLOOKUP(L773,参考データ!$D$16:$F$18,3,TRUE),VLOOKUP(L773,参考データ!$D$19:$F$27,3,TRUE))))</f>
        <v/>
      </c>
      <c r="T773" s="204" t="str">
        <f>IF(C773="","",IF(AND(J773=0,K773=0),0,IF(Q773="有",IF(H773="ガソリン",VLOOKUP(M773,参考データ!$B$36:$F$38,3,FALSE)/R773^VLOOKUP(M773,参考データ!$B$36:$F$38,4,FALSE)/L773^VLOOKUP(M773,参考データ!$B$36:$F$38,5,FALSE),VLOOKUP(M773,参考データ!$B$39:$F$42,3,FALSE)/R773^VLOOKUP(M773,参考データ!$B$39:$F$42,4,FALSE)/L773^VLOOKUP(M773,参考データ!$B$39:$F$42,5,FALSE))*U773,J773/(IF(I773="委託輸送",IF(H773="ガソリン",INDEX(参考データ!$F$48:$I$50,MATCH(L773,参考データ!$D$48:$D$50,1),MATCH(M773,参考データ!$F$47:$I$47,0)),INDEX(参考データ!$F$51:$I$59,MATCH(L773,参考データ!$D$51:$D$59,1),MATCH(M773,参考データ!$F$47:$I$47,0))),IF(H773="ガソリン",INDEX(参考データ!$F$60:$I$62,MATCH(L773,参考データ!$D$60:$D$62,1),MATCH(M773,参考データ!$F$47:$I$47,0)),INDEX(参考データ!$F$63:$I$71,MATCH(L773,参考データ!$D$63:$D$71,1),MATCH(M773,参考データ!$F$47:$I$47,0))))))))</f>
        <v/>
      </c>
      <c r="U773" s="218" t="str">
        <f t="shared" si="101"/>
        <v/>
      </c>
      <c r="V773" s="206" t="str">
        <f>IF(C773="","",IF(AND(K773=0,T773=0),"OK",IF(Q773="有",IF(OR(IF(I773="委託輸送",IF(H773="ガソリン",VLOOKUP(L773,参考データ!$D$4:$H$6,5,TRUE),VLOOKUP(L773,参考データ!$D$7:$H$15,5,TRUE)),IF(H773="ガソリン",VLOOKUP(L773,参考データ!$D$16:$H$18,5,TRUE),VLOOKUP(L773,参考データ!$D$19:$H$27,5,TRUE)))&lt;(J773/N773),S773&gt;R773),"エラー","OK"),IF(IF(I773="委託輸送",IF(H773="ガソリン",VLOOKUP(L773,参考データ!$D$4:$H$6,5,TRUE),VLOOKUP(L773,参考データ!$D$7:$H$15,5,TRUE)),IF(H773="ガソリン",VLOOKUP(L773,参考データ!$D$16:$H$18,5,TRUE),VLOOKUP(L773,参考データ!$D$19:$H$27,5,TRUE)))&lt;(J773/N773),"エラー","OK"))))</f>
        <v/>
      </c>
      <c r="AN773" s="156">
        <f t="shared" si="102"/>
        <v>0</v>
      </c>
      <c r="AO773" s="156">
        <f t="shared" si="103"/>
        <v>0</v>
      </c>
      <c r="AP773" s="140">
        <f t="shared" si="104"/>
        <v>0</v>
      </c>
      <c r="AQ773" s="159" t="str">
        <f t="shared" si="105"/>
        <v/>
      </c>
    </row>
    <row r="774" spans="2:43" x14ac:dyDescent="0.2">
      <c r="B774" s="202">
        <v>763</v>
      </c>
      <c r="C774" s="45"/>
      <c r="D774" s="114"/>
      <c r="E774" s="114"/>
      <c r="F774" s="114"/>
      <c r="G774" s="44"/>
      <c r="H774" s="10"/>
      <c r="I774" s="10"/>
      <c r="J774" s="5"/>
      <c r="K774" s="36"/>
      <c r="L774" s="37"/>
      <c r="M774" s="8"/>
      <c r="N774" s="82"/>
      <c r="O774" s="68"/>
      <c r="P774" s="82"/>
      <c r="Q774" s="81"/>
      <c r="R774" s="280" t="str">
        <f t="shared" si="100"/>
        <v/>
      </c>
      <c r="S774" s="39" t="str">
        <f>IF(I774="","",IF(I774="委託輸送",IF(H774="ガソリン",VLOOKUP(L774,参考データ!$D$4:$F$6,3,TRUE),VLOOKUP(L774,参考データ!$D$7:$F$15,3,TRUE)),IF(H774="ガソリン",VLOOKUP(L774,参考データ!$D$16:$F$18,3,TRUE),VLOOKUP(L774,参考データ!$D$19:$F$27,3,TRUE))))</f>
        <v/>
      </c>
      <c r="T774" s="204" t="str">
        <f>IF(C774="","",IF(AND(J774=0,K774=0),0,IF(Q774="有",IF(H774="ガソリン",VLOOKUP(M774,参考データ!$B$36:$F$38,3,FALSE)/R774^VLOOKUP(M774,参考データ!$B$36:$F$38,4,FALSE)/L774^VLOOKUP(M774,参考データ!$B$36:$F$38,5,FALSE),VLOOKUP(M774,参考データ!$B$39:$F$42,3,FALSE)/R774^VLOOKUP(M774,参考データ!$B$39:$F$42,4,FALSE)/L774^VLOOKUP(M774,参考データ!$B$39:$F$42,5,FALSE))*U774,J774/(IF(I774="委託輸送",IF(H774="ガソリン",INDEX(参考データ!$F$48:$I$50,MATCH(L774,参考データ!$D$48:$D$50,1),MATCH(M774,参考データ!$F$47:$I$47,0)),INDEX(参考データ!$F$51:$I$59,MATCH(L774,参考データ!$D$51:$D$59,1),MATCH(M774,参考データ!$F$47:$I$47,0))),IF(H774="ガソリン",INDEX(参考データ!$F$60:$I$62,MATCH(L774,参考データ!$D$60:$D$62,1),MATCH(M774,参考データ!$F$47:$I$47,0)),INDEX(参考データ!$F$63:$I$71,MATCH(L774,参考データ!$D$63:$D$71,1),MATCH(M774,参考データ!$F$47:$I$47,0))))))))</f>
        <v/>
      </c>
      <c r="U774" s="218" t="str">
        <f t="shared" si="101"/>
        <v/>
      </c>
      <c r="V774" s="206" t="str">
        <f>IF(C774="","",IF(AND(K774=0,T774=0),"OK",IF(Q774="有",IF(OR(IF(I774="委託輸送",IF(H774="ガソリン",VLOOKUP(L774,参考データ!$D$4:$H$6,5,TRUE),VLOOKUP(L774,参考データ!$D$7:$H$15,5,TRUE)),IF(H774="ガソリン",VLOOKUP(L774,参考データ!$D$16:$H$18,5,TRUE),VLOOKUP(L774,参考データ!$D$19:$H$27,5,TRUE)))&lt;(J774/N774),S774&gt;R774),"エラー","OK"),IF(IF(I774="委託輸送",IF(H774="ガソリン",VLOOKUP(L774,参考データ!$D$4:$H$6,5,TRUE),VLOOKUP(L774,参考データ!$D$7:$H$15,5,TRUE)),IF(H774="ガソリン",VLOOKUP(L774,参考データ!$D$16:$H$18,5,TRUE),VLOOKUP(L774,参考データ!$D$19:$H$27,5,TRUE)))&lt;(J774/N774),"エラー","OK"))))</f>
        <v/>
      </c>
      <c r="AN774" s="156">
        <f t="shared" si="102"/>
        <v>0</v>
      </c>
      <c r="AO774" s="156">
        <f t="shared" si="103"/>
        <v>0</v>
      </c>
      <c r="AP774" s="140">
        <f t="shared" si="104"/>
        <v>0</v>
      </c>
      <c r="AQ774" s="159" t="str">
        <f t="shared" si="105"/>
        <v/>
      </c>
    </row>
    <row r="775" spans="2:43" x14ac:dyDescent="0.2">
      <c r="B775" s="202">
        <v>764</v>
      </c>
      <c r="C775" s="45"/>
      <c r="D775" s="114"/>
      <c r="E775" s="114"/>
      <c r="F775" s="114"/>
      <c r="G775" s="44"/>
      <c r="H775" s="10"/>
      <c r="I775" s="10"/>
      <c r="J775" s="5"/>
      <c r="K775" s="36"/>
      <c r="L775" s="37"/>
      <c r="M775" s="8"/>
      <c r="N775" s="82"/>
      <c r="O775" s="68"/>
      <c r="P775" s="82"/>
      <c r="Q775" s="81"/>
      <c r="R775" s="280" t="str">
        <f t="shared" si="100"/>
        <v/>
      </c>
      <c r="S775" s="39" t="str">
        <f>IF(I775="","",IF(I775="委託輸送",IF(H775="ガソリン",VLOOKUP(L775,参考データ!$D$4:$F$6,3,TRUE),VLOOKUP(L775,参考データ!$D$7:$F$15,3,TRUE)),IF(H775="ガソリン",VLOOKUP(L775,参考データ!$D$16:$F$18,3,TRUE),VLOOKUP(L775,参考データ!$D$19:$F$27,3,TRUE))))</f>
        <v/>
      </c>
      <c r="T775" s="204" t="str">
        <f>IF(C775="","",IF(AND(J775=0,K775=0),0,IF(Q775="有",IF(H775="ガソリン",VLOOKUP(M775,参考データ!$B$36:$F$38,3,FALSE)/R775^VLOOKUP(M775,参考データ!$B$36:$F$38,4,FALSE)/L775^VLOOKUP(M775,参考データ!$B$36:$F$38,5,FALSE),VLOOKUP(M775,参考データ!$B$39:$F$42,3,FALSE)/R775^VLOOKUP(M775,参考データ!$B$39:$F$42,4,FALSE)/L775^VLOOKUP(M775,参考データ!$B$39:$F$42,5,FALSE))*U775,J775/(IF(I775="委託輸送",IF(H775="ガソリン",INDEX(参考データ!$F$48:$I$50,MATCH(L775,参考データ!$D$48:$D$50,1),MATCH(M775,参考データ!$F$47:$I$47,0)),INDEX(参考データ!$F$51:$I$59,MATCH(L775,参考データ!$D$51:$D$59,1),MATCH(M775,参考データ!$F$47:$I$47,0))),IF(H775="ガソリン",INDEX(参考データ!$F$60:$I$62,MATCH(L775,参考データ!$D$60:$D$62,1),MATCH(M775,参考データ!$F$47:$I$47,0)),INDEX(参考データ!$F$63:$I$71,MATCH(L775,参考データ!$D$63:$D$71,1),MATCH(M775,参考データ!$F$47:$I$47,0))))))))</f>
        <v/>
      </c>
      <c r="U775" s="218" t="str">
        <f t="shared" si="101"/>
        <v/>
      </c>
      <c r="V775" s="206" t="str">
        <f>IF(C775="","",IF(AND(K775=0,T775=0),"OK",IF(Q775="有",IF(OR(IF(I775="委託輸送",IF(H775="ガソリン",VLOOKUP(L775,参考データ!$D$4:$H$6,5,TRUE),VLOOKUP(L775,参考データ!$D$7:$H$15,5,TRUE)),IF(H775="ガソリン",VLOOKUP(L775,参考データ!$D$16:$H$18,5,TRUE),VLOOKUP(L775,参考データ!$D$19:$H$27,5,TRUE)))&lt;(J775/N775),S775&gt;R775),"エラー","OK"),IF(IF(I775="委託輸送",IF(H775="ガソリン",VLOOKUP(L775,参考データ!$D$4:$H$6,5,TRUE),VLOOKUP(L775,参考データ!$D$7:$H$15,5,TRUE)),IF(H775="ガソリン",VLOOKUP(L775,参考データ!$D$16:$H$18,5,TRUE),VLOOKUP(L775,参考データ!$D$19:$H$27,5,TRUE)))&lt;(J775/N775),"エラー","OK"))))</f>
        <v/>
      </c>
      <c r="AN775" s="156">
        <f t="shared" si="102"/>
        <v>0</v>
      </c>
      <c r="AO775" s="156">
        <f t="shared" si="103"/>
        <v>0</v>
      </c>
      <c r="AP775" s="140">
        <f t="shared" si="104"/>
        <v>0</v>
      </c>
      <c r="AQ775" s="159" t="str">
        <f t="shared" si="105"/>
        <v/>
      </c>
    </row>
    <row r="776" spans="2:43" x14ac:dyDescent="0.2">
      <c r="B776" s="202">
        <v>765</v>
      </c>
      <c r="C776" s="45"/>
      <c r="D776" s="114"/>
      <c r="E776" s="114"/>
      <c r="F776" s="114"/>
      <c r="G776" s="44"/>
      <c r="H776" s="10"/>
      <c r="I776" s="10"/>
      <c r="J776" s="5"/>
      <c r="K776" s="36"/>
      <c r="L776" s="37"/>
      <c r="M776" s="8"/>
      <c r="N776" s="82"/>
      <c r="O776" s="68"/>
      <c r="P776" s="82"/>
      <c r="Q776" s="81"/>
      <c r="R776" s="280" t="str">
        <f t="shared" si="100"/>
        <v/>
      </c>
      <c r="S776" s="39" t="str">
        <f>IF(I776="","",IF(I776="委託輸送",IF(H776="ガソリン",VLOOKUP(L776,参考データ!$D$4:$F$6,3,TRUE),VLOOKUP(L776,参考データ!$D$7:$F$15,3,TRUE)),IF(H776="ガソリン",VLOOKUP(L776,参考データ!$D$16:$F$18,3,TRUE),VLOOKUP(L776,参考データ!$D$19:$F$27,3,TRUE))))</f>
        <v/>
      </c>
      <c r="T776" s="204" t="str">
        <f>IF(C776="","",IF(AND(J776=0,K776=0),0,IF(Q776="有",IF(H776="ガソリン",VLOOKUP(M776,参考データ!$B$36:$F$38,3,FALSE)/R776^VLOOKUP(M776,参考データ!$B$36:$F$38,4,FALSE)/L776^VLOOKUP(M776,参考データ!$B$36:$F$38,5,FALSE),VLOOKUP(M776,参考データ!$B$39:$F$42,3,FALSE)/R776^VLOOKUP(M776,参考データ!$B$39:$F$42,4,FALSE)/L776^VLOOKUP(M776,参考データ!$B$39:$F$42,5,FALSE))*U776,J776/(IF(I776="委託輸送",IF(H776="ガソリン",INDEX(参考データ!$F$48:$I$50,MATCH(L776,参考データ!$D$48:$D$50,1),MATCH(M776,参考データ!$F$47:$I$47,0)),INDEX(参考データ!$F$51:$I$59,MATCH(L776,参考データ!$D$51:$D$59,1),MATCH(M776,参考データ!$F$47:$I$47,0))),IF(H776="ガソリン",INDEX(参考データ!$F$60:$I$62,MATCH(L776,参考データ!$D$60:$D$62,1),MATCH(M776,参考データ!$F$47:$I$47,0)),INDEX(参考データ!$F$63:$I$71,MATCH(L776,参考データ!$D$63:$D$71,1),MATCH(M776,参考データ!$F$47:$I$47,0))))))))</f>
        <v/>
      </c>
      <c r="U776" s="218" t="str">
        <f t="shared" si="101"/>
        <v/>
      </c>
      <c r="V776" s="206" t="str">
        <f>IF(C776="","",IF(AND(K776=0,T776=0),"OK",IF(Q776="有",IF(OR(IF(I776="委託輸送",IF(H776="ガソリン",VLOOKUP(L776,参考データ!$D$4:$H$6,5,TRUE),VLOOKUP(L776,参考データ!$D$7:$H$15,5,TRUE)),IF(H776="ガソリン",VLOOKUP(L776,参考データ!$D$16:$H$18,5,TRUE),VLOOKUP(L776,参考データ!$D$19:$H$27,5,TRUE)))&lt;(J776/N776),S776&gt;R776),"エラー","OK"),IF(IF(I776="委託輸送",IF(H776="ガソリン",VLOOKUP(L776,参考データ!$D$4:$H$6,5,TRUE),VLOOKUP(L776,参考データ!$D$7:$H$15,5,TRUE)),IF(H776="ガソリン",VLOOKUP(L776,参考データ!$D$16:$H$18,5,TRUE),VLOOKUP(L776,参考データ!$D$19:$H$27,5,TRUE)))&lt;(J776/N776),"エラー","OK"))))</f>
        <v/>
      </c>
      <c r="AN776" s="156">
        <f t="shared" si="102"/>
        <v>0</v>
      </c>
      <c r="AO776" s="156">
        <f t="shared" si="103"/>
        <v>0</v>
      </c>
      <c r="AP776" s="140">
        <f t="shared" si="104"/>
        <v>0</v>
      </c>
      <c r="AQ776" s="159" t="str">
        <f t="shared" si="105"/>
        <v/>
      </c>
    </row>
    <row r="777" spans="2:43" x14ac:dyDescent="0.2">
      <c r="B777" s="202">
        <v>766</v>
      </c>
      <c r="C777" s="45"/>
      <c r="D777" s="114"/>
      <c r="E777" s="114"/>
      <c r="F777" s="114"/>
      <c r="G777" s="44"/>
      <c r="H777" s="10"/>
      <c r="I777" s="10"/>
      <c r="J777" s="5"/>
      <c r="K777" s="36"/>
      <c r="L777" s="37"/>
      <c r="M777" s="8"/>
      <c r="N777" s="82"/>
      <c r="O777" s="68"/>
      <c r="P777" s="82"/>
      <c r="Q777" s="81"/>
      <c r="R777" s="280" t="str">
        <f t="shared" si="100"/>
        <v/>
      </c>
      <c r="S777" s="39" t="str">
        <f>IF(I777="","",IF(I777="委託輸送",IF(H777="ガソリン",VLOOKUP(L777,参考データ!$D$4:$F$6,3,TRUE),VLOOKUP(L777,参考データ!$D$7:$F$15,3,TRUE)),IF(H777="ガソリン",VLOOKUP(L777,参考データ!$D$16:$F$18,3,TRUE),VLOOKUP(L777,参考データ!$D$19:$F$27,3,TRUE))))</f>
        <v/>
      </c>
      <c r="T777" s="204" t="str">
        <f>IF(C777="","",IF(AND(J777=0,K777=0),0,IF(Q777="有",IF(H777="ガソリン",VLOOKUP(M777,参考データ!$B$36:$F$38,3,FALSE)/R777^VLOOKUP(M777,参考データ!$B$36:$F$38,4,FALSE)/L777^VLOOKUP(M777,参考データ!$B$36:$F$38,5,FALSE),VLOOKUP(M777,参考データ!$B$39:$F$42,3,FALSE)/R777^VLOOKUP(M777,参考データ!$B$39:$F$42,4,FALSE)/L777^VLOOKUP(M777,参考データ!$B$39:$F$42,5,FALSE))*U777,J777/(IF(I777="委託輸送",IF(H777="ガソリン",INDEX(参考データ!$F$48:$I$50,MATCH(L777,参考データ!$D$48:$D$50,1),MATCH(M777,参考データ!$F$47:$I$47,0)),INDEX(参考データ!$F$51:$I$59,MATCH(L777,参考データ!$D$51:$D$59,1),MATCH(M777,参考データ!$F$47:$I$47,0))),IF(H777="ガソリン",INDEX(参考データ!$F$60:$I$62,MATCH(L777,参考データ!$D$60:$D$62,1),MATCH(M777,参考データ!$F$47:$I$47,0)),INDEX(参考データ!$F$63:$I$71,MATCH(L777,参考データ!$D$63:$D$71,1),MATCH(M777,参考データ!$F$47:$I$47,0))))))))</f>
        <v/>
      </c>
      <c r="U777" s="218" t="str">
        <f t="shared" si="101"/>
        <v/>
      </c>
      <c r="V777" s="206" t="str">
        <f>IF(C777="","",IF(AND(K777=0,T777=0),"OK",IF(Q777="有",IF(OR(IF(I777="委託輸送",IF(H777="ガソリン",VLOOKUP(L777,参考データ!$D$4:$H$6,5,TRUE),VLOOKUP(L777,参考データ!$D$7:$H$15,5,TRUE)),IF(H777="ガソリン",VLOOKUP(L777,参考データ!$D$16:$H$18,5,TRUE),VLOOKUP(L777,参考データ!$D$19:$H$27,5,TRUE)))&lt;(J777/N777),S777&gt;R777),"エラー","OK"),IF(IF(I777="委託輸送",IF(H777="ガソリン",VLOOKUP(L777,参考データ!$D$4:$H$6,5,TRUE),VLOOKUP(L777,参考データ!$D$7:$H$15,5,TRUE)),IF(H777="ガソリン",VLOOKUP(L777,参考データ!$D$16:$H$18,5,TRUE),VLOOKUP(L777,参考データ!$D$19:$H$27,5,TRUE)))&lt;(J777/N777),"エラー","OK"))))</f>
        <v/>
      </c>
      <c r="AN777" s="156">
        <f t="shared" si="102"/>
        <v>0</v>
      </c>
      <c r="AO777" s="156">
        <f t="shared" si="103"/>
        <v>0</v>
      </c>
      <c r="AP777" s="140">
        <f t="shared" si="104"/>
        <v>0</v>
      </c>
      <c r="AQ777" s="159" t="str">
        <f t="shared" si="105"/>
        <v/>
      </c>
    </row>
    <row r="778" spans="2:43" x14ac:dyDescent="0.2">
      <c r="B778" s="202">
        <v>767</v>
      </c>
      <c r="C778" s="45"/>
      <c r="D778" s="114"/>
      <c r="E778" s="114"/>
      <c r="F778" s="114"/>
      <c r="G778" s="44"/>
      <c r="H778" s="10"/>
      <c r="I778" s="10"/>
      <c r="J778" s="5"/>
      <c r="K778" s="36"/>
      <c r="L778" s="37"/>
      <c r="M778" s="8"/>
      <c r="N778" s="82"/>
      <c r="O778" s="68"/>
      <c r="P778" s="82"/>
      <c r="Q778" s="81"/>
      <c r="R778" s="280" t="str">
        <f t="shared" si="100"/>
        <v/>
      </c>
      <c r="S778" s="39" t="str">
        <f>IF(I778="","",IF(I778="委託輸送",IF(H778="ガソリン",VLOOKUP(L778,参考データ!$D$4:$F$6,3,TRUE),VLOOKUP(L778,参考データ!$D$7:$F$15,3,TRUE)),IF(H778="ガソリン",VLOOKUP(L778,参考データ!$D$16:$F$18,3,TRUE),VLOOKUP(L778,参考データ!$D$19:$F$27,3,TRUE))))</f>
        <v/>
      </c>
      <c r="T778" s="204" t="str">
        <f>IF(C778="","",IF(AND(J778=0,K778=0),0,IF(Q778="有",IF(H778="ガソリン",VLOOKUP(M778,参考データ!$B$36:$F$38,3,FALSE)/R778^VLOOKUP(M778,参考データ!$B$36:$F$38,4,FALSE)/L778^VLOOKUP(M778,参考データ!$B$36:$F$38,5,FALSE),VLOOKUP(M778,参考データ!$B$39:$F$42,3,FALSE)/R778^VLOOKUP(M778,参考データ!$B$39:$F$42,4,FALSE)/L778^VLOOKUP(M778,参考データ!$B$39:$F$42,5,FALSE))*U778,J778/(IF(I778="委託輸送",IF(H778="ガソリン",INDEX(参考データ!$F$48:$I$50,MATCH(L778,参考データ!$D$48:$D$50,1),MATCH(M778,参考データ!$F$47:$I$47,0)),INDEX(参考データ!$F$51:$I$59,MATCH(L778,参考データ!$D$51:$D$59,1),MATCH(M778,参考データ!$F$47:$I$47,0))),IF(H778="ガソリン",INDEX(参考データ!$F$60:$I$62,MATCH(L778,参考データ!$D$60:$D$62,1),MATCH(M778,参考データ!$F$47:$I$47,0)),INDEX(参考データ!$F$63:$I$71,MATCH(L778,参考データ!$D$63:$D$71,1),MATCH(M778,参考データ!$F$47:$I$47,0))))))))</f>
        <v/>
      </c>
      <c r="U778" s="218" t="str">
        <f t="shared" si="101"/>
        <v/>
      </c>
      <c r="V778" s="206" t="str">
        <f>IF(C778="","",IF(AND(K778=0,T778=0),"OK",IF(Q778="有",IF(OR(IF(I778="委託輸送",IF(H778="ガソリン",VLOOKUP(L778,参考データ!$D$4:$H$6,5,TRUE),VLOOKUP(L778,参考データ!$D$7:$H$15,5,TRUE)),IF(H778="ガソリン",VLOOKUP(L778,参考データ!$D$16:$H$18,5,TRUE),VLOOKUP(L778,参考データ!$D$19:$H$27,5,TRUE)))&lt;(J778/N778),S778&gt;R778),"エラー","OK"),IF(IF(I778="委託輸送",IF(H778="ガソリン",VLOOKUP(L778,参考データ!$D$4:$H$6,5,TRUE),VLOOKUP(L778,参考データ!$D$7:$H$15,5,TRUE)),IF(H778="ガソリン",VLOOKUP(L778,参考データ!$D$16:$H$18,5,TRUE),VLOOKUP(L778,参考データ!$D$19:$H$27,5,TRUE)))&lt;(J778/N778),"エラー","OK"))))</f>
        <v/>
      </c>
      <c r="AN778" s="156">
        <f t="shared" si="102"/>
        <v>0</v>
      </c>
      <c r="AO778" s="156">
        <f t="shared" si="103"/>
        <v>0</v>
      </c>
      <c r="AP778" s="140">
        <f t="shared" si="104"/>
        <v>0</v>
      </c>
      <c r="AQ778" s="159" t="str">
        <f t="shared" si="105"/>
        <v/>
      </c>
    </row>
    <row r="779" spans="2:43" x14ac:dyDescent="0.2">
      <c r="B779" s="202">
        <v>768</v>
      </c>
      <c r="C779" s="45"/>
      <c r="D779" s="114"/>
      <c r="E779" s="114"/>
      <c r="F779" s="114"/>
      <c r="G779" s="44"/>
      <c r="H779" s="10"/>
      <c r="I779" s="10"/>
      <c r="J779" s="5"/>
      <c r="K779" s="36"/>
      <c r="L779" s="37"/>
      <c r="M779" s="8"/>
      <c r="N779" s="82"/>
      <c r="O779" s="68"/>
      <c r="P779" s="82"/>
      <c r="Q779" s="81"/>
      <c r="R779" s="280" t="str">
        <f t="shared" si="100"/>
        <v/>
      </c>
      <c r="S779" s="39" t="str">
        <f>IF(I779="","",IF(I779="委託輸送",IF(H779="ガソリン",VLOOKUP(L779,参考データ!$D$4:$F$6,3,TRUE),VLOOKUP(L779,参考データ!$D$7:$F$15,3,TRUE)),IF(H779="ガソリン",VLOOKUP(L779,参考データ!$D$16:$F$18,3,TRUE),VLOOKUP(L779,参考データ!$D$19:$F$27,3,TRUE))))</f>
        <v/>
      </c>
      <c r="T779" s="204" t="str">
        <f>IF(C779="","",IF(AND(J779=0,K779=0),0,IF(Q779="有",IF(H779="ガソリン",VLOOKUP(M779,参考データ!$B$36:$F$38,3,FALSE)/R779^VLOOKUP(M779,参考データ!$B$36:$F$38,4,FALSE)/L779^VLOOKUP(M779,参考データ!$B$36:$F$38,5,FALSE),VLOOKUP(M779,参考データ!$B$39:$F$42,3,FALSE)/R779^VLOOKUP(M779,参考データ!$B$39:$F$42,4,FALSE)/L779^VLOOKUP(M779,参考データ!$B$39:$F$42,5,FALSE))*U779,J779/(IF(I779="委託輸送",IF(H779="ガソリン",INDEX(参考データ!$F$48:$I$50,MATCH(L779,参考データ!$D$48:$D$50,1),MATCH(M779,参考データ!$F$47:$I$47,0)),INDEX(参考データ!$F$51:$I$59,MATCH(L779,参考データ!$D$51:$D$59,1),MATCH(M779,参考データ!$F$47:$I$47,0))),IF(H779="ガソリン",INDEX(参考データ!$F$60:$I$62,MATCH(L779,参考データ!$D$60:$D$62,1),MATCH(M779,参考データ!$F$47:$I$47,0)),INDEX(参考データ!$F$63:$I$71,MATCH(L779,参考データ!$D$63:$D$71,1),MATCH(M779,参考データ!$F$47:$I$47,0))))))))</f>
        <v/>
      </c>
      <c r="U779" s="218" t="str">
        <f t="shared" si="101"/>
        <v/>
      </c>
      <c r="V779" s="206" t="str">
        <f>IF(C779="","",IF(AND(K779=0,T779=0),"OK",IF(Q779="有",IF(OR(IF(I779="委託輸送",IF(H779="ガソリン",VLOOKUP(L779,参考データ!$D$4:$H$6,5,TRUE),VLOOKUP(L779,参考データ!$D$7:$H$15,5,TRUE)),IF(H779="ガソリン",VLOOKUP(L779,参考データ!$D$16:$H$18,5,TRUE),VLOOKUP(L779,参考データ!$D$19:$H$27,5,TRUE)))&lt;(J779/N779),S779&gt;R779),"エラー","OK"),IF(IF(I779="委託輸送",IF(H779="ガソリン",VLOOKUP(L779,参考データ!$D$4:$H$6,5,TRUE),VLOOKUP(L779,参考データ!$D$7:$H$15,5,TRUE)),IF(H779="ガソリン",VLOOKUP(L779,参考データ!$D$16:$H$18,5,TRUE),VLOOKUP(L779,参考データ!$D$19:$H$27,5,TRUE)))&lt;(J779/N779),"エラー","OK"))))</f>
        <v/>
      </c>
      <c r="AN779" s="156">
        <f t="shared" si="102"/>
        <v>0</v>
      </c>
      <c r="AO779" s="156">
        <f t="shared" si="103"/>
        <v>0</v>
      </c>
      <c r="AP779" s="140">
        <f t="shared" si="104"/>
        <v>0</v>
      </c>
      <c r="AQ779" s="159" t="str">
        <f t="shared" si="105"/>
        <v/>
      </c>
    </row>
    <row r="780" spans="2:43" x14ac:dyDescent="0.2">
      <c r="B780" s="202">
        <v>769</v>
      </c>
      <c r="C780" s="45"/>
      <c r="D780" s="114"/>
      <c r="E780" s="114"/>
      <c r="F780" s="114"/>
      <c r="G780" s="44"/>
      <c r="H780" s="10"/>
      <c r="I780" s="10"/>
      <c r="J780" s="5"/>
      <c r="K780" s="36"/>
      <c r="L780" s="37"/>
      <c r="M780" s="8"/>
      <c r="N780" s="82"/>
      <c r="O780" s="68"/>
      <c r="P780" s="82"/>
      <c r="Q780" s="81"/>
      <c r="R780" s="280" t="str">
        <f t="shared" ref="R780:R843" si="106">IFERROR(K780/L780,"")</f>
        <v/>
      </c>
      <c r="S780" s="39" t="str">
        <f>IF(I780="","",IF(I780="委託輸送",IF(H780="ガソリン",VLOOKUP(L780,参考データ!$D$4:$F$6,3,TRUE),VLOOKUP(L780,参考データ!$D$7:$F$15,3,TRUE)),IF(H780="ガソリン",VLOOKUP(L780,参考データ!$D$16:$F$18,3,TRUE),VLOOKUP(L780,参考データ!$D$19:$F$27,3,TRUE))))</f>
        <v/>
      </c>
      <c r="T780" s="204" t="str">
        <f>IF(C780="","",IF(AND(J780=0,K780=0),0,IF(Q780="有",IF(H780="ガソリン",VLOOKUP(M780,参考データ!$B$36:$F$38,3,FALSE)/R780^VLOOKUP(M780,参考データ!$B$36:$F$38,4,FALSE)/L780^VLOOKUP(M780,参考データ!$B$36:$F$38,5,FALSE),VLOOKUP(M780,参考データ!$B$39:$F$42,3,FALSE)/R780^VLOOKUP(M780,参考データ!$B$39:$F$42,4,FALSE)/L780^VLOOKUP(M780,参考データ!$B$39:$F$42,5,FALSE))*U780,J780/(IF(I780="委託輸送",IF(H780="ガソリン",INDEX(参考データ!$F$48:$I$50,MATCH(L780,参考データ!$D$48:$D$50,1),MATCH(M780,参考データ!$F$47:$I$47,0)),INDEX(参考データ!$F$51:$I$59,MATCH(L780,参考データ!$D$51:$D$59,1),MATCH(M780,参考データ!$F$47:$I$47,0))),IF(H780="ガソリン",INDEX(参考データ!$F$60:$I$62,MATCH(L780,参考データ!$D$60:$D$62,1),MATCH(M780,参考データ!$F$47:$I$47,0)),INDEX(参考データ!$F$63:$I$71,MATCH(L780,参考データ!$D$63:$D$71,1),MATCH(M780,参考データ!$F$47:$I$47,0))))))))</f>
        <v/>
      </c>
      <c r="U780" s="218" t="str">
        <f t="shared" ref="U780:U843" si="107">IF(C780="","",K780*J780/1000)</f>
        <v/>
      </c>
      <c r="V780" s="206" t="str">
        <f>IF(C780="","",IF(AND(K780=0,T780=0),"OK",IF(Q780="有",IF(OR(IF(I780="委託輸送",IF(H780="ガソリン",VLOOKUP(L780,参考データ!$D$4:$H$6,5,TRUE),VLOOKUP(L780,参考データ!$D$7:$H$15,5,TRUE)),IF(H780="ガソリン",VLOOKUP(L780,参考データ!$D$16:$H$18,5,TRUE),VLOOKUP(L780,参考データ!$D$19:$H$27,5,TRUE)))&lt;(J780/N780),S780&gt;R780),"エラー","OK"),IF(IF(I780="委託輸送",IF(H780="ガソリン",VLOOKUP(L780,参考データ!$D$4:$H$6,5,TRUE),VLOOKUP(L780,参考データ!$D$7:$H$15,5,TRUE)),IF(H780="ガソリン",VLOOKUP(L780,参考データ!$D$16:$H$18,5,TRUE),VLOOKUP(L780,参考データ!$D$19:$H$27,5,TRUE)))&lt;(J780/N780),"エラー","OK"))))</f>
        <v/>
      </c>
      <c r="AN780" s="156">
        <f t="shared" ref="AN780:AN843" si="108">IFERROR(R780*N780,0)</f>
        <v>0</v>
      </c>
      <c r="AO780" s="156">
        <f t="shared" ref="AO780:AO843" si="109">+J780*L780/1000</f>
        <v>0</v>
      </c>
      <c r="AP780" s="140">
        <f t="shared" ref="AP780:AP843" si="110">IFERROR(J780/N780,0)</f>
        <v>0</v>
      </c>
      <c r="AQ780" s="159" t="str">
        <f t="shared" ref="AQ780:AQ843" si="111">C780&amp;D780&amp;E780&amp;F780</f>
        <v/>
      </c>
    </row>
    <row r="781" spans="2:43" x14ac:dyDescent="0.2">
      <c r="B781" s="202">
        <v>770</v>
      </c>
      <c r="C781" s="45"/>
      <c r="D781" s="114"/>
      <c r="E781" s="114"/>
      <c r="F781" s="114"/>
      <c r="G781" s="44"/>
      <c r="H781" s="10"/>
      <c r="I781" s="10"/>
      <c r="J781" s="5"/>
      <c r="K781" s="36"/>
      <c r="L781" s="37"/>
      <c r="M781" s="8"/>
      <c r="N781" s="82"/>
      <c r="O781" s="68"/>
      <c r="P781" s="82"/>
      <c r="Q781" s="81"/>
      <c r="R781" s="280" t="str">
        <f t="shared" si="106"/>
        <v/>
      </c>
      <c r="S781" s="39" t="str">
        <f>IF(I781="","",IF(I781="委託輸送",IF(H781="ガソリン",VLOOKUP(L781,参考データ!$D$4:$F$6,3,TRUE),VLOOKUP(L781,参考データ!$D$7:$F$15,3,TRUE)),IF(H781="ガソリン",VLOOKUP(L781,参考データ!$D$16:$F$18,3,TRUE),VLOOKUP(L781,参考データ!$D$19:$F$27,3,TRUE))))</f>
        <v/>
      </c>
      <c r="T781" s="204" t="str">
        <f>IF(C781="","",IF(AND(J781=0,K781=0),0,IF(Q781="有",IF(H781="ガソリン",VLOOKUP(M781,参考データ!$B$36:$F$38,3,FALSE)/R781^VLOOKUP(M781,参考データ!$B$36:$F$38,4,FALSE)/L781^VLOOKUP(M781,参考データ!$B$36:$F$38,5,FALSE),VLOOKUP(M781,参考データ!$B$39:$F$42,3,FALSE)/R781^VLOOKUP(M781,参考データ!$B$39:$F$42,4,FALSE)/L781^VLOOKUP(M781,参考データ!$B$39:$F$42,5,FALSE))*U781,J781/(IF(I781="委託輸送",IF(H781="ガソリン",INDEX(参考データ!$F$48:$I$50,MATCH(L781,参考データ!$D$48:$D$50,1),MATCH(M781,参考データ!$F$47:$I$47,0)),INDEX(参考データ!$F$51:$I$59,MATCH(L781,参考データ!$D$51:$D$59,1),MATCH(M781,参考データ!$F$47:$I$47,0))),IF(H781="ガソリン",INDEX(参考データ!$F$60:$I$62,MATCH(L781,参考データ!$D$60:$D$62,1),MATCH(M781,参考データ!$F$47:$I$47,0)),INDEX(参考データ!$F$63:$I$71,MATCH(L781,参考データ!$D$63:$D$71,1),MATCH(M781,参考データ!$F$47:$I$47,0))))))))</f>
        <v/>
      </c>
      <c r="U781" s="218" t="str">
        <f t="shared" si="107"/>
        <v/>
      </c>
      <c r="V781" s="206" t="str">
        <f>IF(C781="","",IF(AND(K781=0,T781=0),"OK",IF(Q781="有",IF(OR(IF(I781="委託輸送",IF(H781="ガソリン",VLOOKUP(L781,参考データ!$D$4:$H$6,5,TRUE),VLOOKUP(L781,参考データ!$D$7:$H$15,5,TRUE)),IF(H781="ガソリン",VLOOKUP(L781,参考データ!$D$16:$H$18,5,TRUE),VLOOKUP(L781,参考データ!$D$19:$H$27,5,TRUE)))&lt;(J781/N781),S781&gt;R781),"エラー","OK"),IF(IF(I781="委託輸送",IF(H781="ガソリン",VLOOKUP(L781,参考データ!$D$4:$H$6,5,TRUE),VLOOKUP(L781,参考データ!$D$7:$H$15,5,TRUE)),IF(H781="ガソリン",VLOOKUP(L781,参考データ!$D$16:$H$18,5,TRUE),VLOOKUP(L781,参考データ!$D$19:$H$27,5,TRUE)))&lt;(J781/N781),"エラー","OK"))))</f>
        <v/>
      </c>
      <c r="AN781" s="156">
        <f t="shared" si="108"/>
        <v>0</v>
      </c>
      <c r="AO781" s="156">
        <f t="shared" si="109"/>
        <v>0</v>
      </c>
      <c r="AP781" s="140">
        <f t="shared" si="110"/>
        <v>0</v>
      </c>
      <c r="AQ781" s="159" t="str">
        <f t="shared" si="111"/>
        <v/>
      </c>
    </row>
    <row r="782" spans="2:43" x14ac:dyDescent="0.2">
      <c r="B782" s="202">
        <v>771</v>
      </c>
      <c r="C782" s="45"/>
      <c r="D782" s="114"/>
      <c r="E782" s="114"/>
      <c r="F782" s="114"/>
      <c r="G782" s="44"/>
      <c r="H782" s="10"/>
      <c r="I782" s="10"/>
      <c r="J782" s="5"/>
      <c r="K782" s="36"/>
      <c r="L782" s="37"/>
      <c r="M782" s="8"/>
      <c r="N782" s="82"/>
      <c r="O782" s="68"/>
      <c r="P782" s="82"/>
      <c r="Q782" s="81"/>
      <c r="R782" s="280" t="str">
        <f t="shared" si="106"/>
        <v/>
      </c>
      <c r="S782" s="39" t="str">
        <f>IF(I782="","",IF(I782="委託輸送",IF(H782="ガソリン",VLOOKUP(L782,参考データ!$D$4:$F$6,3,TRUE),VLOOKUP(L782,参考データ!$D$7:$F$15,3,TRUE)),IF(H782="ガソリン",VLOOKUP(L782,参考データ!$D$16:$F$18,3,TRUE),VLOOKUP(L782,参考データ!$D$19:$F$27,3,TRUE))))</f>
        <v/>
      </c>
      <c r="T782" s="204" t="str">
        <f>IF(C782="","",IF(AND(J782=0,K782=0),0,IF(Q782="有",IF(H782="ガソリン",VLOOKUP(M782,参考データ!$B$36:$F$38,3,FALSE)/R782^VLOOKUP(M782,参考データ!$B$36:$F$38,4,FALSE)/L782^VLOOKUP(M782,参考データ!$B$36:$F$38,5,FALSE),VLOOKUP(M782,参考データ!$B$39:$F$42,3,FALSE)/R782^VLOOKUP(M782,参考データ!$B$39:$F$42,4,FALSE)/L782^VLOOKUP(M782,参考データ!$B$39:$F$42,5,FALSE))*U782,J782/(IF(I782="委託輸送",IF(H782="ガソリン",INDEX(参考データ!$F$48:$I$50,MATCH(L782,参考データ!$D$48:$D$50,1),MATCH(M782,参考データ!$F$47:$I$47,0)),INDEX(参考データ!$F$51:$I$59,MATCH(L782,参考データ!$D$51:$D$59,1),MATCH(M782,参考データ!$F$47:$I$47,0))),IF(H782="ガソリン",INDEX(参考データ!$F$60:$I$62,MATCH(L782,参考データ!$D$60:$D$62,1),MATCH(M782,参考データ!$F$47:$I$47,0)),INDEX(参考データ!$F$63:$I$71,MATCH(L782,参考データ!$D$63:$D$71,1),MATCH(M782,参考データ!$F$47:$I$47,0))))))))</f>
        <v/>
      </c>
      <c r="U782" s="218" t="str">
        <f t="shared" si="107"/>
        <v/>
      </c>
      <c r="V782" s="206" t="str">
        <f>IF(C782="","",IF(AND(K782=0,T782=0),"OK",IF(Q782="有",IF(OR(IF(I782="委託輸送",IF(H782="ガソリン",VLOOKUP(L782,参考データ!$D$4:$H$6,5,TRUE),VLOOKUP(L782,参考データ!$D$7:$H$15,5,TRUE)),IF(H782="ガソリン",VLOOKUP(L782,参考データ!$D$16:$H$18,5,TRUE),VLOOKUP(L782,参考データ!$D$19:$H$27,5,TRUE)))&lt;(J782/N782),S782&gt;R782),"エラー","OK"),IF(IF(I782="委託輸送",IF(H782="ガソリン",VLOOKUP(L782,参考データ!$D$4:$H$6,5,TRUE),VLOOKUP(L782,参考データ!$D$7:$H$15,5,TRUE)),IF(H782="ガソリン",VLOOKUP(L782,参考データ!$D$16:$H$18,5,TRUE),VLOOKUP(L782,参考データ!$D$19:$H$27,5,TRUE)))&lt;(J782/N782),"エラー","OK"))))</f>
        <v/>
      </c>
      <c r="AN782" s="156">
        <f t="shared" si="108"/>
        <v>0</v>
      </c>
      <c r="AO782" s="156">
        <f t="shared" si="109"/>
        <v>0</v>
      </c>
      <c r="AP782" s="140">
        <f t="shared" si="110"/>
        <v>0</v>
      </c>
      <c r="AQ782" s="159" t="str">
        <f t="shared" si="111"/>
        <v/>
      </c>
    </row>
    <row r="783" spans="2:43" x14ac:dyDescent="0.2">
      <c r="B783" s="202">
        <v>772</v>
      </c>
      <c r="C783" s="45"/>
      <c r="D783" s="114"/>
      <c r="E783" s="114"/>
      <c r="F783" s="114"/>
      <c r="G783" s="44"/>
      <c r="H783" s="10"/>
      <c r="I783" s="10"/>
      <c r="J783" s="5"/>
      <c r="K783" s="36"/>
      <c r="L783" s="37"/>
      <c r="M783" s="8"/>
      <c r="N783" s="82"/>
      <c r="O783" s="68"/>
      <c r="P783" s="82"/>
      <c r="Q783" s="81"/>
      <c r="R783" s="280" t="str">
        <f t="shared" si="106"/>
        <v/>
      </c>
      <c r="S783" s="39" t="str">
        <f>IF(I783="","",IF(I783="委託輸送",IF(H783="ガソリン",VLOOKUP(L783,参考データ!$D$4:$F$6,3,TRUE),VLOOKUP(L783,参考データ!$D$7:$F$15,3,TRUE)),IF(H783="ガソリン",VLOOKUP(L783,参考データ!$D$16:$F$18,3,TRUE),VLOOKUP(L783,参考データ!$D$19:$F$27,3,TRUE))))</f>
        <v/>
      </c>
      <c r="T783" s="204" t="str">
        <f>IF(C783="","",IF(AND(J783=0,K783=0),0,IF(Q783="有",IF(H783="ガソリン",VLOOKUP(M783,参考データ!$B$36:$F$38,3,FALSE)/R783^VLOOKUP(M783,参考データ!$B$36:$F$38,4,FALSE)/L783^VLOOKUP(M783,参考データ!$B$36:$F$38,5,FALSE),VLOOKUP(M783,参考データ!$B$39:$F$42,3,FALSE)/R783^VLOOKUP(M783,参考データ!$B$39:$F$42,4,FALSE)/L783^VLOOKUP(M783,参考データ!$B$39:$F$42,5,FALSE))*U783,J783/(IF(I783="委託輸送",IF(H783="ガソリン",INDEX(参考データ!$F$48:$I$50,MATCH(L783,参考データ!$D$48:$D$50,1),MATCH(M783,参考データ!$F$47:$I$47,0)),INDEX(参考データ!$F$51:$I$59,MATCH(L783,参考データ!$D$51:$D$59,1),MATCH(M783,参考データ!$F$47:$I$47,0))),IF(H783="ガソリン",INDEX(参考データ!$F$60:$I$62,MATCH(L783,参考データ!$D$60:$D$62,1),MATCH(M783,参考データ!$F$47:$I$47,0)),INDEX(参考データ!$F$63:$I$71,MATCH(L783,参考データ!$D$63:$D$71,1),MATCH(M783,参考データ!$F$47:$I$47,0))))))))</f>
        <v/>
      </c>
      <c r="U783" s="218" t="str">
        <f t="shared" si="107"/>
        <v/>
      </c>
      <c r="V783" s="206" t="str">
        <f>IF(C783="","",IF(AND(K783=0,T783=0),"OK",IF(Q783="有",IF(OR(IF(I783="委託輸送",IF(H783="ガソリン",VLOOKUP(L783,参考データ!$D$4:$H$6,5,TRUE),VLOOKUP(L783,参考データ!$D$7:$H$15,5,TRUE)),IF(H783="ガソリン",VLOOKUP(L783,参考データ!$D$16:$H$18,5,TRUE),VLOOKUP(L783,参考データ!$D$19:$H$27,5,TRUE)))&lt;(J783/N783),S783&gt;R783),"エラー","OK"),IF(IF(I783="委託輸送",IF(H783="ガソリン",VLOOKUP(L783,参考データ!$D$4:$H$6,5,TRUE),VLOOKUP(L783,参考データ!$D$7:$H$15,5,TRUE)),IF(H783="ガソリン",VLOOKUP(L783,参考データ!$D$16:$H$18,5,TRUE),VLOOKUP(L783,参考データ!$D$19:$H$27,5,TRUE)))&lt;(J783/N783),"エラー","OK"))))</f>
        <v/>
      </c>
      <c r="AN783" s="156">
        <f t="shared" si="108"/>
        <v>0</v>
      </c>
      <c r="AO783" s="156">
        <f t="shared" si="109"/>
        <v>0</v>
      </c>
      <c r="AP783" s="140">
        <f t="shared" si="110"/>
        <v>0</v>
      </c>
      <c r="AQ783" s="159" t="str">
        <f t="shared" si="111"/>
        <v/>
      </c>
    </row>
    <row r="784" spans="2:43" x14ac:dyDescent="0.2">
      <c r="B784" s="202">
        <v>773</v>
      </c>
      <c r="C784" s="45"/>
      <c r="D784" s="114"/>
      <c r="E784" s="114"/>
      <c r="F784" s="114"/>
      <c r="G784" s="44"/>
      <c r="H784" s="10"/>
      <c r="I784" s="10"/>
      <c r="J784" s="5"/>
      <c r="K784" s="36"/>
      <c r="L784" s="37"/>
      <c r="M784" s="8"/>
      <c r="N784" s="82"/>
      <c r="O784" s="68"/>
      <c r="P784" s="82"/>
      <c r="Q784" s="81"/>
      <c r="R784" s="280" t="str">
        <f t="shared" si="106"/>
        <v/>
      </c>
      <c r="S784" s="39" t="str">
        <f>IF(I784="","",IF(I784="委託輸送",IF(H784="ガソリン",VLOOKUP(L784,参考データ!$D$4:$F$6,3,TRUE),VLOOKUP(L784,参考データ!$D$7:$F$15,3,TRUE)),IF(H784="ガソリン",VLOOKUP(L784,参考データ!$D$16:$F$18,3,TRUE),VLOOKUP(L784,参考データ!$D$19:$F$27,3,TRUE))))</f>
        <v/>
      </c>
      <c r="T784" s="204" t="str">
        <f>IF(C784="","",IF(AND(J784=0,K784=0),0,IF(Q784="有",IF(H784="ガソリン",VLOOKUP(M784,参考データ!$B$36:$F$38,3,FALSE)/R784^VLOOKUP(M784,参考データ!$B$36:$F$38,4,FALSE)/L784^VLOOKUP(M784,参考データ!$B$36:$F$38,5,FALSE),VLOOKUP(M784,参考データ!$B$39:$F$42,3,FALSE)/R784^VLOOKUP(M784,参考データ!$B$39:$F$42,4,FALSE)/L784^VLOOKUP(M784,参考データ!$B$39:$F$42,5,FALSE))*U784,J784/(IF(I784="委託輸送",IF(H784="ガソリン",INDEX(参考データ!$F$48:$I$50,MATCH(L784,参考データ!$D$48:$D$50,1),MATCH(M784,参考データ!$F$47:$I$47,0)),INDEX(参考データ!$F$51:$I$59,MATCH(L784,参考データ!$D$51:$D$59,1),MATCH(M784,参考データ!$F$47:$I$47,0))),IF(H784="ガソリン",INDEX(参考データ!$F$60:$I$62,MATCH(L784,参考データ!$D$60:$D$62,1),MATCH(M784,参考データ!$F$47:$I$47,0)),INDEX(参考データ!$F$63:$I$71,MATCH(L784,参考データ!$D$63:$D$71,1),MATCH(M784,参考データ!$F$47:$I$47,0))))))))</f>
        <v/>
      </c>
      <c r="U784" s="218" t="str">
        <f t="shared" si="107"/>
        <v/>
      </c>
      <c r="V784" s="206" t="str">
        <f>IF(C784="","",IF(AND(K784=0,T784=0),"OK",IF(Q784="有",IF(OR(IF(I784="委託輸送",IF(H784="ガソリン",VLOOKUP(L784,参考データ!$D$4:$H$6,5,TRUE),VLOOKUP(L784,参考データ!$D$7:$H$15,5,TRUE)),IF(H784="ガソリン",VLOOKUP(L784,参考データ!$D$16:$H$18,5,TRUE),VLOOKUP(L784,参考データ!$D$19:$H$27,5,TRUE)))&lt;(J784/N784),S784&gt;R784),"エラー","OK"),IF(IF(I784="委託輸送",IF(H784="ガソリン",VLOOKUP(L784,参考データ!$D$4:$H$6,5,TRUE),VLOOKUP(L784,参考データ!$D$7:$H$15,5,TRUE)),IF(H784="ガソリン",VLOOKUP(L784,参考データ!$D$16:$H$18,5,TRUE),VLOOKUP(L784,参考データ!$D$19:$H$27,5,TRUE)))&lt;(J784/N784),"エラー","OK"))))</f>
        <v/>
      </c>
      <c r="AN784" s="156">
        <f t="shared" si="108"/>
        <v>0</v>
      </c>
      <c r="AO784" s="156">
        <f t="shared" si="109"/>
        <v>0</v>
      </c>
      <c r="AP784" s="140">
        <f t="shared" si="110"/>
        <v>0</v>
      </c>
      <c r="AQ784" s="159" t="str">
        <f t="shared" si="111"/>
        <v/>
      </c>
    </row>
    <row r="785" spans="2:43" x14ac:dyDescent="0.2">
      <c r="B785" s="202">
        <v>774</v>
      </c>
      <c r="C785" s="45"/>
      <c r="D785" s="114"/>
      <c r="E785" s="114"/>
      <c r="F785" s="114"/>
      <c r="G785" s="44"/>
      <c r="H785" s="10"/>
      <c r="I785" s="10"/>
      <c r="J785" s="5"/>
      <c r="K785" s="36"/>
      <c r="L785" s="37"/>
      <c r="M785" s="8"/>
      <c r="N785" s="82"/>
      <c r="O785" s="68"/>
      <c r="P785" s="82"/>
      <c r="Q785" s="81"/>
      <c r="R785" s="280" t="str">
        <f t="shared" si="106"/>
        <v/>
      </c>
      <c r="S785" s="39" t="str">
        <f>IF(I785="","",IF(I785="委託輸送",IF(H785="ガソリン",VLOOKUP(L785,参考データ!$D$4:$F$6,3,TRUE),VLOOKUP(L785,参考データ!$D$7:$F$15,3,TRUE)),IF(H785="ガソリン",VLOOKUP(L785,参考データ!$D$16:$F$18,3,TRUE),VLOOKUP(L785,参考データ!$D$19:$F$27,3,TRUE))))</f>
        <v/>
      </c>
      <c r="T785" s="204" t="str">
        <f>IF(C785="","",IF(AND(J785=0,K785=0),0,IF(Q785="有",IF(H785="ガソリン",VLOOKUP(M785,参考データ!$B$36:$F$38,3,FALSE)/R785^VLOOKUP(M785,参考データ!$B$36:$F$38,4,FALSE)/L785^VLOOKUP(M785,参考データ!$B$36:$F$38,5,FALSE),VLOOKUP(M785,参考データ!$B$39:$F$42,3,FALSE)/R785^VLOOKUP(M785,参考データ!$B$39:$F$42,4,FALSE)/L785^VLOOKUP(M785,参考データ!$B$39:$F$42,5,FALSE))*U785,J785/(IF(I785="委託輸送",IF(H785="ガソリン",INDEX(参考データ!$F$48:$I$50,MATCH(L785,参考データ!$D$48:$D$50,1),MATCH(M785,参考データ!$F$47:$I$47,0)),INDEX(参考データ!$F$51:$I$59,MATCH(L785,参考データ!$D$51:$D$59,1),MATCH(M785,参考データ!$F$47:$I$47,0))),IF(H785="ガソリン",INDEX(参考データ!$F$60:$I$62,MATCH(L785,参考データ!$D$60:$D$62,1),MATCH(M785,参考データ!$F$47:$I$47,0)),INDEX(参考データ!$F$63:$I$71,MATCH(L785,参考データ!$D$63:$D$71,1),MATCH(M785,参考データ!$F$47:$I$47,0))))))))</f>
        <v/>
      </c>
      <c r="U785" s="218" t="str">
        <f t="shared" si="107"/>
        <v/>
      </c>
      <c r="V785" s="206" t="str">
        <f>IF(C785="","",IF(AND(K785=0,T785=0),"OK",IF(Q785="有",IF(OR(IF(I785="委託輸送",IF(H785="ガソリン",VLOOKUP(L785,参考データ!$D$4:$H$6,5,TRUE),VLOOKUP(L785,参考データ!$D$7:$H$15,5,TRUE)),IF(H785="ガソリン",VLOOKUP(L785,参考データ!$D$16:$H$18,5,TRUE),VLOOKUP(L785,参考データ!$D$19:$H$27,5,TRUE)))&lt;(J785/N785),S785&gt;R785),"エラー","OK"),IF(IF(I785="委託輸送",IF(H785="ガソリン",VLOOKUP(L785,参考データ!$D$4:$H$6,5,TRUE),VLOOKUP(L785,参考データ!$D$7:$H$15,5,TRUE)),IF(H785="ガソリン",VLOOKUP(L785,参考データ!$D$16:$H$18,5,TRUE),VLOOKUP(L785,参考データ!$D$19:$H$27,5,TRUE)))&lt;(J785/N785),"エラー","OK"))))</f>
        <v/>
      </c>
      <c r="AN785" s="156">
        <f t="shared" si="108"/>
        <v>0</v>
      </c>
      <c r="AO785" s="156">
        <f t="shared" si="109"/>
        <v>0</v>
      </c>
      <c r="AP785" s="140">
        <f t="shared" si="110"/>
        <v>0</v>
      </c>
      <c r="AQ785" s="159" t="str">
        <f t="shared" si="111"/>
        <v/>
      </c>
    </row>
    <row r="786" spans="2:43" x14ac:dyDescent="0.2">
      <c r="B786" s="202">
        <v>775</v>
      </c>
      <c r="C786" s="45"/>
      <c r="D786" s="114"/>
      <c r="E786" s="114"/>
      <c r="F786" s="114"/>
      <c r="G786" s="44"/>
      <c r="H786" s="10"/>
      <c r="I786" s="10"/>
      <c r="J786" s="5"/>
      <c r="K786" s="36"/>
      <c r="L786" s="37"/>
      <c r="M786" s="8"/>
      <c r="N786" s="82"/>
      <c r="O786" s="68"/>
      <c r="P786" s="82"/>
      <c r="Q786" s="81"/>
      <c r="R786" s="280" t="str">
        <f t="shared" si="106"/>
        <v/>
      </c>
      <c r="S786" s="39" t="str">
        <f>IF(I786="","",IF(I786="委託輸送",IF(H786="ガソリン",VLOOKUP(L786,参考データ!$D$4:$F$6,3,TRUE),VLOOKUP(L786,参考データ!$D$7:$F$15,3,TRUE)),IF(H786="ガソリン",VLOOKUP(L786,参考データ!$D$16:$F$18,3,TRUE),VLOOKUP(L786,参考データ!$D$19:$F$27,3,TRUE))))</f>
        <v/>
      </c>
      <c r="T786" s="204" t="str">
        <f>IF(C786="","",IF(AND(J786=0,K786=0),0,IF(Q786="有",IF(H786="ガソリン",VLOOKUP(M786,参考データ!$B$36:$F$38,3,FALSE)/R786^VLOOKUP(M786,参考データ!$B$36:$F$38,4,FALSE)/L786^VLOOKUP(M786,参考データ!$B$36:$F$38,5,FALSE),VLOOKUP(M786,参考データ!$B$39:$F$42,3,FALSE)/R786^VLOOKUP(M786,参考データ!$B$39:$F$42,4,FALSE)/L786^VLOOKUP(M786,参考データ!$B$39:$F$42,5,FALSE))*U786,J786/(IF(I786="委託輸送",IF(H786="ガソリン",INDEX(参考データ!$F$48:$I$50,MATCH(L786,参考データ!$D$48:$D$50,1),MATCH(M786,参考データ!$F$47:$I$47,0)),INDEX(参考データ!$F$51:$I$59,MATCH(L786,参考データ!$D$51:$D$59,1),MATCH(M786,参考データ!$F$47:$I$47,0))),IF(H786="ガソリン",INDEX(参考データ!$F$60:$I$62,MATCH(L786,参考データ!$D$60:$D$62,1),MATCH(M786,参考データ!$F$47:$I$47,0)),INDEX(参考データ!$F$63:$I$71,MATCH(L786,参考データ!$D$63:$D$71,1),MATCH(M786,参考データ!$F$47:$I$47,0))))))))</f>
        <v/>
      </c>
      <c r="U786" s="218" t="str">
        <f t="shared" si="107"/>
        <v/>
      </c>
      <c r="V786" s="206" t="str">
        <f>IF(C786="","",IF(AND(K786=0,T786=0),"OK",IF(Q786="有",IF(OR(IF(I786="委託輸送",IF(H786="ガソリン",VLOOKUP(L786,参考データ!$D$4:$H$6,5,TRUE),VLOOKUP(L786,参考データ!$D$7:$H$15,5,TRUE)),IF(H786="ガソリン",VLOOKUP(L786,参考データ!$D$16:$H$18,5,TRUE),VLOOKUP(L786,参考データ!$D$19:$H$27,5,TRUE)))&lt;(J786/N786),S786&gt;R786),"エラー","OK"),IF(IF(I786="委託輸送",IF(H786="ガソリン",VLOOKUP(L786,参考データ!$D$4:$H$6,5,TRUE),VLOOKUP(L786,参考データ!$D$7:$H$15,5,TRUE)),IF(H786="ガソリン",VLOOKUP(L786,参考データ!$D$16:$H$18,5,TRUE),VLOOKUP(L786,参考データ!$D$19:$H$27,5,TRUE)))&lt;(J786/N786),"エラー","OK"))))</f>
        <v/>
      </c>
      <c r="AN786" s="156">
        <f t="shared" si="108"/>
        <v>0</v>
      </c>
      <c r="AO786" s="156">
        <f t="shared" si="109"/>
        <v>0</v>
      </c>
      <c r="AP786" s="140">
        <f t="shared" si="110"/>
        <v>0</v>
      </c>
      <c r="AQ786" s="159" t="str">
        <f t="shared" si="111"/>
        <v/>
      </c>
    </row>
    <row r="787" spans="2:43" x14ac:dyDescent="0.2">
      <c r="B787" s="202">
        <v>776</v>
      </c>
      <c r="C787" s="45"/>
      <c r="D787" s="114"/>
      <c r="E787" s="114"/>
      <c r="F787" s="114"/>
      <c r="G787" s="44"/>
      <c r="H787" s="10"/>
      <c r="I787" s="10"/>
      <c r="J787" s="5"/>
      <c r="K787" s="36"/>
      <c r="L787" s="37"/>
      <c r="M787" s="8"/>
      <c r="N787" s="82"/>
      <c r="O787" s="68"/>
      <c r="P787" s="82"/>
      <c r="Q787" s="81"/>
      <c r="R787" s="280" t="str">
        <f t="shared" si="106"/>
        <v/>
      </c>
      <c r="S787" s="39" t="str">
        <f>IF(I787="","",IF(I787="委託輸送",IF(H787="ガソリン",VLOOKUP(L787,参考データ!$D$4:$F$6,3,TRUE),VLOOKUP(L787,参考データ!$D$7:$F$15,3,TRUE)),IF(H787="ガソリン",VLOOKUP(L787,参考データ!$D$16:$F$18,3,TRUE),VLOOKUP(L787,参考データ!$D$19:$F$27,3,TRUE))))</f>
        <v/>
      </c>
      <c r="T787" s="204" t="str">
        <f>IF(C787="","",IF(AND(J787=0,K787=0),0,IF(Q787="有",IF(H787="ガソリン",VLOOKUP(M787,参考データ!$B$36:$F$38,3,FALSE)/R787^VLOOKUP(M787,参考データ!$B$36:$F$38,4,FALSE)/L787^VLOOKUP(M787,参考データ!$B$36:$F$38,5,FALSE),VLOOKUP(M787,参考データ!$B$39:$F$42,3,FALSE)/R787^VLOOKUP(M787,参考データ!$B$39:$F$42,4,FALSE)/L787^VLOOKUP(M787,参考データ!$B$39:$F$42,5,FALSE))*U787,J787/(IF(I787="委託輸送",IF(H787="ガソリン",INDEX(参考データ!$F$48:$I$50,MATCH(L787,参考データ!$D$48:$D$50,1),MATCH(M787,参考データ!$F$47:$I$47,0)),INDEX(参考データ!$F$51:$I$59,MATCH(L787,参考データ!$D$51:$D$59,1),MATCH(M787,参考データ!$F$47:$I$47,0))),IF(H787="ガソリン",INDEX(参考データ!$F$60:$I$62,MATCH(L787,参考データ!$D$60:$D$62,1),MATCH(M787,参考データ!$F$47:$I$47,0)),INDEX(参考データ!$F$63:$I$71,MATCH(L787,参考データ!$D$63:$D$71,1),MATCH(M787,参考データ!$F$47:$I$47,0))))))))</f>
        <v/>
      </c>
      <c r="U787" s="218" t="str">
        <f t="shared" si="107"/>
        <v/>
      </c>
      <c r="V787" s="206" t="str">
        <f>IF(C787="","",IF(AND(K787=0,T787=0),"OK",IF(Q787="有",IF(OR(IF(I787="委託輸送",IF(H787="ガソリン",VLOOKUP(L787,参考データ!$D$4:$H$6,5,TRUE),VLOOKUP(L787,参考データ!$D$7:$H$15,5,TRUE)),IF(H787="ガソリン",VLOOKUP(L787,参考データ!$D$16:$H$18,5,TRUE),VLOOKUP(L787,参考データ!$D$19:$H$27,5,TRUE)))&lt;(J787/N787),S787&gt;R787),"エラー","OK"),IF(IF(I787="委託輸送",IF(H787="ガソリン",VLOOKUP(L787,参考データ!$D$4:$H$6,5,TRUE),VLOOKUP(L787,参考データ!$D$7:$H$15,5,TRUE)),IF(H787="ガソリン",VLOOKUP(L787,参考データ!$D$16:$H$18,5,TRUE),VLOOKUP(L787,参考データ!$D$19:$H$27,5,TRUE)))&lt;(J787/N787),"エラー","OK"))))</f>
        <v/>
      </c>
      <c r="AN787" s="156">
        <f t="shared" si="108"/>
        <v>0</v>
      </c>
      <c r="AO787" s="156">
        <f t="shared" si="109"/>
        <v>0</v>
      </c>
      <c r="AP787" s="140">
        <f t="shared" si="110"/>
        <v>0</v>
      </c>
      <c r="AQ787" s="159" t="str">
        <f t="shared" si="111"/>
        <v/>
      </c>
    </row>
    <row r="788" spans="2:43" x14ac:dyDescent="0.2">
      <c r="B788" s="202">
        <v>777</v>
      </c>
      <c r="C788" s="45"/>
      <c r="D788" s="114"/>
      <c r="E788" s="114"/>
      <c r="F788" s="114"/>
      <c r="G788" s="44"/>
      <c r="H788" s="10"/>
      <c r="I788" s="10"/>
      <c r="J788" s="5"/>
      <c r="K788" s="36"/>
      <c r="L788" s="37"/>
      <c r="M788" s="8"/>
      <c r="N788" s="82"/>
      <c r="O788" s="68"/>
      <c r="P788" s="82"/>
      <c r="Q788" s="81"/>
      <c r="R788" s="280" t="str">
        <f t="shared" si="106"/>
        <v/>
      </c>
      <c r="S788" s="39" t="str">
        <f>IF(I788="","",IF(I788="委託輸送",IF(H788="ガソリン",VLOOKUP(L788,参考データ!$D$4:$F$6,3,TRUE),VLOOKUP(L788,参考データ!$D$7:$F$15,3,TRUE)),IF(H788="ガソリン",VLOOKUP(L788,参考データ!$D$16:$F$18,3,TRUE),VLOOKUP(L788,参考データ!$D$19:$F$27,3,TRUE))))</f>
        <v/>
      </c>
      <c r="T788" s="204" t="str">
        <f>IF(C788="","",IF(AND(J788=0,K788=0),0,IF(Q788="有",IF(H788="ガソリン",VLOOKUP(M788,参考データ!$B$36:$F$38,3,FALSE)/R788^VLOOKUP(M788,参考データ!$B$36:$F$38,4,FALSE)/L788^VLOOKUP(M788,参考データ!$B$36:$F$38,5,FALSE),VLOOKUP(M788,参考データ!$B$39:$F$42,3,FALSE)/R788^VLOOKUP(M788,参考データ!$B$39:$F$42,4,FALSE)/L788^VLOOKUP(M788,参考データ!$B$39:$F$42,5,FALSE))*U788,J788/(IF(I788="委託輸送",IF(H788="ガソリン",INDEX(参考データ!$F$48:$I$50,MATCH(L788,参考データ!$D$48:$D$50,1),MATCH(M788,参考データ!$F$47:$I$47,0)),INDEX(参考データ!$F$51:$I$59,MATCH(L788,参考データ!$D$51:$D$59,1),MATCH(M788,参考データ!$F$47:$I$47,0))),IF(H788="ガソリン",INDEX(参考データ!$F$60:$I$62,MATCH(L788,参考データ!$D$60:$D$62,1),MATCH(M788,参考データ!$F$47:$I$47,0)),INDEX(参考データ!$F$63:$I$71,MATCH(L788,参考データ!$D$63:$D$71,1),MATCH(M788,参考データ!$F$47:$I$47,0))))))))</f>
        <v/>
      </c>
      <c r="U788" s="218" t="str">
        <f t="shared" si="107"/>
        <v/>
      </c>
      <c r="V788" s="206" t="str">
        <f>IF(C788="","",IF(AND(K788=0,T788=0),"OK",IF(Q788="有",IF(OR(IF(I788="委託輸送",IF(H788="ガソリン",VLOOKUP(L788,参考データ!$D$4:$H$6,5,TRUE),VLOOKUP(L788,参考データ!$D$7:$H$15,5,TRUE)),IF(H788="ガソリン",VLOOKUP(L788,参考データ!$D$16:$H$18,5,TRUE),VLOOKUP(L788,参考データ!$D$19:$H$27,5,TRUE)))&lt;(J788/N788),S788&gt;R788),"エラー","OK"),IF(IF(I788="委託輸送",IF(H788="ガソリン",VLOOKUP(L788,参考データ!$D$4:$H$6,5,TRUE),VLOOKUP(L788,参考データ!$D$7:$H$15,5,TRUE)),IF(H788="ガソリン",VLOOKUP(L788,参考データ!$D$16:$H$18,5,TRUE),VLOOKUP(L788,参考データ!$D$19:$H$27,5,TRUE)))&lt;(J788/N788),"エラー","OK"))))</f>
        <v/>
      </c>
      <c r="AN788" s="156">
        <f t="shared" si="108"/>
        <v>0</v>
      </c>
      <c r="AO788" s="156">
        <f t="shared" si="109"/>
        <v>0</v>
      </c>
      <c r="AP788" s="140">
        <f t="shared" si="110"/>
        <v>0</v>
      </c>
      <c r="AQ788" s="159" t="str">
        <f t="shared" si="111"/>
        <v/>
      </c>
    </row>
    <row r="789" spans="2:43" x14ac:dyDescent="0.2">
      <c r="B789" s="202">
        <v>778</v>
      </c>
      <c r="C789" s="45"/>
      <c r="D789" s="114"/>
      <c r="E789" s="114"/>
      <c r="F789" s="114"/>
      <c r="G789" s="44"/>
      <c r="H789" s="10"/>
      <c r="I789" s="10"/>
      <c r="J789" s="5"/>
      <c r="K789" s="36"/>
      <c r="L789" s="37"/>
      <c r="M789" s="8"/>
      <c r="N789" s="82"/>
      <c r="O789" s="68"/>
      <c r="P789" s="82"/>
      <c r="Q789" s="81"/>
      <c r="R789" s="280" t="str">
        <f t="shared" si="106"/>
        <v/>
      </c>
      <c r="S789" s="39" t="str">
        <f>IF(I789="","",IF(I789="委託輸送",IF(H789="ガソリン",VLOOKUP(L789,参考データ!$D$4:$F$6,3,TRUE),VLOOKUP(L789,参考データ!$D$7:$F$15,3,TRUE)),IF(H789="ガソリン",VLOOKUP(L789,参考データ!$D$16:$F$18,3,TRUE),VLOOKUP(L789,参考データ!$D$19:$F$27,3,TRUE))))</f>
        <v/>
      </c>
      <c r="T789" s="204" t="str">
        <f>IF(C789="","",IF(AND(J789=0,K789=0),0,IF(Q789="有",IF(H789="ガソリン",VLOOKUP(M789,参考データ!$B$36:$F$38,3,FALSE)/R789^VLOOKUP(M789,参考データ!$B$36:$F$38,4,FALSE)/L789^VLOOKUP(M789,参考データ!$B$36:$F$38,5,FALSE),VLOOKUP(M789,参考データ!$B$39:$F$42,3,FALSE)/R789^VLOOKUP(M789,参考データ!$B$39:$F$42,4,FALSE)/L789^VLOOKUP(M789,参考データ!$B$39:$F$42,5,FALSE))*U789,J789/(IF(I789="委託輸送",IF(H789="ガソリン",INDEX(参考データ!$F$48:$I$50,MATCH(L789,参考データ!$D$48:$D$50,1),MATCH(M789,参考データ!$F$47:$I$47,0)),INDEX(参考データ!$F$51:$I$59,MATCH(L789,参考データ!$D$51:$D$59,1),MATCH(M789,参考データ!$F$47:$I$47,0))),IF(H789="ガソリン",INDEX(参考データ!$F$60:$I$62,MATCH(L789,参考データ!$D$60:$D$62,1),MATCH(M789,参考データ!$F$47:$I$47,0)),INDEX(参考データ!$F$63:$I$71,MATCH(L789,参考データ!$D$63:$D$71,1),MATCH(M789,参考データ!$F$47:$I$47,0))))))))</f>
        <v/>
      </c>
      <c r="U789" s="218" t="str">
        <f t="shared" si="107"/>
        <v/>
      </c>
      <c r="V789" s="206" t="str">
        <f>IF(C789="","",IF(AND(K789=0,T789=0),"OK",IF(Q789="有",IF(OR(IF(I789="委託輸送",IF(H789="ガソリン",VLOOKUP(L789,参考データ!$D$4:$H$6,5,TRUE),VLOOKUP(L789,参考データ!$D$7:$H$15,5,TRUE)),IF(H789="ガソリン",VLOOKUP(L789,参考データ!$D$16:$H$18,5,TRUE),VLOOKUP(L789,参考データ!$D$19:$H$27,5,TRUE)))&lt;(J789/N789),S789&gt;R789),"エラー","OK"),IF(IF(I789="委託輸送",IF(H789="ガソリン",VLOOKUP(L789,参考データ!$D$4:$H$6,5,TRUE),VLOOKUP(L789,参考データ!$D$7:$H$15,5,TRUE)),IF(H789="ガソリン",VLOOKUP(L789,参考データ!$D$16:$H$18,5,TRUE),VLOOKUP(L789,参考データ!$D$19:$H$27,5,TRUE)))&lt;(J789/N789),"エラー","OK"))))</f>
        <v/>
      </c>
      <c r="AN789" s="156">
        <f t="shared" si="108"/>
        <v>0</v>
      </c>
      <c r="AO789" s="156">
        <f t="shared" si="109"/>
        <v>0</v>
      </c>
      <c r="AP789" s="140">
        <f t="shared" si="110"/>
        <v>0</v>
      </c>
      <c r="AQ789" s="159" t="str">
        <f t="shared" si="111"/>
        <v/>
      </c>
    </row>
    <row r="790" spans="2:43" x14ac:dyDescent="0.2">
      <c r="B790" s="202">
        <v>779</v>
      </c>
      <c r="C790" s="45"/>
      <c r="D790" s="114"/>
      <c r="E790" s="114"/>
      <c r="F790" s="114"/>
      <c r="G790" s="44"/>
      <c r="H790" s="10"/>
      <c r="I790" s="10"/>
      <c r="J790" s="5"/>
      <c r="K790" s="36"/>
      <c r="L790" s="37"/>
      <c r="M790" s="8"/>
      <c r="N790" s="82"/>
      <c r="O790" s="68"/>
      <c r="P790" s="82"/>
      <c r="Q790" s="81"/>
      <c r="R790" s="280" t="str">
        <f t="shared" si="106"/>
        <v/>
      </c>
      <c r="S790" s="39" t="str">
        <f>IF(I790="","",IF(I790="委託輸送",IF(H790="ガソリン",VLOOKUP(L790,参考データ!$D$4:$F$6,3,TRUE),VLOOKUP(L790,参考データ!$D$7:$F$15,3,TRUE)),IF(H790="ガソリン",VLOOKUP(L790,参考データ!$D$16:$F$18,3,TRUE),VLOOKUP(L790,参考データ!$D$19:$F$27,3,TRUE))))</f>
        <v/>
      </c>
      <c r="T790" s="204" t="str">
        <f>IF(C790="","",IF(AND(J790=0,K790=0),0,IF(Q790="有",IF(H790="ガソリン",VLOOKUP(M790,参考データ!$B$36:$F$38,3,FALSE)/R790^VLOOKUP(M790,参考データ!$B$36:$F$38,4,FALSE)/L790^VLOOKUP(M790,参考データ!$B$36:$F$38,5,FALSE),VLOOKUP(M790,参考データ!$B$39:$F$42,3,FALSE)/R790^VLOOKUP(M790,参考データ!$B$39:$F$42,4,FALSE)/L790^VLOOKUP(M790,参考データ!$B$39:$F$42,5,FALSE))*U790,J790/(IF(I790="委託輸送",IF(H790="ガソリン",INDEX(参考データ!$F$48:$I$50,MATCH(L790,参考データ!$D$48:$D$50,1),MATCH(M790,参考データ!$F$47:$I$47,0)),INDEX(参考データ!$F$51:$I$59,MATCH(L790,参考データ!$D$51:$D$59,1),MATCH(M790,参考データ!$F$47:$I$47,0))),IF(H790="ガソリン",INDEX(参考データ!$F$60:$I$62,MATCH(L790,参考データ!$D$60:$D$62,1),MATCH(M790,参考データ!$F$47:$I$47,0)),INDEX(参考データ!$F$63:$I$71,MATCH(L790,参考データ!$D$63:$D$71,1),MATCH(M790,参考データ!$F$47:$I$47,0))))))))</f>
        <v/>
      </c>
      <c r="U790" s="218" t="str">
        <f t="shared" si="107"/>
        <v/>
      </c>
      <c r="V790" s="206" t="str">
        <f>IF(C790="","",IF(AND(K790=0,T790=0),"OK",IF(Q790="有",IF(OR(IF(I790="委託輸送",IF(H790="ガソリン",VLOOKUP(L790,参考データ!$D$4:$H$6,5,TRUE),VLOOKUP(L790,参考データ!$D$7:$H$15,5,TRUE)),IF(H790="ガソリン",VLOOKUP(L790,参考データ!$D$16:$H$18,5,TRUE),VLOOKUP(L790,参考データ!$D$19:$H$27,5,TRUE)))&lt;(J790/N790),S790&gt;R790),"エラー","OK"),IF(IF(I790="委託輸送",IF(H790="ガソリン",VLOOKUP(L790,参考データ!$D$4:$H$6,5,TRUE),VLOOKUP(L790,参考データ!$D$7:$H$15,5,TRUE)),IF(H790="ガソリン",VLOOKUP(L790,参考データ!$D$16:$H$18,5,TRUE),VLOOKUP(L790,参考データ!$D$19:$H$27,5,TRUE)))&lt;(J790/N790),"エラー","OK"))))</f>
        <v/>
      </c>
      <c r="AN790" s="156">
        <f t="shared" si="108"/>
        <v>0</v>
      </c>
      <c r="AO790" s="156">
        <f t="shared" si="109"/>
        <v>0</v>
      </c>
      <c r="AP790" s="140">
        <f t="shared" si="110"/>
        <v>0</v>
      </c>
      <c r="AQ790" s="159" t="str">
        <f t="shared" si="111"/>
        <v/>
      </c>
    </row>
    <row r="791" spans="2:43" x14ac:dyDescent="0.2">
      <c r="B791" s="202">
        <v>780</v>
      </c>
      <c r="C791" s="45"/>
      <c r="D791" s="114"/>
      <c r="E791" s="114"/>
      <c r="F791" s="114"/>
      <c r="G791" s="44"/>
      <c r="H791" s="10"/>
      <c r="I791" s="10"/>
      <c r="J791" s="5"/>
      <c r="K791" s="36"/>
      <c r="L791" s="37"/>
      <c r="M791" s="8"/>
      <c r="N791" s="82"/>
      <c r="O791" s="68"/>
      <c r="P791" s="82"/>
      <c r="Q791" s="81"/>
      <c r="R791" s="280" t="str">
        <f t="shared" si="106"/>
        <v/>
      </c>
      <c r="S791" s="39" t="str">
        <f>IF(I791="","",IF(I791="委託輸送",IF(H791="ガソリン",VLOOKUP(L791,参考データ!$D$4:$F$6,3,TRUE),VLOOKUP(L791,参考データ!$D$7:$F$15,3,TRUE)),IF(H791="ガソリン",VLOOKUP(L791,参考データ!$D$16:$F$18,3,TRUE),VLOOKUP(L791,参考データ!$D$19:$F$27,3,TRUE))))</f>
        <v/>
      </c>
      <c r="T791" s="204" t="str">
        <f>IF(C791="","",IF(AND(J791=0,K791=0),0,IF(Q791="有",IF(H791="ガソリン",VLOOKUP(M791,参考データ!$B$36:$F$38,3,FALSE)/R791^VLOOKUP(M791,参考データ!$B$36:$F$38,4,FALSE)/L791^VLOOKUP(M791,参考データ!$B$36:$F$38,5,FALSE),VLOOKUP(M791,参考データ!$B$39:$F$42,3,FALSE)/R791^VLOOKUP(M791,参考データ!$B$39:$F$42,4,FALSE)/L791^VLOOKUP(M791,参考データ!$B$39:$F$42,5,FALSE))*U791,J791/(IF(I791="委託輸送",IF(H791="ガソリン",INDEX(参考データ!$F$48:$I$50,MATCH(L791,参考データ!$D$48:$D$50,1),MATCH(M791,参考データ!$F$47:$I$47,0)),INDEX(参考データ!$F$51:$I$59,MATCH(L791,参考データ!$D$51:$D$59,1),MATCH(M791,参考データ!$F$47:$I$47,0))),IF(H791="ガソリン",INDEX(参考データ!$F$60:$I$62,MATCH(L791,参考データ!$D$60:$D$62,1),MATCH(M791,参考データ!$F$47:$I$47,0)),INDEX(参考データ!$F$63:$I$71,MATCH(L791,参考データ!$D$63:$D$71,1),MATCH(M791,参考データ!$F$47:$I$47,0))))))))</f>
        <v/>
      </c>
      <c r="U791" s="218" t="str">
        <f t="shared" si="107"/>
        <v/>
      </c>
      <c r="V791" s="206" t="str">
        <f>IF(C791="","",IF(AND(K791=0,T791=0),"OK",IF(Q791="有",IF(OR(IF(I791="委託輸送",IF(H791="ガソリン",VLOOKUP(L791,参考データ!$D$4:$H$6,5,TRUE),VLOOKUP(L791,参考データ!$D$7:$H$15,5,TRUE)),IF(H791="ガソリン",VLOOKUP(L791,参考データ!$D$16:$H$18,5,TRUE),VLOOKUP(L791,参考データ!$D$19:$H$27,5,TRUE)))&lt;(J791/N791),S791&gt;R791),"エラー","OK"),IF(IF(I791="委託輸送",IF(H791="ガソリン",VLOOKUP(L791,参考データ!$D$4:$H$6,5,TRUE),VLOOKUP(L791,参考データ!$D$7:$H$15,5,TRUE)),IF(H791="ガソリン",VLOOKUP(L791,参考データ!$D$16:$H$18,5,TRUE),VLOOKUP(L791,参考データ!$D$19:$H$27,5,TRUE)))&lt;(J791/N791),"エラー","OK"))))</f>
        <v/>
      </c>
      <c r="AN791" s="156">
        <f t="shared" si="108"/>
        <v>0</v>
      </c>
      <c r="AO791" s="156">
        <f t="shared" si="109"/>
        <v>0</v>
      </c>
      <c r="AP791" s="140">
        <f t="shared" si="110"/>
        <v>0</v>
      </c>
      <c r="AQ791" s="159" t="str">
        <f t="shared" si="111"/>
        <v/>
      </c>
    </row>
    <row r="792" spans="2:43" x14ac:dyDescent="0.2">
      <c r="B792" s="202">
        <v>781</v>
      </c>
      <c r="C792" s="45"/>
      <c r="D792" s="114"/>
      <c r="E792" s="114"/>
      <c r="F792" s="114"/>
      <c r="G792" s="44"/>
      <c r="H792" s="10"/>
      <c r="I792" s="10"/>
      <c r="J792" s="5"/>
      <c r="K792" s="36"/>
      <c r="L792" s="37"/>
      <c r="M792" s="8"/>
      <c r="N792" s="82"/>
      <c r="O792" s="68"/>
      <c r="P792" s="82"/>
      <c r="Q792" s="81"/>
      <c r="R792" s="280" t="str">
        <f t="shared" si="106"/>
        <v/>
      </c>
      <c r="S792" s="39" t="str">
        <f>IF(I792="","",IF(I792="委託輸送",IF(H792="ガソリン",VLOOKUP(L792,参考データ!$D$4:$F$6,3,TRUE),VLOOKUP(L792,参考データ!$D$7:$F$15,3,TRUE)),IF(H792="ガソリン",VLOOKUP(L792,参考データ!$D$16:$F$18,3,TRUE),VLOOKUP(L792,参考データ!$D$19:$F$27,3,TRUE))))</f>
        <v/>
      </c>
      <c r="T792" s="204" t="str">
        <f>IF(C792="","",IF(AND(J792=0,K792=0),0,IF(Q792="有",IF(H792="ガソリン",VLOOKUP(M792,参考データ!$B$36:$F$38,3,FALSE)/R792^VLOOKUP(M792,参考データ!$B$36:$F$38,4,FALSE)/L792^VLOOKUP(M792,参考データ!$B$36:$F$38,5,FALSE),VLOOKUP(M792,参考データ!$B$39:$F$42,3,FALSE)/R792^VLOOKUP(M792,参考データ!$B$39:$F$42,4,FALSE)/L792^VLOOKUP(M792,参考データ!$B$39:$F$42,5,FALSE))*U792,J792/(IF(I792="委託輸送",IF(H792="ガソリン",INDEX(参考データ!$F$48:$I$50,MATCH(L792,参考データ!$D$48:$D$50,1),MATCH(M792,参考データ!$F$47:$I$47,0)),INDEX(参考データ!$F$51:$I$59,MATCH(L792,参考データ!$D$51:$D$59,1),MATCH(M792,参考データ!$F$47:$I$47,0))),IF(H792="ガソリン",INDEX(参考データ!$F$60:$I$62,MATCH(L792,参考データ!$D$60:$D$62,1),MATCH(M792,参考データ!$F$47:$I$47,0)),INDEX(参考データ!$F$63:$I$71,MATCH(L792,参考データ!$D$63:$D$71,1),MATCH(M792,参考データ!$F$47:$I$47,0))))))))</f>
        <v/>
      </c>
      <c r="U792" s="218" t="str">
        <f t="shared" si="107"/>
        <v/>
      </c>
      <c r="V792" s="206" t="str">
        <f>IF(C792="","",IF(AND(K792=0,T792=0),"OK",IF(Q792="有",IF(OR(IF(I792="委託輸送",IF(H792="ガソリン",VLOOKUP(L792,参考データ!$D$4:$H$6,5,TRUE),VLOOKUP(L792,参考データ!$D$7:$H$15,5,TRUE)),IF(H792="ガソリン",VLOOKUP(L792,参考データ!$D$16:$H$18,5,TRUE),VLOOKUP(L792,参考データ!$D$19:$H$27,5,TRUE)))&lt;(J792/N792),S792&gt;R792),"エラー","OK"),IF(IF(I792="委託輸送",IF(H792="ガソリン",VLOOKUP(L792,参考データ!$D$4:$H$6,5,TRUE),VLOOKUP(L792,参考データ!$D$7:$H$15,5,TRUE)),IF(H792="ガソリン",VLOOKUP(L792,参考データ!$D$16:$H$18,5,TRUE),VLOOKUP(L792,参考データ!$D$19:$H$27,5,TRUE)))&lt;(J792/N792),"エラー","OK"))))</f>
        <v/>
      </c>
      <c r="AN792" s="156">
        <f t="shared" si="108"/>
        <v>0</v>
      </c>
      <c r="AO792" s="156">
        <f t="shared" si="109"/>
        <v>0</v>
      </c>
      <c r="AP792" s="140">
        <f t="shared" si="110"/>
        <v>0</v>
      </c>
      <c r="AQ792" s="159" t="str">
        <f t="shared" si="111"/>
        <v/>
      </c>
    </row>
    <row r="793" spans="2:43" x14ac:dyDescent="0.2">
      <c r="B793" s="202">
        <v>782</v>
      </c>
      <c r="C793" s="45"/>
      <c r="D793" s="114"/>
      <c r="E793" s="114"/>
      <c r="F793" s="114"/>
      <c r="G793" s="44"/>
      <c r="H793" s="10"/>
      <c r="I793" s="10"/>
      <c r="J793" s="5"/>
      <c r="K793" s="36"/>
      <c r="L793" s="37"/>
      <c r="M793" s="8"/>
      <c r="N793" s="82"/>
      <c r="O793" s="68"/>
      <c r="P793" s="82"/>
      <c r="Q793" s="81"/>
      <c r="R793" s="280" t="str">
        <f t="shared" si="106"/>
        <v/>
      </c>
      <c r="S793" s="39" t="str">
        <f>IF(I793="","",IF(I793="委託輸送",IF(H793="ガソリン",VLOOKUP(L793,参考データ!$D$4:$F$6,3,TRUE),VLOOKUP(L793,参考データ!$D$7:$F$15,3,TRUE)),IF(H793="ガソリン",VLOOKUP(L793,参考データ!$D$16:$F$18,3,TRUE),VLOOKUP(L793,参考データ!$D$19:$F$27,3,TRUE))))</f>
        <v/>
      </c>
      <c r="T793" s="204" t="str">
        <f>IF(C793="","",IF(AND(J793=0,K793=0),0,IF(Q793="有",IF(H793="ガソリン",VLOOKUP(M793,参考データ!$B$36:$F$38,3,FALSE)/R793^VLOOKUP(M793,参考データ!$B$36:$F$38,4,FALSE)/L793^VLOOKUP(M793,参考データ!$B$36:$F$38,5,FALSE),VLOOKUP(M793,参考データ!$B$39:$F$42,3,FALSE)/R793^VLOOKUP(M793,参考データ!$B$39:$F$42,4,FALSE)/L793^VLOOKUP(M793,参考データ!$B$39:$F$42,5,FALSE))*U793,J793/(IF(I793="委託輸送",IF(H793="ガソリン",INDEX(参考データ!$F$48:$I$50,MATCH(L793,参考データ!$D$48:$D$50,1),MATCH(M793,参考データ!$F$47:$I$47,0)),INDEX(参考データ!$F$51:$I$59,MATCH(L793,参考データ!$D$51:$D$59,1),MATCH(M793,参考データ!$F$47:$I$47,0))),IF(H793="ガソリン",INDEX(参考データ!$F$60:$I$62,MATCH(L793,参考データ!$D$60:$D$62,1),MATCH(M793,参考データ!$F$47:$I$47,0)),INDEX(参考データ!$F$63:$I$71,MATCH(L793,参考データ!$D$63:$D$71,1),MATCH(M793,参考データ!$F$47:$I$47,0))))))))</f>
        <v/>
      </c>
      <c r="U793" s="218" t="str">
        <f t="shared" si="107"/>
        <v/>
      </c>
      <c r="V793" s="206" t="str">
        <f>IF(C793="","",IF(AND(K793=0,T793=0),"OK",IF(Q793="有",IF(OR(IF(I793="委託輸送",IF(H793="ガソリン",VLOOKUP(L793,参考データ!$D$4:$H$6,5,TRUE),VLOOKUP(L793,参考データ!$D$7:$H$15,5,TRUE)),IF(H793="ガソリン",VLOOKUP(L793,参考データ!$D$16:$H$18,5,TRUE),VLOOKUP(L793,参考データ!$D$19:$H$27,5,TRUE)))&lt;(J793/N793),S793&gt;R793),"エラー","OK"),IF(IF(I793="委託輸送",IF(H793="ガソリン",VLOOKUP(L793,参考データ!$D$4:$H$6,5,TRUE),VLOOKUP(L793,参考データ!$D$7:$H$15,5,TRUE)),IF(H793="ガソリン",VLOOKUP(L793,参考データ!$D$16:$H$18,5,TRUE),VLOOKUP(L793,参考データ!$D$19:$H$27,5,TRUE)))&lt;(J793/N793),"エラー","OK"))))</f>
        <v/>
      </c>
      <c r="AN793" s="156">
        <f t="shared" si="108"/>
        <v>0</v>
      </c>
      <c r="AO793" s="156">
        <f t="shared" si="109"/>
        <v>0</v>
      </c>
      <c r="AP793" s="140">
        <f t="shared" si="110"/>
        <v>0</v>
      </c>
      <c r="AQ793" s="159" t="str">
        <f t="shared" si="111"/>
        <v/>
      </c>
    </row>
    <row r="794" spans="2:43" x14ac:dyDescent="0.2">
      <c r="B794" s="202">
        <v>783</v>
      </c>
      <c r="C794" s="45"/>
      <c r="D794" s="114"/>
      <c r="E794" s="114"/>
      <c r="F794" s="114"/>
      <c r="G794" s="44"/>
      <c r="H794" s="10"/>
      <c r="I794" s="10"/>
      <c r="J794" s="5"/>
      <c r="K794" s="36"/>
      <c r="L794" s="37"/>
      <c r="M794" s="8"/>
      <c r="N794" s="82"/>
      <c r="O794" s="68"/>
      <c r="P794" s="82"/>
      <c r="Q794" s="81"/>
      <c r="R794" s="280" t="str">
        <f t="shared" si="106"/>
        <v/>
      </c>
      <c r="S794" s="39" t="str">
        <f>IF(I794="","",IF(I794="委託輸送",IF(H794="ガソリン",VLOOKUP(L794,参考データ!$D$4:$F$6,3,TRUE),VLOOKUP(L794,参考データ!$D$7:$F$15,3,TRUE)),IF(H794="ガソリン",VLOOKUP(L794,参考データ!$D$16:$F$18,3,TRUE),VLOOKUP(L794,参考データ!$D$19:$F$27,3,TRUE))))</f>
        <v/>
      </c>
      <c r="T794" s="204" t="str">
        <f>IF(C794="","",IF(AND(J794=0,K794=0),0,IF(Q794="有",IF(H794="ガソリン",VLOOKUP(M794,参考データ!$B$36:$F$38,3,FALSE)/R794^VLOOKUP(M794,参考データ!$B$36:$F$38,4,FALSE)/L794^VLOOKUP(M794,参考データ!$B$36:$F$38,5,FALSE),VLOOKUP(M794,参考データ!$B$39:$F$42,3,FALSE)/R794^VLOOKUP(M794,参考データ!$B$39:$F$42,4,FALSE)/L794^VLOOKUP(M794,参考データ!$B$39:$F$42,5,FALSE))*U794,J794/(IF(I794="委託輸送",IF(H794="ガソリン",INDEX(参考データ!$F$48:$I$50,MATCH(L794,参考データ!$D$48:$D$50,1),MATCH(M794,参考データ!$F$47:$I$47,0)),INDEX(参考データ!$F$51:$I$59,MATCH(L794,参考データ!$D$51:$D$59,1),MATCH(M794,参考データ!$F$47:$I$47,0))),IF(H794="ガソリン",INDEX(参考データ!$F$60:$I$62,MATCH(L794,参考データ!$D$60:$D$62,1),MATCH(M794,参考データ!$F$47:$I$47,0)),INDEX(参考データ!$F$63:$I$71,MATCH(L794,参考データ!$D$63:$D$71,1),MATCH(M794,参考データ!$F$47:$I$47,0))))))))</f>
        <v/>
      </c>
      <c r="U794" s="218" t="str">
        <f t="shared" si="107"/>
        <v/>
      </c>
      <c r="V794" s="206" t="str">
        <f>IF(C794="","",IF(AND(K794=0,T794=0),"OK",IF(Q794="有",IF(OR(IF(I794="委託輸送",IF(H794="ガソリン",VLOOKUP(L794,参考データ!$D$4:$H$6,5,TRUE),VLOOKUP(L794,参考データ!$D$7:$H$15,5,TRUE)),IF(H794="ガソリン",VLOOKUP(L794,参考データ!$D$16:$H$18,5,TRUE),VLOOKUP(L794,参考データ!$D$19:$H$27,5,TRUE)))&lt;(J794/N794),S794&gt;R794),"エラー","OK"),IF(IF(I794="委託輸送",IF(H794="ガソリン",VLOOKUP(L794,参考データ!$D$4:$H$6,5,TRUE),VLOOKUP(L794,参考データ!$D$7:$H$15,5,TRUE)),IF(H794="ガソリン",VLOOKUP(L794,参考データ!$D$16:$H$18,5,TRUE),VLOOKUP(L794,参考データ!$D$19:$H$27,5,TRUE)))&lt;(J794/N794),"エラー","OK"))))</f>
        <v/>
      </c>
      <c r="AN794" s="156">
        <f t="shared" si="108"/>
        <v>0</v>
      </c>
      <c r="AO794" s="156">
        <f t="shared" si="109"/>
        <v>0</v>
      </c>
      <c r="AP794" s="140">
        <f t="shared" si="110"/>
        <v>0</v>
      </c>
      <c r="AQ794" s="159" t="str">
        <f t="shared" si="111"/>
        <v/>
      </c>
    </row>
    <row r="795" spans="2:43" x14ac:dyDescent="0.2">
      <c r="B795" s="202">
        <v>784</v>
      </c>
      <c r="C795" s="45"/>
      <c r="D795" s="114"/>
      <c r="E795" s="114"/>
      <c r="F795" s="114"/>
      <c r="G795" s="44"/>
      <c r="H795" s="10"/>
      <c r="I795" s="10"/>
      <c r="J795" s="5"/>
      <c r="K795" s="36"/>
      <c r="L795" s="37"/>
      <c r="M795" s="8"/>
      <c r="N795" s="82"/>
      <c r="O795" s="68"/>
      <c r="P795" s="82"/>
      <c r="Q795" s="81"/>
      <c r="R795" s="280" t="str">
        <f t="shared" si="106"/>
        <v/>
      </c>
      <c r="S795" s="39" t="str">
        <f>IF(I795="","",IF(I795="委託輸送",IF(H795="ガソリン",VLOOKUP(L795,参考データ!$D$4:$F$6,3,TRUE),VLOOKUP(L795,参考データ!$D$7:$F$15,3,TRUE)),IF(H795="ガソリン",VLOOKUP(L795,参考データ!$D$16:$F$18,3,TRUE),VLOOKUP(L795,参考データ!$D$19:$F$27,3,TRUE))))</f>
        <v/>
      </c>
      <c r="T795" s="204" t="str">
        <f>IF(C795="","",IF(AND(J795=0,K795=0),0,IF(Q795="有",IF(H795="ガソリン",VLOOKUP(M795,参考データ!$B$36:$F$38,3,FALSE)/R795^VLOOKUP(M795,参考データ!$B$36:$F$38,4,FALSE)/L795^VLOOKUP(M795,参考データ!$B$36:$F$38,5,FALSE),VLOOKUP(M795,参考データ!$B$39:$F$42,3,FALSE)/R795^VLOOKUP(M795,参考データ!$B$39:$F$42,4,FALSE)/L795^VLOOKUP(M795,参考データ!$B$39:$F$42,5,FALSE))*U795,J795/(IF(I795="委託輸送",IF(H795="ガソリン",INDEX(参考データ!$F$48:$I$50,MATCH(L795,参考データ!$D$48:$D$50,1),MATCH(M795,参考データ!$F$47:$I$47,0)),INDEX(参考データ!$F$51:$I$59,MATCH(L795,参考データ!$D$51:$D$59,1),MATCH(M795,参考データ!$F$47:$I$47,0))),IF(H795="ガソリン",INDEX(参考データ!$F$60:$I$62,MATCH(L795,参考データ!$D$60:$D$62,1),MATCH(M795,参考データ!$F$47:$I$47,0)),INDEX(参考データ!$F$63:$I$71,MATCH(L795,参考データ!$D$63:$D$71,1),MATCH(M795,参考データ!$F$47:$I$47,0))))))))</f>
        <v/>
      </c>
      <c r="U795" s="218" t="str">
        <f t="shared" si="107"/>
        <v/>
      </c>
      <c r="V795" s="206" t="str">
        <f>IF(C795="","",IF(AND(K795=0,T795=0),"OK",IF(Q795="有",IF(OR(IF(I795="委託輸送",IF(H795="ガソリン",VLOOKUP(L795,参考データ!$D$4:$H$6,5,TRUE),VLOOKUP(L795,参考データ!$D$7:$H$15,5,TRUE)),IF(H795="ガソリン",VLOOKUP(L795,参考データ!$D$16:$H$18,5,TRUE),VLOOKUP(L795,参考データ!$D$19:$H$27,5,TRUE)))&lt;(J795/N795),S795&gt;R795),"エラー","OK"),IF(IF(I795="委託輸送",IF(H795="ガソリン",VLOOKUP(L795,参考データ!$D$4:$H$6,5,TRUE),VLOOKUP(L795,参考データ!$D$7:$H$15,5,TRUE)),IF(H795="ガソリン",VLOOKUP(L795,参考データ!$D$16:$H$18,5,TRUE),VLOOKUP(L795,参考データ!$D$19:$H$27,5,TRUE)))&lt;(J795/N795),"エラー","OK"))))</f>
        <v/>
      </c>
      <c r="AN795" s="156">
        <f t="shared" si="108"/>
        <v>0</v>
      </c>
      <c r="AO795" s="156">
        <f t="shared" si="109"/>
        <v>0</v>
      </c>
      <c r="AP795" s="140">
        <f t="shared" si="110"/>
        <v>0</v>
      </c>
      <c r="AQ795" s="159" t="str">
        <f t="shared" si="111"/>
        <v/>
      </c>
    </row>
    <row r="796" spans="2:43" x14ac:dyDescent="0.2">
      <c r="B796" s="202">
        <v>785</v>
      </c>
      <c r="C796" s="45"/>
      <c r="D796" s="114"/>
      <c r="E796" s="114"/>
      <c r="F796" s="114"/>
      <c r="G796" s="44"/>
      <c r="H796" s="10"/>
      <c r="I796" s="10"/>
      <c r="J796" s="5"/>
      <c r="K796" s="36"/>
      <c r="L796" s="37"/>
      <c r="M796" s="8"/>
      <c r="N796" s="82"/>
      <c r="O796" s="68"/>
      <c r="P796" s="82"/>
      <c r="Q796" s="81"/>
      <c r="R796" s="280" t="str">
        <f t="shared" si="106"/>
        <v/>
      </c>
      <c r="S796" s="39" t="str">
        <f>IF(I796="","",IF(I796="委託輸送",IF(H796="ガソリン",VLOOKUP(L796,参考データ!$D$4:$F$6,3,TRUE),VLOOKUP(L796,参考データ!$D$7:$F$15,3,TRUE)),IF(H796="ガソリン",VLOOKUP(L796,参考データ!$D$16:$F$18,3,TRUE),VLOOKUP(L796,参考データ!$D$19:$F$27,3,TRUE))))</f>
        <v/>
      </c>
      <c r="T796" s="204" t="str">
        <f>IF(C796="","",IF(AND(J796=0,K796=0),0,IF(Q796="有",IF(H796="ガソリン",VLOOKUP(M796,参考データ!$B$36:$F$38,3,FALSE)/R796^VLOOKUP(M796,参考データ!$B$36:$F$38,4,FALSE)/L796^VLOOKUP(M796,参考データ!$B$36:$F$38,5,FALSE),VLOOKUP(M796,参考データ!$B$39:$F$42,3,FALSE)/R796^VLOOKUP(M796,参考データ!$B$39:$F$42,4,FALSE)/L796^VLOOKUP(M796,参考データ!$B$39:$F$42,5,FALSE))*U796,J796/(IF(I796="委託輸送",IF(H796="ガソリン",INDEX(参考データ!$F$48:$I$50,MATCH(L796,参考データ!$D$48:$D$50,1),MATCH(M796,参考データ!$F$47:$I$47,0)),INDEX(参考データ!$F$51:$I$59,MATCH(L796,参考データ!$D$51:$D$59,1),MATCH(M796,参考データ!$F$47:$I$47,0))),IF(H796="ガソリン",INDEX(参考データ!$F$60:$I$62,MATCH(L796,参考データ!$D$60:$D$62,1),MATCH(M796,参考データ!$F$47:$I$47,0)),INDEX(参考データ!$F$63:$I$71,MATCH(L796,参考データ!$D$63:$D$71,1),MATCH(M796,参考データ!$F$47:$I$47,0))))))))</f>
        <v/>
      </c>
      <c r="U796" s="218" t="str">
        <f t="shared" si="107"/>
        <v/>
      </c>
      <c r="V796" s="206" t="str">
        <f>IF(C796="","",IF(AND(K796=0,T796=0),"OK",IF(Q796="有",IF(OR(IF(I796="委託輸送",IF(H796="ガソリン",VLOOKUP(L796,参考データ!$D$4:$H$6,5,TRUE),VLOOKUP(L796,参考データ!$D$7:$H$15,5,TRUE)),IF(H796="ガソリン",VLOOKUP(L796,参考データ!$D$16:$H$18,5,TRUE),VLOOKUP(L796,参考データ!$D$19:$H$27,5,TRUE)))&lt;(J796/N796),S796&gt;R796),"エラー","OK"),IF(IF(I796="委託輸送",IF(H796="ガソリン",VLOOKUP(L796,参考データ!$D$4:$H$6,5,TRUE),VLOOKUP(L796,参考データ!$D$7:$H$15,5,TRUE)),IF(H796="ガソリン",VLOOKUP(L796,参考データ!$D$16:$H$18,5,TRUE),VLOOKUP(L796,参考データ!$D$19:$H$27,5,TRUE)))&lt;(J796/N796),"エラー","OK"))))</f>
        <v/>
      </c>
      <c r="AN796" s="156">
        <f t="shared" si="108"/>
        <v>0</v>
      </c>
      <c r="AO796" s="156">
        <f t="shared" si="109"/>
        <v>0</v>
      </c>
      <c r="AP796" s="140">
        <f t="shared" si="110"/>
        <v>0</v>
      </c>
      <c r="AQ796" s="159" t="str">
        <f t="shared" si="111"/>
        <v/>
      </c>
    </row>
    <row r="797" spans="2:43" x14ac:dyDescent="0.2">
      <c r="B797" s="202">
        <v>786</v>
      </c>
      <c r="C797" s="45"/>
      <c r="D797" s="114"/>
      <c r="E797" s="114"/>
      <c r="F797" s="114"/>
      <c r="G797" s="44"/>
      <c r="H797" s="10"/>
      <c r="I797" s="10"/>
      <c r="J797" s="5"/>
      <c r="K797" s="36"/>
      <c r="L797" s="37"/>
      <c r="M797" s="8"/>
      <c r="N797" s="82"/>
      <c r="O797" s="68"/>
      <c r="P797" s="82"/>
      <c r="Q797" s="81"/>
      <c r="R797" s="280" t="str">
        <f t="shared" si="106"/>
        <v/>
      </c>
      <c r="S797" s="39" t="str">
        <f>IF(I797="","",IF(I797="委託輸送",IF(H797="ガソリン",VLOOKUP(L797,参考データ!$D$4:$F$6,3,TRUE),VLOOKUP(L797,参考データ!$D$7:$F$15,3,TRUE)),IF(H797="ガソリン",VLOOKUP(L797,参考データ!$D$16:$F$18,3,TRUE),VLOOKUP(L797,参考データ!$D$19:$F$27,3,TRUE))))</f>
        <v/>
      </c>
      <c r="T797" s="204" t="str">
        <f>IF(C797="","",IF(AND(J797=0,K797=0),0,IF(Q797="有",IF(H797="ガソリン",VLOOKUP(M797,参考データ!$B$36:$F$38,3,FALSE)/R797^VLOOKUP(M797,参考データ!$B$36:$F$38,4,FALSE)/L797^VLOOKUP(M797,参考データ!$B$36:$F$38,5,FALSE),VLOOKUP(M797,参考データ!$B$39:$F$42,3,FALSE)/R797^VLOOKUP(M797,参考データ!$B$39:$F$42,4,FALSE)/L797^VLOOKUP(M797,参考データ!$B$39:$F$42,5,FALSE))*U797,J797/(IF(I797="委託輸送",IF(H797="ガソリン",INDEX(参考データ!$F$48:$I$50,MATCH(L797,参考データ!$D$48:$D$50,1),MATCH(M797,参考データ!$F$47:$I$47,0)),INDEX(参考データ!$F$51:$I$59,MATCH(L797,参考データ!$D$51:$D$59,1),MATCH(M797,参考データ!$F$47:$I$47,0))),IF(H797="ガソリン",INDEX(参考データ!$F$60:$I$62,MATCH(L797,参考データ!$D$60:$D$62,1),MATCH(M797,参考データ!$F$47:$I$47,0)),INDEX(参考データ!$F$63:$I$71,MATCH(L797,参考データ!$D$63:$D$71,1),MATCH(M797,参考データ!$F$47:$I$47,0))))))))</f>
        <v/>
      </c>
      <c r="U797" s="218" t="str">
        <f t="shared" si="107"/>
        <v/>
      </c>
      <c r="V797" s="206" t="str">
        <f>IF(C797="","",IF(AND(K797=0,T797=0),"OK",IF(Q797="有",IF(OR(IF(I797="委託輸送",IF(H797="ガソリン",VLOOKUP(L797,参考データ!$D$4:$H$6,5,TRUE),VLOOKUP(L797,参考データ!$D$7:$H$15,5,TRUE)),IF(H797="ガソリン",VLOOKUP(L797,参考データ!$D$16:$H$18,5,TRUE),VLOOKUP(L797,参考データ!$D$19:$H$27,5,TRUE)))&lt;(J797/N797),S797&gt;R797),"エラー","OK"),IF(IF(I797="委託輸送",IF(H797="ガソリン",VLOOKUP(L797,参考データ!$D$4:$H$6,5,TRUE),VLOOKUP(L797,参考データ!$D$7:$H$15,5,TRUE)),IF(H797="ガソリン",VLOOKUP(L797,参考データ!$D$16:$H$18,5,TRUE),VLOOKUP(L797,参考データ!$D$19:$H$27,5,TRUE)))&lt;(J797/N797),"エラー","OK"))))</f>
        <v/>
      </c>
      <c r="AN797" s="156">
        <f t="shared" si="108"/>
        <v>0</v>
      </c>
      <c r="AO797" s="156">
        <f t="shared" si="109"/>
        <v>0</v>
      </c>
      <c r="AP797" s="140">
        <f t="shared" si="110"/>
        <v>0</v>
      </c>
      <c r="AQ797" s="159" t="str">
        <f t="shared" si="111"/>
        <v/>
      </c>
    </row>
    <row r="798" spans="2:43" x14ac:dyDescent="0.2">
      <c r="B798" s="202">
        <v>787</v>
      </c>
      <c r="C798" s="45"/>
      <c r="D798" s="114"/>
      <c r="E798" s="114"/>
      <c r="F798" s="114"/>
      <c r="G798" s="44"/>
      <c r="H798" s="10"/>
      <c r="I798" s="10"/>
      <c r="J798" s="5"/>
      <c r="K798" s="36"/>
      <c r="L798" s="37"/>
      <c r="M798" s="8"/>
      <c r="N798" s="82"/>
      <c r="O798" s="68"/>
      <c r="P798" s="82"/>
      <c r="Q798" s="81"/>
      <c r="R798" s="280" t="str">
        <f t="shared" si="106"/>
        <v/>
      </c>
      <c r="S798" s="39" t="str">
        <f>IF(I798="","",IF(I798="委託輸送",IF(H798="ガソリン",VLOOKUP(L798,参考データ!$D$4:$F$6,3,TRUE),VLOOKUP(L798,参考データ!$D$7:$F$15,3,TRUE)),IF(H798="ガソリン",VLOOKUP(L798,参考データ!$D$16:$F$18,3,TRUE),VLOOKUP(L798,参考データ!$D$19:$F$27,3,TRUE))))</f>
        <v/>
      </c>
      <c r="T798" s="204" t="str">
        <f>IF(C798="","",IF(AND(J798=0,K798=0),0,IF(Q798="有",IF(H798="ガソリン",VLOOKUP(M798,参考データ!$B$36:$F$38,3,FALSE)/R798^VLOOKUP(M798,参考データ!$B$36:$F$38,4,FALSE)/L798^VLOOKUP(M798,参考データ!$B$36:$F$38,5,FALSE),VLOOKUP(M798,参考データ!$B$39:$F$42,3,FALSE)/R798^VLOOKUP(M798,参考データ!$B$39:$F$42,4,FALSE)/L798^VLOOKUP(M798,参考データ!$B$39:$F$42,5,FALSE))*U798,J798/(IF(I798="委託輸送",IF(H798="ガソリン",INDEX(参考データ!$F$48:$I$50,MATCH(L798,参考データ!$D$48:$D$50,1),MATCH(M798,参考データ!$F$47:$I$47,0)),INDEX(参考データ!$F$51:$I$59,MATCH(L798,参考データ!$D$51:$D$59,1),MATCH(M798,参考データ!$F$47:$I$47,0))),IF(H798="ガソリン",INDEX(参考データ!$F$60:$I$62,MATCH(L798,参考データ!$D$60:$D$62,1),MATCH(M798,参考データ!$F$47:$I$47,0)),INDEX(参考データ!$F$63:$I$71,MATCH(L798,参考データ!$D$63:$D$71,1),MATCH(M798,参考データ!$F$47:$I$47,0))))))))</f>
        <v/>
      </c>
      <c r="U798" s="218" t="str">
        <f t="shared" si="107"/>
        <v/>
      </c>
      <c r="V798" s="206" t="str">
        <f>IF(C798="","",IF(AND(K798=0,T798=0),"OK",IF(Q798="有",IF(OR(IF(I798="委託輸送",IF(H798="ガソリン",VLOOKUP(L798,参考データ!$D$4:$H$6,5,TRUE),VLOOKUP(L798,参考データ!$D$7:$H$15,5,TRUE)),IF(H798="ガソリン",VLOOKUP(L798,参考データ!$D$16:$H$18,5,TRUE),VLOOKUP(L798,参考データ!$D$19:$H$27,5,TRUE)))&lt;(J798/N798),S798&gt;R798),"エラー","OK"),IF(IF(I798="委託輸送",IF(H798="ガソリン",VLOOKUP(L798,参考データ!$D$4:$H$6,5,TRUE),VLOOKUP(L798,参考データ!$D$7:$H$15,5,TRUE)),IF(H798="ガソリン",VLOOKUP(L798,参考データ!$D$16:$H$18,5,TRUE),VLOOKUP(L798,参考データ!$D$19:$H$27,5,TRUE)))&lt;(J798/N798),"エラー","OK"))))</f>
        <v/>
      </c>
      <c r="AN798" s="156">
        <f t="shared" si="108"/>
        <v>0</v>
      </c>
      <c r="AO798" s="156">
        <f t="shared" si="109"/>
        <v>0</v>
      </c>
      <c r="AP798" s="140">
        <f t="shared" si="110"/>
        <v>0</v>
      </c>
      <c r="AQ798" s="159" t="str">
        <f t="shared" si="111"/>
        <v/>
      </c>
    </row>
    <row r="799" spans="2:43" x14ac:dyDescent="0.2">
      <c r="B799" s="202">
        <v>788</v>
      </c>
      <c r="C799" s="45"/>
      <c r="D799" s="114"/>
      <c r="E799" s="114"/>
      <c r="F799" s="114"/>
      <c r="G799" s="44"/>
      <c r="H799" s="10"/>
      <c r="I799" s="10"/>
      <c r="J799" s="5"/>
      <c r="K799" s="36"/>
      <c r="L799" s="37"/>
      <c r="M799" s="8"/>
      <c r="N799" s="82"/>
      <c r="O799" s="68"/>
      <c r="P799" s="82"/>
      <c r="Q799" s="81"/>
      <c r="R799" s="280" t="str">
        <f t="shared" si="106"/>
        <v/>
      </c>
      <c r="S799" s="39" t="str">
        <f>IF(I799="","",IF(I799="委託輸送",IF(H799="ガソリン",VLOOKUP(L799,参考データ!$D$4:$F$6,3,TRUE),VLOOKUP(L799,参考データ!$D$7:$F$15,3,TRUE)),IF(H799="ガソリン",VLOOKUP(L799,参考データ!$D$16:$F$18,3,TRUE),VLOOKUP(L799,参考データ!$D$19:$F$27,3,TRUE))))</f>
        <v/>
      </c>
      <c r="T799" s="204" t="str">
        <f>IF(C799="","",IF(AND(J799=0,K799=0),0,IF(Q799="有",IF(H799="ガソリン",VLOOKUP(M799,参考データ!$B$36:$F$38,3,FALSE)/R799^VLOOKUP(M799,参考データ!$B$36:$F$38,4,FALSE)/L799^VLOOKUP(M799,参考データ!$B$36:$F$38,5,FALSE),VLOOKUP(M799,参考データ!$B$39:$F$42,3,FALSE)/R799^VLOOKUP(M799,参考データ!$B$39:$F$42,4,FALSE)/L799^VLOOKUP(M799,参考データ!$B$39:$F$42,5,FALSE))*U799,J799/(IF(I799="委託輸送",IF(H799="ガソリン",INDEX(参考データ!$F$48:$I$50,MATCH(L799,参考データ!$D$48:$D$50,1),MATCH(M799,参考データ!$F$47:$I$47,0)),INDEX(参考データ!$F$51:$I$59,MATCH(L799,参考データ!$D$51:$D$59,1),MATCH(M799,参考データ!$F$47:$I$47,0))),IF(H799="ガソリン",INDEX(参考データ!$F$60:$I$62,MATCH(L799,参考データ!$D$60:$D$62,1),MATCH(M799,参考データ!$F$47:$I$47,0)),INDEX(参考データ!$F$63:$I$71,MATCH(L799,参考データ!$D$63:$D$71,1),MATCH(M799,参考データ!$F$47:$I$47,0))))))))</f>
        <v/>
      </c>
      <c r="U799" s="218" t="str">
        <f t="shared" si="107"/>
        <v/>
      </c>
      <c r="V799" s="206" t="str">
        <f>IF(C799="","",IF(AND(K799=0,T799=0),"OK",IF(Q799="有",IF(OR(IF(I799="委託輸送",IF(H799="ガソリン",VLOOKUP(L799,参考データ!$D$4:$H$6,5,TRUE),VLOOKUP(L799,参考データ!$D$7:$H$15,5,TRUE)),IF(H799="ガソリン",VLOOKUP(L799,参考データ!$D$16:$H$18,5,TRUE),VLOOKUP(L799,参考データ!$D$19:$H$27,5,TRUE)))&lt;(J799/N799),S799&gt;R799),"エラー","OK"),IF(IF(I799="委託輸送",IF(H799="ガソリン",VLOOKUP(L799,参考データ!$D$4:$H$6,5,TRUE),VLOOKUP(L799,参考データ!$D$7:$H$15,5,TRUE)),IF(H799="ガソリン",VLOOKUP(L799,参考データ!$D$16:$H$18,5,TRUE),VLOOKUP(L799,参考データ!$D$19:$H$27,5,TRUE)))&lt;(J799/N799),"エラー","OK"))))</f>
        <v/>
      </c>
      <c r="AN799" s="156">
        <f t="shared" si="108"/>
        <v>0</v>
      </c>
      <c r="AO799" s="156">
        <f t="shared" si="109"/>
        <v>0</v>
      </c>
      <c r="AP799" s="140">
        <f t="shared" si="110"/>
        <v>0</v>
      </c>
      <c r="AQ799" s="159" t="str">
        <f t="shared" si="111"/>
        <v/>
      </c>
    </row>
    <row r="800" spans="2:43" x14ac:dyDescent="0.2">
      <c r="B800" s="202">
        <v>789</v>
      </c>
      <c r="C800" s="45"/>
      <c r="D800" s="114"/>
      <c r="E800" s="114"/>
      <c r="F800" s="114"/>
      <c r="G800" s="44"/>
      <c r="H800" s="10"/>
      <c r="I800" s="10"/>
      <c r="J800" s="5"/>
      <c r="K800" s="36"/>
      <c r="L800" s="37"/>
      <c r="M800" s="8"/>
      <c r="N800" s="82"/>
      <c r="O800" s="68"/>
      <c r="P800" s="82"/>
      <c r="Q800" s="81"/>
      <c r="R800" s="280" t="str">
        <f t="shared" si="106"/>
        <v/>
      </c>
      <c r="S800" s="39" t="str">
        <f>IF(I800="","",IF(I800="委託輸送",IF(H800="ガソリン",VLOOKUP(L800,参考データ!$D$4:$F$6,3,TRUE),VLOOKUP(L800,参考データ!$D$7:$F$15,3,TRUE)),IF(H800="ガソリン",VLOOKUP(L800,参考データ!$D$16:$F$18,3,TRUE),VLOOKUP(L800,参考データ!$D$19:$F$27,3,TRUE))))</f>
        <v/>
      </c>
      <c r="T800" s="204" t="str">
        <f>IF(C800="","",IF(AND(J800=0,K800=0),0,IF(Q800="有",IF(H800="ガソリン",VLOOKUP(M800,参考データ!$B$36:$F$38,3,FALSE)/R800^VLOOKUP(M800,参考データ!$B$36:$F$38,4,FALSE)/L800^VLOOKUP(M800,参考データ!$B$36:$F$38,5,FALSE),VLOOKUP(M800,参考データ!$B$39:$F$42,3,FALSE)/R800^VLOOKUP(M800,参考データ!$B$39:$F$42,4,FALSE)/L800^VLOOKUP(M800,参考データ!$B$39:$F$42,5,FALSE))*U800,J800/(IF(I800="委託輸送",IF(H800="ガソリン",INDEX(参考データ!$F$48:$I$50,MATCH(L800,参考データ!$D$48:$D$50,1),MATCH(M800,参考データ!$F$47:$I$47,0)),INDEX(参考データ!$F$51:$I$59,MATCH(L800,参考データ!$D$51:$D$59,1),MATCH(M800,参考データ!$F$47:$I$47,0))),IF(H800="ガソリン",INDEX(参考データ!$F$60:$I$62,MATCH(L800,参考データ!$D$60:$D$62,1),MATCH(M800,参考データ!$F$47:$I$47,0)),INDEX(参考データ!$F$63:$I$71,MATCH(L800,参考データ!$D$63:$D$71,1),MATCH(M800,参考データ!$F$47:$I$47,0))))))))</f>
        <v/>
      </c>
      <c r="U800" s="218" t="str">
        <f t="shared" si="107"/>
        <v/>
      </c>
      <c r="V800" s="206" t="str">
        <f>IF(C800="","",IF(AND(K800=0,T800=0),"OK",IF(Q800="有",IF(OR(IF(I800="委託輸送",IF(H800="ガソリン",VLOOKUP(L800,参考データ!$D$4:$H$6,5,TRUE),VLOOKUP(L800,参考データ!$D$7:$H$15,5,TRUE)),IF(H800="ガソリン",VLOOKUP(L800,参考データ!$D$16:$H$18,5,TRUE),VLOOKUP(L800,参考データ!$D$19:$H$27,5,TRUE)))&lt;(J800/N800),S800&gt;R800),"エラー","OK"),IF(IF(I800="委託輸送",IF(H800="ガソリン",VLOOKUP(L800,参考データ!$D$4:$H$6,5,TRUE),VLOOKUP(L800,参考データ!$D$7:$H$15,5,TRUE)),IF(H800="ガソリン",VLOOKUP(L800,参考データ!$D$16:$H$18,5,TRUE),VLOOKUP(L800,参考データ!$D$19:$H$27,5,TRUE)))&lt;(J800/N800),"エラー","OK"))))</f>
        <v/>
      </c>
      <c r="AN800" s="156">
        <f t="shared" si="108"/>
        <v>0</v>
      </c>
      <c r="AO800" s="156">
        <f t="shared" si="109"/>
        <v>0</v>
      </c>
      <c r="AP800" s="140">
        <f t="shared" si="110"/>
        <v>0</v>
      </c>
      <c r="AQ800" s="159" t="str">
        <f t="shared" si="111"/>
        <v/>
      </c>
    </row>
    <row r="801" spans="2:43" x14ac:dyDescent="0.2">
      <c r="B801" s="202">
        <v>790</v>
      </c>
      <c r="C801" s="45"/>
      <c r="D801" s="114"/>
      <c r="E801" s="114"/>
      <c r="F801" s="114"/>
      <c r="G801" s="44"/>
      <c r="H801" s="10"/>
      <c r="I801" s="10"/>
      <c r="J801" s="5"/>
      <c r="K801" s="36"/>
      <c r="L801" s="37"/>
      <c r="M801" s="8"/>
      <c r="N801" s="82"/>
      <c r="O801" s="68"/>
      <c r="P801" s="82"/>
      <c r="Q801" s="81"/>
      <c r="R801" s="280" t="str">
        <f t="shared" si="106"/>
        <v/>
      </c>
      <c r="S801" s="39" t="str">
        <f>IF(I801="","",IF(I801="委託輸送",IF(H801="ガソリン",VLOOKUP(L801,参考データ!$D$4:$F$6,3,TRUE),VLOOKUP(L801,参考データ!$D$7:$F$15,3,TRUE)),IF(H801="ガソリン",VLOOKUP(L801,参考データ!$D$16:$F$18,3,TRUE),VLOOKUP(L801,参考データ!$D$19:$F$27,3,TRUE))))</f>
        <v/>
      </c>
      <c r="T801" s="204" t="str">
        <f>IF(C801="","",IF(AND(J801=0,K801=0),0,IF(Q801="有",IF(H801="ガソリン",VLOOKUP(M801,参考データ!$B$36:$F$38,3,FALSE)/R801^VLOOKUP(M801,参考データ!$B$36:$F$38,4,FALSE)/L801^VLOOKUP(M801,参考データ!$B$36:$F$38,5,FALSE),VLOOKUP(M801,参考データ!$B$39:$F$42,3,FALSE)/R801^VLOOKUP(M801,参考データ!$B$39:$F$42,4,FALSE)/L801^VLOOKUP(M801,参考データ!$B$39:$F$42,5,FALSE))*U801,J801/(IF(I801="委託輸送",IF(H801="ガソリン",INDEX(参考データ!$F$48:$I$50,MATCH(L801,参考データ!$D$48:$D$50,1),MATCH(M801,参考データ!$F$47:$I$47,0)),INDEX(参考データ!$F$51:$I$59,MATCH(L801,参考データ!$D$51:$D$59,1),MATCH(M801,参考データ!$F$47:$I$47,0))),IF(H801="ガソリン",INDEX(参考データ!$F$60:$I$62,MATCH(L801,参考データ!$D$60:$D$62,1),MATCH(M801,参考データ!$F$47:$I$47,0)),INDEX(参考データ!$F$63:$I$71,MATCH(L801,参考データ!$D$63:$D$71,1),MATCH(M801,参考データ!$F$47:$I$47,0))))))))</f>
        <v/>
      </c>
      <c r="U801" s="218" t="str">
        <f t="shared" si="107"/>
        <v/>
      </c>
      <c r="V801" s="206" t="str">
        <f>IF(C801="","",IF(AND(K801=0,T801=0),"OK",IF(Q801="有",IF(OR(IF(I801="委託輸送",IF(H801="ガソリン",VLOOKUP(L801,参考データ!$D$4:$H$6,5,TRUE),VLOOKUP(L801,参考データ!$D$7:$H$15,5,TRUE)),IF(H801="ガソリン",VLOOKUP(L801,参考データ!$D$16:$H$18,5,TRUE),VLOOKUP(L801,参考データ!$D$19:$H$27,5,TRUE)))&lt;(J801/N801),S801&gt;R801),"エラー","OK"),IF(IF(I801="委託輸送",IF(H801="ガソリン",VLOOKUP(L801,参考データ!$D$4:$H$6,5,TRUE),VLOOKUP(L801,参考データ!$D$7:$H$15,5,TRUE)),IF(H801="ガソリン",VLOOKUP(L801,参考データ!$D$16:$H$18,5,TRUE),VLOOKUP(L801,参考データ!$D$19:$H$27,5,TRUE)))&lt;(J801/N801),"エラー","OK"))))</f>
        <v/>
      </c>
      <c r="AN801" s="156">
        <f t="shared" si="108"/>
        <v>0</v>
      </c>
      <c r="AO801" s="156">
        <f t="shared" si="109"/>
        <v>0</v>
      </c>
      <c r="AP801" s="140">
        <f t="shared" si="110"/>
        <v>0</v>
      </c>
      <c r="AQ801" s="159" t="str">
        <f t="shared" si="111"/>
        <v/>
      </c>
    </row>
    <row r="802" spans="2:43" x14ac:dyDescent="0.2">
      <c r="B802" s="202">
        <v>791</v>
      </c>
      <c r="C802" s="45"/>
      <c r="D802" s="114"/>
      <c r="E802" s="114"/>
      <c r="F802" s="114"/>
      <c r="G802" s="44"/>
      <c r="H802" s="10"/>
      <c r="I802" s="10"/>
      <c r="J802" s="5"/>
      <c r="K802" s="36"/>
      <c r="L802" s="37"/>
      <c r="M802" s="8"/>
      <c r="N802" s="82"/>
      <c r="O802" s="68"/>
      <c r="P802" s="82"/>
      <c r="Q802" s="81"/>
      <c r="R802" s="280" t="str">
        <f t="shared" si="106"/>
        <v/>
      </c>
      <c r="S802" s="39" t="str">
        <f>IF(I802="","",IF(I802="委託輸送",IF(H802="ガソリン",VLOOKUP(L802,参考データ!$D$4:$F$6,3,TRUE),VLOOKUP(L802,参考データ!$D$7:$F$15,3,TRUE)),IF(H802="ガソリン",VLOOKUP(L802,参考データ!$D$16:$F$18,3,TRUE),VLOOKUP(L802,参考データ!$D$19:$F$27,3,TRUE))))</f>
        <v/>
      </c>
      <c r="T802" s="204" t="str">
        <f>IF(C802="","",IF(AND(J802=0,K802=0),0,IF(Q802="有",IF(H802="ガソリン",VLOOKUP(M802,参考データ!$B$36:$F$38,3,FALSE)/R802^VLOOKUP(M802,参考データ!$B$36:$F$38,4,FALSE)/L802^VLOOKUP(M802,参考データ!$B$36:$F$38,5,FALSE),VLOOKUP(M802,参考データ!$B$39:$F$42,3,FALSE)/R802^VLOOKUP(M802,参考データ!$B$39:$F$42,4,FALSE)/L802^VLOOKUP(M802,参考データ!$B$39:$F$42,5,FALSE))*U802,J802/(IF(I802="委託輸送",IF(H802="ガソリン",INDEX(参考データ!$F$48:$I$50,MATCH(L802,参考データ!$D$48:$D$50,1),MATCH(M802,参考データ!$F$47:$I$47,0)),INDEX(参考データ!$F$51:$I$59,MATCH(L802,参考データ!$D$51:$D$59,1),MATCH(M802,参考データ!$F$47:$I$47,0))),IF(H802="ガソリン",INDEX(参考データ!$F$60:$I$62,MATCH(L802,参考データ!$D$60:$D$62,1),MATCH(M802,参考データ!$F$47:$I$47,0)),INDEX(参考データ!$F$63:$I$71,MATCH(L802,参考データ!$D$63:$D$71,1),MATCH(M802,参考データ!$F$47:$I$47,0))))))))</f>
        <v/>
      </c>
      <c r="U802" s="218" t="str">
        <f t="shared" si="107"/>
        <v/>
      </c>
      <c r="V802" s="206" t="str">
        <f>IF(C802="","",IF(AND(K802=0,T802=0),"OK",IF(Q802="有",IF(OR(IF(I802="委託輸送",IF(H802="ガソリン",VLOOKUP(L802,参考データ!$D$4:$H$6,5,TRUE),VLOOKUP(L802,参考データ!$D$7:$H$15,5,TRUE)),IF(H802="ガソリン",VLOOKUP(L802,参考データ!$D$16:$H$18,5,TRUE),VLOOKUP(L802,参考データ!$D$19:$H$27,5,TRUE)))&lt;(J802/N802),S802&gt;R802),"エラー","OK"),IF(IF(I802="委託輸送",IF(H802="ガソリン",VLOOKUP(L802,参考データ!$D$4:$H$6,5,TRUE),VLOOKUP(L802,参考データ!$D$7:$H$15,5,TRUE)),IF(H802="ガソリン",VLOOKUP(L802,参考データ!$D$16:$H$18,5,TRUE),VLOOKUP(L802,参考データ!$D$19:$H$27,5,TRUE)))&lt;(J802/N802),"エラー","OK"))))</f>
        <v/>
      </c>
      <c r="AN802" s="156">
        <f t="shared" si="108"/>
        <v>0</v>
      </c>
      <c r="AO802" s="156">
        <f t="shared" si="109"/>
        <v>0</v>
      </c>
      <c r="AP802" s="140">
        <f t="shared" si="110"/>
        <v>0</v>
      </c>
      <c r="AQ802" s="159" t="str">
        <f t="shared" si="111"/>
        <v/>
      </c>
    </row>
    <row r="803" spans="2:43" x14ac:dyDescent="0.2">
      <c r="B803" s="202">
        <v>792</v>
      </c>
      <c r="C803" s="45"/>
      <c r="D803" s="114"/>
      <c r="E803" s="114"/>
      <c r="F803" s="114"/>
      <c r="G803" s="44"/>
      <c r="H803" s="10"/>
      <c r="I803" s="10"/>
      <c r="J803" s="5"/>
      <c r="K803" s="36"/>
      <c r="L803" s="37"/>
      <c r="M803" s="8"/>
      <c r="N803" s="82"/>
      <c r="O803" s="68"/>
      <c r="P803" s="82"/>
      <c r="Q803" s="81"/>
      <c r="R803" s="280" t="str">
        <f t="shared" si="106"/>
        <v/>
      </c>
      <c r="S803" s="39" t="str">
        <f>IF(I803="","",IF(I803="委託輸送",IF(H803="ガソリン",VLOOKUP(L803,参考データ!$D$4:$F$6,3,TRUE),VLOOKUP(L803,参考データ!$D$7:$F$15,3,TRUE)),IF(H803="ガソリン",VLOOKUP(L803,参考データ!$D$16:$F$18,3,TRUE),VLOOKUP(L803,参考データ!$D$19:$F$27,3,TRUE))))</f>
        <v/>
      </c>
      <c r="T803" s="204" t="str">
        <f>IF(C803="","",IF(AND(J803=0,K803=0),0,IF(Q803="有",IF(H803="ガソリン",VLOOKUP(M803,参考データ!$B$36:$F$38,3,FALSE)/R803^VLOOKUP(M803,参考データ!$B$36:$F$38,4,FALSE)/L803^VLOOKUP(M803,参考データ!$B$36:$F$38,5,FALSE),VLOOKUP(M803,参考データ!$B$39:$F$42,3,FALSE)/R803^VLOOKUP(M803,参考データ!$B$39:$F$42,4,FALSE)/L803^VLOOKUP(M803,参考データ!$B$39:$F$42,5,FALSE))*U803,J803/(IF(I803="委託輸送",IF(H803="ガソリン",INDEX(参考データ!$F$48:$I$50,MATCH(L803,参考データ!$D$48:$D$50,1),MATCH(M803,参考データ!$F$47:$I$47,0)),INDEX(参考データ!$F$51:$I$59,MATCH(L803,参考データ!$D$51:$D$59,1),MATCH(M803,参考データ!$F$47:$I$47,0))),IF(H803="ガソリン",INDEX(参考データ!$F$60:$I$62,MATCH(L803,参考データ!$D$60:$D$62,1),MATCH(M803,参考データ!$F$47:$I$47,0)),INDEX(参考データ!$F$63:$I$71,MATCH(L803,参考データ!$D$63:$D$71,1),MATCH(M803,参考データ!$F$47:$I$47,0))))))))</f>
        <v/>
      </c>
      <c r="U803" s="218" t="str">
        <f t="shared" si="107"/>
        <v/>
      </c>
      <c r="V803" s="206" t="str">
        <f>IF(C803="","",IF(AND(K803=0,T803=0),"OK",IF(Q803="有",IF(OR(IF(I803="委託輸送",IF(H803="ガソリン",VLOOKUP(L803,参考データ!$D$4:$H$6,5,TRUE),VLOOKUP(L803,参考データ!$D$7:$H$15,5,TRUE)),IF(H803="ガソリン",VLOOKUP(L803,参考データ!$D$16:$H$18,5,TRUE),VLOOKUP(L803,参考データ!$D$19:$H$27,5,TRUE)))&lt;(J803/N803),S803&gt;R803),"エラー","OK"),IF(IF(I803="委託輸送",IF(H803="ガソリン",VLOOKUP(L803,参考データ!$D$4:$H$6,5,TRUE),VLOOKUP(L803,参考データ!$D$7:$H$15,5,TRUE)),IF(H803="ガソリン",VLOOKUP(L803,参考データ!$D$16:$H$18,5,TRUE),VLOOKUP(L803,参考データ!$D$19:$H$27,5,TRUE)))&lt;(J803/N803),"エラー","OK"))))</f>
        <v/>
      </c>
      <c r="AN803" s="156">
        <f t="shared" si="108"/>
        <v>0</v>
      </c>
      <c r="AO803" s="156">
        <f t="shared" si="109"/>
        <v>0</v>
      </c>
      <c r="AP803" s="140">
        <f t="shared" si="110"/>
        <v>0</v>
      </c>
      <c r="AQ803" s="159" t="str">
        <f t="shared" si="111"/>
        <v/>
      </c>
    </row>
    <row r="804" spans="2:43" x14ac:dyDescent="0.2">
      <c r="B804" s="202">
        <v>793</v>
      </c>
      <c r="C804" s="45"/>
      <c r="D804" s="114"/>
      <c r="E804" s="114"/>
      <c r="F804" s="114"/>
      <c r="G804" s="44"/>
      <c r="H804" s="10"/>
      <c r="I804" s="10"/>
      <c r="J804" s="5"/>
      <c r="K804" s="36"/>
      <c r="L804" s="37"/>
      <c r="M804" s="8"/>
      <c r="N804" s="82"/>
      <c r="O804" s="68"/>
      <c r="P804" s="82"/>
      <c r="Q804" s="81"/>
      <c r="R804" s="280" t="str">
        <f t="shared" si="106"/>
        <v/>
      </c>
      <c r="S804" s="39" t="str">
        <f>IF(I804="","",IF(I804="委託輸送",IF(H804="ガソリン",VLOOKUP(L804,参考データ!$D$4:$F$6,3,TRUE),VLOOKUP(L804,参考データ!$D$7:$F$15,3,TRUE)),IF(H804="ガソリン",VLOOKUP(L804,参考データ!$D$16:$F$18,3,TRUE),VLOOKUP(L804,参考データ!$D$19:$F$27,3,TRUE))))</f>
        <v/>
      </c>
      <c r="T804" s="204" t="str">
        <f>IF(C804="","",IF(AND(J804=0,K804=0),0,IF(Q804="有",IF(H804="ガソリン",VLOOKUP(M804,参考データ!$B$36:$F$38,3,FALSE)/R804^VLOOKUP(M804,参考データ!$B$36:$F$38,4,FALSE)/L804^VLOOKUP(M804,参考データ!$B$36:$F$38,5,FALSE),VLOOKUP(M804,参考データ!$B$39:$F$42,3,FALSE)/R804^VLOOKUP(M804,参考データ!$B$39:$F$42,4,FALSE)/L804^VLOOKUP(M804,参考データ!$B$39:$F$42,5,FALSE))*U804,J804/(IF(I804="委託輸送",IF(H804="ガソリン",INDEX(参考データ!$F$48:$I$50,MATCH(L804,参考データ!$D$48:$D$50,1),MATCH(M804,参考データ!$F$47:$I$47,0)),INDEX(参考データ!$F$51:$I$59,MATCH(L804,参考データ!$D$51:$D$59,1),MATCH(M804,参考データ!$F$47:$I$47,0))),IF(H804="ガソリン",INDEX(参考データ!$F$60:$I$62,MATCH(L804,参考データ!$D$60:$D$62,1),MATCH(M804,参考データ!$F$47:$I$47,0)),INDEX(参考データ!$F$63:$I$71,MATCH(L804,参考データ!$D$63:$D$71,1),MATCH(M804,参考データ!$F$47:$I$47,0))))))))</f>
        <v/>
      </c>
      <c r="U804" s="218" t="str">
        <f t="shared" si="107"/>
        <v/>
      </c>
      <c r="V804" s="206" t="str">
        <f>IF(C804="","",IF(AND(K804=0,T804=0),"OK",IF(Q804="有",IF(OR(IF(I804="委託輸送",IF(H804="ガソリン",VLOOKUP(L804,参考データ!$D$4:$H$6,5,TRUE),VLOOKUP(L804,参考データ!$D$7:$H$15,5,TRUE)),IF(H804="ガソリン",VLOOKUP(L804,参考データ!$D$16:$H$18,5,TRUE),VLOOKUP(L804,参考データ!$D$19:$H$27,5,TRUE)))&lt;(J804/N804),S804&gt;R804),"エラー","OK"),IF(IF(I804="委託輸送",IF(H804="ガソリン",VLOOKUP(L804,参考データ!$D$4:$H$6,5,TRUE),VLOOKUP(L804,参考データ!$D$7:$H$15,5,TRUE)),IF(H804="ガソリン",VLOOKUP(L804,参考データ!$D$16:$H$18,5,TRUE),VLOOKUP(L804,参考データ!$D$19:$H$27,5,TRUE)))&lt;(J804/N804),"エラー","OK"))))</f>
        <v/>
      </c>
      <c r="AN804" s="156">
        <f t="shared" si="108"/>
        <v>0</v>
      </c>
      <c r="AO804" s="156">
        <f t="shared" si="109"/>
        <v>0</v>
      </c>
      <c r="AP804" s="140">
        <f t="shared" si="110"/>
        <v>0</v>
      </c>
      <c r="AQ804" s="159" t="str">
        <f t="shared" si="111"/>
        <v/>
      </c>
    </row>
    <row r="805" spans="2:43" x14ac:dyDescent="0.2">
      <c r="B805" s="202">
        <v>794</v>
      </c>
      <c r="C805" s="45"/>
      <c r="D805" s="114"/>
      <c r="E805" s="114"/>
      <c r="F805" s="114"/>
      <c r="G805" s="44"/>
      <c r="H805" s="10"/>
      <c r="I805" s="10"/>
      <c r="J805" s="5"/>
      <c r="K805" s="36"/>
      <c r="L805" s="37"/>
      <c r="M805" s="8"/>
      <c r="N805" s="82"/>
      <c r="O805" s="68"/>
      <c r="P805" s="82"/>
      <c r="Q805" s="81"/>
      <c r="R805" s="280" t="str">
        <f t="shared" si="106"/>
        <v/>
      </c>
      <c r="S805" s="39" t="str">
        <f>IF(I805="","",IF(I805="委託輸送",IF(H805="ガソリン",VLOOKUP(L805,参考データ!$D$4:$F$6,3,TRUE),VLOOKUP(L805,参考データ!$D$7:$F$15,3,TRUE)),IF(H805="ガソリン",VLOOKUP(L805,参考データ!$D$16:$F$18,3,TRUE),VLOOKUP(L805,参考データ!$D$19:$F$27,3,TRUE))))</f>
        <v/>
      </c>
      <c r="T805" s="204" t="str">
        <f>IF(C805="","",IF(AND(J805=0,K805=0),0,IF(Q805="有",IF(H805="ガソリン",VLOOKUP(M805,参考データ!$B$36:$F$38,3,FALSE)/R805^VLOOKUP(M805,参考データ!$B$36:$F$38,4,FALSE)/L805^VLOOKUP(M805,参考データ!$B$36:$F$38,5,FALSE),VLOOKUP(M805,参考データ!$B$39:$F$42,3,FALSE)/R805^VLOOKUP(M805,参考データ!$B$39:$F$42,4,FALSE)/L805^VLOOKUP(M805,参考データ!$B$39:$F$42,5,FALSE))*U805,J805/(IF(I805="委託輸送",IF(H805="ガソリン",INDEX(参考データ!$F$48:$I$50,MATCH(L805,参考データ!$D$48:$D$50,1),MATCH(M805,参考データ!$F$47:$I$47,0)),INDEX(参考データ!$F$51:$I$59,MATCH(L805,参考データ!$D$51:$D$59,1),MATCH(M805,参考データ!$F$47:$I$47,0))),IF(H805="ガソリン",INDEX(参考データ!$F$60:$I$62,MATCH(L805,参考データ!$D$60:$D$62,1),MATCH(M805,参考データ!$F$47:$I$47,0)),INDEX(参考データ!$F$63:$I$71,MATCH(L805,参考データ!$D$63:$D$71,1),MATCH(M805,参考データ!$F$47:$I$47,0))))))))</f>
        <v/>
      </c>
      <c r="U805" s="218" t="str">
        <f t="shared" si="107"/>
        <v/>
      </c>
      <c r="V805" s="206" t="str">
        <f>IF(C805="","",IF(AND(K805=0,T805=0),"OK",IF(Q805="有",IF(OR(IF(I805="委託輸送",IF(H805="ガソリン",VLOOKUP(L805,参考データ!$D$4:$H$6,5,TRUE),VLOOKUP(L805,参考データ!$D$7:$H$15,5,TRUE)),IF(H805="ガソリン",VLOOKUP(L805,参考データ!$D$16:$H$18,5,TRUE),VLOOKUP(L805,参考データ!$D$19:$H$27,5,TRUE)))&lt;(J805/N805),S805&gt;R805),"エラー","OK"),IF(IF(I805="委託輸送",IF(H805="ガソリン",VLOOKUP(L805,参考データ!$D$4:$H$6,5,TRUE),VLOOKUP(L805,参考データ!$D$7:$H$15,5,TRUE)),IF(H805="ガソリン",VLOOKUP(L805,参考データ!$D$16:$H$18,5,TRUE),VLOOKUP(L805,参考データ!$D$19:$H$27,5,TRUE)))&lt;(J805/N805),"エラー","OK"))))</f>
        <v/>
      </c>
      <c r="AN805" s="156">
        <f t="shared" si="108"/>
        <v>0</v>
      </c>
      <c r="AO805" s="156">
        <f t="shared" si="109"/>
        <v>0</v>
      </c>
      <c r="AP805" s="140">
        <f t="shared" si="110"/>
        <v>0</v>
      </c>
      <c r="AQ805" s="159" t="str">
        <f t="shared" si="111"/>
        <v/>
      </c>
    </row>
    <row r="806" spans="2:43" x14ac:dyDescent="0.2">
      <c r="B806" s="202">
        <v>795</v>
      </c>
      <c r="C806" s="45"/>
      <c r="D806" s="114"/>
      <c r="E806" s="114"/>
      <c r="F806" s="114"/>
      <c r="G806" s="44"/>
      <c r="H806" s="10"/>
      <c r="I806" s="10"/>
      <c r="J806" s="5"/>
      <c r="K806" s="36"/>
      <c r="L806" s="37"/>
      <c r="M806" s="8"/>
      <c r="N806" s="82"/>
      <c r="O806" s="68"/>
      <c r="P806" s="82"/>
      <c r="Q806" s="81"/>
      <c r="R806" s="280" t="str">
        <f t="shared" si="106"/>
        <v/>
      </c>
      <c r="S806" s="39" t="str">
        <f>IF(I806="","",IF(I806="委託輸送",IF(H806="ガソリン",VLOOKUP(L806,参考データ!$D$4:$F$6,3,TRUE),VLOOKUP(L806,参考データ!$D$7:$F$15,3,TRUE)),IF(H806="ガソリン",VLOOKUP(L806,参考データ!$D$16:$F$18,3,TRUE),VLOOKUP(L806,参考データ!$D$19:$F$27,3,TRUE))))</f>
        <v/>
      </c>
      <c r="T806" s="204" t="str">
        <f>IF(C806="","",IF(AND(J806=0,K806=0),0,IF(Q806="有",IF(H806="ガソリン",VLOOKUP(M806,参考データ!$B$36:$F$38,3,FALSE)/R806^VLOOKUP(M806,参考データ!$B$36:$F$38,4,FALSE)/L806^VLOOKUP(M806,参考データ!$B$36:$F$38,5,FALSE),VLOOKUP(M806,参考データ!$B$39:$F$42,3,FALSE)/R806^VLOOKUP(M806,参考データ!$B$39:$F$42,4,FALSE)/L806^VLOOKUP(M806,参考データ!$B$39:$F$42,5,FALSE))*U806,J806/(IF(I806="委託輸送",IF(H806="ガソリン",INDEX(参考データ!$F$48:$I$50,MATCH(L806,参考データ!$D$48:$D$50,1),MATCH(M806,参考データ!$F$47:$I$47,0)),INDEX(参考データ!$F$51:$I$59,MATCH(L806,参考データ!$D$51:$D$59,1),MATCH(M806,参考データ!$F$47:$I$47,0))),IF(H806="ガソリン",INDEX(参考データ!$F$60:$I$62,MATCH(L806,参考データ!$D$60:$D$62,1),MATCH(M806,参考データ!$F$47:$I$47,0)),INDEX(参考データ!$F$63:$I$71,MATCH(L806,参考データ!$D$63:$D$71,1),MATCH(M806,参考データ!$F$47:$I$47,0))))))))</f>
        <v/>
      </c>
      <c r="U806" s="218" t="str">
        <f t="shared" si="107"/>
        <v/>
      </c>
      <c r="V806" s="206" t="str">
        <f>IF(C806="","",IF(AND(K806=0,T806=0),"OK",IF(Q806="有",IF(OR(IF(I806="委託輸送",IF(H806="ガソリン",VLOOKUP(L806,参考データ!$D$4:$H$6,5,TRUE),VLOOKUP(L806,参考データ!$D$7:$H$15,5,TRUE)),IF(H806="ガソリン",VLOOKUP(L806,参考データ!$D$16:$H$18,5,TRUE),VLOOKUP(L806,参考データ!$D$19:$H$27,5,TRUE)))&lt;(J806/N806),S806&gt;R806),"エラー","OK"),IF(IF(I806="委託輸送",IF(H806="ガソリン",VLOOKUP(L806,参考データ!$D$4:$H$6,5,TRUE),VLOOKUP(L806,参考データ!$D$7:$H$15,5,TRUE)),IF(H806="ガソリン",VLOOKUP(L806,参考データ!$D$16:$H$18,5,TRUE),VLOOKUP(L806,参考データ!$D$19:$H$27,5,TRUE)))&lt;(J806/N806),"エラー","OK"))))</f>
        <v/>
      </c>
      <c r="AN806" s="156">
        <f t="shared" si="108"/>
        <v>0</v>
      </c>
      <c r="AO806" s="156">
        <f t="shared" si="109"/>
        <v>0</v>
      </c>
      <c r="AP806" s="140">
        <f t="shared" si="110"/>
        <v>0</v>
      </c>
      <c r="AQ806" s="159" t="str">
        <f t="shared" si="111"/>
        <v/>
      </c>
    </row>
    <row r="807" spans="2:43" x14ac:dyDescent="0.2">
      <c r="B807" s="202">
        <v>796</v>
      </c>
      <c r="C807" s="45"/>
      <c r="D807" s="114"/>
      <c r="E807" s="114"/>
      <c r="F807" s="114"/>
      <c r="G807" s="44"/>
      <c r="H807" s="10"/>
      <c r="I807" s="10"/>
      <c r="J807" s="5"/>
      <c r="K807" s="36"/>
      <c r="L807" s="37"/>
      <c r="M807" s="8"/>
      <c r="N807" s="82"/>
      <c r="O807" s="68"/>
      <c r="P807" s="82"/>
      <c r="Q807" s="81"/>
      <c r="R807" s="280" t="str">
        <f t="shared" si="106"/>
        <v/>
      </c>
      <c r="S807" s="39" t="str">
        <f>IF(I807="","",IF(I807="委託輸送",IF(H807="ガソリン",VLOOKUP(L807,参考データ!$D$4:$F$6,3,TRUE),VLOOKUP(L807,参考データ!$D$7:$F$15,3,TRUE)),IF(H807="ガソリン",VLOOKUP(L807,参考データ!$D$16:$F$18,3,TRUE),VLOOKUP(L807,参考データ!$D$19:$F$27,3,TRUE))))</f>
        <v/>
      </c>
      <c r="T807" s="204" t="str">
        <f>IF(C807="","",IF(AND(J807=0,K807=0),0,IF(Q807="有",IF(H807="ガソリン",VLOOKUP(M807,参考データ!$B$36:$F$38,3,FALSE)/R807^VLOOKUP(M807,参考データ!$B$36:$F$38,4,FALSE)/L807^VLOOKUP(M807,参考データ!$B$36:$F$38,5,FALSE),VLOOKUP(M807,参考データ!$B$39:$F$42,3,FALSE)/R807^VLOOKUP(M807,参考データ!$B$39:$F$42,4,FALSE)/L807^VLOOKUP(M807,参考データ!$B$39:$F$42,5,FALSE))*U807,J807/(IF(I807="委託輸送",IF(H807="ガソリン",INDEX(参考データ!$F$48:$I$50,MATCH(L807,参考データ!$D$48:$D$50,1),MATCH(M807,参考データ!$F$47:$I$47,0)),INDEX(参考データ!$F$51:$I$59,MATCH(L807,参考データ!$D$51:$D$59,1),MATCH(M807,参考データ!$F$47:$I$47,0))),IF(H807="ガソリン",INDEX(参考データ!$F$60:$I$62,MATCH(L807,参考データ!$D$60:$D$62,1),MATCH(M807,参考データ!$F$47:$I$47,0)),INDEX(参考データ!$F$63:$I$71,MATCH(L807,参考データ!$D$63:$D$71,1),MATCH(M807,参考データ!$F$47:$I$47,0))))))))</f>
        <v/>
      </c>
      <c r="U807" s="218" t="str">
        <f t="shared" si="107"/>
        <v/>
      </c>
      <c r="V807" s="206" t="str">
        <f>IF(C807="","",IF(AND(K807=0,T807=0),"OK",IF(Q807="有",IF(OR(IF(I807="委託輸送",IF(H807="ガソリン",VLOOKUP(L807,参考データ!$D$4:$H$6,5,TRUE),VLOOKUP(L807,参考データ!$D$7:$H$15,5,TRUE)),IF(H807="ガソリン",VLOOKUP(L807,参考データ!$D$16:$H$18,5,TRUE),VLOOKUP(L807,参考データ!$D$19:$H$27,5,TRUE)))&lt;(J807/N807),S807&gt;R807),"エラー","OK"),IF(IF(I807="委託輸送",IF(H807="ガソリン",VLOOKUP(L807,参考データ!$D$4:$H$6,5,TRUE),VLOOKUP(L807,参考データ!$D$7:$H$15,5,TRUE)),IF(H807="ガソリン",VLOOKUP(L807,参考データ!$D$16:$H$18,5,TRUE),VLOOKUP(L807,参考データ!$D$19:$H$27,5,TRUE)))&lt;(J807/N807),"エラー","OK"))))</f>
        <v/>
      </c>
      <c r="AN807" s="156">
        <f t="shared" si="108"/>
        <v>0</v>
      </c>
      <c r="AO807" s="156">
        <f t="shared" si="109"/>
        <v>0</v>
      </c>
      <c r="AP807" s="140">
        <f t="shared" si="110"/>
        <v>0</v>
      </c>
      <c r="AQ807" s="159" t="str">
        <f t="shared" si="111"/>
        <v/>
      </c>
    </row>
    <row r="808" spans="2:43" x14ac:dyDescent="0.2">
      <c r="B808" s="202">
        <v>797</v>
      </c>
      <c r="C808" s="45"/>
      <c r="D808" s="114"/>
      <c r="E808" s="114"/>
      <c r="F808" s="114"/>
      <c r="G808" s="44"/>
      <c r="H808" s="10"/>
      <c r="I808" s="10"/>
      <c r="J808" s="5"/>
      <c r="K808" s="36"/>
      <c r="L808" s="37"/>
      <c r="M808" s="8"/>
      <c r="N808" s="82"/>
      <c r="O808" s="68"/>
      <c r="P808" s="82"/>
      <c r="Q808" s="81"/>
      <c r="R808" s="280" t="str">
        <f t="shared" si="106"/>
        <v/>
      </c>
      <c r="S808" s="39" t="str">
        <f>IF(I808="","",IF(I808="委託輸送",IF(H808="ガソリン",VLOOKUP(L808,参考データ!$D$4:$F$6,3,TRUE),VLOOKUP(L808,参考データ!$D$7:$F$15,3,TRUE)),IF(H808="ガソリン",VLOOKUP(L808,参考データ!$D$16:$F$18,3,TRUE),VLOOKUP(L808,参考データ!$D$19:$F$27,3,TRUE))))</f>
        <v/>
      </c>
      <c r="T808" s="204" t="str">
        <f>IF(C808="","",IF(AND(J808=0,K808=0),0,IF(Q808="有",IF(H808="ガソリン",VLOOKUP(M808,参考データ!$B$36:$F$38,3,FALSE)/R808^VLOOKUP(M808,参考データ!$B$36:$F$38,4,FALSE)/L808^VLOOKUP(M808,参考データ!$B$36:$F$38,5,FALSE),VLOOKUP(M808,参考データ!$B$39:$F$42,3,FALSE)/R808^VLOOKUP(M808,参考データ!$B$39:$F$42,4,FALSE)/L808^VLOOKUP(M808,参考データ!$B$39:$F$42,5,FALSE))*U808,J808/(IF(I808="委託輸送",IF(H808="ガソリン",INDEX(参考データ!$F$48:$I$50,MATCH(L808,参考データ!$D$48:$D$50,1),MATCH(M808,参考データ!$F$47:$I$47,0)),INDEX(参考データ!$F$51:$I$59,MATCH(L808,参考データ!$D$51:$D$59,1),MATCH(M808,参考データ!$F$47:$I$47,0))),IF(H808="ガソリン",INDEX(参考データ!$F$60:$I$62,MATCH(L808,参考データ!$D$60:$D$62,1),MATCH(M808,参考データ!$F$47:$I$47,0)),INDEX(参考データ!$F$63:$I$71,MATCH(L808,参考データ!$D$63:$D$71,1),MATCH(M808,参考データ!$F$47:$I$47,0))))))))</f>
        <v/>
      </c>
      <c r="U808" s="218" t="str">
        <f t="shared" si="107"/>
        <v/>
      </c>
      <c r="V808" s="206" t="str">
        <f>IF(C808="","",IF(AND(K808=0,T808=0),"OK",IF(Q808="有",IF(OR(IF(I808="委託輸送",IF(H808="ガソリン",VLOOKUP(L808,参考データ!$D$4:$H$6,5,TRUE),VLOOKUP(L808,参考データ!$D$7:$H$15,5,TRUE)),IF(H808="ガソリン",VLOOKUP(L808,参考データ!$D$16:$H$18,5,TRUE),VLOOKUP(L808,参考データ!$D$19:$H$27,5,TRUE)))&lt;(J808/N808),S808&gt;R808),"エラー","OK"),IF(IF(I808="委託輸送",IF(H808="ガソリン",VLOOKUP(L808,参考データ!$D$4:$H$6,5,TRUE),VLOOKUP(L808,参考データ!$D$7:$H$15,5,TRUE)),IF(H808="ガソリン",VLOOKUP(L808,参考データ!$D$16:$H$18,5,TRUE),VLOOKUP(L808,参考データ!$D$19:$H$27,5,TRUE)))&lt;(J808/N808),"エラー","OK"))))</f>
        <v/>
      </c>
      <c r="AN808" s="156">
        <f t="shared" si="108"/>
        <v>0</v>
      </c>
      <c r="AO808" s="156">
        <f t="shared" si="109"/>
        <v>0</v>
      </c>
      <c r="AP808" s="140">
        <f t="shared" si="110"/>
        <v>0</v>
      </c>
      <c r="AQ808" s="159" t="str">
        <f t="shared" si="111"/>
        <v/>
      </c>
    </row>
    <row r="809" spans="2:43" x14ac:dyDescent="0.2">
      <c r="B809" s="202">
        <v>798</v>
      </c>
      <c r="C809" s="45"/>
      <c r="D809" s="114"/>
      <c r="E809" s="114"/>
      <c r="F809" s="114"/>
      <c r="G809" s="44"/>
      <c r="H809" s="10"/>
      <c r="I809" s="10"/>
      <c r="J809" s="5"/>
      <c r="K809" s="36"/>
      <c r="L809" s="37"/>
      <c r="M809" s="8"/>
      <c r="N809" s="82"/>
      <c r="O809" s="68"/>
      <c r="P809" s="82"/>
      <c r="Q809" s="81"/>
      <c r="R809" s="280" t="str">
        <f t="shared" si="106"/>
        <v/>
      </c>
      <c r="S809" s="39" t="str">
        <f>IF(I809="","",IF(I809="委託輸送",IF(H809="ガソリン",VLOOKUP(L809,参考データ!$D$4:$F$6,3,TRUE),VLOOKUP(L809,参考データ!$D$7:$F$15,3,TRUE)),IF(H809="ガソリン",VLOOKUP(L809,参考データ!$D$16:$F$18,3,TRUE),VLOOKUP(L809,参考データ!$D$19:$F$27,3,TRUE))))</f>
        <v/>
      </c>
      <c r="T809" s="204" t="str">
        <f>IF(C809="","",IF(AND(J809=0,K809=0),0,IF(Q809="有",IF(H809="ガソリン",VLOOKUP(M809,参考データ!$B$36:$F$38,3,FALSE)/R809^VLOOKUP(M809,参考データ!$B$36:$F$38,4,FALSE)/L809^VLOOKUP(M809,参考データ!$B$36:$F$38,5,FALSE),VLOOKUP(M809,参考データ!$B$39:$F$42,3,FALSE)/R809^VLOOKUP(M809,参考データ!$B$39:$F$42,4,FALSE)/L809^VLOOKUP(M809,参考データ!$B$39:$F$42,5,FALSE))*U809,J809/(IF(I809="委託輸送",IF(H809="ガソリン",INDEX(参考データ!$F$48:$I$50,MATCH(L809,参考データ!$D$48:$D$50,1),MATCH(M809,参考データ!$F$47:$I$47,0)),INDEX(参考データ!$F$51:$I$59,MATCH(L809,参考データ!$D$51:$D$59,1),MATCH(M809,参考データ!$F$47:$I$47,0))),IF(H809="ガソリン",INDEX(参考データ!$F$60:$I$62,MATCH(L809,参考データ!$D$60:$D$62,1),MATCH(M809,参考データ!$F$47:$I$47,0)),INDEX(参考データ!$F$63:$I$71,MATCH(L809,参考データ!$D$63:$D$71,1),MATCH(M809,参考データ!$F$47:$I$47,0))))))))</f>
        <v/>
      </c>
      <c r="U809" s="218" t="str">
        <f t="shared" si="107"/>
        <v/>
      </c>
      <c r="V809" s="206" t="str">
        <f>IF(C809="","",IF(AND(K809=0,T809=0),"OK",IF(Q809="有",IF(OR(IF(I809="委託輸送",IF(H809="ガソリン",VLOOKUP(L809,参考データ!$D$4:$H$6,5,TRUE),VLOOKUP(L809,参考データ!$D$7:$H$15,5,TRUE)),IF(H809="ガソリン",VLOOKUP(L809,参考データ!$D$16:$H$18,5,TRUE),VLOOKUP(L809,参考データ!$D$19:$H$27,5,TRUE)))&lt;(J809/N809),S809&gt;R809),"エラー","OK"),IF(IF(I809="委託輸送",IF(H809="ガソリン",VLOOKUP(L809,参考データ!$D$4:$H$6,5,TRUE),VLOOKUP(L809,参考データ!$D$7:$H$15,5,TRUE)),IF(H809="ガソリン",VLOOKUP(L809,参考データ!$D$16:$H$18,5,TRUE),VLOOKUP(L809,参考データ!$D$19:$H$27,5,TRUE)))&lt;(J809/N809),"エラー","OK"))))</f>
        <v/>
      </c>
      <c r="AN809" s="156">
        <f t="shared" si="108"/>
        <v>0</v>
      </c>
      <c r="AO809" s="156">
        <f t="shared" si="109"/>
        <v>0</v>
      </c>
      <c r="AP809" s="140">
        <f t="shared" si="110"/>
        <v>0</v>
      </c>
      <c r="AQ809" s="159" t="str">
        <f t="shared" si="111"/>
        <v/>
      </c>
    </row>
    <row r="810" spans="2:43" x14ac:dyDescent="0.2">
      <c r="B810" s="202">
        <v>799</v>
      </c>
      <c r="C810" s="45"/>
      <c r="D810" s="114"/>
      <c r="E810" s="114"/>
      <c r="F810" s="114"/>
      <c r="G810" s="44"/>
      <c r="H810" s="10"/>
      <c r="I810" s="10"/>
      <c r="J810" s="5"/>
      <c r="K810" s="36"/>
      <c r="L810" s="37"/>
      <c r="M810" s="8"/>
      <c r="N810" s="82"/>
      <c r="O810" s="68"/>
      <c r="P810" s="82"/>
      <c r="Q810" s="81"/>
      <c r="R810" s="280" t="str">
        <f t="shared" si="106"/>
        <v/>
      </c>
      <c r="S810" s="39" t="str">
        <f>IF(I810="","",IF(I810="委託輸送",IF(H810="ガソリン",VLOOKUP(L810,参考データ!$D$4:$F$6,3,TRUE),VLOOKUP(L810,参考データ!$D$7:$F$15,3,TRUE)),IF(H810="ガソリン",VLOOKUP(L810,参考データ!$D$16:$F$18,3,TRUE),VLOOKUP(L810,参考データ!$D$19:$F$27,3,TRUE))))</f>
        <v/>
      </c>
      <c r="T810" s="204" t="str">
        <f>IF(C810="","",IF(AND(J810=0,K810=0),0,IF(Q810="有",IF(H810="ガソリン",VLOOKUP(M810,参考データ!$B$36:$F$38,3,FALSE)/R810^VLOOKUP(M810,参考データ!$B$36:$F$38,4,FALSE)/L810^VLOOKUP(M810,参考データ!$B$36:$F$38,5,FALSE),VLOOKUP(M810,参考データ!$B$39:$F$42,3,FALSE)/R810^VLOOKUP(M810,参考データ!$B$39:$F$42,4,FALSE)/L810^VLOOKUP(M810,参考データ!$B$39:$F$42,5,FALSE))*U810,J810/(IF(I810="委託輸送",IF(H810="ガソリン",INDEX(参考データ!$F$48:$I$50,MATCH(L810,参考データ!$D$48:$D$50,1),MATCH(M810,参考データ!$F$47:$I$47,0)),INDEX(参考データ!$F$51:$I$59,MATCH(L810,参考データ!$D$51:$D$59,1),MATCH(M810,参考データ!$F$47:$I$47,0))),IF(H810="ガソリン",INDEX(参考データ!$F$60:$I$62,MATCH(L810,参考データ!$D$60:$D$62,1),MATCH(M810,参考データ!$F$47:$I$47,0)),INDEX(参考データ!$F$63:$I$71,MATCH(L810,参考データ!$D$63:$D$71,1),MATCH(M810,参考データ!$F$47:$I$47,0))))))))</f>
        <v/>
      </c>
      <c r="U810" s="218" t="str">
        <f t="shared" si="107"/>
        <v/>
      </c>
      <c r="V810" s="206" t="str">
        <f>IF(C810="","",IF(AND(K810=0,T810=0),"OK",IF(Q810="有",IF(OR(IF(I810="委託輸送",IF(H810="ガソリン",VLOOKUP(L810,参考データ!$D$4:$H$6,5,TRUE),VLOOKUP(L810,参考データ!$D$7:$H$15,5,TRUE)),IF(H810="ガソリン",VLOOKUP(L810,参考データ!$D$16:$H$18,5,TRUE),VLOOKUP(L810,参考データ!$D$19:$H$27,5,TRUE)))&lt;(J810/N810),S810&gt;R810),"エラー","OK"),IF(IF(I810="委託輸送",IF(H810="ガソリン",VLOOKUP(L810,参考データ!$D$4:$H$6,5,TRUE),VLOOKUP(L810,参考データ!$D$7:$H$15,5,TRUE)),IF(H810="ガソリン",VLOOKUP(L810,参考データ!$D$16:$H$18,5,TRUE),VLOOKUP(L810,参考データ!$D$19:$H$27,5,TRUE)))&lt;(J810/N810),"エラー","OK"))))</f>
        <v/>
      </c>
      <c r="AN810" s="156">
        <f t="shared" si="108"/>
        <v>0</v>
      </c>
      <c r="AO810" s="156">
        <f t="shared" si="109"/>
        <v>0</v>
      </c>
      <c r="AP810" s="140">
        <f t="shared" si="110"/>
        <v>0</v>
      </c>
      <c r="AQ810" s="159" t="str">
        <f t="shared" si="111"/>
        <v/>
      </c>
    </row>
    <row r="811" spans="2:43" x14ac:dyDescent="0.2">
      <c r="B811" s="202">
        <v>800</v>
      </c>
      <c r="C811" s="45"/>
      <c r="D811" s="114"/>
      <c r="E811" s="114"/>
      <c r="F811" s="114"/>
      <c r="G811" s="44"/>
      <c r="H811" s="10"/>
      <c r="I811" s="10"/>
      <c r="J811" s="5"/>
      <c r="K811" s="36"/>
      <c r="L811" s="37"/>
      <c r="M811" s="8"/>
      <c r="N811" s="82"/>
      <c r="O811" s="68"/>
      <c r="P811" s="82"/>
      <c r="Q811" s="81"/>
      <c r="R811" s="280" t="str">
        <f t="shared" si="106"/>
        <v/>
      </c>
      <c r="S811" s="39" t="str">
        <f>IF(I811="","",IF(I811="委託輸送",IF(H811="ガソリン",VLOOKUP(L811,参考データ!$D$4:$F$6,3,TRUE),VLOOKUP(L811,参考データ!$D$7:$F$15,3,TRUE)),IF(H811="ガソリン",VLOOKUP(L811,参考データ!$D$16:$F$18,3,TRUE),VLOOKUP(L811,参考データ!$D$19:$F$27,3,TRUE))))</f>
        <v/>
      </c>
      <c r="T811" s="204" t="str">
        <f>IF(C811="","",IF(AND(J811=0,K811=0),0,IF(Q811="有",IF(H811="ガソリン",VLOOKUP(M811,参考データ!$B$36:$F$38,3,FALSE)/R811^VLOOKUP(M811,参考データ!$B$36:$F$38,4,FALSE)/L811^VLOOKUP(M811,参考データ!$B$36:$F$38,5,FALSE),VLOOKUP(M811,参考データ!$B$39:$F$42,3,FALSE)/R811^VLOOKUP(M811,参考データ!$B$39:$F$42,4,FALSE)/L811^VLOOKUP(M811,参考データ!$B$39:$F$42,5,FALSE))*U811,J811/(IF(I811="委託輸送",IF(H811="ガソリン",INDEX(参考データ!$F$48:$I$50,MATCH(L811,参考データ!$D$48:$D$50,1),MATCH(M811,参考データ!$F$47:$I$47,0)),INDEX(参考データ!$F$51:$I$59,MATCH(L811,参考データ!$D$51:$D$59,1),MATCH(M811,参考データ!$F$47:$I$47,0))),IF(H811="ガソリン",INDEX(参考データ!$F$60:$I$62,MATCH(L811,参考データ!$D$60:$D$62,1),MATCH(M811,参考データ!$F$47:$I$47,0)),INDEX(参考データ!$F$63:$I$71,MATCH(L811,参考データ!$D$63:$D$71,1),MATCH(M811,参考データ!$F$47:$I$47,0))))))))</f>
        <v/>
      </c>
      <c r="U811" s="218" t="str">
        <f t="shared" si="107"/>
        <v/>
      </c>
      <c r="V811" s="206" t="str">
        <f>IF(C811="","",IF(AND(K811=0,T811=0),"OK",IF(Q811="有",IF(OR(IF(I811="委託輸送",IF(H811="ガソリン",VLOOKUP(L811,参考データ!$D$4:$H$6,5,TRUE),VLOOKUP(L811,参考データ!$D$7:$H$15,5,TRUE)),IF(H811="ガソリン",VLOOKUP(L811,参考データ!$D$16:$H$18,5,TRUE),VLOOKUP(L811,参考データ!$D$19:$H$27,5,TRUE)))&lt;(J811/N811),S811&gt;R811),"エラー","OK"),IF(IF(I811="委託輸送",IF(H811="ガソリン",VLOOKUP(L811,参考データ!$D$4:$H$6,5,TRUE),VLOOKUP(L811,参考データ!$D$7:$H$15,5,TRUE)),IF(H811="ガソリン",VLOOKUP(L811,参考データ!$D$16:$H$18,5,TRUE),VLOOKUP(L811,参考データ!$D$19:$H$27,5,TRUE)))&lt;(J811/N811),"エラー","OK"))))</f>
        <v/>
      </c>
      <c r="AN811" s="156">
        <f t="shared" si="108"/>
        <v>0</v>
      </c>
      <c r="AO811" s="156">
        <f t="shared" si="109"/>
        <v>0</v>
      </c>
      <c r="AP811" s="140">
        <f t="shared" si="110"/>
        <v>0</v>
      </c>
      <c r="AQ811" s="159" t="str">
        <f t="shared" si="111"/>
        <v/>
      </c>
    </row>
    <row r="812" spans="2:43" x14ac:dyDescent="0.2">
      <c r="B812" s="202">
        <v>801</v>
      </c>
      <c r="C812" s="45"/>
      <c r="D812" s="114"/>
      <c r="E812" s="114"/>
      <c r="F812" s="114"/>
      <c r="G812" s="44"/>
      <c r="H812" s="10"/>
      <c r="I812" s="10"/>
      <c r="J812" s="5"/>
      <c r="K812" s="36"/>
      <c r="L812" s="37"/>
      <c r="M812" s="8"/>
      <c r="N812" s="82"/>
      <c r="O812" s="68"/>
      <c r="P812" s="82"/>
      <c r="Q812" s="81"/>
      <c r="R812" s="280" t="str">
        <f t="shared" si="106"/>
        <v/>
      </c>
      <c r="S812" s="39" t="str">
        <f>IF(I812="","",IF(I812="委託輸送",IF(H812="ガソリン",VLOOKUP(L812,参考データ!$D$4:$F$6,3,TRUE),VLOOKUP(L812,参考データ!$D$7:$F$15,3,TRUE)),IF(H812="ガソリン",VLOOKUP(L812,参考データ!$D$16:$F$18,3,TRUE),VLOOKUP(L812,参考データ!$D$19:$F$27,3,TRUE))))</f>
        <v/>
      </c>
      <c r="T812" s="204" t="str">
        <f>IF(C812="","",IF(AND(J812=0,K812=0),0,IF(Q812="有",IF(H812="ガソリン",VLOOKUP(M812,参考データ!$B$36:$F$38,3,FALSE)/R812^VLOOKUP(M812,参考データ!$B$36:$F$38,4,FALSE)/L812^VLOOKUP(M812,参考データ!$B$36:$F$38,5,FALSE),VLOOKUP(M812,参考データ!$B$39:$F$42,3,FALSE)/R812^VLOOKUP(M812,参考データ!$B$39:$F$42,4,FALSE)/L812^VLOOKUP(M812,参考データ!$B$39:$F$42,5,FALSE))*U812,J812/(IF(I812="委託輸送",IF(H812="ガソリン",INDEX(参考データ!$F$48:$I$50,MATCH(L812,参考データ!$D$48:$D$50,1),MATCH(M812,参考データ!$F$47:$I$47,0)),INDEX(参考データ!$F$51:$I$59,MATCH(L812,参考データ!$D$51:$D$59,1),MATCH(M812,参考データ!$F$47:$I$47,0))),IF(H812="ガソリン",INDEX(参考データ!$F$60:$I$62,MATCH(L812,参考データ!$D$60:$D$62,1),MATCH(M812,参考データ!$F$47:$I$47,0)),INDEX(参考データ!$F$63:$I$71,MATCH(L812,参考データ!$D$63:$D$71,1),MATCH(M812,参考データ!$F$47:$I$47,0))))))))</f>
        <v/>
      </c>
      <c r="U812" s="218" t="str">
        <f t="shared" si="107"/>
        <v/>
      </c>
      <c r="V812" s="206" t="str">
        <f>IF(C812="","",IF(AND(K812=0,T812=0),"OK",IF(Q812="有",IF(OR(IF(I812="委託輸送",IF(H812="ガソリン",VLOOKUP(L812,参考データ!$D$4:$H$6,5,TRUE),VLOOKUP(L812,参考データ!$D$7:$H$15,5,TRUE)),IF(H812="ガソリン",VLOOKUP(L812,参考データ!$D$16:$H$18,5,TRUE),VLOOKUP(L812,参考データ!$D$19:$H$27,5,TRUE)))&lt;(J812/N812),S812&gt;R812),"エラー","OK"),IF(IF(I812="委託輸送",IF(H812="ガソリン",VLOOKUP(L812,参考データ!$D$4:$H$6,5,TRUE),VLOOKUP(L812,参考データ!$D$7:$H$15,5,TRUE)),IF(H812="ガソリン",VLOOKUP(L812,参考データ!$D$16:$H$18,5,TRUE),VLOOKUP(L812,参考データ!$D$19:$H$27,5,TRUE)))&lt;(J812/N812),"エラー","OK"))))</f>
        <v/>
      </c>
      <c r="AN812" s="156">
        <f t="shared" si="108"/>
        <v>0</v>
      </c>
      <c r="AO812" s="156">
        <f t="shared" si="109"/>
        <v>0</v>
      </c>
      <c r="AP812" s="140">
        <f t="shared" si="110"/>
        <v>0</v>
      </c>
      <c r="AQ812" s="159" t="str">
        <f t="shared" si="111"/>
        <v/>
      </c>
    </row>
    <row r="813" spans="2:43" x14ac:dyDescent="0.2">
      <c r="B813" s="202">
        <v>802</v>
      </c>
      <c r="C813" s="45"/>
      <c r="D813" s="114"/>
      <c r="E813" s="114"/>
      <c r="F813" s="114"/>
      <c r="G813" s="44"/>
      <c r="H813" s="10"/>
      <c r="I813" s="10"/>
      <c r="J813" s="5"/>
      <c r="K813" s="36"/>
      <c r="L813" s="37"/>
      <c r="M813" s="8"/>
      <c r="N813" s="82"/>
      <c r="O813" s="68"/>
      <c r="P813" s="82"/>
      <c r="Q813" s="81"/>
      <c r="R813" s="280" t="str">
        <f t="shared" si="106"/>
        <v/>
      </c>
      <c r="S813" s="39" t="str">
        <f>IF(I813="","",IF(I813="委託輸送",IF(H813="ガソリン",VLOOKUP(L813,参考データ!$D$4:$F$6,3,TRUE),VLOOKUP(L813,参考データ!$D$7:$F$15,3,TRUE)),IF(H813="ガソリン",VLOOKUP(L813,参考データ!$D$16:$F$18,3,TRUE),VLOOKUP(L813,参考データ!$D$19:$F$27,3,TRUE))))</f>
        <v/>
      </c>
      <c r="T813" s="204" t="str">
        <f>IF(C813="","",IF(AND(J813=0,K813=0),0,IF(Q813="有",IF(H813="ガソリン",VLOOKUP(M813,参考データ!$B$36:$F$38,3,FALSE)/R813^VLOOKUP(M813,参考データ!$B$36:$F$38,4,FALSE)/L813^VLOOKUP(M813,参考データ!$B$36:$F$38,5,FALSE),VLOOKUP(M813,参考データ!$B$39:$F$42,3,FALSE)/R813^VLOOKUP(M813,参考データ!$B$39:$F$42,4,FALSE)/L813^VLOOKUP(M813,参考データ!$B$39:$F$42,5,FALSE))*U813,J813/(IF(I813="委託輸送",IF(H813="ガソリン",INDEX(参考データ!$F$48:$I$50,MATCH(L813,参考データ!$D$48:$D$50,1),MATCH(M813,参考データ!$F$47:$I$47,0)),INDEX(参考データ!$F$51:$I$59,MATCH(L813,参考データ!$D$51:$D$59,1),MATCH(M813,参考データ!$F$47:$I$47,0))),IF(H813="ガソリン",INDEX(参考データ!$F$60:$I$62,MATCH(L813,参考データ!$D$60:$D$62,1),MATCH(M813,参考データ!$F$47:$I$47,0)),INDEX(参考データ!$F$63:$I$71,MATCH(L813,参考データ!$D$63:$D$71,1),MATCH(M813,参考データ!$F$47:$I$47,0))))))))</f>
        <v/>
      </c>
      <c r="U813" s="218" t="str">
        <f t="shared" si="107"/>
        <v/>
      </c>
      <c r="V813" s="206" t="str">
        <f>IF(C813="","",IF(AND(K813=0,T813=0),"OK",IF(Q813="有",IF(OR(IF(I813="委託輸送",IF(H813="ガソリン",VLOOKUP(L813,参考データ!$D$4:$H$6,5,TRUE),VLOOKUP(L813,参考データ!$D$7:$H$15,5,TRUE)),IF(H813="ガソリン",VLOOKUP(L813,参考データ!$D$16:$H$18,5,TRUE),VLOOKUP(L813,参考データ!$D$19:$H$27,5,TRUE)))&lt;(J813/N813),S813&gt;R813),"エラー","OK"),IF(IF(I813="委託輸送",IF(H813="ガソリン",VLOOKUP(L813,参考データ!$D$4:$H$6,5,TRUE),VLOOKUP(L813,参考データ!$D$7:$H$15,5,TRUE)),IF(H813="ガソリン",VLOOKUP(L813,参考データ!$D$16:$H$18,5,TRUE),VLOOKUP(L813,参考データ!$D$19:$H$27,5,TRUE)))&lt;(J813/N813),"エラー","OK"))))</f>
        <v/>
      </c>
      <c r="AN813" s="156">
        <f t="shared" si="108"/>
        <v>0</v>
      </c>
      <c r="AO813" s="156">
        <f t="shared" si="109"/>
        <v>0</v>
      </c>
      <c r="AP813" s="140">
        <f t="shared" si="110"/>
        <v>0</v>
      </c>
      <c r="AQ813" s="159" t="str">
        <f t="shared" si="111"/>
        <v/>
      </c>
    </row>
    <row r="814" spans="2:43" x14ac:dyDescent="0.2">
      <c r="B814" s="202">
        <v>803</v>
      </c>
      <c r="C814" s="45"/>
      <c r="D814" s="114"/>
      <c r="E814" s="114"/>
      <c r="F814" s="114"/>
      <c r="G814" s="44"/>
      <c r="H814" s="10"/>
      <c r="I814" s="10"/>
      <c r="J814" s="5"/>
      <c r="K814" s="36"/>
      <c r="L814" s="37"/>
      <c r="M814" s="8"/>
      <c r="N814" s="82"/>
      <c r="O814" s="68"/>
      <c r="P814" s="82"/>
      <c r="Q814" s="81"/>
      <c r="R814" s="280" t="str">
        <f t="shared" si="106"/>
        <v/>
      </c>
      <c r="S814" s="39" t="str">
        <f>IF(I814="","",IF(I814="委託輸送",IF(H814="ガソリン",VLOOKUP(L814,参考データ!$D$4:$F$6,3,TRUE),VLOOKUP(L814,参考データ!$D$7:$F$15,3,TRUE)),IF(H814="ガソリン",VLOOKUP(L814,参考データ!$D$16:$F$18,3,TRUE),VLOOKUP(L814,参考データ!$D$19:$F$27,3,TRUE))))</f>
        <v/>
      </c>
      <c r="T814" s="204" t="str">
        <f>IF(C814="","",IF(AND(J814=0,K814=0),0,IF(Q814="有",IF(H814="ガソリン",VLOOKUP(M814,参考データ!$B$36:$F$38,3,FALSE)/R814^VLOOKUP(M814,参考データ!$B$36:$F$38,4,FALSE)/L814^VLOOKUP(M814,参考データ!$B$36:$F$38,5,FALSE),VLOOKUP(M814,参考データ!$B$39:$F$42,3,FALSE)/R814^VLOOKUP(M814,参考データ!$B$39:$F$42,4,FALSE)/L814^VLOOKUP(M814,参考データ!$B$39:$F$42,5,FALSE))*U814,J814/(IF(I814="委託輸送",IF(H814="ガソリン",INDEX(参考データ!$F$48:$I$50,MATCH(L814,参考データ!$D$48:$D$50,1),MATCH(M814,参考データ!$F$47:$I$47,0)),INDEX(参考データ!$F$51:$I$59,MATCH(L814,参考データ!$D$51:$D$59,1),MATCH(M814,参考データ!$F$47:$I$47,0))),IF(H814="ガソリン",INDEX(参考データ!$F$60:$I$62,MATCH(L814,参考データ!$D$60:$D$62,1),MATCH(M814,参考データ!$F$47:$I$47,0)),INDEX(参考データ!$F$63:$I$71,MATCH(L814,参考データ!$D$63:$D$71,1),MATCH(M814,参考データ!$F$47:$I$47,0))))))))</f>
        <v/>
      </c>
      <c r="U814" s="218" t="str">
        <f t="shared" si="107"/>
        <v/>
      </c>
      <c r="V814" s="206" t="str">
        <f>IF(C814="","",IF(AND(K814=0,T814=0),"OK",IF(Q814="有",IF(OR(IF(I814="委託輸送",IF(H814="ガソリン",VLOOKUP(L814,参考データ!$D$4:$H$6,5,TRUE),VLOOKUP(L814,参考データ!$D$7:$H$15,5,TRUE)),IF(H814="ガソリン",VLOOKUP(L814,参考データ!$D$16:$H$18,5,TRUE),VLOOKUP(L814,参考データ!$D$19:$H$27,5,TRUE)))&lt;(J814/N814),S814&gt;R814),"エラー","OK"),IF(IF(I814="委託輸送",IF(H814="ガソリン",VLOOKUP(L814,参考データ!$D$4:$H$6,5,TRUE),VLOOKUP(L814,参考データ!$D$7:$H$15,5,TRUE)),IF(H814="ガソリン",VLOOKUP(L814,参考データ!$D$16:$H$18,5,TRUE),VLOOKUP(L814,参考データ!$D$19:$H$27,5,TRUE)))&lt;(J814/N814),"エラー","OK"))))</f>
        <v/>
      </c>
      <c r="AN814" s="156">
        <f t="shared" si="108"/>
        <v>0</v>
      </c>
      <c r="AO814" s="156">
        <f t="shared" si="109"/>
        <v>0</v>
      </c>
      <c r="AP814" s="140">
        <f t="shared" si="110"/>
        <v>0</v>
      </c>
      <c r="AQ814" s="159" t="str">
        <f t="shared" si="111"/>
        <v/>
      </c>
    </row>
    <row r="815" spans="2:43" x14ac:dyDescent="0.2">
      <c r="B815" s="202">
        <v>804</v>
      </c>
      <c r="C815" s="45"/>
      <c r="D815" s="114"/>
      <c r="E815" s="114"/>
      <c r="F815" s="114"/>
      <c r="G815" s="44"/>
      <c r="H815" s="10"/>
      <c r="I815" s="10"/>
      <c r="J815" s="5"/>
      <c r="K815" s="36"/>
      <c r="L815" s="37"/>
      <c r="M815" s="8"/>
      <c r="N815" s="82"/>
      <c r="O815" s="68"/>
      <c r="P815" s="82"/>
      <c r="Q815" s="81"/>
      <c r="R815" s="280" t="str">
        <f t="shared" si="106"/>
        <v/>
      </c>
      <c r="S815" s="39" t="str">
        <f>IF(I815="","",IF(I815="委託輸送",IF(H815="ガソリン",VLOOKUP(L815,参考データ!$D$4:$F$6,3,TRUE),VLOOKUP(L815,参考データ!$D$7:$F$15,3,TRUE)),IF(H815="ガソリン",VLOOKUP(L815,参考データ!$D$16:$F$18,3,TRUE),VLOOKUP(L815,参考データ!$D$19:$F$27,3,TRUE))))</f>
        <v/>
      </c>
      <c r="T815" s="204" t="str">
        <f>IF(C815="","",IF(AND(J815=0,K815=0),0,IF(Q815="有",IF(H815="ガソリン",VLOOKUP(M815,参考データ!$B$36:$F$38,3,FALSE)/R815^VLOOKUP(M815,参考データ!$B$36:$F$38,4,FALSE)/L815^VLOOKUP(M815,参考データ!$B$36:$F$38,5,FALSE),VLOOKUP(M815,参考データ!$B$39:$F$42,3,FALSE)/R815^VLOOKUP(M815,参考データ!$B$39:$F$42,4,FALSE)/L815^VLOOKUP(M815,参考データ!$B$39:$F$42,5,FALSE))*U815,J815/(IF(I815="委託輸送",IF(H815="ガソリン",INDEX(参考データ!$F$48:$I$50,MATCH(L815,参考データ!$D$48:$D$50,1),MATCH(M815,参考データ!$F$47:$I$47,0)),INDEX(参考データ!$F$51:$I$59,MATCH(L815,参考データ!$D$51:$D$59,1),MATCH(M815,参考データ!$F$47:$I$47,0))),IF(H815="ガソリン",INDEX(参考データ!$F$60:$I$62,MATCH(L815,参考データ!$D$60:$D$62,1),MATCH(M815,参考データ!$F$47:$I$47,0)),INDEX(参考データ!$F$63:$I$71,MATCH(L815,参考データ!$D$63:$D$71,1),MATCH(M815,参考データ!$F$47:$I$47,0))))))))</f>
        <v/>
      </c>
      <c r="U815" s="218" t="str">
        <f t="shared" si="107"/>
        <v/>
      </c>
      <c r="V815" s="206" t="str">
        <f>IF(C815="","",IF(AND(K815=0,T815=0),"OK",IF(Q815="有",IF(OR(IF(I815="委託輸送",IF(H815="ガソリン",VLOOKUP(L815,参考データ!$D$4:$H$6,5,TRUE),VLOOKUP(L815,参考データ!$D$7:$H$15,5,TRUE)),IF(H815="ガソリン",VLOOKUP(L815,参考データ!$D$16:$H$18,5,TRUE),VLOOKUP(L815,参考データ!$D$19:$H$27,5,TRUE)))&lt;(J815/N815),S815&gt;R815),"エラー","OK"),IF(IF(I815="委託輸送",IF(H815="ガソリン",VLOOKUP(L815,参考データ!$D$4:$H$6,5,TRUE),VLOOKUP(L815,参考データ!$D$7:$H$15,5,TRUE)),IF(H815="ガソリン",VLOOKUP(L815,参考データ!$D$16:$H$18,5,TRUE),VLOOKUP(L815,参考データ!$D$19:$H$27,5,TRUE)))&lt;(J815/N815),"エラー","OK"))))</f>
        <v/>
      </c>
      <c r="AN815" s="156">
        <f t="shared" si="108"/>
        <v>0</v>
      </c>
      <c r="AO815" s="156">
        <f t="shared" si="109"/>
        <v>0</v>
      </c>
      <c r="AP815" s="140">
        <f t="shared" si="110"/>
        <v>0</v>
      </c>
      <c r="AQ815" s="159" t="str">
        <f t="shared" si="111"/>
        <v/>
      </c>
    </row>
    <row r="816" spans="2:43" x14ac:dyDescent="0.2">
      <c r="B816" s="202">
        <v>805</v>
      </c>
      <c r="C816" s="45"/>
      <c r="D816" s="114"/>
      <c r="E816" s="114"/>
      <c r="F816" s="114"/>
      <c r="G816" s="44"/>
      <c r="H816" s="10"/>
      <c r="I816" s="10"/>
      <c r="J816" s="5"/>
      <c r="K816" s="36"/>
      <c r="L816" s="37"/>
      <c r="M816" s="8"/>
      <c r="N816" s="82"/>
      <c r="O816" s="68"/>
      <c r="P816" s="82"/>
      <c r="Q816" s="81"/>
      <c r="R816" s="280" t="str">
        <f t="shared" si="106"/>
        <v/>
      </c>
      <c r="S816" s="39" t="str">
        <f>IF(I816="","",IF(I816="委託輸送",IF(H816="ガソリン",VLOOKUP(L816,参考データ!$D$4:$F$6,3,TRUE),VLOOKUP(L816,参考データ!$D$7:$F$15,3,TRUE)),IF(H816="ガソリン",VLOOKUP(L816,参考データ!$D$16:$F$18,3,TRUE),VLOOKUP(L816,参考データ!$D$19:$F$27,3,TRUE))))</f>
        <v/>
      </c>
      <c r="T816" s="204" t="str">
        <f>IF(C816="","",IF(AND(J816=0,K816=0),0,IF(Q816="有",IF(H816="ガソリン",VLOOKUP(M816,参考データ!$B$36:$F$38,3,FALSE)/R816^VLOOKUP(M816,参考データ!$B$36:$F$38,4,FALSE)/L816^VLOOKUP(M816,参考データ!$B$36:$F$38,5,FALSE),VLOOKUP(M816,参考データ!$B$39:$F$42,3,FALSE)/R816^VLOOKUP(M816,参考データ!$B$39:$F$42,4,FALSE)/L816^VLOOKUP(M816,参考データ!$B$39:$F$42,5,FALSE))*U816,J816/(IF(I816="委託輸送",IF(H816="ガソリン",INDEX(参考データ!$F$48:$I$50,MATCH(L816,参考データ!$D$48:$D$50,1),MATCH(M816,参考データ!$F$47:$I$47,0)),INDEX(参考データ!$F$51:$I$59,MATCH(L816,参考データ!$D$51:$D$59,1),MATCH(M816,参考データ!$F$47:$I$47,0))),IF(H816="ガソリン",INDEX(参考データ!$F$60:$I$62,MATCH(L816,参考データ!$D$60:$D$62,1),MATCH(M816,参考データ!$F$47:$I$47,0)),INDEX(参考データ!$F$63:$I$71,MATCH(L816,参考データ!$D$63:$D$71,1),MATCH(M816,参考データ!$F$47:$I$47,0))))))))</f>
        <v/>
      </c>
      <c r="U816" s="218" t="str">
        <f t="shared" si="107"/>
        <v/>
      </c>
      <c r="V816" s="206" t="str">
        <f>IF(C816="","",IF(AND(K816=0,T816=0),"OK",IF(Q816="有",IF(OR(IF(I816="委託輸送",IF(H816="ガソリン",VLOOKUP(L816,参考データ!$D$4:$H$6,5,TRUE),VLOOKUP(L816,参考データ!$D$7:$H$15,5,TRUE)),IF(H816="ガソリン",VLOOKUP(L816,参考データ!$D$16:$H$18,5,TRUE),VLOOKUP(L816,参考データ!$D$19:$H$27,5,TRUE)))&lt;(J816/N816),S816&gt;R816),"エラー","OK"),IF(IF(I816="委託輸送",IF(H816="ガソリン",VLOOKUP(L816,参考データ!$D$4:$H$6,5,TRUE),VLOOKUP(L816,参考データ!$D$7:$H$15,5,TRUE)),IF(H816="ガソリン",VLOOKUP(L816,参考データ!$D$16:$H$18,5,TRUE),VLOOKUP(L816,参考データ!$D$19:$H$27,5,TRUE)))&lt;(J816/N816),"エラー","OK"))))</f>
        <v/>
      </c>
      <c r="AN816" s="156">
        <f t="shared" si="108"/>
        <v>0</v>
      </c>
      <c r="AO816" s="156">
        <f t="shared" si="109"/>
        <v>0</v>
      </c>
      <c r="AP816" s="140">
        <f t="shared" si="110"/>
        <v>0</v>
      </c>
      <c r="AQ816" s="159" t="str">
        <f t="shared" si="111"/>
        <v/>
      </c>
    </row>
    <row r="817" spans="2:43" x14ac:dyDescent="0.2">
      <c r="B817" s="202">
        <v>806</v>
      </c>
      <c r="C817" s="45"/>
      <c r="D817" s="114"/>
      <c r="E817" s="114"/>
      <c r="F817" s="114"/>
      <c r="G817" s="44"/>
      <c r="H817" s="10"/>
      <c r="I817" s="10"/>
      <c r="J817" s="5"/>
      <c r="K817" s="36"/>
      <c r="L817" s="37"/>
      <c r="M817" s="8"/>
      <c r="N817" s="82"/>
      <c r="O817" s="68"/>
      <c r="P817" s="82"/>
      <c r="Q817" s="81"/>
      <c r="R817" s="280" t="str">
        <f t="shared" si="106"/>
        <v/>
      </c>
      <c r="S817" s="39" t="str">
        <f>IF(I817="","",IF(I817="委託輸送",IF(H817="ガソリン",VLOOKUP(L817,参考データ!$D$4:$F$6,3,TRUE),VLOOKUP(L817,参考データ!$D$7:$F$15,3,TRUE)),IF(H817="ガソリン",VLOOKUP(L817,参考データ!$D$16:$F$18,3,TRUE),VLOOKUP(L817,参考データ!$D$19:$F$27,3,TRUE))))</f>
        <v/>
      </c>
      <c r="T817" s="204" t="str">
        <f>IF(C817="","",IF(AND(J817=0,K817=0),0,IF(Q817="有",IF(H817="ガソリン",VLOOKUP(M817,参考データ!$B$36:$F$38,3,FALSE)/R817^VLOOKUP(M817,参考データ!$B$36:$F$38,4,FALSE)/L817^VLOOKUP(M817,参考データ!$B$36:$F$38,5,FALSE),VLOOKUP(M817,参考データ!$B$39:$F$42,3,FALSE)/R817^VLOOKUP(M817,参考データ!$B$39:$F$42,4,FALSE)/L817^VLOOKUP(M817,参考データ!$B$39:$F$42,5,FALSE))*U817,J817/(IF(I817="委託輸送",IF(H817="ガソリン",INDEX(参考データ!$F$48:$I$50,MATCH(L817,参考データ!$D$48:$D$50,1),MATCH(M817,参考データ!$F$47:$I$47,0)),INDEX(参考データ!$F$51:$I$59,MATCH(L817,参考データ!$D$51:$D$59,1),MATCH(M817,参考データ!$F$47:$I$47,0))),IF(H817="ガソリン",INDEX(参考データ!$F$60:$I$62,MATCH(L817,参考データ!$D$60:$D$62,1),MATCH(M817,参考データ!$F$47:$I$47,0)),INDEX(参考データ!$F$63:$I$71,MATCH(L817,参考データ!$D$63:$D$71,1),MATCH(M817,参考データ!$F$47:$I$47,0))))))))</f>
        <v/>
      </c>
      <c r="U817" s="218" t="str">
        <f t="shared" si="107"/>
        <v/>
      </c>
      <c r="V817" s="206" t="str">
        <f>IF(C817="","",IF(AND(K817=0,T817=0),"OK",IF(Q817="有",IF(OR(IF(I817="委託輸送",IF(H817="ガソリン",VLOOKUP(L817,参考データ!$D$4:$H$6,5,TRUE),VLOOKUP(L817,参考データ!$D$7:$H$15,5,TRUE)),IF(H817="ガソリン",VLOOKUP(L817,参考データ!$D$16:$H$18,5,TRUE),VLOOKUP(L817,参考データ!$D$19:$H$27,5,TRUE)))&lt;(J817/N817),S817&gt;R817),"エラー","OK"),IF(IF(I817="委託輸送",IF(H817="ガソリン",VLOOKUP(L817,参考データ!$D$4:$H$6,5,TRUE),VLOOKUP(L817,参考データ!$D$7:$H$15,5,TRUE)),IF(H817="ガソリン",VLOOKUP(L817,参考データ!$D$16:$H$18,5,TRUE),VLOOKUP(L817,参考データ!$D$19:$H$27,5,TRUE)))&lt;(J817/N817),"エラー","OK"))))</f>
        <v/>
      </c>
      <c r="AN817" s="156">
        <f t="shared" si="108"/>
        <v>0</v>
      </c>
      <c r="AO817" s="156">
        <f t="shared" si="109"/>
        <v>0</v>
      </c>
      <c r="AP817" s="140">
        <f t="shared" si="110"/>
        <v>0</v>
      </c>
      <c r="AQ817" s="159" t="str">
        <f t="shared" si="111"/>
        <v/>
      </c>
    </row>
    <row r="818" spans="2:43" x14ac:dyDescent="0.2">
      <c r="B818" s="202">
        <v>807</v>
      </c>
      <c r="C818" s="45"/>
      <c r="D818" s="114"/>
      <c r="E818" s="114"/>
      <c r="F818" s="114"/>
      <c r="G818" s="44"/>
      <c r="H818" s="10"/>
      <c r="I818" s="10"/>
      <c r="J818" s="5"/>
      <c r="K818" s="36"/>
      <c r="L818" s="37"/>
      <c r="M818" s="8"/>
      <c r="N818" s="82"/>
      <c r="O818" s="68"/>
      <c r="P818" s="82"/>
      <c r="Q818" s="81"/>
      <c r="R818" s="280" t="str">
        <f t="shared" si="106"/>
        <v/>
      </c>
      <c r="S818" s="39" t="str">
        <f>IF(I818="","",IF(I818="委託輸送",IF(H818="ガソリン",VLOOKUP(L818,参考データ!$D$4:$F$6,3,TRUE),VLOOKUP(L818,参考データ!$D$7:$F$15,3,TRUE)),IF(H818="ガソリン",VLOOKUP(L818,参考データ!$D$16:$F$18,3,TRUE),VLOOKUP(L818,参考データ!$D$19:$F$27,3,TRUE))))</f>
        <v/>
      </c>
      <c r="T818" s="204" t="str">
        <f>IF(C818="","",IF(AND(J818=0,K818=0),0,IF(Q818="有",IF(H818="ガソリン",VLOOKUP(M818,参考データ!$B$36:$F$38,3,FALSE)/R818^VLOOKUP(M818,参考データ!$B$36:$F$38,4,FALSE)/L818^VLOOKUP(M818,参考データ!$B$36:$F$38,5,FALSE),VLOOKUP(M818,参考データ!$B$39:$F$42,3,FALSE)/R818^VLOOKUP(M818,参考データ!$B$39:$F$42,4,FALSE)/L818^VLOOKUP(M818,参考データ!$B$39:$F$42,5,FALSE))*U818,J818/(IF(I818="委託輸送",IF(H818="ガソリン",INDEX(参考データ!$F$48:$I$50,MATCH(L818,参考データ!$D$48:$D$50,1),MATCH(M818,参考データ!$F$47:$I$47,0)),INDEX(参考データ!$F$51:$I$59,MATCH(L818,参考データ!$D$51:$D$59,1),MATCH(M818,参考データ!$F$47:$I$47,0))),IF(H818="ガソリン",INDEX(参考データ!$F$60:$I$62,MATCH(L818,参考データ!$D$60:$D$62,1),MATCH(M818,参考データ!$F$47:$I$47,0)),INDEX(参考データ!$F$63:$I$71,MATCH(L818,参考データ!$D$63:$D$71,1),MATCH(M818,参考データ!$F$47:$I$47,0))))))))</f>
        <v/>
      </c>
      <c r="U818" s="218" t="str">
        <f t="shared" si="107"/>
        <v/>
      </c>
      <c r="V818" s="206" t="str">
        <f>IF(C818="","",IF(AND(K818=0,T818=0),"OK",IF(Q818="有",IF(OR(IF(I818="委託輸送",IF(H818="ガソリン",VLOOKUP(L818,参考データ!$D$4:$H$6,5,TRUE),VLOOKUP(L818,参考データ!$D$7:$H$15,5,TRUE)),IF(H818="ガソリン",VLOOKUP(L818,参考データ!$D$16:$H$18,5,TRUE),VLOOKUP(L818,参考データ!$D$19:$H$27,5,TRUE)))&lt;(J818/N818),S818&gt;R818),"エラー","OK"),IF(IF(I818="委託輸送",IF(H818="ガソリン",VLOOKUP(L818,参考データ!$D$4:$H$6,5,TRUE),VLOOKUP(L818,参考データ!$D$7:$H$15,5,TRUE)),IF(H818="ガソリン",VLOOKUP(L818,参考データ!$D$16:$H$18,5,TRUE),VLOOKUP(L818,参考データ!$D$19:$H$27,5,TRUE)))&lt;(J818/N818),"エラー","OK"))))</f>
        <v/>
      </c>
      <c r="AN818" s="156">
        <f t="shared" si="108"/>
        <v>0</v>
      </c>
      <c r="AO818" s="156">
        <f t="shared" si="109"/>
        <v>0</v>
      </c>
      <c r="AP818" s="140">
        <f t="shared" si="110"/>
        <v>0</v>
      </c>
      <c r="AQ818" s="159" t="str">
        <f t="shared" si="111"/>
        <v/>
      </c>
    </row>
    <row r="819" spans="2:43" x14ac:dyDescent="0.2">
      <c r="B819" s="202">
        <v>808</v>
      </c>
      <c r="C819" s="45"/>
      <c r="D819" s="114"/>
      <c r="E819" s="114"/>
      <c r="F819" s="114"/>
      <c r="G819" s="44"/>
      <c r="H819" s="10"/>
      <c r="I819" s="10"/>
      <c r="J819" s="5"/>
      <c r="K819" s="36"/>
      <c r="L819" s="37"/>
      <c r="M819" s="8"/>
      <c r="N819" s="82"/>
      <c r="O819" s="68"/>
      <c r="P819" s="82"/>
      <c r="Q819" s="81"/>
      <c r="R819" s="280" t="str">
        <f t="shared" si="106"/>
        <v/>
      </c>
      <c r="S819" s="39" t="str">
        <f>IF(I819="","",IF(I819="委託輸送",IF(H819="ガソリン",VLOOKUP(L819,参考データ!$D$4:$F$6,3,TRUE),VLOOKUP(L819,参考データ!$D$7:$F$15,3,TRUE)),IF(H819="ガソリン",VLOOKUP(L819,参考データ!$D$16:$F$18,3,TRUE),VLOOKUP(L819,参考データ!$D$19:$F$27,3,TRUE))))</f>
        <v/>
      </c>
      <c r="T819" s="204" t="str">
        <f>IF(C819="","",IF(AND(J819=0,K819=0),0,IF(Q819="有",IF(H819="ガソリン",VLOOKUP(M819,参考データ!$B$36:$F$38,3,FALSE)/R819^VLOOKUP(M819,参考データ!$B$36:$F$38,4,FALSE)/L819^VLOOKUP(M819,参考データ!$B$36:$F$38,5,FALSE),VLOOKUP(M819,参考データ!$B$39:$F$42,3,FALSE)/R819^VLOOKUP(M819,参考データ!$B$39:$F$42,4,FALSE)/L819^VLOOKUP(M819,参考データ!$B$39:$F$42,5,FALSE))*U819,J819/(IF(I819="委託輸送",IF(H819="ガソリン",INDEX(参考データ!$F$48:$I$50,MATCH(L819,参考データ!$D$48:$D$50,1),MATCH(M819,参考データ!$F$47:$I$47,0)),INDEX(参考データ!$F$51:$I$59,MATCH(L819,参考データ!$D$51:$D$59,1),MATCH(M819,参考データ!$F$47:$I$47,0))),IF(H819="ガソリン",INDEX(参考データ!$F$60:$I$62,MATCH(L819,参考データ!$D$60:$D$62,1),MATCH(M819,参考データ!$F$47:$I$47,0)),INDEX(参考データ!$F$63:$I$71,MATCH(L819,参考データ!$D$63:$D$71,1),MATCH(M819,参考データ!$F$47:$I$47,0))))))))</f>
        <v/>
      </c>
      <c r="U819" s="218" t="str">
        <f t="shared" si="107"/>
        <v/>
      </c>
      <c r="V819" s="206" t="str">
        <f>IF(C819="","",IF(AND(K819=0,T819=0),"OK",IF(Q819="有",IF(OR(IF(I819="委託輸送",IF(H819="ガソリン",VLOOKUP(L819,参考データ!$D$4:$H$6,5,TRUE),VLOOKUP(L819,参考データ!$D$7:$H$15,5,TRUE)),IF(H819="ガソリン",VLOOKUP(L819,参考データ!$D$16:$H$18,5,TRUE),VLOOKUP(L819,参考データ!$D$19:$H$27,5,TRUE)))&lt;(J819/N819),S819&gt;R819),"エラー","OK"),IF(IF(I819="委託輸送",IF(H819="ガソリン",VLOOKUP(L819,参考データ!$D$4:$H$6,5,TRUE),VLOOKUP(L819,参考データ!$D$7:$H$15,5,TRUE)),IF(H819="ガソリン",VLOOKUP(L819,参考データ!$D$16:$H$18,5,TRUE),VLOOKUP(L819,参考データ!$D$19:$H$27,5,TRUE)))&lt;(J819/N819),"エラー","OK"))))</f>
        <v/>
      </c>
      <c r="AN819" s="156">
        <f t="shared" si="108"/>
        <v>0</v>
      </c>
      <c r="AO819" s="156">
        <f t="shared" si="109"/>
        <v>0</v>
      </c>
      <c r="AP819" s="140">
        <f t="shared" si="110"/>
        <v>0</v>
      </c>
      <c r="AQ819" s="159" t="str">
        <f t="shared" si="111"/>
        <v/>
      </c>
    </row>
    <row r="820" spans="2:43" x14ac:dyDescent="0.2">
      <c r="B820" s="202">
        <v>809</v>
      </c>
      <c r="C820" s="45"/>
      <c r="D820" s="114"/>
      <c r="E820" s="114"/>
      <c r="F820" s="114"/>
      <c r="G820" s="44"/>
      <c r="H820" s="10"/>
      <c r="I820" s="10"/>
      <c r="J820" s="5"/>
      <c r="K820" s="36"/>
      <c r="L820" s="37"/>
      <c r="M820" s="8"/>
      <c r="N820" s="82"/>
      <c r="O820" s="68"/>
      <c r="P820" s="82"/>
      <c r="Q820" s="81"/>
      <c r="R820" s="280" t="str">
        <f t="shared" si="106"/>
        <v/>
      </c>
      <c r="S820" s="39" t="str">
        <f>IF(I820="","",IF(I820="委託輸送",IF(H820="ガソリン",VLOOKUP(L820,参考データ!$D$4:$F$6,3,TRUE),VLOOKUP(L820,参考データ!$D$7:$F$15,3,TRUE)),IF(H820="ガソリン",VLOOKUP(L820,参考データ!$D$16:$F$18,3,TRUE),VLOOKUP(L820,参考データ!$D$19:$F$27,3,TRUE))))</f>
        <v/>
      </c>
      <c r="T820" s="204" t="str">
        <f>IF(C820="","",IF(AND(J820=0,K820=0),0,IF(Q820="有",IF(H820="ガソリン",VLOOKUP(M820,参考データ!$B$36:$F$38,3,FALSE)/R820^VLOOKUP(M820,参考データ!$B$36:$F$38,4,FALSE)/L820^VLOOKUP(M820,参考データ!$B$36:$F$38,5,FALSE),VLOOKUP(M820,参考データ!$B$39:$F$42,3,FALSE)/R820^VLOOKUP(M820,参考データ!$B$39:$F$42,4,FALSE)/L820^VLOOKUP(M820,参考データ!$B$39:$F$42,5,FALSE))*U820,J820/(IF(I820="委託輸送",IF(H820="ガソリン",INDEX(参考データ!$F$48:$I$50,MATCH(L820,参考データ!$D$48:$D$50,1),MATCH(M820,参考データ!$F$47:$I$47,0)),INDEX(参考データ!$F$51:$I$59,MATCH(L820,参考データ!$D$51:$D$59,1),MATCH(M820,参考データ!$F$47:$I$47,0))),IF(H820="ガソリン",INDEX(参考データ!$F$60:$I$62,MATCH(L820,参考データ!$D$60:$D$62,1),MATCH(M820,参考データ!$F$47:$I$47,0)),INDEX(参考データ!$F$63:$I$71,MATCH(L820,参考データ!$D$63:$D$71,1),MATCH(M820,参考データ!$F$47:$I$47,0))))))))</f>
        <v/>
      </c>
      <c r="U820" s="218" t="str">
        <f t="shared" si="107"/>
        <v/>
      </c>
      <c r="V820" s="206" t="str">
        <f>IF(C820="","",IF(AND(K820=0,T820=0),"OK",IF(Q820="有",IF(OR(IF(I820="委託輸送",IF(H820="ガソリン",VLOOKUP(L820,参考データ!$D$4:$H$6,5,TRUE),VLOOKUP(L820,参考データ!$D$7:$H$15,5,TRUE)),IF(H820="ガソリン",VLOOKUP(L820,参考データ!$D$16:$H$18,5,TRUE),VLOOKUP(L820,参考データ!$D$19:$H$27,5,TRUE)))&lt;(J820/N820),S820&gt;R820),"エラー","OK"),IF(IF(I820="委託輸送",IF(H820="ガソリン",VLOOKUP(L820,参考データ!$D$4:$H$6,5,TRUE),VLOOKUP(L820,参考データ!$D$7:$H$15,5,TRUE)),IF(H820="ガソリン",VLOOKUP(L820,参考データ!$D$16:$H$18,5,TRUE),VLOOKUP(L820,参考データ!$D$19:$H$27,5,TRUE)))&lt;(J820/N820),"エラー","OK"))))</f>
        <v/>
      </c>
      <c r="AN820" s="156">
        <f t="shared" si="108"/>
        <v>0</v>
      </c>
      <c r="AO820" s="156">
        <f t="shared" si="109"/>
        <v>0</v>
      </c>
      <c r="AP820" s="140">
        <f t="shared" si="110"/>
        <v>0</v>
      </c>
      <c r="AQ820" s="159" t="str">
        <f t="shared" si="111"/>
        <v/>
      </c>
    </row>
    <row r="821" spans="2:43" x14ac:dyDescent="0.2">
      <c r="B821" s="202">
        <v>810</v>
      </c>
      <c r="C821" s="45"/>
      <c r="D821" s="114"/>
      <c r="E821" s="114"/>
      <c r="F821" s="114"/>
      <c r="G821" s="44"/>
      <c r="H821" s="10"/>
      <c r="I821" s="10"/>
      <c r="J821" s="5"/>
      <c r="K821" s="36"/>
      <c r="L821" s="37"/>
      <c r="M821" s="8"/>
      <c r="N821" s="82"/>
      <c r="O821" s="68"/>
      <c r="P821" s="82"/>
      <c r="Q821" s="81"/>
      <c r="R821" s="280" t="str">
        <f t="shared" si="106"/>
        <v/>
      </c>
      <c r="S821" s="39" t="str">
        <f>IF(I821="","",IF(I821="委託輸送",IF(H821="ガソリン",VLOOKUP(L821,参考データ!$D$4:$F$6,3,TRUE),VLOOKUP(L821,参考データ!$D$7:$F$15,3,TRUE)),IF(H821="ガソリン",VLOOKUP(L821,参考データ!$D$16:$F$18,3,TRUE),VLOOKUP(L821,参考データ!$D$19:$F$27,3,TRUE))))</f>
        <v/>
      </c>
      <c r="T821" s="204" t="str">
        <f>IF(C821="","",IF(AND(J821=0,K821=0),0,IF(Q821="有",IF(H821="ガソリン",VLOOKUP(M821,参考データ!$B$36:$F$38,3,FALSE)/R821^VLOOKUP(M821,参考データ!$B$36:$F$38,4,FALSE)/L821^VLOOKUP(M821,参考データ!$B$36:$F$38,5,FALSE),VLOOKUP(M821,参考データ!$B$39:$F$42,3,FALSE)/R821^VLOOKUP(M821,参考データ!$B$39:$F$42,4,FALSE)/L821^VLOOKUP(M821,参考データ!$B$39:$F$42,5,FALSE))*U821,J821/(IF(I821="委託輸送",IF(H821="ガソリン",INDEX(参考データ!$F$48:$I$50,MATCH(L821,参考データ!$D$48:$D$50,1),MATCH(M821,参考データ!$F$47:$I$47,0)),INDEX(参考データ!$F$51:$I$59,MATCH(L821,参考データ!$D$51:$D$59,1),MATCH(M821,参考データ!$F$47:$I$47,0))),IF(H821="ガソリン",INDEX(参考データ!$F$60:$I$62,MATCH(L821,参考データ!$D$60:$D$62,1),MATCH(M821,参考データ!$F$47:$I$47,0)),INDEX(参考データ!$F$63:$I$71,MATCH(L821,参考データ!$D$63:$D$71,1),MATCH(M821,参考データ!$F$47:$I$47,0))))))))</f>
        <v/>
      </c>
      <c r="U821" s="218" t="str">
        <f t="shared" si="107"/>
        <v/>
      </c>
      <c r="V821" s="206" t="str">
        <f>IF(C821="","",IF(AND(K821=0,T821=0),"OK",IF(Q821="有",IF(OR(IF(I821="委託輸送",IF(H821="ガソリン",VLOOKUP(L821,参考データ!$D$4:$H$6,5,TRUE),VLOOKUP(L821,参考データ!$D$7:$H$15,5,TRUE)),IF(H821="ガソリン",VLOOKUP(L821,参考データ!$D$16:$H$18,5,TRUE),VLOOKUP(L821,参考データ!$D$19:$H$27,5,TRUE)))&lt;(J821/N821),S821&gt;R821),"エラー","OK"),IF(IF(I821="委託輸送",IF(H821="ガソリン",VLOOKUP(L821,参考データ!$D$4:$H$6,5,TRUE),VLOOKUP(L821,参考データ!$D$7:$H$15,5,TRUE)),IF(H821="ガソリン",VLOOKUP(L821,参考データ!$D$16:$H$18,5,TRUE),VLOOKUP(L821,参考データ!$D$19:$H$27,5,TRUE)))&lt;(J821/N821),"エラー","OK"))))</f>
        <v/>
      </c>
      <c r="AN821" s="156">
        <f t="shared" si="108"/>
        <v>0</v>
      </c>
      <c r="AO821" s="156">
        <f t="shared" si="109"/>
        <v>0</v>
      </c>
      <c r="AP821" s="140">
        <f t="shared" si="110"/>
        <v>0</v>
      </c>
      <c r="AQ821" s="159" t="str">
        <f t="shared" si="111"/>
        <v/>
      </c>
    </row>
    <row r="822" spans="2:43" x14ac:dyDescent="0.2">
      <c r="B822" s="202">
        <v>811</v>
      </c>
      <c r="C822" s="45"/>
      <c r="D822" s="114"/>
      <c r="E822" s="114"/>
      <c r="F822" s="114"/>
      <c r="G822" s="44"/>
      <c r="H822" s="10"/>
      <c r="I822" s="10"/>
      <c r="J822" s="5"/>
      <c r="K822" s="36"/>
      <c r="L822" s="37"/>
      <c r="M822" s="8"/>
      <c r="N822" s="82"/>
      <c r="O822" s="68"/>
      <c r="P822" s="82"/>
      <c r="Q822" s="81"/>
      <c r="R822" s="280" t="str">
        <f t="shared" si="106"/>
        <v/>
      </c>
      <c r="S822" s="39" t="str">
        <f>IF(I822="","",IF(I822="委託輸送",IF(H822="ガソリン",VLOOKUP(L822,参考データ!$D$4:$F$6,3,TRUE),VLOOKUP(L822,参考データ!$D$7:$F$15,3,TRUE)),IF(H822="ガソリン",VLOOKUP(L822,参考データ!$D$16:$F$18,3,TRUE),VLOOKUP(L822,参考データ!$D$19:$F$27,3,TRUE))))</f>
        <v/>
      </c>
      <c r="T822" s="204" t="str">
        <f>IF(C822="","",IF(AND(J822=0,K822=0),0,IF(Q822="有",IF(H822="ガソリン",VLOOKUP(M822,参考データ!$B$36:$F$38,3,FALSE)/R822^VLOOKUP(M822,参考データ!$B$36:$F$38,4,FALSE)/L822^VLOOKUP(M822,参考データ!$B$36:$F$38,5,FALSE),VLOOKUP(M822,参考データ!$B$39:$F$42,3,FALSE)/R822^VLOOKUP(M822,参考データ!$B$39:$F$42,4,FALSE)/L822^VLOOKUP(M822,参考データ!$B$39:$F$42,5,FALSE))*U822,J822/(IF(I822="委託輸送",IF(H822="ガソリン",INDEX(参考データ!$F$48:$I$50,MATCH(L822,参考データ!$D$48:$D$50,1),MATCH(M822,参考データ!$F$47:$I$47,0)),INDEX(参考データ!$F$51:$I$59,MATCH(L822,参考データ!$D$51:$D$59,1),MATCH(M822,参考データ!$F$47:$I$47,0))),IF(H822="ガソリン",INDEX(参考データ!$F$60:$I$62,MATCH(L822,参考データ!$D$60:$D$62,1),MATCH(M822,参考データ!$F$47:$I$47,0)),INDEX(参考データ!$F$63:$I$71,MATCH(L822,参考データ!$D$63:$D$71,1),MATCH(M822,参考データ!$F$47:$I$47,0))))))))</f>
        <v/>
      </c>
      <c r="U822" s="218" t="str">
        <f t="shared" si="107"/>
        <v/>
      </c>
      <c r="V822" s="206" t="str">
        <f>IF(C822="","",IF(AND(K822=0,T822=0),"OK",IF(Q822="有",IF(OR(IF(I822="委託輸送",IF(H822="ガソリン",VLOOKUP(L822,参考データ!$D$4:$H$6,5,TRUE),VLOOKUP(L822,参考データ!$D$7:$H$15,5,TRUE)),IF(H822="ガソリン",VLOOKUP(L822,参考データ!$D$16:$H$18,5,TRUE),VLOOKUP(L822,参考データ!$D$19:$H$27,5,TRUE)))&lt;(J822/N822),S822&gt;R822),"エラー","OK"),IF(IF(I822="委託輸送",IF(H822="ガソリン",VLOOKUP(L822,参考データ!$D$4:$H$6,5,TRUE),VLOOKUP(L822,参考データ!$D$7:$H$15,5,TRUE)),IF(H822="ガソリン",VLOOKUP(L822,参考データ!$D$16:$H$18,5,TRUE),VLOOKUP(L822,参考データ!$D$19:$H$27,5,TRUE)))&lt;(J822/N822),"エラー","OK"))))</f>
        <v/>
      </c>
      <c r="AN822" s="156">
        <f t="shared" si="108"/>
        <v>0</v>
      </c>
      <c r="AO822" s="156">
        <f t="shared" si="109"/>
        <v>0</v>
      </c>
      <c r="AP822" s="140">
        <f t="shared" si="110"/>
        <v>0</v>
      </c>
      <c r="AQ822" s="159" t="str">
        <f t="shared" si="111"/>
        <v/>
      </c>
    </row>
    <row r="823" spans="2:43" x14ac:dyDescent="0.2">
      <c r="B823" s="202">
        <v>812</v>
      </c>
      <c r="C823" s="45"/>
      <c r="D823" s="114"/>
      <c r="E823" s="114"/>
      <c r="F823" s="114"/>
      <c r="G823" s="44"/>
      <c r="H823" s="10"/>
      <c r="I823" s="10"/>
      <c r="J823" s="5"/>
      <c r="K823" s="36"/>
      <c r="L823" s="37"/>
      <c r="M823" s="8"/>
      <c r="N823" s="82"/>
      <c r="O823" s="68"/>
      <c r="P823" s="82"/>
      <c r="Q823" s="81"/>
      <c r="R823" s="280" t="str">
        <f t="shared" si="106"/>
        <v/>
      </c>
      <c r="S823" s="39" t="str">
        <f>IF(I823="","",IF(I823="委託輸送",IF(H823="ガソリン",VLOOKUP(L823,参考データ!$D$4:$F$6,3,TRUE),VLOOKUP(L823,参考データ!$D$7:$F$15,3,TRUE)),IF(H823="ガソリン",VLOOKUP(L823,参考データ!$D$16:$F$18,3,TRUE),VLOOKUP(L823,参考データ!$D$19:$F$27,3,TRUE))))</f>
        <v/>
      </c>
      <c r="T823" s="204" t="str">
        <f>IF(C823="","",IF(AND(J823=0,K823=0),0,IF(Q823="有",IF(H823="ガソリン",VLOOKUP(M823,参考データ!$B$36:$F$38,3,FALSE)/R823^VLOOKUP(M823,参考データ!$B$36:$F$38,4,FALSE)/L823^VLOOKUP(M823,参考データ!$B$36:$F$38,5,FALSE),VLOOKUP(M823,参考データ!$B$39:$F$42,3,FALSE)/R823^VLOOKUP(M823,参考データ!$B$39:$F$42,4,FALSE)/L823^VLOOKUP(M823,参考データ!$B$39:$F$42,5,FALSE))*U823,J823/(IF(I823="委託輸送",IF(H823="ガソリン",INDEX(参考データ!$F$48:$I$50,MATCH(L823,参考データ!$D$48:$D$50,1),MATCH(M823,参考データ!$F$47:$I$47,0)),INDEX(参考データ!$F$51:$I$59,MATCH(L823,参考データ!$D$51:$D$59,1),MATCH(M823,参考データ!$F$47:$I$47,0))),IF(H823="ガソリン",INDEX(参考データ!$F$60:$I$62,MATCH(L823,参考データ!$D$60:$D$62,1),MATCH(M823,参考データ!$F$47:$I$47,0)),INDEX(参考データ!$F$63:$I$71,MATCH(L823,参考データ!$D$63:$D$71,1),MATCH(M823,参考データ!$F$47:$I$47,0))))))))</f>
        <v/>
      </c>
      <c r="U823" s="218" t="str">
        <f t="shared" si="107"/>
        <v/>
      </c>
      <c r="V823" s="206" t="str">
        <f>IF(C823="","",IF(AND(K823=0,T823=0),"OK",IF(Q823="有",IF(OR(IF(I823="委託輸送",IF(H823="ガソリン",VLOOKUP(L823,参考データ!$D$4:$H$6,5,TRUE),VLOOKUP(L823,参考データ!$D$7:$H$15,5,TRUE)),IF(H823="ガソリン",VLOOKUP(L823,参考データ!$D$16:$H$18,5,TRUE),VLOOKUP(L823,参考データ!$D$19:$H$27,5,TRUE)))&lt;(J823/N823),S823&gt;R823),"エラー","OK"),IF(IF(I823="委託輸送",IF(H823="ガソリン",VLOOKUP(L823,参考データ!$D$4:$H$6,5,TRUE),VLOOKUP(L823,参考データ!$D$7:$H$15,5,TRUE)),IF(H823="ガソリン",VLOOKUP(L823,参考データ!$D$16:$H$18,5,TRUE),VLOOKUP(L823,参考データ!$D$19:$H$27,5,TRUE)))&lt;(J823/N823),"エラー","OK"))))</f>
        <v/>
      </c>
      <c r="AN823" s="156">
        <f t="shared" si="108"/>
        <v>0</v>
      </c>
      <c r="AO823" s="156">
        <f t="shared" si="109"/>
        <v>0</v>
      </c>
      <c r="AP823" s="140">
        <f t="shared" si="110"/>
        <v>0</v>
      </c>
      <c r="AQ823" s="159" t="str">
        <f t="shared" si="111"/>
        <v/>
      </c>
    </row>
    <row r="824" spans="2:43" x14ac:dyDescent="0.2">
      <c r="B824" s="202">
        <v>813</v>
      </c>
      <c r="C824" s="45"/>
      <c r="D824" s="114"/>
      <c r="E824" s="114"/>
      <c r="F824" s="114"/>
      <c r="G824" s="44"/>
      <c r="H824" s="10"/>
      <c r="I824" s="10"/>
      <c r="J824" s="5"/>
      <c r="K824" s="36"/>
      <c r="L824" s="37"/>
      <c r="M824" s="8"/>
      <c r="N824" s="82"/>
      <c r="O824" s="68"/>
      <c r="P824" s="82"/>
      <c r="Q824" s="81"/>
      <c r="R824" s="280" t="str">
        <f t="shared" si="106"/>
        <v/>
      </c>
      <c r="S824" s="39" t="str">
        <f>IF(I824="","",IF(I824="委託輸送",IF(H824="ガソリン",VLOOKUP(L824,参考データ!$D$4:$F$6,3,TRUE),VLOOKUP(L824,参考データ!$D$7:$F$15,3,TRUE)),IF(H824="ガソリン",VLOOKUP(L824,参考データ!$D$16:$F$18,3,TRUE),VLOOKUP(L824,参考データ!$D$19:$F$27,3,TRUE))))</f>
        <v/>
      </c>
      <c r="T824" s="204" t="str">
        <f>IF(C824="","",IF(AND(J824=0,K824=0),0,IF(Q824="有",IF(H824="ガソリン",VLOOKUP(M824,参考データ!$B$36:$F$38,3,FALSE)/R824^VLOOKUP(M824,参考データ!$B$36:$F$38,4,FALSE)/L824^VLOOKUP(M824,参考データ!$B$36:$F$38,5,FALSE),VLOOKUP(M824,参考データ!$B$39:$F$42,3,FALSE)/R824^VLOOKUP(M824,参考データ!$B$39:$F$42,4,FALSE)/L824^VLOOKUP(M824,参考データ!$B$39:$F$42,5,FALSE))*U824,J824/(IF(I824="委託輸送",IF(H824="ガソリン",INDEX(参考データ!$F$48:$I$50,MATCH(L824,参考データ!$D$48:$D$50,1),MATCH(M824,参考データ!$F$47:$I$47,0)),INDEX(参考データ!$F$51:$I$59,MATCH(L824,参考データ!$D$51:$D$59,1),MATCH(M824,参考データ!$F$47:$I$47,0))),IF(H824="ガソリン",INDEX(参考データ!$F$60:$I$62,MATCH(L824,参考データ!$D$60:$D$62,1),MATCH(M824,参考データ!$F$47:$I$47,0)),INDEX(参考データ!$F$63:$I$71,MATCH(L824,参考データ!$D$63:$D$71,1),MATCH(M824,参考データ!$F$47:$I$47,0))))))))</f>
        <v/>
      </c>
      <c r="U824" s="218" t="str">
        <f t="shared" si="107"/>
        <v/>
      </c>
      <c r="V824" s="206" t="str">
        <f>IF(C824="","",IF(AND(K824=0,T824=0),"OK",IF(Q824="有",IF(OR(IF(I824="委託輸送",IF(H824="ガソリン",VLOOKUP(L824,参考データ!$D$4:$H$6,5,TRUE),VLOOKUP(L824,参考データ!$D$7:$H$15,5,TRUE)),IF(H824="ガソリン",VLOOKUP(L824,参考データ!$D$16:$H$18,5,TRUE),VLOOKUP(L824,参考データ!$D$19:$H$27,5,TRUE)))&lt;(J824/N824),S824&gt;R824),"エラー","OK"),IF(IF(I824="委託輸送",IF(H824="ガソリン",VLOOKUP(L824,参考データ!$D$4:$H$6,5,TRUE),VLOOKUP(L824,参考データ!$D$7:$H$15,5,TRUE)),IF(H824="ガソリン",VLOOKUP(L824,参考データ!$D$16:$H$18,5,TRUE),VLOOKUP(L824,参考データ!$D$19:$H$27,5,TRUE)))&lt;(J824/N824),"エラー","OK"))))</f>
        <v/>
      </c>
      <c r="AN824" s="156">
        <f t="shared" si="108"/>
        <v>0</v>
      </c>
      <c r="AO824" s="156">
        <f t="shared" si="109"/>
        <v>0</v>
      </c>
      <c r="AP824" s="140">
        <f t="shared" si="110"/>
        <v>0</v>
      </c>
      <c r="AQ824" s="159" t="str">
        <f t="shared" si="111"/>
        <v/>
      </c>
    </row>
    <row r="825" spans="2:43" x14ac:dyDescent="0.2">
      <c r="B825" s="202">
        <v>814</v>
      </c>
      <c r="C825" s="45"/>
      <c r="D825" s="114"/>
      <c r="E825" s="114"/>
      <c r="F825" s="114"/>
      <c r="G825" s="44"/>
      <c r="H825" s="10"/>
      <c r="I825" s="10"/>
      <c r="J825" s="5"/>
      <c r="K825" s="36"/>
      <c r="L825" s="37"/>
      <c r="M825" s="8"/>
      <c r="N825" s="82"/>
      <c r="O825" s="68"/>
      <c r="P825" s="82"/>
      <c r="Q825" s="81"/>
      <c r="R825" s="280" t="str">
        <f t="shared" si="106"/>
        <v/>
      </c>
      <c r="S825" s="39" t="str">
        <f>IF(I825="","",IF(I825="委託輸送",IF(H825="ガソリン",VLOOKUP(L825,参考データ!$D$4:$F$6,3,TRUE),VLOOKUP(L825,参考データ!$D$7:$F$15,3,TRUE)),IF(H825="ガソリン",VLOOKUP(L825,参考データ!$D$16:$F$18,3,TRUE),VLOOKUP(L825,参考データ!$D$19:$F$27,3,TRUE))))</f>
        <v/>
      </c>
      <c r="T825" s="204" t="str">
        <f>IF(C825="","",IF(AND(J825=0,K825=0),0,IF(Q825="有",IF(H825="ガソリン",VLOOKUP(M825,参考データ!$B$36:$F$38,3,FALSE)/R825^VLOOKUP(M825,参考データ!$B$36:$F$38,4,FALSE)/L825^VLOOKUP(M825,参考データ!$B$36:$F$38,5,FALSE),VLOOKUP(M825,参考データ!$B$39:$F$42,3,FALSE)/R825^VLOOKUP(M825,参考データ!$B$39:$F$42,4,FALSE)/L825^VLOOKUP(M825,参考データ!$B$39:$F$42,5,FALSE))*U825,J825/(IF(I825="委託輸送",IF(H825="ガソリン",INDEX(参考データ!$F$48:$I$50,MATCH(L825,参考データ!$D$48:$D$50,1),MATCH(M825,参考データ!$F$47:$I$47,0)),INDEX(参考データ!$F$51:$I$59,MATCH(L825,参考データ!$D$51:$D$59,1),MATCH(M825,参考データ!$F$47:$I$47,0))),IF(H825="ガソリン",INDEX(参考データ!$F$60:$I$62,MATCH(L825,参考データ!$D$60:$D$62,1),MATCH(M825,参考データ!$F$47:$I$47,0)),INDEX(参考データ!$F$63:$I$71,MATCH(L825,参考データ!$D$63:$D$71,1),MATCH(M825,参考データ!$F$47:$I$47,0))))))))</f>
        <v/>
      </c>
      <c r="U825" s="218" t="str">
        <f t="shared" si="107"/>
        <v/>
      </c>
      <c r="V825" s="206" t="str">
        <f>IF(C825="","",IF(AND(K825=0,T825=0),"OK",IF(Q825="有",IF(OR(IF(I825="委託輸送",IF(H825="ガソリン",VLOOKUP(L825,参考データ!$D$4:$H$6,5,TRUE),VLOOKUP(L825,参考データ!$D$7:$H$15,5,TRUE)),IF(H825="ガソリン",VLOOKUP(L825,参考データ!$D$16:$H$18,5,TRUE),VLOOKUP(L825,参考データ!$D$19:$H$27,5,TRUE)))&lt;(J825/N825),S825&gt;R825),"エラー","OK"),IF(IF(I825="委託輸送",IF(H825="ガソリン",VLOOKUP(L825,参考データ!$D$4:$H$6,5,TRUE),VLOOKUP(L825,参考データ!$D$7:$H$15,5,TRUE)),IF(H825="ガソリン",VLOOKUP(L825,参考データ!$D$16:$H$18,5,TRUE),VLOOKUP(L825,参考データ!$D$19:$H$27,5,TRUE)))&lt;(J825/N825),"エラー","OK"))))</f>
        <v/>
      </c>
      <c r="AN825" s="156">
        <f t="shared" si="108"/>
        <v>0</v>
      </c>
      <c r="AO825" s="156">
        <f t="shared" si="109"/>
        <v>0</v>
      </c>
      <c r="AP825" s="140">
        <f t="shared" si="110"/>
        <v>0</v>
      </c>
      <c r="AQ825" s="159" t="str">
        <f t="shared" si="111"/>
        <v/>
      </c>
    </row>
    <row r="826" spans="2:43" x14ac:dyDescent="0.2">
      <c r="B826" s="202">
        <v>815</v>
      </c>
      <c r="C826" s="45"/>
      <c r="D826" s="114"/>
      <c r="E826" s="114"/>
      <c r="F826" s="114"/>
      <c r="G826" s="44"/>
      <c r="H826" s="10"/>
      <c r="I826" s="10"/>
      <c r="J826" s="5"/>
      <c r="K826" s="36"/>
      <c r="L826" s="37"/>
      <c r="M826" s="8"/>
      <c r="N826" s="82"/>
      <c r="O826" s="68"/>
      <c r="P826" s="82"/>
      <c r="Q826" s="81"/>
      <c r="R826" s="280" t="str">
        <f t="shared" si="106"/>
        <v/>
      </c>
      <c r="S826" s="39" t="str">
        <f>IF(I826="","",IF(I826="委託輸送",IF(H826="ガソリン",VLOOKUP(L826,参考データ!$D$4:$F$6,3,TRUE),VLOOKUP(L826,参考データ!$D$7:$F$15,3,TRUE)),IF(H826="ガソリン",VLOOKUP(L826,参考データ!$D$16:$F$18,3,TRUE),VLOOKUP(L826,参考データ!$D$19:$F$27,3,TRUE))))</f>
        <v/>
      </c>
      <c r="T826" s="204" t="str">
        <f>IF(C826="","",IF(AND(J826=0,K826=0),0,IF(Q826="有",IF(H826="ガソリン",VLOOKUP(M826,参考データ!$B$36:$F$38,3,FALSE)/R826^VLOOKUP(M826,参考データ!$B$36:$F$38,4,FALSE)/L826^VLOOKUP(M826,参考データ!$B$36:$F$38,5,FALSE),VLOOKUP(M826,参考データ!$B$39:$F$42,3,FALSE)/R826^VLOOKUP(M826,参考データ!$B$39:$F$42,4,FALSE)/L826^VLOOKUP(M826,参考データ!$B$39:$F$42,5,FALSE))*U826,J826/(IF(I826="委託輸送",IF(H826="ガソリン",INDEX(参考データ!$F$48:$I$50,MATCH(L826,参考データ!$D$48:$D$50,1),MATCH(M826,参考データ!$F$47:$I$47,0)),INDEX(参考データ!$F$51:$I$59,MATCH(L826,参考データ!$D$51:$D$59,1),MATCH(M826,参考データ!$F$47:$I$47,0))),IF(H826="ガソリン",INDEX(参考データ!$F$60:$I$62,MATCH(L826,参考データ!$D$60:$D$62,1),MATCH(M826,参考データ!$F$47:$I$47,0)),INDEX(参考データ!$F$63:$I$71,MATCH(L826,参考データ!$D$63:$D$71,1),MATCH(M826,参考データ!$F$47:$I$47,0))))))))</f>
        <v/>
      </c>
      <c r="U826" s="218" t="str">
        <f t="shared" si="107"/>
        <v/>
      </c>
      <c r="V826" s="206" t="str">
        <f>IF(C826="","",IF(AND(K826=0,T826=0),"OK",IF(Q826="有",IF(OR(IF(I826="委託輸送",IF(H826="ガソリン",VLOOKUP(L826,参考データ!$D$4:$H$6,5,TRUE),VLOOKUP(L826,参考データ!$D$7:$H$15,5,TRUE)),IF(H826="ガソリン",VLOOKUP(L826,参考データ!$D$16:$H$18,5,TRUE),VLOOKUP(L826,参考データ!$D$19:$H$27,5,TRUE)))&lt;(J826/N826),S826&gt;R826),"エラー","OK"),IF(IF(I826="委託輸送",IF(H826="ガソリン",VLOOKUP(L826,参考データ!$D$4:$H$6,5,TRUE),VLOOKUP(L826,参考データ!$D$7:$H$15,5,TRUE)),IF(H826="ガソリン",VLOOKUP(L826,参考データ!$D$16:$H$18,5,TRUE),VLOOKUP(L826,参考データ!$D$19:$H$27,5,TRUE)))&lt;(J826/N826),"エラー","OK"))))</f>
        <v/>
      </c>
      <c r="AN826" s="156">
        <f t="shared" si="108"/>
        <v>0</v>
      </c>
      <c r="AO826" s="156">
        <f t="shared" si="109"/>
        <v>0</v>
      </c>
      <c r="AP826" s="140">
        <f t="shared" si="110"/>
        <v>0</v>
      </c>
      <c r="AQ826" s="159" t="str">
        <f t="shared" si="111"/>
        <v/>
      </c>
    </row>
    <row r="827" spans="2:43" x14ac:dyDescent="0.2">
      <c r="B827" s="202">
        <v>816</v>
      </c>
      <c r="C827" s="45"/>
      <c r="D827" s="114"/>
      <c r="E827" s="114"/>
      <c r="F827" s="114"/>
      <c r="G827" s="44"/>
      <c r="H827" s="10"/>
      <c r="I827" s="10"/>
      <c r="J827" s="5"/>
      <c r="K827" s="36"/>
      <c r="L827" s="37"/>
      <c r="M827" s="8"/>
      <c r="N827" s="82"/>
      <c r="O827" s="68"/>
      <c r="P827" s="82"/>
      <c r="Q827" s="81"/>
      <c r="R827" s="280" t="str">
        <f t="shared" si="106"/>
        <v/>
      </c>
      <c r="S827" s="39" t="str">
        <f>IF(I827="","",IF(I827="委託輸送",IF(H827="ガソリン",VLOOKUP(L827,参考データ!$D$4:$F$6,3,TRUE),VLOOKUP(L827,参考データ!$D$7:$F$15,3,TRUE)),IF(H827="ガソリン",VLOOKUP(L827,参考データ!$D$16:$F$18,3,TRUE),VLOOKUP(L827,参考データ!$D$19:$F$27,3,TRUE))))</f>
        <v/>
      </c>
      <c r="T827" s="204" t="str">
        <f>IF(C827="","",IF(AND(J827=0,K827=0),0,IF(Q827="有",IF(H827="ガソリン",VLOOKUP(M827,参考データ!$B$36:$F$38,3,FALSE)/R827^VLOOKUP(M827,参考データ!$B$36:$F$38,4,FALSE)/L827^VLOOKUP(M827,参考データ!$B$36:$F$38,5,FALSE),VLOOKUP(M827,参考データ!$B$39:$F$42,3,FALSE)/R827^VLOOKUP(M827,参考データ!$B$39:$F$42,4,FALSE)/L827^VLOOKUP(M827,参考データ!$B$39:$F$42,5,FALSE))*U827,J827/(IF(I827="委託輸送",IF(H827="ガソリン",INDEX(参考データ!$F$48:$I$50,MATCH(L827,参考データ!$D$48:$D$50,1),MATCH(M827,参考データ!$F$47:$I$47,0)),INDEX(参考データ!$F$51:$I$59,MATCH(L827,参考データ!$D$51:$D$59,1),MATCH(M827,参考データ!$F$47:$I$47,0))),IF(H827="ガソリン",INDEX(参考データ!$F$60:$I$62,MATCH(L827,参考データ!$D$60:$D$62,1),MATCH(M827,参考データ!$F$47:$I$47,0)),INDEX(参考データ!$F$63:$I$71,MATCH(L827,参考データ!$D$63:$D$71,1),MATCH(M827,参考データ!$F$47:$I$47,0))))))))</f>
        <v/>
      </c>
      <c r="U827" s="218" t="str">
        <f t="shared" si="107"/>
        <v/>
      </c>
      <c r="V827" s="206" t="str">
        <f>IF(C827="","",IF(AND(K827=0,T827=0),"OK",IF(Q827="有",IF(OR(IF(I827="委託輸送",IF(H827="ガソリン",VLOOKUP(L827,参考データ!$D$4:$H$6,5,TRUE),VLOOKUP(L827,参考データ!$D$7:$H$15,5,TRUE)),IF(H827="ガソリン",VLOOKUP(L827,参考データ!$D$16:$H$18,5,TRUE),VLOOKUP(L827,参考データ!$D$19:$H$27,5,TRUE)))&lt;(J827/N827),S827&gt;R827),"エラー","OK"),IF(IF(I827="委託輸送",IF(H827="ガソリン",VLOOKUP(L827,参考データ!$D$4:$H$6,5,TRUE),VLOOKUP(L827,参考データ!$D$7:$H$15,5,TRUE)),IF(H827="ガソリン",VLOOKUP(L827,参考データ!$D$16:$H$18,5,TRUE),VLOOKUP(L827,参考データ!$D$19:$H$27,5,TRUE)))&lt;(J827/N827),"エラー","OK"))))</f>
        <v/>
      </c>
      <c r="AN827" s="156">
        <f t="shared" si="108"/>
        <v>0</v>
      </c>
      <c r="AO827" s="156">
        <f t="shared" si="109"/>
        <v>0</v>
      </c>
      <c r="AP827" s="140">
        <f t="shared" si="110"/>
        <v>0</v>
      </c>
      <c r="AQ827" s="159" t="str">
        <f t="shared" si="111"/>
        <v/>
      </c>
    </row>
    <row r="828" spans="2:43" x14ac:dyDescent="0.2">
      <c r="B828" s="202">
        <v>817</v>
      </c>
      <c r="C828" s="45"/>
      <c r="D828" s="114"/>
      <c r="E828" s="114"/>
      <c r="F828" s="114"/>
      <c r="G828" s="44"/>
      <c r="H828" s="10"/>
      <c r="I828" s="10"/>
      <c r="J828" s="5"/>
      <c r="K828" s="36"/>
      <c r="L828" s="37"/>
      <c r="M828" s="8"/>
      <c r="N828" s="82"/>
      <c r="O828" s="68"/>
      <c r="P828" s="82"/>
      <c r="Q828" s="81"/>
      <c r="R828" s="280" t="str">
        <f t="shared" si="106"/>
        <v/>
      </c>
      <c r="S828" s="39" t="str">
        <f>IF(I828="","",IF(I828="委託輸送",IF(H828="ガソリン",VLOOKUP(L828,参考データ!$D$4:$F$6,3,TRUE),VLOOKUP(L828,参考データ!$D$7:$F$15,3,TRUE)),IF(H828="ガソリン",VLOOKUP(L828,参考データ!$D$16:$F$18,3,TRUE),VLOOKUP(L828,参考データ!$D$19:$F$27,3,TRUE))))</f>
        <v/>
      </c>
      <c r="T828" s="204" t="str">
        <f>IF(C828="","",IF(AND(J828=0,K828=0),0,IF(Q828="有",IF(H828="ガソリン",VLOOKUP(M828,参考データ!$B$36:$F$38,3,FALSE)/R828^VLOOKUP(M828,参考データ!$B$36:$F$38,4,FALSE)/L828^VLOOKUP(M828,参考データ!$B$36:$F$38,5,FALSE),VLOOKUP(M828,参考データ!$B$39:$F$42,3,FALSE)/R828^VLOOKUP(M828,参考データ!$B$39:$F$42,4,FALSE)/L828^VLOOKUP(M828,参考データ!$B$39:$F$42,5,FALSE))*U828,J828/(IF(I828="委託輸送",IF(H828="ガソリン",INDEX(参考データ!$F$48:$I$50,MATCH(L828,参考データ!$D$48:$D$50,1),MATCH(M828,参考データ!$F$47:$I$47,0)),INDEX(参考データ!$F$51:$I$59,MATCH(L828,参考データ!$D$51:$D$59,1),MATCH(M828,参考データ!$F$47:$I$47,0))),IF(H828="ガソリン",INDEX(参考データ!$F$60:$I$62,MATCH(L828,参考データ!$D$60:$D$62,1),MATCH(M828,参考データ!$F$47:$I$47,0)),INDEX(参考データ!$F$63:$I$71,MATCH(L828,参考データ!$D$63:$D$71,1),MATCH(M828,参考データ!$F$47:$I$47,0))))))))</f>
        <v/>
      </c>
      <c r="U828" s="218" t="str">
        <f t="shared" si="107"/>
        <v/>
      </c>
      <c r="V828" s="206" t="str">
        <f>IF(C828="","",IF(AND(K828=0,T828=0),"OK",IF(Q828="有",IF(OR(IF(I828="委託輸送",IF(H828="ガソリン",VLOOKUP(L828,参考データ!$D$4:$H$6,5,TRUE),VLOOKUP(L828,参考データ!$D$7:$H$15,5,TRUE)),IF(H828="ガソリン",VLOOKUP(L828,参考データ!$D$16:$H$18,5,TRUE),VLOOKUP(L828,参考データ!$D$19:$H$27,5,TRUE)))&lt;(J828/N828),S828&gt;R828),"エラー","OK"),IF(IF(I828="委託輸送",IF(H828="ガソリン",VLOOKUP(L828,参考データ!$D$4:$H$6,5,TRUE),VLOOKUP(L828,参考データ!$D$7:$H$15,5,TRUE)),IF(H828="ガソリン",VLOOKUP(L828,参考データ!$D$16:$H$18,5,TRUE),VLOOKUP(L828,参考データ!$D$19:$H$27,5,TRUE)))&lt;(J828/N828),"エラー","OK"))))</f>
        <v/>
      </c>
      <c r="AN828" s="156">
        <f t="shared" si="108"/>
        <v>0</v>
      </c>
      <c r="AO828" s="156">
        <f t="shared" si="109"/>
        <v>0</v>
      </c>
      <c r="AP828" s="140">
        <f t="shared" si="110"/>
        <v>0</v>
      </c>
      <c r="AQ828" s="159" t="str">
        <f t="shared" si="111"/>
        <v/>
      </c>
    </row>
    <row r="829" spans="2:43" x14ac:dyDescent="0.2">
      <c r="B829" s="202">
        <v>818</v>
      </c>
      <c r="C829" s="45"/>
      <c r="D829" s="114"/>
      <c r="E829" s="114"/>
      <c r="F829" s="114"/>
      <c r="G829" s="44"/>
      <c r="H829" s="10"/>
      <c r="I829" s="10"/>
      <c r="J829" s="5"/>
      <c r="K829" s="36"/>
      <c r="L829" s="37"/>
      <c r="M829" s="8"/>
      <c r="N829" s="82"/>
      <c r="O829" s="68"/>
      <c r="P829" s="82"/>
      <c r="Q829" s="81"/>
      <c r="R829" s="280" t="str">
        <f t="shared" si="106"/>
        <v/>
      </c>
      <c r="S829" s="39" t="str">
        <f>IF(I829="","",IF(I829="委託輸送",IF(H829="ガソリン",VLOOKUP(L829,参考データ!$D$4:$F$6,3,TRUE),VLOOKUP(L829,参考データ!$D$7:$F$15,3,TRUE)),IF(H829="ガソリン",VLOOKUP(L829,参考データ!$D$16:$F$18,3,TRUE),VLOOKUP(L829,参考データ!$D$19:$F$27,3,TRUE))))</f>
        <v/>
      </c>
      <c r="T829" s="204" t="str">
        <f>IF(C829="","",IF(AND(J829=0,K829=0),0,IF(Q829="有",IF(H829="ガソリン",VLOOKUP(M829,参考データ!$B$36:$F$38,3,FALSE)/R829^VLOOKUP(M829,参考データ!$B$36:$F$38,4,FALSE)/L829^VLOOKUP(M829,参考データ!$B$36:$F$38,5,FALSE),VLOOKUP(M829,参考データ!$B$39:$F$42,3,FALSE)/R829^VLOOKUP(M829,参考データ!$B$39:$F$42,4,FALSE)/L829^VLOOKUP(M829,参考データ!$B$39:$F$42,5,FALSE))*U829,J829/(IF(I829="委託輸送",IF(H829="ガソリン",INDEX(参考データ!$F$48:$I$50,MATCH(L829,参考データ!$D$48:$D$50,1),MATCH(M829,参考データ!$F$47:$I$47,0)),INDEX(参考データ!$F$51:$I$59,MATCH(L829,参考データ!$D$51:$D$59,1),MATCH(M829,参考データ!$F$47:$I$47,0))),IF(H829="ガソリン",INDEX(参考データ!$F$60:$I$62,MATCH(L829,参考データ!$D$60:$D$62,1),MATCH(M829,参考データ!$F$47:$I$47,0)),INDEX(参考データ!$F$63:$I$71,MATCH(L829,参考データ!$D$63:$D$71,1),MATCH(M829,参考データ!$F$47:$I$47,0))))))))</f>
        <v/>
      </c>
      <c r="U829" s="218" t="str">
        <f t="shared" si="107"/>
        <v/>
      </c>
      <c r="V829" s="206" t="str">
        <f>IF(C829="","",IF(AND(K829=0,T829=0),"OK",IF(Q829="有",IF(OR(IF(I829="委託輸送",IF(H829="ガソリン",VLOOKUP(L829,参考データ!$D$4:$H$6,5,TRUE),VLOOKUP(L829,参考データ!$D$7:$H$15,5,TRUE)),IF(H829="ガソリン",VLOOKUP(L829,参考データ!$D$16:$H$18,5,TRUE),VLOOKUP(L829,参考データ!$D$19:$H$27,5,TRUE)))&lt;(J829/N829),S829&gt;R829),"エラー","OK"),IF(IF(I829="委託輸送",IF(H829="ガソリン",VLOOKUP(L829,参考データ!$D$4:$H$6,5,TRUE),VLOOKUP(L829,参考データ!$D$7:$H$15,5,TRUE)),IF(H829="ガソリン",VLOOKUP(L829,参考データ!$D$16:$H$18,5,TRUE),VLOOKUP(L829,参考データ!$D$19:$H$27,5,TRUE)))&lt;(J829/N829),"エラー","OK"))))</f>
        <v/>
      </c>
      <c r="AN829" s="156">
        <f t="shared" si="108"/>
        <v>0</v>
      </c>
      <c r="AO829" s="156">
        <f t="shared" si="109"/>
        <v>0</v>
      </c>
      <c r="AP829" s="140">
        <f t="shared" si="110"/>
        <v>0</v>
      </c>
      <c r="AQ829" s="159" t="str">
        <f t="shared" si="111"/>
        <v/>
      </c>
    </row>
    <row r="830" spans="2:43" x14ac:dyDescent="0.2">
      <c r="B830" s="202">
        <v>819</v>
      </c>
      <c r="C830" s="45"/>
      <c r="D830" s="114"/>
      <c r="E830" s="114"/>
      <c r="F830" s="114"/>
      <c r="G830" s="44"/>
      <c r="H830" s="10"/>
      <c r="I830" s="10"/>
      <c r="J830" s="5"/>
      <c r="K830" s="36"/>
      <c r="L830" s="37"/>
      <c r="M830" s="8"/>
      <c r="N830" s="82"/>
      <c r="O830" s="68"/>
      <c r="P830" s="82"/>
      <c r="Q830" s="81"/>
      <c r="R830" s="280" t="str">
        <f t="shared" si="106"/>
        <v/>
      </c>
      <c r="S830" s="39" t="str">
        <f>IF(I830="","",IF(I830="委託輸送",IF(H830="ガソリン",VLOOKUP(L830,参考データ!$D$4:$F$6,3,TRUE),VLOOKUP(L830,参考データ!$D$7:$F$15,3,TRUE)),IF(H830="ガソリン",VLOOKUP(L830,参考データ!$D$16:$F$18,3,TRUE),VLOOKUP(L830,参考データ!$D$19:$F$27,3,TRUE))))</f>
        <v/>
      </c>
      <c r="T830" s="204" t="str">
        <f>IF(C830="","",IF(AND(J830=0,K830=0),0,IF(Q830="有",IF(H830="ガソリン",VLOOKUP(M830,参考データ!$B$36:$F$38,3,FALSE)/R830^VLOOKUP(M830,参考データ!$B$36:$F$38,4,FALSE)/L830^VLOOKUP(M830,参考データ!$B$36:$F$38,5,FALSE),VLOOKUP(M830,参考データ!$B$39:$F$42,3,FALSE)/R830^VLOOKUP(M830,参考データ!$B$39:$F$42,4,FALSE)/L830^VLOOKUP(M830,参考データ!$B$39:$F$42,5,FALSE))*U830,J830/(IF(I830="委託輸送",IF(H830="ガソリン",INDEX(参考データ!$F$48:$I$50,MATCH(L830,参考データ!$D$48:$D$50,1),MATCH(M830,参考データ!$F$47:$I$47,0)),INDEX(参考データ!$F$51:$I$59,MATCH(L830,参考データ!$D$51:$D$59,1),MATCH(M830,参考データ!$F$47:$I$47,0))),IF(H830="ガソリン",INDEX(参考データ!$F$60:$I$62,MATCH(L830,参考データ!$D$60:$D$62,1),MATCH(M830,参考データ!$F$47:$I$47,0)),INDEX(参考データ!$F$63:$I$71,MATCH(L830,参考データ!$D$63:$D$71,1),MATCH(M830,参考データ!$F$47:$I$47,0))))))))</f>
        <v/>
      </c>
      <c r="U830" s="218" t="str">
        <f t="shared" si="107"/>
        <v/>
      </c>
      <c r="V830" s="206" t="str">
        <f>IF(C830="","",IF(AND(K830=0,T830=0),"OK",IF(Q830="有",IF(OR(IF(I830="委託輸送",IF(H830="ガソリン",VLOOKUP(L830,参考データ!$D$4:$H$6,5,TRUE),VLOOKUP(L830,参考データ!$D$7:$H$15,5,TRUE)),IF(H830="ガソリン",VLOOKUP(L830,参考データ!$D$16:$H$18,5,TRUE),VLOOKUP(L830,参考データ!$D$19:$H$27,5,TRUE)))&lt;(J830/N830),S830&gt;R830),"エラー","OK"),IF(IF(I830="委託輸送",IF(H830="ガソリン",VLOOKUP(L830,参考データ!$D$4:$H$6,5,TRUE),VLOOKUP(L830,参考データ!$D$7:$H$15,5,TRUE)),IF(H830="ガソリン",VLOOKUP(L830,参考データ!$D$16:$H$18,5,TRUE),VLOOKUP(L830,参考データ!$D$19:$H$27,5,TRUE)))&lt;(J830/N830),"エラー","OK"))))</f>
        <v/>
      </c>
      <c r="AN830" s="156">
        <f t="shared" si="108"/>
        <v>0</v>
      </c>
      <c r="AO830" s="156">
        <f t="shared" si="109"/>
        <v>0</v>
      </c>
      <c r="AP830" s="140">
        <f t="shared" si="110"/>
        <v>0</v>
      </c>
      <c r="AQ830" s="159" t="str">
        <f t="shared" si="111"/>
        <v/>
      </c>
    </row>
    <row r="831" spans="2:43" x14ac:dyDescent="0.2">
      <c r="B831" s="202">
        <v>820</v>
      </c>
      <c r="C831" s="45"/>
      <c r="D831" s="114"/>
      <c r="E831" s="114"/>
      <c r="F831" s="114"/>
      <c r="G831" s="44"/>
      <c r="H831" s="10"/>
      <c r="I831" s="10"/>
      <c r="J831" s="5"/>
      <c r="K831" s="36"/>
      <c r="L831" s="37"/>
      <c r="M831" s="8"/>
      <c r="N831" s="82"/>
      <c r="O831" s="68"/>
      <c r="P831" s="82"/>
      <c r="Q831" s="81"/>
      <c r="R831" s="280" t="str">
        <f t="shared" si="106"/>
        <v/>
      </c>
      <c r="S831" s="39" t="str">
        <f>IF(I831="","",IF(I831="委託輸送",IF(H831="ガソリン",VLOOKUP(L831,参考データ!$D$4:$F$6,3,TRUE),VLOOKUP(L831,参考データ!$D$7:$F$15,3,TRUE)),IF(H831="ガソリン",VLOOKUP(L831,参考データ!$D$16:$F$18,3,TRUE),VLOOKUP(L831,参考データ!$D$19:$F$27,3,TRUE))))</f>
        <v/>
      </c>
      <c r="T831" s="204" t="str">
        <f>IF(C831="","",IF(AND(J831=0,K831=0),0,IF(Q831="有",IF(H831="ガソリン",VLOOKUP(M831,参考データ!$B$36:$F$38,3,FALSE)/R831^VLOOKUP(M831,参考データ!$B$36:$F$38,4,FALSE)/L831^VLOOKUP(M831,参考データ!$B$36:$F$38,5,FALSE),VLOOKUP(M831,参考データ!$B$39:$F$42,3,FALSE)/R831^VLOOKUP(M831,参考データ!$B$39:$F$42,4,FALSE)/L831^VLOOKUP(M831,参考データ!$B$39:$F$42,5,FALSE))*U831,J831/(IF(I831="委託輸送",IF(H831="ガソリン",INDEX(参考データ!$F$48:$I$50,MATCH(L831,参考データ!$D$48:$D$50,1),MATCH(M831,参考データ!$F$47:$I$47,0)),INDEX(参考データ!$F$51:$I$59,MATCH(L831,参考データ!$D$51:$D$59,1),MATCH(M831,参考データ!$F$47:$I$47,0))),IF(H831="ガソリン",INDEX(参考データ!$F$60:$I$62,MATCH(L831,参考データ!$D$60:$D$62,1),MATCH(M831,参考データ!$F$47:$I$47,0)),INDEX(参考データ!$F$63:$I$71,MATCH(L831,参考データ!$D$63:$D$71,1),MATCH(M831,参考データ!$F$47:$I$47,0))))))))</f>
        <v/>
      </c>
      <c r="U831" s="218" t="str">
        <f t="shared" si="107"/>
        <v/>
      </c>
      <c r="V831" s="206" t="str">
        <f>IF(C831="","",IF(AND(K831=0,T831=0),"OK",IF(Q831="有",IF(OR(IF(I831="委託輸送",IF(H831="ガソリン",VLOOKUP(L831,参考データ!$D$4:$H$6,5,TRUE),VLOOKUP(L831,参考データ!$D$7:$H$15,5,TRUE)),IF(H831="ガソリン",VLOOKUP(L831,参考データ!$D$16:$H$18,5,TRUE),VLOOKUP(L831,参考データ!$D$19:$H$27,5,TRUE)))&lt;(J831/N831),S831&gt;R831),"エラー","OK"),IF(IF(I831="委託輸送",IF(H831="ガソリン",VLOOKUP(L831,参考データ!$D$4:$H$6,5,TRUE),VLOOKUP(L831,参考データ!$D$7:$H$15,5,TRUE)),IF(H831="ガソリン",VLOOKUP(L831,参考データ!$D$16:$H$18,5,TRUE),VLOOKUP(L831,参考データ!$D$19:$H$27,5,TRUE)))&lt;(J831/N831),"エラー","OK"))))</f>
        <v/>
      </c>
      <c r="AN831" s="156">
        <f t="shared" si="108"/>
        <v>0</v>
      </c>
      <c r="AO831" s="156">
        <f t="shared" si="109"/>
        <v>0</v>
      </c>
      <c r="AP831" s="140">
        <f t="shared" si="110"/>
        <v>0</v>
      </c>
      <c r="AQ831" s="159" t="str">
        <f t="shared" si="111"/>
        <v/>
      </c>
    </row>
    <row r="832" spans="2:43" x14ac:dyDescent="0.2">
      <c r="B832" s="202">
        <v>821</v>
      </c>
      <c r="C832" s="45"/>
      <c r="D832" s="114"/>
      <c r="E832" s="114"/>
      <c r="F832" s="114"/>
      <c r="G832" s="44"/>
      <c r="H832" s="10"/>
      <c r="I832" s="10"/>
      <c r="J832" s="5"/>
      <c r="K832" s="36"/>
      <c r="L832" s="37"/>
      <c r="M832" s="8"/>
      <c r="N832" s="82"/>
      <c r="O832" s="68"/>
      <c r="P832" s="82"/>
      <c r="Q832" s="81"/>
      <c r="R832" s="280" t="str">
        <f t="shared" si="106"/>
        <v/>
      </c>
      <c r="S832" s="39" t="str">
        <f>IF(I832="","",IF(I832="委託輸送",IF(H832="ガソリン",VLOOKUP(L832,参考データ!$D$4:$F$6,3,TRUE),VLOOKUP(L832,参考データ!$D$7:$F$15,3,TRUE)),IF(H832="ガソリン",VLOOKUP(L832,参考データ!$D$16:$F$18,3,TRUE),VLOOKUP(L832,参考データ!$D$19:$F$27,3,TRUE))))</f>
        <v/>
      </c>
      <c r="T832" s="204" t="str">
        <f>IF(C832="","",IF(AND(J832=0,K832=0),0,IF(Q832="有",IF(H832="ガソリン",VLOOKUP(M832,参考データ!$B$36:$F$38,3,FALSE)/R832^VLOOKUP(M832,参考データ!$B$36:$F$38,4,FALSE)/L832^VLOOKUP(M832,参考データ!$B$36:$F$38,5,FALSE),VLOOKUP(M832,参考データ!$B$39:$F$42,3,FALSE)/R832^VLOOKUP(M832,参考データ!$B$39:$F$42,4,FALSE)/L832^VLOOKUP(M832,参考データ!$B$39:$F$42,5,FALSE))*U832,J832/(IF(I832="委託輸送",IF(H832="ガソリン",INDEX(参考データ!$F$48:$I$50,MATCH(L832,参考データ!$D$48:$D$50,1),MATCH(M832,参考データ!$F$47:$I$47,0)),INDEX(参考データ!$F$51:$I$59,MATCH(L832,参考データ!$D$51:$D$59,1),MATCH(M832,参考データ!$F$47:$I$47,0))),IF(H832="ガソリン",INDEX(参考データ!$F$60:$I$62,MATCH(L832,参考データ!$D$60:$D$62,1),MATCH(M832,参考データ!$F$47:$I$47,0)),INDEX(参考データ!$F$63:$I$71,MATCH(L832,参考データ!$D$63:$D$71,1),MATCH(M832,参考データ!$F$47:$I$47,0))))))))</f>
        <v/>
      </c>
      <c r="U832" s="218" t="str">
        <f t="shared" si="107"/>
        <v/>
      </c>
      <c r="V832" s="206" t="str">
        <f>IF(C832="","",IF(AND(K832=0,T832=0),"OK",IF(Q832="有",IF(OR(IF(I832="委託輸送",IF(H832="ガソリン",VLOOKUP(L832,参考データ!$D$4:$H$6,5,TRUE),VLOOKUP(L832,参考データ!$D$7:$H$15,5,TRUE)),IF(H832="ガソリン",VLOOKUP(L832,参考データ!$D$16:$H$18,5,TRUE),VLOOKUP(L832,参考データ!$D$19:$H$27,5,TRUE)))&lt;(J832/N832),S832&gt;R832),"エラー","OK"),IF(IF(I832="委託輸送",IF(H832="ガソリン",VLOOKUP(L832,参考データ!$D$4:$H$6,5,TRUE),VLOOKUP(L832,参考データ!$D$7:$H$15,5,TRUE)),IF(H832="ガソリン",VLOOKUP(L832,参考データ!$D$16:$H$18,5,TRUE),VLOOKUP(L832,参考データ!$D$19:$H$27,5,TRUE)))&lt;(J832/N832),"エラー","OK"))))</f>
        <v/>
      </c>
      <c r="AN832" s="156">
        <f t="shared" si="108"/>
        <v>0</v>
      </c>
      <c r="AO832" s="156">
        <f t="shared" si="109"/>
        <v>0</v>
      </c>
      <c r="AP832" s="140">
        <f t="shared" si="110"/>
        <v>0</v>
      </c>
      <c r="AQ832" s="159" t="str">
        <f t="shared" si="111"/>
        <v/>
      </c>
    </row>
    <row r="833" spans="2:43" x14ac:dyDescent="0.2">
      <c r="B833" s="202">
        <v>822</v>
      </c>
      <c r="C833" s="45"/>
      <c r="D833" s="114"/>
      <c r="E833" s="114"/>
      <c r="F833" s="114"/>
      <c r="G833" s="44"/>
      <c r="H833" s="10"/>
      <c r="I833" s="10"/>
      <c r="J833" s="5"/>
      <c r="K833" s="36"/>
      <c r="L833" s="37"/>
      <c r="M833" s="8"/>
      <c r="N833" s="82"/>
      <c r="O833" s="68"/>
      <c r="P833" s="82"/>
      <c r="Q833" s="81"/>
      <c r="R833" s="280" t="str">
        <f t="shared" si="106"/>
        <v/>
      </c>
      <c r="S833" s="39" t="str">
        <f>IF(I833="","",IF(I833="委託輸送",IF(H833="ガソリン",VLOOKUP(L833,参考データ!$D$4:$F$6,3,TRUE),VLOOKUP(L833,参考データ!$D$7:$F$15,3,TRUE)),IF(H833="ガソリン",VLOOKUP(L833,参考データ!$D$16:$F$18,3,TRUE),VLOOKUP(L833,参考データ!$D$19:$F$27,3,TRUE))))</f>
        <v/>
      </c>
      <c r="T833" s="204" t="str">
        <f>IF(C833="","",IF(AND(J833=0,K833=0),0,IF(Q833="有",IF(H833="ガソリン",VLOOKUP(M833,参考データ!$B$36:$F$38,3,FALSE)/R833^VLOOKUP(M833,参考データ!$B$36:$F$38,4,FALSE)/L833^VLOOKUP(M833,参考データ!$B$36:$F$38,5,FALSE),VLOOKUP(M833,参考データ!$B$39:$F$42,3,FALSE)/R833^VLOOKUP(M833,参考データ!$B$39:$F$42,4,FALSE)/L833^VLOOKUP(M833,参考データ!$B$39:$F$42,5,FALSE))*U833,J833/(IF(I833="委託輸送",IF(H833="ガソリン",INDEX(参考データ!$F$48:$I$50,MATCH(L833,参考データ!$D$48:$D$50,1),MATCH(M833,参考データ!$F$47:$I$47,0)),INDEX(参考データ!$F$51:$I$59,MATCH(L833,参考データ!$D$51:$D$59,1),MATCH(M833,参考データ!$F$47:$I$47,0))),IF(H833="ガソリン",INDEX(参考データ!$F$60:$I$62,MATCH(L833,参考データ!$D$60:$D$62,1),MATCH(M833,参考データ!$F$47:$I$47,0)),INDEX(参考データ!$F$63:$I$71,MATCH(L833,参考データ!$D$63:$D$71,1),MATCH(M833,参考データ!$F$47:$I$47,0))))))))</f>
        <v/>
      </c>
      <c r="U833" s="218" t="str">
        <f t="shared" si="107"/>
        <v/>
      </c>
      <c r="V833" s="206" t="str">
        <f>IF(C833="","",IF(AND(K833=0,T833=0),"OK",IF(Q833="有",IF(OR(IF(I833="委託輸送",IF(H833="ガソリン",VLOOKUP(L833,参考データ!$D$4:$H$6,5,TRUE),VLOOKUP(L833,参考データ!$D$7:$H$15,5,TRUE)),IF(H833="ガソリン",VLOOKUP(L833,参考データ!$D$16:$H$18,5,TRUE),VLOOKUP(L833,参考データ!$D$19:$H$27,5,TRUE)))&lt;(J833/N833),S833&gt;R833),"エラー","OK"),IF(IF(I833="委託輸送",IF(H833="ガソリン",VLOOKUP(L833,参考データ!$D$4:$H$6,5,TRUE),VLOOKUP(L833,参考データ!$D$7:$H$15,5,TRUE)),IF(H833="ガソリン",VLOOKUP(L833,参考データ!$D$16:$H$18,5,TRUE),VLOOKUP(L833,参考データ!$D$19:$H$27,5,TRUE)))&lt;(J833/N833),"エラー","OK"))))</f>
        <v/>
      </c>
      <c r="AN833" s="156">
        <f t="shared" si="108"/>
        <v>0</v>
      </c>
      <c r="AO833" s="156">
        <f t="shared" si="109"/>
        <v>0</v>
      </c>
      <c r="AP833" s="140">
        <f t="shared" si="110"/>
        <v>0</v>
      </c>
      <c r="AQ833" s="159" t="str">
        <f t="shared" si="111"/>
        <v/>
      </c>
    </row>
    <row r="834" spans="2:43" x14ac:dyDescent="0.2">
      <c r="B834" s="202">
        <v>823</v>
      </c>
      <c r="C834" s="45"/>
      <c r="D834" s="114"/>
      <c r="E834" s="114"/>
      <c r="F834" s="114"/>
      <c r="G834" s="44"/>
      <c r="H834" s="10"/>
      <c r="I834" s="10"/>
      <c r="J834" s="5"/>
      <c r="K834" s="36"/>
      <c r="L834" s="37"/>
      <c r="M834" s="8"/>
      <c r="N834" s="82"/>
      <c r="O834" s="68"/>
      <c r="P834" s="82"/>
      <c r="Q834" s="81"/>
      <c r="R834" s="280" t="str">
        <f t="shared" si="106"/>
        <v/>
      </c>
      <c r="S834" s="39" t="str">
        <f>IF(I834="","",IF(I834="委託輸送",IF(H834="ガソリン",VLOOKUP(L834,参考データ!$D$4:$F$6,3,TRUE),VLOOKUP(L834,参考データ!$D$7:$F$15,3,TRUE)),IF(H834="ガソリン",VLOOKUP(L834,参考データ!$D$16:$F$18,3,TRUE),VLOOKUP(L834,参考データ!$D$19:$F$27,3,TRUE))))</f>
        <v/>
      </c>
      <c r="T834" s="204" t="str">
        <f>IF(C834="","",IF(AND(J834=0,K834=0),0,IF(Q834="有",IF(H834="ガソリン",VLOOKUP(M834,参考データ!$B$36:$F$38,3,FALSE)/R834^VLOOKUP(M834,参考データ!$B$36:$F$38,4,FALSE)/L834^VLOOKUP(M834,参考データ!$B$36:$F$38,5,FALSE),VLOOKUP(M834,参考データ!$B$39:$F$42,3,FALSE)/R834^VLOOKUP(M834,参考データ!$B$39:$F$42,4,FALSE)/L834^VLOOKUP(M834,参考データ!$B$39:$F$42,5,FALSE))*U834,J834/(IF(I834="委託輸送",IF(H834="ガソリン",INDEX(参考データ!$F$48:$I$50,MATCH(L834,参考データ!$D$48:$D$50,1),MATCH(M834,参考データ!$F$47:$I$47,0)),INDEX(参考データ!$F$51:$I$59,MATCH(L834,参考データ!$D$51:$D$59,1),MATCH(M834,参考データ!$F$47:$I$47,0))),IF(H834="ガソリン",INDEX(参考データ!$F$60:$I$62,MATCH(L834,参考データ!$D$60:$D$62,1),MATCH(M834,参考データ!$F$47:$I$47,0)),INDEX(参考データ!$F$63:$I$71,MATCH(L834,参考データ!$D$63:$D$71,1),MATCH(M834,参考データ!$F$47:$I$47,0))))))))</f>
        <v/>
      </c>
      <c r="U834" s="218" t="str">
        <f t="shared" si="107"/>
        <v/>
      </c>
      <c r="V834" s="206" t="str">
        <f>IF(C834="","",IF(AND(K834=0,T834=0),"OK",IF(Q834="有",IF(OR(IF(I834="委託輸送",IF(H834="ガソリン",VLOOKUP(L834,参考データ!$D$4:$H$6,5,TRUE),VLOOKUP(L834,参考データ!$D$7:$H$15,5,TRUE)),IF(H834="ガソリン",VLOOKUP(L834,参考データ!$D$16:$H$18,5,TRUE),VLOOKUP(L834,参考データ!$D$19:$H$27,5,TRUE)))&lt;(J834/N834),S834&gt;R834),"エラー","OK"),IF(IF(I834="委託輸送",IF(H834="ガソリン",VLOOKUP(L834,参考データ!$D$4:$H$6,5,TRUE),VLOOKUP(L834,参考データ!$D$7:$H$15,5,TRUE)),IF(H834="ガソリン",VLOOKUP(L834,参考データ!$D$16:$H$18,5,TRUE),VLOOKUP(L834,参考データ!$D$19:$H$27,5,TRUE)))&lt;(J834/N834),"エラー","OK"))))</f>
        <v/>
      </c>
      <c r="AN834" s="156">
        <f t="shared" si="108"/>
        <v>0</v>
      </c>
      <c r="AO834" s="156">
        <f t="shared" si="109"/>
        <v>0</v>
      </c>
      <c r="AP834" s="140">
        <f t="shared" si="110"/>
        <v>0</v>
      </c>
      <c r="AQ834" s="159" t="str">
        <f t="shared" si="111"/>
        <v/>
      </c>
    </row>
    <row r="835" spans="2:43" x14ac:dyDescent="0.2">
      <c r="B835" s="202">
        <v>824</v>
      </c>
      <c r="C835" s="45"/>
      <c r="D835" s="114"/>
      <c r="E835" s="114"/>
      <c r="F835" s="114"/>
      <c r="G835" s="44"/>
      <c r="H835" s="10"/>
      <c r="I835" s="10"/>
      <c r="J835" s="5"/>
      <c r="K835" s="36"/>
      <c r="L835" s="37"/>
      <c r="M835" s="8"/>
      <c r="N835" s="82"/>
      <c r="O835" s="68"/>
      <c r="P835" s="82"/>
      <c r="Q835" s="81"/>
      <c r="R835" s="280" t="str">
        <f t="shared" si="106"/>
        <v/>
      </c>
      <c r="S835" s="39" t="str">
        <f>IF(I835="","",IF(I835="委託輸送",IF(H835="ガソリン",VLOOKUP(L835,参考データ!$D$4:$F$6,3,TRUE),VLOOKUP(L835,参考データ!$D$7:$F$15,3,TRUE)),IF(H835="ガソリン",VLOOKUP(L835,参考データ!$D$16:$F$18,3,TRUE),VLOOKUP(L835,参考データ!$D$19:$F$27,3,TRUE))))</f>
        <v/>
      </c>
      <c r="T835" s="204" t="str">
        <f>IF(C835="","",IF(AND(J835=0,K835=0),0,IF(Q835="有",IF(H835="ガソリン",VLOOKUP(M835,参考データ!$B$36:$F$38,3,FALSE)/R835^VLOOKUP(M835,参考データ!$B$36:$F$38,4,FALSE)/L835^VLOOKUP(M835,参考データ!$B$36:$F$38,5,FALSE),VLOOKUP(M835,参考データ!$B$39:$F$42,3,FALSE)/R835^VLOOKUP(M835,参考データ!$B$39:$F$42,4,FALSE)/L835^VLOOKUP(M835,参考データ!$B$39:$F$42,5,FALSE))*U835,J835/(IF(I835="委託輸送",IF(H835="ガソリン",INDEX(参考データ!$F$48:$I$50,MATCH(L835,参考データ!$D$48:$D$50,1),MATCH(M835,参考データ!$F$47:$I$47,0)),INDEX(参考データ!$F$51:$I$59,MATCH(L835,参考データ!$D$51:$D$59,1),MATCH(M835,参考データ!$F$47:$I$47,0))),IF(H835="ガソリン",INDEX(参考データ!$F$60:$I$62,MATCH(L835,参考データ!$D$60:$D$62,1),MATCH(M835,参考データ!$F$47:$I$47,0)),INDEX(参考データ!$F$63:$I$71,MATCH(L835,参考データ!$D$63:$D$71,1),MATCH(M835,参考データ!$F$47:$I$47,0))))))))</f>
        <v/>
      </c>
      <c r="U835" s="218" t="str">
        <f t="shared" si="107"/>
        <v/>
      </c>
      <c r="V835" s="206" t="str">
        <f>IF(C835="","",IF(AND(K835=0,T835=0),"OK",IF(Q835="有",IF(OR(IF(I835="委託輸送",IF(H835="ガソリン",VLOOKUP(L835,参考データ!$D$4:$H$6,5,TRUE),VLOOKUP(L835,参考データ!$D$7:$H$15,5,TRUE)),IF(H835="ガソリン",VLOOKUP(L835,参考データ!$D$16:$H$18,5,TRUE),VLOOKUP(L835,参考データ!$D$19:$H$27,5,TRUE)))&lt;(J835/N835),S835&gt;R835),"エラー","OK"),IF(IF(I835="委託輸送",IF(H835="ガソリン",VLOOKUP(L835,参考データ!$D$4:$H$6,5,TRUE),VLOOKUP(L835,参考データ!$D$7:$H$15,5,TRUE)),IF(H835="ガソリン",VLOOKUP(L835,参考データ!$D$16:$H$18,5,TRUE),VLOOKUP(L835,参考データ!$D$19:$H$27,5,TRUE)))&lt;(J835/N835),"エラー","OK"))))</f>
        <v/>
      </c>
      <c r="AN835" s="156">
        <f t="shared" si="108"/>
        <v>0</v>
      </c>
      <c r="AO835" s="156">
        <f t="shared" si="109"/>
        <v>0</v>
      </c>
      <c r="AP835" s="140">
        <f t="shared" si="110"/>
        <v>0</v>
      </c>
      <c r="AQ835" s="159" t="str">
        <f t="shared" si="111"/>
        <v/>
      </c>
    </row>
    <row r="836" spans="2:43" x14ac:dyDescent="0.2">
      <c r="B836" s="202">
        <v>825</v>
      </c>
      <c r="C836" s="45"/>
      <c r="D836" s="114"/>
      <c r="E836" s="114"/>
      <c r="F836" s="114"/>
      <c r="G836" s="44"/>
      <c r="H836" s="10"/>
      <c r="I836" s="10"/>
      <c r="J836" s="5"/>
      <c r="K836" s="36"/>
      <c r="L836" s="37"/>
      <c r="M836" s="8"/>
      <c r="N836" s="82"/>
      <c r="O836" s="68"/>
      <c r="P836" s="82"/>
      <c r="Q836" s="81"/>
      <c r="R836" s="280" t="str">
        <f t="shared" si="106"/>
        <v/>
      </c>
      <c r="S836" s="39" t="str">
        <f>IF(I836="","",IF(I836="委託輸送",IF(H836="ガソリン",VLOOKUP(L836,参考データ!$D$4:$F$6,3,TRUE),VLOOKUP(L836,参考データ!$D$7:$F$15,3,TRUE)),IF(H836="ガソリン",VLOOKUP(L836,参考データ!$D$16:$F$18,3,TRUE),VLOOKUP(L836,参考データ!$D$19:$F$27,3,TRUE))))</f>
        <v/>
      </c>
      <c r="T836" s="204" t="str">
        <f>IF(C836="","",IF(AND(J836=0,K836=0),0,IF(Q836="有",IF(H836="ガソリン",VLOOKUP(M836,参考データ!$B$36:$F$38,3,FALSE)/R836^VLOOKUP(M836,参考データ!$B$36:$F$38,4,FALSE)/L836^VLOOKUP(M836,参考データ!$B$36:$F$38,5,FALSE),VLOOKUP(M836,参考データ!$B$39:$F$42,3,FALSE)/R836^VLOOKUP(M836,参考データ!$B$39:$F$42,4,FALSE)/L836^VLOOKUP(M836,参考データ!$B$39:$F$42,5,FALSE))*U836,J836/(IF(I836="委託輸送",IF(H836="ガソリン",INDEX(参考データ!$F$48:$I$50,MATCH(L836,参考データ!$D$48:$D$50,1),MATCH(M836,参考データ!$F$47:$I$47,0)),INDEX(参考データ!$F$51:$I$59,MATCH(L836,参考データ!$D$51:$D$59,1),MATCH(M836,参考データ!$F$47:$I$47,0))),IF(H836="ガソリン",INDEX(参考データ!$F$60:$I$62,MATCH(L836,参考データ!$D$60:$D$62,1),MATCH(M836,参考データ!$F$47:$I$47,0)),INDEX(参考データ!$F$63:$I$71,MATCH(L836,参考データ!$D$63:$D$71,1),MATCH(M836,参考データ!$F$47:$I$47,0))))))))</f>
        <v/>
      </c>
      <c r="U836" s="218" t="str">
        <f t="shared" si="107"/>
        <v/>
      </c>
      <c r="V836" s="206" t="str">
        <f>IF(C836="","",IF(AND(K836=0,T836=0),"OK",IF(Q836="有",IF(OR(IF(I836="委託輸送",IF(H836="ガソリン",VLOOKUP(L836,参考データ!$D$4:$H$6,5,TRUE),VLOOKUP(L836,参考データ!$D$7:$H$15,5,TRUE)),IF(H836="ガソリン",VLOOKUP(L836,参考データ!$D$16:$H$18,5,TRUE),VLOOKUP(L836,参考データ!$D$19:$H$27,5,TRUE)))&lt;(J836/N836),S836&gt;R836),"エラー","OK"),IF(IF(I836="委託輸送",IF(H836="ガソリン",VLOOKUP(L836,参考データ!$D$4:$H$6,5,TRUE),VLOOKUP(L836,参考データ!$D$7:$H$15,5,TRUE)),IF(H836="ガソリン",VLOOKUP(L836,参考データ!$D$16:$H$18,5,TRUE),VLOOKUP(L836,参考データ!$D$19:$H$27,5,TRUE)))&lt;(J836/N836),"エラー","OK"))))</f>
        <v/>
      </c>
      <c r="AN836" s="156">
        <f t="shared" si="108"/>
        <v>0</v>
      </c>
      <c r="AO836" s="156">
        <f t="shared" si="109"/>
        <v>0</v>
      </c>
      <c r="AP836" s="140">
        <f t="shared" si="110"/>
        <v>0</v>
      </c>
      <c r="AQ836" s="159" t="str">
        <f t="shared" si="111"/>
        <v/>
      </c>
    </row>
    <row r="837" spans="2:43" x14ac:dyDescent="0.2">
      <c r="B837" s="202">
        <v>826</v>
      </c>
      <c r="C837" s="45"/>
      <c r="D837" s="114"/>
      <c r="E837" s="114"/>
      <c r="F837" s="114"/>
      <c r="G837" s="44"/>
      <c r="H837" s="10"/>
      <c r="I837" s="10"/>
      <c r="J837" s="5"/>
      <c r="K837" s="36"/>
      <c r="L837" s="37"/>
      <c r="M837" s="8"/>
      <c r="N837" s="82"/>
      <c r="O837" s="68"/>
      <c r="P837" s="82"/>
      <c r="Q837" s="81"/>
      <c r="R837" s="280" t="str">
        <f t="shared" si="106"/>
        <v/>
      </c>
      <c r="S837" s="39" t="str">
        <f>IF(I837="","",IF(I837="委託輸送",IF(H837="ガソリン",VLOOKUP(L837,参考データ!$D$4:$F$6,3,TRUE),VLOOKUP(L837,参考データ!$D$7:$F$15,3,TRUE)),IF(H837="ガソリン",VLOOKUP(L837,参考データ!$D$16:$F$18,3,TRUE),VLOOKUP(L837,参考データ!$D$19:$F$27,3,TRUE))))</f>
        <v/>
      </c>
      <c r="T837" s="204" t="str">
        <f>IF(C837="","",IF(AND(J837=0,K837=0),0,IF(Q837="有",IF(H837="ガソリン",VLOOKUP(M837,参考データ!$B$36:$F$38,3,FALSE)/R837^VLOOKUP(M837,参考データ!$B$36:$F$38,4,FALSE)/L837^VLOOKUP(M837,参考データ!$B$36:$F$38,5,FALSE),VLOOKUP(M837,参考データ!$B$39:$F$42,3,FALSE)/R837^VLOOKUP(M837,参考データ!$B$39:$F$42,4,FALSE)/L837^VLOOKUP(M837,参考データ!$B$39:$F$42,5,FALSE))*U837,J837/(IF(I837="委託輸送",IF(H837="ガソリン",INDEX(参考データ!$F$48:$I$50,MATCH(L837,参考データ!$D$48:$D$50,1),MATCH(M837,参考データ!$F$47:$I$47,0)),INDEX(参考データ!$F$51:$I$59,MATCH(L837,参考データ!$D$51:$D$59,1),MATCH(M837,参考データ!$F$47:$I$47,0))),IF(H837="ガソリン",INDEX(参考データ!$F$60:$I$62,MATCH(L837,参考データ!$D$60:$D$62,1),MATCH(M837,参考データ!$F$47:$I$47,0)),INDEX(参考データ!$F$63:$I$71,MATCH(L837,参考データ!$D$63:$D$71,1),MATCH(M837,参考データ!$F$47:$I$47,0))))))))</f>
        <v/>
      </c>
      <c r="U837" s="218" t="str">
        <f t="shared" si="107"/>
        <v/>
      </c>
      <c r="V837" s="206" t="str">
        <f>IF(C837="","",IF(AND(K837=0,T837=0),"OK",IF(Q837="有",IF(OR(IF(I837="委託輸送",IF(H837="ガソリン",VLOOKUP(L837,参考データ!$D$4:$H$6,5,TRUE),VLOOKUP(L837,参考データ!$D$7:$H$15,5,TRUE)),IF(H837="ガソリン",VLOOKUP(L837,参考データ!$D$16:$H$18,5,TRUE),VLOOKUP(L837,参考データ!$D$19:$H$27,5,TRUE)))&lt;(J837/N837),S837&gt;R837),"エラー","OK"),IF(IF(I837="委託輸送",IF(H837="ガソリン",VLOOKUP(L837,参考データ!$D$4:$H$6,5,TRUE),VLOOKUP(L837,参考データ!$D$7:$H$15,5,TRUE)),IF(H837="ガソリン",VLOOKUP(L837,参考データ!$D$16:$H$18,5,TRUE),VLOOKUP(L837,参考データ!$D$19:$H$27,5,TRUE)))&lt;(J837/N837),"エラー","OK"))))</f>
        <v/>
      </c>
      <c r="AN837" s="156">
        <f t="shared" si="108"/>
        <v>0</v>
      </c>
      <c r="AO837" s="156">
        <f t="shared" si="109"/>
        <v>0</v>
      </c>
      <c r="AP837" s="140">
        <f t="shared" si="110"/>
        <v>0</v>
      </c>
      <c r="AQ837" s="159" t="str">
        <f t="shared" si="111"/>
        <v/>
      </c>
    </row>
    <row r="838" spans="2:43" x14ac:dyDescent="0.2">
      <c r="B838" s="202">
        <v>827</v>
      </c>
      <c r="C838" s="45"/>
      <c r="D838" s="114"/>
      <c r="E838" s="114"/>
      <c r="F838" s="114"/>
      <c r="G838" s="44"/>
      <c r="H838" s="10"/>
      <c r="I838" s="10"/>
      <c r="J838" s="5"/>
      <c r="K838" s="36"/>
      <c r="L838" s="37"/>
      <c r="M838" s="8"/>
      <c r="N838" s="82"/>
      <c r="O838" s="68"/>
      <c r="P838" s="82"/>
      <c r="Q838" s="81"/>
      <c r="R838" s="280" t="str">
        <f t="shared" si="106"/>
        <v/>
      </c>
      <c r="S838" s="39" t="str">
        <f>IF(I838="","",IF(I838="委託輸送",IF(H838="ガソリン",VLOOKUP(L838,参考データ!$D$4:$F$6,3,TRUE),VLOOKUP(L838,参考データ!$D$7:$F$15,3,TRUE)),IF(H838="ガソリン",VLOOKUP(L838,参考データ!$D$16:$F$18,3,TRUE),VLOOKUP(L838,参考データ!$D$19:$F$27,3,TRUE))))</f>
        <v/>
      </c>
      <c r="T838" s="204" t="str">
        <f>IF(C838="","",IF(AND(J838=0,K838=0),0,IF(Q838="有",IF(H838="ガソリン",VLOOKUP(M838,参考データ!$B$36:$F$38,3,FALSE)/R838^VLOOKUP(M838,参考データ!$B$36:$F$38,4,FALSE)/L838^VLOOKUP(M838,参考データ!$B$36:$F$38,5,FALSE),VLOOKUP(M838,参考データ!$B$39:$F$42,3,FALSE)/R838^VLOOKUP(M838,参考データ!$B$39:$F$42,4,FALSE)/L838^VLOOKUP(M838,参考データ!$B$39:$F$42,5,FALSE))*U838,J838/(IF(I838="委託輸送",IF(H838="ガソリン",INDEX(参考データ!$F$48:$I$50,MATCH(L838,参考データ!$D$48:$D$50,1),MATCH(M838,参考データ!$F$47:$I$47,0)),INDEX(参考データ!$F$51:$I$59,MATCH(L838,参考データ!$D$51:$D$59,1),MATCH(M838,参考データ!$F$47:$I$47,0))),IF(H838="ガソリン",INDEX(参考データ!$F$60:$I$62,MATCH(L838,参考データ!$D$60:$D$62,1),MATCH(M838,参考データ!$F$47:$I$47,0)),INDEX(参考データ!$F$63:$I$71,MATCH(L838,参考データ!$D$63:$D$71,1),MATCH(M838,参考データ!$F$47:$I$47,0))))))))</f>
        <v/>
      </c>
      <c r="U838" s="218" t="str">
        <f t="shared" si="107"/>
        <v/>
      </c>
      <c r="V838" s="206" t="str">
        <f>IF(C838="","",IF(AND(K838=0,T838=0),"OK",IF(Q838="有",IF(OR(IF(I838="委託輸送",IF(H838="ガソリン",VLOOKUP(L838,参考データ!$D$4:$H$6,5,TRUE),VLOOKUP(L838,参考データ!$D$7:$H$15,5,TRUE)),IF(H838="ガソリン",VLOOKUP(L838,参考データ!$D$16:$H$18,5,TRUE),VLOOKUP(L838,参考データ!$D$19:$H$27,5,TRUE)))&lt;(J838/N838),S838&gt;R838),"エラー","OK"),IF(IF(I838="委託輸送",IF(H838="ガソリン",VLOOKUP(L838,参考データ!$D$4:$H$6,5,TRUE),VLOOKUP(L838,参考データ!$D$7:$H$15,5,TRUE)),IF(H838="ガソリン",VLOOKUP(L838,参考データ!$D$16:$H$18,5,TRUE),VLOOKUP(L838,参考データ!$D$19:$H$27,5,TRUE)))&lt;(J838/N838),"エラー","OK"))))</f>
        <v/>
      </c>
      <c r="AN838" s="156">
        <f t="shared" si="108"/>
        <v>0</v>
      </c>
      <c r="AO838" s="156">
        <f t="shared" si="109"/>
        <v>0</v>
      </c>
      <c r="AP838" s="140">
        <f t="shared" si="110"/>
        <v>0</v>
      </c>
      <c r="AQ838" s="159" t="str">
        <f t="shared" si="111"/>
        <v/>
      </c>
    </row>
    <row r="839" spans="2:43" x14ac:dyDescent="0.2">
      <c r="B839" s="202">
        <v>828</v>
      </c>
      <c r="C839" s="45"/>
      <c r="D839" s="114"/>
      <c r="E839" s="114"/>
      <c r="F839" s="114"/>
      <c r="G839" s="44"/>
      <c r="H839" s="10"/>
      <c r="I839" s="10"/>
      <c r="J839" s="5"/>
      <c r="K839" s="36"/>
      <c r="L839" s="37"/>
      <c r="M839" s="8"/>
      <c r="N839" s="82"/>
      <c r="O839" s="68"/>
      <c r="P839" s="82"/>
      <c r="Q839" s="81"/>
      <c r="R839" s="280" t="str">
        <f t="shared" si="106"/>
        <v/>
      </c>
      <c r="S839" s="39" t="str">
        <f>IF(I839="","",IF(I839="委託輸送",IF(H839="ガソリン",VLOOKUP(L839,参考データ!$D$4:$F$6,3,TRUE),VLOOKUP(L839,参考データ!$D$7:$F$15,3,TRUE)),IF(H839="ガソリン",VLOOKUP(L839,参考データ!$D$16:$F$18,3,TRUE),VLOOKUP(L839,参考データ!$D$19:$F$27,3,TRUE))))</f>
        <v/>
      </c>
      <c r="T839" s="204" t="str">
        <f>IF(C839="","",IF(AND(J839=0,K839=0),0,IF(Q839="有",IF(H839="ガソリン",VLOOKUP(M839,参考データ!$B$36:$F$38,3,FALSE)/R839^VLOOKUP(M839,参考データ!$B$36:$F$38,4,FALSE)/L839^VLOOKUP(M839,参考データ!$B$36:$F$38,5,FALSE),VLOOKUP(M839,参考データ!$B$39:$F$42,3,FALSE)/R839^VLOOKUP(M839,参考データ!$B$39:$F$42,4,FALSE)/L839^VLOOKUP(M839,参考データ!$B$39:$F$42,5,FALSE))*U839,J839/(IF(I839="委託輸送",IF(H839="ガソリン",INDEX(参考データ!$F$48:$I$50,MATCH(L839,参考データ!$D$48:$D$50,1),MATCH(M839,参考データ!$F$47:$I$47,0)),INDEX(参考データ!$F$51:$I$59,MATCH(L839,参考データ!$D$51:$D$59,1),MATCH(M839,参考データ!$F$47:$I$47,0))),IF(H839="ガソリン",INDEX(参考データ!$F$60:$I$62,MATCH(L839,参考データ!$D$60:$D$62,1),MATCH(M839,参考データ!$F$47:$I$47,0)),INDEX(参考データ!$F$63:$I$71,MATCH(L839,参考データ!$D$63:$D$71,1),MATCH(M839,参考データ!$F$47:$I$47,0))))))))</f>
        <v/>
      </c>
      <c r="U839" s="218" t="str">
        <f t="shared" si="107"/>
        <v/>
      </c>
      <c r="V839" s="206" t="str">
        <f>IF(C839="","",IF(AND(K839=0,T839=0),"OK",IF(Q839="有",IF(OR(IF(I839="委託輸送",IF(H839="ガソリン",VLOOKUP(L839,参考データ!$D$4:$H$6,5,TRUE),VLOOKUP(L839,参考データ!$D$7:$H$15,5,TRUE)),IF(H839="ガソリン",VLOOKUP(L839,参考データ!$D$16:$H$18,5,TRUE),VLOOKUP(L839,参考データ!$D$19:$H$27,5,TRUE)))&lt;(J839/N839),S839&gt;R839),"エラー","OK"),IF(IF(I839="委託輸送",IF(H839="ガソリン",VLOOKUP(L839,参考データ!$D$4:$H$6,5,TRUE),VLOOKUP(L839,参考データ!$D$7:$H$15,5,TRUE)),IF(H839="ガソリン",VLOOKUP(L839,参考データ!$D$16:$H$18,5,TRUE),VLOOKUP(L839,参考データ!$D$19:$H$27,5,TRUE)))&lt;(J839/N839),"エラー","OK"))))</f>
        <v/>
      </c>
      <c r="AN839" s="156">
        <f t="shared" si="108"/>
        <v>0</v>
      </c>
      <c r="AO839" s="156">
        <f t="shared" si="109"/>
        <v>0</v>
      </c>
      <c r="AP839" s="140">
        <f t="shared" si="110"/>
        <v>0</v>
      </c>
      <c r="AQ839" s="159" t="str">
        <f t="shared" si="111"/>
        <v/>
      </c>
    </row>
    <row r="840" spans="2:43" x14ac:dyDescent="0.2">
      <c r="B840" s="202">
        <v>829</v>
      </c>
      <c r="C840" s="45"/>
      <c r="D840" s="114"/>
      <c r="E840" s="114"/>
      <c r="F840" s="114"/>
      <c r="G840" s="44"/>
      <c r="H840" s="10"/>
      <c r="I840" s="10"/>
      <c r="J840" s="5"/>
      <c r="K840" s="36"/>
      <c r="L840" s="37"/>
      <c r="M840" s="8"/>
      <c r="N840" s="82"/>
      <c r="O840" s="68"/>
      <c r="P840" s="82"/>
      <c r="Q840" s="81"/>
      <c r="R840" s="280" t="str">
        <f t="shared" si="106"/>
        <v/>
      </c>
      <c r="S840" s="39" t="str">
        <f>IF(I840="","",IF(I840="委託輸送",IF(H840="ガソリン",VLOOKUP(L840,参考データ!$D$4:$F$6,3,TRUE),VLOOKUP(L840,参考データ!$D$7:$F$15,3,TRUE)),IF(H840="ガソリン",VLOOKUP(L840,参考データ!$D$16:$F$18,3,TRUE),VLOOKUP(L840,参考データ!$D$19:$F$27,3,TRUE))))</f>
        <v/>
      </c>
      <c r="T840" s="204" t="str">
        <f>IF(C840="","",IF(AND(J840=0,K840=0),0,IF(Q840="有",IF(H840="ガソリン",VLOOKUP(M840,参考データ!$B$36:$F$38,3,FALSE)/R840^VLOOKUP(M840,参考データ!$B$36:$F$38,4,FALSE)/L840^VLOOKUP(M840,参考データ!$B$36:$F$38,5,FALSE),VLOOKUP(M840,参考データ!$B$39:$F$42,3,FALSE)/R840^VLOOKUP(M840,参考データ!$B$39:$F$42,4,FALSE)/L840^VLOOKUP(M840,参考データ!$B$39:$F$42,5,FALSE))*U840,J840/(IF(I840="委託輸送",IF(H840="ガソリン",INDEX(参考データ!$F$48:$I$50,MATCH(L840,参考データ!$D$48:$D$50,1),MATCH(M840,参考データ!$F$47:$I$47,0)),INDEX(参考データ!$F$51:$I$59,MATCH(L840,参考データ!$D$51:$D$59,1),MATCH(M840,参考データ!$F$47:$I$47,0))),IF(H840="ガソリン",INDEX(参考データ!$F$60:$I$62,MATCH(L840,参考データ!$D$60:$D$62,1),MATCH(M840,参考データ!$F$47:$I$47,0)),INDEX(参考データ!$F$63:$I$71,MATCH(L840,参考データ!$D$63:$D$71,1),MATCH(M840,参考データ!$F$47:$I$47,0))))))))</f>
        <v/>
      </c>
      <c r="U840" s="218" t="str">
        <f t="shared" si="107"/>
        <v/>
      </c>
      <c r="V840" s="206" t="str">
        <f>IF(C840="","",IF(AND(K840=0,T840=0),"OK",IF(Q840="有",IF(OR(IF(I840="委託輸送",IF(H840="ガソリン",VLOOKUP(L840,参考データ!$D$4:$H$6,5,TRUE),VLOOKUP(L840,参考データ!$D$7:$H$15,5,TRUE)),IF(H840="ガソリン",VLOOKUP(L840,参考データ!$D$16:$H$18,5,TRUE),VLOOKUP(L840,参考データ!$D$19:$H$27,5,TRUE)))&lt;(J840/N840),S840&gt;R840),"エラー","OK"),IF(IF(I840="委託輸送",IF(H840="ガソリン",VLOOKUP(L840,参考データ!$D$4:$H$6,5,TRUE),VLOOKUP(L840,参考データ!$D$7:$H$15,5,TRUE)),IF(H840="ガソリン",VLOOKUP(L840,参考データ!$D$16:$H$18,5,TRUE),VLOOKUP(L840,参考データ!$D$19:$H$27,5,TRUE)))&lt;(J840/N840),"エラー","OK"))))</f>
        <v/>
      </c>
      <c r="AN840" s="156">
        <f t="shared" si="108"/>
        <v>0</v>
      </c>
      <c r="AO840" s="156">
        <f t="shared" si="109"/>
        <v>0</v>
      </c>
      <c r="AP840" s="140">
        <f t="shared" si="110"/>
        <v>0</v>
      </c>
      <c r="AQ840" s="159" t="str">
        <f t="shared" si="111"/>
        <v/>
      </c>
    </row>
    <row r="841" spans="2:43" x14ac:dyDescent="0.2">
      <c r="B841" s="202">
        <v>830</v>
      </c>
      <c r="C841" s="45"/>
      <c r="D841" s="114"/>
      <c r="E841" s="114"/>
      <c r="F841" s="114"/>
      <c r="G841" s="44"/>
      <c r="H841" s="10"/>
      <c r="I841" s="10"/>
      <c r="J841" s="5"/>
      <c r="K841" s="36"/>
      <c r="L841" s="37"/>
      <c r="M841" s="8"/>
      <c r="N841" s="82"/>
      <c r="O841" s="68"/>
      <c r="P841" s="82"/>
      <c r="Q841" s="81"/>
      <c r="R841" s="280" t="str">
        <f t="shared" si="106"/>
        <v/>
      </c>
      <c r="S841" s="39" t="str">
        <f>IF(I841="","",IF(I841="委託輸送",IF(H841="ガソリン",VLOOKUP(L841,参考データ!$D$4:$F$6,3,TRUE),VLOOKUP(L841,参考データ!$D$7:$F$15,3,TRUE)),IF(H841="ガソリン",VLOOKUP(L841,参考データ!$D$16:$F$18,3,TRUE),VLOOKUP(L841,参考データ!$D$19:$F$27,3,TRUE))))</f>
        <v/>
      </c>
      <c r="T841" s="204" t="str">
        <f>IF(C841="","",IF(AND(J841=0,K841=0),0,IF(Q841="有",IF(H841="ガソリン",VLOOKUP(M841,参考データ!$B$36:$F$38,3,FALSE)/R841^VLOOKUP(M841,参考データ!$B$36:$F$38,4,FALSE)/L841^VLOOKUP(M841,参考データ!$B$36:$F$38,5,FALSE),VLOOKUP(M841,参考データ!$B$39:$F$42,3,FALSE)/R841^VLOOKUP(M841,参考データ!$B$39:$F$42,4,FALSE)/L841^VLOOKUP(M841,参考データ!$B$39:$F$42,5,FALSE))*U841,J841/(IF(I841="委託輸送",IF(H841="ガソリン",INDEX(参考データ!$F$48:$I$50,MATCH(L841,参考データ!$D$48:$D$50,1),MATCH(M841,参考データ!$F$47:$I$47,0)),INDEX(参考データ!$F$51:$I$59,MATCH(L841,参考データ!$D$51:$D$59,1),MATCH(M841,参考データ!$F$47:$I$47,0))),IF(H841="ガソリン",INDEX(参考データ!$F$60:$I$62,MATCH(L841,参考データ!$D$60:$D$62,1),MATCH(M841,参考データ!$F$47:$I$47,0)),INDEX(参考データ!$F$63:$I$71,MATCH(L841,参考データ!$D$63:$D$71,1),MATCH(M841,参考データ!$F$47:$I$47,0))))))))</f>
        <v/>
      </c>
      <c r="U841" s="218" t="str">
        <f t="shared" si="107"/>
        <v/>
      </c>
      <c r="V841" s="206" t="str">
        <f>IF(C841="","",IF(AND(K841=0,T841=0),"OK",IF(Q841="有",IF(OR(IF(I841="委託輸送",IF(H841="ガソリン",VLOOKUP(L841,参考データ!$D$4:$H$6,5,TRUE),VLOOKUP(L841,参考データ!$D$7:$H$15,5,TRUE)),IF(H841="ガソリン",VLOOKUP(L841,参考データ!$D$16:$H$18,5,TRUE),VLOOKUP(L841,参考データ!$D$19:$H$27,5,TRUE)))&lt;(J841/N841),S841&gt;R841),"エラー","OK"),IF(IF(I841="委託輸送",IF(H841="ガソリン",VLOOKUP(L841,参考データ!$D$4:$H$6,5,TRUE),VLOOKUP(L841,参考データ!$D$7:$H$15,5,TRUE)),IF(H841="ガソリン",VLOOKUP(L841,参考データ!$D$16:$H$18,5,TRUE),VLOOKUP(L841,参考データ!$D$19:$H$27,5,TRUE)))&lt;(J841/N841),"エラー","OK"))))</f>
        <v/>
      </c>
      <c r="AN841" s="156">
        <f t="shared" si="108"/>
        <v>0</v>
      </c>
      <c r="AO841" s="156">
        <f t="shared" si="109"/>
        <v>0</v>
      </c>
      <c r="AP841" s="140">
        <f t="shared" si="110"/>
        <v>0</v>
      </c>
      <c r="AQ841" s="159" t="str">
        <f t="shared" si="111"/>
        <v/>
      </c>
    </row>
    <row r="842" spans="2:43" x14ac:dyDescent="0.2">
      <c r="B842" s="202">
        <v>831</v>
      </c>
      <c r="C842" s="45"/>
      <c r="D842" s="114"/>
      <c r="E842" s="114"/>
      <c r="F842" s="114"/>
      <c r="G842" s="44"/>
      <c r="H842" s="10"/>
      <c r="I842" s="10"/>
      <c r="J842" s="5"/>
      <c r="K842" s="36"/>
      <c r="L842" s="37"/>
      <c r="M842" s="8"/>
      <c r="N842" s="82"/>
      <c r="O842" s="68"/>
      <c r="P842" s="82"/>
      <c r="Q842" s="81"/>
      <c r="R842" s="280" t="str">
        <f t="shared" si="106"/>
        <v/>
      </c>
      <c r="S842" s="39" t="str">
        <f>IF(I842="","",IF(I842="委託輸送",IF(H842="ガソリン",VLOOKUP(L842,参考データ!$D$4:$F$6,3,TRUE),VLOOKUP(L842,参考データ!$D$7:$F$15,3,TRUE)),IF(H842="ガソリン",VLOOKUP(L842,参考データ!$D$16:$F$18,3,TRUE),VLOOKUP(L842,参考データ!$D$19:$F$27,3,TRUE))))</f>
        <v/>
      </c>
      <c r="T842" s="204" t="str">
        <f>IF(C842="","",IF(AND(J842=0,K842=0),0,IF(Q842="有",IF(H842="ガソリン",VLOOKUP(M842,参考データ!$B$36:$F$38,3,FALSE)/R842^VLOOKUP(M842,参考データ!$B$36:$F$38,4,FALSE)/L842^VLOOKUP(M842,参考データ!$B$36:$F$38,5,FALSE),VLOOKUP(M842,参考データ!$B$39:$F$42,3,FALSE)/R842^VLOOKUP(M842,参考データ!$B$39:$F$42,4,FALSE)/L842^VLOOKUP(M842,参考データ!$B$39:$F$42,5,FALSE))*U842,J842/(IF(I842="委託輸送",IF(H842="ガソリン",INDEX(参考データ!$F$48:$I$50,MATCH(L842,参考データ!$D$48:$D$50,1),MATCH(M842,参考データ!$F$47:$I$47,0)),INDEX(参考データ!$F$51:$I$59,MATCH(L842,参考データ!$D$51:$D$59,1),MATCH(M842,参考データ!$F$47:$I$47,0))),IF(H842="ガソリン",INDEX(参考データ!$F$60:$I$62,MATCH(L842,参考データ!$D$60:$D$62,1),MATCH(M842,参考データ!$F$47:$I$47,0)),INDEX(参考データ!$F$63:$I$71,MATCH(L842,参考データ!$D$63:$D$71,1),MATCH(M842,参考データ!$F$47:$I$47,0))))))))</f>
        <v/>
      </c>
      <c r="U842" s="218" t="str">
        <f t="shared" si="107"/>
        <v/>
      </c>
      <c r="V842" s="206" t="str">
        <f>IF(C842="","",IF(AND(K842=0,T842=0),"OK",IF(Q842="有",IF(OR(IF(I842="委託輸送",IF(H842="ガソリン",VLOOKUP(L842,参考データ!$D$4:$H$6,5,TRUE),VLOOKUP(L842,参考データ!$D$7:$H$15,5,TRUE)),IF(H842="ガソリン",VLOOKUP(L842,参考データ!$D$16:$H$18,5,TRUE),VLOOKUP(L842,参考データ!$D$19:$H$27,5,TRUE)))&lt;(J842/N842),S842&gt;R842),"エラー","OK"),IF(IF(I842="委託輸送",IF(H842="ガソリン",VLOOKUP(L842,参考データ!$D$4:$H$6,5,TRUE),VLOOKUP(L842,参考データ!$D$7:$H$15,5,TRUE)),IF(H842="ガソリン",VLOOKUP(L842,参考データ!$D$16:$H$18,5,TRUE),VLOOKUP(L842,参考データ!$D$19:$H$27,5,TRUE)))&lt;(J842/N842),"エラー","OK"))))</f>
        <v/>
      </c>
      <c r="AN842" s="156">
        <f t="shared" si="108"/>
        <v>0</v>
      </c>
      <c r="AO842" s="156">
        <f t="shared" si="109"/>
        <v>0</v>
      </c>
      <c r="AP842" s="140">
        <f t="shared" si="110"/>
        <v>0</v>
      </c>
      <c r="AQ842" s="159" t="str">
        <f t="shared" si="111"/>
        <v/>
      </c>
    </row>
    <row r="843" spans="2:43" x14ac:dyDescent="0.2">
      <c r="B843" s="202">
        <v>832</v>
      </c>
      <c r="C843" s="45"/>
      <c r="D843" s="114"/>
      <c r="E843" s="114"/>
      <c r="F843" s="114"/>
      <c r="G843" s="44"/>
      <c r="H843" s="10"/>
      <c r="I843" s="10"/>
      <c r="J843" s="5"/>
      <c r="K843" s="36"/>
      <c r="L843" s="37"/>
      <c r="M843" s="8"/>
      <c r="N843" s="82"/>
      <c r="O843" s="68"/>
      <c r="P843" s="82"/>
      <c r="Q843" s="81"/>
      <c r="R843" s="280" t="str">
        <f t="shared" si="106"/>
        <v/>
      </c>
      <c r="S843" s="39" t="str">
        <f>IF(I843="","",IF(I843="委託輸送",IF(H843="ガソリン",VLOOKUP(L843,参考データ!$D$4:$F$6,3,TRUE),VLOOKUP(L843,参考データ!$D$7:$F$15,3,TRUE)),IF(H843="ガソリン",VLOOKUP(L843,参考データ!$D$16:$F$18,3,TRUE),VLOOKUP(L843,参考データ!$D$19:$F$27,3,TRUE))))</f>
        <v/>
      </c>
      <c r="T843" s="204" t="str">
        <f>IF(C843="","",IF(AND(J843=0,K843=0),0,IF(Q843="有",IF(H843="ガソリン",VLOOKUP(M843,参考データ!$B$36:$F$38,3,FALSE)/R843^VLOOKUP(M843,参考データ!$B$36:$F$38,4,FALSE)/L843^VLOOKUP(M843,参考データ!$B$36:$F$38,5,FALSE),VLOOKUP(M843,参考データ!$B$39:$F$42,3,FALSE)/R843^VLOOKUP(M843,参考データ!$B$39:$F$42,4,FALSE)/L843^VLOOKUP(M843,参考データ!$B$39:$F$42,5,FALSE))*U843,J843/(IF(I843="委託輸送",IF(H843="ガソリン",INDEX(参考データ!$F$48:$I$50,MATCH(L843,参考データ!$D$48:$D$50,1),MATCH(M843,参考データ!$F$47:$I$47,0)),INDEX(参考データ!$F$51:$I$59,MATCH(L843,参考データ!$D$51:$D$59,1),MATCH(M843,参考データ!$F$47:$I$47,0))),IF(H843="ガソリン",INDEX(参考データ!$F$60:$I$62,MATCH(L843,参考データ!$D$60:$D$62,1),MATCH(M843,参考データ!$F$47:$I$47,0)),INDEX(参考データ!$F$63:$I$71,MATCH(L843,参考データ!$D$63:$D$71,1),MATCH(M843,参考データ!$F$47:$I$47,0))))))))</f>
        <v/>
      </c>
      <c r="U843" s="218" t="str">
        <f t="shared" si="107"/>
        <v/>
      </c>
      <c r="V843" s="206" t="str">
        <f>IF(C843="","",IF(AND(K843=0,T843=0),"OK",IF(Q843="有",IF(OR(IF(I843="委託輸送",IF(H843="ガソリン",VLOOKUP(L843,参考データ!$D$4:$H$6,5,TRUE),VLOOKUP(L843,参考データ!$D$7:$H$15,5,TRUE)),IF(H843="ガソリン",VLOOKUP(L843,参考データ!$D$16:$H$18,5,TRUE),VLOOKUP(L843,参考データ!$D$19:$H$27,5,TRUE)))&lt;(J843/N843),S843&gt;R843),"エラー","OK"),IF(IF(I843="委託輸送",IF(H843="ガソリン",VLOOKUP(L843,参考データ!$D$4:$H$6,5,TRUE),VLOOKUP(L843,参考データ!$D$7:$H$15,5,TRUE)),IF(H843="ガソリン",VLOOKUP(L843,参考データ!$D$16:$H$18,5,TRUE),VLOOKUP(L843,参考データ!$D$19:$H$27,5,TRUE)))&lt;(J843/N843),"エラー","OK"))))</f>
        <v/>
      </c>
      <c r="AN843" s="156">
        <f t="shared" si="108"/>
        <v>0</v>
      </c>
      <c r="AO843" s="156">
        <f t="shared" si="109"/>
        <v>0</v>
      </c>
      <c r="AP843" s="140">
        <f t="shared" si="110"/>
        <v>0</v>
      </c>
      <c r="AQ843" s="159" t="str">
        <f t="shared" si="111"/>
        <v/>
      </c>
    </row>
    <row r="844" spans="2:43" x14ac:dyDescent="0.2">
      <c r="B844" s="202">
        <v>833</v>
      </c>
      <c r="C844" s="45"/>
      <c r="D844" s="114"/>
      <c r="E844" s="114"/>
      <c r="F844" s="114"/>
      <c r="G844" s="44"/>
      <c r="H844" s="10"/>
      <c r="I844" s="10"/>
      <c r="J844" s="5"/>
      <c r="K844" s="36"/>
      <c r="L844" s="37"/>
      <c r="M844" s="8"/>
      <c r="N844" s="82"/>
      <c r="O844" s="68"/>
      <c r="P844" s="82"/>
      <c r="Q844" s="81"/>
      <c r="R844" s="280" t="str">
        <f t="shared" ref="R844:R907" si="112">IFERROR(K844/L844,"")</f>
        <v/>
      </c>
      <c r="S844" s="39" t="str">
        <f>IF(I844="","",IF(I844="委託輸送",IF(H844="ガソリン",VLOOKUP(L844,参考データ!$D$4:$F$6,3,TRUE),VLOOKUP(L844,参考データ!$D$7:$F$15,3,TRUE)),IF(H844="ガソリン",VLOOKUP(L844,参考データ!$D$16:$F$18,3,TRUE),VLOOKUP(L844,参考データ!$D$19:$F$27,3,TRUE))))</f>
        <v/>
      </c>
      <c r="T844" s="204" t="str">
        <f>IF(C844="","",IF(AND(J844=0,K844=0),0,IF(Q844="有",IF(H844="ガソリン",VLOOKUP(M844,参考データ!$B$36:$F$38,3,FALSE)/R844^VLOOKUP(M844,参考データ!$B$36:$F$38,4,FALSE)/L844^VLOOKUP(M844,参考データ!$B$36:$F$38,5,FALSE),VLOOKUP(M844,参考データ!$B$39:$F$42,3,FALSE)/R844^VLOOKUP(M844,参考データ!$B$39:$F$42,4,FALSE)/L844^VLOOKUP(M844,参考データ!$B$39:$F$42,5,FALSE))*U844,J844/(IF(I844="委託輸送",IF(H844="ガソリン",INDEX(参考データ!$F$48:$I$50,MATCH(L844,参考データ!$D$48:$D$50,1),MATCH(M844,参考データ!$F$47:$I$47,0)),INDEX(参考データ!$F$51:$I$59,MATCH(L844,参考データ!$D$51:$D$59,1),MATCH(M844,参考データ!$F$47:$I$47,0))),IF(H844="ガソリン",INDEX(参考データ!$F$60:$I$62,MATCH(L844,参考データ!$D$60:$D$62,1),MATCH(M844,参考データ!$F$47:$I$47,0)),INDEX(参考データ!$F$63:$I$71,MATCH(L844,参考データ!$D$63:$D$71,1),MATCH(M844,参考データ!$F$47:$I$47,0))))))))</f>
        <v/>
      </c>
      <c r="U844" s="218" t="str">
        <f t="shared" ref="U844:U907" si="113">IF(C844="","",K844*J844/1000)</f>
        <v/>
      </c>
      <c r="V844" s="206" t="str">
        <f>IF(C844="","",IF(AND(K844=0,T844=0),"OK",IF(Q844="有",IF(OR(IF(I844="委託輸送",IF(H844="ガソリン",VLOOKUP(L844,参考データ!$D$4:$H$6,5,TRUE),VLOOKUP(L844,参考データ!$D$7:$H$15,5,TRUE)),IF(H844="ガソリン",VLOOKUP(L844,参考データ!$D$16:$H$18,5,TRUE),VLOOKUP(L844,参考データ!$D$19:$H$27,5,TRUE)))&lt;(J844/N844),S844&gt;R844),"エラー","OK"),IF(IF(I844="委託輸送",IF(H844="ガソリン",VLOOKUP(L844,参考データ!$D$4:$H$6,5,TRUE),VLOOKUP(L844,参考データ!$D$7:$H$15,5,TRUE)),IF(H844="ガソリン",VLOOKUP(L844,参考データ!$D$16:$H$18,5,TRUE),VLOOKUP(L844,参考データ!$D$19:$H$27,5,TRUE)))&lt;(J844/N844),"エラー","OK"))))</f>
        <v/>
      </c>
      <c r="AN844" s="156">
        <f t="shared" ref="AN844:AN907" si="114">IFERROR(R844*N844,0)</f>
        <v>0</v>
      </c>
      <c r="AO844" s="156">
        <f t="shared" ref="AO844:AO907" si="115">+J844*L844/1000</f>
        <v>0</v>
      </c>
      <c r="AP844" s="140">
        <f t="shared" ref="AP844:AP907" si="116">IFERROR(J844/N844,0)</f>
        <v>0</v>
      </c>
      <c r="AQ844" s="159" t="str">
        <f t="shared" ref="AQ844:AQ907" si="117">C844&amp;D844&amp;E844&amp;F844</f>
        <v/>
      </c>
    </row>
    <row r="845" spans="2:43" x14ac:dyDescent="0.2">
      <c r="B845" s="202">
        <v>834</v>
      </c>
      <c r="C845" s="45"/>
      <c r="D845" s="114"/>
      <c r="E845" s="114"/>
      <c r="F845" s="114"/>
      <c r="G845" s="44"/>
      <c r="H845" s="10"/>
      <c r="I845" s="10"/>
      <c r="J845" s="5"/>
      <c r="K845" s="36"/>
      <c r="L845" s="37"/>
      <c r="M845" s="8"/>
      <c r="N845" s="82"/>
      <c r="O845" s="68"/>
      <c r="P845" s="82"/>
      <c r="Q845" s="81"/>
      <c r="R845" s="280" t="str">
        <f t="shared" si="112"/>
        <v/>
      </c>
      <c r="S845" s="39" t="str">
        <f>IF(I845="","",IF(I845="委託輸送",IF(H845="ガソリン",VLOOKUP(L845,参考データ!$D$4:$F$6,3,TRUE),VLOOKUP(L845,参考データ!$D$7:$F$15,3,TRUE)),IF(H845="ガソリン",VLOOKUP(L845,参考データ!$D$16:$F$18,3,TRUE),VLOOKUP(L845,参考データ!$D$19:$F$27,3,TRUE))))</f>
        <v/>
      </c>
      <c r="T845" s="204" t="str">
        <f>IF(C845="","",IF(AND(J845=0,K845=0),0,IF(Q845="有",IF(H845="ガソリン",VLOOKUP(M845,参考データ!$B$36:$F$38,3,FALSE)/R845^VLOOKUP(M845,参考データ!$B$36:$F$38,4,FALSE)/L845^VLOOKUP(M845,参考データ!$B$36:$F$38,5,FALSE),VLOOKUP(M845,参考データ!$B$39:$F$42,3,FALSE)/R845^VLOOKUP(M845,参考データ!$B$39:$F$42,4,FALSE)/L845^VLOOKUP(M845,参考データ!$B$39:$F$42,5,FALSE))*U845,J845/(IF(I845="委託輸送",IF(H845="ガソリン",INDEX(参考データ!$F$48:$I$50,MATCH(L845,参考データ!$D$48:$D$50,1),MATCH(M845,参考データ!$F$47:$I$47,0)),INDEX(参考データ!$F$51:$I$59,MATCH(L845,参考データ!$D$51:$D$59,1),MATCH(M845,参考データ!$F$47:$I$47,0))),IF(H845="ガソリン",INDEX(参考データ!$F$60:$I$62,MATCH(L845,参考データ!$D$60:$D$62,1),MATCH(M845,参考データ!$F$47:$I$47,0)),INDEX(参考データ!$F$63:$I$71,MATCH(L845,参考データ!$D$63:$D$71,1),MATCH(M845,参考データ!$F$47:$I$47,0))))))))</f>
        <v/>
      </c>
      <c r="U845" s="218" t="str">
        <f t="shared" si="113"/>
        <v/>
      </c>
      <c r="V845" s="206" t="str">
        <f>IF(C845="","",IF(AND(K845=0,T845=0),"OK",IF(Q845="有",IF(OR(IF(I845="委託輸送",IF(H845="ガソリン",VLOOKUP(L845,参考データ!$D$4:$H$6,5,TRUE),VLOOKUP(L845,参考データ!$D$7:$H$15,5,TRUE)),IF(H845="ガソリン",VLOOKUP(L845,参考データ!$D$16:$H$18,5,TRUE),VLOOKUP(L845,参考データ!$D$19:$H$27,5,TRUE)))&lt;(J845/N845),S845&gt;R845),"エラー","OK"),IF(IF(I845="委託輸送",IF(H845="ガソリン",VLOOKUP(L845,参考データ!$D$4:$H$6,5,TRUE),VLOOKUP(L845,参考データ!$D$7:$H$15,5,TRUE)),IF(H845="ガソリン",VLOOKUP(L845,参考データ!$D$16:$H$18,5,TRUE),VLOOKUP(L845,参考データ!$D$19:$H$27,5,TRUE)))&lt;(J845/N845),"エラー","OK"))))</f>
        <v/>
      </c>
      <c r="AN845" s="156">
        <f t="shared" si="114"/>
        <v>0</v>
      </c>
      <c r="AO845" s="156">
        <f t="shared" si="115"/>
        <v>0</v>
      </c>
      <c r="AP845" s="140">
        <f t="shared" si="116"/>
        <v>0</v>
      </c>
      <c r="AQ845" s="159" t="str">
        <f t="shared" si="117"/>
        <v/>
      </c>
    </row>
    <row r="846" spans="2:43" x14ac:dyDescent="0.2">
      <c r="B846" s="202">
        <v>835</v>
      </c>
      <c r="C846" s="45"/>
      <c r="D846" s="114"/>
      <c r="E846" s="114"/>
      <c r="F846" s="114"/>
      <c r="G846" s="44"/>
      <c r="H846" s="10"/>
      <c r="I846" s="10"/>
      <c r="J846" s="5"/>
      <c r="K846" s="36"/>
      <c r="L846" s="37"/>
      <c r="M846" s="8"/>
      <c r="N846" s="82"/>
      <c r="O846" s="68"/>
      <c r="P846" s="82"/>
      <c r="Q846" s="81"/>
      <c r="R846" s="280" t="str">
        <f t="shared" si="112"/>
        <v/>
      </c>
      <c r="S846" s="39" t="str">
        <f>IF(I846="","",IF(I846="委託輸送",IF(H846="ガソリン",VLOOKUP(L846,参考データ!$D$4:$F$6,3,TRUE),VLOOKUP(L846,参考データ!$D$7:$F$15,3,TRUE)),IF(H846="ガソリン",VLOOKUP(L846,参考データ!$D$16:$F$18,3,TRUE),VLOOKUP(L846,参考データ!$D$19:$F$27,3,TRUE))))</f>
        <v/>
      </c>
      <c r="T846" s="204" t="str">
        <f>IF(C846="","",IF(AND(J846=0,K846=0),0,IF(Q846="有",IF(H846="ガソリン",VLOOKUP(M846,参考データ!$B$36:$F$38,3,FALSE)/R846^VLOOKUP(M846,参考データ!$B$36:$F$38,4,FALSE)/L846^VLOOKUP(M846,参考データ!$B$36:$F$38,5,FALSE),VLOOKUP(M846,参考データ!$B$39:$F$42,3,FALSE)/R846^VLOOKUP(M846,参考データ!$B$39:$F$42,4,FALSE)/L846^VLOOKUP(M846,参考データ!$B$39:$F$42,5,FALSE))*U846,J846/(IF(I846="委託輸送",IF(H846="ガソリン",INDEX(参考データ!$F$48:$I$50,MATCH(L846,参考データ!$D$48:$D$50,1),MATCH(M846,参考データ!$F$47:$I$47,0)),INDEX(参考データ!$F$51:$I$59,MATCH(L846,参考データ!$D$51:$D$59,1),MATCH(M846,参考データ!$F$47:$I$47,0))),IF(H846="ガソリン",INDEX(参考データ!$F$60:$I$62,MATCH(L846,参考データ!$D$60:$D$62,1),MATCH(M846,参考データ!$F$47:$I$47,0)),INDEX(参考データ!$F$63:$I$71,MATCH(L846,参考データ!$D$63:$D$71,1),MATCH(M846,参考データ!$F$47:$I$47,0))))))))</f>
        <v/>
      </c>
      <c r="U846" s="218" t="str">
        <f t="shared" si="113"/>
        <v/>
      </c>
      <c r="V846" s="206" t="str">
        <f>IF(C846="","",IF(AND(K846=0,T846=0),"OK",IF(Q846="有",IF(OR(IF(I846="委託輸送",IF(H846="ガソリン",VLOOKUP(L846,参考データ!$D$4:$H$6,5,TRUE),VLOOKUP(L846,参考データ!$D$7:$H$15,5,TRUE)),IF(H846="ガソリン",VLOOKUP(L846,参考データ!$D$16:$H$18,5,TRUE),VLOOKUP(L846,参考データ!$D$19:$H$27,5,TRUE)))&lt;(J846/N846),S846&gt;R846),"エラー","OK"),IF(IF(I846="委託輸送",IF(H846="ガソリン",VLOOKUP(L846,参考データ!$D$4:$H$6,5,TRUE),VLOOKUP(L846,参考データ!$D$7:$H$15,5,TRUE)),IF(H846="ガソリン",VLOOKUP(L846,参考データ!$D$16:$H$18,5,TRUE),VLOOKUP(L846,参考データ!$D$19:$H$27,5,TRUE)))&lt;(J846/N846),"エラー","OK"))))</f>
        <v/>
      </c>
      <c r="AN846" s="156">
        <f t="shared" si="114"/>
        <v>0</v>
      </c>
      <c r="AO846" s="156">
        <f t="shared" si="115"/>
        <v>0</v>
      </c>
      <c r="AP846" s="140">
        <f t="shared" si="116"/>
        <v>0</v>
      </c>
      <c r="AQ846" s="159" t="str">
        <f t="shared" si="117"/>
        <v/>
      </c>
    </row>
    <row r="847" spans="2:43" x14ac:dyDescent="0.2">
      <c r="B847" s="202">
        <v>836</v>
      </c>
      <c r="C847" s="45"/>
      <c r="D847" s="114"/>
      <c r="E847" s="114"/>
      <c r="F847" s="114"/>
      <c r="G847" s="44"/>
      <c r="H847" s="10"/>
      <c r="I847" s="10"/>
      <c r="J847" s="5"/>
      <c r="K847" s="36"/>
      <c r="L847" s="37"/>
      <c r="M847" s="8"/>
      <c r="N847" s="82"/>
      <c r="O847" s="68"/>
      <c r="P847" s="82"/>
      <c r="Q847" s="81"/>
      <c r="R847" s="280" t="str">
        <f t="shared" si="112"/>
        <v/>
      </c>
      <c r="S847" s="39" t="str">
        <f>IF(I847="","",IF(I847="委託輸送",IF(H847="ガソリン",VLOOKUP(L847,参考データ!$D$4:$F$6,3,TRUE),VLOOKUP(L847,参考データ!$D$7:$F$15,3,TRUE)),IF(H847="ガソリン",VLOOKUP(L847,参考データ!$D$16:$F$18,3,TRUE),VLOOKUP(L847,参考データ!$D$19:$F$27,3,TRUE))))</f>
        <v/>
      </c>
      <c r="T847" s="204" t="str">
        <f>IF(C847="","",IF(AND(J847=0,K847=0),0,IF(Q847="有",IF(H847="ガソリン",VLOOKUP(M847,参考データ!$B$36:$F$38,3,FALSE)/R847^VLOOKUP(M847,参考データ!$B$36:$F$38,4,FALSE)/L847^VLOOKUP(M847,参考データ!$B$36:$F$38,5,FALSE),VLOOKUP(M847,参考データ!$B$39:$F$42,3,FALSE)/R847^VLOOKUP(M847,参考データ!$B$39:$F$42,4,FALSE)/L847^VLOOKUP(M847,参考データ!$B$39:$F$42,5,FALSE))*U847,J847/(IF(I847="委託輸送",IF(H847="ガソリン",INDEX(参考データ!$F$48:$I$50,MATCH(L847,参考データ!$D$48:$D$50,1),MATCH(M847,参考データ!$F$47:$I$47,0)),INDEX(参考データ!$F$51:$I$59,MATCH(L847,参考データ!$D$51:$D$59,1),MATCH(M847,参考データ!$F$47:$I$47,0))),IF(H847="ガソリン",INDEX(参考データ!$F$60:$I$62,MATCH(L847,参考データ!$D$60:$D$62,1),MATCH(M847,参考データ!$F$47:$I$47,0)),INDEX(参考データ!$F$63:$I$71,MATCH(L847,参考データ!$D$63:$D$71,1),MATCH(M847,参考データ!$F$47:$I$47,0))))))))</f>
        <v/>
      </c>
      <c r="U847" s="218" t="str">
        <f t="shared" si="113"/>
        <v/>
      </c>
      <c r="V847" s="206" t="str">
        <f>IF(C847="","",IF(AND(K847=0,T847=0),"OK",IF(Q847="有",IF(OR(IF(I847="委託輸送",IF(H847="ガソリン",VLOOKUP(L847,参考データ!$D$4:$H$6,5,TRUE),VLOOKUP(L847,参考データ!$D$7:$H$15,5,TRUE)),IF(H847="ガソリン",VLOOKUP(L847,参考データ!$D$16:$H$18,5,TRUE),VLOOKUP(L847,参考データ!$D$19:$H$27,5,TRUE)))&lt;(J847/N847),S847&gt;R847),"エラー","OK"),IF(IF(I847="委託輸送",IF(H847="ガソリン",VLOOKUP(L847,参考データ!$D$4:$H$6,5,TRUE),VLOOKUP(L847,参考データ!$D$7:$H$15,5,TRUE)),IF(H847="ガソリン",VLOOKUP(L847,参考データ!$D$16:$H$18,5,TRUE),VLOOKUP(L847,参考データ!$D$19:$H$27,5,TRUE)))&lt;(J847/N847),"エラー","OK"))))</f>
        <v/>
      </c>
      <c r="AN847" s="156">
        <f t="shared" si="114"/>
        <v>0</v>
      </c>
      <c r="AO847" s="156">
        <f t="shared" si="115"/>
        <v>0</v>
      </c>
      <c r="AP847" s="140">
        <f t="shared" si="116"/>
        <v>0</v>
      </c>
      <c r="AQ847" s="159" t="str">
        <f t="shared" si="117"/>
        <v/>
      </c>
    </row>
    <row r="848" spans="2:43" x14ac:dyDescent="0.2">
      <c r="B848" s="202">
        <v>837</v>
      </c>
      <c r="C848" s="45"/>
      <c r="D848" s="114"/>
      <c r="E848" s="114"/>
      <c r="F848" s="114"/>
      <c r="G848" s="44"/>
      <c r="H848" s="10"/>
      <c r="I848" s="10"/>
      <c r="J848" s="5"/>
      <c r="K848" s="36"/>
      <c r="L848" s="37"/>
      <c r="M848" s="8"/>
      <c r="N848" s="82"/>
      <c r="O848" s="68"/>
      <c r="P848" s="82"/>
      <c r="Q848" s="81"/>
      <c r="R848" s="280" t="str">
        <f t="shared" si="112"/>
        <v/>
      </c>
      <c r="S848" s="39" t="str">
        <f>IF(I848="","",IF(I848="委託輸送",IF(H848="ガソリン",VLOOKUP(L848,参考データ!$D$4:$F$6,3,TRUE),VLOOKUP(L848,参考データ!$D$7:$F$15,3,TRUE)),IF(H848="ガソリン",VLOOKUP(L848,参考データ!$D$16:$F$18,3,TRUE),VLOOKUP(L848,参考データ!$D$19:$F$27,3,TRUE))))</f>
        <v/>
      </c>
      <c r="T848" s="204" t="str">
        <f>IF(C848="","",IF(AND(J848=0,K848=0),0,IF(Q848="有",IF(H848="ガソリン",VLOOKUP(M848,参考データ!$B$36:$F$38,3,FALSE)/R848^VLOOKUP(M848,参考データ!$B$36:$F$38,4,FALSE)/L848^VLOOKUP(M848,参考データ!$B$36:$F$38,5,FALSE),VLOOKUP(M848,参考データ!$B$39:$F$42,3,FALSE)/R848^VLOOKUP(M848,参考データ!$B$39:$F$42,4,FALSE)/L848^VLOOKUP(M848,参考データ!$B$39:$F$42,5,FALSE))*U848,J848/(IF(I848="委託輸送",IF(H848="ガソリン",INDEX(参考データ!$F$48:$I$50,MATCH(L848,参考データ!$D$48:$D$50,1),MATCH(M848,参考データ!$F$47:$I$47,0)),INDEX(参考データ!$F$51:$I$59,MATCH(L848,参考データ!$D$51:$D$59,1),MATCH(M848,参考データ!$F$47:$I$47,0))),IF(H848="ガソリン",INDEX(参考データ!$F$60:$I$62,MATCH(L848,参考データ!$D$60:$D$62,1),MATCH(M848,参考データ!$F$47:$I$47,0)),INDEX(参考データ!$F$63:$I$71,MATCH(L848,参考データ!$D$63:$D$71,1),MATCH(M848,参考データ!$F$47:$I$47,0))))))))</f>
        <v/>
      </c>
      <c r="U848" s="218" t="str">
        <f t="shared" si="113"/>
        <v/>
      </c>
      <c r="V848" s="206" t="str">
        <f>IF(C848="","",IF(AND(K848=0,T848=0),"OK",IF(Q848="有",IF(OR(IF(I848="委託輸送",IF(H848="ガソリン",VLOOKUP(L848,参考データ!$D$4:$H$6,5,TRUE),VLOOKUP(L848,参考データ!$D$7:$H$15,5,TRUE)),IF(H848="ガソリン",VLOOKUP(L848,参考データ!$D$16:$H$18,5,TRUE),VLOOKUP(L848,参考データ!$D$19:$H$27,5,TRUE)))&lt;(J848/N848),S848&gt;R848),"エラー","OK"),IF(IF(I848="委託輸送",IF(H848="ガソリン",VLOOKUP(L848,参考データ!$D$4:$H$6,5,TRUE),VLOOKUP(L848,参考データ!$D$7:$H$15,5,TRUE)),IF(H848="ガソリン",VLOOKUP(L848,参考データ!$D$16:$H$18,5,TRUE),VLOOKUP(L848,参考データ!$D$19:$H$27,5,TRUE)))&lt;(J848/N848),"エラー","OK"))))</f>
        <v/>
      </c>
      <c r="AN848" s="156">
        <f t="shared" si="114"/>
        <v>0</v>
      </c>
      <c r="AO848" s="156">
        <f t="shared" si="115"/>
        <v>0</v>
      </c>
      <c r="AP848" s="140">
        <f t="shared" si="116"/>
        <v>0</v>
      </c>
      <c r="AQ848" s="159" t="str">
        <f t="shared" si="117"/>
        <v/>
      </c>
    </row>
    <row r="849" spans="2:43" x14ac:dyDescent="0.2">
      <c r="B849" s="202">
        <v>838</v>
      </c>
      <c r="C849" s="45"/>
      <c r="D849" s="114"/>
      <c r="E849" s="114"/>
      <c r="F849" s="114"/>
      <c r="G849" s="44"/>
      <c r="H849" s="10"/>
      <c r="I849" s="10"/>
      <c r="J849" s="5"/>
      <c r="K849" s="36"/>
      <c r="L849" s="37"/>
      <c r="M849" s="8"/>
      <c r="N849" s="82"/>
      <c r="O849" s="68"/>
      <c r="P849" s="82"/>
      <c r="Q849" s="81"/>
      <c r="R849" s="280" t="str">
        <f t="shared" si="112"/>
        <v/>
      </c>
      <c r="S849" s="39" t="str">
        <f>IF(I849="","",IF(I849="委託輸送",IF(H849="ガソリン",VLOOKUP(L849,参考データ!$D$4:$F$6,3,TRUE),VLOOKUP(L849,参考データ!$D$7:$F$15,3,TRUE)),IF(H849="ガソリン",VLOOKUP(L849,参考データ!$D$16:$F$18,3,TRUE),VLOOKUP(L849,参考データ!$D$19:$F$27,3,TRUE))))</f>
        <v/>
      </c>
      <c r="T849" s="204" t="str">
        <f>IF(C849="","",IF(AND(J849=0,K849=0),0,IF(Q849="有",IF(H849="ガソリン",VLOOKUP(M849,参考データ!$B$36:$F$38,3,FALSE)/R849^VLOOKUP(M849,参考データ!$B$36:$F$38,4,FALSE)/L849^VLOOKUP(M849,参考データ!$B$36:$F$38,5,FALSE),VLOOKUP(M849,参考データ!$B$39:$F$42,3,FALSE)/R849^VLOOKUP(M849,参考データ!$B$39:$F$42,4,FALSE)/L849^VLOOKUP(M849,参考データ!$B$39:$F$42,5,FALSE))*U849,J849/(IF(I849="委託輸送",IF(H849="ガソリン",INDEX(参考データ!$F$48:$I$50,MATCH(L849,参考データ!$D$48:$D$50,1),MATCH(M849,参考データ!$F$47:$I$47,0)),INDEX(参考データ!$F$51:$I$59,MATCH(L849,参考データ!$D$51:$D$59,1),MATCH(M849,参考データ!$F$47:$I$47,0))),IF(H849="ガソリン",INDEX(参考データ!$F$60:$I$62,MATCH(L849,参考データ!$D$60:$D$62,1),MATCH(M849,参考データ!$F$47:$I$47,0)),INDEX(参考データ!$F$63:$I$71,MATCH(L849,参考データ!$D$63:$D$71,1),MATCH(M849,参考データ!$F$47:$I$47,0))))))))</f>
        <v/>
      </c>
      <c r="U849" s="218" t="str">
        <f t="shared" si="113"/>
        <v/>
      </c>
      <c r="V849" s="206" t="str">
        <f>IF(C849="","",IF(AND(K849=0,T849=0),"OK",IF(Q849="有",IF(OR(IF(I849="委託輸送",IF(H849="ガソリン",VLOOKUP(L849,参考データ!$D$4:$H$6,5,TRUE),VLOOKUP(L849,参考データ!$D$7:$H$15,5,TRUE)),IF(H849="ガソリン",VLOOKUP(L849,参考データ!$D$16:$H$18,5,TRUE),VLOOKUP(L849,参考データ!$D$19:$H$27,5,TRUE)))&lt;(J849/N849),S849&gt;R849),"エラー","OK"),IF(IF(I849="委託輸送",IF(H849="ガソリン",VLOOKUP(L849,参考データ!$D$4:$H$6,5,TRUE),VLOOKUP(L849,参考データ!$D$7:$H$15,5,TRUE)),IF(H849="ガソリン",VLOOKUP(L849,参考データ!$D$16:$H$18,5,TRUE),VLOOKUP(L849,参考データ!$D$19:$H$27,5,TRUE)))&lt;(J849/N849),"エラー","OK"))))</f>
        <v/>
      </c>
      <c r="AN849" s="156">
        <f t="shared" si="114"/>
        <v>0</v>
      </c>
      <c r="AO849" s="156">
        <f t="shared" si="115"/>
        <v>0</v>
      </c>
      <c r="AP849" s="140">
        <f t="shared" si="116"/>
        <v>0</v>
      </c>
      <c r="AQ849" s="159" t="str">
        <f t="shared" si="117"/>
        <v/>
      </c>
    </row>
    <row r="850" spans="2:43" x14ac:dyDescent="0.2">
      <c r="B850" s="202">
        <v>839</v>
      </c>
      <c r="C850" s="45"/>
      <c r="D850" s="114"/>
      <c r="E850" s="114"/>
      <c r="F850" s="114"/>
      <c r="G850" s="44"/>
      <c r="H850" s="10"/>
      <c r="I850" s="10"/>
      <c r="J850" s="5"/>
      <c r="K850" s="36"/>
      <c r="L850" s="37"/>
      <c r="M850" s="8"/>
      <c r="N850" s="82"/>
      <c r="O850" s="68"/>
      <c r="P850" s="82"/>
      <c r="Q850" s="81"/>
      <c r="R850" s="280" t="str">
        <f t="shared" si="112"/>
        <v/>
      </c>
      <c r="S850" s="39" t="str">
        <f>IF(I850="","",IF(I850="委託輸送",IF(H850="ガソリン",VLOOKUP(L850,参考データ!$D$4:$F$6,3,TRUE),VLOOKUP(L850,参考データ!$D$7:$F$15,3,TRUE)),IF(H850="ガソリン",VLOOKUP(L850,参考データ!$D$16:$F$18,3,TRUE),VLOOKUP(L850,参考データ!$D$19:$F$27,3,TRUE))))</f>
        <v/>
      </c>
      <c r="T850" s="204" t="str">
        <f>IF(C850="","",IF(AND(J850=0,K850=0),0,IF(Q850="有",IF(H850="ガソリン",VLOOKUP(M850,参考データ!$B$36:$F$38,3,FALSE)/R850^VLOOKUP(M850,参考データ!$B$36:$F$38,4,FALSE)/L850^VLOOKUP(M850,参考データ!$B$36:$F$38,5,FALSE),VLOOKUP(M850,参考データ!$B$39:$F$42,3,FALSE)/R850^VLOOKUP(M850,参考データ!$B$39:$F$42,4,FALSE)/L850^VLOOKUP(M850,参考データ!$B$39:$F$42,5,FALSE))*U850,J850/(IF(I850="委託輸送",IF(H850="ガソリン",INDEX(参考データ!$F$48:$I$50,MATCH(L850,参考データ!$D$48:$D$50,1),MATCH(M850,参考データ!$F$47:$I$47,0)),INDEX(参考データ!$F$51:$I$59,MATCH(L850,参考データ!$D$51:$D$59,1),MATCH(M850,参考データ!$F$47:$I$47,0))),IF(H850="ガソリン",INDEX(参考データ!$F$60:$I$62,MATCH(L850,参考データ!$D$60:$D$62,1),MATCH(M850,参考データ!$F$47:$I$47,0)),INDEX(参考データ!$F$63:$I$71,MATCH(L850,参考データ!$D$63:$D$71,1),MATCH(M850,参考データ!$F$47:$I$47,0))))))))</f>
        <v/>
      </c>
      <c r="U850" s="218" t="str">
        <f t="shared" si="113"/>
        <v/>
      </c>
      <c r="V850" s="206" t="str">
        <f>IF(C850="","",IF(AND(K850=0,T850=0),"OK",IF(Q850="有",IF(OR(IF(I850="委託輸送",IF(H850="ガソリン",VLOOKUP(L850,参考データ!$D$4:$H$6,5,TRUE),VLOOKUP(L850,参考データ!$D$7:$H$15,5,TRUE)),IF(H850="ガソリン",VLOOKUP(L850,参考データ!$D$16:$H$18,5,TRUE),VLOOKUP(L850,参考データ!$D$19:$H$27,5,TRUE)))&lt;(J850/N850),S850&gt;R850),"エラー","OK"),IF(IF(I850="委託輸送",IF(H850="ガソリン",VLOOKUP(L850,参考データ!$D$4:$H$6,5,TRUE),VLOOKUP(L850,参考データ!$D$7:$H$15,5,TRUE)),IF(H850="ガソリン",VLOOKUP(L850,参考データ!$D$16:$H$18,5,TRUE),VLOOKUP(L850,参考データ!$D$19:$H$27,5,TRUE)))&lt;(J850/N850),"エラー","OK"))))</f>
        <v/>
      </c>
      <c r="AN850" s="156">
        <f t="shared" si="114"/>
        <v>0</v>
      </c>
      <c r="AO850" s="156">
        <f t="shared" si="115"/>
        <v>0</v>
      </c>
      <c r="AP850" s="140">
        <f t="shared" si="116"/>
        <v>0</v>
      </c>
      <c r="AQ850" s="159" t="str">
        <f t="shared" si="117"/>
        <v/>
      </c>
    </row>
    <row r="851" spans="2:43" x14ac:dyDescent="0.2">
      <c r="B851" s="202">
        <v>840</v>
      </c>
      <c r="C851" s="45"/>
      <c r="D851" s="114"/>
      <c r="E851" s="114"/>
      <c r="F851" s="114"/>
      <c r="G851" s="44"/>
      <c r="H851" s="10"/>
      <c r="I851" s="10"/>
      <c r="J851" s="5"/>
      <c r="K851" s="36"/>
      <c r="L851" s="37"/>
      <c r="M851" s="8"/>
      <c r="N851" s="82"/>
      <c r="O851" s="68"/>
      <c r="P851" s="82"/>
      <c r="Q851" s="81"/>
      <c r="R851" s="280" t="str">
        <f t="shared" si="112"/>
        <v/>
      </c>
      <c r="S851" s="39" t="str">
        <f>IF(I851="","",IF(I851="委託輸送",IF(H851="ガソリン",VLOOKUP(L851,参考データ!$D$4:$F$6,3,TRUE),VLOOKUP(L851,参考データ!$D$7:$F$15,3,TRUE)),IF(H851="ガソリン",VLOOKUP(L851,参考データ!$D$16:$F$18,3,TRUE),VLOOKUP(L851,参考データ!$D$19:$F$27,3,TRUE))))</f>
        <v/>
      </c>
      <c r="T851" s="204" t="str">
        <f>IF(C851="","",IF(AND(J851=0,K851=0),0,IF(Q851="有",IF(H851="ガソリン",VLOOKUP(M851,参考データ!$B$36:$F$38,3,FALSE)/R851^VLOOKUP(M851,参考データ!$B$36:$F$38,4,FALSE)/L851^VLOOKUP(M851,参考データ!$B$36:$F$38,5,FALSE),VLOOKUP(M851,参考データ!$B$39:$F$42,3,FALSE)/R851^VLOOKUP(M851,参考データ!$B$39:$F$42,4,FALSE)/L851^VLOOKUP(M851,参考データ!$B$39:$F$42,5,FALSE))*U851,J851/(IF(I851="委託輸送",IF(H851="ガソリン",INDEX(参考データ!$F$48:$I$50,MATCH(L851,参考データ!$D$48:$D$50,1),MATCH(M851,参考データ!$F$47:$I$47,0)),INDEX(参考データ!$F$51:$I$59,MATCH(L851,参考データ!$D$51:$D$59,1),MATCH(M851,参考データ!$F$47:$I$47,0))),IF(H851="ガソリン",INDEX(参考データ!$F$60:$I$62,MATCH(L851,参考データ!$D$60:$D$62,1),MATCH(M851,参考データ!$F$47:$I$47,0)),INDEX(参考データ!$F$63:$I$71,MATCH(L851,参考データ!$D$63:$D$71,1),MATCH(M851,参考データ!$F$47:$I$47,0))))))))</f>
        <v/>
      </c>
      <c r="U851" s="218" t="str">
        <f t="shared" si="113"/>
        <v/>
      </c>
      <c r="V851" s="206" t="str">
        <f>IF(C851="","",IF(AND(K851=0,T851=0),"OK",IF(Q851="有",IF(OR(IF(I851="委託輸送",IF(H851="ガソリン",VLOOKUP(L851,参考データ!$D$4:$H$6,5,TRUE),VLOOKUP(L851,参考データ!$D$7:$H$15,5,TRUE)),IF(H851="ガソリン",VLOOKUP(L851,参考データ!$D$16:$H$18,5,TRUE),VLOOKUP(L851,参考データ!$D$19:$H$27,5,TRUE)))&lt;(J851/N851),S851&gt;R851),"エラー","OK"),IF(IF(I851="委託輸送",IF(H851="ガソリン",VLOOKUP(L851,参考データ!$D$4:$H$6,5,TRUE),VLOOKUP(L851,参考データ!$D$7:$H$15,5,TRUE)),IF(H851="ガソリン",VLOOKUP(L851,参考データ!$D$16:$H$18,5,TRUE),VLOOKUP(L851,参考データ!$D$19:$H$27,5,TRUE)))&lt;(J851/N851),"エラー","OK"))))</f>
        <v/>
      </c>
      <c r="AN851" s="156">
        <f t="shared" si="114"/>
        <v>0</v>
      </c>
      <c r="AO851" s="156">
        <f t="shared" si="115"/>
        <v>0</v>
      </c>
      <c r="AP851" s="140">
        <f t="shared" si="116"/>
        <v>0</v>
      </c>
      <c r="AQ851" s="159" t="str">
        <f t="shared" si="117"/>
        <v/>
      </c>
    </row>
    <row r="852" spans="2:43" x14ac:dyDescent="0.2">
      <c r="B852" s="202">
        <v>841</v>
      </c>
      <c r="C852" s="45"/>
      <c r="D852" s="114"/>
      <c r="E852" s="114"/>
      <c r="F852" s="114"/>
      <c r="G852" s="44"/>
      <c r="H852" s="10"/>
      <c r="I852" s="10"/>
      <c r="J852" s="5"/>
      <c r="K852" s="36"/>
      <c r="L852" s="37"/>
      <c r="M852" s="8"/>
      <c r="N852" s="82"/>
      <c r="O852" s="68"/>
      <c r="P852" s="82"/>
      <c r="Q852" s="81"/>
      <c r="R852" s="280" t="str">
        <f t="shared" si="112"/>
        <v/>
      </c>
      <c r="S852" s="39" t="str">
        <f>IF(I852="","",IF(I852="委託輸送",IF(H852="ガソリン",VLOOKUP(L852,参考データ!$D$4:$F$6,3,TRUE),VLOOKUP(L852,参考データ!$D$7:$F$15,3,TRUE)),IF(H852="ガソリン",VLOOKUP(L852,参考データ!$D$16:$F$18,3,TRUE),VLOOKUP(L852,参考データ!$D$19:$F$27,3,TRUE))))</f>
        <v/>
      </c>
      <c r="T852" s="204" t="str">
        <f>IF(C852="","",IF(AND(J852=0,K852=0),0,IF(Q852="有",IF(H852="ガソリン",VLOOKUP(M852,参考データ!$B$36:$F$38,3,FALSE)/R852^VLOOKUP(M852,参考データ!$B$36:$F$38,4,FALSE)/L852^VLOOKUP(M852,参考データ!$B$36:$F$38,5,FALSE),VLOOKUP(M852,参考データ!$B$39:$F$42,3,FALSE)/R852^VLOOKUP(M852,参考データ!$B$39:$F$42,4,FALSE)/L852^VLOOKUP(M852,参考データ!$B$39:$F$42,5,FALSE))*U852,J852/(IF(I852="委託輸送",IF(H852="ガソリン",INDEX(参考データ!$F$48:$I$50,MATCH(L852,参考データ!$D$48:$D$50,1),MATCH(M852,参考データ!$F$47:$I$47,0)),INDEX(参考データ!$F$51:$I$59,MATCH(L852,参考データ!$D$51:$D$59,1),MATCH(M852,参考データ!$F$47:$I$47,0))),IF(H852="ガソリン",INDEX(参考データ!$F$60:$I$62,MATCH(L852,参考データ!$D$60:$D$62,1),MATCH(M852,参考データ!$F$47:$I$47,0)),INDEX(参考データ!$F$63:$I$71,MATCH(L852,参考データ!$D$63:$D$71,1),MATCH(M852,参考データ!$F$47:$I$47,0))))))))</f>
        <v/>
      </c>
      <c r="U852" s="218" t="str">
        <f t="shared" si="113"/>
        <v/>
      </c>
      <c r="V852" s="206" t="str">
        <f>IF(C852="","",IF(AND(K852=0,T852=0),"OK",IF(Q852="有",IF(OR(IF(I852="委託輸送",IF(H852="ガソリン",VLOOKUP(L852,参考データ!$D$4:$H$6,5,TRUE),VLOOKUP(L852,参考データ!$D$7:$H$15,5,TRUE)),IF(H852="ガソリン",VLOOKUP(L852,参考データ!$D$16:$H$18,5,TRUE),VLOOKUP(L852,参考データ!$D$19:$H$27,5,TRUE)))&lt;(J852/N852),S852&gt;R852),"エラー","OK"),IF(IF(I852="委託輸送",IF(H852="ガソリン",VLOOKUP(L852,参考データ!$D$4:$H$6,5,TRUE),VLOOKUP(L852,参考データ!$D$7:$H$15,5,TRUE)),IF(H852="ガソリン",VLOOKUP(L852,参考データ!$D$16:$H$18,5,TRUE),VLOOKUP(L852,参考データ!$D$19:$H$27,5,TRUE)))&lt;(J852/N852),"エラー","OK"))))</f>
        <v/>
      </c>
      <c r="AN852" s="156">
        <f t="shared" si="114"/>
        <v>0</v>
      </c>
      <c r="AO852" s="156">
        <f t="shared" si="115"/>
        <v>0</v>
      </c>
      <c r="AP852" s="140">
        <f t="shared" si="116"/>
        <v>0</v>
      </c>
      <c r="AQ852" s="159" t="str">
        <f t="shared" si="117"/>
        <v/>
      </c>
    </row>
    <row r="853" spans="2:43" x14ac:dyDescent="0.2">
      <c r="B853" s="202">
        <v>842</v>
      </c>
      <c r="C853" s="45"/>
      <c r="D853" s="114"/>
      <c r="E853" s="114"/>
      <c r="F853" s="114"/>
      <c r="G853" s="44"/>
      <c r="H853" s="10"/>
      <c r="I853" s="10"/>
      <c r="J853" s="5"/>
      <c r="K853" s="36"/>
      <c r="L853" s="37"/>
      <c r="M853" s="8"/>
      <c r="N853" s="82"/>
      <c r="O853" s="68"/>
      <c r="P853" s="82"/>
      <c r="Q853" s="81"/>
      <c r="R853" s="280" t="str">
        <f t="shared" si="112"/>
        <v/>
      </c>
      <c r="S853" s="39" t="str">
        <f>IF(I853="","",IF(I853="委託輸送",IF(H853="ガソリン",VLOOKUP(L853,参考データ!$D$4:$F$6,3,TRUE),VLOOKUP(L853,参考データ!$D$7:$F$15,3,TRUE)),IF(H853="ガソリン",VLOOKUP(L853,参考データ!$D$16:$F$18,3,TRUE),VLOOKUP(L853,参考データ!$D$19:$F$27,3,TRUE))))</f>
        <v/>
      </c>
      <c r="T853" s="204" t="str">
        <f>IF(C853="","",IF(AND(J853=0,K853=0),0,IF(Q853="有",IF(H853="ガソリン",VLOOKUP(M853,参考データ!$B$36:$F$38,3,FALSE)/R853^VLOOKUP(M853,参考データ!$B$36:$F$38,4,FALSE)/L853^VLOOKUP(M853,参考データ!$B$36:$F$38,5,FALSE),VLOOKUP(M853,参考データ!$B$39:$F$42,3,FALSE)/R853^VLOOKUP(M853,参考データ!$B$39:$F$42,4,FALSE)/L853^VLOOKUP(M853,参考データ!$B$39:$F$42,5,FALSE))*U853,J853/(IF(I853="委託輸送",IF(H853="ガソリン",INDEX(参考データ!$F$48:$I$50,MATCH(L853,参考データ!$D$48:$D$50,1),MATCH(M853,参考データ!$F$47:$I$47,0)),INDEX(参考データ!$F$51:$I$59,MATCH(L853,参考データ!$D$51:$D$59,1),MATCH(M853,参考データ!$F$47:$I$47,0))),IF(H853="ガソリン",INDEX(参考データ!$F$60:$I$62,MATCH(L853,参考データ!$D$60:$D$62,1),MATCH(M853,参考データ!$F$47:$I$47,0)),INDEX(参考データ!$F$63:$I$71,MATCH(L853,参考データ!$D$63:$D$71,1),MATCH(M853,参考データ!$F$47:$I$47,0))))))))</f>
        <v/>
      </c>
      <c r="U853" s="218" t="str">
        <f t="shared" si="113"/>
        <v/>
      </c>
      <c r="V853" s="206" t="str">
        <f>IF(C853="","",IF(AND(K853=0,T853=0),"OK",IF(Q853="有",IF(OR(IF(I853="委託輸送",IF(H853="ガソリン",VLOOKUP(L853,参考データ!$D$4:$H$6,5,TRUE),VLOOKUP(L853,参考データ!$D$7:$H$15,5,TRUE)),IF(H853="ガソリン",VLOOKUP(L853,参考データ!$D$16:$H$18,5,TRUE),VLOOKUP(L853,参考データ!$D$19:$H$27,5,TRUE)))&lt;(J853/N853),S853&gt;R853),"エラー","OK"),IF(IF(I853="委託輸送",IF(H853="ガソリン",VLOOKUP(L853,参考データ!$D$4:$H$6,5,TRUE),VLOOKUP(L853,参考データ!$D$7:$H$15,5,TRUE)),IF(H853="ガソリン",VLOOKUP(L853,参考データ!$D$16:$H$18,5,TRUE),VLOOKUP(L853,参考データ!$D$19:$H$27,5,TRUE)))&lt;(J853/N853),"エラー","OK"))))</f>
        <v/>
      </c>
      <c r="AN853" s="156">
        <f t="shared" si="114"/>
        <v>0</v>
      </c>
      <c r="AO853" s="156">
        <f t="shared" si="115"/>
        <v>0</v>
      </c>
      <c r="AP853" s="140">
        <f t="shared" si="116"/>
        <v>0</v>
      </c>
      <c r="AQ853" s="159" t="str">
        <f t="shared" si="117"/>
        <v/>
      </c>
    </row>
    <row r="854" spans="2:43" x14ac:dyDescent="0.2">
      <c r="B854" s="202">
        <v>843</v>
      </c>
      <c r="C854" s="45"/>
      <c r="D854" s="114"/>
      <c r="E854" s="114"/>
      <c r="F854" s="114"/>
      <c r="G854" s="44"/>
      <c r="H854" s="10"/>
      <c r="I854" s="10"/>
      <c r="J854" s="5"/>
      <c r="K854" s="36"/>
      <c r="L854" s="37"/>
      <c r="M854" s="8"/>
      <c r="N854" s="82"/>
      <c r="O854" s="68"/>
      <c r="P854" s="82"/>
      <c r="Q854" s="81"/>
      <c r="R854" s="280" t="str">
        <f t="shared" si="112"/>
        <v/>
      </c>
      <c r="S854" s="39" t="str">
        <f>IF(I854="","",IF(I854="委託輸送",IF(H854="ガソリン",VLOOKUP(L854,参考データ!$D$4:$F$6,3,TRUE),VLOOKUP(L854,参考データ!$D$7:$F$15,3,TRUE)),IF(H854="ガソリン",VLOOKUP(L854,参考データ!$D$16:$F$18,3,TRUE),VLOOKUP(L854,参考データ!$D$19:$F$27,3,TRUE))))</f>
        <v/>
      </c>
      <c r="T854" s="204" t="str">
        <f>IF(C854="","",IF(AND(J854=0,K854=0),0,IF(Q854="有",IF(H854="ガソリン",VLOOKUP(M854,参考データ!$B$36:$F$38,3,FALSE)/R854^VLOOKUP(M854,参考データ!$B$36:$F$38,4,FALSE)/L854^VLOOKUP(M854,参考データ!$B$36:$F$38,5,FALSE),VLOOKUP(M854,参考データ!$B$39:$F$42,3,FALSE)/R854^VLOOKUP(M854,参考データ!$B$39:$F$42,4,FALSE)/L854^VLOOKUP(M854,参考データ!$B$39:$F$42,5,FALSE))*U854,J854/(IF(I854="委託輸送",IF(H854="ガソリン",INDEX(参考データ!$F$48:$I$50,MATCH(L854,参考データ!$D$48:$D$50,1),MATCH(M854,参考データ!$F$47:$I$47,0)),INDEX(参考データ!$F$51:$I$59,MATCH(L854,参考データ!$D$51:$D$59,1),MATCH(M854,参考データ!$F$47:$I$47,0))),IF(H854="ガソリン",INDEX(参考データ!$F$60:$I$62,MATCH(L854,参考データ!$D$60:$D$62,1),MATCH(M854,参考データ!$F$47:$I$47,0)),INDEX(参考データ!$F$63:$I$71,MATCH(L854,参考データ!$D$63:$D$71,1),MATCH(M854,参考データ!$F$47:$I$47,0))))))))</f>
        <v/>
      </c>
      <c r="U854" s="218" t="str">
        <f t="shared" si="113"/>
        <v/>
      </c>
      <c r="V854" s="206" t="str">
        <f>IF(C854="","",IF(AND(K854=0,T854=0),"OK",IF(Q854="有",IF(OR(IF(I854="委託輸送",IF(H854="ガソリン",VLOOKUP(L854,参考データ!$D$4:$H$6,5,TRUE),VLOOKUP(L854,参考データ!$D$7:$H$15,5,TRUE)),IF(H854="ガソリン",VLOOKUP(L854,参考データ!$D$16:$H$18,5,TRUE),VLOOKUP(L854,参考データ!$D$19:$H$27,5,TRUE)))&lt;(J854/N854),S854&gt;R854),"エラー","OK"),IF(IF(I854="委託輸送",IF(H854="ガソリン",VLOOKUP(L854,参考データ!$D$4:$H$6,5,TRUE),VLOOKUP(L854,参考データ!$D$7:$H$15,5,TRUE)),IF(H854="ガソリン",VLOOKUP(L854,参考データ!$D$16:$H$18,5,TRUE),VLOOKUP(L854,参考データ!$D$19:$H$27,5,TRUE)))&lt;(J854/N854),"エラー","OK"))))</f>
        <v/>
      </c>
      <c r="AN854" s="156">
        <f t="shared" si="114"/>
        <v>0</v>
      </c>
      <c r="AO854" s="156">
        <f t="shared" si="115"/>
        <v>0</v>
      </c>
      <c r="AP854" s="140">
        <f t="shared" si="116"/>
        <v>0</v>
      </c>
      <c r="AQ854" s="159" t="str">
        <f t="shared" si="117"/>
        <v/>
      </c>
    </row>
    <row r="855" spans="2:43" x14ac:dyDescent="0.2">
      <c r="B855" s="202">
        <v>844</v>
      </c>
      <c r="C855" s="45"/>
      <c r="D855" s="114"/>
      <c r="E855" s="114"/>
      <c r="F855" s="114"/>
      <c r="G855" s="44"/>
      <c r="H855" s="10"/>
      <c r="I855" s="10"/>
      <c r="J855" s="5"/>
      <c r="K855" s="36"/>
      <c r="L855" s="37"/>
      <c r="M855" s="8"/>
      <c r="N855" s="82"/>
      <c r="O855" s="68"/>
      <c r="P855" s="82"/>
      <c r="Q855" s="81"/>
      <c r="R855" s="280" t="str">
        <f t="shared" si="112"/>
        <v/>
      </c>
      <c r="S855" s="39" t="str">
        <f>IF(I855="","",IF(I855="委託輸送",IF(H855="ガソリン",VLOOKUP(L855,参考データ!$D$4:$F$6,3,TRUE),VLOOKUP(L855,参考データ!$D$7:$F$15,3,TRUE)),IF(H855="ガソリン",VLOOKUP(L855,参考データ!$D$16:$F$18,3,TRUE),VLOOKUP(L855,参考データ!$D$19:$F$27,3,TRUE))))</f>
        <v/>
      </c>
      <c r="T855" s="204" t="str">
        <f>IF(C855="","",IF(AND(J855=0,K855=0),0,IF(Q855="有",IF(H855="ガソリン",VLOOKUP(M855,参考データ!$B$36:$F$38,3,FALSE)/R855^VLOOKUP(M855,参考データ!$B$36:$F$38,4,FALSE)/L855^VLOOKUP(M855,参考データ!$B$36:$F$38,5,FALSE),VLOOKUP(M855,参考データ!$B$39:$F$42,3,FALSE)/R855^VLOOKUP(M855,参考データ!$B$39:$F$42,4,FALSE)/L855^VLOOKUP(M855,参考データ!$B$39:$F$42,5,FALSE))*U855,J855/(IF(I855="委託輸送",IF(H855="ガソリン",INDEX(参考データ!$F$48:$I$50,MATCH(L855,参考データ!$D$48:$D$50,1),MATCH(M855,参考データ!$F$47:$I$47,0)),INDEX(参考データ!$F$51:$I$59,MATCH(L855,参考データ!$D$51:$D$59,1),MATCH(M855,参考データ!$F$47:$I$47,0))),IF(H855="ガソリン",INDEX(参考データ!$F$60:$I$62,MATCH(L855,参考データ!$D$60:$D$62,1),MATCH(M855,参考データ!$F$47:$I$47,0)),INDEX(参考データ!$F$63:$I$71,MATCH(L855,参考データ!$D$63:$D$71,1),MATCH(M855,参考データ!$F$47:$I$47,0))))))))</f>
        <v/>
      </c>
      <c r="U855" s="218" t="str">
        <f t="shared" si="113"/>
        <v/>
      </c>
      <c r="V855" s="206" t="str">
        <f>IF(C855="","",IF(AND(K855=0,T855=0),"OK",IF(Q855="有",IF(OR(IF(I855="委託輸送",IF(H855="ガソリン",VLOOKUP(L855,参考データ!$D$4:$H$6,5,TRUE),VLOOKUP(L855,参考データ!$D$7:$H$15,5,TRUE)),IF(H855="ガソリン",VLOOKUP(L855,参考データ!$D$16:$H$18,5,TRUE),VLOOKUP(L855,参考データ!$D$19:$H$27,5,TRUE)))&lt;(J855/N855),S855&gt;R855),"エラー","OK"),IF(IF(I855="委託輸送",IF(H855="ガソリン",VLOOKUP(L855,参考データ!$D$4:$H$6,5,TRUE),VLOOKUP(L855,参考データ!$D$7:$H$15,5,TRUE)),IF(H855="ガソリン",VLOOKUP(L855,参考データ!$D$16:$H$18,5,TRUE),VLOOKUP(L855,参考データ!$D$19:$H$27,5,TRUE)))&lt;(J855/N855),"エラー","OK"))))</f>
        <v/>
      </c>
      <c r="AN855" s="156">
        <f t="shared" si="114"/>
        <v>0</v>
      </c>
      <c r="AO855" s="156">
        <f t="shared" si="115"/>
        <v>0</v>
      </c>
      <c r="AP855" s="140">
        <f t="shared" si="116"/>
        <v>0</v>
      </c>
      <c r="AQ855" s="159" t="str">
        <f t="shared" si="117"/>
        <v/>
      </c>
    </row>
    <row r="856" spans="2:43" x14ac:dyDescent="0.2">
      <c r="B856" s="202">
        <v>845</v>
      </c>
      <c r="C856" s="45"/>
      <c r="D856" s="114"/>
      <c r="E856" s="114"/>
      <c r="F856" s="114"/>
      <c r="G856" s="44"/>
      <c r="H856" s="10"/>
      <c r="I856" s="10"/>
      <c r="J856" s="5"/>
      <c r="K856" s="36"/>
      <c r="L856" s="37"/>
      <c r="M856" s="8"/>
      <c r="N856" s="82"/>
      <c r="O856" s="68"/>
      <c r="P856" s="82"/>
      <c r="Q856" s="81"/>
      <c r="R856" s="280" t="str">
        <f t="shared" si="112"/>
        <v/>
      </c>
      <c r="S856" s="39" t="str">
        <f>IF(I856="","",IF(I856="委託輸送",IF(H856="ガソリン",VLOOKUP(L856,参考データ!$D$4:$F$6,3,TRUE),VLOOKUP(L856,参考データ!$D$7:$F$15,3,TRUE)),IF(H856="ガソリン",VLOOKUP(L856,参考データ!$D$16:$F$18,3,TRUE),VLOOKUP(L856,参考データ!$D$19:$F$27,3,TRUE))))</f>
        <v/>
      </c>
      <c r="T856" s="204" t="str">
        <f>IF(C856="","",IF(AND(J856=0,K856=0),0,IF(Q856="有",IF(H856="ガソリン",VLOOKUP(M856,参考データ!$B$36:$F$38,3,FALSE)/R856^VLOOKUP(M856,参考データ!$B$36:$F$38,4,FALSE)/L856^VLOOKUP(M856,参考データ!$B$36:$F$38,5,FALSE),VLOOKUP(M856,参考データ!$B$39:$F$42,3,FALSE)/R856^VLOOKUP(M856,参考データ!$B$39:$F$42,4,FALSE)/L856^VLOOKUP(M856,参考データ!$B$39:$F$42,5,FALSE))*U856,J856/(IF(I856="委託輸送",IF(H856="ガソリン",INDEX(参考データ!$F$48:$I$50,MATCH(L856,参考データ!$D$48:$D$50,1),MATCH(M856,参考データ!$F$47:$I$47,0)),INDEX(参考データ!$F$51:$I$59,MATCH(L856,参考データ!$D$51:$D$59,1),MATCH(M856,参考データ!$F$47:$I$47,0))),IF(H856="ガソリン",INDEX(参考データ!$F$60:$I$62,MATCH(L856,参考データ!$D$60:$D$62,1),MATCH(M856,参考データ!$F$47:$I$47,0)),INDEX(参考データ!$F$63:$I$71,MATCH(L856,参考データ!$D$63:$D$71,1),MATCH(M856,参考データ!$F$47:$I$47,0))))))))</f>
        <v/>
      </c>
      <c r="U856" s="218" t="str">
        <f t="shared" si="113"/>
        <v/>
      </c>
      <c r="V856" s="206" t="str">
        <f>IF(C856="","",IF(AND(K856=0,T856=0),"OK",IF(Q856="有",IF(OR(IF(I856="委託輸送",IF(H856="ガソリン",VLOOKUP(L856,参考データ!$D$4:$H$6,5,TRUE),VLOOKUP(L856,参考データ!$D$7:$H$15,5,TRUE)),IF(H856="ガソリン",VLOOKUP(L856,参考データ!$D$16:$H$18,5,TRUE),VLOOKUP(L856,参考データ!$D$19:$H$27,5,TRUE)))&lt;(J856/N856),S856&gt;R856),"エラー","OK"),IF(IF(I856="委託輸送",IF(H856="ガソリン",VLOOKUP(L856,参考データ!$D$4:$H$6,5,TRUE),VLOOKUP(L856,参考データ!$D$7:$H$15,5,TRUE)),IF(H856="ガソリン",VLOOKUP(L856,参考データ!$D$16:$H$18,5,TRUE),VLOOKUP(L856,参考データ!$D$19:$H$27,5,TRUE)))&lt;(J856/N856),"エラー","OK"))))</f>
        <v/>
      </c>
      <c r="AN856" s="156">
        <f t="shared" si="114"/>
        <v>0</v>
      </c>
      <c r="AO856" s="156">
        <f t="shared" si="115"/>
        <v>0</v>
      </c>
      <c r="AP856" s="140">
        <f t="shared" si="116"/>
        <v>0</v>
      </c>
      <c r="AQ856" s="159" t="str">
        <f t="shared" si="117"/>
        <v/>
      </c>
    </row>
    <row r="857" spans="2:43" x14ac:dyDescent="0.2">
      <c r="B857" s="202">
        <v>846</v>
      </c>
      <c r="C857" s="45"/>
      <c r="D857" s="114"/>
      <c r="E857" s="114"/>
      <c r="F857" s="114"/>
      <c r="G857" s="44"/>
      <c r="H857" s="10"/>
      <c r="I857" s="10"/>
      <c r="J857" s="5"/>
      <c r="K857" s="36"/>
      <c r="L857" s="37"/>
      <c r="M857" s="8"/>
      <c r="N857" s="82"/>
      <c r="O857" s="68"/>
      <c r="P857" s="82"/>
      <c r="Q857" s="81"/>
      <c r="R857" s="280" t="str">
        <f t="shared" si="112"/>
        <v/>
      </c>
      <c r="S857" s="39" t="str">
        <f>IF(I857="","",IF(I857="委託輸送",IF(H857="ガソリン",VLOOKUP(L857,参考データ!$D$4:$F$6,3,TRUE),VLOOKUP(L857,参考データ!$D$7:$F$15,3,TRUE)),IF(H857="ガソリン",VLOOKUP(L857,参考データ!$D$16:$F$18,3,TRUE),VLOOKUP(L857,参考データ!$D$19:$F$27,3,TRUE))))</f>
        <v/>
      </c>
      <c r="T857" s="204" t="str">
        <f>IF(C857="","",IF(AND(J857=0,K857=0),0,IF(Q857="有",IF(H857="ガソリン",VLOOKUP(M857,参考データ!$B$36:$F$38,3,FALSE)/R857^VLOOKUP(M857,参考データ!$B$36:$F$38,4,FALSE)/L857^VLOOKUP(M857,参考データ!$B$36:$F$38,5,FALSE),VLOOKUP(M857,参考データ!$B$39:$F$42,3,FALSE)/R857^VLOOKUP(M857,参考データ!$B$39:$F$42,4,FALSE)/L857^VLOOKUP(M857,参考データ!$B$39:$F$42,5,FALSE))*U857,J857/(IF(I857="委託輸送",IF(H857="ガソリン",INDEX(参考データ!$F$48:$I$50,MATCH(L857,参考データ!$D$48:$D$50,1),MATCH(M857,参考データ!$F$47:$I$47,0)),INDEX(参考データ!$F$51:$I$59,MATCH(L857,参考データ!$D$51:$D$59,1),MATCH(M857,参考データ!$F$47:$I$47,0))),IF(H857="ガソリン",INDEX(参考データ!$F$60:$I$62,MATCH(L857,参考データ!$D$60:$D$62,1),MATCH(M857,参考データ!$F$47:$I$47,0)),INDEX(参考データ!$F$63:$I$71,MATCH(L857,参考データ!$D$63:$D$71,1),MATCH(M857,参考データ!$F$47:$I$47,0))))))))</f>
        <v/>
      </c>
      <c r="U857" s="218" t="str">
        <f t="shared" si="113"/>
        <v/>
      </c>
      <c r="V857" s="206" t="str">
        <f>IF(C857="","",IF(AND(K857=0,T857=0),"OK",IF(Q857="有",IF(OR(IF(I857="委託輸送",IF(H857="ガソリン",VLOOKUP(L857,参考データ!$D$4:$H$6,5,TRUE),VLOOKUP(L857,参考データ!$D$7:$H$15,5,TRUE)),IF(H857="ガソリン",VLOOKUP(L857,参考データ!$D$16:$H$18,5,TRUE),VLOOKUP(L857,参考データ!$D$19:$H$27,5,TRUE)))&lt;(J857/N857),S857&gt;R857),"エラー","OK"),IF(IF(I857="委託輸送",IF(H857="ガソリン",VLOOKUP(L857,参考データ!$D$4:$H$6,5,TRUE),VLOOKUP(L857,参考データ!$D$7:$H$15,5,TRUE)),IF(H857="ガソリン",VLOOKUP(L857,参考データ!$D$16:$H$18,5,TRUE),VLOOKUP(L857,参考データ!$D$19:$H$27,5,TRUE)))&lt;(J857/N857),"エラー","OK"))))</f>
        <v/>
      </c>
      <c r="AN857" s="156">
        <f t="shared" si="114"/>
        <v>0</v>
      </c>
      <c r="AO857" s="156">
        <f t="shared" si="115"/>
        <v>0</v>
      </c>
      <c r="AP857" s="140">
        <f t="shared" si="116"/>
        <v>0</v>
      </c>
      <c r="AQ857" s="159" t="str">
        <f t="shared" si="117"/>
        <v/>
      </c>
    </row>
    <row r="858" spans="2:43" x14ac:dyDescent="0.2">
      <c r="B858" s="202">
        <v>847</v>
      </c>
      <c r="C858" s="45"/>
      <c r="D858" s="114"/>
      <c r="E858" s="114"/>
      <c r="F858" s="114"/>
      <c r="G858" s="44"/>
      <c r="H858" s="10"/>
      <c r="I858" s="10"/>
      <c r="J858" s="5"/>
      <c r="K858" s="36"/>
      <c r="L858" s="37"/>
      <c r="M858" s="8"/>
      <c r="N858" s="82"/>
      <c r="O858" s="68"/>
      <c r="P858" s="82"/>
      <c r="Q858" s="81"/>
      <c r="R858" s="280" t="str">
        <f t="shared" si="112"/>
        <v/>
      </c>
      <c r="S858" s="39" t="str">
        <f>IF(I858="","",IF(I858="委託輸送",IF(H858="ガソリン",VLOOKUP(L858,参考データ!$D$4:$F$6,3,TRUE),VLOOKUP(L858,参考データ!$D$7:$F$15,3,TRUE)),IF(H858="ガソリン",VLOOKUP(L858,参考データ!$D$16:$F$18,3,TRUE),VLOOKUP(L858,参考データ!$D$19:$F$27,3,TRUE))))</f>
        <v/>
      </c>
      <c r="T858" s="204" t="str">
        <f>IF(C858="","",IF(AND(J858=0,K858=0),0,IF(Q858="有",IF(H858="ガソリン",VLOOKUP(M858,参考データ!$B$36:$F$38,3,FALSE)/R858^VLOOKUP(M858,参考データ!$B$36:$F$38,4,FALSE)/L858^VLOOKUP(M858,参考データ!$B$36:$F$38,5,FALSE),VLOOKUP(M858,参考データ!$B$39:$F$42,3,FALSE)/R858^VLOOKUP(M858,参考データ!$B$39:$F$42,4,FALSE)/L858^VLOOKUP(M858,参考データ!$B$39:$F$42,5,FALSE))*U858,J858/(IF(I858="委託輸送",IF(H858="ガソリン",INDEX(参考データ!$F$48:$I$50,MATCH(L858,参考データ!$D$48:$D$50,1),MATCH(M858,参考データ!$F$47:$I$47,0)),INDEX(参考データ!$F$51:$I$59,MATCH(L858,参考データ!$D$51:$D$59,1),MATCH(M858,参考データ!$F$47:$I$47,0))),IF(H858="ガソリン",INDEX(参考データ!$F$60:$I$62,MATCH(L858,参考データ!$D$60:$D$62,1),MATCH(M858,参考データ!$F$47:$I$47,0)),INDEX(参考データ!$F$63:$I$71,MATCH(L858,参考データ!$D$63:$D$71,1),MATCH(M858,参考データ!$F$47:$I$47,0))))))))</f>
        <v/>
      </c>
      <c r="U858" s="218" t="str">
        <f t="shared" si="113"/>
        <v/>
      </c>
      <c r="V858" s="206" t="str">
        <f>IF(C858="","",IF(AND(K858=0,T858=0),"OK",IF(Q858="有",IF(OR(IF(I858="委託輸送",IF(H858="ガソリン",VLOOKUP(L858,参考データ!$D$4:$H$6,5,TRUE),VLOOKUP(L858,参考データ!$D$7:$H$15,5,TRUE)),IF(H858="ガソリン",VLOOKUP(L858,参考データ!$D$16:$H$18,5,TRUE),VLOOKUP(L858,参考データ!$D$19:$H$27,5,TRUE)))&lt;(J858/N858),S858&gt;R858),"エラー","OK"),IF(IF(I858="委託輸送",IF(H858="ガソリン",VLOOKUP(L858,参考データ!$D$4:$H$6,5,TRUE),VLOOKUP(L858,参考データ!$D$7:$H$15,5,TRUE)),IF(H858="ガソリン",VLOOKUP(L858,参考データ!$D$16:$H$18,5,TRUE),VLOOKUP(L858,参考データ!$D$19:$H$27,5,TRUE)))&lt;(J858/N858),"エラー","OK"))))</f>
        <v/>
      </c>
      <c r="AN858" s="156">
        <f t="shared" si="114"/>
        <v>0</v>
      </c>
      <c r="AO858" s="156">
        <f t="shared" si="115"/>
        <v>0</v>
      </c>
      <c r="AP858" s="140">
        <f t="shared" si="116"/>
        <v>0</v>
      </c>
      <c r="AQ858" s="159" t="str">
        <f t="shared" si="117"/>
        <v/>
      </c>
    </row>
    <row r="859" spans="2:43" x14ac:dyDescent="0.2">
      <c r="B859" s="202">
        <v>848</v>
      </c>
      <c r="C859" s="45"/>
      <c r="D859" s="114"/>
      <c r="E859" s="114"/>
      <c r="F859" s="114"/>
      <c r="G859" s="44"/>
      <c r="H859" s="10"/>
      <c r="I859" s="10"/>
      <c r="J859" s="5"/>
      <c r="K859" s="36"/>
      <c r="L859" s="37"/>
      <c r="M859" s="8"/>
      <c r="N859" s="82"/>
      <c r="O859" s="68"/>
      <c r="P859" s="82"/>
      <c r="Q859" s="81"/>
      <c r="R859" s="280" t="str">
        <f t="shared" si="112"/>
        <v/>
      </c>
      <c r="S859" s="39" t="str">
        <f>IF(I859="","",IF(I859="委託輸送",IF(H859="ガソリン",VLOOKUP(L859,参考データ!$D$4:$F$6,3,TRUE),VLOOKUP(L859,参考データ!$D$7:$F$15,3,TRUE)),IF(H859="ガソリン",VLOOKUP(L859,参考データ!$D$16:$F$18,3,TRUE),VLOOKUP(L859,参考データ!$D$19:$F$27,3,TRUE))))</f>
        <v/>
      </c>
      <c r="T859" s="204" t="str">
        <f>IF(C859="","",IF(AND(J859=0,K859=0),0,IF(Q859="有",IF(H859="ガソリン",VLOOKUP(M859,参考データ!$B$36:$F$38,3,FALSE)/R859^VLOOKUP(M859,参考データ!$B$36:$F$38,4,FALSE)/L859^VLOOKUP(M859,参考データ!$B$36:$F$38,5,FALSE),VLOOKUP(M859,参考データ!$B$39:$F$42,3,FALSE)/R859^VLOOKUP(M859,参考データ!$B$39:$F$42,4,FALSE)/L859^VLOOKUP(M859,参考データ!$B$39:$F$42,5,FALSE))*U859,J859/(IF(I859="委託輸送",IF(H859="ガソリン",INDEX(参考データ!$F$48:$I$50,MATCH(L859,参考データ!$D$48:$D$50,1),MATCH(M859,参考データ!$F$47:$I$47,0)),INDEX(参考データ!$F$51:$I$59,MATCH(L859,参考データ!$D$51:$D$59,1),MATCH(M859,参考データ!$F$47:$I$47,0))),IF(H859="ガソリン",INDEX(参考データ!$F$60:$I$62,MATCH(L859,参考データ!$D$60:$D$62,1),MATCH(M859,参考データ!$F$47:$I$47,0)),INDEX(参考データ!$F$63:$I$71,MATCH(L859,参考データ!$D$63:$D$71,1),MATCH(M859,参考データ!$F$47:$I$47,0))))))))</f>
        <v/>
      </c>
      <c r="U859" s="218" t="str">
        <f t="shared" si="113"/>
        <v/>
      </c>
      <c r="V859" s="206" t="str">
        <f>IF(C859="","",IF(AND(K859=0,T859=0),"OK",IF(Q859="有",IF(OR(IF(I859="委託輸送",IF(H859="ガソリン",VLOOKUP(L859,参考データ!$D$4:$H$6,5,TRUE),VLOOKUP(L859,参考データ!$D$7:$H$15,5,TRUE)),IF(H859="ガソリン",VLOOKUP(L859,参考データ!$D$16:$H$18,5,TRUE),VLOOKUP(L859,参考データ!$D$19:$H$27,5,TRUE)))&lt;(J859/N859),S859&gt;R859),"エラー","OK"),IF(IF(I859="委託輸送",IF(H859="ガソリン",VLOOKUP(L859,参考データ!$D$4:$H$6,5,TRUE),VLOOKUP(L859,参考データ!$D$7:$H$15,5,TRUE)),IF(H859="ガソリン",VLOOKUP(L859,参考データ!$D$16:$H$18,5,TRUE),VLOOKUP(L859,参考データ!$D$19:$H$27,5,TRUE)))&lt;(J859/N859),"エラー","OK"))))</f>
        <v/>
      </c>
      <c r="AN859" s="156">
        <f t="shared" si="114"/>
        <v>0</v>
      </c>
      <c r="AO859" s="156">
        <f t="shared" si="115"/>
        <v>0</v>
      </c>
      <c r="AP859" s="140">
        <f t="shared" si="116"/>
        <v>0</v>
      </c>
      <c r="AQ859" s="159" t="str">
        <f t="shared" si="117"/>
        <v/>
      </c>
    </row>
    <row r="860" spans="2:43" x14ac:dyDescent="0.2">
      <c r="B860" s="202">
        <v>849</v>
      </c>
      <c r="C860" s="45"/>
      <c r="D860" s="114"/>
      <c r="E860" s="114"/>
      <c r="F860" s="114"/>
      <c r="G860" s="44"/>
      <c r="H860" s="10"/>
      <c r="I860" s="10"/>
      <c r="J860" s="5"/>
      <c r="K860" s="36"/>
      <c r="L860" s="37"/>
      <c r="M860" s="8"/>
      <c r="N860" s="82"/>
      <c r="O860" s="68"/>
      <c r="P860" s="82"/>
      <c r="Q860" s="81"/>
      <c r="R860" s="280" t="str">
        <f t="shared" si="112"/>
        <v/>
      </c>
      <c r="S860" s="39" t="str">
        <f>IF(I860="","",IF(I860="委託輸送",IF(H860="ガソリン",VLOOKUP(L860,参考データ!$D$4:$F$6,3,TRUE),VLOOKUP(L860,参考データ!$D$7:$F$15,3,TRUE)),IF(H860="ガソリン",VLOOKUP(L860,参考データ!$D$16:$F$18,3,TRUE),VLOOKUP(L860,参考データ!$D$19:$F$27,3,TRUE))))</f>
        <v/>
      </c>
      <c r="T860" s="204" t="str">
        <f>IF(C860="","",IF(AND(J860=0,K860=0),0,IF(Q860="有",IF(H860="ガソリン",VLOOKUP(M860,参考データ!$B$36:$F$38,3,FALSE)/R860^VLOOKUP(M860,参考データ!$B$36:$F$38,4,FALSE)/L860^VLOOKUP(M860,参考データ!$B$36:$F$38,5,FALSE),VLOOKUP(M860,参考データ!$B$39:$F$42,3,FALSE)/R860^VLOOKUP(M860,参考データ!$B$39:$F$42,4,FALSE)/L860^VLOOKUP(M860,参考データ!$B$39:$F$42,5,FALSE))*U860,J860/(IF(I860="委託輸送",IF(H860="ガソリン",INDEX(参考データ!$F$48:$I$50,MATCH(L860,参考データ!$D$48:$D$50,1),MATCH(M860,参考データ!$F$47:$I$47,0)),INDEX(参考データ!$F$51:$I$59,MATCH(L860,参考データ!$D$51:$D$59,1),MATCH(M860,参考データ!$F$47:$I$47,0))),IF(H860="ガソリン",INDEX(参考データ!$F$60:$I$62,MATCH(L860,参考データ!$D$60:$D$62,1),MATCH(M860,参考データ!$F$47:$I$47,0)),INDEX(参考データ!$F$63:$I$71,MATCH(L860,参考データ!$D$63:$D$71,1),MATCH(M860,参考データ!$F$47:$I$47,0))))))))</f>
        <v/>
      </c>
      <c r="U860" s="218" t="str">
        <f t="shared" si="113"/>
        <v/>
      </c>
      <c r="V860" s="206" t="str">
        <f>IF(C860="","",IF(AND(K860=0,T860=0),"OK",IF(Q860="有",IF(OR(IF(I860="委託輸送",IF(H860="ガソリン",VLOOKUP(L860,参考データ!$D$4:$H$6,5,TRUE),VLOOKUP(L860,参考データ!$D$7:$H$15,5,TRUE)),IF(H860="ガソリン",VLOOKUP(L860,参考データ!$D$16:$H$18,5,TRUE),VLOOKUP(L860,参考データ!$D$19:$H$27,5,TRUE)))&lt;(J860/N860),S860&gt;R860),"エラー","OK"),IF(IF(I860="委託輸送",IF(H860="ガソリン",VLOOKUP(L860,参考データ!$D$4:$H$6,5,TRUE),VLOOKUP(L860,参考データ!$D$7:$H$15,5,TRUE)),IF(H860="ガソリン",VLOOKUP(L860,参考データ!$D$16:$H$18,5,TRUE),VLOOKUP(L860,参考データ!$D$19:$H$27,5,TRUE)))&lt;(J860/N860),"エラー","OK"))))</f>
        <v/>
      </c>
      <c r="AN860" s="156">
        <f t="shared" si="114"/>
        <v>0</v>
      </c>
      <c r="AO860" s="156">
        <f t="shared" si="115"/>
        <v>0</v>
      </c>
      <c r="AP860" s="140">
        <f t="shared" si="116"/>
        <v>0</v>
      </c>
      <c r="AQ860" s="159" t="str">
        <f t="shared" si="117"/>
        <v/>
      </c>
    </row>
    <row r="861" spans="2:43" x14ac:dyDescent="0.2">
      <c r="B861" s="202">
        <v>850</v>
      </c>
      <c r="C861" s="45"/>
      <c r="D861" s="114"/>
      <c r="E861" s="114"/>
      <c r="F861" s="114"/>
      <c r="G861" s="44"/>
      <c r="H861" s="10"/>
      <c r="I861" s="10"/>
      <c r="J861" s="5"/>
      <c r="K861" s="36"/>
      <c r="L861" s="37"/>
      <c r="M861" s="8"/>
      <c r="N861" s="82"/>
      <c r="O861" s="68"/>
      <c r="P861" s="82"/>
      <c r="Q861" s="81"/>
      <c r="R861" s="280" t="str">
        <f t="shared" si="112"/>
        <v/>
      </c>
      <c r="S861" s="39" t="str">
        <f>IF(I861="","",IF(I861="委託輸送",IF(H861="ガソリン",VLOOKUP(L861,参考データ!$D$4:$F$6,3,TRUE),VLOOKUP(L861,参考データ!$D$7:$F$15,3,TRUE)),IF(H861="ガソリン",VLOOKUP(L861,参考データ!$D$16:$F$18,3,TRUE),VLOOKUP(L861,参考データ!$D$19:$F$27,3,TRUE))))</f>
        <v/>
      </c>
      <c r="T861" s="204" t="str">
        <f>IF(C861="","",IF(AND(J861=0,K861=0),0,IF(Q861="有",IF(H861="ガソリン",VLOOKUP(M861,参考データ!$B$36:$F$38,3,FALSE)/R861^VLOOKUP(M861,参考データ!$B$36:$F$38,4,FALSE)/L861^VLOOKUP(M861,参考データ!$B$36:$F$38,5,FALSE),VLOOKUP(M861,参考データ!$B$39:$F$42,3,FALSE)/R861^VLOOKUP(M861,参考データ!$B$39:$F$42,4,FALSE)/L861^VLOOKUP(M861,参考データ!$B$39:$F$42,5,FALSE))*U861,J861/(IF(I861="委託輸送",IF(H861="ガソリン",INDEX(参考データ!$F$48:$I$50,MATCH(L861,参考データ!$D$48:$D$50,1),MATCH(M861,参考データ!$F$47:$I$47,0)),INDEX(参考データ!$F$51:$I$59,MATCH(L861,参考データ!$D$51:$D$59,1),MATCH(M861,参考データ!$F$47:$I$47,0))),IF(H861="ガソリン",INDEX(参考データ!$F$60:$I$62,MATCH(L861,参考データ!$D$60:$D$62,1),MATCH(M861,参考データ!$F$47:$I$47,0)),INDEX(参考データ!$F$63:$I$71,MATCH(L861,参考データ!$D$63:$D$71,1),MATCH(M861,参考データ!$F$47:$I$47,0))))))))</f>
        <v/>
      </c>
      <c r="U861" s="218" t="str">
        <f t="shared" si="113"/>
        <v/>
      </c>
      <c r="V861" s="206" t="str">
        <f>IF(C861="","",IF(AND(K861=0,T861=0),"OK",IF(Q861="有",IF(OR(IF(I861="委託輸送",IF(H861="ガソリン",VLOOKUP(L861,参考データ!$D$4:$H$6,5,TRUE),VLOOKUP(L861,参考データ!$D$7:$H$15,5,TRUE)),IF(H861="ガソリン",VLOOKUP(L861,参考データ!$D$16:$H$18,5,TRUE),VLOOKUP(L861,参考データ!$D$19:$H$27,5,TRUE)))&lt;(J861/N861),S861&gt;R861),"エラー","OK"),IF(IF(I861="委託輸送",IF(H861="ガソリン",VLOOKUP(L861,参考データ!$D$4:$H$6,5,TRUE),VLOOKUP(L861,参考データ!$D$7:$H$15,5,TRUE)),IF(H861="ガソリン",VLOOKUP(L861,参考データ!$D$16:$H$18,5,TRUE),VLOOKUP(L861,参考データ!$D$19:$H$27,5,TRUE)))&lt;(J861/N861),"エラー","OK"))))</f>
        <v/>
      </c>
      <c r="AN861" s="156">
        <f t="shared" si="114"/>
        <v>0</v>
      </c>
      <c r="AO861" s="156">
        <f t="shared" si="115"/>
        <v>0</v>
      </c>
      <c r="AP861" s="140">
        <f t="shared" si="116"/>
        <v>0</v>
      </c>
      <c r="AQ861" s="159" t="str">
        <f t="shared" si="117"/>
        <v/>
      </c>
    </row>
    <row r="862" spans="2:43" x14ac:dyDescent="0.2">
      <c r="B862" s="202">
        <v>851</v>
      </c>
      <c r="C862" s="45"/>
      <c r="D862" s="114"/>
      <c r="E862" s="114"/>
      <c r="F862" s="114"/>
      <c r="G862" s="44"/>
      <c r="H862" s="10"/>
      <c r="I862" s="10"/>
      <c r="J862" s="5"/>
      <c r="K862" s="36"/>
      <c r="L862" s="37"/>
      <c r="M862" s="8"/>
      <c r="N862" s="82"/>
      <c r="O862" s="68"/>
      <c r="P862" s="82"/>
      <c r="Q862" s="81"/>
      <c r="R862" s="280" t="str">
        <f t="shared" si="112"/>
        <v/>
      </c>
      <c r="S862" s="39" t="str">
        <f>IF(I862="","",IF(I862="委託輸送",IF(H862="ガソリン",VLOOKUP(L862,参考データ!$D$4:$F$6,3,TRUE),VLOOKUP(L862,参考データ!$D$7:$F$15,3,TRUE)),IF(H862="ガソリン",VLOOKUP(L862,参考データ!$D$16:$F$18,3,TRUE),VLOOKUP(L862,参考データ!$D$19:$F$27,3,TRUE))))</f>
        <v/>
      </c>
      <c r="T862" s="204" t="str">
        <f>IF(C862="","",IF(AND(J862=0,K862=0),0,IF(Q862="有",IF(H862="ガソリン",VLOOKUP(M862,参考データ!$B$36:$F$38,3,FALSE)/R862^VLOOKUP(M862,参考データ!$B$36:$F$38,4,FALSE)/L862^VLOOKUP(M862,参考データ!$B$36:$F$38,5,FALSE),VLOOKUP(M862,参考データ!$B$39:$F$42,3,FALSE)/R862^VLOOKUP(M862,参考データ!$B$39:$F$42,4,FALSE)/L862^VLOOKUP(M862,参考データ!$B$39:$F$42,5,FALSE))*U862,J862/(IF(I862="委託輸送",IF(H862="ガソリン",INDEX(参考データ!$F$48:$I$50,MATCH(L862,参考データ!$D$48:$D$50,1),MATCH(M862,参考データ!$F$47:$I$47,0)),INDEX(参考データ!$F$51:$I$59,MATCH(L862,参考データ!$D$51:$D$59,1),MATCH(M862,参考データ!$F$47:$I$47,0))),IF(H862="ガソリン",INDEX(参考データ!$F$60:$I$62,MATCH(L862,参考データ!$D$60:$D$62,1),MATCH(M862,参考データ!$F$47:$I$47,0)),INDEX(参考データ!$F$63:$I$71,MATCH(L862,参考データ!$D$63:$D$71,1),MATCH(M862,参考データ!$F$47:$I$47,0))))))))</f>
        <v/>
      </c>
      <c r="U862" s="218" t="str">
        <f t="shared" si="113"/>
        <v/>
      </c>
      <c r="V862" s="206" t="str">
        <f>IF(C862="","",IF(AND(K862=0,T862=0),"OK",IF(Q862="有",IF(OR(IF(I862="委託輸送",IF(H862="ガソリン",VLOOKUP(L862,参考データ!$D$4:$H$6,5,TRUE),VLOOKUP(L862,参考データ!$D$7:$H$15,5,TRUE)),IF(H862="ガソリン",VLOOKUP(L862,参考データ!$D$16:$H$18,5,TRUE),VLOOKUP(L862,参考データ!$D$19:$H$27,5,TRUE)))&lt;(J862/N862),S862&gt;R862),"エラー","OK"),IF(IF(I862="委託輸送",IF(H862="ガソリン",VLOOKUP(L862,参考データ!$D$4:$H$6,5,TRUE),VLOOKUP(L862,参考データ!$D$7:$H$15,5,TRUE)),IF(H862="ガソリン",VLOOKUP(L862,参考データ!$D$16:$H$18,5,TRUE),VLOOKUP(L862,参考データ!$D$19:$H$27,5,TRUE)))&lt;(J862/N862),"エラー","OK"))))</f>
        <v/>
      </c>
      <c r="AN862" s="156">
        <f t="shared" si="114"/>
        <v>0</v>
      </c>
      <c r="AO862" s="156">
        <f t="shared" si="115"/>
        <v>0</v>
      </c>
      <c r="AP862" s="140">
        <f t="shared" si="116"/>
        <v>0</v>
      </c>
      <c r="AQ862" s="159" t="str">
        <f t="shared" si="117"/>
        <v/>
      </c>
    </row>
    <row r="863" spans="2:43" x14ac:dyDescent="0.2">
      <c r="B863" s="202">
        <v>852</v>
      </c>
      <c r="C863" s="45"/>
      <c r="D863" s="114"/>
      <c r="E863" s="114"/>
      <c r="F863" s="114"/>
      <c r="G863" s="44"/>
      <c r="H863" s="10"/>
      <c r="I863" s="10"/>
      <c r="J863" s="5"/>
      <c r="K863" s="36"/>
      <c r="L863" s="37"/>
      <c r="M863" s="8"/>
      <c r="N863" s="82"/>
      <c r="O863" s="68"/>
      <c r="P863" s="82"/>
      <c r="Q863" s="81"/>
      <c r="R863" s="280" t="str">
        <f t="shared" si="112"/>
        <v/>
      </c>
      <c r="S863" s="39" t="str">
        <f>IF(I863="","",IF(I863="委託輸送",IF(H863="ガソリン",VLOOKUP(L863,参考データ!$D$4:$F$6,3,TRUE),VLOOKUP(L863,参考データ!$D$7:$F$15,3,TRUE)),IF(H863="ガソリン",VLOOKUP(L863,参考データ!$D$16:$F$18,3,TRUE),VLOOKUP(L863,参考データ!$D$19:$F$27,3,TRUE))))</f>
        <v/>
      </c>
      <c r="T863" s="204" t="str">
        <f>IF(C863="","",IF(AND(J863=0,K863=0),0,IF(Q863="有",IF(H863="ガソリン",VLOOKUP(M863,参考データ!$B$36:$F$38,3,FALSE)/R863^VLOOKUP(M863,参考データ!$B$36:$F$38,4,FALSE)/L863^VLOOKUP(M863,参考データ!$B$36:$F$38,5,FALSE),VLOOKUP(M863,参考データ!$B$39:$F$42,3,FALSE)/R863^VLOOKUP(M863,参考データ!$B$39:$F$42,4,FALSE)/L863^VLOOKUP(M863,参考データ!$B$39:$F$42,5,FALSE))*U863,J863/(IF(I863="委託輸送",IF(H863="ガソリン",INDEX(参考データ!$F$48:$I$50,MATCH(L863,参考データ!$D$48:$D$50,1),MATCH(M863,参考データ!$F$47:$I$47,0)),INDEX(参考データ!$F$51:$I$59,MATCH(L863,参考データ!$D$51:$D$59,1),MATCH(M863,参考データ!$F$47:$I$47,0))),IF(H863="ガソリン",INDEX(参考データ!$F$60:$I$62,MATCH(L863,参考データ!$D$60:$D$62,1),MATCH(M863,参考データ!$F$47:$I$47,0)),INDEX(参考データ!$F$63:$I$71,MATCH(L863,参考データ!$D$63:$D$71,1),MATCH(M863,参考データ!$F$47:$I$47,0))))))))</f>
        <v/>
      </c>
      <c r="U863" s="218" t="str">
        <f t="shared" si="113"/>
        <v/>
      </c>
      <c r="V863" s="206" t="str">
        <f>IF(C863="","",IF(AND(K863=0,T863=0),"OK",IF(Q863="有",IF(OR(IF(I863="委託輸送",IF(H863="ガソリン",VLOOKUP(L863,参考データ!$D$4:$H$6,5,TRUE),VLOOKUP(L863,参考データ!$D$7:$H$15,5,TRUE)),IF(H863="ガソリン",VLOOKUP(L863,参考データ!$D$16:$H$18,5,TRUE),VLOOKUP(L863,参考データ!$D$19:$H$27,5,TRUE)))&lt;(J863/N863),S863&gt;R863),"エラー","OK"),IF(IF(I863="委託輸送",IF(H863="ガソリン",VLOOKUP(L863,参考データ!$D$4:$H$6,5,TRUE),VLOOKUP(L863,参考データ!$D$7:$H$15,5,TRUE)),IF(H863="ガソリン",VLOOKUP(L863,参考データ!$D$16:$H$18,5,TRUE),VLOOKUP(L863,参考データ!$D$19:$H$27,5,TRUE)))&lt;(J863/N863),"エラー","OK"))))</f>
        <v/>
      </c>
      <c r="AN863" s="156">
        <f t="shared" si="114"/>
        <v>0</v>
      </c>
      <c r="AO863" s="156">
        <f t="shared" si="115"/>
        <v>0</v>
      </c>
      <c r="AP863" s="140">
        <f t="shared" si="116"/>
        <v>0</v>
      </c>
      <c r="AQ863" s="159" t="str">
        <f t="shared" si="117"/>
        <v/>
      </c>
    </row>
    <row r="864" spans="2:43" x14ac:dyDescent="0.2">
      <c r="B864" s="202">
        <v>853</v>
      </c>
      <c r="C864" s="45"/>
      <c r="D864" s="114"/>
      <c r="E864" s="114"/>
      <c r="F864" s="114"/>
      <c r="G864" s="44"/>
      <c r="H864" s="10"/>
      <c r="I864" s="10"/>
      <c r="J864" s="5"/>
      <c r="K864" s="36"/>
      <c r="L864" s="37"/>
      <c r="M864" s="8"/>
      <c r="N864" s="82"/>
      <c r="O864" s="68"/>
      <c r="P864" s="82"/>
      <c r="Q864" s="81"/>
      <c r="R864" s="280" t="str">
        <f t="shared" si="112"/>
        <v/>
      </c>
      <c r="S864" s="39" t="str">
        <f>IF(I864="","",IF(I864="委託輸送",IF(H864="ガソリン",VLOOKUP(L864,参考データ!$D$4:$F$6,3,TRUE),VLOOKUP(L864,参考データ!$D$7:$F$15,3,TRUE)),IF(H864="ガソリン",VLOOKUP(L864,参考データ!$D$16:$F$18,3,TRUE),VLOOKUP(L864,参考データ!$D$19:$F$27,3,TRUE))))</f>
        <v/>
      </c>
      <c r="T864" s="204" t="str">
        <f>IF(C864="","",IF(AND(J864=0,K864=0),0,IF(Q864="有",IF(H864="ガソリン",VLOOKUP(M864,参考データ!$B$36:$F$38,3,FALSE)/R864^VLOOKUP(M864,参考データ!$B$36:$F$38,4,FALSE)/L864^VLOOKUP(M864,参考データ!$B$36:$F$38,5,FALSE),VLOOKUP(M864,参考データ!$B$39:$F$42,3,FALSE)/R864^VLOOKUP(M864,参考データ!$B$39:$F$42,4,FALSE)/L864^VLOOKUP(M864,参考データ!$B$39:$F$42,5,FALSE))*U864,J864/(IF(I864="委託輸送",IF(H864="ガソリン",INDEX(参考データ!$F$48:$I$50,MATCH(L864,参考データ!$D$48:$D$50,1),MATCH(M864,参考データ!$F$47:$I$47,0)),INDEX(参考データ!$F$51:$I$59,MATCH(L864,参考データ!$D$51:$D$59,1),MATCH(M864,参考データ!$F$47:$I$47,0))),IF(H864="ガソリン",INDEX(参考データ!$F$60:$I$62,MATCH(L864,参考データ!$D$60:$D$62,1),MATCH(M864,参考データ!$F$47:$I$47,0)),INDEX(参考データ!$F$63:$I$71,MATCH(L864,参考データ!$D$63:$D$71,1),MATCH(M864,参考データ!$F$47:$I$47,0))))))))</f>
        <v/>
      </c>
      <c r="U864" s="218" t="str">
        <f t="shared" si="113"/>
        <v/>
      </c>
      <c r="V864" s="206" t="str">
        <f>IF(C864="","",IF(AND(K864=0,T864=0),"OK",IF(Q864="有",IF(OR(IF(I864="委託輸送",IF(H864="ガソリン",VLOOKUP(L864,参考データ!$D$4:$H$6,5,TRUE),VLOOKUP(L864,参考データ!$D$7:$H$15,5,TRUE)),IF(H864="ガソリン",VLOOKUP(L864,参考データ!$D$16:$H$18,5,TRUE),VLOOKUP(L864,参考データ!$D$19:$H$27,5,TRUE)))&lt;(J864/N864),S864&gt;R864),"エラー","OK"),IF(IF(I864="委託輸送",IF(H864="ガソリン",VLOOKUP(L864,参考データ!$D$4:$H$6,5,TRUE),VLOOKUP(L864,参考データ!$D$7:$H$15,5,TRUE)),IF(H864="ガソリン",VLOOKUP(L864,参考データ!$D$16:$H$18,5,TRUE),VLOOKUP(L864,参考データ!$D$19:$H$27,5,TRUE)))&lt;(J864/N864),"エラー","OK"))))</f>
        <v/>
      </c>
      <c r="AN864" s="156">
        <f t="shared" si="114"/>
        <v>0</v>
      </c>
      <c r="AO864" s="156">
        <f t="shared" si="115"/>
        <v>0</v>
      </c>
      <c r="AP864" s="140">
        <f t="shared" si="116"/>
        <v>0</v>
      </c>
      <c r="AQ864" s="159" t="str">
        <f t="shared" si="117"/>
        <v/>
      </c>
    </row>
    <row r="865" spans="2:43" x14ac:dyDescent="0.2">
      <c r="B865" s="202">
        <v>854</v>
      </c>
      <c r="C865" s="45"/>
      <c r="D865" s="114"/>
      <c r="E865" s="114"/>
      <c r="F865" s="114"/>
      <c r="G865" s="44"/>
      <c r="H865" s="10"/>
      <c r="I865" s="10"/>
      <c r="J865" s="5"/>
      <c r="K865" s="36"/>
      <c r="L865" s="37"/>
      <c r="M865" s="8"/>
      <c r="N865" s="82"/>
      <c r="O865" s="68"/>
      <c r="P865" s="82"/>
      <c r="Q865" s="81"/>
      <c r="R865" s="280" t="str">
        <f t="shared" si="112"/>
        <v/>
      </c>
      <c r="S865" s="39" t="str">
        <f>IF(I865="","",IF(I865="委託輸送",IF(H865="ガソリン",VLOOKUP(L865,参考データ!$D$4:$F$6,3,TRUE),VLOOKUP(L865,参考データ!$D$7:$F$15,3,TRUE)),IF(H865="ガソリン",VLOOKUP(L865,参考データ!$D$16:$F$18,3,TRUE),VLOOKUP(L865,参考データ!$D$19:$F$27,3,TRUE))))</f>
        <v/>
      </c>
      <c r="T865" s="204" t="str">
        <f>IF(C865="","",IF(AND(J865=0,K865=0),0,IF(Q865="有",IF(H865="ガソリン",VLOOKUP(M865,参考データ!$B$36:$F$38,3,FALSE)/R865^VLOOKUP(M865,参考データ!$B$36:$F$38,4,FALSE)/L865^VLOOKUP(M865,参考データ!$B$36:$F$38,5,FALSE),VLOOKUP(M865,参考データ!$B$39:$F$42,3,FALSE)/R865^VLOOKUP(M865,参考データ!$B$39:$F$42,4,FALSE)/L865^VLOOKUP(M865,参考データ!$B$39:$F$42,5,FALSE))*U865,J865/(IF(I865="委託輸送",IF(H865="ガソリン",INDEX(参考データ!$F$48:$I$50,MATCH(L865,参考データ!$D$48:$D$50,1),MATCH(M865,参考データ!$F$47:$I$47,0)),INDEX(参考データ!$F$51:$I$59,MATCH(L865,参考データ!$D$51:$D$59,1),MATCH(M865,参考データ!$F$47:$I$47,0))),IF(H865="ガソリン",INDEX(参考データ!$F$60:$I$62,MATCH(L865,参考データ!$D$60:$D$62,1),MATCH(M865,参考データ!$F$47:$I$47,0)),INDEX(参考データ!$F$63:$I$71,MATCH(L865,参考データ!$D$63:$D$71,1),MATCH(M865,参考データ!$F$47:$I$47,0))))))))</f>
        <v/>
      </c>
      <c r="U865" s="218" t="str">
        <f t="shared" si="113"/>
        <v/>
      </c>
      <c r="V865" s="206" t="str">
        <f>IF(C865="","",IF(AND(K865=0,T865=0),"OK",IF(Q865="有",IF(OR(IF(I865="委託輸送",IF(H865="ガソリン",VLOOKUP(L865,参考データ!$D$4:$H$6,5,TRUE),VLOOKUP(L865,参考データ!$D$7:$H$15,5,TRUE)),IF(H865="ガソリン",VLOOKUP(L865,参考データ!$D$16:$H$18,5,TRUE),VLOOKUP(L865,参考データ!$D$19:$H$27,5,TRUE)))&lt;(J865/N865),S865&gt;R865),"エラー","OK"),IF(IF(I865="委託輸送",IF(H865="ガソリン",VLOOKUP(L865,参考データ!$D$4:$H$6,5,TRUE),VLOOKUP(L865,参考データ!$D$7:$H$15,5,TRUE)),IF(H865="ガソリン",VLOOKUP(L865,参考データ!$D$16:$H$18,5,TRUE),VLOOKUP(L865,参考データ!$D$19:$H$27,5,TRUE)))&lt;(J865/N865),"エラー","OK"))))</f>
        <v/>
      </c>
      <c r="AN865" s="156">
        <f t="shared" si="114"/>
        <v>0</v>
      </c>
      <c r="AO865" s="156">
        <f t="shared" si="115"/>
        <v>0</v>
      </c>
      <c r="AP865" s="140">
        <f t="shared" si="116"/>
        <v>0</v>
      </c>
      <c r="AQ865" s="159" t="str">
        <f t="shared" si="117"/>
        <v/>
      </c>
    </row>
    <row r="866" spans="2:43" x14ac:dyDescent="0.2">
      <c r="B866" s="202">
        <v>855</v>
      </c>
      <c r="C866" s="45"/>
      <c r="D866" s="114"/>
      <c r="E866" s="114"/>
      <c r="F866" s="114"/>
      <c r="G866" s="44"/>
      <c r="H866" s="10"/>
      <c r="I866" s="10"/>
      <c r="J866" s="5"/>
      <c r="K866" s="36"/>
      <c r="L866" s="37"/>
      <c r="M866" s="8"/>
      <c r="N866" s="82"/>
      <c r="O866" s="68"/>
      <c r="P866" s="82"/>
      <c r="Q866" s="81"/>
      <c r="R866" s="280" t="str">
        <f t="shared" si="112"/>
        <v/>
      </c>
      <c r="S866" s="39" t="str">
        <f>IF(I866="","",IF(I866="委託輸送",IF(H866="ガソリン",VLOOKUP(L866,参考データ!$D$4:$F$6,3,TRUE),VLOOKUP(L866,参考データ!$D$7:$F$15,3,TRUE)),IF(H866="ガソリン",VLOOKUP(L866,参考データ!$D$16:$F$18,3,TRUE),VLOOKUP(L866,参考データ!$D$19:$F$27,3,TRUE))))</f>
        <v/>
      </c>
      <c r="T866" s="204" t="str">
        <f>IF(C866="","",IF(AND(J866=0,K866=0),0,IF(Q866="有",IF(H866="ガソリン",VLOOKUP(M866,参考データ!$B$36:$F$38,3,FALSE)/R866^VLOOKUP(M866,参考データ!$B$36:$F$38,4,FALSE)/L866^VLOOKUP(M866,参考データ!$B$36:$F$38,5,FALSE),VLOOKUP(M866,参考データ!$B$39:$F$42,3,FALSE)/R866^VLOOKUP(M866,参考データ!$B$39:$F$42,4,FALSE)/L866^VLOOKUP(M866,参考データ!$B$39:$F$42,5,FALSE))*U866,J866/(IF(I866="委託輸送",IF(H866="ガソリン",INDEX(参考データ!$F$48:$I$50,MATCH(L866,参考データ!$D$48:$D$50,1),MATCH(M866,参考データ!$F$47:$I$47,0)),INDEX(参考データ!$F$51:$I$59,MATCH(L866,参考データ!$D$51:$D$59,1),MATCH(M866,参考データ!$F$47:$I$47,0))),IF(H866="ガソリン",INDEX(参考データ!$F$60:$I$62,MATCH(L866,参考データ!$D$60:$D$62,1),MATCH(M866,参考データ!$F$47:$I$47,0)),INDEX(参考データ!$F$63:$I$71,MATCH(L866,参考データ!$D$63:$D$71,1),MATCH(M866,参考データ!$F$47:$I$47,0))))))))</f>
        <v/>
      </c>
      <c r="U866" s="218" t="str">
        <f t="shared" si="113"/>
        <v/>
      </c>
      <c r="V866" s="206" t="str">
        <f>IF(C866="","",IF(AND(K866=0,T866=0),"OK",IF(Q866="有",IF(OR(IF(I866="委託輸送",IF(H866="ガソリン",VLOOKUP(L866,参考データ!$D$4:$H$6,5,TRUE),VLOOKUP(L866,参考データ!$D$7:$H$15,5,TRUE)),IF(H866="ガソリン",VLOOKUP(L866,参考データ!$D$16:$H$18,5,TRUE),VLOOKUP(L866,参考データ!$D$19:$H$27,5,TRUE)))&lt;(J866/N866),S866&gt;R866),"エラー","OK"),IF(IF(I866="委託輸送",IF(H866="ガソリン",VLOOKUP(L866,参考データ!$D$4:$H$6,5,TRUE),VLOOKUP(L866,参考データ!$D$7:$H$15,5,TRUE)),IF(H866="ガソリン",VLOOKUP(L866,参考データ!$D$16:$H$18,5,TRUE),VLOOKUP(L866,参考データ!$D$19:$H$27,5,TRUE)))&lt;(J866/N866),"エラー","OK"))))</f>
        <v/>
      </c>
      <c r="AN866" s="156">
        <f t="shared" si="114"/>
        <v>0</v>
      </c>
      <c r="AO866" s="156">
        <f t="shared" si="115"/>
        <v>0</v>
      </c>
      <c r="AP866" s="140">
        <f t="shared" si="116"/>
        <v>0</v>
      </c>
      <c r="AQ866" s="159" t="str">
        <f t="shared" si="117"/>
        <v/>
      </c>
    </row>
    <row r="867" spans="2:43" x14ac:dyDescent="0.2">
      <c r="B867" s="202">
        <v>856</v>
      </c>
      <c r="C867" s="45"/>
      <c r="D867" s="114"/>
      <c r="E867" s="114"/>
      <c r="F867" s="114"/>
      <c r="G867" s="44"/>
      <c r="H867" s="10"/>
      <c r="I867" s="10"/>
      <c r="J867" s="5"/>
      <c r="K867" s="36"/>
      <c r="L867" s="37"/>
      <c r="M867" s="8"/>
      <c r="N867" s="82"/>
      <c r="O867" s="68"/>
      <c r="P867" s="82"/>
      <c r="Q867" s="81"/>
      <c r="R867" s="280" t="str">
        <f t="shared" si="112"/>
        <v/>
      </c>
      <c r="S867" s="39" t="str">
        <f>IF(I867="","",IF(I867="委託輸送",IF(H867="ガソリン",VLOOKUP(L867,参考データ!$D$4:$F$6,3,TRUE),VLOOKUP(L867,参考データ!$D$7:$F$15,3,TRUE)),IF(H867="ガソリン",VLOOKUP(L867,参考データ!$D$16:$F$18,3,TRUE),VLOOKUP(L867,参考データ!$D$19:$F$27,3,TRUE))))</f>
        <v/>
      </c>
      <c r="T867" s="204" t="str">
        <f>IF(C867="","",IF(AND(J867=0,K867=0),0,IF(Q867="有",IF(H867="ガソリン",VLOOKUP(M867,参考データ!$B$36:$F$38,3,FALSE)/R867^VLOOKUP(M867,参考データ!$B$36:$F$38,4,FALSE)/L867^VLOOKUP(M867,参考データ!$B$36:$F$38,5,FALSE),VLOOKUP(M867,参考データ!$B$39:$F$42,3,FALSE)/R867^VLOOKUP(M867,参考データ!$B$39:$F$42,4,FALSE)/L867^VLOOKUP(M867,参考データ!$B$39:$F$42,5,FALSE))*U867,J867/(IF(I867="委託輸送",IF(H867="ガソリン",INDEX(参考データ!$F$48:$I$50,MATCH(L867,参考データ!$D$48:$D$50,1),MATCH(M867,参考データ!$F$47:$I$47,0)),INDEX(参考データ!$F$51:$I$59,MATCH(L867,参考データ!$D$51:$D$59,1),MATCH(M867,参考データ!$F$47:$I$47,0))),IF(H867="ガソリン",INDEX(参考データ!$F$60:$I$62,MATCH(L867,参考データ!$D$60:$D$62,1),MATCH(M867,参考データ!$F$47:$I$47,0)),INDEX(参考データ!$F$63:$I$71,MATCH(L867,参考データ!$D$63:$D$71,1),MATCH(M867,参考データ!$F$47:$I$47,0))))))))</f>
        <v/>
      </c>
      <c r="U867" s="218" t="str">
        <f t="shared" si="113"/>
        <v/>
      </c>
      <c r="V867" s="206" t="str">
        <f>IF(C867="","",IF(AND(K867=0,T867=0),"OK",IF(Q867="有",IF(OR(IF(I867="委託輸送",IF(H867="ガソリン",VLOOKUP(L867,参考データ!$D$4:$H$6,5,TRUE),VLOOKUP(L867,参考データ!$D$7:$H$15,5,TRUE)),IF(H867="ガソリン",VLOOKUP(L867,参考データ!$D$16:$H$18,5,TRUE),VLOOKUP(L867,参考データ!$D$19:$H$27,5,TRUE)))&lt;(J867/N867),S867&gt;R867),"エラー","OK"),IF(IF(I867="委託輸送",IF(H867="ガソリン",VLOOKUP(L867,参考データ!$D$4:$H$6,5,TRUE),VLOOKUP(L867,参考データ!$D$7:$H$15,5,TRUE)),IF(H867="ガソリン",VLOOKUP(L867,参考データ!$D$16:$H$18,5,TRUE),VLOOKUP(L867,参考データ!$D$19:$H$27,5,TRUE)))&lt;(J867/N867),"エラー","OK"))))</f>
        <v/>
      </c>
      <c r="AN867" s="156">
        <f t="shared" si="114"/>
        <v>0</v>
      </c>
      <c r="AO867" s="156">
        <f t="shared" si="115"/>
        <v>0</v>
      </c>
      <c r="AP867" s="140">
        <f t="shared" si="116"/>
        <v>0</v>
      </c>
      <c r="AQ867" s="159" t="str">
        <f t="shared" si="117"/>
        <v/>
      </c>
    </row>
    <row r="868" spans="2:43" x14ac:dyDescent="0.2">
      <c r="B868" s="202">
        <v>857</v>
      </c>
      <c r="C868" s="45"/>
      <c r="D868" s="114"/>
      <c r="E868" s="114"/>
      <c r="F868" s="114"/>
      <c r="G868" s="44"/>
      <c r="H868" s="10"/>
      <c r="I868" s="10"/>
      <c r="J868" s="5"/>
      <c r="K868" s="36"/>
      <c r="L868" s="37"/>
      <c r="M868" s="8"/>
      <c r="N868" s="82"/>
      <c r="O868" s="68"/>
      <c r="P868" s="82"/>
      <c r="Q868" s="81"/>
      <c r="R868" s="280" t="str">
        <f t="shared" si="112"/>
        <v/>
      </c>
      <c r="S868" s="39" t="str">
        <f>IF(I868="","",IF(I868="委託輸送",IF(H868="ガソリン",VLOOKUP(L868,参考データ!$D$4:$F$6,3,TRUE),VLOOKUP(L868,参考データ!$D$7:$F$15,3,TRUE)),IF(H868="ガソリン",VLOOKUP(L868,参考データ!$D$16:$F$18,3,TRUE),VLOOKUP(L868,参考データ!$D$19:$F$27,3,TRUE))))</f>
        <v/>
      </c>
      <c r="T868" s="204" t="str">
        <f>IF(C868="","",IF(AND(J868=0,K868=0),0,IF(Q868="有",IF(H868="ガソリン",VLOOKUP(M868,参考データ!$B$36:$F$38,3,FALSE)/R868^VLOOKUP(M868,参考データ!$B$36:$F$38,4,FALSE)/L868^VLOOKUP(M868,参考データ!$B$36:$F$38,5,FALSE),VLOOKUP(M868,参考データ!$B$39:$F$42,3,FALSE)/R868^VLOOKUP(M868,参考データ!$B$39:$F$42,4,FALSE)/L868^VLOOKUP(M868,参考データ!$B$39:$F$42,5,FALSE))*U868,J868/(IF(I868="委託輸送",IF(H868="ガソリン",INDEX(参考データ!$F$48:$I$50,MATCH(L868,参考データ!$D$48:$D$50,1),MATCH(M868,参考データ!$F$47:$I$47,0)),INDEX(参考データ!$F$51:$I$59,MATCH(L868,参考データ!$D$51:$D$59,1),MATCH(M868,参考データ!$F$47:$I$47,0))),IF(H868="ガソリン",INDEX(参考データ!$F$60:$I$62,MATCH(L868,参考データ!$D$60:$D$62,1),MATCH(M868,参考データ!$F$47:$I$47,0)),INDEX(参考データ!$F$63:$I$71,MATCH(L868,参考データ!$D$63:$D$71,1),MATCH(M868,参考データ!$F$47:$I$47,0))))))))</f>
        <v/>
      </c>
      <c r="U868" s="218" t="str">
        <f t="shared" si="113"/>
        <v/>
      </c>
      <c r="V868" s="206" t="str">
        <f>IF(C868="","",IF(AND(K868=0,T868=0),"OK",IF(Q868="有",IF(OR(IF(I868="委託輸送",IF(H868="ガソリン",VLOOKUP(L868,参考データ!$D$4:$H$6,5,TRUE),VLOOKUP(L868,参考データ!$D$7:$H$15,5,TRUE)),IF(H868="ガソリン",VLOOKUP(L868,参考データ!$D$16:$H$18,5,TRUE),VLOOKUP(L868,参考データ!$D$19:$H$27,5,TRUE)))&lt;(J868/N868),S868&gt;R868),"エラー","OK"),IF(IF(I868="委託輸送",IF(H868="ガソリン",VLOOKUP(L868,参考データ!$D$4:$H$6,5,TRUE),VLOOKUP(L868,参考データ!$D$7:$H$15,5,TRUE)),IF(H868="ガソリン",VLOOKUP(L868,参考データ!$D$16:$H$18,5,TRUE),VLOOKUP(L868,参考データ!$D$19:$H$27,5,TRUE)))&lt;(J868/N868),"エラー","OK"))))</f>
        <v/>
      </c>
      <c r="AN868" s="156">
        <f t="shared" si="114"/>
        <v>0</v>
      </c>
      <c r="AO868" s="156">
        <f t="shared" si="115"/>
        <v>0</v>
      </c>
      <c r="AP868" s="140">
        <f t="shared" si="116"/>
        <v>0</v>
      </c>
      <c r="AQ868" s="159" t="str">
        <f t="shared" si="117"/>
        <v/>
      </c>
    </row>
    <row r="869" spans="2:43" x14ac:dyDescent="0.2">
      <c r="B869" s="202">
        <v>858</v>
      </c>
      <c r="C869" s="45"/>
      <c r="D869" s="114"/>
      <c r="E869" s="114"/>
      <c r="F869" s="114"/>
      <c r="G869" s="44"/>
      <c r="H869" s="10"/>
      <c r="I869" s="10"/>
      <c r="J869" s="5"/>
      <c r="K869" s="36"/>
      <c r="L869" s="37"/>
      <c r="M869" s="8"/>
      <c r="N869" s="82"/>
      <c r="O869" s="68"/>
      <c r="P869" s="82"/>
      <c r="Q869" s="81"/>
      <c r="R869" s="280" t="str">
        <f t="shared" si="112"/>
        <v/>
      </c>
      <c r="S869" s="39" t="str">
        <f>IF(I869="","",IF(I869="委託輸送",IF(H869="ガソリン",VLOOKUP(L869,参考データ!$D$4:$F$6,3,TRUE),VLOOKUP(L869,参考データ!$D$7:$F$15,3,TRUE)),IF(H869="ガソリン",VLOOKUP(L869,参考データ!$D$16:$F$18,3,TRUE),VLOOKUP(L869,参考データ!$D$19:$F$27,3,TRUE))))</f>
        <v/>
      </c>
      <c r="T869" s="204" t="str">
        <f>IF(C869="","",IF(AND(J869=0,K869=0),0,IF(Q869="有",IF(H869="ガソリン",VLOOKUP(M869,参考データ!$B$36:$F$38,3,FALSE)/R869^VLOOKUP(M869,参考データ!$B$36:$F$38,4,FALSE)/L869^VLOOKUP(M869,参考データ!$B$36:$F$38,5,FALSE),VLOOKUP(M869,参考データ!$B$39:$F$42,3,FALSE)/R869^VLOOKUP(M869,参考データ!$B$39:$F$42,4,FALSE)/L869^VLOOKUP(M869,参考データ!$B$39:$F$42,5,FALSE))*U869,J869/(IF(I869="委託輸送",IF(H869="ガソリン",INDEX(参考データ!$F$48:$I$50,MATCH(L869,参考データ!$D$48:$D$50,1),MATCH(M869,参考データ!$F$47:$I$47,0)),INDEX(参考データ!$F$51:$I$59,MATCH(L869,参考データ!$D$51:$D$59,1),MATCH(M869,参考データ!$F$47:$I$47,0))),IF(H869="ガソリン",INDEX(参考データ!$F$60:$I$62,MATCH(L869,参考データ!$D$60:$D$62,1),MATCH(M869,参考データ!$F$47:$I$47,0)),INDEX(参考データ!$F$63:$I$71,MATCH(L869,参考データ!$D$63:$D$71,1),MATCH(M869,参考データ!$F$47:$I$47,0))))))))</f>
        <v/>
      </c>
      <c r="U869" s="218" t="str">
        <f t="shared" si="113"/>
        <v/>
      </c>
      <c r="V869" s="206" t="str">
        <f>IF(C869="","",IF(AND(K869=0,T869=0),"OK",IF(Q869="有",IF(OR(IF(I869="委託輸送",IF(H869="ガソリン",VLOOKUP(L869,参考データ!$D$4:$H$6,5,TRUE),VLOOKUP(L869,参考データ!$D$7:$H$15,5,TRUE)),IF(H869="ガソリン",VLOOKUP(L869,参考データ!$D$16:$H$18,5,TRUE),VLOOKUP(L869,参考データ!$D$19:$H$27,5,TRUE)))&lt;(J869/N869),S869&gt;R869),"エラー","OK"),IF(IF(I869="委託輸送",IF(H869="ガソリン",VLOOKUP(L869,参考データ!$D$4:$H$6,5,TRUE),VLOOKUP(L869,参考データ!$D$7:$H$15,5,TRUE)),IF(H869="ガソリン",VLOOKUP(L869,参考データ!$D$16:$H$18,5,TRUE),VLOOKUP(L869,参考データ!$D$19:$H$27,5,TRUE)))&lt;(J869/N869),"エラー","OK"))))</f>
        <v/>
      </c>
      <c r="AN869" s="156">
        <f t="shared" si="114"/>
        <v>0</v>
      </c>
      <c r="AO869" s="156">
        <f t="shared" si="115"/>
        <v>0</v>
      </c>
      <c r="AP869" s="140">
        <f t="shared" si="116"/>
        <v>0</v>
      </c>
      <c r="AQ869" s="159" t="str">
        <f t="shared" si="117"/>
        <v/>
      </c>
    </row>
    <row r="870" spans="2:43" x14ac:dyDescent="0.2">
      <c r="B870" s="202">
        <v>859</v>
      </c>
      <c r="C870" s="45"/>
      <c r="D870" s="114"/>
      <c r="E870" s="114"/>
      <c r="F870" s="114"/>
      <c r="G870" s="44"/>
      <c r="H870" s="10"/>
      <c r="I870" s="10"/>
      <c r="J870" s="5"/>
      <c r="K870" s="36"/>
      <c r="L870" s="37"/>
      <c r="M870" s="8"/>
      <c r="N870" s="82"/>
      <c r="O870" s="68"/>
      <c r="P870" s="82"/>
      <c r="Q870" s="81"/>
      <c r="R870" s="280" t="str">
        <f t="shared" si="112"/>
        <v/>
      </c>
      <c r="S870" s="39" t="str">
        <f>IF(I870="","",IF(I870="委託輸送",IF(H870="ガソリン",VLOOKUP(L870,参考データ!$D$4:$F$6,3,TRUE),VLOOKUP(L870,参考データ!$D$7:$F$15,3,TRUE)),IF(H870="ガソリン",VLOOKUP(L870,参考データ!$D$16:$F$18,3,TRUE),VLOOKUP(L870,参考データ!$D$19:$F$27,3,TRUE))))</f>
        <v/>
      </c>
      <c r="T870" s="204" t="str">
        <f>IF(C870="","",IF(AND(J870=0,K870=0),0,IF(Q870="有",IF(H870="ガソリン",VLOOKUP(M870,参考データ!$B$36:$F$38,3,FALSE)/R870^VLOOKUP(M870,参考データ!$B$36:$F$38,4,FALSE)/L870^VLOOKUP(M870,参考データ!$B$36:$F$38,5,FALSE),VLOOKUP(M870,参考データ!$B$39:$F$42,3,FALSE)/R870^VLOOKUP(M870,参考データ!$B$39:$F$42,4,FALSE)/L870^VLOOKUP(M870,参考データ!$B$39:$F$42,5,FALSE))*U870,J870/(IF(I870="委託輸送",IF(H870="ガソリン",INDEX(参考データ!$F$48:$I$50,MATCH(L870,参考データ!$D$48:$D$50,1),MATCH(M870,参考データ!$F$47:$I$47,0)),INDEX(参考データ!$F$51:$I$59,MATCH(L870,参考データ!$D$51:$D$59,1),MATCH(M870,参考データ!$F$47:$I$47,0))),IF(H870="ガソリン",INDEX(参考データ!$F$60:$I$62,MATCH(L870,参考データ!$D$60:$D$62,1),MATCH(M870,参考データ!$F$47:$I$47,0)),INDEX(参考データ!$F$63:$I$71,MATCH(L870,参考データ!$D$63:$D$71,1),MATCH(M870,参考データ!$F$47:$I$47,0))))))))</f>
        <v/>
      </c>
      <c r="U870" s="218" t="str">
        <f t="shared" si="113"/>
        <v/>
      </c>
      <c r="V870" s="206" t="str">
        <f>IF(C870="","",IF(AND(K870=0,T870=0),"OK",IF(Q870="有",IF(OR(IF(I870="委託輸送",IF(H870="ガソリン",VLOOKUP(L870,参考データ!$D$4:$H$6,5,TRUE),VLOOKUP(L870,参考データ!$D$7:$H$15,5,TRUE)),IF(H870="ガソリン",VLOOKUP(L870,参考データ!$D$16:$H$18,5,TRUE),VLOOKUP(L870,参考データ!$D$19:$H$27,5,TRUE)))&lt;(J870/N870),S870&gt;R870),"エラー","OK"),IF(IF(I870="委託輸送",IF(H870="ガソリン",VLOOKUP(L870,参考データ!$D$4:$H$6,5,TRUE),VLOOKUP(L870,参考データ!$D$7:$H$15,5,TRUE)),IF(H870="ガソリン",VLOOKUP(L870,参考データ!$D$16:$H$18,5,TRUE),VLOOKUP(L870,参考データ!$D$19:$H$27,5,TRUE)))&lt;(J870/N870),"エラー","OK"))))</f>
        <v/>
      </c>
      <c r="AN870" s="156">
        <f t="shared" si="114"/>
        <v>0</v>
      </c>
      <c r="AO870" s="156">
        <f t="shared" si="115"/>
        <v>0</v>
      </c>
      <c r="AP870" s="140">
        <f t="shared" si="116"/>
        <v>0</v>
      </c>
      <c r="AQ870" s="159" t="str">
        <f t="shared" si="117"/>
        <v/>
      </c>
    </row>
    <row r="871" spans="2:43" x14ac:dyDescent="0.2">
      <c r="B871" s="202">
        <v>860</v>
      </c>
      <c r="C871" s="45"/>
      <c r="D871" s="114"/>
      <c r="E871" s="114"/>
      <c r="F871" s="114"/>
      <c r="G871" s="44"/>
      <c r="H871" s="10"/>
      <c r="I871" s="10"/>
      <c r="J871" s="5"/>
      <c r="K871" s="36"/>
      <c r="L871" s="37"/>
      <c r="M871" s="8"/>
      <c r="N871" s="82"/>
      <c r="O871" s="68"/>
      <c r="P871" s="82"/>
      <c r="Q871" s="81"/>
      <c r="R871" s="280" t="str">
        <f t="shared" si="112"/>
        <v/>
      </c>
      <c r="S871" s="39" t="str">
        <f>IF(I871="","",IF(I871="委託輸送",IF(H871="ガソリン",VLOOKUP(L871,参考データ!$D$4:$F$6,3,TRUE),VLOOKUP(L871,参考データ!$D$7:$F$15,3,TRUE)),IF(H871="ガソリン",VLOOKUP(L871,参考データ!$D$16:$F$18,3,TRUE),VLOOKUP(L871,参考データ!$D$19:$F$27,3,TRUE))))</f>
        <v/>
      </c>
      <c r="T871" s="204" t="str">
        <f>IF(C871="","",IF(AND(J871=0,K871=0),0,IF(Q871="有",IF(H871="ガソリン",VLOOKUP(M871,参考データ!$B$36:$F$38,3,FALSE)/R871^VLOOKUP(M871,参考データ!$B$36:$F$38,4,FALSE)/L871^VLOOKUP(M871,参考データ!$B$36:$F$38,5,FALSE),VLOOKUP(M871,参考データ!$B$39:$F$42,3,FALSE)/R871^VLOOKUP(M871,参考データ!$B$39:$F$42,4,FALSE)/L871^VLOOKUP(M871,参考データ!$B$39:$F$42,5,FALSE))*U871,J871/(IF(I871="委託輸送",IF(H871="ガソリン",INDEX(参考データ!$F$48:$I$50,MATCH(L871,参考データ!$D$48:$D$50,1),MATCH(M871,参考データ!$F$47:$I$47,0)),INDEX(参考データ!$F$51:$I$59,MATCH(L871,参考データ!$D$51:$D$59,1),MATCH(M871,参考データ!$F$47:$I$47,0))),IF(H871="ガソリン",INDEX(参考データ!$F$60:$I$62,MATCH(L871,参考データ!$D$60:$D$62,1),MATCH(M871,参考データ!$F$47:$I$47,0)),INDEX(参考データ!$F$63:$I$71,MATCH(L871,参考データ!$D$63:$D$71,1),MATCH(M871,参考データ!$F$47:$I$47,0))))))))</f>
        <v/>
      </c>
      <c r="U871" s="218" t="str">
        <f t="shared" si="113"/>
        <v/>
      </c>
      <c r="V871" s="206" t="str">
        <f>IF(C871="","",IF(AND(K871=0,T871=0),"OK",IF(Q871="有",IF(OR(IF(I871="委託輸送",IF(H871="ガソリン",VLOOKUP(L871,参考データ!$D$4:$H$6,5,TRUE),VLOOKUP(L871,参考データ!$D$7:$H$15,5,TRUE)),IF(H871="ガソリン",VLOOKUP(L871,参考データ!$D$16:$H$18,5,TRUE),VLOOKUP(L871,参考データ!$D$19:$H$27,5,TRUE)))&lt;(J871/N871),S871&gt;R871),"エラー","OK"),IF(IF(I871="委託輸送",IF(H871="ガソリン",VLOOKUP(L871,参考データ!$D$4:$H$6,5,TRUE),VLOOKUP(L871,参考データ!$D$7:$H$15,5,TRUE)),IF(H871="ガソリン",VLOOKUP(L871,参考データ!$D$16:$H$18,5,TRUE),VLOOKUP(L871,参考データ!$D$19:$H$27,5,TRUE)))&lt;(J871/N871),"エラー","OK"))))</f>
        <v/>
      </c>
      <c r="AN871" s="156">
        <f t="shared" si="114"/>
        <v>0</v>
      </c>
      <c r="AO871" s="156">
        <f t="shared" si="115"/>
        <v>0</v>
      </c>
      <c r="AP871" s="140">
        <f t="shared" si="116"/>
        <v>0</v>
      </c>
      <c r="AQ871" s="159" t="str">
        <f t="shared" si="117"/>
        <v/>
      </c>
    </row>
    <row r="872" spans="2:43" x14ac:dyDescent="0.2">
      <c r="B872" s="202">
        <v>861</v>
      </c>
      <c r="C872" s="45"/>
      <c r="D872" s="114"/>
      <c r="E872" s="114"/>
      <c r="F872" s="114"/>
      <c r="G872" s="44"/>
      <c r="H872" s="10"/>
      <c r="I872" s="10"/>
      <c r="J872" s="5"/>
      <c r="K872" s="36"/>
      <c r="L872" s="37"/>
      <c r="M872" s="8"/>
      <c r="N872" s="82"/>
      <c r="O872" s="68"/>
      <c r="P872" s="82"/>
      <c r="Q872" s="81"/>
      <c r="R872" s="280" t="str">
        <f t="shared" si="112"/>
        <v/>
      </c>
      <c r="S872" s="39" t="str">
        <f>IF(I872="","",IF(I872="委託輸送",IF(H872="ガソリン",VLOOKUP(L872,参考データ!$D$4:$F$6,3,TRUE),VLOOKUP(L872,参考データ!$D$7:$F$15,3,TRUE)),IF(H872="ガソリン",VLOOKUP(L872,参考データ!$D$16:$F$18,3,TRUE),VLOOKUP(L872,参考データ!$D$19:$F$27,3,TRUE))))</f>
        <v/>
      </c>
      <c r="T872" s="204" t="str">
        <f>IF(C872="","",IF(AND(J872=0,K872=0),0,IF(Q872="有",IF(H872="ガソリン",VLOOKUP(M872,参考データ!$B$36:$F$38,3,FALSE)/R872^VLOOKUP(M872,参考データ!$B$36:$F$38,4,FALSE)/L872^VLOOKUP(M872,参考データ!$B$36:$F$38,5,FALSE),VLOOKUP(M872,参考データ!$B$39:$F$42,3,FALSE)/R872^VLOOKUP(M872,参考データ!$B$39:$F$42,4,FALSE)/L872^VLOOKUP(M872,参考データ!$B$39:$F$42,5,FALSE))*U872,J872/(IF(I872="委託輸送",IF(H872="ガソリン",INDEX(参考データ!$F$48:$I$50,MATCH(L872,参考データ!$D$48:$D$50,1),MATCH(M872,参考データ!$F$47:$I$47,0)),INDEX(参考データ!$F$51:$I$59,MATCH(L872,参考データ!$D$51:$D$59,1),MATCH(M872,参考データ!$F$47:$I$47,0))),IF(H872="ガソリン",INDEX(参考データ!$F$60:$I$62,MATCH(L872,参考データ!$D$60:$D$62,1),MATCH(M872,参考データ!$F$47:$I$47,0)),INDEX(参考データ!$F$63:$I$71,MATCH(L872,参考データ!$D$63:$D$71,1),MATCH(M872,参考データ!$F$47:$I$47,0))))))))</f>
        <v/>
      </c>
      <c r="U872" s="218" t="str">
        <f t="shared" si="113"/>
        <v/>
      </c>
      <c r="V872" s="206" t="str">
        <f>IF(C872="","",IF(AND(K872=0,T872=0),"OK",IF(Q872="有",IF(OR(IF(I872="委託輸送",IF(H872="ガソリン",VLOOKUP(L872,参考データ!$D$4:$H$6,5,TRUE),VLOOKUP(L872,参考データ!$D$7:$H$15,5,TRUE)),IF(H872="ガソリン",VLOOKUP(L872,参考データ!$D$16:$H$18,5,TRUE),VLOOKUP(L872,参考データ!$D$19:$H$27,5,TRUE)))&lt;(J872/N872),S872&gt;R872),"エラー","OK"),IF(IF(I872="委託輸送",IF(H872="ガソリン",VLOOKUP(L872,参考データ!$D$4:$H$6,5,TRUE),VLOOKUP(L872,参考データ!$D$7:$H$15,5,TRUE)),IF(H872="ガソリン",VLOOKUP(L872,参考データ!$D$16:$H$18,5,TRUE),VLOOKUP(L872,参考データ!$D$19:$H$27,5,TRUE)))&lt;(J872/N872),"エラー","OK"))))</f>
        <v/>
      </c>
      <c r="AN872" s="156">
        <f t="shared" si="114"/>
        <v>0</v>
      </c>
      <c r="AO872" s="156">
        <f t="shared" si="115"/>
        <v>0</v>
      </c>
      <c r="AP872" s="140">
        <f t="shared" si="116"/>
        <v>0</v>
      </c>
      <c r="AQ872" s="159" t="str">
        <f t="shared" si="117"/>
        <v/>
      </c>
    </row>
    <row r="873" spans="2:43" x14ac:dyDescent="0.2">
      <c r="B873" s="202">
        <v>862</v>
      </c>
      <c r="C873" s="45"/>
      <c r="D873" s="114"/>
      <c r="E873" s="114"/>
      <c r="F873" s="114"/>
      <c r="G873" s="44"/>
      <c r="H873" s="10"/>
      <c r="I873" s="10"/>
      <c r="J873" s="5"/>
      <c r="K873" s="36"/>
      <c r="L873" s="37"/>
      <c r="M873" s="8"/>
      <c r="N873" s="82"/>
      <c r="O873" s="68"/>
      <c r="P873" s="82"/>
      <c r="Q873" s="81"/>
      <c r="R873" s="280" t="str">
        <f t="shared" si="112"/>
        <v/>
      </c>
      <c r="S873" s="39" t="str">
        <f>IF(I873="","",IF(I873="委託輸送",IF(H873="ガソリン",VLOOKUP(L873,参考データ!$D$4:$F$6,3,TRUE),VLOOKUP(L873,参考データ!$D$7:$F$15,3,TRUE)),IF(H873="ガソリン",VLOOKUP(L873,参考データ!$D$16:$F$18,3,TRUE),VLOOKUP(L873,参考データ!$D$19:$F$27,3,TRUE))))</f>
        <v/>
      </c>
      <c r="T873" s="204" t="str">
        <f>IF(C873="","",IF(AND(J873=0,K873=0),0,IF(Q873="有",IF(H873="ガソリン",VLOOKUP(M873,参考データ!$B$36:$F$38,3,FALSE)/R873^VLOOKUP(M873,参考データ!$B$36:$F$38,4,FALSE)/L873^VLOOKUP(M873,参考データ!$B$36:$F$38,5,FALSE),VLOOKUP(M873,参考データ!$B$39:$F$42,3,FALSE)/R873^VLOOKUP(M873,参考データ!$B$39:$F$42,4,FALSE)/L873^VLOOKUP(M873,参考データ!$B$39:$F$42,5,FALSE))*U873,J873/(IF(I873="委託輸送",IF(H873="ガソリン",INDEX(参考データ!$F$48:$I$50,MATCH(L873,参考データ!$D$48:$D$50,1),MATCH(M873,参考データ!$F$47:$I$47,0)),INDEX(参考データ!$F$51:$I$59,MATCH(L873,参考データ!$D$51:$D$59,1),MATCH(M873,参考データ!$F$47:$I$47,0))),IF(H873="ガソリン",INDEX(参考データ!$F$60:$I$62,MATCH(L873,参考データ!$D$60:$D$62,1),MATCH(M873,参考データ!$F$47:$I$47,0)),INDEX(参考データ!$F$63:$I$71,MATCH(L873,参考データ!$D$63:$D$71,1),MATCH(M873,参考データ!$F$47:$I$47,0))))))))</f>
        <v/>
      </c>
      <c r="U873" s="218" t="str">
        <f t="shared" si="113"/>
        <v/>
      </c>
      <c r="V873" s="206" t="str">
        <f>IF(C873="","",IF(AND(K873=0,T873=0),"OK",IF(Q873="有",IF(OR(IF(I873="委託輸送",IF(H873="ガソリン",VLOOKUP(L873,参考データ!$D$4:$H$6,5,TRUE),VLOOKUP(L873,参考データ!$D$7:$H$15,5,TRUE)),IF(H873="ガソリン",VLOOKUP(L873,参考データ!$D$16:$H$18,5,TRUE),VLOOKUP(L873,参考データ!$D$19:$H$27,5,TRUE)))&lt;(J873/N873),S873&gt;R873),"エラー","OK"),IF(IF(I873="委託輸送",IF(H873="ガソリン",VLOOKUP(L873,参考データ!$D$4:$H$6,5,TRUE),VLOOKUP(L873,参考データ!$D$7:$H$15,5,TRUE)),IF(H873="ガソリン",VLOOKUP(L873,参考データ!$D$16:$H$18,5,TRUE),VLOOKUP(L873,参考データ!$D$19:$H$27,5,TRUE)))&lt;(J873/N873),"エラー","OK"))))</f>
        <v/>
      </c>
      <c r="AN873" s="156">
        <f t="shared" si="114"/>
        <v>0</v>
      </c>
      <c r="AO873" s="156">
        <f t="shared" si="115"/>
        <v>0</v>
      </c>
      <c r="AP873" s="140">
        <f t="shared" si="116"/>
        <v>0</v>
      </c>
      <c r="AQ873" s="159" t="str">
        <f t="shared" si="117"/>
        <v/>
      </c>
    </row>
    <row r="874" spans="2:43" x14ac:dyDescent="0.2">
      <c r="B874" s="202">
        <v>863</v>
      </c>
      <c r="C874" s="45"/>
      <c r="D874" s="114"/>
      <c r="E874" s="114"/>
      <c r="F874" s="114"/>
      <c r="G874" s="44"/>
      <c r="H874" s="10"/>
      <c r="I874" s="10"/>
      <c r="J874" s="5"/>
      <c r="K874" s="36"/>
      <c r="L874" s="37"/>
      <c r="M874" s="8"/>
      <c r="N874" s="82"/>
      <c r="O874" s="68"/>
      <c r="P874" s="82"/>
      <c r="Q874" s="81"/>
      <c r="R874" s="280" t="str">
        <f t="shared" si="112"/>
        <v/>
      </c>
      <c r="S874" s="39" t="str">
        <f>IF(I874="","",IF(I874="委託輸送",IF(H874="ガソリン",VLOOKUP(L874,参考データ!$D$4:$F$6,3,TRUE),VLOOKUP(L874,参考データ!$D$7:$F$15,3,TRUE)),IF(H874="ガソリン",VLOOKUP(L874,参考データ!$D$16:$F$18,3,TRUE),VLOOKUP(L874,参考データ!$D$19:$F$27,3,TRUE))))</f>
        <v/>
      </c>
      <c r="T874" s="204" t="str">
        <f>IF(C874="","",IF(AND(J874=0,K874=0),0,IF(Q874="有",IF(H874="ガソリン",VLOOKUP(M874,参考データ!$B$36:$F$38,3,FALSE)/R874^VLOOKUP(M874,参考データ!$B$36:$F$38,4,FALSE)/L874^VLOOKUP(M874,参考データ!$B$36:$F$38,5,FALSE),VLOOKUP(M874,参考データ!$B$39:$F$42,3,FALSE)/R874^VLOOKUP(M874,参考データ!$B$39:$F$42,4,FALSE)/L874^VLOOKUP(M874,参考データ!$B$39:$F$42,5,FALSE))*U874,J874/(IF(I874="委託輸送",IF(H874="ガソリン",INDEX(参考データ!$F$48:$I$50,MATCH(L874,参考データ!$D$48:$D$50,1),MATCH(M874,参考データ!$F$47:$I$47,0)),INDEX(参考データ!$F$51:$I$59,MATCH(L874,参考データ!$D$51:$D$59,1),MATCH(M874,参考データ!$F$47:$I$47,0))),IF(H874="ガソリン",INDEX(参考データ!$F$60:$I$62,MATCH(L874,参考データ!$D$60:$D$62,1),MATCH(M874,参考データ!$F$47:$I$47,0)),INDEX(参考データ!$F$63:$I$71,MATCH(L874,参考データ!$D$63:$D$71,1),MATCH(M874,参考データ!$F$47:$I$47,0))))))))</f>
        <v/>
      </c>
      <c r="U874" s="218" t="str">
        <f t="shared" si="113"/>
        <v/>
      </c>
      <c r="V874" s="206" t="str">
        <f>IF(C874="","",IF(AND(K874=0,T874=0),"OK",IF(Q874="有",IF(OR(IF(I874="委託輸送",IF(H874="ガソリン",VLOOKUP(L874,参考データ!$D$4:$H$6,5,TRUE),VLOOKUP(L874,参考データ!$D$7:$H$15,5,TRUE)),IF(H874="ガソリン",VLOOKUP(L874,参考データ!$D$16:$H$18,5,TRUE),VLOOKUP(L874,参考データ!$D$19:$H$27,5,TRUE)))&lt;(J874/N874),S874&gt;R874),"エラー","OK"),IF(IF(I874="委託輸送",IF(H874="ガソリン",VLOOKUP(L874,参考データ!$D$4:$H$6,5,TRUE),VLOOKUP(L874,参考データ!$D$7:$H$15,5,TRUE)),IF(H874="ガソリン",VLOOKUP(L874,参考データ!$D$16:$H$18,5,TRUE),VLOOKUP(L874,参考データ!$D$19:$H$27,5,TRUE)))&lt;(J874/N874),"エラー","OK"))))</f>
        <v/>
      </c>
      <c r="AN874" s="156">
        <f t="shared" si="114"/>
        <v>0</v>
      </c>
      <c r="AO874" s="156">
        <f t="shared" si="115"/>
        <v>0</v>
      </c>
      <c r="AP874" s="140">
        <f t="shared" si="116"/>
        <v>0</v>
      </c>
      <c r="AQ874" s="159" t="str">
        <f t="shared" si="117"/>
        <v/>
      </c>
    </row>
    <row r="875" spans="2:43" x14ac:dyDescent="0.2">
      <c r="B875" s="202">
        <v>864</v>
      </c>
      <c r="C875" s="45"/>
      <c r="D875" s="114"/>
      <c r="E875" s="114"/>
      <c r="F875" s="114"/>
      <c r="G875" s="44"/>
      <c r="H875" s="10"/>
      <c r="I875" s="10"/>
      <c r="J875" s="5"/>
      <c r="K875" s="36"/>
      <c r="L875" s="37"/>
      <c r="M875" s="8"/>
      <c r="N875" s="82"/>
      <c r="O875" s="68"/>
      <c r="P875" s="82"/>
      <c r="Q875" s="81"/>
      <c r="R875" s="280" t="str">
        <f t="shared" si="112"/>
        <v/>
      </c>
      <c r="S875" s="39" t="str">
        <f>IF(I875="","",IF(I875="委託輸送",IF(H875="ガソリン",VLOOKUP(L875,参考データ!$D$4:$F$6,3,TRUE),VLOOKUP(L875,参考データ!$D$7:$F$15,3,TRUE)),IF(H875="ガソリン",VLOOKUP(L875,参考データ!$D$16:$F$18,3,TRUE),VLOOKUP(L875,参考データ!$D$19:$F$27,3,TRUE))))</f>
        <v/>
      </c>
      <c r="T875" s="204" t="str">
        <f>IF(C875="","",IF(AND(J875=0,K875=0),0,IF(Q875="有",IF(H875="ガソリン",VLOOKUP(M875,参考データ!$B$36:$F$38,3,FALSE)/R875^VLOOKUP(M875,参考データ!$B$36:$F$38,4,FALSE)/L875^VLOOKUP(M875,参考データ!$B$36:$F$38,5,FALSE),VLOOKUP(M875,参考データ!$B$39:$F$42,3,FALSE)/R875^VLOOKUP(M875,参考データ!$B$39:$F$42,4,FALSE)/L875^VLOOKUP(M875,参考データ!$B$39:$F$42,5,FALSE))*U875,J875/(IF(I875="委託輸送",IF(H875="ガソリン",INDEX(参考データ!$F$48:$I$50,MATCH(L875,参考データ!$D$48:$D$50,1),MATCH(M875,参考データ!$F$47:$I$47,0)),INDEX(参考データ!$F$51:$I$59,MATCH(L875,参考データ!$D$51:$D$59,1),MATCH(M875,参考データ!$F$47:$I$47,0))),IF(H875="ガソリン",INDEX(参考データ!$F$60:$I$62,MATCH(L875,参考データ!$D$60:$D$62,1),MATCH(M875,参考データ!$F$47:$I$47,0)),INDEX(参考データ!$F$63:$I$71,MATCH(L875,参考データ!$D$63:$D$71,1),MATCH(M875,参考データ!$F$47:$I$47,0))))))))</f>
        <v/>
      </c>
      <c r="U875" s="218" t="str">
        <f t="shared" si="113"/>
        <v/>
      </c>
      <c r="V875" s="206" t="str">
        <f>IF(C875="","",IF(AND(K875=0,T875=0),"OK",IF(Q875="有",IF(OR(IF(I875="委託輸送",IF(H875="ガソリン",VLOOKUP(L875,参考データ!$D$4:$H$6,5,TRUE),VLOOKUP(L875,参考データ!$D$7:$H$15,5,TRUE)),IF(H875="ガソリン",VLOOKUP(L875,参考データ!$D$16:$H$18,5,TRUE),VLOOKUP(L875,参考データ!$D$19:$H$27,5,TRUE)))&lt;(J875/N875),S875&gt;R875),"エラー","OK"),IF(IF(I875="委託輸送",IF(H875="ガソリン",VLOOKUP(L875,参考データ!$D$4:$H$6,5,TRUE),VLOOKUP(L875,参考データ!$D$7:$H$15,5,TRUE)),IF(H875="ガソリン",VLOOKUP(L875,参考データ!$D$16:$H$18,5,TRUE),VLOOKUP(L875,参考データ!$D$19:$H$27,5,TRUE)))&lt;(J875/N875),"エラー","OK"))))</f>
        <v/>
      </c>
      <c r="AN875" s="156">
        <f t="shared" si="114"/>
        <v>0</v>
      </c>
      <c r="AO875" s="156">
        <f t="shared" si="115"/>
        <v>0</v>
      </c>
      <c r="AP875" s="140">
        <f t="shared" si="116"/>
        <v>0</v>
      </c>
      <c r="AQ875" s="159" t="str">
        <f t="shared" si="117"/>
        <v/>
      </c>
    </row>
    <row r="876" spans="2:43" x14ac:dyDescent="0.2">
      <c r="B876" s="202">
        <v>865</v>
      </c>
      <c r="C876" s="45"/>
      <c r="D876" s="114"/>
      <c r="E876" s="114"/>
      <c r="F876" s="114"/>
      <c r="G876" s="44"/>
      <c r="H876" s="10"/>
      <c r="I876" s="10"/>
      <c r="J876" s="5"/>
      <c r="K876" s="36"/>
      <c r="L876" s="37"/>
      <c r="M876" s="8"/>
      <c r="N876" s="82"/>
      <c r="O876" s="68"/>
      <c r="P876" s="82"/>
      <c r="Q876" s="81"/>
      <c r="R876" s="280" t="str">
        <f t="shared" si="112"/>
        <v/>
      </c>
      <c r="S876" s="39" t="str">
        <f>IF(I876="","",IF(I876="委託輸送",IF(H876="ガソリン",VLOOKUP(L876,参考データ!$D$4:$F$6,3,TRUE),VLOOKUP(L876,参考データ!$D$7:$F$15,3,TRUE)),IF(H876="ガソリン",VLOOKUP(L876,参考データ!$D$16:$F$18,3,TRUE),VLOOKUP(L876,参考データ!$D$19:$F$27,3,TRUE))))</f>
        <v/>
      </c>
      <c r="T876" s="204" t="str">
        <f>IF(C876="","",IF(AND(J876=0,K876=0),0,IF(Q876="有",IF(H876="ガソリン",VLOOKUP(M876,参考データ!$B$36:$F$38,3,FALSE)/R876^VLOOKUP(M876,参考データ!$B$36:$F$38,4,FALSE)/L876^VLOOKUP(M876,参考データ!$B$36:$F$38,5,FALSE),VLOOKUP(M876,参考データ!$B$39:$F$42,3,FALSE)/R876^VLOOKUP(M876,参考データ!$B$39:$F$42,4,FALSE)/L876^VLOOKUP(M876,参考データ!$B$39:$F$42,5,FALSE))*U876,J876/(IF(I876="委託輸送",IF(H876="ガソリン",INDEX(参考データ!$F$48:$I$50,MATCH(L876,参考データ!$D$48:$D$50,1),MATCH(M876,参考データ!$F$47:$I$47,0)),INDEX(参考データ!$F$51:$I$59,MATCH(L876,参考データ!$D$51:$D$59,1),MATCH(M876,参考データ!$F$47:$I$47,0))),IF(H876="ガソリン",INDEX(参考データ!$F$60:$I$62,MATCH(L876,参考データ!$D$60:$D$62,1),MATCH(M876,参考データ!$F$47:$I$47,0)),INDEX(参考データ!$F$63:$I$71,MATCH(L876,参考データ!$D$63:$D$71,1),MATCH(M876,参考データ!$F$47:$I$47,0))))))))</f>
        <v/>
      </c>
      <c r="U876" s="218" t="str">
        <f t="shared" si="113"/>
        <v/>
      </c>
      <c r="V876" s="206" t="str">
        <f>IF(C876="","",IF(AND(K876=0,T876=0),"OK",IF(Q876="有",IF(OR(IF(I876="委託輸送",IF(H876="ガソリン",VLOOKUP(L876,参考データ!$D$4:$H$6,5,TRUE),VLOOKUP(L876,参考データ!$D$7:$H$15,5,TRUE)),IF(H876="ガソリン",VLOOKUP(L876,参考データ!$D$16:$H$18,5,TRUE),VLOOKUP(L876,参考データ!$D$19:$H$27,5,TRUE)))&lt;(J876/N876),S876&gt;R876),"エラー","OK"),IF(IF(I876="委託輸送",IF(H876="ガソリン",VLOOKUP(L876,参考データ!$D$4:$H$6,5,TRUE),VLOOKUP(L876,参考データ!$D$7:$H$15,5,TRUE)),IF(H876="ガソリン",VLOOKUP(L876,参考データ!$D$16:$H$18,5,TRUE),VLOOKUP(L876,参考データ!$D$19:$H$27,5,TRUE)))&lt;(J876/N876),"エラー","OK"))))</f>
        <v/>
      </c>
      <c r="AN876" s="156">
        <f t="shared" si="114"/>
        <v>0</v>
      </c>
      <c r="AO876" s="156">
        <f t="shared" si="115"/>
        <v>0</v>
      </c>
      <c r="AP876" s="140">
        <f t="shared" si="116"/>
        <v>0</v>
      </c>
      <c r="AQ876" s="159" t="str">
        <f t="shared" si="117"/>
        <v/>
      </c>
    </row>
    <row r="877" spans="2:43" x14ac:dyDescent="0.2">
      <c r="B877" s="202">
        <v>866</v>
      </c>
      <c r="C877" s="45"/>
      <c r="D877" s="114"/>
      <c r="E877" s="114"/>
      <c r="F877" s="114"/>
      <c r="G877" s="44"/>
      <c r="H877" s="10"/>
      <c r="I877" s="10"/>
      <c r="J877" s="5"/>
      <c r="K877" s="36"/>
      <c r="L877" s="37"/>
      <c r="M877" s="8"/>
      <c r="N877" s="82"/>
      <c r="O877" s="68"/>
      <c r="P877" s="82"/>
      <c r="Q877" s="81"/>
      <c r="R877" s="280" t="str">
        <f t="shared" si="112"/>
        <v/>
      </c>
      <c r="S877" s="39" t="str">
        <f>IF(I877="","",IF(I877="委託輸送",IF(H877="ガソリン",VLOOKUP(L877,参考データ!$D$4:$F$6,3,TRUE),VLOOKUP(L877,参考データ!$D$7:$F$15,3,TRUE)),IF(H877="ガソリン",VLOOKUP(L877,参考データ!$D$16:$F$18,3,TRUE),VLOOKUP(L877,参考データ!$D$19:$F$27,3,TRUE))))</f>
        <v/>
      </c>
      <c r="T877" s="204" t="str">
        <f>IF(C877="","",IF(AND(J877=0,K877=0),0,IF(Q877="有",IF(H877="ガソリン",VLOOKUP(M877,参考データ!$B$36:$F$38,3,FALSE)/R877^VLOOKUP(M877,参考データ!$B$36:$F$38,4,FALSE)/L877^VLOOKUP(M877,参考データ!$B$36:$F$38,5,FALSE),VLOOKUP(M877,参考データ!$B$39:$F$42,3,FALSE)/R877^VLOOKUP(M877,参考データ!$B$39:$F$42,4,FALSE)/L877^VLOOKUP(M877,参考データ!$B$39:$F$42,5,FALSE))*U877,J877/(IF(I877="委託輸送",IF(H877="ガソリン",INDEX(参考データ!$F$48:$I$50,MATCH(L877,参考データ!$D$48:$D$50,1),MATCH(M877,参考データ!$F$47:$I$47,0)),INDEX(参考データ!$F$51:$I$59,MATCH(L877,参考データ!$D$51:$D$59,1),MATCH(M877,参考データ!$F$47:$I$47,0))),IF(H877="ガソリン",INDEX(参考データ!$F$60:$I$62,MATCH(L877,参考データ!$D$60:$D$62,1),MATCH(M877,参考データ!$F$47:$I$47,0)),INDEX(参考データ!$F$63:$I$71,MATCH(L877,参考データ!$D$63:$D$71,1),MATCH(M877,参考データ!$F$47:$I$47,0))))))))</f>
        <v/>
      </c>
      <c r="U877" s="218" t="str">
        <f t="shared" si="113"/>
        <v/>
      </c>
      <c r="V877" s="206" t="str">
        <f>IF(C877="","",IF(AND(K877=0,T877=0),"OK",IF(Q877="有",IF(OR(IF(I877="委託輸送",IF(H877="ガソリン",VLOOKUP(L877,参考データ!$D$4:$H$6,5,TRUE),VLOOKUP(L877,参考データ!$D$7:$H$15,5,TRUE)),IF(H877="ガソリン",VLOOKUP(L877,参考データ!$D$16:$H$18,5,TRUE),VLOOKUP(L877,参考データ!$D$19:$H$27,5,TRUE)))&lt;(J877/N877),S877&gt;R877),"エラー","OK"),IF(IF(I877="委託輸送",IF(H877="ガソリン",VLOOKUP(L877,参考データ!$D$4:$H$6,5,TRUE),VLOOKUP(L877,参考データ!$D$7:$H$15,5,TRUE)),IF(H877="ガソリン",VLOOKUP(L877,参考データ!$D$16:$H$18,5,TRUE),VLOOKUP(L877,参考データ!$D$19:$H$27,5,TRUE)))&lt;(J877/N877),"エラー","OK"))))</f>
        <v/>
      </c>
      <c r="AN877" s="156">
        <f t="shared" si="114"/>
        <v>0</v>
      </c>
      <c r="AO877" s="156">
        <f t="shared" si="115"/>
        <v>0</v>
      </c>
      <c r="AP877" s="140">
        <f t="shared" si="116"/>
        <v>0</v>
      </c>
      <c r="AQ877" s="159" t="str">
        <f t="shared" si="117"/>
        <v/>
      </c>
    </row>
    <row r="878" spans="2:43" x14ac:dyDescent="0.2">
      <c r="B878" s="202">
        <v>867</v>
      </c>
      <c r="C878" s="45"/>
      <c r="D878" s="114"/>
      <c r="E878" s="114"/>
      <c r="F878" s="114"/>
      <c r="G878" s="44"/>
      <c r="H878" s="10"/>
      <c r="I878" s="10"/>
      <c r="J878" s="5"/>
      <c r="K878" s="36"/>
      <c r="L878" s="37"/>
      <c r="M878" s="8"/>
      <c r="N878" s="82"/>
      <c r="O878" s="68"/>
      <c r="P878" s="82"/>
      <c r="Q878" s="81"/>
      <c r="R878" s="280" t="str">
        <f t="shared" si="112"/>
        <v/>
      </c>
      <c r="S878" s="39" t="str">
        <f>IF(I878="","",IF(I878="委託輸送",IF(H878="ガソリン",VLOOKUP(L878,参考データ!$D$4:$F$6,3,TRUE),VLOOKUP(L878,参考データ!$D$7:$F$15,3,TRUE)),IF(H878="ガソリン",VLOOKUP(L878,参考データ!$D$16:$F$18,3,TRUE),VLOOKUP(L878,参考データ!$D$19:$F$27,3,TRUE))))</f>
        <v/>
      </c>
      <c r="T878" s="204" t="str">
        <f>IF(C878="","",IF(AND(J878=0,K878=0),0,IF(Q878="有",IF(H878="ガソリン",VLOOKUP(M878,参考データ!$B$36:$F$38,3,FALSE)/R878^VLOOKUP(M878,参考データ!$B$36:$F$38,4,FALSE)/L878^VLOOKUP(M878,参考データ!$B$36:$F$38,5,FALSE),VLOOKUP(M878,参考データ!$B$39:$F$42,3,FALSE)/R878^VLOOKUP(M878,参考データ!$B$39:$F$42,4,FALSE)/L878^VLOOKUP(M878,参考データ!$B$39:$F$42,5,FALSE))*U878,J878/(IF(I878="委託輸送",IF(H878="ガソリン",INDEX(参考データ!$F$48:$I$50,MATCH(L878,参考データ!$D$48:$D$50,1),MATCH(M878,参考データ!$F$47:$I$47,0)),INDEX(参考データ!$F$51:$I$59,MATCH(L878,参考データ!$D$51:$D$59,1),MATCH(M878,参考データ!$F$47:$I$47,0))),IF(H878="ガソリン",INDEX(参考データ!$F$60:$I$62,MATCH(L878,参考データ!$D$60:$D$62,1),MATCH(M878,参考データ!$F$47:$I$47,0)),INDEX(参考データ!$F$63:$I$71,MATCH(L878,参考データ!$D$63:$D$71,1),MATCH(M878,参考データ!$F$47:$I$47,0))))))))</f>
        <v/>
      </c>
      <c r="U878" s="218" t="str">
        <f t="shared" si="113"/>
        <v/>
      </c>
      <c r="V878" s="206" t="str">
        <f>IF(C878="","",IF(AND(K878=0,T878=0),"OK",IF(Q878="有",IF(OR(IF(I878="委託輸送",IF(H878="ガソリン",VLOOKUP(L878,参考データ!$D$4:$H$6,5,TRUE),VLOOKUP(L878,参考データ!$D$7:$H$15,5,TRUE)),IF(H878="ガソリン",VLOOKUP(L878,参考データ!$D$16:$H$18,5,TRUE),VLOOKUP(L878,参考データ!$D$19:$H$27,5,TRUE)))&lt;(J878/N878),S878&gt;R878),"エラー","OK"),IF(IF(I878="委託輸送",IF(H878="ガソリン",VLOOKUP(L878,参考データ!$D$4:$H$6,5,TRUE),VLOOKUP(L878,参考データ!$D$7:$H$15,5,TRUE)),IF(H878="ガソリン",VLOOKUP(L878,参考データ!$D$16:$H$18,5,TRUE),VLOOKUP(L878,参考データ!$D$19:$H$27,5,TRUE)))&lt;(J878/N878),"エラー","OK"))))</f>
        <v/>
      </c>
      <c r="AN878" s="156">
        <f t="shared" si="114"/>
        <v>0</v>
      </c>
      <c r="AO878" s="156">
        <f t="shared" si="115"/>
        <v>0</v>
      </c>
      <c r="AP878" s="140">
        <f t="shared" si="116"/>
        <v>0</v>
      </c>
      <c r="AQ878" s="159" t="str">
        <f t="shared" si="117"/>
        <v/>
      </c>
    </row>
    <row r="879" spans="2:43" x14ac:dyDescent="0.2">
      <c r="B879" s="202">
        <v>868</v>
      </c>
      <c r="C879" s="45"/>
      <c r="D879" s="114"/>
      <c r="E879" s="114"/>
      <c r="F879" s="114"/>
      <c r="G879" s="44"/>
      <c r="H879" s="10"/>
      <c r="I879" s="10"/>
      <c r="J879" s="5"/>
      <c r="K879" s="36"/>
      <c r="L879" s="37"/>
      <c r="M879" s="8"/>
      <c r="N879" s="82"/>
      <c r="O879" s="68"/>
      <c r="P879" s="82"/>
      <c r="Q879" s="81"/>
      <c r="R879" s="280" t="str">
        <f t="shared" si="112"/>
        <v/>
      </c>
      <c r="S879" s="39" t="str">
        <f>IF(I879="","",IF(I879="委託輸送",IF(H879="ガソリン",VLOOKUP(L879,参考データ!$D$4:$F$6,3,TRUE),VLOOKUP(L879,参考データ!$D$7:$F$15,3,TRUE)),IF(H879="ガソリン",VLOOKUP(L879,参考データ!$D$16:$F$18,3,TRUE),VLOOKUP(L879,参考データ!$D$19:$F$27,3,TRUE))))</f>
        <v/>
      </c>
      <c r="T879" s="204" t="str">
        <f>IF(C879="","",IF(AND(J879=0,K879=0),0,IF(Q879="有",IF(H879="ガソリン",VLOOKUP(M879,参考データ!$B$36:$F$38,3,FALSE)/R879^VLOOKUP(M879,参考データ!$B$36:$F$38,4,FALSE)/L879^VLOOKUP(M879,参考データ!$B$36:$F$38,5,FALSE),VLOOKUP(M879,参考データ!$B$39:$F$42,3,FALSE)/R879^VLOOKUP(M879,参考データ!$B$39:$F$42,4,FALSE)/L879^VLOOKUP(M879,参考データ!$B$39:$F$42,5,FALSE))*U879,J879/(IF(I879="委託輸送",IF(H879="ガソリン",INDEX(参考データ!$F$48:$I$50,MATCH(L879,参考データ!$D$48:$D$50,1),MATCH(M879,参考データ!$F$47:$I$47,0)),INDEX(参考データ!$F$51:$I$59,MATCH(L879,参考データ!$D$51:$D$59,1),MATCH(M879,参考データ!$F$47:$I$47,0))),IF(H879="ガソリン",INDEX(参考データ!$F$60:$I$62,MATCH(L879,参考データ!$D$60:$D$62,1),MATCH(M879,参考データ!$F$47:$I$47,0)),INDEX(参考データ!$F$63:$I$71,MATCH(L879,参考データ!$D$63:$D$71,1),MATCH(M879,参考データ!$F$47:$I$47,0))))))))</f>
        <v/>
      </c>
      <c r="U879" s="218" t="str">
        <f t="shared" si="113"/>
        <v/>
      </c>
      <c r="V879" s="206" t="str">
        <f>IF(C879="","",IF(AND(K879=0,T879=0),"OK",IF(Q879="有",IF(OR(IF(I879="委託輸送",IF(H879="ガソリン",VLOOKUP(L879,参考データ!$D$4:$H$6,5,TRUE),VLOOKUP(L879,参考データ!$D$7:$H$15,5,TRUE)),IF(H879="ガソリン",VLOOKUP(L879,参考データ!$D$16:$H$18,5,TRUE),VLOOKUP(L879,参考データ!$D$19:$H$27,5,TRUE)))&lt;(J879/N879),S879&gt;R879),"エラー","OK"),IF(IF(I879="委託輸送",IF(H879="ガソリン",VLOOKUP(L879,参考データ!$D$4:$H$6,5,TRUE),VLOOKUP(L879,参考データ!$D$7:$H$15,5,TRUE)),IF(H879="ガソリン",VLOOKUP(L879,参考データ!$D$16:$H$18,5,TRUE),VLOOKUP(L879,参考データ!$D$19:$H$27,5,TRUE)))&lt;(J879/N879),"エラー","OK"))))</f>
        <v/>
      </c>
      <c r="AN879" s="156">
        <f t="shared" si="114"/>
        <v>0</v>
      </c>
      <c r="AO879" s="156">
        <f t="shared" si="115"/>
        <v>0</v>
      </c>
      <c r="AP879" s="140">
        <f t="shared" si="116"/>
        <v>0</v>
      </c>
      <c r="AQ879" s="159" t="str">
        <f t="shared" si="117"/>
        <v/>
      </c>
    </row>
    <row r="880" spans="2:43" x14ac:dyDescent="0.2">
      <c r="B880" s="202">
        <v>869</v>
      </c>
      <c r="C880" s="45"/>
      <c r="D880" s="114"/>
      <c r="E880" s="114"/>
      <c r="F880" s="114"/>
      <c r="G880" s="44"/>
      <c r="H880" s="10"/>
      <c r="I880" s="10"/>
      <c r="J880" s="5"/>
      <c r="K880" s="36"/>
      <c r="L880" s="37"/>
      <c r="M880" s="8"/>
      <c r="N880" s="82"/>
      <c r="O880" s="68"/>
      <c r="P880" s="82"/>
      <c r="Q880" s="81"/>
      <c r="R880" s="280" t="str">
        <f t="shared" si="112"/>
        <v/>
      </c>
      <c r="S880" s="39" t="str">
        <f>IF(I880="","",IF(I880="委託輸送",IF(H880="ガソリン",VLOOKUP(L880,参考データ!$D$4:$F$6,3,TRUE),VLOOKUP(L880,参考データ!$D$7:$F$15,3,TRUE)),IF(H880="ガソリン",VLOOKUP(L880,参考データ!$D$16:$F$18,3,TRUE),VLOOKUP(L880,参考データ!$D$19:$F$27,3,TRUE))))</f>
        <v/>
      </c>
      <c r="T880" s="204" t="str">
        <f>IF(C880="","",IF(AND(J880=0,K880=0),0,IF(Q880="有",IF(H880="ガソリン",VLOOKUP(M880,参考データ!$B$36:$F$38,3,FALSE)/R880^VLOOKUP(M880,参考データ!$B$36:$F$38,4,FALSE)/L880^VLOOKUP(M880,参考データ!$B$36:$F$38,5,FALSE),VLOOKUP(M880,参考データ!$B$39:$F$42,3,FALSE)/R880^VLOOKUP(M880,参考データ!$B$39:$F$42,4,FALSE)/L880^VLOOKUP(M880,参考データ!$B$39:$F$42,5,FALSE))*U880,J880/(IF(I880="委託輸送",IF(H880="ガソリン",INDEX(参考データ!$F$48:$I$50,MATCH(L880,参考データ!$D$48:$D$50,1),MATCH(M880,参考データ!$F$47:$I$47,0)),INDEX(参考データ!$F$51:$I$59,MATCH(L880,参考データ!$D$51:$D$59,1),MATCH(M880,参考データ!$F$47:$I$47,0))),IF(H880="ガソリン",INDEX(参考データ!$F$60:$I$62,MATCH(L880,参考データ!$D$60:$D$62,1),MATCH(M880,参考データ!$F$47:$I$47,0)),INDEX(参考データ!$F$63:$I$71,MATCH(L880,参考データ!$D$63:$D$71,1),MATCH(M880,参考データ!$F$47:$I$47,0))))))))</f>
        <v/>
      </c>
      <c r="U880" s="218" t="str">
        <f t="shared" si="113"/>
        <v/>
      </c>
      <c r="V880" s="206" t="str">
        <f>IF(C880="","",IF(AND(K880=0,T880=0),"OK",IF(Q880="有",IF(OR(IF(I880="委託輸送",IF(H880="ガソリン",VLOOKUP(L880,参考データ!$D$4:$H$6,5,TRUE),VLOOKUP(L880,参考データ!$D$7:$H$15,5,TRUE)),IF(H880="ガソリン",VLOOKUP(L880,参考データ!$D$16:$H$18,5,TRUE),VLOOKUP(L880,参考データ!$D$19:$H$27,5,TRUE)))&lt;(J880/N880),S880&gt;R880),"エラー","OK"),IF(IF(I880="委託輸送",IF(H880="ガソリン",VLOOKUP(L880,参考データ!$D$4:$H$6,5,TRUE),VLOOKUP(L880,参考データ!$D$7:$H$15,5,TRUE)),IF(H880="ガソリン",VLOOKUP(L880,参考データ!$D$16:$H$18,5,TRUE),VLOOKUP(L880,参考データ!$D$19:$H$27,5,TRUE)))&lt;(J880/N880),"エラー","OK"))))</f>
        <v/>
      </c>
      <c r="AN880" s="156">
        <f t="shared" si="114"/>
        <v>0</v>
      </c>
      <c r="AO880" s="156">
        <f t="shared" si="115"/>
        <v>0</v>
      </c>
      <c r="AP880" s="140">
        <f t="shared" si="116"/>
        <v>0</v>
      </c>
      <c r="AQ880" s="159" t="str">
        <f t="shared" si="117"/>
        <v/>
      </c>
    </row>
    <row r="881" spans="2:43" x14ac:dyDescent="0.2">
      <c r="B881" s="202">
        <v>870</v>
      </c>
      <c r="C881" s="45"/>
      <c r="D881" s="114"/>
      <c r="E881" s="114"/>
      <c r="F881" s="114"/>
      <c r="G881" s="44"/>
      <c r="H881" s="10"/>
      <c r="I881" s="10"/>
      <c r="J881" s="5"/>
      <c r="K881" s="36"/>
      <c r="L881" s="37"/>
      <c r="M881" s="8"/>
      <c r="N881" s="82"/>
      <c r="O881" s="68"/>
      <c r="P881" s="82"/>
      <c r="Q881" s="81"/>
      <c r="R881" s="280" t="str">
        <f t="shared" si="112"/>
        <v/>
      </c>
      <c r="S881" s="39" t="str">
        <f>IF(I881="","",IF(I881="委託輸送",IF(H881="ガソリン",VLOOKUP(L881,参考データ!$D$4:$F$6,3,TRUE),VLOOKUP(L881,参考データ!$D$7:$F$15,3,TRUE)),IF(H881="ガソリン",VLOOKUP(L881,参考データ!$D$16:$F$18,3,TRUE),VLOOKUP(L881,参考データ!$D$19:$F$27,3,TRUE))))</f>
        <v/>
      </c>
      <c r="T881" s="204" t="str">
        <f>IF(C881="","",IF(AND(J881=0,K881=0),0,IF(Q881="有",IF(H881="ガソリン",VLOOKUP(M881,参考データ!$B$36:$F$38,3,FALSE)/R881^VLOOKUP(M881,参考データ!$B$36:$F$38,4,FALSE)/L881^VLOOKUP(M881,参考データ!$B$36:$F$38,5,FALSE),VLOOKUP(M881,参考データ!$B$39:$F$42,3,FALSE)/R881^VLOOKUP(M881,参考データ!$B$39:$F$42,4,FALSE)/L881^VLOOKUP(M881,参考データ!$B$39:$F$42,5,FALSE))*U881,J881/(IF(I881="委託輸送",IF(H881="ガソリン",INDEX(参考データ!$F$48:$I$50,MATCH(L881,参考データ!$D$48:$D$50,1),MATCH(M881,参考データ!$F$47:$I$47,0)),INDEX(参考データ!$F$51:$I$59,MATCH(L881,参考データ!$D$51:$D$59,1),MATCH(M881,参考データ!$F$47:$I$47,0))),IF(H881="ガソリン",INDEX(参考データ!$F$60:$I$62,MATCH(L881,参考データ!$D$60:$D$62,1),MATCH(M881,参考データ!$F$47:$I$47,0)),INDEX(参考データ!$F$63:$I$71,MATCH(L881,参考データ!$D$63:$D$71,1),MATCH(M881,参考データ!$F$47:$I$47,0))))))))</f>
        <v/>
      </c>
      <c r="U881" s="218" t="str">
        <f t="shared" si="113"/>
        <v/>
      </c>
      <c r="V881" s="206" t="str">
        <f>IF(C881="","",IF(AND(K881=0,T881=0),"OK",IF(Q881="有",IF(OR(IF(I881="委託輸送",IF(H881="ガソリン",VLOOKUP(L881,参考データ!$D$4:$H$6,5,TRUE),VLOOKUP(L881,参考データ!$D$7:$H$15,5,TRUE)),IF(H881="ガソリン",VLOOKUP(L881,参考データ!$D$16:$H$18,5,TRUE),VLOOKUP(L881,参考データ!$D$19:$H$27,5,TRUE)))&lt;(J881/N881),S881&gt;R881),"エラー","OK"),IF(IF(I881="委託輸送",IF(H881="ガソリン",VLOOKUP(L881,参考データ!$D$4:$H$6,5,TRUE),VLOOKUP(L881,参考データ!$D$7:$H$15,5,TRUE)),IF(H881="ガソリン",VLOOKUP(L881,参考データ!$D$16:$H$18,5,TRUE),VLOOKUP(L881,参考データ!$D$19:$H$27,5,TRUE)))&lt;(J881/N881),"エラー","OK"))))</f>
        <v/>
      </c>
      <c r="AN881" s="156">
        <f t="shared" si="114"/>
        <v>0</v>
      </c>
      <c r="AO881" s="156">
        <f t="shared" si="115"/>
        <v>0</v>
      </c>
      <c r="AP881" s="140">
        <f t="shared" si="116"/>
        <v>0</v>
      </c>
      <c r="AQ881" s="159" t="str">
        <f t="shared" si="117"/>
        <v/>
      </c>
    </row>
    <row r="882" spans="2:43" x14ac:dyDescent="0.2">
      <c r="B882" s="202">
        <v>871</v>
      </c>
      <c r="C882" s="45"/>
      <c r="D882" s="114"/>
      <c r="E882" s="114"/>
      <c r="F882" s="114"/>
      <c r="G882" s="44"/>
      <c r="H882" s="10"/>
      <c r="I882" s="10"/>
      <c r="J882" s="5"/>
      <c r="K882" s="36"/>
      <c r="L882" s="37"/>
      <c r="M882" s="8"/>
      <c r="N882" s="82"/>
      <c r="O882" s="68"/>
      <c r="P882" s="82"/>
      <c r="Q882" s="81"/>
      <c r="R882" s="280" t="str">
        <f t="shared" si="112"/>
        <v/>
      </c>
      <c r="S882" s="39" t="str">
        <f>IF(I882="","",IF(I882="委託輸送",IF(H882="ガソリン",VLOOKUP(L882,参考データ!$D$4:$F$6,3,TRUE),VLOOKUP(L882,参考データ!$D$7:$F$15,3,TRUE)),IF(H882="ガソリン",VLOOKUP(L882,参考データ!$D$16:$F$18,3,TRUE),VLOOKUP(L882,参考データ!$D$19:$F$27,3,TRUE))))</f>
        <v/>
      </c>
      <c r="T882" s="204" t="str">
        <f>IF(C882="","",IF(AND(J882=0,K882=0),0,IF(Q882="有",IF(H882="ガソリン",VLOOKUP(M882,参考データ!$B$36:$F$38,3,FALSE)/R882^VLOOKUP(M882,参考データ!$B$36:$F$38,4,FALSE)/L882^VLOOKUP(M882,参考データ!$B$36:$F$38,5,FALSE),VLOOKUP(M882,参考データ!$B$39:$F$42,3,FALSE)/R882^VLOOKUP(M882,参考データ!$B$39:$F$42,4,FALSE)/L882^VLOOKUP(M882,参考データ!$B$39:$F$42,5,FALSE))*U882,J882/(IF(I882="委託輸送",IF(H882="ガソリン",INDEX(参考データ!$F$48:$I$50,MATCH(L882,参考データ!$D$48:$D$50,1),MATCH(M882,参考データ!$F$47:$I$47,0)),INDEX(参考データ!$F$51:$I$59,MATCH(L882,参考データ!$D$51:$D$59,1),MATCH(M882,参考データ!$F$47:$I$47,0))),IF(H882="ガソリン",INDEX(参考データ!$F$60:$I$62,MATCH(L882,参考データ!$D$60:$D$62,1),MATCH(M882,参考データ!$F$47:$I$47,0)),INDEX(参考データ!$F$63:$I$71,MATCH(L882,参考データ!$D$63:$D$71,1),MATCH(M882,参考データ!$F$47:$I$47,0))))))))</f>
        <v/>
      </c>
      <c r="U882" s="218" t="str">
        <f t="shared" si="113"/>
        <v/>
      </c>
      <c r="V882" s="206" t="str">
        <f>IF(C882="","",IF(AND(K882=0,T882=0),"OK",IF(Q882="有",IF(OR(IF(I882="委託輸送",IF(H882="ガソリン",VLOOKUP(L882,参考データ!$D$4:$H$6,5,TRUE),VLOOKUP(L882,参考データ!$D$7:$H$15,5,TRUE)),IF(H882="ガソリン",VLOOKUP(L882,参考データ!$D$16:$H$18,5,TRUE),VLOOKUP(L882,参考データ!$D$19:$H$27,5,TRUE)))&lt;(J882/N882),S882&gt;R882),"エラー","OK"),IF(IF(I882="委託輸送",IF(H882="ガソリン",VLOOKUP(L882,参考データ!$D$4:$H$6,5,TRUE),VLOOKUP(L882,参考データ!$D$7:$H$15,5,TRUE)),IF(H882="ガソリン",VLOOKUP(L882,参考データ!$D$16:$H$18,5,TRUE),VLOOKUP(L882,参考データ!$D$19:$H$27,5,TRUE)))&lt;(J882/N882),"エラー","OK"))))</f>
        <v/>
      </c>
      <c r="AN882" s="156">
        <f t="shared" si="114"/>
        <v>0</v>
      </c>
      <c r="AO882" s="156">
        <f t="shared" si="115"/>
        <v>0</v>
      </c>
      <c r="AP882" s="140">
        <f t="shared" si="116"/>
        <v>0</v>
      </c>
      <c r="AQ882" s="159" t="str">
        <f t="shared" si="117"/>
        <v/>
      </c>
    </row>
    <row r="883" spans="2:43" x14ac:dyDescent="0.2">
      <c r="B883" s="202">
        <v>872</v>
      </c>
      <c r="C883" s="45"/>
      <c r="D883" s="114"/>
      <c r="E883" s="114"/>
      <c r="F883" s="114"/>
      <c r="G883" s="44"/>
      <c r="H883" s="10"/>
      <c r="I883" s="10"/>
      <c r="J883" s="5"/>
      <c r="K883" s="36"/>
      <c r="L883" s="37"/>
      <c r="M883" s="8"/>
      <c r="N883" s="82"/>
      <c r="O883" s="68"/>
      <c r="P883" s="82"/>
      <c r="Q883" s="81"/>
      <c r="R883" s="280" t="str">
        <f t="shared" si="112"/>
        <v/>
      </c>
      <c r="S883" s="39" t="str">
        <f>IF(I883="","",IF(I883="委託輸送",IF(H883="ガソリン",VLOOKUP(L883,参考データ!$D$4:$F$6,3,TRUE),VLOOKUP(L883,参考データ!$D$7:$F$15,3,TRUE)),IF(H883="ガソリン",VLOOKUP(L883,参考データ!$D$16:$F$18,3,TRUE),VLOOKUP(L883,参考データ!$D$19:$F$27,3,TRUE))))</f>
        <v/>
      </c>
      <c r="T883" s="204" t="str">
        <f>IF(C883="","",IF(AND(J883=0,K883=0),0,IF(Q883="有",IF(H883="ガソリン",VLOOKUP(M883,参考データ!$B$36:$F$38,3,FALSE)/R883^VLOOKUP(M883,参考データ!$B$36:$F$38,4,FALSE)/L883^VLOOKUP(M883,参考データ!$B$36:$F$38,5,FALSE),VLOOKUP(M883,参考データ!$B$39:$F$42,3,FALSE)/R883^VLOOKUP(M883,参考データ!$B$39:$F$42,4,FALSE)/L883^VLOOKUP(M883,参考データ!$B$39:$F$42,5,FALSE))*U883,J883/(IF(I883="委託輸送",IF(H883="ガソリン",INDEX(参考データ!$F$48:$I$50,MATCH(L883,参考データ!$D$48:$D$50,1),MATCH(M883,参考データ!$F$47:$I$47,0)),INDEX(参考データ!$F$51:$I$59,MATCH(L883,参考データ!$D$51:$D$59,1),MATCH(M883,参考データ!$F$47:$I$47,0))),IF(H883="ガソリン",INDEX(参考データ!$F$60:$I$62,MATCH(L883,参考データ!$D$60:$D$62,1),MATCH(M883,参考データ!$F$47:$I$47,0)),INDEX(参考データ!$F$63:$I$71,MATCH(L883,参考データ!$D$63:$D$71,1),MATCH(M883,参考データ!$F$47:$I$47,0))))))))</f>
        <v/>
      </c>
      <c r="U883" s="218" t="str">
        <f t="shared" si="113"/>
        <v/>
      </c>
      <c r="V883" s="206" t="str">
        <f>IF(C883="","",IF(AND(K883=0,T883=0),"OK",IF(Q883="有",IF(OR(IF(I883="委託輸送",IF(H883="ガソリン",VLOOKUP(L883,参考データ!$D$4:$H$6,5,TRUE),VLOOKUP(L883,参考データ!$D$7:$H$15,5,TRUE)),IF(H883="ガソリン",VLOOKUP(L883,参考データ!$D$16:$H$18,5,TRUE),VLOOKUP(L883,参考データ!$D$19:$H$27,5,TRUE)))&lt;(J883/N883),S883&gt;R883),"エラー","OK"),IF(IF(I883="委託輸送",IF(H883="ガソリン",VLOOKUP(L883,参考データ!$D$4:$H$6,5,TRUE),VLOOKUP(L883,参考データ!$D$7:$H$15,5,TRUE)),IF(H883="ガソリン",VLOOKUP(L883,参考データ!$D$16:$H$18,5,TRUE),VLOOKUP(L883,参考データ!$D$19:$H$27,5,TRUE)))&lt;(J883/N883),"エラー","OK"))))</f>
        <v/>
      </c>
      <c r="AN883" s="156">
        <f t="shared" si="114"/>
        <v>0</v>
      </c>
      <c r="AO883" s="156">
        <f t="shared" si="115"/>
        <v>0</v>
      </c>
      <c r="AP883" s="140">
        <f t="shared" si="116"/>
        <v>0</v>
      </c>
      <c r="AQ883" s="159" t="str">
        <f t="shared" si="117"/>
        <v/>
      </c>
    </row>
    <row r="884" spans="2:43" x14ac:dyDescent="0.2">
      <c r="B884" s="202">
        <v>873</v>
      </c>
      <c r="C884" s="45"/>
      <c r="D884" s="114"/>
      <c r="E884" s="114"/>
      <c r="F884" s="114"/>
      <c r="G884" s="44"/>
      <c r="H884" s="10"/>
      <c r="I884" s="10"/>
      <c r="J884" s="5"/>
      <c r="K884" s="36"/>
      <c r="L884" s="37"/>
      <c r="M884" s="8"/>
      <c r="N884" s="82"/>
      <c r="O884" s="68"/>
      <c r="P884" s="82"/>
      <c r="Q884" s="81"/>
      <c r="R884" s="280" t="str">
        <f t="shared" si="112"/>
        <v/>
      </c>
      <c r="S884" s="39" t="str">
        <f>IF(I884="","",IF(I884="委託輸送",IF(H884="ガソリン",VLOOKUP(L884,参考データ!$D$4:$F$6,3,TRUE),VLOOKUP(L884,参考データ!$D$7:$F$15,3,TRUE)),IF(H884="ガソリン",VLOOKUP(L884,参考データ!$D$16:$F$18,3,TRUE),VLOOKUP(L884,参考データ!$D$19:$F$27,3,TRUE))))</f>
        <v/>
      </c>
      <c r="T884" s="204" t="str">
        <f>IF(C884="","",IF(AND(J884=0,K884=0),0,IF(Q884="有",IF(H884="ガソリン",VLOOKUP(M884,参考データ!$B$36:$F$38,3,FALSE)/R884^VLOOKUP(M884,参考データ!$B$36:$F$38,4,FALSE)/L884^VLOOKUP(M884,参考データ!$B$36:$F$38,5,FALSE),VLOOKUP(M884,参考データ!$B$39:$F$42,3,FALSE)/R884^VLOOKUP(M884,参考データ!$B$39:$F$42,4,FALSE)/L884^VLOOKUP(M884,参考データ!$B$39:$F$42,5,FALSE))*U884,J884/(IF(I884="委託輸送",IF(H884="ガソリン",INDEX(参考データ!$F$48:$I$50,MATCH(L884,参考データ!$D$48:$D$50,1),MATCH(M884,参考データ!$F$47:$I$47,0)),INDEX(参考データ!$F$51:$I$59,MATCH(L884,参考データ!$D$51:$D$59,1),MATCH(M884,参考データ!$F$47:$I$47,0))),IF(H884="ガソリン",INDEX(参考データ!$F$60:$I$62,MATCH(L884,参考データ!$D$60:$D$62,1),MATCH(M884,参考データ!$F$47:$I$47,0)),INDEX(参考データ!$F$63:$I$71,MATCH(L884,参考データ!$D$63:$D$71,1),MATCH(M884,参考データ!$F$47:$I$47,0))))))))</f>
        <v/>
      </c>
      <c r="U884" s="218" t="str">
        <f t="shared" si="113"/>
        <v/>
      </c>
      <c r="V884" s="206" t="str">
        <f>IF(C884="","",IF(AND(K884=0,T884=0),"OK",IF(Q884="有",IF(OR(IF(I884="委託輸送",IF(H884="ガソリン",VLOOKUP(L884,参考データ!$D$4:$H$6,5,TRUE),VLOOKUP(L884,参考データ!$D$7:$H$15,5,TRUE)),IF(H884="ガソリン",VLOOKUP(L884,参考データ!$D$16:$H$18,5,TRUE),VLOOKUP(L884,参考データ!$D$19:$H$27,5,TRUE)))&lt;(J884/N884),S884&gt;R884),"エラー","OK"),IF(IF(I884="委託輸送",IF(H884="ガソリン",VLOOKUP(L884,参考データ!$D$4:$H$6,5,TRUE),VLOOKUP(L884,参考データ!$D$7:$H$15,5,TRUE)),IF(H884="ガソリン",VLOOKUP(L884,参考データ!$D$16:$H$18,5,TRUE),VLOOKUP(L884,参考データ!$D$19:$H$27,5,TRUE)))&lt;(J884/N884),"エラー","OK"))))</f>
        <v/>
      </c>
      <c r="AN884" s="156">
        <f t="shared" si="114"/>
        <v>0</v>
      </c>
      <c r="AO884" s="156">
        <f t="shared" si="115"/>
        <v>0</v>
      </c>
      <c r="AP884" s="140">
        <f t="shared" si="116"/>
        <v>0</v>
      </c>
      <c r="AQ884" s="159" t="str">
        <f t="shared" si="117"/>
        <v/>
      </c>
    </row>
    <row r="885" spans="2:43" x14ac:dyDescent="0.2">
      <c r="B885" s="202">
        <v>874</v>
      </c>
      <c r="C885" s="45"/>
      <c r="D885" s="114"/>
      <c r="E885" s="114"/>
      <c r="F885" s="114"/>
      <c r="G885" s="44"/>
      <c r="H885" s="10"/>
      <c r="I885" s="10"/>
      <c r="J885" s="5"/>
      <c r="K885" s="36"/>
      <c r="L885" s="37"/>
      <c r="M885" s="8"/>
      <c r="N885" s="82"/>
      <c r="O885" s="68"/>
      <c r="P885" s="82"/>
      <c r="Q885" s="81"/>
      <c r="R885" s="280" t="str">
        <f t="shared" si="112"/>
        <v/>
      </c>
      <c r="S885" s="39" t="str">
        <f>IF(I885="","",IF(I885="委託輸送",IF(H885="ガソリン",VLOOKUP(L885,参考データ!$D$4:$F$6,3,TRUE),VLOOKUP(L885,参考データ!$D$7:$F$15,3,TRUE)),IF(H885="ガソリン",VLOOKUP(L885,参考データ!$D$16:$F$18,3,TRUE),VLOOKUP(L885,参考データ!$D$19:$F$27,3,TRUE))))</f>
        <v/>
      </c>
      <c r="T885" s="204" t="str">
        <f>IF(C885="","",IF(AND(J885=0,K885=0),0,IF(Q885="有",IF(H885="ガソリン",VLOOKUP(M885,参考データ!$B$36:$F$38,3,FALSE)/R885^VLOOKUP(M885,参考データ!$B$36:$F$38,4,FALSE)/L885^VLOOKUP(M885,参考データ!$B$36:$F$38,5,FALSE),VLOOKUP(M885,参考データ!$B$39:$F$42,3,FALSE)/R885^VLOOKUP(M885,参考データ!$B$39:$F$42,4,FALSE)/L885^VLOOKUP(M885,参考データ!$B$39:$F$42,5,FALSE))*U885,J885/(IF(I885="委託輸送",IF(H885="ガソリン",INDEX(参考データ!$F$48:$I$50,MATCH(L885,参考データ!$D$48:$D$50,1),MATCH(M885,参考データ!$F$47:$I$47,0)),INDEX(参考データ!$F$51:$I$59,MATCH(L885,参考データ!$D$51:$D$59,1),MATCH(M885,参考データ!$F$47:$I$47,0))),IF(H885="ガソリン",INDEX(参考データ!$F$60:$I$62,MATCH(L885,参考データ!$D$60:$D$62,1),MATCH(M885,参考データ!$F$47:$I$47,0)),INDEX(参考データ!$F$63:$I$71,MATCH(L885,参考データ!$D$63:$D$71,1),MATCH(M885,参考データ!$F$47:$I$47,0))))))))</f>
        <v/>
      </c>
      <c r="U885" s="218" t="str">
        <f t="shared" si="113"/>
        <v/>
      </c>
      <c r="V885" s="206" t="str">
        <f>IF(C885="","",IF(AND(K885=0,T885=0),"OK",IF(Q885="有",IF(OR(IF(I885="委託輸送",IF(H885="ガソリン",VLOOKUP(L885,参考データ!$D$4:$H$6,5,TRUE),VLOOKUP(L885,参考データ!$D$7:$H$15,5,TRUE)),IF(H885="ガソリン",VLOOKUP(L885,参考データ!$D$16:$H$18,5,TRUE),VLOOKUP(L885,参考データ!$D$19:$H$27,5,TRUE)))&lt;(J885/N885),S885&gt;R885),"エラー","OK"),IF(IF(I885="委託輸送",IF(H885="ガソリン",VLOOKUP(L885,参考データ!$D$4:$H$6,5,TRUE),VLOOKUP(L885,参考データ!$D$7:$H$15,5,TRUE)),IF(H885="ガソリン",VLOOKUP(L885,参考データ!$D$16:$H$18,5,TRUE),VLOOKUP(L885,参考データ!$D$19:$H$27,5,TRUE)))&lt;(J885/N885),"エラー","OK"))))</f>
        <v/>
      </c>
      <c r="AN885" s="156">
        <f t="shared" si="114"/>
        <v>0</v>
      </c>
      <c r="AO885" s="156">
        <f t="shared" si="115"/>
        <v>0</v>
      </c>
      <c r="AP885" s="140">
        <f t="shared" si="116"/>
        <v>0</v>
      </c>
      <c r="AQ885" s="159" t="str">
        <f t="shared" si="117"/>
        <v/>
      </c>
    </row>
    <row r="886" spans="2:43" x14ac:dyDescent="0.2">
      <c r="B886" s="202">
        <v>875</v>
      </c>
      <c r="C886" s="45"/>
      <c r="D886" s="114"/>
      <c r="E886" s="114"/>
      <c r="F886" s="114"/>
      <c r="G886" s="44"/>
      <c r="H886" s="10"/>
      <c r="I886" s="10"/>
      <c r="J886" s="5"/>
      <c r="K886" s="36"/>
      <c r="L886" s="37"/>
      <c r="M886" s="8"/>
      <c r="N886" s="82"/>
      <c r="O886" s="68"/>
      <c r="P886" s="82"/>
      <c r="Q886" s="81"/>
      <c r="R886" s="280" t="str">
        <f t="shared" si="112"/>
        <v/>
      </c>
      <c r="S886" s="39" t="str">
        <f>IF(I886="","",IF(I886="委託輸送",IF(H886="ガソリン",VLOOKUP(L886,参考データ!$D$4:$F$6,3,TRUE),VLOOKUP(L886,参考データ!$D$7:$F$15,3,TRUE)),IF(H886="ガソリン",VLOOKUP(L886,参考データ!$D$16:$F$18,3,TRUE),VLOOKUP(L886,参考データ!$D$19:$F$27,3,TRUE))))</f>
        <v/>
      </c>
      <c r="T886" s="204" t="str">
        <f>IF(C886="","",IF(AND(J886=0,K886=0),0,IF(Q886="有",IF(H886="ガソリン",VLOOKUP(M886,参考データ!$B$36:$F$38,3,FALSE)/R886^VLOOKUP(M886,参考データ!$B$36:$F$38,4,FALSE)/L886^VLOOKUP(M886,参考データ!$B$36:$F$38,5,FALSE),VLOOKUP(M886,参考データ!$B$39:$F$42,3,FALSE)/R886^VLOOKUP(M886,参考データ!$B$39:$F$42,4,FALSE)/L886^VLOOKUP(M886,参考データ!$B$39:$F$42,5,FALSE))*U886,J886/(IF(I886="委託輸送",IF(H886="ガソリン",INDEX(参考データ!$F$48:$I$50,MATCH(L886,参考データ!$D$48:$D$50,1),MATCH(M886,参考データ!$F$47:$I$47,0)),INDEX(参考データ!$F$51:$I$59,MATCH(L886,参考データ!$D$51:$D$59,1),MATCH(M886,参考データ!$F$47:$I$47,0))),IF(H886="ガソリン",INDEX(参考データ!$F$60:$I$62,MATCH(L886,参考データ!$D$60:$D$62,1),MATCH(M886,参考データ!$F$47:$I$47,0)),INDEX(参考データ!$F$63:$I$71,MATCH(L886,参考データ!$D$63:$D$71,1),MATCH(M886,参考データ!$F$47:$I$47,0))))))))</f>
        <v/>
      </c>
      <c r="U886" s="218" t="str">
        <f t="shared" si="113"/>
        <v/>
      </c>
      <c r="V886" s="206" t="str">
        <f>IF(C886="","",IF(AND(K886=0,T886=0),"OK",IF(Q886="有",IF(OR(IF(I886="委託輸送",IF(H886="ガソリン",VLOOKUP(L886,参考データ!$D$4:$H$6,5,TRUE),VLOOKUP(L886,参考データ!$D$7:$H$15,5,TRUE)),IF(H886="ガソリン",VLOOKUP(L886,参考データ!$D$16:$H$18,5,TRUE),VLOOKUP(L886,参考データ!$D$19:$H$27,5,TRUE)))&lt;(J886/N886),S886&gt;R886),"エラー","OK"),IF(IF(I886="委託輸送",IF(H886="ガソリン",VLOOKUP(L886,参考データ!$D$4:$H$6,5,TRUE),VLOOKUP(L886,参考データ!$D$7:$H$15,5,TRUE)),IF(H886="ガソリン",VLOOKUP(L886,参考データ!$D$16:$H$18,5,TRUE),VLOOKUP(L886,参考データ!$D$19:$H$27,5,TRUE)))&lt;(J886/N886),"エラー","OK"))))</f>
        <v/>
      </c>
      <c r="AN886" s="156">
        <f t="shared" si="114"/>
        <v>0</v>
      </c>
      <c r="AO886" s="156">
        <f t="shared" si="115"/>
        <v>0</v>
      </c>
      <c r="AP886" s="140">
        <f t="shared" si="116"/>
        <v>0</v>
      </c>
      <c r="AQ886" s="159" t="str">
        <f t="shared" si="117"/>
        <v/>
      </c>
    </row>
    <row r="887" spans="2:43" x14ac:dyDescent="0.2">
      <c r="B887" s="202">
        <v>876</v>
      </c>
      <c r="C887" s="45"/>
      <c r="D887" s="114"/>
      <c r="E887" s="114"/>
      <c r="F887" s="114"/>
      <c r="G887" s="44"/>
      <c r="H887" s="10"/>
      <c r="I887" s="10"/>
      <c r="J887" s="5"/>
      <c r="K887" s="36"/>
      <c r="L887" s="37"/>
      <c r="M887" s="8"/>
      <c r="N887" s="82"/>
      <c r="O887" s="68"/>
      <c r="P887" s="82"/>
      <c r="Q887" s="81"/>
      <c r="R887" s="280" t="str">
        <f t="shared" si="112"/>
        <v/>
      </c>
      <c r="S887" s="39" t="str">
        <f>IF(I887="","",IF(I887="委託輸送",IF(H887="ガソリン",VLOOKUP(L887,参考データ!$D$4:$F$6,3,TRUE),VLOOKUP(L887,参考データ!$D$7:$F$15,3,TRUE)),IF(H887="ガソリン",VLOOKUP(L887,参考データ!$D$16:$F$18,3,TRUE),VLOOKUP(L887,参考データ!$D$19:$F$27,3,TRUE))))</f>
        <v/>
      </c>
      <c r="T887" s="204" t="str">
        <f>IF(C887="","",IF(AND(J887=0,K887=0),0,IF(Q887="有",IF(H887="ガソリン",VLOOKUP(M887,参考データ!$B$36:$F$38,3,FALSE)/R887^VLOOKUP(M887,参考データ!$B$36:$F$38,4,FALSE)/L887^VLOOKUP(M887,参考データ!$B$36:$F$38,5,FALSE),VLOOKUP(M887,参考データ!$B$39:$F$42,3,FALSE)/R887^VLOOKUP(M887,参考データ!$B$39:$F$42,4,FALSE)/L887^VLOOKUP(M887,参考データ!$B$39:$F$42,5,FALSE))*U887,J887/(IF(I887="委託輸送",IF(H887="ガソリン",INDEX(参考データ!$F$48:$I$50,MATCH(L887,参考データ!$D$48:$D$50,1),MATCH(M887,参考データ!$F$47:$I$47,0)),INDEX(参考データ!$F$51:$I$59,MATCH(L887,参考データ!$D$51:$D$59,1),MATCH(M887,参考データ!$F$47:$I$47,0))),IF(H887="ガソリン",INDEX(参考データ!$F$60:$I$62,MATCH(L887,参考データ!$D$60:$D$62,1),MATCH(M887,参考データ!$F$47:$I$47,0)),INDEX(参考データ!$F$63:$I$71,MATCH(L887,参考データ!$D$63:$D$71,1),MATCH(M887,参考データ!$F$47:$I$47,0))))))))</f>
        <v/>
      </c>
      <c r="U887" s="218" t="str">
        <f t="shared" si="113"/>
        <v/>
      </c>
      <c r="V887" s="206" t="str">
        <f>IF(C887="","",IF(AND(K887=0,T887=0),"OK",IF(Q887="有",IF(OR(IF(I887="委託輸送",IF(H887="ガソリン",VLOOKUP(L887,参考データ!$D$4:$H$6,5,TRUE),VLOOKUP(L887,参考データ!$D$7:$H$15,5,TRUE)),IF(H887="ガソリン",VLOOKUP(L887,参考データ!$D$16:$H$18,5,TRUE),VLOOKUP(L887,参考データ!$D$19:$H$27,5,TRUE)))&lt;(J887/N887),S887&gt;R887),"エラー","OK"),IF(IF(I887="委託輸送",IF(H887="ガソリン",VLOOKUP(L887,参考データ!$D$4:$H$6,5,TRUE),VLOOKUP(L887,参考データ!$D$7:$H$15,5,TRUE)),IF(H887="ガソリン",VLOOKUP(L887,参考データ!$D$16:$H$18,5,TRUE),VLOOKUP(L887,参考データ!$D$19:$H$27,5,TRUE)))&lt;(J887/N887),"エラー","OK"))))</f>
        <v/>
      </c>
      <c r="AN887" s="156">
        <f t="shared" si="114"/>
        <v>0</v>
      </c>
      <c r="AO887" s="156">
        <f t="shared" si="115"/>
        <v>0</v>
      </c>
      <c r="AP887" s="140">
        <f t="shared" si="116"/>
        <v>0</v>
      </c>
      <c r="AQ887" s="159" t="str">
        <f t="shared" si="117"/>
        <v/>
      </c>
    </row>
    <row r="888" spans="2:43" x14ac:dyDescent="0.2">
      <c r="B888" s="202">
        <v>877</v>
      </c>
      <c r="C888" s="45"/>
      <c r="D888" s="114"/>
      <c r="E888" s="114"/>
      <c r="F888" s="114"/>
      <c r="G888" s="44"/>
      <c r="H888" s="10"/>
      <c r="I888" s="10"/>
      <c r="J888" s="5"/>
      <c r="K888" s="36"/>
      <c r="L888" s="37"/>
      <c r="M888" s="8"/>
      <c r="N888" s="82"/>
      <c r="O888" s="68"/>
      <c r="P888" s="82"/>
      <c r="Q888" s="81"/>
      <c r="R888" s="280" t="str">
        <f t="shared" si="112"/>
        <v/>
      </c>
      <c r="S888" s="39" t="str">
        <f>IF(I888="","",IF(I888="委託輸送",IF(H888="ガソリン",VLOOKUP(L888,参考データ!$D$4:$F$6,3,TRUE),VLOOKUP(L888,参考データ!$D$7:$F$15,3,TRUE)),IF(H888="ガソリン",VLOOKUP(L888,参考データ!$D$16:$F$18,3,TRUE),VLOOKUP(L888,参考データ!$D$19:$F$27,3,TRUE))))</f>
        <v/>
      </c>
      <c r="T888" s="204" t="str">
        <f>IF(C888="","",IF(AND(J888=0,K888=0),0,IF(Q888="有",IF(H888="ガソリン",VLOOKUP(M888,参考データ!$B$36:$F$38,3,FALSE)/R888^VLOOKUP(M888,参考データ!$B$36:$F$38,4,FALSE)/L888^VLOOKUP(M888,参考データ!$B$36:$F$38,5,FALSE),VLOOKUP(M888,参考データ!$B$39:$F$42,3,FALSE)/R888^VLOOKUP(M888,参考データ!$B$39:$F$42,4,FALSE)/L888^VLOOKUP(M888,参考データ!$B$39:$F$42,5,FALSE))*U888,J888/(IF(I888="委託輸送",IF(H888="ガソリン",INDEX(参考データ!$F$48:$I$50,MATCH(L888,参考データ!$D$48:$D$50,1),MATCH(M888,参考データ!$F$47:$I$47,0)),INDEX(参考データ!$F$51:$I$59,MATCH(L888,参考データ!$D$51:$D$59,1),MATCH(M888,参考データ!$F$47:$I$47,0))),IF(H888="ガソリン",INDEX(参考データ!$F$60:$I$62,MATCH(L888,参考データ!$D$60:$D$62,1),MATCH(M888,参考データ!$F$47:$I$47,0)),INDEX(参考データ!$F$63:$I$71,MATCH(L888,参考データ!$D$63:$D$71,1),MATCH(M888,参考データ!$F$47:$I$47,0))))))))</f>
        <v/>
      </c>
      <c r="U888" s="218" t="str">
        <f t="shared" si="113"/>
        <v/>
      </c>
      <c r="V888" s="206" t="str">
        <f>IF(C888="","",IF(AND(K888=0,T888=0),"OK",IF(Q888="有",IF(OR(IF(I888="委託輸送",IF(H888="ガソリン",VLOOKUP(L888,参考データ!$D$4:$H$6,5,TRUE),VLOOKUP(L888,参考データ!$D$7:$H$15,5,TRUE)),IF(H888="ガソリン",VLOOKUP(L888,参考データ!$D$16:$H$18,5,TRUE),VLOOKUP(L888,参考データ!$D$19:$H$27,5,TRUE)))&lt;(J888/N888),S888&gt;R888),"エラー","OK"),IF(IF(I888="委託輸送",IF(H888="ガソリン",VLOOKUP(L888,参考データ!$D$4:$H$6,5,TRUE),VLOOKUP(L888,参考データ!$D$7:$H$15,5,TRUE)),IF(H888="ガソリン",VLOOKUP(L888,参考データ!$D$16:$H$18,5,TRUE),VLOOKUP(L888,参考データ!$D$19:$H$27,5,TRUE)))&lt;(J888/N888),"エラー","OK"))))</f>
        <v/>
      </c>
      <c r="AN888" s="156">
        <f t="shared" si="114"/>
        <v>0</v>
      </c>
      <c r="AO888" s="156">
        <f t="shared" si="115"/>
        <v>0</v>
      </c>
      <c r="AP888" s="140">
        <f t="shared" si="116"/>
        <v>0</v>
      </c>
      <c r="AQ888" s="159" t="str">
        <f t="shared" si="117"/>
        <v/>
      </c>
    </row>
    <row r="889" spans="2:43" x14ac:dyDescent="0.2">
      <c r="B889" s="202">
        <v>878</v>
      </c>
      <c r="C889" s="45"/>
      <c r="D889" s="114"/>
      <c r="E889" s="114"/>
      <c r="F889" s="114"/>
      <c r="G889" s="44"/>
      <c r="H889" s="10"/>
      <c r="I889" s="10"/>
      <c r="J889" s="5"/>
      <c r="K889" s="36"/>
      <c r="L889" s="37"/>
      <c r="M889" s="8"/>
      <c r="N889" s="82"/>
      <c r="O889" s="68"/>
      <c r="P889" s="82"/>
      <c r="Q889" s="81"/>
      <c r="R889" s="280" t="str">
        <f t="shared" si="112"/>
        <v/>
      </c>
      <c r="S889" s="39" t="str">
        <f>IF(I889="","",IF(I889="委託輸送",IF(H889="ガソリン",VLOOKUP(L889,参考データ!$D$4:$F$6,3,TRUE),VLOOKUP(L889,参考データ!$D$7:$F$15,3,TRUE)),IF(H889="ガソリン",VLOOKUP(L889,参考データ!$D$16:$F$18,3,TRUE),VLOOKUP(L889,参考データ!$D$19:$F$27,3,TRUE))))</f>
        <v/>
      </c>
      <c r="T889" s="204" t="str">
        <f>IF(C889="","",IF(AND(J889=0,K889=0),0,IF(Q889="有",IF(H889="ガソリン",VLOOKUP(M889,参考データ!$B$36:$F$38,3,FALSE)/R889^VLOOKUP(M889,参考データ!$B$36:$F$38,4,FALSE)/L889^VLOOKUP(M889,参考データ!$B$36:$F$38,5,FALSE),VLOOKUP(M889,参考データ!$B$39:$F$42,3,FALSE)/R889^VLOOKUP(M889,参考データ!$B$39:$F$42,4,FALSE)/L889^VLOOKUP(M889,参考データ!$B$39:$F$42,5,FALSE))*U889,J889/(IF(I889="委託輸送",IF(H889="ガソリン",INDEX(参考データ!$F$48:$I$50,MATCH(L889,参考データ!$D$48:$D$50,1),MATCH(M889,参考データ!$F$47:$I$47,0)),INDEX(参考データ!$F$51:$I$59,MATCH(L889,参考データ!$D$51:$D$59,1),MATCH(M889,参考データ!$F$47:$I$47,0))),IF(H889="ガソリン",INDEX(参考データ!$F$60:$I$62,MATCH(L889,参考データ!$D$60:$D$62,1),MATCH(M889,参考データ!$F$47:$I$47,0)),INDEX(参考データ!$F$63:$I$71,MATCH(L889,参考データ!$D$63:$D$71,1),MATCH(M889,参考データ!$F$47:$I$47,0))))))))</f>
        <v/>
      </c>
      <c r="U889" s="218" t="str">
        <f t="shared" si="113"/>
        <v/>
      </c>
      <c r="V889" s="206" t="str">
        <f>IF(C889="","",IF(AND(K889=0,T889=0),"OK",IF(Q889="有",IF(OR(IF(I889="委託輸送",IF(H889="ガソリン",VLOOKUP(L889,参考データ!$D$4:$H$6,5,TRUE),VLOOKUP(L889,参考データ!$D$7:$H$15,5,TRUE)),IF(H889="ガソリン",VLOOKUP(L889,参考データ!$D$16:$H$18,5,TRUE),VLOOKUP(L889,参考データ!$D$19:$H$27,5,TRUE)))&lt;(J889/N889),S889&gt;R889),"エラー","OK"),IF(IF(I889="委託輸送",IF(H889="ガソリン",VLOOKUP(L889,参考データ!$D$4:$H$6,5,TRUE),VLOOKUP(L889,参考データ!$D$7:$H$15,5,TRUE)),IF(H889="ガソリン",VLOOKUP(L889,参考データ!$D$16:$H$18,5,TRUE),VLOOKUP(L889,参考データ!$D$19:$H$27,5,TRUE)))&lt;(J889/N889),"エラー","OK"))))</f>
        <v/>
      </c>
      <c r="AN889" s="156">
        <f t="shared" si="114"/>
        <v>0</v>
      </c>
      <c r="AO889" s="156">
        <f t="shared" si="115"/>
        <v>0</v>
      </c>
      <c r="AP889" s="140">
        <f t="shared" si="116"/>
        <v>0</v>
      </c>
      <c r="AQ889" s="159" t="str">
        <f t="shared" si="117"/>
        <v/>
      </c>
    </row>
    <row r="890" spans="2:43" x14ac:dyDescent="0.2">
      <c r="B890" s="202">
        <v>879</v>
      </c>
      <c r="C890" s="45"/>
      <c r="D890" s="114"/>
      <c r="E890" s="114"/>
      <c r="F890" s="114"/>
      <c r="G890" s="44"/>
      <c r="H890" s="10"/>
      <c r="I890" s="10"/>
      <c r="J890" s="5"/>
      <c r="K890" s="36"/>
      <c r="L890" s="37"/>
      <c r="M890" s="8"/>
      <c r="N890" s="82"/>
      <c r="O890" s="68"/>
      <c r="P890" s="82"/>
      <c r="Q890" s="81"/>
      <c r="R890" s="280" t="str">
        <f t="shared" si="112"/>
        <v/>
      </c>
      <c r="S890" s="39" t="str">
        <f>IF(I890="","",IF(I890="委託輸送",IF(H890="ガソリン",VLOOKUP(L890,参考データ!$D$4:$F$6,3,TRUE),VLOOKUP(L890,参考データ!$D$7:$F$15,3,TRUE)),IF(H890="ガソリン",VLOOKUP(L890,参考データ!$D$16:$F$18,3,TRUE),VLOOKUP(L890,参考データ!$D$19:$F$27,3,TRUE))))</f>
        <v/>
      </c>
      <c r="T890" s="204" t="str">
        <f>IF(C890="","",IF(AND(J890=0,K890=0),0,IF(Q890="有",IF(H890="ガソリン",VLOOKUP(M890,参考データ!$B$36:$F$38,3,FALSE)/R890^VLOOKUP(M890,参考データ!$B$36:$F$38,4,FALSE)/L890^VLOOKUP(M890,参考データ!$B$36:$F$38,5,FALSE),VLOOKUP(M890,参考データ!$B$39:$F$42,3,FALSE)/R890^VLOOKUP(M890,参考データ!$B$39:$F$42,4,FALSE)/L890^VLOOKUP(M890,参考データ!$B$39:$F$42,5,FALSE))*U890,J890/(IF(I890="委託輸送",IF(H890="ガソリン",INDEX(参考データ!$F$48:$I$50,MATCH(L890,参考データ!$D$48:$D$50,1),MATCH(M890,参考データ!$F$47:$I$47,0)),INDEX(参考データ!$F$51:$I$59,MATCH(L890,参考データ!$D$51:$D$59,1),MATCH(M890,参考データ!$F$47:$I$47,0))),IF(H890="ガソリン",INDEX(参考データ!$F$60:$I$62,MATCH(L890,参考データ!$D$60:$D$62,1),MATCH(M890,参考データ!$F$47:$I$47,0)),INDEX(参考データ!$F$63:$I$71,MATCH(L890,参考データ!$D$63:$D$71,1),MATCH(M890,参考データ!$F$47:$I$47,0))))))))</f>
        <v/>
      </c>
      <c r="U890" s="218" t="str">
        <f t="shared" si="113"/>
        <v/>
      </c>
      <c r="V890" s="206" t="str">
        <f>IF(C890="","",IF(AND(K890=0,T890=0),"OK",IF(Q890="有",IF(OR(IF(I890="委託輸送",IF(H890="ガソリン",VLOOKUP(L890,参考データ!$D$4:$H$6,5,TRUE),VLOOKUP(L890,参考データ!$D$7:$H$15,5,TRUE)),IF(H890="ガソリン",VLOOKUP(L890,参考データ!$D$16:$H$18,5,TRUE),VLOOKUP(L890,参考データ!$D$19:$H$27,5,TRUE)))&lt;(J890/N890),S890&gt;R890),"エラー","OK"),IF(IF(I890="委託輸送",IF(H890="ガソリン",VLOOKUP(L890,参考データ!$D$4:$H$6,5,TRUE),VLOOKUP(L890,参考データ!$D$7:$H$15,5,TRUE)),IF(H890="ガソリン",VLOOKUP(L890,参考データ!$D$16:$H$18,5,TRUE),VLOOKUP(L890,参考データ!$D$19:$H$27,5,TRUE)))&lt;(J890/N890),"エラー","OK"))))</f>
        <v/>
      </c>
      <c r="AN890" s="156">
        <f t="shared" si="114"/>
        <v>0</v>
      </c>
      <c r="AO890" s="156">
        <f t="shared" si="115"/>
        <v>0</v>
      </c>
      <c r="AP890" s="140">
        <f t="shared" si="116"/>
        <v>0</v>
      </c>
      <c r="AQ890" s="159" t="str">
        <f t="shared" si="117"/>
        <v/>
      </c>
    </row>
    <row r="891" spans="2:43" x14ac:dyDescent="0.2">
      <c r="B891" s="202">
        <v>880</v>
      </c>
      <c r="C891" s="45"/>
      <c r="D891" s="114"/>
      <c r="E891" s="114"/>
      <c r="F891" s="114"/>
      <c r="G891" s="44"/>
      <c r="H891" s="10"/>
      <c r="I891" s="10"/>
      <c r="J891" s="5"/>
      <c r="K891" s="36"/>
      <c r="L891" s="37"/>
      <c r="M891" s="8"/>
      <c r="N891" s="82"/>
      <c r="O891" s="68"/>
      <c r="P891" s="82"/>
      <c r="Q891" s="81"/>
      <c r="R891" s="280" t="str">
        <f t="shared" si="112"/>
        <v/>
      </c>
      <c r="S891" s="39" t="str">
        <f>IF(I891="","",IF(I891="委託輸送",IF(H891="ガソリン",VLOOKUP(L891,参考データ!$D$4:$F$6,3,TRUE),VLOOKUP(L891,参考データ!$D$7:$F$15,3,TRUE)),IF(H891="ガソリン",VLOOKUP(L891,参考データ!$D$16:$F$18,3,TRUE),VLOOKUP(L891,参考データ!$D$19:$F$27,3,TRUE))))</f>
        <v/>
      </c>
      <c r="T891" s="204" t="str">
        <f>IF(C891="","",IF(AND(J891=0,K891=0),0,IF(Q891="有",IF(H891="ガソリン",VLOOKUP(M891,参考データ!$B$36:$F$38,3,FALSE)/R891^VLOOKUP(M891,参考データ!$B$36:$F$38,4,FALSE)/L891^VLOOKUP(M891,参考データ!$B$36:$F$38,5,FALSE),VLOOKUP(M891,参考データ!$B$39:$F$42,3,FALSE)/R891^VLOOKUP(M891,参考データ!$B$39:$F$42,4,FALSE)/L891^VLOOKUP(M891,参考データ!$B$39:$F$42,5,FALSE))*U891,J891/(IF(I891="委託輸送",IF(H891="ガソリン",INDEX(参考データ!$F$48:$I$50,MATCH(L891,参考データ!$D$48:$D$50,1),MATCH(M891,参考データ!$F$47:$I$47,0)),INDEX(参考データ!$F$51:$I$59,MATCH(L891,参考データ!$D$51:$D$59,1),MATCH(M891,参考データ!$F$47:$I$47,0))),IF(H891="ガソリン",INDEX(参考データ!$F$60:$I$62,MATCH(L891,参考データ!$D$60:$D$62,1),MATCH(M891,参考データ!$F$47:$I$47,0)),INDEX(参考データ!$F$63:$I$71,MATCH(L891,参考データ!$D$63:$D$71,1),MATCH(M891,参考データ!$F$47:$I$47,0))))))))</f>
        <v/>
      </c>
      <c r="U891" s="218" t="str">
        <f t="shared" si="113"/>
        <v/>
      </c>
      <c r="V891" s="206" t="str">
        <f>IF(C891="","",IF(AND(K891=0,T891=0),"OK",IF(Q891="有",IF(OR(IF(I891="委託輸送",IF(H891="ガソリン",VLOOKUP(L891,参考データ!$D$4:$H$6,5,TRUE),VLOOKUP(L891,参考データ!$D$7:$H$15,5,TRUE)),IF(H891="ガソリン",VLOOKUP(L891,参考データ!$D$16:$H$18,5,TRUE),VLOOKUP(L891,参考データ!$D$19:$H$27,5,TRUE)))&lt;(J891/N891),S891&gt;R891),"エラー","OK"),IF(IF(I891="委託輸送",IF(H891="ガソリン",VLOOKUP(L891,参考データ!$D$4:$H$6,5,TRUE),VLOOKUP(L891,参考データ!$D$7:$H$15,5,TRUE)),IF(H891="ガソリン",VLOOKUP(L891,参考データ!$D$16:$H$18,5,TRUE),VLOOKUP(L891,参考データ!$D$19:$H$27,5,TRUE)))&lt;(J891/N891),"エラー","OK"))))</f>
        <v/>
      </c>
      <c r="AN891" s="156">
        <f t="shared" si="114"/>
        <v>0</v>
      </c>
      <c r="AO891" s="156">
        <f t="shared" si="115"/>
        <v>0</v>
      </c>
      <c r="AP891" s="140">
        <f t="shared" si="116"/>
        <v>0</v>
      </c>
      <c r="AQ891" s="159" t="str">
        <f t="shared" si="117"/>
        <v/>
      </c>
    </row>
    <row r="892" spans="2:43" x14ac:dyDescent="0.2">
      <c r="B892" s="202">
        <v>881</v>
      </c>
      <c r="C892" s="45"/>
      <c r="D892" s="114"/>
      <c r="E892" s="114"/>
      <c r="F892" s="114"/>
      <c r="G892" s="44"/>
      <c r="H892" s="10"/>
      <c r="I892" s="10"/>
      <c r="J892" s="5"/>
      <c r="K892" s="36"/>
      <c r="L892" s="37"/>
      <c r="M892" s="8"/>
      <c r="N892" s="82"/>
      <c r="O892" s="68"/>
      <c r="P892" s="82"/>
      <c r="Q892" s="81"/>
      <c r="R892" s="280" t="str">
        <f t="shared" si="112"/>
        <v/>
      </c>
      <c r="S892" s="39" t="str">
        <f>IF(I892="","",IF(I892="委託輸送",IF(H892="ガソリン",VLOOKUP(L892,参考データ!$D$4:$F$6,3,TRUE),VLOOKUP(L892,参考データ!$D$7:$F$15,3,TRUE)),IF(H892="ガソリン",VLOOKUP(L892,参考データ!$D$16:$F$18,3,TRUE),VLOOKUP(L892,参考データ!$D$19:$F$27,3,TRUE))))</f>
        <v/>
      </c>
      <c r="T892" s="204" t="str">
        <f>IF(C892="","",IF(AND(J892=0,K892=0),0,IF(Q892="有",IF(H892="ガソリン",VLOOKUP(M892,参考データ!$B$36:$F$38,3,FALSE)/R892^VLOOKUP(M892,参考データ!$B$36:$F$38,4,FALSE)/L892^VLOOKUP(M892,参考データ!$B$36:$F$38,5,FALSE),VLOOKUP(M892,参考データ!$B$39:$F$42,3,FALSE)/R892^VLOOKUP(M892,参考データ!$B$39:$F$42,4,FALSE)/L892^VLOOKUP(M892,参考データ!$B$39:$F$42,5,FALSE))*U892,J892/(IF(I892="委託輸送",IF(H892="ガソリン",INDEX(参考データ!$F$48:$I$50,MATCH(L892,参考データ!$D$48:$D$50,1),MATCH(M892,参考データ!$F$47:$I$47,0)),INDEX(参考データ!$F$51:$I$59,MATCH(L892,参考データ!$D$51:$D$59,1),MATCH(M892,参考データ!$F$47:$I$47,0))),IF(H892="ガソリン",INDEX(参考データ!$F$60:$I$62,MATCH(L892,参考データ!$D$60:$D$62,1),MATCH(M892,参考データ!$F$47:$I$47,0)),INDEX(参考データ!$F$63:$I$71,MATCH(L892,参考データ!$D$63:$D$71,1),MATCH(M892,参考データ!$F$47:$I$47,0))))))))</f>
        <v/>
      </c>
      <c r="U892" s="218" t="str">
        <f t="shared" si="113"/>
        <v/>
      </c>
      <c r="V892" s="206" t="str">
        <f>IF(C892="","",IF(AND(K892=0,T892=0),"OK",IF(Q892="有",IF(OR(IF(I892="委託輸送",IF(H892="ガソリン",VLOOKUP(L892,参考データ!$D$4:$H$6,5,TRUE),VLOOKUP(L892,参考データ!$D$7:$H$15,5,TRUE)),IF(H892="ガソリン",VLOOKUP(L892,参考データ!$D$16:$H$18,5,TRUE),VLOOKUP(L892,参考データ!$D$19:$H$27,5,TRUE)))&lt;(J892/N892),S892&gt;R892),"エラー","OK"),IF(IF(I892="委託輸送",IF(H892="ガソリン",VLOOKUP(L892,参考データ!$D$4:$H$6,5,TRUE),VLOOKUP(L892,参考データ!$D$7:$H$15,5,TRUE)),IF(H892="ガソリン",VLOOKUP(L892,参考データ!$D$16:$H$18,5,TRUE),VLOOKUP(L892,参考データ!$D$19:$H$27,5,TRUE)))&lt;(J892/N892),"エラー","OK"))))</f>
        <v/>
      </c>
      <c r="AN892" s="156">
        <f t="shared" si="114"/>
        <v>0</v>
      </c>
      <c r="AO892" s="156">
        <f t="shared" si="115"/>
        <v>0</v>
      </c>
      <c r="AP892" s="140">
        <f t="shared" si="116"/>
        <v>0</v>
      </c>
      <c r="AQ892" s="159" t="str">
        <f t="shared" si="117"/>
        <v/>
      </c>
    </row>
    <row r="893" spans="2:43" x14ac:dyDescent="0.2">
      <c r="B893" s="202">
        <v>882</v>
      </c>
      <c r="C893" s="45"/>
      <c r="D893" s="114"/>
      <c r="E893" s="114"/>
      <c r="F893" s="114"/>
      <c r="G893" s="44"/>
      <c r="H893" s="10"/>
      <c r="I893" s="10"/>
      <c r="J893" s="5"/>
      <c r="K893" s="36"/>
      <c r="L893" s="37"/>
      <c r="M893" s="8"/>
      <c r="N893" s="82"/>
      <c r="O893" s="68"/>
      <c r="P893" s="82"/>
      <c r="Q893" s="81"/>
      <c r="R893" s="280" t="str">
        <f t="shared" si="112"/>
        <v/>
      </c>
      <c r="S893" s="39" t="str">
        <f>IF(I893="","",IF(I893="委託輸送",IF(H893="ガソリン",VLOOKUP(L893,参考データ!$D$4:$F$6,3,TRUE),VLOOKUP(L893,参考データ!$D$7:$F$15,3,TRUE)),IF(H893="ガソリン",VLOOKUP(L893,参考データ!$D$16:$F$18,3,TRUE),VLOOKUP(L893,参考データ!$D$19:$F$27,3,TRUE))))</f>
        <v/>
      </c>
      <c r="T893" s="204" t="str">
        <f>IF(C893="","",IF(AND(J893=0,K893=0),0,IF(Q893="有",IF(H893="ガソリン",VLOOKUP(M893,参考データ!$B$36:$F$38,3,FALSE)/R893^VLOOKUP(M893,参考データ!$B$36:$F$38,4,FALSE)/L893^VLOOKUP(M893,参考データ!$B$36:$F$38,5,FALSE),VLOOKUP(M893,参考データ!$B$39:$F$42,3,FALSE)/R893^VLOOKUP(M893,参考データ!$B$39:$F$42,4,FALSE)/L893^VLOOKUP(M893,参考データ!$B$39:$F$42,5,FALSE))*U893,J893/(IF(I893="委託輸送",IF(H893="ガソリン",INDEX(参考データ!$F$48:$I$50,MATCH(L893,参考データ!$D$48:$D$50,1),MATCH(M893,参考データ!$F$47:$I$47,0)),INDEX(参考データ!$F$51:$I$59,MATCH(L893,参考データ!$D$51:$D$59,1),MATCH(M893,参考データ!$F$47:$I$47,0))),IF(H893="ガソリン",INDEX(参考データ!$F$60:$I$62,MATCH(L893,参考データ!$D$60:$D$62,1),MATCH(M893,参考データ!$F$47:$I$47,0)),INDEX(参考データ!$F$63:$I$71,MATCH(L893,参考データ!$D$63:$D$71,1),MATCH(M893,参考データ!$F$47:$I$47,0))))))))</f>
        <v/>
      </c>
      <c r="U893" s="218" t="str">
        <f t="shared" si="113"/>
        <v/>
      </c>
      <c r="V893" s="206" t="str">
        <f>IF(C893="","",IF(AND(K893=0,T893=0),"OK",IF(Q893="有",IF(OR(IF(I893="委託輸送",IF(H893="ガソリン",VLOOKUP(L893,参考データ!$D$4:$H$6,5,TRUE),VLOOKUP(L893,参考データ!$D$7:$H$15,5,TRUE)),IF(H893="ガソリン",VLOOKUP(L893,参考データ!$D$16:$H$18,5,TRUE),VLOOKUP(L893,参考データ!$D$19:$H$27,5,TRUE)))&lt;(J893/N893),S893&gt;R893),"エラー","OK"),IF(IF(I893="委託輸送",IF(H893="ガソリン",VLOOKUP(L893,参考データ!$D$4:$H$6,5,TRUE),VLOOKUP(L893,参考データ!$D$7:$H$15,5,TRUE)),IF(H893="ガソリン",VLOOKUP(L893,参考データ!$D$16:$H$18,5,TRUE),VLOOKUP(L893,参考データ!$D$19:$H$27,5,TRUE)))&lt;(J893/N893),"エラー","OK"))))</f>
        <v/>
      </c>
      <c r="AN893" s="156">
        <f t="shared" si="114"/>
        <v>0</v>
      </c>
      <c r="AO893" s="156">
        <f t="shared" si="115"/>
        <v>0</v>
      </c>
      <c r="AP893" s="140">
        <f t="shared" si="116"/>
        <v>0</v>
      </c>
      <c r="AQ893" s="159" t="str">
        <f t="shared" si="117"/>
        <v/>
      </c>
    </row>
    <row r="894" spans="2:43" x14ac:dyDescent="0.2">
      <c r="B894" s="202">
        <v>883</v>
      </c>
      <c r="C894" s="45"/>
      <c r="D894" s="114"/>
      <c r="E894" s="114"/>
      <c r="F894" s="114"/>
      <c r="G894" s="44"/>
      <c r="H894" s="10"/>
      <c r="I894" s="10"/>
      <c r="J894" s="5"/>
      <c r="K894" s="36"/>
      <c r="L894" s="37"/>
      <c r="M894" s="8"/>
      <c r="N894" s="82"/>
      <c r="O894" s="68"/>
      <c r="P894" s="82"/>
      <c r="Q894" s="81"/>
      <c r="R894" s="280" t="str">
        <f t="shared" si="112"/>
        <v/>
      </c>
      <c r="S894" s="39" t="str">
        <f>IF(I894="","",IF(I894="委託輸送",IF(H894="ガソリン",VLOOKUP(L894,参考データ!$D$4:$F$6,3,TRUE),VLOOKUP(L894,参考データ!$D$7:$F$15,3,TRUE)),IF(H894="ガソリン",VLOOKUP(L894,参考データ!$D$16:$F$18,3,TRUE),VLOOKUP(L894,参考データ!$D$19:$F$27,3,TRUE))))</f>
        <v/>
      </c>
      <c r="T894" s="204" t="str">
        <f>IF(C894="","",IF(AND(J894=0,K894=0),0,IF(Q894="有",IF(H894="ガソリン",VLOOKUP(M894,参考データ!$B$36:$F$38,3,FALSE)/R894^VLOOKUP(M894,参考データ!$B$36:$F$38,4,FALSE)/L894^VLOOKUP(M894,参考データ!$B$36:$F$38,5,FALSE),VLOOKUP(M894,参考データ!$B$39:$F$42,3,FALSE)/R894^VLOOKUP(M894,参考データ!$B$39:$F$42,4,FALSE)/L894^VLOOKUP(M894,参考データ!$B$39:$F$42,5,FALSE))*U894,J894/(IF(I894="委託輸送",IF(H894="ガソリン",INDEX(参考データ!$F$48:$I$50,MATCH(L894,参考データ!$D$48:$D$50,1),MATCH(M894,参考データ!$F$47:$I$47,0)),INDEX(参考データ!$F$51:$I$59,MATCH(L894,参考データ!$D$51:$D$59,1),MATCH(M894,参考データ!$F$47:$I$47,0))),IF(H894="ガソリン",INDEX(参考データ!$F$60:$I$62,MATCH(L894,参考データ!$D$60:$D$62,1),MATCH(M894,参考データ!$F$47:$I$47,0)),INDEX(参考データ!$F$63:$I$71,MATCH(L894,参考データ!$D$63:$D$71,1),MATCH(M894,参考データ!$F$47:$I$47,0))))))))</f>
        <v/>
      </c>
      <c r="U894" s="218" t="str">
        <f t="shared" si="113"/>
        <v/>
      </c>
      <c r="V894" s="206" t="str">
        <f>IF(C894="","",IF(AND(K894=0,T894=0),"OK",IF(Q894="有",IF(OR(IF(I894="委託輸送",IF(H894="ガソリン",VLOOKUP(L894,参考データ!$D$4:$H$6,5,TRUE),VLOOKUP(L894,参考データ!$D$7:$H$15,5,TRUE)),IF(H894="ガソリン",VLOOKUP(L894,参考データ!$D$16:$H$18,5,TRUE),VLOOKUP(L894,参考データ!$D$19:$H$27,5,TRUE)))&lt;(J894/N894),S894&gt;R894),"エラー","OK"),IF(IF(I894="委託輸送",IF(H894="ガソリン",VLOOKUP(L894,参考データ!$D$4:$H$6,5,TRUE),VLOOKUP(L894,参考データ!$D$7:$H$15,5,TRUE)),IF(H894="ガソリン",VLOOKUP(L894,参考データ!$D$16:$H$18,5,TRUE),VLOOKUP(L894,参考データ!$D$19:$H$27,5,TRUE)))&lt;(J894/N894),"エラー","OK"))))</f>
        <v/>
      </c>
      <c r="AN894" s="156">
        <f t="shared" si="114"/>
        <v>0</v>
      </c>
      <c r="AO894" s="156">
        <f t="shared" si="115"/>
        <v>0</v>
      </c>
      <c r="AP894" s="140">
        <f t="shared" si="116"/>
        <v>0</v>
      </c>
      <c r="AQ894" s="159" t="str">
        <f t="shared" si="117"/>
        <v/>
      </c>
    </row>
    <row r="895" spans="2:43" x14ac:dyDescent="0.2">
      <c r="B895" s="202">
        <v>884</v>
      </c>
      <c r="C895" s="45"/>
      <c r="D895" s="114"/>
      <c r="E895" s="114"/>
      <c r="F895" s="114"/>
      <c r="G895" s="44"/>
      <c r="H895" s="10"/>
      <c r="I895" s="10"/>
      <c r="J895" s="5"/>
      <c r="K895" s="36"/>
      <c r="L895" s="37"/>
      <c r="M895" s="8"/>
      <c r="N895" s="82"/>
      <c r="O895" s="68"/>
      <c r="P895" s="82"/>
      <c r="Q895" s="81"/>
      <c r="R895" s="280" t="str">
        <f t="shared" si="112"/>
        <v/>
      </c>
      <c r="S895" s="39" t="str">
        <f>IF(I895="","",IF(I895="委託輸送",IF(H895="ガソリン",VLOOKUP(L895,参考データ!$D$4:$F$6,3,TRUE),VLOOKUP(L895,参考データ!$D$7:$F$15,3,TRUE)),IF(H895="ガソリン",VLOOKUP(L895,参考データ!$D$16:$F$18,3,TRUE),VLOOKUP(L895,参考データ!$D$19:$F$27,3,TRUE))))</f>
        <v/>
      </c>
      <c r="T895" s="204" t="str">
        <f>IF(C895="","",IF(AND(J895=0,K895=0),0,IF(Q895="有",IF(H895="ガソリン",VLOOKUP(M895,参考データ!$B$36:$F$38,3,FALSE)/R895^VLOOKUP(M895,参考データ!$B$36:$F$38,4,FALSE)/L895^VLOOKUP(M895,参考データ!$B$36:$F$38,5,FALSE),VLOOKUP(M895,参考データ!$B$39:$F$42,3,FALSE)/R895^VLOOKUP(M895,参考データ!$B$39:$F$42,4,FALSE)/L895^VLOOKUP(M895,参考データ!$B$39:$F$42,5,FALSE))*U895,J895/(IF(I895="委託輸送",IF(H895="ガソリン",INDEX(参考データ!$F$48:$I$50,MATCH(L895,参考データ!$D$48:$D$50,1),MATCH(M895,参考データ!$F$47:$I$47,0)),INDEX(参考データ!$F$51:$I$59,MATCH(L895,参考データ!$D$51:$D$59,1),MATCH(M895,参考データ!$F$47:$I$47,0))),IF(H895="ガソリン",INDEX(参考データ!$F$60:$I$62,MATCH(L895,参考データ!$D$60:$D$62,1),MATCH(M895,参考データ!$F$47:$I$47,0)),INDEX(参考データ!$F$63:$I$71,MATCH(L895,参考データ!$D$63:$D$71,1),MATCH(M895,参考データ!$F$47:$I$47,0))))))))</f>
        <v/>
      </c>
      <c r="U895" s="218" t="str">
        <f t="shared" si="113"/>
        <v/>
      </c>
      <c r="V895" s="206" t="str">
        <f>IF(C895="","",IF(AND(K895=0,T895=0),"OK",IF(Q895="有",IF(OR(IF(I895="委託輸送",IF(H895="ガソリン",VLOOKUP(L895,参考データ!$D$4:$H$6,5,TRUE),VLOOKUP(L895,参考データ!$D$7:$H$15,5,TRUE)),IF(H895="ガソリン",VLOOKUP(L895,参考データ!$D$16:$H$18,5,TRUE),VLOOKUP(L895,参考データ!$D$19:$H$27,5,TRUE)))&lt;(J895/N895),S895&gt;R895),"エラー","OK"),IF(IF(I895="委託輸送",IF(H895="ガソリン",VLOOKUP(L895,参考データ!$D$4:$H$6,5,TRUE),VLOOKUP(L895,参考データ!$D$7:$H$15,5,TRUE)),IF(H895="ガソリン",VLOOKUP(L895,参考データ!$D$16:$H$18,5,TRUE),VLOOKUP(L895,参考データ!$D$19:$H$27,5,TRUE)))&lt;(J895/N895),"エラー","OK"))))</f>
        <v/>
      </c>
      <c r="AN895" s="156">
        <f t="shared" si="114"/>
        <v>0</v>
      </c>
      <c r="AO895" s="156">
        <f t="shared" si="115"/>
        <v>0</v>
      </c>
      <c r="AP895" s="140">
        <f t="shared" si="116"/>
        <v>0</v>
      </c>
      <c r="AQ895" s="159" t="str">
        <f t="shared" si="117"/>
        <v/>
      </c>
    </row>
    <row r="896" spans="2:43" x14ac:dyDescent="0.2">
      <c r="B896" s="202">
        <v>885</v>
      </c>
      <c r="C896" s="45"/>
      <c r="D896" s="114"/>
      <c r="E896" s="114"/>
      <c r="F896" s="114"/>
      <c r="G896" s="44"/>
      <c r="H896" s="10"/>
      <c r="I896" s="10"/>
      <c r="J896" s="5"/>
      <c r="K896" s="36"/>
      <c r="L896" s="37"/>
      <c r="M896" s="8"/>
      <c r="N896" s="82"/>
      <c r="O896" s="68"/>
      <c r="P896" s="82"/>
      <c r="Q896" s="81"/>
      <c r="R896" s="280" t="str">
        <f t="shared" si="112"/>
        <v/>
      </c>
      <c r="S896" s="39" t="str">
        <f>IF(I896="","",IF(I896="委託輸送",IF(H896="ガソリン",VLOOKUP(L896,参考データ!$D$4:$F$6,3,TRUE),VLOOKUP(L896,参考データ!$D$7:$F$15,3,TRUE)),IF(H896="ガソリン",VLOOKUP(L896,参考データ!$D$16:$F$18,3,TRUE),VLOOKUP(L896,参考データ!$D$19:$F$27,3,TRUE))))</f>
        <v/>
      </c>
      <c r="T896" s="204" t="str">
        <f>IF(C896="","",IF(AND(J896=0,K896=0),0,IF(Q896="有",IF(H896="ガソリン",VLOOKUP(M896,参考データ!$B$36:$F$38,3,FALSE)/R896^VLOOKUP(M896,参考データ!$B$36:$F$38,4,FALSE)/L896^VLOOKUP(M896,参考データ!$B$36:$F$38,5,FALSE),VLOOKUP(M896,参考データ!$B$39:$F$42,3,FALSE)/R896^VLOOKUP(M896,参考データ!$B$39:$F$42,4,FALSE)/L896^VLOOKUP(M896,参考データ!$B$39:$F$42,5,FALSE))*U896,J896/(IF(I896="委託輸送",IF(H896="ガソリン",INDEX(参考データ!$F$48:$I$50,MATCH(L896,参考データ!$D$48:$D$50,1),MATCH(M896,参考データ!$F$47:$I$47,0)),INDEX(参考データ!$F$51:$I$59,MATCH(L896,参考データ!$D$51:$D$59,1),MATCH(M896,参考データ!$F$47:$I$47,0))),IF(H896="ガソリン",INDEX(参考データ!$F$60:$I$62,MATCH(L896,参考データ!$D$60:$D$62,1),MATCH(M896,参考データ!$F$47:$I$47,0)),INDEX(参考データ!$F$63:$I$71,MATCH(L896,参考データ!$D$63:$D$71,1),MATCH(M896,参考データ!$F$47:$I$47,0))))))))</f>
        <v/>
      </c>
      <c r="U896" s="218" t="str">
        <f t="shared" si="113"/>
        <v/>
      </c>
      <c r="V896" s="206" t="str">
        <f>IF(C896="","",IF(AND(K896=0,T896=0),"OK",IF(Q896="有",IF(OR(IF(I896="委託輸送",IF(H896="ガソリン",VLOOKUP(L896,参考データ!$D$4:$H$6,5,TRUE),VLOOKUP(L896,参考データ!$D$7:$H$15,5,TRUE)),IF(H896="ガソリン",VLOOKUP(L896,参考データ!$D$16:$H$18,5,TRUE),VLOOKUP(L896,参考データ!$D$19:$H$27,5,TRUE)))&lt;(J896/N896),S896&gt;R896),"エラー","OK"),IF(IF(I896="委託輸送",IF(H896="ガソリン",VLOOKUP(L896,参考データ!$D$4:$H$6,5,TRUE),VLOOKUP(L896,参考データ!$D$7:$H$15,5,TRUE)),IF(H896="ガソリン",VLOOKUP(L896,参考データ!$D$16:$H$18,5,TRUE),VLOOKUP(L896,参考データ!$D$19:$H$27,5,TRUE)))&lt;(J896/N896),"エラー","OK"))))</f>
        <v/>
      </c>
      <c r="AN896" s="156">
        <f t="shared" si="114"/>
        <v>0</v>
      </c>
      <c r="AO896" s="156">
        <f t="shared" si="115"/>
        <v>0</v>
      </c>
      <c r="AP896" s="140">
        <f t="shared" si="116"/>
        <v>0</v>
      </c>
      <c r="AQ896" s="159" t="str">
        <f t="shared" si="117"/>
        <v/>
      </c>
    </row>
    <row r="897" spans="2:43" x14ac:dyDescent="0.2">
      <c r="B897" s="202">
        <v>886</v>
      </c>
      <c r="C897" s="45"/>
      <c r="D897" s="114"/>
      <c r="E897" s="114"/>
      <c r="F897" s="114"/>
      <c r="G897" s="44"/>
      <c r="H897" s="10"/>
      <c r="I897" s="10"/>
      <c r="J897" s="5"/>
      <c r="K897" s="36"/>
      <c r="L897" s="37"/>
      <c r="M897" s="8"/>
      <c r="N897" s="82"/>
      <c r="O897" s="68"/>
      <c r="P897" s="82"/>
      <c r="Q897" s="81"/>
      <c r="R897" s="280" t="str">
        <f t="shared" si="112"/>
        <v/>
      </c>
      <c r="S897" s="39" t="str">
        <f>IF(I897="","",IF(I897="委託輸送",IF(H897="ガソリン",VLOOKUP(L897,参考データ!$D$4:$F$6,3,TRUE),VLOOKUP(L897,参考データ!$D$7:$F$15,3,TRUE)),IF(H897="ガソリン",VLOOKUP(L897,参考データ!$D$16:$F$18,3,TRUE),VLOOKUP(L897,参考データ!$D$19:$F$27,3,TRUE))))</f>
        <v/>
      </c>
      <c r="T897" s="204" t="str">
        <f>IF(C897="","",IF(AND(J897=0,K897=0),0,IF(Q897="有",IF(H897="ガソリン",VLOOKUP(M897,参考データ!$B$36:$F$38,3,FALSE)/R897^VLOOKUP(M897,参考データ!$B$36:$F$38,4,FALSE)/L897^VLOOKUP(M897,参考データ!$B$36:$F$38,5,FALSE),VLOOKUP(M897,参考データ!$B$39:$F$42,3,FALSE)/R897^VLOOKUP(M897,参考データ!$B$39:$F$42,4,FALSE)/L897^VLOOKUP(M897,参考データ!$B$39:$F$42,5,FALSE))*U897,J897/(IF(I897="委託輸送",IF(H897="ガソリン",INDEX(参考データ!$F$48:$I$50,MATCH(L897,参考データ!$D$48:$D$50,1),MATCH(M897,参考データ!$F$47:$I$47,0)),INDEX(参考データ!$F$51:$I$59,MATCH(L897,参考データ!$D$51:$D$59,1),MATCH(M897,参考データ!$F$47:$I$47,0))),IF(H897="ガソリン",INDEX(参考データ!$F$60:$I$62,MATCH(L897,参考データ!$D$60:$D$62,1),MATCH(M897,参考データ!$F$47:$I$47,0)),INDEX(参考データ!$F$63:$I$71,MATCH(L897,参考データ!$D$63:$D$71,1),MATCH(M897,参考データ!$F$47:$I$47,0))))))))</f>
        <v/>
      </c>
      <c r="U897" s="218" t="str">
        <f t="shared" si="113"/>
        <v/>
      </c>
      <c r="V897" s="206" t="str">
        <f>IF(C897="","",IF(AND(K897=0,T897=0),"OK",IF(Q897="有",IF(OR(IF(I897="委託輸送",IF(H897="ガソリン",VLOOKUP(L897,参考データ!$D$4:$H$6,5,TRUE),VLOOKUP(L897,参考データ!$D$7:$H$15,5,TRUE)),IF(H897="ガソリン",VLOOKUP(L897,参考データ!$D$16:$H$18,5,TRUE),VLOOKUP(L897,参考データ!$D$19:$H$27,5,TRUE)))&lt;(J897/N897),S897&gt;R897),"エラー","OK"),IF(IF(I897="委託輸送",IF(H897="ガソリン",VLOOKUP(L897,参考データ!$D$4:$H$6,5,TRUE),VLOOKUP(L897,参考データ!$D$7:$H$15,5,TRUE)),IF(H897="ガソリン",VLOOKUP(L897,参考データ!$D$16:$H$18,5,TRUE),VLOOKUP(L897,参考データ!$D$19:$H$27,5,TRUE)))&lt;(J897/N897),"エラー","OK"))))</f>
        <v/>
      </c>
      <c r="AN897" s="156">
        <f t="shared" si="114"/>
        <v>0</v>
      </c>
      <c r="AO897" s="156">
        <f t="shared" si="115"/>
        <v>0</v>
      </c>
      <c r="AP897" s="140">
        <f t="shared" si="116"/>
        <v>0</v>
      </c>
      <c r="AQ897" s="159" t="str">
        <f t="shared" si="117"/>
        <v/>
      </c>
    </row>
    <row r="898" spans="2:43" x14ac:dyDescent="0.2">
      <c r="B898" s="202">
        <v>887</v>
      </c>
      <c r="C898" s="45"/>
      <c r="D898" s="114"/>
      <c r="E898" s="114"/>
      <c r="F898" s="114"/>
      <c r="G898" s="44"/>
      <c r="H898" s="10"/>
      <c r="I898" s="10"/>
      <c r="J898" s="5"/>
      <c r="K898" s="36"/>
      <c r="L898" s="37"/>
      <c r="M898" s="8"/>
      <c r="N898" s="82"/>
      <c r="O898" s="68"/>
      <c r="P898" s="82"/>
      <c r="Q898" s="81"/>
      <c r="R898" s="280" t="str">
        <f t="shared" si="112"/>
        <v/>
      </c>
      <c r="S898" s="39" t="str">
        <f>IF(I898="","",IF(I898="委託輸送",IF(H898="ガソリン",VLOOKUP(L898,参考データ!$D$4:$F$6,3,TRUE),VLOOKUP(L898,参考データ!$D$7:$F$15,3,TRUE)),IF(H898="ガソリン",VLOOKUP(L898,参考データ!$D$16:$F$18,3,TRUE),VLOOKUP(L898,参考データ!$D$19:$F$27,3,TRUE))))</f>
        <v/>
      </c>
      <c r="T898" s="204" t="str">
        <f>IF(C898="","",IF(AND(J898=0,K898=0),0,IF(Q898="有",IF(H898="ガソリン",VLOOKUP(M898,参考データ!$B$36:$F$38,3,FALSE)/R898^VLOOKUP(M898,参考データ!$B$36:$F$38,4,FALSE)/L898^VLOOKUP(M898,参考データ!$B$36:$F$38,5,FALSE),VLOOKUP(M898,参考データ!$B$39:$F$42,3,FALSE)/R898^VLOOKUP(M898,参考データ!$B$39:$F$42,4,FALSE)/L898^VLOOKUP(M898,参考データ!$B$39:$F$42,5,FALSE))*U898,J898/(IF(I898="委託輸送",IF(H898="ガソリン",INDEX(参考データ!$F$48:$I$50,MATCH(L898,参考データ!$D$48:$D$50,1),MATCH(M898,参考データ!$F$47:$I$47,0)),INDEX(参考データ!$F$51:$I$59,MATCH(L898,参考データ!$D$51:$D$59,1),MATCH(M898,参考データ!$F$47:$I$47,0))),IF(H898="ガソリン",INDEX(参考データ!$F$60:$I$62,MATCH(L898,参考データ!$D$60:$D$62,1),MATCH(M898,参考データ!$F$47:$I$47,0)),INDEX(参考データ!$F$63:$I$71,MATCH(L898,参考データ!$D$63:$D$71,1),MATCH(M898,参考データ!$F$47:$I$47,0))))))))</f>
        <v/>
      </c>
      <c r="U898" s="218" t="str">
        <f t="shared" si="113"/>
        <v/>
      </c>
      <c r="V898" s="206" t="str">
        <f>IF(C898="","",IF(AND(K898=0,T898=0),"OK",IF(Q898="有",IF(OR(IF(I898="委託輸送",IF(H898="ガソリン",VLOOKUP(L898,参考データ!$D$4:$H$6,5,TRUE),VLOOKUP(L898,参考データ!$D$7:$H$15,5,TRUE)),IF(H898="ガソリン",VLOOKUP(L898,参考データ!$D$16:$H$18,5,TRUE),VLOOKUP(L898,参考データ!$D$19:$H$27,5,TRUE)))&lt;(J898/N898),S898&gt;R898),"エラー","OK"),IF(IF(I898="委託輸送",IF(H898="ガソリン",VLOOKUP(L898,参考データ!$D$4:$H$6,5,TRUE),VLOOKUP(L898,参考データ!$D$7:$H$15,5,TRUE)),IF(H898="ガソリン",VLOOKUP(L898,参考データ!$D$16:$H$18,5,TRUE),VLOOKUP(L898,参考データ!$D$19:$H$27,5,TRUE)))&lt;(J898/N898),"エラー","OK"))))</f>
        <v/>
      </c>
      <c r="AN898" s="156">
        <f t="shared" si="114"/>
        <v>0</v>
      </c>
      <c r="AO898" s="156">
        <f t="shared" si="115"/>
        <v>0</v>
      </c>
      <c r="AP898" s="140">
        <f t="shared" si="116"/>
        <v>0</v>
      </c>
      <c r="AQ898" s="159" t="str">
        <f t="shared" si="117"/>
        <v/>
      </c>
    </row>
    <row r="899" spans="2:43" x14ac:dyDescent="0.2">
      <c r="B899" s="202">
        <v>888</v>
      </c>
      <c r="C899" s="45"/>
      <c r="D899" s="114"/>
      <c r="E899" s="114"/>
      <c r="F899" s="114"/>
      <c r="G899" s="44"/>
      <c r="H899" s="10"/>
      <c r="I899" s="10"/>
      <c r="J899" s="5"/>
      <c r="K899" s="36"/>
      <c r="L899" s="37"/>
      <c r="M899" s="8"/>
      <c r="N899" s="82"/>
      <c r="O899" s="68"/>
      <c r="P899" s="82"/>
      <c r="Q899" s="81"/>
      <c r="R899" s="280" t="str">
        <f t="shared" si="112"/>
        <v/>
      </c>
      <c r="S899" s="39" t="str">
        <f>IF(I899="","",IF(I899="委託輸送",IF(H899="ガソリン",VLOOKUP(L899,参考データ!$D$4:$F$6,3,TRUE),VLOOKUP(L899,参考データ!$D$7:$F$15,3,TRUE)),IF(H899="ガソリン",VLOOKUP(L899,参考データ!$D$16:$F$18,3,TRUE),VLOOKUP(L899,参考データ!$D$19:$F$27,3,TRUE))))</f>
        <v/>
      </c>
      <c r="T899" s="204" t="str">
        <f>IF(C899="","",IF(AND(J899=0,K899=0),0,IF(Q899="有",IF(H899="ガソリン",VLOOKUP(M899,参考データ!$B$36:$F$38,3,FALSE)/R899^VLOOKUP(M899,参考データ!$B$36:$F$38,4,FALSE)/L899^VLOOKUP(M899,参考データ!$B$36:$F$38,5,FALSE),VLOOKUP(M899,参考データ!$B$39:$F$42,3,FALSE)/R899^VLOOKUP(M899,参考データ!$B$39:$F$42,4,FALSE)/L899^VLOOKUP(M899,参考データ!$B$39:$F$42,5,FALSE))*U899,J899/(IF(I899="委託輸送",IF(H899="ガソリン",INDEX(参考データ!$F$48:$I$50,MATCH(L899,参考データ!$D$48:$D$50,1),MATCH(M899,参考データ!$F$47:$I$47,0)),INDEX(参考データ!$F$51:$I$59,MATCH(L899,参考データ!$D$51:$D$59,1),MATCH(M899,参考データ!$F$47:$I$47,0))),IF(H899="ガソリン",INDEX(参考データ!$F$60:$I$62,MATCH(L899,参考データ!$D$60:$D$62,1),MATCH(M899,参考データ!$F$47:$I$47,0)),INDEX(参考データ!$F$63:$I$71,MATCH(L899,参考データ!$D$63:$D$71,1),MATCH(M899,参考データ!$F$47:$I$47,0))))))))</f>
        <v/>
      </c>
      <c r="U899" s="218" t="str">
        <f t="shared" si="113"/>
        <v/>
      </c>
      <c r="V899" s="206" t="str">
        <f>IF(C899="","",IF(AND(K899=0,T899=0),"OK",IF(Q899="有",IF(OR(IF(I899="委託輸送",IF(H899="ガソリン",VLOOKUP(L899,参考データ!$D$4:$H$6,5,TRUE),VLOOKUP(L899,参考データ!$D$7:$H$15,5,TRUE)),IF(H899="ガソリン",VLOOKUP(L899,参考データ!$D$16:$H$18,5,TRUE),VLOOKUP(L899,参考データ!$D$19:$H$27,5,TRUE)))&lt;(J899/N899),S899&gt;R899),"エラー","OK"),IF(IF(I899="委託輸送",IF(H899="ガソリン",VLOOKUP(L899,参考データ!$D$4:$H$6,5,TRUE),VLOOKUP(L899,参考データ!$D$7:$H$15,5,TRUE)),IF(H899="ガソリン",VLOOKUP(L899,参考データ!$D$16:$H$18,5,TRUE),VLOOKUP(L899,参考データ!$D$19:$H$27,5,TRUE)))&lt;(J899/N899),"エラー","OK"))))</f>
        <v/>
      </c>
      <c r="AN899" s="156">
        <f t="shared" si="114"/>
        <v>0</v>
      </c>
      <c r="AO899" s="156">
        <f t="shared" si="115"/>
        <v>0</v>
      </c>
      <c r="AP899" s="140">
        <f t="shared" si="116"/>
        <v>0</v>
      </c>
      <c r="AQ899" s="159" t="str">
        <f t="shared" si="117"/>
        <v/>
      </c>
    </row>
    <row r="900" spans="2:43" x14ac:dyDescent="0.2">
      <c r="B900" s="202">
        <v>889</v>
      </c>
      <c r="C900" s="45"/>
      <c r="D900" s="114"/>
      <c r="E900" s="114"/>
      <c r="F900" s="114"/>
      <c r="G900" s="44"/>
      <c r="H900" s="10"/>
      <c r="I900" s="10"/>
      <c r="J900" s="5"/>
      <c r="K900" s="36"/>
      <c r="L900" s="37"/>
      <c r="M900" s="8"/>
      <c r="N900" s="82"/>
      <c r="O900" s="68"/>
      <c r="P900" s="82"/>
      <c r="Q900" s="81"/>
      <c r="R900" s="280" t="str">
        <f t="shared" si="112"/>
        <v/>
      </c>
      <c r="S900" s="39" t="str">
        <f>IF(I900="","",IF(I900="委託輸送",IF(H900="ガソリン",VLOOKUP(L900,参考データ!$D$4:$F$6,3,TRUE),VLOOKUP(L900,参考データ!$D$7:$F$15,3,TRUE)),IF(H900="ガソリン",VLOOKUP(L900,参考データ!$D$16:$F$18,3,TRUE),VLOOKUP(L900,参考データ!$D$19:$F$27,3,TRUE))))</f>
        <v/>
      </c>
      <c r="T900" s="204" t="str">
        <f>IF(C900="","",IF(AND(J900=0,K900=0),0,IF(Q900="有",IF(H900="ガソリン",VLOOKUP(M900,参考データ!$B$36:$F$38,3,FALSE)/R900^VLOOKUP(M900,参考データ!$B$36:$F$38,4,FALSE)/L900^VLOOKUP(M900,参考データ!$B$36:$F$38,5,FALSE),VLOOKUP(M900,参考データ!$B$39:$F$42,3,FALSE)/R900^VLOOKUP(M900,参考データ!$B$39:$F$42,4,FALSE)/L900^VLOOKUP(M900,参考データ!$B$39:$F$42,5,FALSE))*U900,J900/(IF(I900="委託輸送",IF(H900="ガソリン",INDEX(参考データ!$F$48:$I$50,MATCH(L900,参考データ!$D$48:$D$50,1),MATCH(M900,参考データ!$F$47:$I$47,0)),INDEX(参考データ!$F$51:$I$59,MATCH(L900,参考データ!$D$51:$D$59,1),MATCH(M900,参考データ!$F$47:$I$47,0))),IF(H900="ガソリン",INDEX(参考データ!$F$60:$I$62,MATCH(L900,参考データ!$D$60:$D$62,1),MATCH(M900,参考データ!$F$47:$I$47,0)),INDEX(参考データ!$F$63:$I$71,MATCH(L900,参考データ!$D$63:$D$71,1),MATCH(M900,参考データ!$F$47:$I$47,0))))))))</f>
        <v/>
      </c>
      <c r="U900" s="218" t="str">
        <f t="shared" si="113"/>
        <v/>
      </c>
      <c r="V900" s="206" t="str">
        <f>IF(C900="","",IF(AND(K900=0,T900=0),"OK",IF(Q900="有",IF(OR(IF(I900="委託輸送",IF(H900="ガソリン",VLOOKUP(L900,参考データ!$D$4:$H$6,5,TRUE),VLOOKUP(L900,参考データ!$D$7:$H$15,5,TRUE)),IF(H900="ガソリン",VLOOKUP(L900,参考データ!$D$16:$H$18,5,TRUE),VLOOKUP(L900,参考データ!$D$19:$H$27,5,TRUE)))&lt;(J900/N900),S900&gt;R900),"エラー","OK"),IF(IF(I900="委託輸送",IF(H900="ガソリン",VLOOKUP(L900,参考データ!$D$4:$H$6,5,TRUE),VLOOKUP(L900,参考データ!$D$7:$H$15,5,TRUE)),IF(H900="ガソリン",VLOOKUP(L900,参考データ!$D$16:$H$18,5,TRUE),VLOOKUP(L900,参考データ!$D$19:$H$27,5,TRUE)))&lt;(J900/N900),"エラー","OK"))))</f>
        <v/>
      </c>
      <c r="AN900" s="156">
        <f t="shared" si="114"/>
        <v>0</v>
      </c>
      <c r="AO900" s="156">
        <f t="shared" si="115"/>
        <v>0</v>
      </c>
      <c r="AP900" s="140">
        <f t="shared" si="116"/>
        <v>0</v>
      </c>
      <c r="AQ900" s="159" t="str">
        <f t="shared" si="117"/>
        <v/>
      </c>
    </row>
    <row r="901" spans="2:43" x14ac:dyDescent="0.2">
      <c r="B901" s="202">
        <v>890</v>
      </c>
      <c r="C901" s="45"/>
      <c r="D901" s="114"/>
      <c r="E901" s="114"/>
      <c r="F901" s="114"/>
      <c r="G901" s="44"/>
      <c r="H901" s="10"/>
      <c r="I901" s="10"/>
      <c r="J901" s="5"/>
      <c r="K901" s="36"/>
      <c r="L901" s="37"/>
      <c r="M901" s="8"/>
      <c r="N901" s="82"/>
      <c r="O901" s="68"/>
      <c r="P901" s="82"/>
      <c r="Q901" s="81"/>
      <c r="R901" s="280" t="str">
        <f t="shared" si="112"/>
        <v/>
      </c>
      <c r="S901" s="39" t="str">
        <f>IF(I901="","",IF(I901="委託輸送",IF(H901="ガソリン",VLOOKUP(L901,参考データ!$D$4:$F$6,3,TRUE),VLOOKUP(L901,参考データ!$D$7:$F$15,3,TRUE)),IF(H901="ガソリン",VLOOKUP(L901,参考データ!$D$16:$F$18,3,TRUE),VLOOKUP(L901,参考データ!$D$19:$F$27,3,TRUE))))</f>
        <v/>
      </c>
      <c r="T901" s="204" t="str">
        <f>IF(C901="","",IF(AND(J901=0,K901=0),0,IF(Q901="有",IF(H901="ガソリン",VLOOKUP(M901,参考データ!$B$36:$F$38,3,FALSE)/R901^VLOOKUP(M901,参考データ!$B$36:$F$38,4,FALSE)/L901^VLOOKUP(M901,参考データ!$B$36:$F$38,5,FALSE),VLOOKUP(M901,参考データ!$B$39:$F$42,3,FALSE)/R901^VLOOKUP(M901,参考データ!$B$39:$F$42,4,FALSE)/L901^VLOOKUP(M901,参考データ!$B$39:$F$42,5,FALSE))*U901,J901/(IF(I901="委託輸送",IF(H901="ガソリン",INDEX(参考データ!$F$48:$I$50,MATCH(L901,参考データ!$D$48:$D$50,1),MATCH(M901,参考データ!$F$47:$I$47,0)),INDEX(参考データ!$F$51:$I$59,MATCH(L901,参考データ!$D$51:$D$59,1),MATCH(M901,参考データ!$F$47:$I$47,0))),IF(H901="ガソリン",INDEX(参考データ!$F$60:$I$62,MATCH(L901,参考データ!$D$60:$D$62,1),MATCH(M901,参考データ!$F$47:$I$47,0)),INDEX(参考データ!$F$63:$I$71,MATCH(L901,参考データ!$D$63:$D$71,1),MATCH(M901,参考データ!$F$47:$I$47,0))))))))</f>
        <v/>
      </c>
      <c r="U901" s="218" t="str">
        <f t="shared" si="113"/>
        <v/>
      </c>
      <c r="V901" s="206" t="str">
        <f>IF(C901="","",IF(AND(K901=0,T901=0),"OK",IF(Q901="有",IF(OR(IF(I901="委託輸送",IF(H901="ガソリン",VLOOKUP(L901,参考データ!$D$4:$H$6,5,TRUE),VLOOKUP(L901,参考データ!$D$7:$H$15,5,TRUE)),IF(H901="ガソリン",VLOOKUP(L901,参考データ!$D$16:$H$18,5,TRUE),VLOOKUP(L901,参考データ!$D$19:$H$27,5,TRUE)))&lt;(J901/N901),S901&gt;R901),"エラー","OK"),IF(IF(I901="委託輸送",IF(H901="ガソリン",VLOOKUP(L901,参考データ!$D$4:$H$6,5,TRUE),VLOOKUP(L901,参考データ!$D$7:$H$15,5,TRUE)),IF(H901="ガソリン",VLOOKUP(L901,参考データ!$D$16:$H$18,5,TRUE),VLOOKUP(L901,参考データ!$D$19:$H$27,5,TRUE)))&lt;(J901/N901),"エラー","OK"))))</f>
        <v/>
      </c>
      <c r="AN901" s="156">
        <f t="shared" si="114"/>
        <v>0</v>
      </c>
      <c r="AO901" s="156">
        <f t="shared" si="115"/>
        <v>0</v>
      </c>
      <c r="AP901" s="140">
        <f t="shared" si="116"/>
        <v>0</v>
      </c>
      <c r="AQ901" s="159" t="str">
        <f t="shared" si="117"/>
        <v/>
      </c>
    </row>
    <row r="902" spans="2:43" x14ac:dyDescent="0.2">
      <c r="B902" s="202">
        <v>891</v>
      </c>
      <c r="C902" s="45"/>
      <c r="D902" s="114"/>
      <c r="E902" s="114"/>
      <c r="F902" s="114"/>
      <c r="G902" s="44"/>
      <c r="H902" s="10"/>
      <c r="I902" s="10"/>
      <c r="J902" s="5"/>
      <c r="K902" s="36"/>
      <c r="L902" s="37"/>
      <c r="M902" s="8"/>
      <c r="N902" s="82"/>
      <c r="O902" s="68"/>
      <c r="P902" s="82"/>
      <c r="Q902" s="81"/>
      <c r="R902" s="280" t="str">
        <f t="shared" si="112"/>
        <v/>
      </c>
      <c r="S902" s="39" t="str">
        <f>IF(I902="","",IF(I902="委託輸送",IF(H902="ガソリン",VLOOKUP(L902,参考データ!$D$4:$F$6,3,TRUE),VLOOKUP(L902,参考データ!$D$7:$F$15,3,TRUE)),IF(H902="ガソリン",VLOOKUP(L902,参考データ!$D$16:$F$18,3,TRUE),VLOOKUP(L902,参考データ!$D$19:$F$27,3,TRUE))))</f>
        <v/>
      </c>
      <c r="T902" s="204" t="str">
        <f>IF(C902="","",IF(AND(J902=0,K902=0),0,IF(Q902="有",IF(H902="ガソリン",VLOOKUP(M902,参考データ!$B$36:$F$38,3,FALSE)/R902^VLOOKUP(M902,参考データ!$B$36:$F$38,4,FALSE)/L902^VLOOKUP(M902,参考データ!$B$36:$F$38,5,FALSE),VLOOKUP(M902,参考データ!$B$39:$F$42,3,FALSE)/R902^VLOOKUP(M902,参考データ!$B$39:$F$42,4,FALSE)/L902^VLOOKUP(M902,参考データ!$B$39:$F$42,5,FALSE))*U902,J902/(IF(I902="委託輸送",IF(H902="ガソリン",INDEX(参考データ!$F$48:$I$50,MATCH(L902,参考データ!$D$48:$D$50,1),MATCH(M902,参考データ!$F$47:$I$47,0)),INDEX(参考データ!$F$51:$I$59,MATCH(L902,参考データ!$D$51:$D$59,1),MATCH(M902,参考データ!$F$47:$I$47,0))),IF(H902="ガソリン",INDEX(参考データ!$F$60:$I$62,MATCH(L902,参考データ!$D$60:$D$62,1),MATCH(M902,参考データ!$F$47:$I$47,0)),INDEX(参考データ!$F$63:$I$71,MATCH(L902,参考データ!$D$63:$D$71,1),MATCH(M902,参考データ!$F$47:$I$47,0))))))))</f>
        <v/>
      </c>
      <c r="U902" s="218" t="str">
        <f t="shared" si="113"/>
        <v/>
      </c>
      <c r="V902" s="206" t="str">
        <f>IF(C902="","",IF(AND(K902=0,T902=0),"OK",IF(Q902="有",IF(OR(IF(I902="委託輸送",IF(H902="ガソリン",VLOOKUP(L902,参考データ!$D$4:$H$6,5,TRUE),VLOOKUP(L902,参考データ!$D$7:$H$15,5,TRUE)),IF(H902="ガソリン",VLOOKUP(L902,参考データ!$D$16:$H$18,5,TRUE),VLOOKUP(L902,参考データ!$D$19:$H$27,5,TRUE)))&lt;(J902/N902),S902&gt;R902),"エラー","OK"),IF(IF(I902="委託輸送",IF(H902="ガソリン",VLOOKUP(L902,参考データ!$D$4:$H$6,5,TRUE),VLOOKUP(L902,参考データ!$D$7:$H$15,5,TRUE)),IF(H902="ガソリン",VLOOKUP(L902,参考データ!$D$16:$H$18,5,TRUE),VLOOKUP(L902,参考データ!$D$19:$H$27,5,TRUE)))&lt;(J902/N902),"エラー","OK"))))</f>
        <v/>
      </c>
      <c r="AN902" s="156">
        <f t="shared" si="114"/>
        <v>0</v>
      </c>
      <c r="AO902" s="156">
        <f t="shared" si="115"/>
        <v>0</v>
      </c>
      <c r="AP902" s="140">
        <f t="shared" si="116"/>
        <v>0</v>
      </c>
      <c r="AQ902" s="159" t="str">
        <f t="shared" si="117"/>
        <v/>
      </c>
    </row>
    <row r="903" spans="2:43" x14ac:dyDescent="0.2">
      <c r="B903" s="202">
        <v>892</v>
      </c>
      <c r="C903" s="45"/>
      <c r="D903" s="114"/>
      <c r="E903" s="114"/>
      <c r="F903" s="114"/>
      <c r="G903" s="44"/>
      <c r="H903" s="10"/>
      <c r="I903" s="10"/>
      <c r="J903" s="5"/>
      <c r="K903" s="36"/>
      <c r="L903" s="37"/>
      <c r="M903" s="8"/>
      <c r="N903" s="82"/>
      <c r="O903" s="68"/>
      <c r="P903" s="82"/>
      <c r="Q903" s="81"/>
      <c r="R903" s="280" t="str">
        <f t="shared" si="112"/>
        <v/>
      </c>
      <c r="S903" s="39" t="str">
        <f>IF(I903="","",IF(I903="委託輸送",IF(H903="ガソリン",VLOOKUP(L903,参考データ!$D$4:$F$6,3,TRUE),VLOOKUP(L903,参考データ!$D$7:$F$15,3,TRUE)),IF(H903="ガソリン",VLOOKUP(L903,参考データ!$D$16:$F$18,3,TRUE),VLOOKUP(L903,参考データ!$D$19:$F$27,3,TRUE))))</f>
        <v/>
      </c>
      <c r="T903" s="204" t="str">
        <f>IF(C903="","",IF(AND(J903=0,K903=0),0,IF(Q903="有",IF(H903="ガソリン",VLOOKUP(M903,参考データ!$B$36:$F$38,3,FALSE)/R903^VLOOKUP(M903,参考データ!$B$36:$F$38,4,FALSE)/L903^VLOOKUP(M903,参考データ!$B$36:$F$38,5,FALSE),VLOOKUP(M903,参考データ!$B$39:$F$42,3,FALSE)/R903^VLOOKUP(M903,参考データ!$B$39:$F$42,4,FALSE)/L903^VLOOKUP(M903,参考データ!$B$39:$F$42,5,FALSE))*U903,J903/(IF(I903="委託輸送",IF(H903="ガソリン",INDEX(参考データ!$F$48:$I$50,MATCH(L903,参考データ!$D$48:$D$50,1),MATCH(M903,参考データ!$F$47:$I$47,0)),INDEX(参考データ!$F$51:$I$59,MATCH(L903,参考データ!$D$51:$D$59,1),MATCH(M903,参考データ!$F$47:$I$47,0))),IF(H903="ガソリン",INDEX(参考データ!$F$60:$I$62,MATCH(L903,参考データ!$D$60:$D$62,1),MATCH(M903,参考データ!$F$47:$I$47,0)),INDEX(参考データ!$F$63:$I$71,MATCH(L903,参考データ!$D$63:$D$71,1),MATCH(M903,参考データ!$F$47:$I$47,0))))))))</f>
        <v/>
      </c>
      <c r="U903" s="218" t="str">
        <f t="shared" si="113"/>
        <v/>
      </c>
      <c r="V903" s="206" t="str">
        <f>IF(C903="","",IF(AND(K903=0,T903=0),"OK",IF(Q903="有",IF(OR(IF(I903="委託輸送",IF(H903="ガソリン",VLOOKUP(L903,参考データ!$D$4:$H$6,5,TRUE),VLOOKUP(L903,参考データ!$D$7:$H$15,5,TRUE)),IF(H903="ガソリン",VLOOKUP(L903,参考データ!$D$16:$H$18,5,TRUE),VLOOKUP(L903,参考データ!$D$19:$H$27,5,TRUE)))&lt;(J903/N903),S903&gt;R903),"エラー","OK"),IF(IF(I903="委託輸送",IF(H903="ガソリン",VLOOKUP(L903,参考データ!$D$4:$H$6,5,TRUE),VLOOKUP(L903,参考データ!$D$7:$H$15,5,TRUE)),IF(H903="ガソリン",VLOOKUP(L903,参考データ!$D$16:$H$18,5,TRUE),VLOOKUP(L903,参考データ!$D$19:$H$27,5,TRUE)))&lt;(J903/N903),"エラー","OK"))))</f>
        <v/>
      </c>
      <c r="AN903" s="156">
        <f t="shared" si="114"/>
        <v>0</v>
      </c>
      <c r="AO903" s="156">
        <f t="shared" si="115"/>
        <v>0</v>
      </c>
      <c r="AP903" s="140">
        <f t="shared" si="116"/>
        <v>0</v>
      </c>
      <c r="AQ903" s="159" t="str">
        <f t="shared" si="117"/>
        <v/>
      </c>
    </row>
    <row r="904" spans="2:43" x14ac:dyDescent="0.2">
      <c r="B904" s="202">
        <v>893</v>
      </c>
      <c r="C904" s="45"/>
      <c r="D904" s="114"/>
      <c r="E904" s="114"/>
      <c r="F904" s="114"/>
      <c r="G904" s="44"/>
      <c r="H904" s="10"/>
      <c r="I904" s="10"/>
      <c r="J904" s="5"/>
      <c r="K904" s="36"/>
      <c r="L904" s="37"/>
      <c r="M904" s="8"/>
      <c r="N904" s="82"/>
      <c r="O904" s="68"/>
      <c r="P904" s="82"/>
      <c r="Q904" s="81"/>
      <c r="R904" s="280" t="str">
        <f t="shared" si="112"/>
        <v/>
      </c>
      <c r="S904" s="39" t="str">
        <f>IF(I904="","",IF(I904="委託輸送",IF(H904="ガソリン",VLOOKUP(L904,参考データ!$D$4:$F$6,3,TRUE),VLOOKUP(L904,参考データ!$D$7:$F$15,3,TRUE)),IF(H904="ガソリン",VLOOKUP(L904,参考データ!$D$16:$F$18,3,TRUE),VLOOKUP(L904,参考データ!$D$19:$F$27,3,TRUE))))</f>
        <v/>
      </c>
      <c r="T904" s="204" t="str">
        <f>IF(C904="","",IF(AND(J904=0,K904=0),0,IF(Q904="有",IF(H904="ガソリン",VLOOKUP(M904,参考データ!$B$36:$F$38,3,FALSE)/R904^VLOOKUP(M904,参考データ!$B$36:$F$38,4,FALSE)/L904^VLOOKUP(M904,参考データ!$B$36:$F$38,5,FALSE),VLOOKUP(M904,参考データ!$B$39:$F$42,3,FALSE)/R904^VLOOKUP(M904,参考データ!$B$39:$F$42,4,FALSE)/L904^VLOOKUP(M904,参考データ!$B$39:$F$42,5,FALSE))*U904,J904/(IF(I904="委託輸送",IF(H904="ガソリン",INDEX(参考データ!$F$48:$I$50,MATCH(L904,参考データ!$D$48:$D$50,1),MATCH(M904,参考データ!$F$47:$I$47,0)),INDEX(参考データ!$F$51:$I$59,MATCH(L904,参考データ!$D$51:$D$59,1),MATCH(M904,参考データ!$F$47:$I$47,0))),IF(H904="ガソリン",INDEX(参考データ!$F$60:$I$62,MATCH(L904,参考データ!$D$60:$D$62,1),MATCH(M904,参考データ!$F$47:$I$47,0)),INDEX(参考データ!$F$63:$I$71,MATCH(L904,参考データ!$D$63:$D$71,1),MATCH(M904,参考データ!$F$47:$I$47,0))))))))</f>
        <v/>
      </c>
      <c r="U904" s="218" t="str">
        <f t="shared" si="113"/>
        <v/>
      </c>
      <c r="V904" s="206" t="str">
        <f>IF(C904="","",IF(AND(K904=0,T904=0),"OK",IF(Q904="有",IF(OR(IF(I904="委託輸送",IF(H904="ガソリン",VLOOKUP(L904,参考データ!$D$4:$H$6,5,TRUE),VLOOKUP(L904,参考データ!$D$7:$H$15,5,TRUE)),IF(H904="ガソリン",VLOOKUP(L904,参考データ!$D$16:$H$18,5,TRUE),VLOOKUP(L904,参考データ!$D$19:$H$27,5,TRUE)))&lt;(J904/N904),S904&gt;R904),"エラー","OK"),IF(IF(I904="委託輸送",IF(H904="ガソリン",VLOOKUP(L904,参考データ!$D$4:$H$6,5,TRUE),VLOOKUP(L904,参考データ!$D$7:$H$15,5,TRUE)),IF(H904="ガソリン",VLOOKUP(L904,参考データ!$D$16:$H$18,5,TRUE),VLOOKUP(L904,参考データ!$D$19:$H$27,5,TRUE)))&lt;(J904/N904),"エラー","OK"))))</f>
        <v/>
      </c>
      <c r="AN904" s="156">
        <f t="shared" si="114"/>
        <v>0</v>
      </c>
      <c r="AO904" s="156">
        <f t="shared" si="115"/>
        <v>0</v>
      </c>
      <c r="AP904" s="140">
        <f t="shared" si="116"/>
        <v>0</v>
      </c>
      <c r="AQ904" s="159" t="str">
        <f t="shared" si="117"/>
        <v/>
      </c>
    </row>
    <row r="905" spans="2:43" x14ac:dyDescent="0.2">
      <c r="B905" s="202">
        <v>894</v>
      </c>
      <c r="C905" s="45"/>
      <c r="D905" s="114"/>
      <c r="E905" s="114"/>
      <c r="F905" s="114"/>
      <c r="G905" s="44"/>
      <c r="H905" s="10"/>
      <c r="I905" s="10"/>
      <c r="J905" s="5"/>
      <c r="K905" s="36"/>
      <c r="L905" s="37"/>
      <c r="M905" s="8"/>
      <c r="N905" s="82"/>
      <c r="O905" s="68"/>
      <c r="P905" s="82"/>
      <c r="Q905" s="81"/>
      <c r="R905" s="280" t="str">
        <f t="shared" si="112"/>
        <v/>
      </c>
      <c r="S905" s="39" t="str">
        <f>IF(I905="","",IF(I905="委託輸送",IF(H905="ガソリン",VLOOKUP(L905,参考データ!$D$4:$F$6,3,TRUE),VLOOKUP(L905,参考データ!$D$7:$F$15,3,TRUE)),IF(H905="ガソリン",VLOOKUP(L905,参考データ!$D$16:$F$18,3,TRUE),VLOOKUP(L905,参考データ!$D$19:$F$27,3,TRUE))))</f>
        <v/>
      </c>
      <c r="T905" s="204" t="str">
        <f>IF(C905="","",IF(AND(J905=0,K905=0),0,IF(Q905="有",IF(H905="ガソリン",VLOOKUP(M905,参考データ!$B$36:$F$38,3,FALSE)/R905^VLOOKUP(M905,参考データ!$B$36:$F$38,4,FALSE)/L905^VLOOKUP(M905,参考データ!$B$36:$F$38,5,FALSE),VLOOKUP(M905,参考データ!$B$39:$F$42,3,FALSE)/R905^VLOOKUP(M905,参考データ!$B$39:$F$42,4,FALSE)/L905^VLOOKUP(M905,参考データ!$B$39:$F$42,5,FALSE))*U905,J905/(IF(I905="委託輸送",IF(H905="ガソリン",INDEX(参考データ!$F$48:$I$50,MATCH(L905,参考データ!$D$48:$D$50,1),MATCH(M905,参考データ!$F$47:$I$47,0)),INDEX(参考データ!$F$51:$I$59,MATCH(L905,参考データ!$D$51:$D$59,1),MATCH(M905,参考データ!$F$47:$I$47,0))),IF(H905="ガソリン",INDEX(参考データ!$F$60:$I$62,MATCH(L905,参考データ!$D$60:$D$62,1),MATCH(M905,参考データ!$F$47:$I$47,0)),INDEX(参考データ!$F$63:$I$71,MATCH(L905,参考データ!$D$63:$D$71,1),MATCH(M905,参考データ!$F$47:$I$47,0))))))))</f>
        <v/>
      </c>
      <c r="U905" s="218" t="str">
        <f t="shared" si="113"/>
        <v/>
      </c>
      <c r="V905" s="206" t="str">
        <f>IF(C905="","",IF(AND(K905=0,T905=0),"OK",IF(Q905="有",IF(OR(IF(I905="委託輸送",IF(H905="ガソリン",VLOOKUP(L905,参考データ!$D$4:$H$6,5,TRUE),VLOOKUP(L905,参考データ!$D$7:$H$15,5,TRUE)),IF(H905="ガソリン",VLOOKUP(L905,参考データ!$D$16:$H$18,5,TRUE),VLOOKUP(L905,参考データ!$D$19:$H$27,5,TRUE)))&lt;(J905/N905),S905&gt;R905),"エラー","OK"),IF(IF(I905="委託輸送",IF(H905="ガソリン",VLOOKUP(L905,参考データ!$D$4:$H$6,5,TRUE),VLOOKUP(L905,参考データ!$D$7:$H$15,5,TRUE)),IF(H905="ガソリン",VLOOKUP(L905,参考データ!$D$16:$H$18,5,TRUE),VLOOKUP(L905,参考データ!$D$19:$H$27,5,TRUE)))&lt;(J905/N905),"エラー","OK"))))</f>
        <v/>
      </c>
      <c r="AN905" s="156">
        <f t="shared" si="114"/>
        <v>0</v>
      </c>
      <c r="AO905" s="156">
        <f t="shared" si="115"/>
        <v>0</v>
      </c>
      <c r="AP905" s="140">
        <f t="shared" si="116"/>
        <v>0</v>
      </c>
      <c r="AQ905" s="159" t="str">
        <f t="shared" si="117"/>
        <v/>
      </c>
    </row>
    <row r="906" spans="2:43" x14ac:dyDescent="0.2">
      <c r="B906" s="202">
        <v>895</v>
      </c>
      <c r="C906" s="45"/>
      <c r="D906" s="114"/>
      <c r="E906" s="114"/>
      <c r="F906" s="114"/>
      <c r="G906" s="44"/>
      <c r="H906" s="10"/>
      <c r="I906" s="10"/>
      <c r="J906" s="5"/>
      <c r="K906" s="36"/>
      <c r="L906" s="37"/>
      <c r="M906" s="8"/>
      <c r="N906" s="82"/>
      <c r="O906" s="68"/>
      <c r="P906" s="82"/>
      <c r="Q906" s="81"/>
      <c r="R906" s="280" t="str">
        <f t="shared" si="112"/>
        <v/>
      </c>
      <c r="S906" s="39" t="str">
        <f>IF(I906="","",IF(I906="委託輸送",IF(H906="ガソリン",VLOOKUP(L906,参考データ!$D$4:$F$6,3,TRUE),VLOOKUP(L906,参考データ!$D$7:$F$15,3,TRUE)),IF(H906="ガソリン",VLOOKUP(L906,参考データ!$D$16:$F$18,3,TRUE),VLOOKUP(L906,参考データ!$D$19:$F$27,3,TRUE))))</f>
        <v/>
      </c>
      <c r="T906" s="204" t="str">
        <f>IF(C906="","",IF(AND(J906=0,K906=0),0,IF(Q906="有",IF(H906="ガソリン",VLOOKUP(M906,参考データ!$B$36:$F$38,3,FALSE)/R906^VLOOKUP(M906,参考データ!$B$36:$F$38,4,FALSE)/L906^VLOOKUP(M906,参考データ!$B$36:$F$38,5,FALSE),VLOOKUP(M906,参考データ!$B$39:$F$42,3,FALSE)/R906^VLOOKUP(M906,参考データ!$B$39:$F$42,4,FALSE)/L906^VLOOKUP(M906,参考データ!$B$39:$F$42,5,FALSE))*U906,J906/(IF(I906="委託輸送",IF(H906="ガソリン",INDEX(参考データ!$F$48:$I$50,MATCH(L906,参考データ!$D$48:$D$50,1),MATCH(M906,参考データ!$F$47:$I$47,0)),INDEX(参考データ!$F$51:$I$59,MATCH(L906,参考データ!$D$51:$D$59,1),MATCH(M906,参考データ!$F$47:$I$47,0))),IF(H906="ガソリン",INDEX(参考データ!$F$60:$I$62,MATCH(L906,参考データ!$D$60:$D$62,1),MATCH(M906,参考データ!$F$47:$I$47,0)),INDEX(参考データ!$F$63:$I$71,MATCH(L906,参考データ!$D$63:$D$71,1),MATCH(M906,参考データ!$F$47:$I$47,0))))))))</f>
        <v/>
      </c>
      <c r="U906" s="218" t="str">
        <f t="shared" si="113"/>
        <v/>
      </c>
      <c r="V906" s="206" t="str">
        <f>IF(C906="","",IF(AND(K906=0,T906=0),"OK",IF(Q906="有",IF(OR(IF(I906="委託輸送",IF(H906="ガソリン",VLOOKUP(L906,参考データ!$D$4:$H$6,5,TRUE),VLOOKUP(L906,参考データ!$D$7:$H$15,5,TRUE)),IF(H906="ガソリン",VLOOKUP(L906,参考データ!$D$16:$H$18,5,TRUE),VLOOKUP(L906,参考データ!$D$19:$H$27,5,TRUE)))&lt;(J906/N906),S906&gt;R906),"エラー","OK"),IF(IF(I906="委託輸送",IF(H906="ガソリン",VLOOKUP(L906,参考データ!$D$4:$H$6,5,TRUE),VLOOKUP(L906,参考データ!$D$7:$H$15,5,TRUE)),IF(H906="ガソリン",VLOOKUP(L906,参考データ!$D$16:$H$18,5,TRUE),VLOOKUP(L906,参考データ!$D$19:$H$27,5,TRUE)))&lt;(J906/N906),"エラー","OK"))))</f>
        <v/>
      </c>
      <c r="AN906" s="156">
        <f t="shared" si="114"/>
        <v>0</v>
      </c>
      <c r="AO906" s="156">
        <f t="shared" si="115"/>
        <v>0</v>
      </c>
      <c r="AP906" s="140">
        <f t="shared" si="116"/>
        <v>0</v>
      </c>
      <c r="AQ906" s="159" t="str">
        <f t="shared" si="117"/>
        <v/>
      </c>
    </row>
    <row r="907" spans="2:43" x14ac:dyDescent="0.2">
      <c r="B907" s="202">
        <v>896</v>
      </c>
      <c r="C907" s="45"/>
      <c r="D907" s="114"/>
      <c r="E907" s="114"/>
      <c r="F907" s="114"/>
      <c r="G907" s="44"/>
      <c r="H907" s="10"/>
      <c r="I907" s="10"/>
      <c r="J907" s="5"/>
      <c r="K907" s="36"/>
      <c r="L907" s="37"/>
      <c r="M907" s="8"/>
      <c r="N907" s="82"/>
      <c r="O907" s="68"/>
      <c r="P907" s="82"/>
      <c r="Q907" s="81"/>
      <c r="R907" s="280" t="str">
        <f t="shared" si="112"/>
        <v/>
      </c>
      <c r="S907" s="39" t="str">
        <f>IF(I907="","",IF(I907="委託輸送",IF(H907="ガソリン",VLOOKUP(L907,参考データ!$D$4:$F$6,3,TRUE),VLOOKUP(L907,参考データ!$D$7:$F$15,3,TRUE)),IF(H907="ガソリン",VLOOKUP(L907,参考データ!$D$16:$F$18,3,TRUE),VLOOKUP(L907,参考データ!$D$19:$F$27,3,TRUE))))</f>
        <v/>
      </c>
      <c r="T907" s="204" t="str">
        <f>IF(C907="","",IF(AND(J907=0,K907=0),0,IF(Q907="有",IF(H907="ガソリン",VLOOKUP(M907,参考データ!$B$36:$F$38,3,FALSE)/R907^VLOOKUP(M907,参考データ!$B$36:$F$38,4,FALSE)/L907^VLOOKUP(M907,参考データ!$B$36:$F$38,5,FALSE),VLOOKUP(M907,参考データ!$B$39:$F$42,3,FALSE)/R907^VLOOKUP(M907,参考データ!$B$39:$F$42,4,FALSE)/L907^VLOOKUP(M907,参考データ!$B$39:$F$42,5,FALSE))*U907,J907/(IF(I907="委託輸送",IF(H907="ガソリン",INDEX(参考データ!$F$48:$I$50,MATCH(L907,参考データ!$D$48:$D$50,1),MATCH(M907,参考データ!$F$47:$I$47,0)),INDEX(参考データ!$F$51:$I$59,MATCH(L907,参考データ!$D$51:$D$59,1),MATCH(M907,参考データ!$F$47:$I$47,0))),IF(H907="ガソリン",INDEX(参考データ!$F$60:$I$62,MATCH(L907,参考データ!$D$60:$D$62,1),MATCH(M907,参考データ!$F$47:$I$47,0)),INDEX(参考データ!$F$63:$I$71,MATCH(L907,参考データ!$D$63:$D$71,1),MATCH(M907,参考データ!$F$47:$I$47,0))))))))</f>
        <v/>
      </c>
      <c r="U907" s="218" t="str">
        <f t="shared" si="113"/>
        <v/>
      </c>
      <c r="V907" s="206" t="str">
        <f>IF(C907="","",IF(AND(K907=0,T907=0),"OK",IF(Q907="有",IF(OR(IF(I907="委託輸送",IF(H907="ガソリン",VLOOKUP(L907,参考データ!$D$4:$H$6,5,TRUE),VLOOKUP(L907,参考データ!$D$7:$H$15,5,TRUE)),IF(H907="ガソリン",VLOOKUP(L907,参考データ!$D$16:$H$18,5,TRUE),VLOOKUP(L907,参考データ!$D$19:$H$27,5,TRUE)))&lt;(J907/N907),S907&gt;R907),"エラー","OK"),IF(IF(I907="委託輸送",IF(H907="ガソリン",VLOOKUP(L907,参考データ!$D$4:$H$6,5,TRUE),VLOOKUP(L907,参考データ!$D$7:$H$15,5,TRUE)),IF(H907="ガソリン",VLOOKUP(L907,参考データ!$D$16:$H$18,5,TRUE),VLOOKUP(L907,参考データ!$D$19:$H$27,5,TRUE)))&lt;(J907/N907),"エラー","OK"))))</f>
        <v/>
      </c>
      <c r="AN907" s="156">
        <f t="shared" si="114"/>
        <v>0</v>
      </c>
      <c r="AO907" s="156">
        <f t="shared" si="115"/>
        <v>0</v>
      </c>
      <c r="AP907" s="140">
        <f t="shared" si="116"/>
        <v>0</v>
      </c>
      <c r="AQ907" s="159" t="str">
        <f t="shared" si="117"/>
        <v/>
      </c>
    </row>
    <row r="908" spans="2:43" x14ac:dyDescent="0.2">
      <c r="B908" s="202">
        <v>897</v>
      </c>
      <c r="C908" s="45"/>
      <c r="D908" s="114"/>
      <c r="E908" s="114"/>
      <c r="F908" s="114"/>
      <c r="G908" s="44"/>
      <c r="H908" s="10"/>
      <c r="I908" s="10"/>
      <c r="J908" s="5"/>
      <c r="K908" s="36"/>
      <c r="L908" s="37"/>
      <c r="M908" s="8"/>
      <c r="N908" s="82"/>
      <c r="O908" s="68"/>
      <c r="P908" s="82"/>
      <c r="Q908" s="81"/>
      <c r="R908" s="280" t="str">
        <f t="shared" ref="R908:R971" si="118">IFERROR(K908/L908,"")</f>
        <v/>
      </c>
      <c r="S908" s="39" t="str">
        <f>IF(I908="","",IF(I908="委託輸送",IF(H908="ガソリン",VLOOKUP(L908,参考データ!$D$4:$F$6,3,TRUE),VLOOKUP(L908,参考データ!$D$7:$F$15,3,TRUE)),IF(H908="ガソリン",VLOOKUP(L908,参考データ!$D$16:$F$18,3,TRUE),VLOOKUP(L908,参考データ!$D$19:$F$27,3,TRUE))))</f>
        <v/>
      </c>
      <c r="T908" s="204" t="str">
        <f>IF(C908="","",IF(AND(J908=0,K908=0),0,IF(Q908="有",IF(H908="ガソリン",VLOOKUP(M908,参考データ!$B$36:$F$38,3,FALSE)/R908^VLOOKUP(M908,参考データ!$B$36:$F$38,4,FALSE)/L908^VLOOKUP(M908,参考データ!$B$36:$F$38,5,FALSE),VLOOKUP(M908,参考データ!$B$39:$F$42,3,FALSE)/R908^VLOOKUP(M908,参考データ!$B$39:$F$42,4,FALSE)/L908^VLOOKUP(M908,参考データ!$B$39:$F$42,5,FALSE))*U908,J908/(IF(I908="委託輸送",IF(H908="ガソリン",INDEX(参考データ!$F$48:$I$50,MATCH(L908,参考データ!$D$48:$D$50,1),MATCH(M908,参考データ!$F$47:$I$47,0)),INDEX(参考データ!$F$51:$I$59,MATCH(L908,参考データ!$D$51:$D$59,1),MATCH(M908,参考データ!$F$47:$I$47,0))),IF(H908="ガソリン",INDEX(参考データ!$F$60:$I$62,MATCH(L908,参考データ!$D$60:$D$62,1),MATCH(M908,参考データ!$F$47:$I$47,0)),INDEX(参考データ!$F$63:$I$71,MATCH(L908,参考データ!$D$63:$D$71,1),MATCH(M908,参考データ!$F$47:$I$47,0))))))))</f>
        <v/>
      </c>
      <c r="U908" s="218" t="str">
        <f t="shared" ref="U908:U971" si="119">IF(C908="","",K908*J908/1000)</f>
        <v/>
      </c>
      <c r="V908" s="206" t="str">
        <f>IF(C908="","",IF(AND(K908=0,T908=0),"OK",IF(Q908="有",IF(OR(IF(I908="委託輸送",IF(H908="ガソリン",VLOOKUP(L908,参考データ!$D$4:$H$6,5,TRUE),VLOOKUP(L908,参考データ!$D$7:$H$15,5,TRUE)),IF(H908="ガソリン",VLOOKUP(L908,参考データ!$D$16:$H$18,5,TRUE),VLOOKUP(L908,参考データ!$D$19:$H$27,5,TRUE)))&lt;(J908/N908),S908&gt;R908),"エラー","OK"),IF(IF(I908="委託輸送",IF(H908="ガソリン",VLOOKUP(L908,参考データ!$D$4:$H$6,5,TRUE),VLOOKUP(L908,参考データ!$D$7:$H$15,5,TRUE)),IF(H908="ガソリン",VLOOKUP(L908,参考データ!$D$16:$H$18,5,TRUE),VLOOKUP(L908,参考データ!$D$19:$H$27,5,TRUE)))&lt;(J908/N908),"エラー","OK"))))</f>
        <v/>
      </c>
      <c r="AN908" s="156">
        <f t="shared" ref="AN908:AN971" si="120">IFERROR(R908*N908,0)</f>
        <v>0</v>
      </c>
      <c r="AO908" s="156">
        <f t="shared" ref="AO908:AO971" si="121">+J908*L908/1000</f>
        <v>0</v>
      </c>
      <c r="AP908" s="140">
        <f t="shared" ref="AP908:AP971" si="122">IFERROR(J908/N908,0)</f>
        <v>0</v>
      </c>
      <c r="AQ908" s="159" t="str">
        <f t="shared" ref="AQ908:AQ971" si="123">C908&amp;D908&amp;E908&amp;F908</f>
        <v/>
      </c>
    </row>
    <row r="909" spans="2:43" x14ac:dyDescent="0.2">
      <c r="B909" s="202">
        <v>898</v>
      </c>
      <c r="C909" s="45"/>
      <c r="D909" s="114"/>
      <c r="E909" s="114"/>
      <c r="F909" s="114"/>
      <c r="G909" s="44"/>
      <c r="H909" s="10"/>
      <c r="I909" s="10"/>
      <c r="J909" s="5"/>
      <c r="K909" s="36"/>
      <c r="L909" s="37"/>
      <c r="M909" s="8"/>
      <c r="N909" s="82"/>
      <c r="O909" s="68"/>
      <c r="P909" s="82"/>
      <c r="Q909" s="81"/>
      <c r="R909" s="280" t="str">
        <f t="shared" si="118"/>
        <v/>
      </c>
      <c r="S909" s="39" t="str">
        <f>IF(I909="","",IF(I909="委託輸送",IF(H909="ガソリン",VLOOKUP(L909,参考データ!$D$4:$F$6,3,TRUE),VLOOKUP(L909,参考データ!$D$7:$F$15,3,TRUE)),IF(H909="ガソリン",VLOOKUP(L909,参考データ!$D$16:$F$18,3,TRUE),VLOOKUP(L909,参考データ!$D$19:$F$27,3,TRUE))))</f>
        <v/>
      </c>
      <c r="T909" s="204" t="str">
        <f>IF(C909="","",IF(AND(J909=0,K909=0),0,IF(Q909="有",IF(H909="ガソリン",VLOOKUP(M909,参考データ!$B$36:$F$38,3,FALSE)/R909^VLOOKUP(M909,参考データ!$B$36:$F$38,4,FALSE)/L909^VLOOKUP(M909,参考データ!$B$36:$F$38,5,FALSE),VLOOKUP(M909,参考データ!$B$39:$F$42,3,FALSE)/R909^VLOOKUP(M909,参考データ!$B$39:$F$42,4,FALSE)/L909^VLOOKUP(M909,参考データ!$B$39:$F$42,5,FALSE))*U909,J909/(IF(I909="委託輸送",IF(H909="ガソリン",INDEX(参考データ!$F$48:$I$50,MATCH(L909,参考データ!$D$48:$D$50,1),MATCH(M909,参考データ!$F$47:$I$47,0)),INDEX(参考データ!$F$51:$I$59,MATCH(L909,参考データ!$D$51:$D$59,1),MATCH(M909,参考データ!$F$47:$I$47,0))),IF(H909="ガソリン",INDEX(参考データ!$F$60:$I$62,MATCH(L909,参考データ!$D$60:$D$62,1),MATCH(M909,参考データ!$F$47:$I$47,0)),INDEX(参考データ!$F$63:$I$71,MATCH(L909,参考データ!$D$63:$D$71,1),MATCH(M909,参考データ!$F$47:$I$47,0))))))))</f>
        <v/>
      </c>
      <c r="U909" s="218" t="str">
        <f t="shared" si="119"/>
        <v/>
      </c>
      <c r="V909" s="206" t="str">
        <f>IF(C909="","",IF(AND(K909=0,T909=0),"OK",IF(Q909="有",IF(OR(IF(I909="委託輸送",IF(H909="ガソリン",VLOOKUP(L909,参考データ!$D$4:$H$6,5,TRUE),VLOOKUP(L909,参考データ!$D$7:$H$15,5,TRUE)),IF(H909="ガソリン",VLOOKUP(L909,参考データ!$D$16:$H$18,5,TRUE),VLOOKUP(L909,参考データ!$D$19:$H$27,5,TRUE)))&lt;(J909/N909),S909&gt;R909),"エラー","OK"),IF(IF(I909="委託輸送",IF(H909="ガソリン",VLOOKUP(L909,参考データ!$D$4:$H$6,5,TRUE),VLOOKUP(L909,参考データ!$D$7:$H$15,5,TRUE)),IF(H909="ガソリン",VLOOKUP(L909,参考データ!$D$16:$H$18,5,TRUE),VLOOKUP(L909,参考データ!$D$19:$H$27,5,TRUE)))&lt;(J909/N909),"エラー","OK"))))</f>
        <v/>
      </c>
      <c r="AN909" s="156">
        <f t="shared" si="120"/>
        <v>0</v>
      </c>
      <c r="AO909" s="156">
        <f t="shared" si="121"/>
        <v>0</v>
      </c>
      <c r="AP909" s="140">
        <f t="shared" si="122"/>
        <v>0</v>
      </c>
      <c r="AQ909" s="159" t="str">
        <f t="shared" si="123"/>
        <v/>
      </c>
    </row>
    <row r="910" spans="2:43" x14ac:dyDescent="0.2">
      <c r="B910" s="202">
        <v>899</v>
      </c>
      <c r="C910" s="45"/>
      <c r="D910" s="114"/>
      <c r="E910" s="114"/>
      <c r="F910" s="114"/>
      <c r="G910" s="44"/>
      <c r="H910" s="10"/>
      <c r="I910" s="10"/>
      <c r="J910" s="5"/>
      <c r="K910" s="36"/>
      <c r="L910" s="37"/>
      <c r="M910" s="8"/>
      <c r="N910" s="82"/>
      <c r="O910" s="68"/>
      <c r="P910" s="82"/>
      <c r="Q910" s="81"/>
      <c r="R910" s="280" t="str">
        <f t="shared" si="118"/>
        <v/>
      </c>
      <c r="S910" s="39" t="str">
        <f>IF(I910="","",IF(I910="委託輸送",IF(H910="ガソリン",VLOOKUP(L910,参考データ!$D$4:$F$6,3,TRUE),VLOOKUP(L910,参考データ!$D$7:$F$15,3,TRUE)),IF(H910="ガソリン",VLOOKUP(L910,参考データ!$D$16:$F$18,3,TRUE),VLOOKUP(L910,参考データ!$D$19:$F$27,3,TRUE))))</f>
        <v/>
      </c>
      <c r="T910" s="204" t="str">
        <f>IF(C910="","",IF(AND(J910=0,K910=0),0,IF(Q910="有",IF(H910="ガソリン",VLOOKUP(M910,参考データ!$B$36:$F$38,3,FALSE)/R910^VLOOKUP(M910,参考データ!$B$36:$F$38,4,FALSE)/L910^VLOOKUP(M910,参考データ!$B$36:$F$38,5,FALSE),VLOOKUP(M910,参考データ!$B$39:$F$42,3,FALSE)/R910^VLOOKUP(M910,参考データ!$B$39:$F$42,4,FALSE)/L910^VLOOKUP(M910,参考データ!$B$39:$F$42,5,FALSE))*U910,J910/(IF(I910="委託輸送",IF(H910="ガソリン",INDEX(参考データ!$F$48:$I$50,MATCH(L910,参考データ!$D$48:$D$50,1),MATCH(M910,参考データ!$F$47:$I$47,0)),INDEX(参考データ!$F$51:$I$59,MATCH(L910,参考データ!$D$51:$D$59,1),MATCH(M910,参考データ!$F$47:$I$47,0))),IF(H910="ガソリン",INDEX(参考データ!$F$60:$I$62,MATCH(L910,参考データ!$D$60:$D$62,1),MATCH(M910,参考データ!$F$47:$I$47,0)),INDEX(参考データ!$F$63:$I$71,MATCH(L910,参考データ!$D$63:$D$71,1),MATCH(M910,参考データ!$F$47:$I$47,0))))))))</f>
        <v/>
      </c>
      <c r="U910" s="218" t="str">
        <f t="shared" si="119"/>
        <v/>
      </c>
      <c r="V910" s="206" t="str">
        <f>IF(C910="","",IF(AND(K910=0,T910=0),"OK",IF(Q910="有",IF(OR(IF(I910="委託輸送",IF(H910="ガソリン",VLOOKUP(L910,参考データ!$D$4:$H$6,5,TRUE),VLOOKUP(L910,参考データ!$D$7:$H$15,5,TRUE)),IF(H910="ガソリン",VLOOKUP(L910,参考データ!$D$16:$H$18,5,TRUE),VLOOKUP(L910,参考データ!$D$19:$H$27,5,TRUE)))&lt;(J910/N910),S910&gt;R910),"エラー","OK"),IF(IF(I910="委託輸送",IF(H910="ガソリン",VLOOKUP(L910,参考データ!$D$4:$H$6,5,TRUE),VLOOKUP(L910,参考データ!$D$7:$H$15,5,TRUE)),IF(H910="ガソリン",VLOOKUP(L910,参考データ!$D$16:$H$18,5,TRUE),VLOOKUP(L910,参考データ!$D$19:$H$27,5,TRUE)))&lt;(J910/N910),"エラー","OK"))))</f>
        <v/>
      </c>
      <c r="AN910" s="156">
        <f t="shared" si="120"/>
        <v>0</v>
      </c>
      <c r="AO910" s="156">
        <f t="shared" si="121"/>
        <v>0</v>
      </c>
      <c r="AP910" s="140">
        <f t="shared" si="122"/>
        <v>0</v>
      </c>
      <c r="AQ910" s="159" t="str">
        <f t="shared" si="123"/>
        <v/>
      </c>
    </row>
    <row r="911" spans="2:43" x14ac:dyDescent="0.2">
      <c r="B911" s="202">
        <v>900</v>
      </c>
      <c r="C911" s="45"/>
      <c r="D911" s="114"/>
      <c r="E911" s="114"/>
      <c r="F911" s="114"/>
      <c r="G911" s="44"/>
      <c r="H911" s="10"/>
      <c r="I911" s="10"/>
      <c r="J911" s="5"/>
      <c r="K911" s="36"/>
      <c r="L911" s="37"/>
      <c r="M911" s="8"/>
      <c r="N911" s="82"/>
      <c r="O911" s="68"/>
      <c r="P911" s="82"/>
      <c r="Q911" s="81"/>
      <c r="R911" s="280" t="str">
        <f t="shared" si="118"/>
        <v/>
      </c>
      <c r="S911" s="39" t="str">
        <f>IF(I911="","",IF(I911="委託輸送",IF(H911="ガソリン",VLOOKUP(L911,参考データ!$D$4:$F$6,3,TRUE),VLOOKUP(L911,参考データ!$D$7:$F$15,3,TRUE)),IF(H911="ガソリン",VLOOKUP(L911,参考データ!$D$16:$F$18,3,TRUE),VLOOKUP(L911,参考データ!$D$19:$F$27,3,TRUE))))</f>
        <v/>
      </c>
      <c r="T911" s="204" t="str">
        <f>IF(C911="","",IF(AND(J911=0,K911=0),0,IF(Q911="有",IF(H911="ガソリン",VLOOKUP(M911,参考データ!$B$36:$F$38,3,FALSE)/R911^VLOOKUP(M911,参考データ!$B$36:$F$38,4,FALSE)/L911^VLOOKUP(M911,参考データ!$B$36:$F$38,5,FALSE),VLOOKUP(M911,参考データ!$B$39:$F$42,3,FALSE)/R911^VLOOKUP(M911,参考データ!$B$39:$F$42,4,FALSE)/L911^VLOOKUP(M911,参考データ!$B$39:$F$42,5,FALSE))*U911,J911/(IF(I911="委託輸送",IF(H911="ガソリン",INDEX(参考データ!$F$48:$I$50,MATCH(L911,参考データ!$D$48:$D$50,1),MATCH(M911,参考データ!$F$47:$I$47,0)),INDEX(参考データ!$F$51:$I$59,MATCH(L911,参考データ!$D$51:$D$59,1),MATCH(M911,参考データ!$F$47:$I$47,0))),IF(H911="ガソリン",INDEX(参考データ!$F$60:$I$62,MATCH(L911,参考データ!$D$60:$D$62,1),MATCH(M911,参考データ!$F$47:$I$47,0)),INDEX(参考データ!$F$63:$I$71,MATCH(L911,参考データ!$D$63:$D$71,1),MATCH(M911,参考データ!$F$47:$I$47,0))))))))</f>
        <v/>
      </c>
      <c r="U911" s="218" t="str">
        <f t="shared" si="119"/>
        <v/>
      </c>
      <c r="V911" s="206" t="str">
        <f>IF(C911="","",IF(AND(K911=0,T911=0),"OK",IF(Q911="有",IF(OR(IF(I911="委託輸送",IF(H911="ガソリン",VLOOKUP(L911,参考データ!$D$4:$H$6,5,TRUE),VLOOKUP(L911,参考データ!$D$7:$H$15,5,TRUE)),IF(H911="ガソリン",VLOOKUP(L911,参考データ!$D$16:$H$18,5,TRUE),VLOOKUP(L911,参考データ!$D$19:$H$27,5,TRUE)))&lt;(J911/N911),S911&gt;R911),"エラー","OK"),IF(IF(I911="委託輸送",IF(H911="ガソリン",VLOOKUP(L911,参考データ!$D$4:$H$6,5,TRUE),VLOOKUP(L911,参考データ!$D$7:$H$15,5,TRUE)),IF(H911="ガソリン",VLOOKUP(L911,参考データ!$D$16:$H$18,5,TRUE),VLOOKUP(L911,参考データ!$D$19:$H$27,5,TRUE)))&lt;(J911/N911),"エラー","OK"))))</f>
        <v/>
      </c>
      <c r="AN911" s="156">
        <f t="shared" si="120"/>
        <v>0</v>
      </c>
      <c r="AO911" s="156">
        <f t="shared" si="121"/>
        <v>0</v>
      </c>
      <c r="AP911" s="140">
        <f t="shared" si="122"/>
        <v>0</v>
      </c>
      <c r="AQ911" s="159" t="str">
        <f t="shared" si="123"/>
        <v/>
      </c>
    </row>
    <row r="912" spans="2:43" x14ac:dyDescent="0.2">
      <c r="B912" s="202">
        <v>901</v>
      </c>
      <c r="C912" s="45"/>
      <c r="D912" s="114"/>
      <c r="E912" s="114"/>
      <c r="F912" s="114"/>
      <c r="G912" s="44"/>
      <c r="H912" s="10"/>
      <c r="I912" s="10"/>
      <c r="J912" s="5"/>
      <c r="K912" s="36"/>
      <c r="L912" s="37"/>
      <c r="M912" s="8"/>
      <c r="N912" s="82"/>
      <c r="O912" s="68"/>
      <c r="P912" s="82"/>
      <c r="Q912" s="81"/>
      <c r="R912" s="280" t="str">
        <f t="shared" si="118"/>
        <v/>
      </c>
      <c r="S912" s="39" t="str">
        <f>IF(I912="","",IF(I912="委託輸送",IF(H912="ガソリン",VLOOKUP(L912,参考データ!$D$4:$F$6,3,TRUE),VLOOKUP(L912,参考データ!$D$7:$F$15,3,TRUE)),IF(H912="ガソリン",VLOOKUP(L912,参考データ!$D$16:$F$18,3,TRUE),VLOOKUP(L912,参考データ!$D$19:$F$27,3,TRUE))))</f>
        <v/>
      </c>
      <c r="T912" s="204" t="str">
        <f>IF(C912="","",IF(AND(J912=0,K912=0),0,IF(Q912="有",IF(H912="ガソリン",VLOOKUP(M912,参考データ!$B$36:$F$38,3,FALSE)/R912^VLOOKUP(M912,参考データ!$B$36:$F$38,4,FALSE)/L912^VLOOKUP(M912,参考データ!$B$36:$F$38,5,FALSE),VLOOKUP(M912,参考データ!$B$39:$F$42,3,FALSE)/R912^VLOOKUP(M912,参考データ!$B$39:$F$42,4,FALSE)/L912^VLOOKUP(M912,参考データ!$B$39:$F$42,5,FALSE))*U912,J912/(IF(I912="委託輸送",IF(H912="ガソリン",INDEX(参考データ!$F$48:$I$50,MATCH(L912,参考データ!$D$48:$D$50,1),MATCH(M912,参考データ!$F$47:$I$47,0)),INDEX(参考データ!$F$51:$I$59,MATCH(L912,参考データ!$D$51:$D$59,1),MATCH(M912,参考データ!$F$47:$I$47,0))),IF(H912="ガソリン",INDEX(参考データ!$F$60:$I$62,MATCH(L912,参考データ!$D$60:$D$62,1),MATCH(M912,参考データ!$F$47:$I$47,0)),INDEX(参考データ!$F$63:$I$71,MATCH(L912,参考データ!$D$63:$D$71,1),MATCH(M912,参考データ!$F$47:$I$47,0))))))))</f>
        <v/>
      </c>
      <c r="U912" s="218" t="str">
        <f t="shared" si="119"/>
        <v/>
      </c>
      <c r="V912" s="206" t="str">
        <f>IF(C912="","",IF(AND(K912=0,T912=0),"OK",IF(Q912="有",IF(OR(IF(I912="委託輸送",IF(H912="ガソリン",VLOOKUP(L912,参考データ!$D$4:$H$6,5,TRUE),VLOOKUP(L912,参考データ!$D$7:$H$15,5,TRUE)),IF(H912="ガソリン",VLOOKUP(L912,参考データ!$D$16:$H$18,5,TRUE),VLOOKUP(L912,参考データ!$D$19:$H$27,5,TRUE)))&lt;(J912/N912),S912&gt;R912),"エラー","OK"),IF(IF(I912="委託輸送",IF(H912="ガソリン",VLOOKUP(L912,参考データ!$D$4:$H$6,5,TRUE),VLOOKUP(L912,参考データ!$D$7:$H$15,5,TRUE)),IF(H912="ガソリン",VLOOKUP(L912,参考データ!$D$16:$H$18,5,TRUE),VLOOKUP(L912,参考データ!$D$19:$H$27,5,TRUE)))&lt;(J912/N912),"エラー","OK"))))</f>
        <v/>
      </c>
      <c r="AN912" s="156">
        <f t="shared" si="120"/>
        <v>0</v>
      </c>
      <c r="AO912" s="156">
        <f t="shared" si="121"/>
        <v>0</v>
      </c>
      <c r="AP912" s="140">
        <f t="shared" si="122"/>
        <v>0</v>
      </c>
      <c r="AQ912" s="159" t="str">
        <f t="shared" si="123"/>
        <v/>
      </c>
    </row>
    <row r="913" spans="2:43" x14ac:dyDescent="0.2">
      <c r="B913" s="202">
        <v>902</v>
      </c>
      <c r="C913" s="45"/>
      <c r="D913" s="114"/>
      <c r="E913" s="114"/>
      <c r="F913" s="114"/>
      <c r="G913" s="44"/>
      <c r="H913" s="10"/>
      <c r="I913" s="10"/>
      <c r="J913" s="5"/>
      <c r="K913" s="36"/>
      <c r="L913" s="37"/>
      <c r="M913" s="8"/>
      <c r="N913" s="82"/>
      <c r="O913" s="68"/>
      <c r="P913" s="82"/>
      <c r="Q913" s="81"/>
      <c r="R913" s="280" t="str">
        <f t="shared" si="118"/>
        <v/>
      </c>
      <c r="S913" s="39" t="str">
        <f>IF(I913="","",IF(I913="委託輸送",IF(H913="ガソリン",VLOOKUP(L913,参考データ!$D$4:$F$6,3,TRUE),VLOOKUP(L913,参考データ!$D$7:$F$15,3,TRUE)),IF(H913="ガソリン",VLOOKUP(L913,参考データ!$D$16:$F$18,3,TRUE),VLOOKUP(L913,参考データ!$D$19:$F$27,3,TRUE))))</f>
        <v/>
      </c>
      <c r="T913" s="204" t="str">
        <f>IF(C913="","",IF(AND(J913=0,K913=0),0,IF(Q913="有",IF(H913="ガソリン",VLOOKUP(M913,参考データ!$B$36:$F$38,3,FALSE)/R913^VLOOKUP(M913,参考データ!$B$36:$F$38,4,FALSE)/L913^VLOOKUP(M913,参考データ!$B$36:$F$38,5,FALSE),VLOOKUP(M913,参考データ!$B$39:$F$42,3,FALSE)/R913^VLOOKUP(M913,参考データ!$B$39:$F$42,4,FALSE)/L913^VLOOKUP(M913,参考データ!$B$39:$F$42,5,FALSE))*U913,J913/(IF(I913="委託輸送",IF(H913="ガソリン",INDEX(参考データ!$F$48:$I$50,MATCH(L913,参考データ!$D$48:$D$50,1),MATCH(M913,参考データ!$F$47:$I$47,0)),INDEX(参考データ!$F$51:$I$59,MATCH(L913,参考データ!$D$51:$D$59,1),MATCH(M913,参考データ!$F$47:$I$47,0))),IF(H913="ガソリン",INDEX(参考データ!$F$60:$I$62,MATCH(L913,参考データ!$D$60:$D$62,1),MATCH(M913,参考データ!$F$47:$I$47,0)),INDEX(参考データ!$F$63:$I$71,MATCH(L913,参考データ!$D$63:$D$71,1),MATCH(M913,参考データ!$F$47:$I$47,0))))))))</f>
        <v/>
      </c>
      <c r="U913" s="218" t="str">
        <f t="shared" si="119"/>
        <v/>
      </c>
      <c r="V913" s="206" t="str">
        <f>IF(C913="","",IF(AND(K913=0,T913=0),"OK",IF(Q913="有",IF(OR(IF(I913="委託輸送",IF(H913="ガソリン",VLOOKUP(L913,参考データ!$D$4:$H$6,5,TRUE),VLOOKUP(L913,参考データ!$D$7:$H$15,5,TRUE)),IF(H913="ガソリン",VLOOKUP(L913,参考データ!$D$16:$H$18,5,TRUE),VLOOKUP(L913,参考データ!$D$19:$H$27,5,TRUE)))&lt;(J913/N913),S913&gt;R913),"エラー","OK"),IF(IF(I913="委託輸送",IF(H913="ガソリン",VLOOKUP(L913,参考データ!$D$4:$H$6,5,TRUE),VLOOKUP(L913,参考データ!$D$7:$H$15,5,TRUE)),IF(H913="ガソリン",VLOOKUP(L913,参考データ!$D$16:$H$18,5,TRUE),VLOOKUP(L913,参考データ!$D$19:$H$27,5,TRUE)))&lt;(J913/N913),"エラー","OK"))))</f>
        <v/>
      </c>
      <c r="AN913" s="156">
        <f t="shared" si="120"/>
        <v>0</v>
      </c>
      <c r="AO913" s="156">
        <f t="shared" si="121"/>
        <v>0</v>
      </c>
      <c r="AP913" s="140">
        <f t="shared" si="122"/>
        <v>0</v>
      </c>
      <c r="AQ913" s="159" t="str">
        <f t="shared" si="123"/>
        <v/>
      </c>
    </row>
    <row r="914" spans="2:43" x14ac:dyDescent="0.2">
      <c r="B914" s="202">
        <v>903</v>
      </c>
      <c r="C914" s="45"/>
      <c r="D914" s="114"/>
      <c r="E914" s="114"/>
      <c r="F914" s="114"/>
      <c r="G914" s="44"/>
      <c r="H914" s="10"/>
      <c r="I914" s="10"/>
      <c r="J914" s="5"/>
      <c r="K914" s="36"/>
      <c r="L914" s="37"/>
      <c r="M914" s="8"/>
      <c r="N914" s="82"/>
      <c r="O914" s="68"/>
      <c r="P914" s="82"/>
      <c r="Q914" s="81"/>
      <c r="R914" s="280" t="str">
        <f t="shared" si="118"/>
        <v/>
      </c>
      <c r="S914" s="39" t="str">
        <f>IF(I914="","",IF(I914="委託輸送",IF(H914="ガソリン",VLOOKUP(L914,参考データ!$D$4:$F$6,3,TRUE),VLOOKUP(L914,参考データ!$D$7:$F$15,3,TRUE)),IF(H914="ガソリン",VLOOKUP(L914,参考データ!$D$16:$F$18,3,TRUE),VLOOKUP(L914,参考データ!$D$19:$F$27,3,TRUE))))</f>
        <v/>
      </c>
      <c r="T914" s="204" t="str">
        <f>IF(C914="","",IF(AND(J914=0,K914=0),0,IF(Q914="有",IF(H914="ガソリン",VLOOKUP(M914,参考データ!$B$36:$F$38,3,FALSE)/R914^VLOOKUP(M914,参考データ!$B$36:$F$38,4,FALSE)/L914^VLOOKUP(M914,参考データ!$B$36:$F$38,5,FALSE),VLOOKUP(M914,参考データ!$B$39:$F$42,3,FALSE)/R914^VLOOKUP(M914,参考データ!$B$39:$F$42,4,FALSE)/L914^VLOOKUP(M914,参考データ!$B$39:$F$42,5,FALSE))*U914,J914/(IF(I914="委託輸送",IF(H914="ガソリン",INDEX(参考データ!$F$48:$I$50,MATCH(L914,参考データ!$D$48:$D$50,1),MATCH(M914,参考データ!$F$47:$I$47,0)),INDEX(参考データ!$F$51:$I$59,MATCH(L914,参考データ!$D$51:$D$59,1),MATCH(M914,参考データ!$F$47:$I$47,0))),IF(H914="ガソリン",INDEX(参考データ!$F$60:$I$62,MATCH(L914,参考データ!$D$60:$D$62,1),MATCH(M914,参考データ!$F$47:$I$47,0)),INDEX(参考データ!$F$63:$I$71,MATCH(L914,参考データ!$D$63:$D$71,1),MATCH(M914,参考データ!$F$47:$I$47,0))))))))</f>
        <v/>
      </c>
      <c r="U914" s="218" t="str">
        <f t="shared" si="119"/>
        <v/>
      </c>
      <c r="V914" s="206" t="str">
        <f>IF(C914="","",IF(AND(K914=0,T914=0),"OK",IF(Q914="有",IF(OR(IF(I914="委託輸送",IF(H914="ガソリン",VLOOKUP(L914,参考データ!$D$4:$H$6,5,TRUE),VLOOKUP(L914,参考データ!$D$7:$H$15,5,TRUE)),IF(H914="ガソリン",VLOOKUP(L914,参考データ!$D$16:$H$18,5,TRUE),VLOOKUP(L914,参考データ!$D$19:$H$27,5,TRUE)))&lt;(J914/N914),S914&gt;R914),"エラー","OK"),IF(IF(I914="委託輸送",IF(H914="ガソリン",VLOOKUP(L914,参考データ!$D$4:$H$6,5,TRUE),VLOOKUP(L914,参考データ!$D$7:$H$15,5,TRUE)),IF(H914="ガソリン",VLOOKUP(L914,参考データ!$D$16:$H$18,5,TRUE),VLOOKUP(L914,参考データ!$D$19:$H$27,5,TRUE)))&lt;(J914/N914),"エラー","OK"))))</f>
        <v/>
      </c>
      <c r="AN914" s="156">
        <f t="shared" si="120"/>
        <v>0</v>
      </c>
      <c r="AO914" s="156">
        <f t="shared" si="121"/>
        <v>0</v>
      </c>
      <c r="AP914" s="140">
        <f t="shared" si="122"/>
        <v>0</v>
      </c>
      <c r="AQ914" s="159" t="str">
        <f t="shared" si="123"/>
        <v/>
      </c>
    </row>
    <row r="915" spans="2:43" x14ac:dyDescent="0.2">
      <c r="B915" s="202">
        <v>904</v>
      </c>
      <c r="C915" s="45"/>
      <c r="D915" s="114"/>
      <c r="E915" s="114"/>
      <c r="F915" s="114"/>
      <c r="G915" s="44"/>
      <c r="H915" s="10"/>
      <c r="I915" s="10"/>
      <c r="J915" s="5"/>
      <c r="K915" s="36"/>
      <c r="L915" s="37"/>
      <c r="M915" s="8"/>
      <c r="N915" s="82"/>
      <c r="O915" s="68"/>
      <c r="P915" s="82"/>
      <c r="Q915" s="81"/>
      <c r="R915" s="280" t="str">
        <f t="shared" si="118"/>
        <v/>
      </c>
      <c r="S915" s="39" t="str">
        <f>IF(I915="","",IF(I915="委託輸送",IF(H915="ガソリン",VLOOKUP(L915,参考データ!$D$4:$F$6,3,TRUE),VLOOKUP(L915,参考データ!$D$7:$F$15,3,TRUE)),IF(H915="ガソリン",VLOOKUP(L915,参考データ!$D$16:$F$18,3,TRUE),VLOOKUP(L915,参考データ!$D$19:$F$27,3,TRUE))))</f>
        <v/>
      </c>
      <c r="T915" s="204" t="str">
        <f>IF(C915="","",IF(AND(J915=0,K915=0),0,IF(Q915="有",IF(H915="ガソリン",VLOOKUP(M915,参考データ!$B$36:$F$38,3,FALSE)/R915^VLOOKUP(M915,参考データ!$B$36:$F$38,4,FALSE)/L915^VLOOKUP(M915,参考データ!$B$36:$F$38,5,FALSE),VLOOKUP(M915,参考データ!$B$39:$F$42,3,FALSE)/R915^VLOOKUP(M915,参考データ!$B$39:$F$42,4,FALSE)/L915^VLOOKUP(M915,参考データ!$B$39:$F$42,5,FALSE))*U915,J915/(IF(I915="委託輸送",IF(H915="ガソリン",INDEX(参考データ!$F$48:$I$50,MATCH(L915,参考データ!$D$48:$D$50,1),MATCH(M915,参考データ!$F$47:$I$47,0)),INDEX(参考データ!$F$51:$I$59,MATCH(L915,参考データ!$D$51:$D$59,1),MATCH(M915,参考データ!$F$47:$I$47,0))),IF(H915="ガソリン",INDEX(参考データ!$F$60:$I$62,MATCH(L915,参考データ!$D$60:$D$62,1),MATCH(M915,参考データ!$F$47:$I$47,0)),INDEX(参考データ!$F$63:$I$71,MATCH(L915,参考データ!$D$63:$D$71,1),MATCH(M915,参考データ!$F$47:$I$47,0))))))))</f>
        <v/>
      </c>
      <c r="U915" s="218" t="str">
        <f t="shared" si="119"/>
        <v/>
      </c>
      <c r="V915" s="206" t="str">
        <f>IF(C915="","",IF(AND(K915=0,T915=0),"OK",IF(Q915="有",IF(OR(IF(I915="委託輸送",IF(H915="ガソリン",VLOOKUP(L915,参考データ!$D$4:$H$6,5,TRUE),VLOOKUP(L915,参考データ!$D$7:$H$15,5,TRUE)),IF(H915="ガソリン",VLOOKUP(L915,参考データ!$D$16:$H$18,5,TRUE),VLOOKUP(L915,参考データ!$D$19:$H$27,5,TRUE)))&lt;(J915/N915),S915&gt;R915),"エラー","OK"),IF(IF(I915="委託輸送",IF(H915="ガソリン",VLOOKUP(L915,参考データ!$D$4:$H$6,5,TRUE),VLOOKUP(L915,参考データ!$D$7:$H$15,5,TRUE)),IF(H915="ガソリン",VLOOKUP(L915,参考データ!$D$16:$H$18,5,TRUE),VLOOKUP(L915,参考データ!$D$19:$H$27,5,TRUE)))&lt;(J915/N915),"エラー","OK"))))</f>
        <v/>
      </c>
      <c r="AN915" s="156">
        <f t="shared" si="120"/>
        <v>0</v>
      </c>
      <c r="AO915" s="156">
        <f t="shared" si="121"/>
        <v>0</v>
      </c>
      <c r="AP915" s="140">
        <f t="shared" si="122"/>
        <v>0</v>
      </c>
      <c r="AQ915" s="159" t="str">
        <f t="shared" si="123"/>
        <v/>
      </c>
    </row>
    <row r="916" spans="2:43" x14ac:dyDescent="0.2">
      <c r="B916" s="202">
        <v>905</v>
      </c>
      <c r="C916" s="45"/>
      <c r="D916" s="114"/>
      <c r="E916" s="114"/>
      <c r="F916" s="114"/>
      <c r="G916" s="44"/>
      <c r="H916" s="10"/>
      <c r="I916" s="10"/>
      <c r="J916" s="5"/>
      <c r="K916" s="36"/>
      <c r="L916" s="37"/>
      <c r="M916" s="8"/>
      <c r="N916" s="82"/>
      <c r="O916" s="68"/>
      <c r="P916" s="82"/>
      <c r="Q916" s="81"/>
      <c r="R916" s="280" t="str">
        <f t="shared" si="118"/>
        <v/>
      </c>
      <c r="S916" s="39" t="str">
        <f>IF(I916="","",IF(I916="委託輸送",IF(H916="ガソリン",VLOOKUP(L916,参考データ!$D$4:$F$6,3,TRUE),VLOOKUP(L916,参考データ!$D$7:$F$15,3,TRUE)),IF(H916="ガソリン",VLOOKUP(L916,参考データ!$D$16:$F$18,3,TRUE),VLOOKUP(L916,参考データ!$D$19:$F$27,3,TRUE))))</f>
        <v/>
      </c>
      <c r="T916" s="204" t="str">
        <f>IF(C916="","",IF(AND(J916=0,K916=0),0,IF(Q916="有",IF(H916="ガソリン",VLOOKUP(M916,参考データ!$B$36:$F$38,3,FALSE)/R916^VLOOKUP(M916,参考データ!$B$36:$F$38,4,FALSE)/L916^VLOOKUP(M916,参考データ!$B$36:$F$38,5,FALSE),VLOOKUP(M916,参考データ!$B$39:$F$42,3,FALSE)/R916^VLOOKUP(M916,参考データ!$B$39:$F$42,4,FALSE)/L916^VLOOKUP(M916,参考データ!$B$39:$F$42,5,FALSE))*U916,J916/(IF(I916="委託輸送",IF(H916="ガソリン",INDEX(参考データ!$F$48:$I$50,MATCH(L916,参考データ!$D$48:$D$50,1),MATCH(M916,参考データ!$F$47:$I$47,0)),INDEX(参考データ!$F$51:$I$59,MATCH(L916,参考データ!$D$51:$D$59,1),MATCH(M916,参考データ!$F$47:$I$47,0))),IF(H916="ガソリン",INDEX(参考データ!$F$60:$I$62,MATCH(L916,参考データ!$D$60:$D$62,1),MATCH(M916,参考データ!$F$47:$I$47,0)),INDEX(参考データ!$F$63:$I$71,MATCH(L916,参考データ!$D$63:$D$71,1),MATCH(M916,参考データ!$F$47:$I$47,0))))))))</f>
        <v/>
      </c>
      <c r="U916" s="218" t="str">
        <f t="shared" si="119"/>
        <v/>
      </c>
      <c r="V916" s="206" t="str">
        <f>IF(C916="","",IF(AND(K916=0,T916=0),"OK",IF(Q916="有",IF(OR(IF(I916="委託輸送",IF(H916="ガソリン",VLOOKUP(L916,参考データ!$D$4:$H$6,5,TRUE),VLOOKUP(L916,参考データ!$D$7:$H$15,5,TRUE)),IF(H916="ガソリン",VLOOKUP(L916,参考データ!$D$16:$H$18,5,TRUE),VLOOKUP(L916,参考データ!$D$19:$H$27,5,TRUE)))&lt;(J916/N916),S916&gt;R916),"エラー","OK"),IF(IF(I916="委託輸送",IF(H916="ガソリン",VLOOKUP(L916,参考データ!$D$4:$H$6,5,TRUE),VLOOKUP(L916,参考データ!$D$7:$H$15,5,TRUE)),IF(H916="ガソリン",VLOOKUP(L916,参考データ!$D$16:$H$18,5,TRUE),VLOOKUP(L916,参考データ!$D$19:$H$27,5,TRUE)))&lt;(J916/N916),"エラー","OK"))))</f>
        <v/>
      </c>
      <c r="AN916" s="156">
        <f t="shared" si="120"/>
        <v>0</v>
      </c>
      <c r="AO916" s="156">
        <f t="shared" si="121"/>
        <v>0</v>
      </c>
      <c r="AP916" s="140">
        <f t="shared" si="122"/>
        <v>0</v>
      </c>
      <c r="AQ916" s="159" t="str">
        <f t="shared" si="123"/>
        <v/>
      </c>
    </row>
    <row r="917" spans="2:43" x14ac:dyDescent="0.2">
      <c r="B917" s="202">
        <v>906</v>
      </c>
      <c r="C917" s="45"/>
      <c r="D917" s="114"/>
      <c r="E917" s="114"/>
      <c r="F917" s="114"/>
      <c r="G917" s="44"/>
      <c r="H917" s="10"/>
      <c r="I917" s="10"/>
      <c r="J917" s="5"/>
      <c r="K917" s="36"/>
      <c r="L917" s="37"/>
      <c r="M917" s="8"/>
      <c r="N917" s="82"/>
      <c r="O917" s="68"/>
      <c r="P917" s="82"/>
      <c r="Q917" s="81"/>
      <c r="R917" s="280" t="str">
        <f t="shared" si="118"/>
        <v/>
      </c>
      <c r="S917" s="39" t="str">
        <f>IF(I917="","",IF(I917="委託輸送",IF(H917="ガソリン",VLOOKUP(L917,参考データ!$D$4:$F$6,3,TRUE),VLOOKUP(L917,参考データ!$D$7:$F$15,3,TRUE)),IF(H917="ガソリン",VLOOKUP(L917,参考データ!$D$16:$F$18,3,TRUE),VLOOKUP(L917,参考データ!$D$19:$F$27,3,TRUE))))</f>
        <v/>
      </c>
      <c r="T917" s="204" t="str">
        <f>IF(C917="","",IF(AND(J917=0,K917=0),0,IF(Q917="有",IF(H917="ガソリン",VLOOKUP(M917,参考データ!$B$36:$F$38,3,FALSE)/R917^VLOOKUP(M917,参考データ!$B$36:$F$38,4,FALSE)/L917^VLOOKUP(M917,参考データ!$B$36:$F$38,5,FALSE),VLOOKUP(M917,参考データ!$B$39:$F$42,3,FALSE)/R917^VLOOKUP(M917,参考データ!$B$39:$F$42,4,FALSE)/L917^VLOOKUP(M917,参考データ!$B$39:$F$42,5,FALSE))*U917,J917/(IF(I917="委託輸送",IF(H917="ガソリン",INDEX(参考データ!$F$48:$I$50,MATCH(L917,参考データ!$D$48:$D$50,1),MATCH(M917,参考データ!$F$47:$I$47,0)),INDEX(参考データ!$F$51:$I$59,MATCH(L917,参考データ!$D$51:$D$59,1),MATCH(M917,参考データ!$F$47:$I$47,0))),IF(H917="ガソリン",INDEX(参考データ!$F$60:$I$62,MATCH(L917,参考データ!$D$60:$D$62,1),MATCH(M917,参考データ!$F$47:$I$47,0)),INDEX(参考データ!$F$63:$I$71,MATCH(L917,参考データ!$D$63:$D$71,1),MATCH(M917,参考データ!$F$47:$I$47,0))))))))</f>
        <v/>
      </c>
      <c r="U917" s="218" t="str">
        <f t="shared" si="119"/>
        <v/>
      </c>
      <c r="V917" s="206" t="str">
        <f>IF(C917="","",IF(AND(K917=0,T917=0),"OK",IF(Q917="有",IF(OR(IF(I917="委託輸送",IF(H917="ガソリン",VLOOKUP(L917,参考データ!$D$4:$H$6,5,TRUE),VLOOKUP(L917,参考データ!$D$7:$H$15,5,TRUE)),IF(H917="ガソリン",VLOOKUP(L917,参考データ!$D$16:$H$18,5,TRUE),VLOOKUP(L917,参考データ!$D$19:$H$27,5,TRUE)))&lt;(J917/N917),S917&gt;R917),"エラー","OK"),IF(IF(I917="委託輸送",IF(H917="ガソリン",VLOOKUP(L917,参考データ!$D$4:$H$6,5,TRUE),VLOOKUP(L917,参考データ!$D$7:$H$15,5,TRUE)),IF(H917="ガソリン",VLOOKUP(L917,参考データ!$D$16:$H$18,5,TRUE),VLOOKUP(L917,参考データ!$D$19:$H$27,5,TRUE)))&lt;(J917/N917),"エラー","OK"))))</f>
        <v/>
      </c>
      <c r="AN917" s="156">
        <f t="shared" si="120"/>
        <v>0</v>
      </c>
      <c r="AO917" s="156">
        <f t="shared" si="121"/>
        <v>0</v>
      </c>
      <c r="AP917" s="140">
        <f t="shared" si="122"/>
        <v>0</v>
      </c>
      <c r="AQ917" s="159" t="str">
        <f t="shared" si="123"/>
        <v/>
      </c>
    </row>
    <row r="918" spans="2:43" x14ac:dyDescent="0.2">
      <c r="B918" s="202">
        <v>907</v>
      </c>
      <c r="C918" s="45"/>
      <c r="D918" s="114"/>
      <c r="E918" s="114"/>
      <c r="F918" s="114"/>
      <c r="G918" s="44"/>
      <c r="H918" s="10"/>
      <c r="I918" s="10"/>
      <c r="J918" s="5"/>
      <c r="K918" s="36"/>
      <c r="L918" s="37"/>
      <c r="M918" s="8"/>
      <c r="N918" s="82"/>
      <c r="O918" s="68"/>
      <c r="P918" s="82"/>
      <c r="Q918" s="81"/>
      <c r="R918" s="280" t="str">
        <f t="shared" si="118"/>
        <v/>
      </c>
      <c r="S918" s="39" t="str">
        <f>IF(I918="","",IF(I918="委託輸送",IF(H918="ガソリン",VLOOKUP(L918,参考データ!$D$4:$F$6,3,TRUE),VLOOKUP(L918,参考データ!$D$7:$F$15,3,TRUE)),IF(H918="ガソリン",VLOOKUP(L918,参考データ!$D$16:$F$18,3,TRUE),VLOOKUP(L918,参考データ!$D$19:$F$27,3,TRUE))))</f>
        <v/>
      </c>
      <c r="T918" s="204" t="str">
        <f>IF(C918="","",IF(AND(J918=0,K918=0),0,IF(Q918="有",IF(H918="ガソリン",VLOOKUP(M918,参考データ!$B$36:$F$38,3,FALSE)/R918^VLOOKUP(M918,参考データ!$B$36:$F$38,4,FALSE)/L918^VLOOKUP(M918,参考データ!$B$36:$F$38,5,FALSE),VLOOKUP(M918,参考データ!$B$39:$F$42,3,FALSE)/R918^VLOOKUP(M918,参考データ!$B$39:$F$42,4,FALSE)/L918^VLOOKUP(M918,参考データ!$B$39:$F$42,5,FALSE))*U918,J918/(IF(I918="委託輸送",IF(H918="ガソリン",INDEX(参考データ!$F$48:$I$50,MATCH(L918,参考データ!$D$48:$D$50,1),MATCH(M918,参考データ!$F$47:$I$47,0)),INDEX(参考データ!$F$51:$I$59,MATCH(L918,参考データ!$D$51:$D$59,1),MATCH(M918,参考データ!$F$47:$I$47,0))),IF(H918="ガソリン",INDEX(参考データ!$F$60:$I$62,MATCH(L918,参考データ!$D$60:$D$62,1),MATCH(M918,参考データ!$F$47:$I$47,0)),INDEX(参考データ!$F$63:$I$71,MATCH(L918,参考データ!$D$63:$D$71,1),MATCH(M918,参考データ!$F$47:$I$47,0))))))))</f>
        <v/>
      </c>
      <c r="U918" s="218" t="str">
        <f t="shared" si="119"/>
        <v/>
      </c>
      <c r="V918" s="206" t="str">
        <f>IF(C918="","",IF(AND(K918=0,T918=0),"OK",IF(Q918="有",IF(OR(IF(I918="委託輸送",IF(H918="ガソリン",VLOOKUP(L918,参考データ!$D$4:$H$6,5,TRUE),VLOOKUP(L918,参考データ!$D$7:$H$15,5,TRUE)),IF(H918="ガソリン",VLOOKUP(L918,参考データ!$D$16:$H$18,5,TRUE),VLOOKUP(L918,参考データ!$D$19:$H$27,5,TRUE)))&lt;(J918/N918),S918&gt;R918),"エラー","OK"),IF(IF(I918="委託輸送",IF(H918="ガソリン",VLOOKUP(L918,参考データ!$D$4:$H$6,5,TRUE),VLOOKUP(L918,参考データ!$D$7:$H$15,5,TRUE)),IF(H918="ガソリン",VLOOKUP(L918,参考データ!$D$16:$H$18,5,TRUE),VLOOKUP(L918,参考データ!$D$19:$H$27,5,TRUE)))&lt;(J918/N918),"エラー","OK"))))</f>
        <v/>
      </c>
      <c r="AN918" s="156">
        <f t="shared" si="120"/>
        <v>0</v>
      </c>
      <c r="AO918" s="156">
        <f t="shared" si="121"/>
        <v>0</v>
      </c>
      <c r="AP918" s="140">
        <f t="shared" si="122"/>
        <v>0</v>
      </c>
      <c r="AQ918" s="159" t="str">
        <f t="shared" si="123"/>
        <v/>
      </c>
    </row>
    <row r="919" spans="2:43" x14ac:dyDescent="0.2">
      <c r="B919" s="202">
        <v>908</v>
      </c>
      <c r="C919" s="45"/>
      <c r="D919" s="114"/>
      <c r="E919" s="114"/>
      <c r="F919" s="114"/>
      <c r="G919" s="44"/>
      <c r="H919" s="10"/>
      <c r="I919" s="10"/>
      <c r="J919" s="5"/>
      <c r="K919" s="36"/>
      <c r="L919" s="37"/>
      <c r="M919" s="8"/>
      <c r="N919" s="82"/>
      <c r="O919" s="68"/>
      <c r="P919" s="82"/>
      <c r="Q919" s="81"/>
      <c r="R919" s="280" t="str">
        <f t="shared" si="118"/>
        <v/>
      </c>
      <c r="S919" s="39" t="str">
        <f>IF(I919="","",IF(I919="委託輸送",IF(H919="ガソリン",VLOOKUP(L919,参考データ!$D$4:$F$6,3,TRUE),VLOOKUP(L919,参考データ!$D$7:$F$15,3,TRUE)),IF(H919="ガソリン",VLOOKUP(L919,参考データ!$D$16:$F$18,3,TRUE),VLOOKUP(L919,参考データ!$D$19:$F$27,3,TRUE))))</f>
        <v/>
      </c>
      <c r="T919" s="204" t="str">
        <f>IF(C919="","",IF(AND(J919=0,K919=0),0,IF(Q919="有",IF(H919="ガソリン",VLOOKUP(M919,参考データ!$B$36:$F$38,3,FALSE)/R919^VLOOKUP(M919,参考データ!$B$36:$F$38,4,FALSE)/L919^VLOOKUP(M919,参考データ!$B$36:$F$38,5,FALSE),VLOOKUP(M919,参考データ!$B$39:$F$42,3,FALSE)/R919^VLOOKUP(M919,参考データ!$B$39:$F$42,4,FALSE)/L919^VLOOKUP(M919,参考データ!$B$39:$F$42,5,FALSE))*U919,J919/(IF(I919="委託輸送",IF(H919="ガソリン",INDEX(参考データ!$F$48:$I$50,MATCH(L919,参考データ!$D$48:$D$50,1),MATCH(M919,参考データ!$F$47:$I$47,0)),INDEX(参考データ!$F$51:$I$59,MATCH(L919,参考データ!$D$51:$D$59,1),MATCH(M919,参考データ!$F$47:$I$47,0))),IF(H919="ガソリン",INDEX(参考データ!$F$60:$I$62,MATCH(L919,参考データ!$D$60:$D$62,1),MATCH(M919,参考データ!$F$47:$I$47,0)),INDEX(参考データ!$F$63:$I$71,MATCH(L919,参考データ!$D$63:$D$71,1),MATCH(M919,参考データ!$F$47:$I$47,0))))))))</f>
        <v/>
      </c>
      <c r="U919" s="218" t="str">
        <f t="shared" si="119"/>
        <v/>
      </c>
      <c r="V919" s="206" t="str">
        <f>IF(C919="","",IF(AND(K919=0,T919=0),"OK",IF(Q919="有",IF(OR(IF(I919="委託輸送",IF(H919="ガソリン",VLOOKUP(L919,参考データ!$D$4:$H$6,5,TRUE),VLOOKUP(L919,参考データ!$D$7:$H$15,5,TRUE)),IF(H919="ガソリン",VLOOKUP(L919,参考データ!$D$16:$H$18,5,TRUE),VLOOKUP(L919,参考データ!$D$19:$H$27,5,TRUE)))&lt;(J919/N919),S919&gt;R919),"エラー","OK"),IF(IF(I919="委託輸送",IF(H919="ガソリン",VLOOKUP(L919,参考データ!$D$4:$H$6,5,TRUE),VLOOKUP(L919,参考データ!$D$7:$H$15,5,TRUE)),IF(H919="ガソリン",VLOOKUP(L919,参考データ!$D$16:$H$18,5,TRUE),VLOOKUP(L919,参考データ!$D$19:$H$27,5,TRUE)))&lt;(J919/N919),"エラー","OK"))))</f>
        <v/>
      </c>
      <c r="AN919" s="156">
        <f t="shared" si="120"/>
        <v>0</v>
      </c>
      <c r="AO919" s="156">
        <f t="shared" si="121"/>
        <v>0</v>
      </c>
      <c r="AP919" s="140">
        <f t="shared" si="122"/>
        <v>0</v>
      </c>
      <c r="AQ919" s="159" t="str">
        <f t="shared" si="123"/>
        <v/>
      </c>
    </row>
    <row r="920" spans="2:43" x14ac:dyDescent="0.2">
      <c r="B920" s="202">
        <v>909</v>
      </c>
      <c r="C920" s="45"/>
      <c r="D920" s="114"/>
      <c r="E920" s="114"/>
      <c r="F920" s="114"/>
      <c r="G920" s="44"/>
      <c r="H920" s="10"/>
      <c r="I920" s="10"/>
      <c r="J920" s="5"/>
      <c r="K920" s="36"/>
      <c r="L920" s="37"/>
      <c r="M920" s="8"/>
      <c r="N920" s="82"/>
      <c r="O920" s="68"/>
      <c r="P920" s="82"/>
      <c r="Q920" s="81"/>
      <c r="R920" s="280" t="str">
        <f t="shared" si="118"/>
        <v/>
      </c>
      <c r="S920" s="39" t="str">
        <f>IF(I920="","",IF(I920="委託輸送",IF(H920="ガソリン",VLOOKUP(L920,参考データ!$D$4:$F$6,3,TRUE),VLOOKUP(L920,参考データ!$D$7:$F$15,3,TRUE)),IF(H920="ガソリン",VLOOKUP(L920,参考データ!$D$16:$F$18,3,TRUE),VLOOKUP(L920,参考データ!$D$19:$F$27,3,TRUE))))</f>
        <v/>
      </c>
      <c r="T920" s="204" t="str">
        <f>IF(C920="","",IF(AND(J920=0,K920=0),0,IF(Q920="有",IF(H920="ガソリン",VLOOKUP(M920,参考データ!$B$36:$F$38,3,FALSE)/R920^VLOOKUP(M920,参考データ!$B$36:$F$38,4,FALSE)/L920^VLOOKUP(M920,参考データ!$B$36:$F$38,5,FALSE),VLOOKUP(M920,参考データ!$B$39:$F$42,3,FALSE)/R920^VLOOKUP(M920,参考データ!$B$39:$F$42,4,FALSE)/L920^VLOOKUP(M920,参考データ!$B$39:$F$42,5,FALSE))*U920,J920/(IF(I920="委託輸送",IF(H920="ガソリン",INDEX(参考データ!$F$48:$I$50,MATCH(L920,参考データ!$D$48:$D$50,1),MATCH(M920,参考データ!$F$47:$I$47,0)),INDEX(参考データ!$F$51:$I$59,MATCH(L920,参考データ!$D$51:$D$59,1),MATCH(M920,参考データ!$F$47:$I$47,0))),IF(H920="ガソリン",INDEX(参考データ!$F$60:$I$62,MATCH(L920,参考データ!$D$60:$D$62,1),MATCH(M920,参考データ!$F$47:$I$47,0)),INDEX(参考データ!$F$63:$I$71,MATCH(L920,参考データ!$D$63:$D$71,1),MATCH(M920,参考データ!$F$47:$I$47,0))))))))</f>
        <v/>
      </c>
      <c r="U920" s="218" t="str">
        <f t="shared" si="119"/>
        <v/>
      </c>
      <c r="V920" s="206" t="str">
        <f>IF(C920="","",IF(AND(K920=0,T920=0),"OK",IF(Q920="有",IF(OR(IF(I920="委託輸送",IF(H920="ガソリン",VLOOKUP(L920,参考データ!$D$4:$H$6,5,TRUE),VLOOKUP(L920,参考データ!$D$7:$H$15,5,TRUE)),IF(H920="ガソリン",VLOOKUP(L920,参考データ!$D$16:$H$18,5,TRUE),VLOOKUP(L920,参考データ!$D$19:$H$27,5,TRUE)))&lt;(J920/N920),S920&gt;R920),"エラー","OK"),IF(IF(I920="委託輸送",IF(H920="ガソリン",VLOOKUP(L920,参考データ!$D$4:$H$6,5,TRUE),VLOOKUP(L920,参考データ!$D$7:$H$15,5,TRUE)),IF(H920="ガソリン",VLOOKUP(L920,参考データ!$D$16:$H$18,5,TRUE),VLOOKUP(L920,参考データ!$D$19:$H$27,5,TRUE)))&lt;(J920/N920),"エラー","OK"))))</f>
        <v/>
      </c>
      <c r="AN920" s="156">
        <f t="shared" si="120"/>
        <v>0</v>
      </c>
      <c r="AO920" s="156">
        <f t="shared" si="121"/>
        <v>0</v>
      </c>
      <c r="AP920" s="140">
        <f t="shared" si="122"/>
        <v>0</v>
      </c>
      <c r="AQ920" s="159" t="str">
        <f t="shared" si="123"/>
        <v/>
      </c>
    </row>
    <row r="921" spans="2:43" x14ac:dyDescent="0.2">
      <c r="B921" s="202">
        <v>910</v>
      </c>
      <c r="C921" s="45"/>
      <c r="D921" s="114"/>
      <c r="E921" s="114"/>
      <c r="F921" s="114"/>
      <c r="G921" s="44"/>
      <c r="H921" s="10"/>
      <c r="I921" s="10"/>
      <c r="J921" s="5"/>
      <c r="K921" s="36"/>
      <c r="L921" s="37"/>
      <c r="M921" s="8"/>
      <c r="N921" s="82"/>
      <c r="O921" s="68"/>
      <c r="P921" s="82"/>
      <c r="Q921" s="81"/>
      <c r="R921" s="280" t="str">
        <f t="shared" si="118"/>
        <v/>
      </c>
      <c r="S921" s="39" t="str">
        <f>IF(I921="","",IF(I921="委託輸送",IF(H921="ガソリン",VLOOKUP(L921,参考データ!$D$4:$F$6,3,TRUE),VLOOKUP(L921,参考データ!$D$7:$F$15,3,TRUE)),IF(H921="ガソリン",VLOOKUP(L921,参考データ!$D$16:$F$18,3,TRUE),VLOOKUP(L921,参考データ!$D$19:$F$27,3,TRUE))))</f>
        <v/>
      </c>
      <c r="T921" s="204" t="str">
        <f>IF(C921="","",IF(AND(J921=0,K921=0),0,IF(Q921="有",IF(H921="ガソリン",VLOOKUP(M921,参考データ!$B$36:$F$38,3,FALSE)/R921^VLOOKUP(M921,参考データ!$B$36:$F$38,4,FALSE)/L921^VLOOKUP(M921,参考データ!$B$36:$F$38,5,FALSE),VLOOKUP(M921,参考データ!$B$39:$F$42,3,FALSE)/R921^VLOOKUP(M921,参考データ!$B$39:$F$42,4,FALSE)/L921^VLOOKUP(M921,参考データ!$B$39:$F$42,5,FALSE))*U921,J921/(IF(I921="委託輸送",IF(H921="ガソリン",INDEX(参考データ!$F$48:$I$50,MATCH(L921,参考データ!$D$48:$D$50,1),MATCH(M921,参考データ!$F$47:$I$47,0)),INDEX(参考データ!$F$51:$I$59,MATCH(L921,参考データ!$D$51:$D$59,1),MATCH(M921,参考データ!$F$47:$I$47,0))),IF(H921="ガソリン",INDEX(参考データ!$F$60:$I$62,MATCH(L921,参考データ!$D$60:$D$62,1),MATCH(M921,参考データ!$F$47:$I$47,0)),INDEX(参考データ!$F$63:$I$71,MATCH(L921,参考データ!$D$63:$D$71,1),MATCH(M921,参考データ!$F$47:$I$47,0))))))))</f>
        <v/>
      </c>
      <c r="U921" s="218" t="str">
        <f t="shared" si="119"/>
        <v/>
      </c>
      <c r="V921" s="206" t="str">
        <f>IF(C921="","",IF(AND(K921=0,T921=0),"OK",IF(Q921="有",IF(OR(IF(I921="委託輸送",IF(H921="ガソリン",VLOOKUP(L921,参考データ!$D$4:$H$6,5,TRUE),VLOOKUP(L921,参考データ!$D$7:$H$15,5,TRUE)),IF(H921="ガソリン",VLOOKUP(L921,参考データ!$D$16:$H$18,5,TRUE),VLOOKUP(L921,参考データ!$D$19:$H$27,5,TRUE)))&lt;(J921/N921),S921&gt;R921),"エラー","OK"),IF(IF(I921="委託輸送",IF(H921="ガソリン",VLOOKUP(L921,参考データ!$D$4:$H$6,5,TRUE),VLOOKUP(L921,参考データ!$D$7:$H$15,5,TRUE)),IF(H921="ガソリン",VLOOKUP(L921,参考データ!$D$16:$H$18,5,TRUE),VLOOKUP(L921,参考データ!$D$19:$H$27,5,TRUE)))&lt;(J921/N921),"エラー","OK"))))</f>
        <v/>
      </c>
      <c r="AN921" s="156">
        <f t="shared" si="120"/>
        <v>0</v>
      </c>
      <c r="AO921" s="156">
        <f t="shared" si="121"/>
        <v>0</v>
      </c>
      <c r="AP921" s="140">
        <f t="shared" si="122"/>
        <v>0</v>
      </c>
      <c r="AQ921" s="159" t="str">
        <f t="shared" si="123"/>
        <v/>
      </c>
    </row>
    <row r="922" spans="2:43" x14ac:dyDescent="0.2">
      <c r="B922" s="202">
        <v>911</v>
      </c>
      <c r="C922" s="45"/>
      <c r="D922" s="114"/>
      <c r="E922" s="114"/>
      <c r="F922" s="114"/>
      <c r="G922" s="44"/>
      <c r="H922" s="10"/>
      <c r="I922" s="10"/>
      <c r="J922" s="5"/>
      <c r="K922" s="36"/>
      <c r="L922" s="37"/>
      <c r="M922" s="8"/>
      <c r="N922" s="82"/>
      <c r="O922" s="68"/>
      <c r="P922" s="82"/>
      <c r="Q922" s="81"/>
      <c r="R922" s="280" t="str">
        <f t="shared" si="118"/>
        <v/>
      </c>
      <c r="S922" s="39" t="str">
        <f>IF(I922="","",IF(I922="委託輸送",IF(H922="ガソリン",VLOOKUP(L922,参考データ!$D$4:$F$6,3,TRUE),VLOOKUP(L922,参考データ!$D$7:$F$15,3,TRUE)),IF(H922="ガソリン",VLOOKUP(L922,参考データ!$D$16:$F$18,3,TRUE),VLOOKUP(L922,参考データ!$D$19:$F$27,3,TRUE))))</f>
        <v/>
      </c>
      <c r="T922" s="204" t="str">
        <f>IF(C922="","",IF(AND(J922=0,K922=0),0,IF(Q922="有",IF(H922="ガソリン",VLOOKUP(M922,参考データ!$B$36:$F$38,3,FALSE)/R922^VLOOKUP(M922,参考データ!$B$36:$F$38,4,FALSE)/L922^VLOOKUP(M922,参考データ!$B$36:$F$38,5,FALSE),VLOOKUP(M922,参考データ!$B$39:$F$42,3,FALSE)/R922^VLOOKUP(M922,参考データ!$B$39:$F$42,4,FALSE)/L922^VLOOKUP(M922,参考データ!$B$39:$F$42,5,FALSE))*U922,J922/(IF(I922="委託輸送",IF(H922="ガソリン",INDEX(参考データ!$F$48:$I$50,MATCH(L922,参考データ!$D$48:$D$50,1),MATCH(M922,参考データ!$F$47:$I$47,0)),INDEX(参考データ!$F$51:$I$59,MATCH(L922,参考データ!$D$51:$D$59,1),MATCH(M922,参考データ!$F$47:$I$47,0))),IF(H922="ガソリン",INDEX(参考データ!$F$60:$I$62,MATCH(L922,参考データ!$D$60:$D$62,1),MATCH(M922,参考データ!$F$47:$I$47,0)),INDEX(参考データ!$F$63:$I$71,MATCH(L922,参考データ!$D$63:$D$71,1),MATCH(M922,参考データ!$F$47:$I$47,0))))))))</f>
        <v/>
      </c>
      <c r="U922" s="218" t="str">
        <f t="shared" si="119"/>
        <v/>
      </c>
      <c r="V922" s="206" t="str">
        <f>IF(C922="","",IF(AND(K922=0,T922=0),"OK",IF(Q922="有",IF(OR(IF(I922="委託輸送",IF(H922="ガソリン",VLOOKUP(L922,参考データ!$D$4:$H$6,5,TRUE),VLOOKUP(L922,参考データ!$D$7:$H$15,5,TRUE)),IF(H922="ガソリン",VLOOKUP(L922,参考データ!$D$16:$H$18,5,TRUE),VLOOKUP(L922,参考データ!$D$19:$H$27,5,TRUE)))&lt;(J922/N922),S922&gt;R922),"エラー","OK"),IF(IF(I922="委託輸送",IF(H922="ガソリン",VLOOKUP(L922,参考データ!$D$4:$H$6,5,TRUE),VLOOKUP(L922,参考データ!$D$7:$H$15,5,TRUE)),IF(H922="ガソリン",VLOOKUP(L922,参考データ!$D$16:$H$18,5,TRUE),VLOOKUP(L922,参考データ!$D$19:$H$27,5,TRUE)))&lt;(J922/N922),"エラー","OK"))))</f>
        <v/>
      </c>
      <c r="AN922" s="156">
        <f t="shared" si="120"/>
        <v>0</v>
      </c>
      <c r="AO922" s="156">
        <f t="shared" si="121"/>
        <v>0</v>
      </c>
      <c r="AP922" s="140">
        <f t="shared" si="122"/>
        <v>0</v>
      </c>
      <c r="AQ922" s="159" t="str">
        <f t="shared" si="123"/>
        <v/>
      </c>
    </row>
    <row r="923" spans="2:43" x14ac:dyDescent="0.2">
      <c r="B923" s="202">
        <v>912</v>
      </c>
      <c r="C923" s="45"/>
      <c r="D923" s="114"/>
      <c r="E923" s="114"/>
      <c r="F923" s="114"/>
      <c r="G923" s="44"/>
      <c r="H923" s="10"/>
      <c r="I923" s="10"/>
      <c r="J923" s="5"/>
      <c r="K923" s="36"/>
      <c r="L923" s="37"/>
      <c r="M923" s="8"/>
      <c r="N923" s="82"/>
      <c r="O923" s="68"/>
      <c r="P923" s="82"/>
      <c r="Q923" s="81"/>
      <c r="R923" s="280" t="str">
        <f t="shared" si="118"/>
        <v/>
      </c>
      <c r="S923" s="39" t="str">
        <f>IF(I923="","",IF(I923="委託輸送",IF(H923="ガソリン",VLOOKUP(L923,参考データ!$D$4:$F$6,3,TRUE),VLOOKUP(L923,参考データ!$D$7:$F$15,3,TRUE)),IF(H923="ガソリン",VLOOKUP(L923,参考データ!$D$16:$F$18,3,TRUE),VLOOKUP(L923,参考データ!$D$19:$F$27,3,TRUE))))</f>
        <v/>
      </c>
      <c r="T923" s="204" t="str">
        <f>IF(C923="","",IF(AND(J923=0,K923=0),0,IF(Q923="有",IF(H923="ガソリン",VLOOKUP(M923,参考データ!$B$36:$F$38,3,FALSE)/R923^VLOOKUP(M923,参考データ!$B$36:$F$38,4,FALSE)/L923^VLOOKUP(M923,参考データ!$B$36:$F$38,5,FALSE),VLOOKUP(M923,参考データ!$B$39:$F$42,3,FALSE)/R923^VLOOKUP(M923,参考データ!$B$39:$F$42,4,FALSE)/L923^VLOOKUP(M923,参考データ!$B$39:$F$42,5,FALSE))*U923,J923/(IF(I923="委託輸送",IF(H923="ガソリン",INDEX(参考データ!$F$48:$I$50,MATCH(L923,参考データ!$D$48:$D$50,1),MATCH(M923,参考データ!$F$47:$I$47,0)),INDEX(参考データ!$F$51:$I$59,MATCH(L923,参考データ!$D$51:$D$59,1),MATCH(M923,参考データ!$F$47:$I$47,0))),IF(H923="ガソリン",INDEX(参考データ!$F$60:$I$62,MATCH(L923,参考データ!$D$60:$D$62,1),MATCH(M923,参考データ!$F$47:$I$47,0)),INDEX(参考データ!$F$63:$I$71,MATCH(L923,参考データ!$D$63:$D$71,1),MATCH(M923,参考データ!$F$47:$I$47,0))))))))</f>
        <v/>
      </c>
      <c r="U923" s="218" t="str">
        <f t="shared" si="119"/>
        <v/>
      </c>
      <c r="V923" s="206" t="str">
        <f>IF(C923="","",IF(AND(K923=0,T923=0),"OK",IF(Q923="有",IF(OR(IF(I923="委託輸送",IF(H923="ガソリン",VLOOKUP(L923,参考データ!$D$4:$H$6,5,TRUE),VLOOKUP(L923,参考データ!$D$7:$H$15,5,TRUE)),IF(H923="ガソリン",VLOOKUP(L923,参考データ!$D$16:$H$18,5,TRUE),VLOOKUP(L923,参考データ!$D$19:$H$27,5,TRUE)))&lt;(J923/N923),S923&gt;R923),"エラー","OK"),IF(IF(I923="委託輸送",IF(H923="ガソリン",VLOOKUP(L923,参考データ!$D$4:$H$6,5,TRUE),VLOOKUP(L923,参考データ!$D$7:$H$15,5,TRUE)),IF(H923="ガソリン",VLOOKUP(L923,参考データ!$D$16:$H$18,5,TRUE),VLOOKUP(L923,参考データ!$D$19:$H$27,5,TRUE)))&lt;(J923/N923),"エラー","OK"))))</f>
        <v/>
      </c>
      <c r="AN923" s="156">
        <f t="shared" si="120"/>
        <v>0</v>
      </c>
      <c r="AO923" s="156">
        <f t="shared" si="121"/>
        <v>0</v>
      </c>
      <c r="AP923" s="140">
        <f t="shared" si="122"/>
        <v>0</v>
      </c>
      <c r="AQ923" s="159" t="str">
        <f t="shared" si="123"/>
        <v/>
      </c>
    </row>
    <row r="924" spans="2:43" x14ac:dyDescent="0.2">
      <c r="B924" s="202">
        <v>913</v>
      </c>
      <c r="C924" s="45"/>
      <c r="D924" s="114"/>
      <c r="E924" s="114"/>
      <c r="F924" s="114"/>
      <c r="G924" s="44"/>
      <c r="H924" s="10"/>
      <c r="I924" s="10"/>
      <c r="J924" s="5"/>
      <c r="K924" s="36"/>
      <c r="L924" s="37"/>
      <c r="M924" s="8"/>
      <c r="N924" s="82"/>
      <c r="O924" s="68"/>
      <c r="P924" s="82"/>
      <c r="Q924" s="81"/>
      <c r="R924" s="280" t="str">
        <f t="shared" si="118"/>
        <v/>
      </c>
      <c r="S924" s="39" t="str">
        <f>IF(I924="","",IF(I924="委託輸送",IF(H924="ガソリン",VLOOKUP(L924,参考データ!$D$4:$F$6,3,TRUE),VLOOKUP(L924,参考データ!$D$7:$F$15,3,TRUE)),IF(H924="ガソリン",VLOOKUP(L924,参考データ!$D$16:$F$18,3,TRUE),VLOOKUP(L924,参考データ!$D$19:$F$27,3,TRUE))))</f>
        <v/>
      </c>
      <c r="T924" s="204" t="str">
        <f>IF(C924="","",IF(AND(J924=0,K924=0),0,IF(Q924="有",IF(H924="ガソリン",VLOOKUP(M924,参考データ!$B$36:$F$38,3,FALSE)/R924^VLOOKUP(M924,参考データ!$B$36:$F$38,4,FALSE)/L924^VLOOKUP(M924,参考データ!$B$36:$F$38,5,FALSE),VLOOKUP(M924,参考データ!$B$39:$F$42,3,FALSE)/R924^VLOOKUP(M924,参考データ!$B$39:$F$42,4,FALSE)/L924^VLOOKUP(M924,参考データ!$B$39:$F$42,5,FALSE))*U924,J924/(IF(I924="委託輸送",IF(H924="ガソリン",INDEX(参考データ!$F$48:$I$50,MATCH(L924,参考データ!$D$48:$D$50,1),MATCH(M924,参考データ!$F$47:$I$47,0)),INDEX(参考データ!$F$51:$I$59,MATCH(L924,参考データ!$D$51:$D$59,1),MATCH(M924,参考データ!$F$47:$I$47,0))),IF(H924="ガソリン",INDEX(参考データ!$F$60:$I$62,MATCH(L924,参考データ!$D$60:$D$62,1),MATCH(M924,参考データ!$F$47:$I$47,0)),INDEX(参考データ!$F$63:$I$71,MATCH(L924,参考データ!$D$63:$D$71,1),MATCH(M924,参考データ!$F$47:$I$47,0))))))))</f>
        <v/>
      </c>
      <c r="U924" s="218" t="str">
        <f t="shared" si="119"/>
        <v/>
      </c>
      <c r="V924" s="206" t="str">
        <f>IF(C924="","",IF(AND(K924=0,T924=0),"OK",IF(Q924="有",IF(OR(IF(I924="委託輸送",IF(H924="ガソリン",VLOOKUP(L924,参考データ!$D$4:$H$6,5,TRUE),VLOOKUP(L924,参考データ!$D$7:$H$15,5,TRUE)),IF(H924="ガソリン",VLOOKUP(L924,参考データ!$D$16:$H$18,5,TRUE),VLOOKUP(L924,参考データ!$D$19:$H$27,5,TRUE)))&lt;(J924/N924),S924&gt;R924),"エラー","OK"),IF(IF(I924="委託輸送",IF(H924="ガソリン",VLOOKUP(L924,参考データ!$D$4:$H$6,5,TRUE),VLOOKUP(L924,参考データ!$D$7:$H$15,5,TRUE)),IF(H924="ガソリン",VLOOKUP(L924,参考データ!$D$16:$H$18,5,TRUE),VLOOKUP(L924,参考データ!$D$19:$H$27,5,TRUE)))&lt;(J924/N924),"エラー","OK"))))</f>
        <v/>
      </c>
      <c r="AN924" s="156">
        <f t="shared" si="120"/>
        <v>0</v>
      </c>
      <c r="AO924" s="156">
        <f t="shared" si="121"/>
        <v>0</v>
      </c>
      <c r="AP924" s="140">
        <f t="shared" si="122"/>
        <v>0</v>
      </c>
      <c r="AQ924" s="159" t="str">
        <f t="shared" si="123"/>
        <v/>
      </c>
    </row>
    <row r="925" spans="2:43" x14ac:dyDescent="0.2">
      <c r="B925" s="202">
        <v>914</v>
      </c>
      <c r="C925" s="45"/>
      <c r="D925" s="114"/>
      <c r="E925" s="114"/>
      <c r="F925" s="114"/>
      <c r="G925" s="44"/>
      <c r="H925" s="10"/>
      <c r="I925" s="10"/>
      <c r="J925" s="5"/>
      <c r="K925" s="36"/>
      <c r="L925" s="37"/>
      <c r="M925" s="8"/>
      <c r="N925" s="82"/>
      <c r="O925" s="68"/>
      <c r="P925" s="82"/>
      <c r="Q925" s="81"/>
      <c r="R925" s="280" t="str">
        <f t="shared" si="118"/>
        <v/>
      </c>
      <c r="S925" s="39" t="str">
        <f>IF(I925="","",IF(I925="委託輸送",IF(H925="ガソリン",VLOOKUP(L925,参考データ!$D$4:$F$6,3,TRUE),VLOOKUP(L925,参考データ!$D$7:$F$15,3,TRUE)),IF(H925="ガソリン",VLOOKUP(L925,参考データ!$D$16:$F$18,3,TRUE),VLOOKUP(L925,参考データ!$D$19:$F$27,3,TRUE))))</f>
        <v/>
      </c>
      <c r="T925" s="204" t="str">
        <f>IF(C925="","",IF(AND(J925=0,K925=0),0,IF(Q925="有",IF(H925="ガソリン",VLOOKUP(M925,参考データ!$B$36:$F$38,3,FALSE)/R925^VLOOKUP(M925,参考データ!$B$36:$F$38,4,FALSE)/L925^VLOOKUP(M925,参考データ!$B$36:$F$38,5,FALSE),VLOOKUP(M925,参考データ!$B$39:$F$42,3,FALSE)/R925^VLOOKUP(M925,参考データ!$B$39:$F$42,4,FALSE)/L925^VLOOKUP(M925,参考データ!$B$39:$F$42,5,FALSE))*U925,J925/(IF(I925="委託輸送",IF(H925="ガソリン",INDEX(参考データ!$F$48:$I$50,MATCH(L925,参考データ!$D$48:$D$50,1),MATCH(M925,参考データ!$F$47:$I$47,0)),INDEX(参考データ!$F$51:$I$59,MATCH(L925,参考データ!$D$51:$D$59,1),MATCH(M925,参考データ!$F$47:$I$47,0))),IF(H925="ガソリン",INDEX(参考データ!$F$60:$I$62,MATCH(L925,参考データ!$D$60:$D$62,1),MATCH(M925,参考データ!$F$47:$I$47,0)),INDEX(参考データ!$F$63:$I$71,MATCH(L925,参考データ!$D$63:$D$71,1),MATCH(M925,参考データ!$F$47:$I$47,0))))))))</f>
        <v/>
      </c>
      <c r="U925" s="218" t="str">
        <f t="shared" si="119"/>
        <v/>
      </c>
      <c r="V925" s="206" t="str">
        <f>IF(C925="","",IF(AND(K925=0,T925=0),"OK",IF(Q925="有",IF(OR(IF(I925="委託輸送",IF(H925="ガソリン",VLOOKUP(L925,参考データ!$D$4:$H$6,5,TRUE),VLOOKUP(L925,参考データ!$D$7:$H$15,5,TRUE)),IF(H925="ガソリン",VLOOKUP(L925,参考データ!$D$16:$H$18,5,TRUE),VLOOKUP(L925,参考データ!$D$19:$H$27,5,TRUE)))&lt;(J925/N925),S925&gt;R925),"エラー","OK"),IF(IF(I925="委託輸送",IF(H925="ガソリン",VLOOKUP(L925,参考データ!$D$4:$H$6,5,TRUE),VLOOKUP(L925,参考データ!$D$7:$H$15,5,TRUE)),IF(H925="ガソリン",VLOOKUP(L925,参考データ!$D$16:$H$18,5,TRUE),VLOOKUP(L925,参考データ!$D$19:$H$27,5,TRUE)))&lt;(J925/N925),"エラー","OK"))))</f>
        <v/>
      </c>
      <c r="AN925" s="156">
        <f t="shared" si="120"/>
        <v>0</v>
      </c>
      <c r="AO925" s="156">
        <f t="shared" si="121"/>
        <v>0</v>
      </c>
      <c r="AP925" s="140">
        <f t="shared" si="122"/>
        <v>0</v>
      </c>
      <c r="AQ925" s="159" t="str">
        <f t="shared" si="123"/>
        <v/>
      </c>
    </row>
    <row r="926" spans="2:43" x14ac:dyDescent="0.2">
      <c r="B926" s="202">
        <v>915</v>
      </c>
      <c r="C926" s="45"/>
      <c r="D926" s="114"/>
      <c r="E926" s="114"/>
      <c r="F926" s="114"/>
      <c r="G926" s="44"/>
      <c r="H926" s="10"/>
      <c r="I926" s="10"/>
      <c r="J926" s="5"/>
      <c r="K926" s="36"/>
      <c r="L926" s="37"/>
      <c r="M926" s="8"/>
      <c r="N926" s="82"/>
      <c r="O926" s="68"/>
      <c r="P926" s="82"/>
      <c r="Q926" s="81"/>
      <c r="R926" s="280" t="str">
        <f t="shared" si="118"/>
        <v/>
      </c>
      <c r="S926" s="39" t="str">
        <f>IF(I926="","",IF(I926="委託輸送",IF(H926="ガソリン",VLOOKUP(L926,参考データ!$D$4:$F$6,3,TRUE),VLOOKUP(L926,参考データ!$D$7:$F$15,3,TRUE)),IF(H926="ガソリン",VLOOKUP(L926,参考データ!$D$16:$F$18,3,TRUE),VLOOKUP(L926,参考データ!$D$19:$F$27,3,TRUE))))</f>
        <v/>
      </c>
      <c r="T926" s="204" t="str">
        <f>IF(C926="","",IF(AND(J926=0,K926=0),0,IF(Q926="有",IF(H926="ガソリン",VLOOKUP(M926,参考データ!$B$36:$F$38,3,FALSE)/R926^VLOOKUP(M926,参考データ!$B$36:$F$38,4,FALSE)/L926^VLOOKUP(M926,参考データ!$B$36:$F$38,5,FALSE),VLOOKUP(M926,参考データ!$B$39:$F$42,3,FALSE)/R926^VLOOKUP(M926,参考データ!$B$39:$F$42,4,FALSE)/L926^VLOOKUP(M926,参考データ!$B$39:$F$42,5,FALSE))*U926,J926/(IF(I926="委託輸送",IF(H926="ガソリン",INDEX(参考データ!$F$48:$I$50,MATCH(L926,参考データ!$D$48:$D$50,1),MATCH(M926,参考データ!$F$47:$I$47,0)),INDEX(参考データ!$F$51:$I$59,MATCH(L926,参考データ!$D$51:$D$59,1),MATCH(M926,参考データ!$F$47:$I$47,0))),IF(H926="ガソリン",INDEX(参考データ!$F$60:$I$62,MATCH(L926,参考データ!$D$60:$D$62,1),MATCH(M926,参考データ!$F$47:$I$47,0)),INDEX(参考データ!$F$63:$I$71,MATCH(L926,参考データ!$D$63:$D$71,1),MATCH(M926,参考データ!$F$47:$I$47,0))))))))</f>
        <v/>
      </c>
      <c r="U926" s="218" t="str">
        <f t="shared" si="119"/>
        <v/>
      </c>
      <c r="V926" s="206" t="str">
        <f>IF(C926="","",IF(AND(K926=0,T926=0),"OK",IF(Q926="有",IF(OR(IF(I926="委託輸送",IF(H926="ガソリン",VLOOKUP(L926,参考データ!$D$4:$H$6,5,TRUE),VLOOKUP(L926,参考データ!$D$7:$H$15,5,TRUE)),IF(H926="ガソリン",VLOOKUP(L926,参考データ!$D$16:$H$18,5,TRUE),VLOOKUP(L926,参考データ!$D$19:$H$27,5,TRUE)))&lt;(J926/N926),S926&gt;R926),"エラー","OK"),IF(IF(I926="委託輸送",IF(H926="ガソリン",VLOOKUP(L926,参考データ!$D$4:$H$6,5,TRUE),VLOOKUP(L926,参考データ!$D$7:$H$15,5,TRUE)),IF(H926="ガソリン",VLOOKUP(L926,参考データ!$D$16:$H$18,5,TRUE),VLOOKUP(L926,参考データ!$D$19:$H$27,5,TRUE)))&lt;(J926/N926),"エラー","OK"))))</f>
        <v/>
      </c>
      <c r="AN926" s="156">
        <f t="shared" si="120"/>
        <v>0</v>
      </c>
      <c r="AO926" s="156">
        <f t="shared" si="121"/>
        <v>0</v>
      </c>
      <c r="AP926" s="140">
        <f t="shared" si="122"/>
        <v>0</v>
      </c>
      <c r="AQ926" s="159" t="str">
        <f t="shared" si="123"/>
        <v/>
      </c>
    </row>
    <row r="927" spans="2:43" x14ac:dyDescent="0.2">
      <c r="B927" s="202">
        <v>916</v>
      </c>
      <c r="C927" s="45"/>
      <c r="D927" s="114"/>
      <c r="E927" s="114"/>
      <c r="F927" s="114"/>
      <c r="G927" s="44"/>
      <c r="H927" s="10"/>
      <c r="I927" s="10"/>
      <c r="J927" s="5"/>
      <c r="K927" s="36"/>
      <c r="L927" s="37"/>
      <c r="M927" s="8"/>
      <c r="N927" s="82"/>
      <c r="O927" s="68"/>
      <c r="P927" s="82"/>
      <c r="Q927" s="81"/>
      <c r="R927" s="280" t="str">
        <f t="shared" si="118"/>
        <v/>
      </c>
      <c r="S927" s="39" t="str">
        <f>IF(I927="","",IF(I927="委託輸送",IF(H927="ガソリン",VLOOKUP(L927,参考データ!$D$4:$F$6,3,TRUE),VLOOKUP(L927,参考データ!$D$7:$F$15,3,TRUE)),IF(H927="ガソリン",VLOOKUP(L927,参考データ!$D$16:$F$18,3,TRUE),VLOOKUP(L927,参考データ!$D$19:$F$27,3,TRUE))))</f>
        <v/>
      </c>
      <c r="T927" s="204" t="str">
        <f>IF(C927="","",IF(AND(J927=0,K927=0),0,IF(Q927="有",IF(H927="ガソリン",VLOOKUP(M927,参考データ!$B$36:$F$38,3,FALSE)/R927^VLOOKUP(M927,参考データ!$B$36:$F$38,4,FALSE)/L927^VLOOKUP(M927,参考データ!$B$36:$F$38,5,FALSE),VLOOKUP(M927,参考データ!$B$39:$F$42,3,FALSE)/R927^VLOOKUP(M927,参考データ!$B$39:$F$42,4,FALSE)/L927^VLOOKUP(M927,参考データ!$B$39:$F$42,5,FALSE))*U927,J927/(IF(I927="委託輸送",IF(H927="ガソリン",INDEX(参考データ!$F$48:$I$50,MATCH(L927,参考データ!$D$48:$D$50,1),MATCH(M927,参考データ!$F$47:$I$47,0)),INDEX(参考データ!$F$51:$I$59,MATCH(L927,参考データ!$D$51:$D$59,1),MATCH(M927,参考データ!$F$47:$I$47,0))),IF(H927="ガソリン",INDEX(参考データ!$F$60:$I$62,MATCH(L927,参考データ!$D$60:$D$62,1),MATCH(M927,参考データ!$F$47:$I$47,0)),INDEX(参考データ!$F$63:$I$71,MATCH(L927,参考データ!$D$63:$D$71,1),MATCH(M927,参考データ!$F$47:$I$47,0))))))))</f>
        <v/>
      </c>
      <c r="U927" s="218" t="str">
        <f t="shared" si="119"/>
        <v/>
      </c>
      <c r="V927" s="206" t="str">
        <f>IF(C927="","",IF(AND(K927=0,T927=0),"OK",IF(Q927="有",IF(OR(IF(I927="委託輸送",IF(H927="ガソリン",VLOOKUP(L927,参考データ!$D$4:$H$6,5,TRUE),VLOOKUP(L927,参考データ!$D$7:$H$15,5,TRUE)),IF(H927="ガソリン",VLOOKUP(L927,参考データ!$D$16:$H$18,5,TRUE),VLOOKUP(L927,参考データ!$D$19:$H$27,5,TRUE)))&lt;(J927/N927),S927&gt;R927),"エラー","OK"),IF(IF(I927="委託輸送",IF(H927="ガソリン",VLOOKUP(L927,参考データ!$D$4:$H$6,5,TRUE),VLOOKUP(L927,参考データ!$D$7:$H$15,5,TRUE)),IF(H927="ガソリン",VLOOKUP(L927,参考データ!$D$16:$H$18,5,TRUE),VLOOKUP(L927,参考データ!$D$19:$H$27,5,TRUE)))&lt;(J927/N927),"エラー","OK"))))</f>
        <v/>
      </c>
      <c r="AN927" s="156">
        <f t="shared" si="120"/>
        <v>0</v>
      </c>
      <c r="AO927" s="156">
        <f t="shared" si="121"/>
        <v>0</v>
      </c>
      <c r="AP927" s="140">
        <f t="shared" si="122"/>
        <v>0</v>
      </c>
      <c r="AQ927" s="159" t="str">
        <f t="shared" si="123"/>
        <v/>
      </c>
    </row>
    <row r="928" spans="2:43" x14ac:dyDescent="0.2">
      <c r="B928" s="202">
        <v>917</v>
      </c>
      <c r="C928" s="45"/>
      <c r="D928" s="114"/>
      <c r="E928" s="114"/>
      <c r="F928" s="114"/>
      <c r="G928" s="44"/>
      <c r="H928" s="10"/>
      <c r="I928" s="10"/>
      <c r="J928" s="5"/>
      <c r="K928" s="36"/>
      <c r="L928" s="37"/>
      <c r="M928" s="8"/>
      <c r="N928" s="82"/>
      <c r="O928" s="68"/>
      <c r="P928" s="82"/>
      <c r="Q928" s="81"/>
      <c r="R928" s="280" t="str">
        <f t="shared" si="118"/>
        <v/>
      </c>
      <c r="S928" s="39" t="str">
        <f>IF(I928="","",IF(I928="委託輸送",IF(H928="ガソリン",VLOOKUP(L928,参考データ!$D$4:$F$6,3,TRUE),VLOOKUP(L928,参考データ!$D$7:$F$15,3,TRUE)),IF(H928="ガソリン",VLOOKUP(L928,参考データ!$D$16:$F$18,3,TRUE),VLOOKUP(L928,参考データ!$D$19:$F$27,3,TRUE))))</f>
        <v/>
      </c>
      <c r="T928" s="204" t="str">
        <f>IF(C928="","",IF(AND(J928=0,K928=0),0,IF(Q928="有",IF(H928="ガソリン",VLOOKUP(M928,参考データ!$B$36:$F$38,3,FALSE)/R928^VLOOKUP(M928,参考データ!$B$36:$F$38,4,FALSE)/L928^VLOOKUP(M928,参考データ!$B$36:$F$38,5,FALSE),VLOOKUP(M928,参考データ!$B$39:$F$42,3,FALSE)/R928^VLOOKUP(M928,参考データ!$B$39:$F$42,4,FALSE)/L928^VLOOKUP(M928,参考データ!$B$39:$F$42,5,FALSE))*U928,J928/(IF(I928="委託輸送",IF(H928="ガソリン",INDEX(参考データ!$F$48:$I$50,MATCH(L928,参考データ!$D$48:$D$50,1),MATCH(M928,参考データ!$F$47:$I$47,0)),INDEX(参考データ!$F$51:$I$59,MATCH(L928,参考データ!$D$51:$D$59,1),MATCH(M928,参考データ!$F$47:$I$47,0))),IF(H928="ガソリン",INDEX(参考データ!$F$60:$I$62,MATCH(L928,参考データ!$D$60:$D$62,1),MATCH(M928,参考データ!$F$47:$I$47,0)),INDEX(参考データ!$F$63:$I$71,MATCH(L928,参考データ!$D$63:$D$71,1),MATCH(M928,参考データ!$F$47:$I$47,0))))))))</f>
        <v/>
      </c>
      <c r="U928" s="218" t="str">
        <f t="shared" si="119"/>
        <v/>
      </c>
      <c r="V928" s="206" t="str">
        <f>IF(C928="","",IF(AND(K928=0,T928=0),"OK",IF(Q928="有",IF(OR(IF(I928="委託輸送",IF(H928="ガソリン",VLOOKUP(L928,参考データ!$D$4:$H$6,5,TRUE),VLOOKUP(L928,参考データ!$D$7:$H$15,5,TRUE)),IF(H928="ガソリン",VLOOKUP(L928,参考データ!$D$16:$H$18,5,TRUE),VLOOKUP(L928,参考データ!$D$19:$H$27,5,TRUE)))&lt;(J928/N928),S928&gt;R928),"エラー","OK"),IF(IF(I928="委託輸送",IF(H928="ガソリン",VLOOKUP(L928,参考データ!$D$4:$H$6,5,TRUE),VLOOKUP(L928,参考データ!$D$7:$H$15,5,TRUE)),IF(H928="ガソリン",VLOOKUP(L928,参考データ!$D$16:$H$18,5,TRUE),VLOOKUP(L928,参考データ!$D$19:$H$27,5,TRUE)))&lt;(J928/N928),"エラー","OK"))))</f>
        <v/>
      </c>
      <c r="AN928" s="156">
        <f t="shared" si="120"/>
        <v>0</v>
      </c>
      <c r="AO928" s="156">
        <f t="shared" si="121"/>
        <v>0</v>
      </c>
      <c r="AP928" s="140">
        <f t="shared" si="122"/>
        <v>0</v>
      </c>
      <c r="AQ928" s="159" t="str">
        <f t="shared" si="123"/>
        <v/>
      </c>
    </row>
    <row r="929" spans="2:43" x14ac:dyDescent="0.2">
      <c r="B929" s="202">
        <v>918</v>
      </c>
      <c r="C929" s="45"/>
      <c r="D929" s="114"/>
      <c r="E929" s="114"/>
      <c r="F929" s="114"/>
      <c r="G929" s="44"/>
      <c r="H929" s="10"/>
      <c r="I929" s="10"/>
      <c r="J929" s="5"/>
      <c r="K929" s="36"/>
      <c r="L929" s="37"/>
      <c r="M929" s="8"/>
      <c r="N929" s="82"/>
      <c r="O929" s="68"/>
      <c r="P929" s="82"/>
      <c r="Q929" s="81"/>
      <c r="R929" s="280" t="str">
        <f t="shared" si="118"/>
        <v/>
      </c>
      <c r="S929" s="39" t="str">
        <f>IF(I929="","",IF(I929="委託輸送",IF(H929="ガソリン",VLOOKUP(L929,参考データ!$D$4:$F$6,3,TRUE),VLOOKUP(L929,参考データ!$D$7:$F$15,3,TRUE)),IF(H929="ガソリン",VLOOKUP(L929,参考データ!$D$16:$F$18,3,TRUE),VLOOKUP(L929,参考データ!$D$19:$F$27,3,TRUE))))</f>
        <v/>
      </c>
      <c r="T929" s="204" t="str">
        <f>IF(C929="","",IF(AND(J929=0,K929=0),0,IF(Q929="有",IF(H929="ガソリン",VLOOKUP(M929,参考データ!$B$36:$F$38,3,FALSE)/R929^VLOOKUP(M929,参考データ!$B$36:$F$38,4,FALSE)/L929^VLOOKUP(M929,参考データ!$B$36:$F$38,5,FALSE),VLOOKUP(M929,参考データ!$B$39:$F$42,3,FALSE)/R929^VLOOKUP(M929,参考データ!$B$39:$F$42,4,FALSE)/L929^VLOOKUP(M929,参考データ!$B$39:$F$42,5,FALSE))*U929,J929/(IF(I929="委託輸送",IF(H929="ガソリン",INDEX(参考データ!$F$48:$I$50,MATCH(L929,参考データ!$D$48:$D$50,1),MATCH(M929,参考データ!$F$47:$I$47,0)),INDEX(参考データ!$F$51:$I$59,MATCH(L929,参考データ!$D$51:$D$59,1),MATCH(M929,参考データ!$F$47:$I$47,0))),IF(H929="ガソリン",INDEX(参考データ!$F$60:$I$62,MATCH(L929,参考データ!$D$60:$D$62,1),MATCH(M929,参考データ!$F$47:$I$47,0)),INDEX(参考データ!$F$63:$I$71,MATCH(L929,参考データ!$D$63:$D$71,1),MATCH(M929,参考データ!$F$47:$I$47,0))))))))</f>
        <v/>
      </c>
      <c r="U929" s="218" t="str">
        <f t="shared" si="119"/>
        <v/>
      </c>
      <c r="V929" s="206" t="str">
        <f>IF(C929="","",IF(AND(K929=0,T929=0),"OK",IF(Q929="有",IF(OR(IF(I929="委託輸送",IF(H929="ガソリン",VLOOKUP(L929,参考データ!$D$4:$H$6,5,TRUE),VLOOKUP(L929,参考データ!$D$7:$H$15,5,TRUE)),IF(H929="ガソリン",VLOOKUP(L929,参考データ!$D$16:$H$18,5,TRUE),VLOOKUP(L929,参考データ!$D$19:$H$27,5,TRUE)))&lt;(J929/N929),S929&gt;R929),"エラー","OK"),IF(IF(I929="委託輸送",IF(H929="ガソリン",VLOOKUP(L929,参考データ!$D$4:$H$6,5,TRUE),VLOOKUP(L929,参考データ!$D$7:$H$15,5,TRUE)),IF(H929="ガソリン",VLOOKUP(L929,参考データ!$D$16:$H$18,5,TRUE),VLOOKUP(L929,参考データ!$D$19:$H$27,5,TRUE)))&lt;(J929/N929),"エラー","OK"))))</f>
        <v/>
      </c>
      <c r="AN929" s="156">
        <f t="shared" si="120"/>
        <v>0</v>
      </c>
      <c r="AO929" s="156">
        <f t="shared" si="121"/>
        <v>0</v>
      </c>
      <c r="AP929" s="140">
        <f t="shared" si="122"/>
        <v>0</v>
      </c>
      <c r="AQ929" s="159" t="str">
        <f t="shared" si="123"/>
        <v/>
      </c>
    </row>
    <row r="930" spans="2:43" x14ac:dyDescent="0.2">
      <c r="B930" s="202">
        <v>919</v>
      </c>
      <c r="C930" s="45"/>
      <c r="D930" s="114"/>
      <c r="E930" s="114"/>
      <c r="F930" s="114"/>
      <c r="G930" s="44"/>
      <c r="H930" s="10"/>
      <c r="I930" s="10"/>
      <c r="J930" s="5"/>
      <c r="K930" s="36"/>
      <c r="L930" s="37"/>
      <c r="M930" s="8"/>
      <c r="N930" s="82"/>
      <c r="O930" s="68"/>
      <c r="P930" s="82"/>
      <c r="Q930" s="81"/>
      <c r="R930" s="280" t="str">
        <f t="shared" si="118"/>
        <v/>
      </c>
      <c r="S930" s="39" t="str">
        <f>IF(I930="","",IF(I930="委託輸送",IF(H930="ガソリン",VLOOKUP(L930,参考データ!$D$4:$F$6,3,TRUE),VLOOKUP(L930,参考データ!$D$7:$F$15,3,TRUE)),IF(H930="ガソリン",VLOOKUP(L930,参考データ!$D$16:$F$18,3,TRUE),VLOOKUP(L930,参考データ!$D$19:$F$27,3,TRUE))))</f>
        <v/>
      </c>
      <c r="T930" s="204" t="str">
        <f>IF(C930="","",IF(AND(J930=0,K930=0),0,IF(Q930="有",IF(H930="ガソリン",VLOOKUP(M930,参考データ!$B$36:$F$38,3,FALSE)/R930^VLOOKUP(M930,参考データ!$B$36:$F$38,4,FALSE)/L930^VLOOKUP(M930,参考データ!$B$36:$F$38,5,FALSE),VLOOKUP(M930,参考データ!$B$39:$F$42,3,FALSE)/R930^VLOOKUP(M930,参考データ!$B$39:$F$42,4,FALSE)/L930^VLOOKUP(M930,参考データ!$B$39:$F$42,5,FALSE))*U930,J930/(IF(I930="委託輸送",IF(H930="ガソリン",INDEX(参考データ!$F$48:$I$50,MATCH(L930,参考データ!$D$48:$D$50,1),MATCH(M930,参考データ!$F$47:$I$47,0)),INDEX(参考データ!$F$51:$I$59,MATCH(L930,参考データ!$D$51:$D$59,1),MATCH(M930,参考データ!$F$47:$I$47,0))),IF(H930="ガソリン",INDEX(参考データ!$F$60:$I$62,MATCH(L930,参考データ!$D$60:$D$62,1),MATCH(M930,参考データ!$F$47:$I$47,0)),INDEX(参考データ!$F$63:$I$71,MATCH(L930,参考データ!$D$63:$D$71,1),MATCH(M930,参考データ!$F$47:$I$47,0))))))))</f>
        <v/>
      </c>
      <c r="U930" s="218" t="str">
        <f t="shared" si="119"/>
        <v/>
      </c>
      <c r="V930" s="206" t="str">
        <f>IF(C930="","",IF(AND(K930=0,T930=0),"OK",IF(Q930="有",IF(OR(IF(I930="委託輸送",IF(H930="ガソリン",VLOOKUP(L930,参考データ!$D$4:$H$6,5,TRUE),VLOOKUP(L930,参考データ!$D$7:$H$15,5,TRUE)),IF(H930="ガソリン",VLOOKUP(L930,参考データ!$D$16:$H$18,5,TRUE),VLOOKUP(L930,参考データ!$D$19:$H$27,5,TRUE)))&lt;(J930/N930),S930&gt;R930),"エラー","OK"),IF(IF(I930="委託輸送",IF(H930="ガソリン",VLOOKUP(L930,参考データ!$D$4:$H$6,5,TRUE),VLOOKUP(L930,参考データ!$D$7:$H$15,5,TRUE)),IF(H930="ガソリン",VLOOKUP(L930,参考データ!$D$16:$H$18,5,TRUE),VLOOKUP(L930,参考データ!$D$19:$H$27,5,TRUE)))&lt;(J930/N930),"エラー","OK"))))</f>
        <v/>
      </c>
      <c r="AN930" s="156">
        <f t="shared" si="120"/>
        <v>0</v>
      </c>
      <c r="AO930" s="156">
        <f t="shared" si="121"/>
        <v>0</v>
      </c>
      <c r="AP930" s="140">
        <f t="shared" si="122"/>
        <v>0</v>
      </c>
      <c r="AQ930" s="159" t="str">
        <f t="shared" si="123"/>
        <v/>
      </c>
    </row>
    <row r="931" spans="2:43" x14ac:dyDescent="0.2">
      <c r="B931" s="202">
        <v>920</v>
      </c>
      <c r="C931" s="45"/>
      <c r="D931" s="114"/>
      <c r="E931" s="114"/>
      <c r="F931" s="114"/>
      <c r="G931" s="44"/>
      <c r="H931" s="10"/>
      <c r="I931" s="10"/>
      <c r="J931" s="5"/>
      <c r="K931" s="36"/>
      <c r="L931" s="37"/>
      <c r="M931" s="8"/>
      <c r="N931" s="82"/>
      <c r="O931" s="68"/>
      <c r="P931" s="82"/>
      <c r="Q931" s="81"/>
      <c r="R931" s="280" t="str">
        <f t="shared" si="118"/>
        <v/>
      </c>
      <c r="S931" s="39" t="str">
        <f>IF(I931="","",IF(I931="委託輸送",IF(H931="ガソリン",VLOOKUP(L931,参考データ!$D$4:$F$6,3,TRUE),VLOOKUP(L931,参考データ!$D$7:$F$15,3,TRUE)),IF(H931="ガソリン",VLOOKUP(L931,参考データ!$D$16:$F$18,3,TRUE),VLOOKUP(L931,参考データ!$D$19:$F$27,3,TRUE))))</f>
        <v/>
      </c>
      <c r="T931" s="204" t="str">
        <f>IF(C931="","",IF(AND(J931=0,K931=0),0,IF(Q931="有",IF(H931="ガソリン",VLOOKUP(M931,参考データ!$B$36:$F$38,3,FALSE)/R931^VLOOKUP(M931,参考データ!$B$36:$F$38,4,FALSE)/L931^VLOOKUP(M931,参考データ!$B$36:$F$38,5,FALSE),VLOOKUP(M931,参考データ!$B$39:$F$42,3,FALSE)/R931^VLOOKUP(M931,参考データ!$B$39:$F$42,4,FALSE)/L931^VLOOKUP(M931,参考データ!$B$39:$F$42,5,FALSE))*U931,J931/(IF(I931="委託輸送",IF(H931="ガソリン",INDEX(参考データ!$F$48:$I$50,MATCH(L931,参考データ!$D$48:$D$50,1),MATCH(M931,参考データ!$F$47:$I$47,0)),INDEX(参考データ!$F$51:$I$59,MATCH(L931,参考データ!$D$51:$D$59,1),MATCH(M931,参考データ!$F$47:$I$47,0))),IF(H931="ガソリン",INDEX(参考データ!$F$60:$I$62,MATCH(L931,参考データ!$D$60:$D$62,1),MATCH(M931,参考データ!$F$47:$I$47,0)),INDEX(参考データ!$F$63:$I$71,MATCH(L931,参考データ!$D$63:$D$71,1),MATCH(M931,参考データ!$F$47:$I$47,0))))))))</f>
        <v/>
      </c>
      <c r="U931" s="218" t="str">
        <f t="shared" si="119"/>
        <v/>
      </c>
      <c r="V931" s="206" t="str">
        <f>IF(C931="","",IF(AND(K931=0,T931=0),"OK",IF(Q931="有",IF(OR(IF(I931="委託輸送",IF(H931="ガソリン",VLOOKUP(L931,参考データ!$D$4:$H$6,5,TRUE),VLOOKUP(L931,参考データ!$D$7:$H$15,5,TRUE)),IF(H931="ガソリン",VLOOKUP(L931,参考データ!$D$16:$H$18,5,TRUE),VLOOKUP(L931,参考データ!$D$19:$H$27,5,TRUE)))&lt;(J931/N931),S931&gt;R931),"エラー","OK"),IF(IF(I931="委託輸送",IF(H931="ガソリン",VLOOKUP(L931,参考データ!$D$4:$H$6,5,TRUE),VLOOKUP(L931,参考データ!$D$7:$H$15,5,TRUE)),IF(H931="ガソリン",VLOOKUP(L931,参考データ!$D$16:$H$18,5,TRUE),VLOOKUP(L931,参考データ!$D$19:$H$27,5,TRUE)))&lt;(J931/N931),"エラー","OK"))))</f>
        <v/>
      </c>
      <c r="AN931" s="156">
        <f t="shared" si="120"/>
        <v>0</v>
      </c>
      <c r="AO931" s="156">
        <f t="shared" si="121"/>
        <v>0</v>
      </c>
      <c r="AP931" s="140">
        <f t="shared" si="122"/>
        <v>0</v>
      </c>
      <c r="AQ931" s="159" t="str">
        <f t="shared" si="123"/>
        <v/>
      </c>
    </row>
    <row r="932" spans="2:43" x14ac:dyDescent="0.2">
      <c r="B932" s="202">
        <v>921</v>
      </c>
      <c r="C932" s="45"/>
      <c r="D932" s="114"/>
      <c r="E932" s="114"/>
      <c r="F932" s="114"/>
      <c r="G932" s="44"/>
      <c r="H932" s="10"/>
      <c r="I932" s="10"/>
      <c r="J932" s="5"/>
      <c r="K932" s="36"/>
      <c r="L932" s="37"/>
      <c r="M932" s="8"/>
      <c r="N932" s="82"/>
      <c r="O932" s="68"/>
      <c r="P932" s="82"/>
      <c r="Q932" s="81"/>
      <c r="R932" s="280" t="str">
        <f t="shared" si="118"/>
        <v/>
      </c>
      <c r="S932" s="39" t="str">
        <f>IF(I932="","",IF(I932="委託輸送",IF(H932="ガソリン",VLOOKUP(L932,参考データ!$D$4:$F$6,3,TRUE),VLOOKUP(L932,参考データ!$D$7:$F$15,3,TRUE)),IF(H932="ガソリン",VLOOKUP(L932,参考データ!$D$16:$F$18,3,TRUE),VLOOKUP(L932,参考データ!$D$19:$F$27,3,TRUE))))</f>
        <v/>
      </c>
      <c r="T932" s="204" t="str">
        <f>IF(C932="","",IF(AND(J932=0,K932=0),0,IF(Q932="有",IF(H932="ガソリン",VLOOKUP(M932,参考データ!$B$36:$F$38,3,FALSE)/R932^VLOOKUP(M932,参考データ!$B$36:$F$38,4,FALSE)/L932^VLOOKUP(M932,参考データ!$B$36:$F$38,5,FALSE),VLOOKUP(M932,参考データ!$B$39:$F$42,3,FALSE)/R932^VLOOKUP(M932,参考データ!$B$39:$F$42,4,FALSE)/L932^VLOOKUP(M932,参考データ!$B$39:$F$42,5,FALSE))*U932,J932/(IF(I932="委託輸送",IF(H932="ガソリン",INDEX(参考データ!$F$48:$I$50,MATCH(L932,参考データ!$D$48:$D$50,1),MATCH(M932,参考データ!$F$47:$I$47,0)),INDEX(参考データ!$F$51:$I$59,MATCH(L932,参考データ!$D$51:$D$59,1),MATCH(M932,参考データ!$F$47:$I$47,0))),IF(H932="ガソリン",INDEX(参考データ!$F$60:$I$62,MATCH(L932,参考データ!$D$60:$D$62,1),MATCH(M932,参考データ!$F$47:$I$47,0)),INDEX(参考データ!$F$63:$I$71,MATCH(L932,参考データ!$D$63:$D$71,1),MATCH(M932,参考データ!$F$47:$I$47,0))))))))</f>
        <v/>
      </c>
      <c r="U932" s="218" t="str">
        <f t="shared" si="119"/>
        <v/>
      </c>
      <c r="V932" s="206" t="str">
        <f>IF(C932="","",IF(AND(K932=0,T932=0),"OK",IF(Q932="有",IF(OR(IF(I932="委託輸送",IF(H932="ガソリン",VLOOKUP(L932,参考データ!$D$4:$H$6,5,TRUE),VLOOKUP(L932,参考データ!$D$7:$H$15,5,TRUE)),IF(H932="ガソリン",VLOOKUP(L932,参考データ!$D$16:$H$18,5,TRUE),VLOOKUP(L932,参考データ!$D$19:$H$27,5,TRUE)))&lt;(J932/N932),S932&gt;R932),"エラー","OK"),IF(IF(I932="委託輸送",IF(H932="ガソリン",VLOOKUP(L932,参考データ!$D$4:$H$6,5,TRUE),VLOOKUP(L932,参考データ!$D$7:$H$15,5,TRUE)),IF(H932="ガソリン",VLOOKUP(L932,参考データ!$D$16:$H$18,5,TRUE),VLOOKUP(L932,参考データ!$D$19:$H$27,5,TRUE)))&lt;(J932/N932),"エラー","OK"))))</f>
        <v/>
      </c>
      <c r="AN932" s="156">
        <f t="shared" si="120"/>
        <v>0</v>
      </c>
      <c r="AO932" s="156">
        <f t="shared" si="121"/>
        <v>0</v>
      </c>
      <c r="AP932" s="140">
        <f t="shared" si="122"/>
        <v>0</v>
      </c>
      <c r="AQ932" s="159" t="str">
        <f t="shared" si="123"/>
        <v/>
      </c>
    </row>
    <row r="933" spans="2:43" x14ac:dyDescent="0.2">
      <c r="B933" s="202">
        <v>922</v>
      </c>
      <c r="C933" s="45"/>
      <c r="D933" s="114"/>
      <c r="E933" s="114"/>
      <c r="F933" s="114"/>
      <c r="G933" s="44"/>
      <c r="H933" s="10"/>
      <c r="I933" s="10"/>
      <c r="J933" s="5"/>
      <c r="K933" s="36"/>
      <c r="L933" s="37"/>
      <c r="M933" s="8"/>
      <c r="N933" s="82"/>
      <c r="O933" s="68"/>
      <c r="P933" s="82"/>
      <c r="Q933" s="81"/>
      <c r="R933" s="280" t="str">
        <f t="shared" si="118"/>
        <v/>
      </c>
      <c r="S933" s="39" t="str">
        <f>IF(I933="","",IF(I933="委託輸送",IF(H933="ガソリン",VLOOKUP(L933,参考データ!$D$4:$F$6,3,TRUE),VLOOKUP(L933,参考データ!$D$7:$F$15,3,TRUE)),IF(H933="ガソリン",VLOOKUP(L933,参考データ!$D$16:$F$18,3,TRUE),VLOOKUP(L933,参考データ!$D$19:$F$27,3,TRUE))))</f>
        <v/>
      </c>
      <c r="T933" s="204" t="str">
        <f>IF(C933="","",IF(AND(J933=0,K933=0),0,IF(Q933="有",IF(H933="ガソリン",VLOOKUP(M933,参考データ!$B$36:$F$38,3,FALSE)/R933^VLOOKUP(M933,参考データ!$B$36:$F$38,4,FALSE)/L933^VLOOKUP(M933,参考データ!$B$36:$F$38,5,FALSE),VLOOKUP(M933,参考データ!$B$39:$F$42,3,FALSE)/R933^VLOOKUP(M933,参考データ!$B$39:$F$42,4,FALSE)/L933^VLOOKUP(M933,参考データ!$B$39:$F$42,5,FALSE))*U933,J933/(IF(I933="委託輸送",IF(H933="ガソリン",INDEX(参考データ!$F$48:$I$50,MATCH(L933,参考データ!$D$48:$D$50,1),MATCH(M933,参考データ!$F$47:$I$47,0)),INDEX(参考データ!$F$51:$I$59,MATCH(L933,参考データ!$D$51:$D$59,1),MATCH(M933,参考データ!$F$47:$I$47,0))),IF(H933="ガソリン",INDEX(参考データ!$F$60:$I$62,MATCH(L933,参考データ!$D$60:$D$62,1),MATCH(M933,参考データ!$F$47:$I$47,0)),INDEX(参考データ!$F$63:$I$71,MATCH(L933,参考データ!$D$63:$D$71,1),MATCH(M933,参考データ!$F$47:$I$47,0))))))))</f>
        <v/>
      </c>
      <c r="U933" s="218" t="str">
        <f t="shared" si="119"/>
        <v/>
      </c>
      <c r="V933" s="206" t="str">
        <f>IF(C933="","",IF(AND(K933=0,T933=0),"OK",IF(Q933="有",IF(OR(IF(I933="委託輸送",IF(H933="ガソリン",VLOOKUP(L933,参考データ!$D$4:$H$6,5,TRUE),VLOOKUP(L933,参考データ!$D$7:$H$15,5,TRUE)),IF(H933="ガソリン",VLOOKUP(L933,参考データ!$D$16:$H$18,5,TRUE),VLOOKUP(L933,参考データ!$D$19:$H$27,5,TRUE)))&lt;(J933/N933),S933&gt;R933),"エラー","OK"),IF(IF(I933="委託輸送",IF(H933="ガソリン",VLOOKUP(L933,参考データ!$D$4:$H$6,5,TRUE),VLOOKUP(L933,参考データ!$D$7:$H$15,5,TRUE)),IF(H933="ガソリン",VLOOKUP(L933,参考データ!$D$16:$H$18,5,TRUE),VLOOKUP(L933,参考データ!$D$19:$H$27,5,TRUE)))&lt;(J933/N933),"エラー","OK"))))</f>
        <v/>
      </c>
      <c r="AN933" s="156">
        <f t="shared" si="120"/>
        <v>0</v>
      </c>
      <c r="AO933" s="156">
        <f t="shared" si="121"/>
        <v>0</v>
      </c>
      <c r="AP933" s="140">
        <f t="shared" si="122"/>
        <v>0</v>
      </c>
      <c r="AQ933" s="159" t="str">
        <f t="shared" si="123"/>
        <v/>
      </c>
    </row>
    <row r="934" spans="2:43" x14ac:dyDescent="0.2">
      <c r="B934" s="202">
        <v>923</v>
      </c>
      <c r="C934" s="45"/>
      <c r="D934" s="114"/>
      <c r="E934" s="114"/>
      <c r="F934" s="114"/>
      <c r="G934" s="44"/>
      <c r="H934" s="10"/>
      <c r="I934" s="10"/>
      <c r="J934" s="5"/>
      <c r="K934" s="36"/>
      <c r="L934" s="37"/>
      <c r="M934" s="8"/>
      <c r="N934" s="82"/>
      <c r="O934" s="68"/>
      <c r="P934" s="82"/>
      <c r="Q934" s="81"/>
      <c r="R934" s="280" t="str">
        <f t="shared" si="118"/>
        <v/>
      </c>
      <c r="S934" s="39" t="str">
        <f>IF(I934="","",IF(I934="委託輸送",IF(H934="ガソリン",VLOOKUP(L934,参考データ!$D$4:$F$6,3,TRUE),VLOOKUP(L934,参考データ!$D$7:$F$15,3,TRUE)),IF(H934="ガソリン",VLOOKUP(L934,参考データ!$D$16:$F$18,3,TRUE),VLOOKUP(L934,参考データ!$D$19:$F$27,3,TRUE))))</f>
        <v/>
      </c>
      <c r="T934" s="204" t="str">
        <f>IF(C934="","",IF(AND(J934=0,K934=0),0,IF(Q934="有",IF(H934="ガソリン",VLOOKUP(M934,参考データ!$B$36:$F$38,3,FALSE)/R934^VLOOKUP(M934,参考データ!$B$36:$F$38,4,FALSE)/L934^VLOOKUP(M934,参考データ!$B$36:$F$38,5,FALSE),VLOOKUP(M934,参考データ!$B$39:$F$42,3,FALSE)/R934^VLOOKUP(M934,参考データ!$B$39:$F$42,4,FALSE)/L934^VLOOKUP(M934,参考データ!$B$39:$F$42,5,FALSE))*U934,J934/(IF(I934="委託輸送",IF(H934="ガソリン",INDEX(参考データ!$F$48:$I$50,MATCH(L934,参考データ!$D$48:$D$50,1),MATCH(M934,参考データ!$F$47:$I$47,0)),INDEX(参考データ!$F$51:$I$59,MATCH(L934,参考データ!$D$51:$D$59,1),MATCH(M934,参考データ!$F$47:$I$47,0))),IF(H934="ガソリン",INDEX(参考データ!$F$60:$I$62,MATCH(L934,参考データ!$D$60:$D$62,1),MATCH(M934,参考データ!$F$47:$I$47,0)),INDEX(参考データ!$F$63:$I$71,MATCH(L934,参考データ!$D$63:$D$71,1),MATCH(M934,参考データ!$F$47:$I$47,0))))))))</f>
        <v/>
      </c>
      <c r="U934" s="218" t="str">
        <f t="shared" si="119"/>
        <v/>
      </c>
      <c r="V934" s="206" t="str">
        <f>IF(C934="","",IF(AND(K934=0,T934=0),"OK",IF(Q934="有",IF(OR(IF(I934="委託輸送",IF(H934="ガソリン",VLOOKUP(L934,参考データ!$D$4:$H$6,5,TRUE),VLOOKUP(L934,参考データ!$D$7:$H$15,5,TRUE)),IF(H934="ガソリン",VLOOKUP(L934,参考データ!$D$16:$H$18,5,TRUE),VLOOKUP(L934,参考データ!$D$19:$H$27,5,TRUE)))&lt;(J934/N934),S934&gt;R934),"エラー","OK"),IF(IF(I934="委託輸送",IF(H934="ガソリン",VLOOKUP(L934,参考データ!$D$4:$H$6,5,TRUE),VLOOKUP(L934,参考データ!$D$7:$H$15,5,TRUE)),IF(H934="ガソリン",VLOOKUP(L934,参考データ!$D$16:$H$18,5,TRUE),VLOOKUP(L934,参考データ!$D$19:$H$27,5,TRUE)))&lt;(J934/N934),"エラー","OK"))))</f>
        <v/>
      </c>
      <c r="AN934" s="156">
        <f t="shared" si="120"/>
        <v>0</v>
      </c>
      <c r="AO934" s="156">
        <f t="shared" si="121"/>
        <v>0</v>
      </c>
      <c r="AP934" s="140">
        <f t="shared" si="122"/>
        <v>0</v>
      </c>
      <c r="AQ934" s="159" t="str">
        <f t="shared" si="123"/>
        <v/>
      </c>
    </row>
    <row r="935" spans="2:43" x14ac:dyDescent="0.2">
      <c r="B935" s="202">
        <v>924</v>
      </c>
      <c r="C935" s="45"/>
      <c r="D935" s="114"/>
      <c r="E935" s="114"/>
      <c r="F935" s="114"/>
      <c r="G935" s="44"/>
      <c r="H935" s="10"/>
      <c r="I935" s="10"/>
      <c r="J935" s="5"/>
      <c r="K935" s="36"/>
      <c r="L935" s="37"/>
      <c r="M935" s="8"/>
      <c r="N935" s="82"/>
      <c r="O935" s="68"/>
      <c r="P935" s="82"/>
      <c r="Q935" s="81"/>
      <c r="R935" s="280" t="str">
        <f t="shared" si="118"/>
        <v/>
      </c>
      <c r="S935" s="39" t="str">
        <f>IF(I935="","",IF(I935="委託輸送",IF(H935="ガソリン",VLOOKUP(L935,参考データ!$D$4:$F$6,3,TRUE),VLOOKUP(L935,参考データ!$D$7:$F$15,3,TRUE)),IF(H935="ガソリン",VLOOKUP(L935,参考データ!$D$16:$F$18,3,TRUE),VLOOKUP(L935,参考データ!$D$19:$F$27,3,TRUE))))</f>
        <v/>
      </c>
      <c r="T935" s="204" t="str">
        <f>IF(C935="","",IF(AND(J935=0,K935=0),0,IF(Q935="有",IF(H935="ガソリン",VLOOKUP(M935,参考データ!$B$36:$F$38,3,FALSE)/R935^VLOOKUP(M935,参考データ!$B$36:$F$38,4,FALSE)/L935^VLOOKUP(M935,参考データ!$B$36:$F$38,5,FALSE),VLOOKUP(M935,参考データ!$B$39:$F$42,3,FALSE)/R935^VLOOKUP(M935,参考データ!$B$39:$F$42,4,FALSE)/L935^VLOOKUP(M935,参考データ!$B$39:$F$42,5,FALSE))*U935,J935/(IF(I935="委託輸送",IF(H935="ガソリン",INDEX(参考データ!$F$48:$I$50,MATCH(L935,参考データ!$D$48:$D$50,1),MATCH(M935,参考データ!$F$47:$I$47,0)),INDEX(参考データ!$F$51:$I$59,MATCH(L935,参考データ!$D$51:$D$59,1),MATCH(M935,参考データ!$F$47:$I$47,0))),IF(H935="ガソリン",INDEX(参考データ!$F$60:$I$62,MATCH(L935,参考データ!$D$60:$D$62,1),MATCH(M935,参考データ!$F$47:$I$47,0)),INDEX(参考データ!$F$63:$I$71,MATCH(L935,参考データ!$D$63:$D$71,1),MATCH(M935,参考データ!$F$47:$I$47,0))))))))</f>
        <v/>
      </c>
      <c r="U935" s="218" t="str">
        <f t="shared" si="119"/>
        <v/>
      </c>
      <c r="V935" s="206" t="str">
        <f>IF(C935="","",IF(AND(K935=0,T935=0),"OK",IF(Q935="有",IF(OR(IF(I935="委託輸送",IF(H935="ガソリン",VLOOKUP(L935,参考データ!$D$4:$H$6,5,TRUE),VLOOKUP(L935,参考データ!$D$7:$H$15,5,TRUE)),IF(H935="ガソリン",VLOOKUP(L935,参考データ!$D$16:$H$18,5,TRUE),VLOOKUP(L935,参考データ!$D$19:$H$27,5,TRUE)))&lt;(J935/N935),S935&gt;R935),"エラー","OK"),IF(IF(I935="委託輸送",IF(H935="ガソリン",VLOOKUP(L935,参考データ!$D$4:$H$6,5,TRUE),VLOOKUP(L935,参考データ!$D$7:$H$15,5,TRUE)),IF(H935="ガソリン",VLOOKUP(L935,参考データ!$D$16:$H$18,5,TRUE),VLOOKUP(L935,参考データ!$D$19:$H$27,5,TRUE)))&lt;(J935/N935),"エラー","OK"))))</f>
        <v/>
      </c>
      <c r="AN935" s="156">
        <f t="shared" si="120"/>
        <v>0</v>
      </c>
      <c r="AO935" s="156">
        <f t="shared" si="121"/>
        <v>0</v>
      </c>
      <c r="AP935" s="140">
        <f t="shared" si="122"/>
        <v>0</v>
      </c>
      <c r="AQ935" s="159" t="str">
        <f t="shared" si="123"/>
        <v/>
      </c>
    </row>
    <row r="936" spans="2:43" x14ac:dyDescent="0.2">
      <c r="B936" s="202">
        <v>925</v>
      </c>
      <c r="C936" s="45"/>
      <c r="D936" s="114"/>
      <c r="E936" s="114"/>
      <c r="F936" s="114"/>
      <c r="G936" s="44"/>
      <c r="H936" s="10"/>
      <c r="I936" s="10"/>
      <c r="J936" s="5"/>
      <c r="K936" s="36"/>
      <c r="L936" s="37"/>
      <c r="M936" s="8"/>
      <c r="N936" s="82"/>
      <c r="O936" s="68"/>
      <c r="P936" s="82"/>
      <c r="Q936" s="81"/>
      <c r="R936" s="280" t="str">
        <f t="shared" si="118"/>
        <v/>
      </c>
      <c r="S936" s="39" t="str">
        <f>IF(I936="","",IF(I936="委託輸送",IF(H936="ガソリン",VLOOKUP(L936,参考データ!$D$4:$F$6,3,TRUE),VLOOKUP(L936,参考データ!$D$7:$F$15,3,TRUE)),IF(H936="ガソリン",VLOOKUP(L936,参考データ!$D$16:$F$18,3,TRUE),VLOOKUP(L936,参考データ!$D$19:$F$27,3,TRUE))))</f>
        <v/>
      </c>
      <c r="T936" s="204" t="str">
        <f>IF(C936="","",IF(AND(J936=0,K936=0),0,IF(Q936="有",IF(H936="ガソリン",VLOOKUP(M936,参考データ!$B$36:$F$38,3,FALSE)/R936^VLOOKUP(M936,参考データ!$B$36:$F$38,4,FALSE)/L936^VLOOKUP(M936,参考データ!$B$36:$F$38,5,FALSE),VLOOKUP(M936,参考データ!$B$39:$F$42,3,FALSE)/R936^VLOOKUP(M936,参考データ!$B$39:$F$42,4,FALSE)/L936^VLOOKUP(M936,参考データ!$B$39:$F$42,5,FALSE))*U936,J936/(IF(I936="委託輸送",IF(H936="ガソリン",INDEX(参考データ!$F$48:$I$50,MATCH(L936,参考データ!$D$48:$D$50,1),MATCH(M936,参考データ!$F$47:$I$47,0)),INDEX(参考データ!$F$51:$I$59,MATCH(L936,参考データ!$D$51:$D$59,1),MATCH(M936,参考データ!$F$47:$I$47,0))),IF(H936="ガソリン",INDEX(参考データ!$F$60:$I$62,MATCH(L936,参考データ!$D$60:$D$62,1),MATCH(M936,参考データ!$F$47:$I$47,0)),INDEX(参考データ!$F$63:$I$71,MATCH(L936,参考データ!$D$63:$D$71,1),MATCH(M936,参考データ!$F$47:$I$47,0))))))))</f>
        <v/>
      </c>
      <c r="U936" s="218" t="str">
        <f t="shared" si="119"/>
        <v/>
      </c>
      <c r="V936" s="206" t="str">
        <f>IF(C936="","",IF(AND(K936=0,T936=0),"OK",IF(Q936="有",IF(OR(IF(I936="委託輸送",IF(H936="ガソリン",VLOOKUP(L936,参考データ!$D$4:$H$6,5,TRUE),VLOOKUP(L936,参考データ!$D$7:$H$15,5,TRUE)),IF(H936="ガソリン",VLOOKUP(L936,参考データ!$D$16:$H$18,5,TRUE),VLOOKUP(L936,参考データ!$D$19:$H$27,5,TRUE)))&lt;(J936/N936),S936&gt;R936),"エラー","OK"),IF(IF(I936="委託輸送",IF(H936="ガソリン",VLOOKUP(L936,参考データ!$D$4:$H$6,5,TRUE),VLOOKUP(L936,参考データ!$D$7:$H$15,5,TRUE)),IF(H936="ガソリン",VLOOKUP(L936,参考データ!$D$16:$H$18,5,TRUE),VLOOKUP(L936,参考データ!$D$19:$H$27,5,TRUE)))&lt;(J936/N936),"エラー","OK"))))</f>
        <v/>
      </c>
      <c r="AN936" s="156">
        <f t="shared" si="120"/>
        <v>0</v>
      </c>
      <c r="AO936" s="156">
        <f t="shared" si="121"/>
        <v>0</v>
      </c>
      <c r="AP936" s="140">
        <f t="shared" si="122"/>
        <v>0</v>
      </c>
      <c r="AQ936" s="159" t="str">
        <f t="shared" si="123"/>
        <v/>
      </c>
    </row>
    <row r="937" spans="2:43" x14ac:dyDescent="0.2">
      <c r="B937" s="202">
        <v>926</v>
      </c>
      <c r="C937" s="45"/>
      <c r="D937" s="114"/>
      <c r="E937" s="114"/>
      <c r="F937" s="114"/>
      <c r="G937" s="44"/>
      <c r="H937" s="10"/>
      <c r="I937" s="10"/>
      <c r="J937" s="5"/>
      <c r="K937" s="36"/>
      <c r="L937" s="37"/>
      <c r="M937" s="8"/>
      <c r="N937" s="82"/>
      <c r="O937" s="68"/>
      <c r="P937" s="82"/>
      <c r="Q937" s="81"/>
      <c r="R937" s="280" t="str">
        <f t="shared" si="118"/>
        <v/>
      </c>
      <c r="S937" s="39" t="str">
        <f>IF(I937="","",IF(I937="委託輸送",IF(H937="ガソリン",VLOOKUP(L937,参考データ!$D$4:$F$6,3,TRUE),VLOOKUP(L937,参考データ!$D$7:$F$15,3,TRUE)),IF(H937="ガソリン",VLOOKUP(L937,参考データ!$D$16:$F$18,3,TRUE),VLOOKUP(L937,参考データ!$D$19:$F$27,3,TRUE))))</f>
        <v/>
      </c>
      <c r="T937" s="204" t="str">
        <f>IF(C937="","",IF(AND(J937=0,K937=0),0,IF(Q937="有",IF(H937="ガソリン",VLOOKUP(M937,参考データ!$B$36:$F$38,3,FALSE)/R937^VLOOKUP(M937,参考データ!$B$36:$F$38,4,FALSE)/L937^VLOOKUP(M937,参考データ!$B$36:$F$38,5,FALSE),VLOOKUP(M937,参考データ!$B$39:$F$42,3,FALSE)/R937^VLOOKUP(M937,参考データ!$B$39:$F$42,4,FALSE)/L937^VLOOKUP(M937,参考データ!$B$39:$F$42,5,FALSE))*U937,J937/(IF(I937="委託輸送",IF(H937="ガソリン",INDEX(参考データ!$F$48:$I$50,MATCH(L937,参考データ!$D$48:$D$50,1),MATCH(M937,参考データ!$F$47:$I$47,0)),INDEX(参考データ!$F$51:$I$59,MATCH(L937,参考データ!$D$51:$D$59,1),MATCH(M937,参考データ!$F$47:$I$47,0))),IF(H937="ガソリン",INDEX(参考データ!$F$60:$I$62,MATCH(L937,参考データ!$D$60:$D$62,1),MATCH(M937,参考データ!$F$47:$I$47,0)),INDEX(参考データ!$F$63:$I$71,MATCH(L937,参考データ!$D$63:$D$71,1),MATCH(M937,参考データ!$F$47:$I$47,0))))))))</f>
        <v/>
      </c>
      <c r="U937" s="218" t="str">
        <f t="shared" si="119"/>
        <v/>
      </c>
      <c r="V937" s="206" t="str">
        <f>IF(C937="","",IF(AND(K937=0,T937=0),"OK",IF(Q937="有",IF(OR(IF(I937="委託輸送",IF(H937="ガソリン",VLOOKUP(L937,参考データ!$D$4:$H$6,5,TRUE),VLOOKUP(L937,参考データ!$D$7:$H$15,5,TRUE)),IF(H937="ガソリン",VLOOKUP(L937,参考データ!$D$16:$H$18,5,TRUE),VLOOKUP(L937,参考データ!$D$19:$H$27,5,TRUE)))&lt;(J937/N937),S937&gt;R937),"エラー","OK"),IF(IF(I937="委託輸送",IF(H937="ガソリン",VLOOKUP(L937,参考データ!$D$4:$H$6,5,TRUE),VLOOKUP(L937,参考データ!$D$7:$H$15,5,TRUE)),IF(H937="ガソリン",VLOOKUP(L937,参考データ!$D$16:$H$18,5,TRUE),VLOOKUP(L937,参考データ!$D$19:$H$27,5,TRUE)))&lt;(J937/N937),"エラー","OK"))))</f>
        <v/>
      </c>
      <c r="AN937" s="156">
        <f t="shared" si="120"/>
        <v>0</v>
      </c>
      <c r="AO937" s="156">
        <f t="shared" si="121"/>
        <v>0</v>
      </c>
      <c r="AP937" s="140">
        <f t="shared" si="122"/>
        <v>0</v>
      </c>
      <c r="AQ937" s="159" t="str">
        <f t="shared" si="123"/>
        <v/>
      </c>
    </row>
    <row r="938" spans="2:43" x14ac:dyDescent="0.2">
      <c r="B938" s="202">
        <v>927</v>
      </c>
      <c r="C938" s="45"/>
      <c r="D938" s="114"/>
      <c r="E938" s="114"/>
      <c r="F938" s="114"/>
      <c r="G938" s="44"/>
      <c r="H938" s="10"/>
      <c r="I938" s="10"/>
      <c r="J938" s="5"/>
      <c r="K938" s="36"/>
      <c r="L938" s="37"/>
      <c r="M938" s="8"/>
      <c r="N938" s="82"/>
      <c r="O938" s="68"/>
      <c r="P938" s="82"/>
      <c r="Q938" s="81"/>
      <c r="R938" s="280" t="str">
        <f t="shared" si="118"/>
        <v/>
      </c>
      <c r="S938" s="39" t="str">
        <f>IF(I938="","",IF(I938="委託輸送",IF(H938="ガソリン",VLOOKUP(L938,参考データ!$D$4:$F$6,3,TRUE),VLOOKUP(L938,参考データ!$D$7:$F$15,3,TRUE)),IF(H938="ガソリン",VLOOKUP(L938,参考データ!$D$16:$F$18,3,TRUE),VLOOKUP(L938,参考データ!$D$19:$F$27,3,TRUE))))</f>
        <v/>
      </c>
      <c r="T938" s="204" t="str">
        <f>IF(C938="","",IF(AND(J938=0,K938=0),0,IF(Q938="有",IF(H938="ガソリン",VLOOKUP(M938,参考データ!$B$36:$F$38,3,FALSE)/R938^VLOOKUP(M938,参考データ!$B$36:$F$38,4,FALSE)/L938^VLOOKUP(M938,参考データ!$B$36:$F$38,5,FALSE),VLOOKUP(M938,参考データ!$B$39:$F$42,3,FALSE)/R938^VLOOKUP(M938,参考データ!$B$39:$F$42,4,FALSE)/L938^VLOOKUP(M938,参考データ!$B$39:$F$42,5,FALSE))*U938,J938/(IF(I938="委託輸送",IF(H938="ガソリン",INDEX(参考データ!$F$48:$I$50,MATCH(L938,参考データ!$D$48:$D$50,1),MATCH(M938,参考データ!$F$47:$I$47,0)),INDEX(参考データ!$F$51:$I$59,MATCH(L938,参考データ!$D$51:$D$59,1),MATCH(M938,参考データ!$F$47:$I$47,0))),IF(H938="ガソリン",INDEX(参考データ!$F$60:$I$62,MATCH(L938,参考データ!$D$60:$D$62,1),MATCH(M938,参考データ!$F$47:$I$47,0)),INDEX(参考データ!$F$63:$I$71,MATCH(L938,参考データ!$D$63:$D$71,1),MATCH(M938,参考データ!$F$47:$I$47,0))))))))</f>
        <v/>
      </c>
      <c r="U938" s="218" t="str">
        <f t="shared" si="119"/>
        <v/>
      </c>
      <c r="V938" s="206" t="str">
        <f>IF(C938="","",IF(AND(K938=0,T938=0),"OK",IF(Q938="有",IF(OR(IF(I938="委託輸送",IF(H938="ガソリン",VLOOKUP(L938,参考データ!$D$4:$H$6,5,TRUE),VLOOKUP(L938,参考データ!$D$7:$H$15,5,TRUE)),IF(H938="ガソリン",VLOOKUP(L938,参考データ!$D$16:$H$18,5,TRUE),VLOOKUP(L938,参考データ!$D$19:$H$27,5,TRUE)))&lt;(J938/N938),S938&gt;R938),"エラー","OK"),IF(IF(I938="委託輸送",IF(H938="ガソリン",VLOOKUP(L938,参考データ!$D$4:$H$6,5,TRUE),VLOOKUP(L938,参考データ!$D$7:$H$15,5,TRUE)),IF(H938="ガソリン",VLOOKUP(L938,参考データ!$D$16:$H$18,5,TRUE),VLOOKUP(L938,参考データ!$D$19:$H$27,5,TRUE)))&lt;(J938/N938),"エラー","OK"))))</f>
        <v/>
      </c>
      <c r="AN938" s="156">
        <f t="shared" si="120"/>
        <v>0</v>
      </c>
      <c r="AO938" s="156">
        <f t="shared" si="121"/>
        <v>0</v>
      </c>
      <c r="AP938" s="140">
        <f t="shared" si="122"/>
        <v>0</v>
      </c>
      <c r="AQ938" s="159" t="str">
        <f t="shared" si="123"/>
        <v/>
      </c>
    </row>
    <row r="939" spans="2:43" x14ac:dyDescent="0.2">
      <c r="B939" s="202">
        <v>928</v>
      </c>
      <c r="C939" s="45"/>
      <c r="D939" s="114"/>
      <c r="E939" s="114"/>
      <c r="F939" s="114"/>
      <c r="G939" s="44"/>
      <c r="H939" s="10"/>
      <c r="I939" s="10"/>
      <c r="J939" s="5"/>
      <c r="K939" s="36"/>
      <c r="L939" s="37"/>
      <c r="M939" s="8"/>
      <c r="N939" s="82"/>
      <c r="O939" s="68"/>
      <c r="P939" s="82"/>
      <c r="Q939" s="81"/>
      <c r="R939" s="280" t="str">
        <f t="shared" si="118"/>
        <v/>
      </c>
      <c r="S939" s="39" t="str">
        <f>IF(I939="","",IF(I939="委託輸送",IF(H939="ガソリン",VLOOKUP(L939,参考データ!$D$4:$F$6,3,TRUE),VLOOKUP(L939,参考データ!$D$7:$F$15,3,TRUE)),IF(H939="ガソリン",VLOOKUP(L939,参考データ!$D$16:$F$18,3,TRUE),VLOOKUP(L939,参考データ!$D$19:$F$27,3,TRUE))))</f>
        <v/>
      </c>
      <c r="T939" s="204" t="str">
        <f>IF(C939="","",IF(AND(J939=0,K939=0),0,IF(Q939="有",IF(H939="ガソリン",VLOOKUP(M939,参考データ!$B$36:$F$38,3,FALSE)/R939^VLOOKUP(M939,参考データ!$B$36:$F$38,4,FALSE)/L939^VLOOKUP(M939,参考データ!$B$36:$F$38,5,FALSE),VLOOKUP(M939,参考データ!$B$39:$F$42,3,FALSE)/R939^VLOOKUP(M939,参考データ!$B$39:$F$42,4,FALSE)/L939^VLOOKUP(M939,参考データ!$B$39:$F$42,5,FALSE))*U939,J939/(IF(I939="委託輸送",IF(H939="ガソリン",INDEX(参考データ!$F$48:$I$50,MATCH(L939,参考データ!$D$48:$D$50,1),MATCH(M939,参考データ!$F$47:$I$47,0)),INDEX(参考データ!$F$51:$I$59,MATCH(L939,参考データ!$D$51:$D$59,1),MATCH(M939,参考データ!$F$47:$I$47,0))),IF(H939="ガソリン",INDEX(参考データ!$F$60:$I$62,MATCH(L939,参考データ!$D$60:$D$62,1),MATCH(M939,参考データ!$F$47:$I$47,0)),INDEX(参考データ!$F$63:$I$71,MATCH(L939,参考データ!$D$63:$D$71,1),MATCH(M939,参考データ!$F$47:$I$47,0))))))))</f>
        <v/>
      </c>
      <c r="U939" s="218" t="str">
        <f t="shared" si="119"/>
        <v/>
      </c>
      <c r="V939" s="206" t="str">
        <f>IF(C939="","",IF(AND(K939=0,T939=0),"OK",IF(Q939="有",IF(OR(IF(I939="委託輸送",IF(H939="ガソリン",VLOOKUP(L939,参考データ!$D$4:$H$6,5,TRUE),VLOOKUP(L939,参考データ!$D$7:$H$15,5,TRUE)),IF(H939="ガソリン",VLOOKUP(L939,参考データ!$D$16:$H$18,5,TRUE),VLOOKUP(L939,参考データ!$D$19:$H$27,5,TRUE)))&lt;(J939/N939),S939&gt;R939),"エラー","OK"),IF(IF(I939="委託輸送",IF(H939="ガソリン",VLOOKUP(L939,参考データ!$D$4:$H$6,5,TRUE),VLOOKUP(L939,参考データ!$D$7:$H$15,5,TRUE)),IF(H939="ガソリン",VLOOKUP(L939,参考データ!$D$16:$H$18,5,TRUE),VLOOKUP(L939,参考データ!$D$19:$H$27,5,TRUE)))&lt;(J939/N939),"エラー","OK"))))</f>
        <v/>
      </c>
      <c r="AN939" s="156">
        <f t="shared" si="120"/>
        <v>0</v>
      </c>
      <c r="AO939" s="156">
        <f t="shared" si="121"/>
        <v>0</v>
      </c>
      <c r="AP939" s="140">
        <f t="shared" si="122"/>
        <v>0</v>
      </c>
      <c r="AQ939" s="159" t="str">
        <f t="shared" si="123"/>
        <v/>
      </c>
    </row>
    <row r="940" spans="2:43" x14ac:dyDescent="0.2">
      <c r="B940" s="202">
        <v>929</v>
      </c>
      <c r="C940" s="45"/>
      <c r="D940" s="114"/>
      <c r="E940" s="114"/>
      <c r="F940" s="114"/>
      <c r="G940" s="44"/>
      <c r="H940" s="10"/>
      <c r="I940" s="10"/>
      <c r="J940" s="5"/>
      <c r="K940" s="36"/>
      <c r="L940" s="37"/>
      <c r="M940" s="8"/>
      <c r="N940" s="82"/>
      <c r="O940" s="68"/>
      <c r="P940" s="82"/>
      <c r="Q940" s="81"/>
      <c r="R940" s="280" t="str">
        <f t="shared" si="118"/>
        <v/>
      </c>
      <c r="S940" s="39" t="str">
        <f>IF(I940="","",IF(I940="委託輸送",IF(H940="ガソリン",VLOOKUP(L940,参考データ!$D$4:$F$6,3,TRUE),VLOOKUP(L940,参考データ!$D$7:$F$15,3,TRUE)),IF(H940="ガソリン",VLOOKUP(L940,参考データ!$D$16:$F$18,3,TRUE),VLOOKUP(L940,参考データ!$D$19:$F$27,3,TRUE))))</f>
        <v/>
      </c>
      <c r="T940" s="204" t="str">
        <f>IF(C940="","",IF(AND(J940=0,K940=0),0,IF(Q940="有",IF(H940="ガソリン",VLOOKUP(M940,参考データ!$B$36:$F$38,3,FALSE)/R940^VLOOKUP(M940,参考データ!$B$36:$F$38,4,FALSE)/L940^VLOOKUP(M940,参考データ!$B$36:$F$38,5,FALSE),VLOOKUP(M940,参考データ!$B$39:$F$42,3,FALSE)/R940^VLOOKUP(M940,参考データ!$B$39:$F$42,4,FALSE)/L940^VLOOKUP(M940,参考データ!$B$39:$F$42,5,FALSE))*U940,J940/(IF(I940="委託輸送",IF(H940="ガソリン",INDEX(参考データ!$F$48:$I$50,MATCH(L940,参考データ!$D$48:$D$50,1),MATCH(M940,参考データ!$F$47:$I$47,0)),INDEX(参考データ!$F$51:$I$59,MATCH(L940,参考データ!$D$51:$D$59,1),MATCH(M940,参考データ!$F$47:$I$47,0))),IF(H940="ガソリン",INDEX(参考データ!$F$60:$I$62,MATCH(L940,参考データ!$D$60:$D$62,1),MATCH(M940,参考データ!$F$47:$I$47,0)),INDEX(参考データ!$F$63:$I$71,MATCH(L940,参考データ!$D$63:$D$71,1),MATCH(M940,参考データ!$F$47:$I$47,0))))))))</f>
        <v/>
      </c>
      <c r="U940" s="218" t="str">
        <f t="shared" si="119"/>
        <v/>
      </c>
      <c r="V940" s="206" t="str">
        <f>IF(C940="","",IF(AND(K940=0,T940=0),"OK",IF(Q940="有",IF(OR(IF(I940="委託輸送",IF(H940="ガソリン",VLOOKUP(L940,参考データ!$D$4:$H$6,5,TRUE),VLOOKUP(L940,参考データ!$D$7:$H$15,5,TRUE)),IF(H940="ガソリン",VLOOKUP(L940,参考データ!$D$16:$H$18,5,TRUE),VLOOKUP(L940,参考データ!$D$19:$H$27,5,TRUE)))&lt;(J940/N940),S940&gt;R940),"エラー","OK"),IF(IF(I940="委託輸送",IF(H940="ガソリン",VLOOKUP(L940,参考データ!$D$4:$H$6,5,TRUE),VLOOKUP(L940,参考データ!$D$7:$H$15,5,TRUE)),IF(H940="ガソリン",VLOOKUP(L940,参考データ!$D$16:$H$18,5,TRUE),VLOOKUP(L940,参考データ!$D$19:$H$27,5,TRUE)))&lt;(J940/N940),"エラー","OK"))))</f>
        <v/>
      </c>
      <c r="AN940" s="156">
        <f t="shared" si="120"/>
        <v>0</v>
      </c>
      <c r="AO940" s="156">
        <f t="shared" si="121"/>
        <v>0</v>
      </c>
      <c r="AP940" s="140">
        <f t="shared" si="122"/>
        <v>0</v>
      </c>
      <c r="AQ940" s="159" t="str">
        <f t="shared" si="123"/>
        <v/>
      </c>
    </row>
    <row r="941" spans="2:43" x14ac:dyDescent="0.2">
      <c r="B941" s="202">
        <v>930</v>
      </c>
      <c r="C941" s="45"/>
      <c r="D941" s="114"/>
      <c r="E941" s="114"/>
      <c r="F941" s="114"/>
      <c r="G941" s="44"/>
      <c r="H941" s="10"/>
      <c r="I941" s="10"/>
      <c r="J941" s="5"/>
      <c r="K941" s="36"/>
      <c r="L941" s="37"/>
      <c r="M941" s="8"/>
      <c r="N941" s="82"/>
      <c r="O941" s="68"/>
      <c r="P941" s="82"/>
      <c r="Q941" s="81"/>
      <c r="R941" s="280" t="str">
        <f t="shared" si="118"/>
        <v/>
      </c>
      <c r="S941" s="39" t="str">
        <f>IF(I941="","",IF(I941="委託輸送",IF(H941="ガソリン",VLOOKUP(L941,参考データ!$D$4:$F$6,3,TRUE),VLOOKUP(L941,参考データ!$D$7:$F$15,3,TRUE)),IF(H941="ガソリン",VLOOKUP(L941,参考データ!$D$16:$F$18,3,TRUE),VLOOKUP(L941,参考データ!$D$19:$F$27,3,TRUE))))</f>
        <v/>
      </c>
      <c r="T941" s="204" t="str">
        <f>IF(C941="","",IF(AND(J941=0,K941=0),0,IF(Q941="有",IF(H941="ガソリン",VLOOKUP(M941,参考データ!$B$36:$F$38,3,FALSE)/R941^VLOOKUP(M941,参考データ!$B$36:$F$38,4,FALSE)/L941^VLOOKUP(M941,参考データ!$B$36:$F$38,5,FALSE),VLOOKUP(M941,参考データ!$B$39:$F$42,3,FALSE)/R941^VLOOKUP(M941,参考データ!$B$39:$F$42,4,FALSE)/L941^VLOOKUP(M941,参考データ!$B$39:$F$42,5,FALSE))*U941,J941/(IF(I941="委託輸送",IF(H941="ガソリン",INDEX(参考データ!$F$48:$I$50,MATCH(L941,参考データ!$D$48:$D$50,1),MATCH(M941,参考データ!$F$47:$I$47,0)),INDEX(参考データ!$F$51:$I$59,MATCH(L941,参考データ!$D$51:$D$59,1),MATCH(M941,参考データ!$F$47:$I$47,0))),IF(H941="ガソリン",INDEX(参考データ!$F$60:$I$62,MATCH(L941,参考データ!$D$60:$D$62,1),MATCH(M941,参考データ!$F$47:$I$47,0)),INDEX(参考データ!$F$63:$I$71,MATCH(L941,参考データ!$D$63:$D$71,1),MATCH(M941,参考データ!$F$47:$I$47,0))))))))</f>
        <v/>
      </c>
      <c r="U941" s="218" t="str">
        <f t="shared" si="119"/>
        <v/>
      </c>
      <c r="V941" s="206" t="str">
        <f>IF(C941="","",IF(AND(K941=0,T941=0),"OK",IF(Q941="有",IF(OR(IF(I941="委託輸送",IF(H941="ガソリン",VLOOKUP(L941,参考データ!$D$4:$H$6,5,TRUE),VLOOKUP(L941,参考データ!$D$7:$H$15,5,TRUE)),IF(H941="ガソリン",VLOOKUP(L941,参考データ!$D$16:$H$18,5,TRUE),VLOOKUP(L941,参考データ!$D$19:$H$27,5,TRUE)))&lt;(J941/N941),S941&gt;R941),"エラー","OK"),IF(IF(I941="委託輸送",IF(H941="ガソリン",VLOOKUP(L941,参考データ!$D$4:$H$6,5,TRUE),VLOOKUP(L941,参考データ!$D$7:$H$15,5,TRUE)),IF(H941="ガソリン",VLOOKUP(L941,参考データ!$D$16:$H$18,5,TRUE),VLOOKUP(L941,参考データ!$D$19:$H$27,5,TRUE)))&lt;(J941/N941),"エラー","OK"))))</f>
        <v/>
      </c>
      <c r="AN941" s="156">
        <f t="shared" si="120"/>
        <v>0</v>
      </c>
      <c r="AO941" s="156">
        <f t="shared" si="121"/>
        <v>0</v>
      </c>
      <c r="AP941" s="140">
        <f t="shared" si="122"/>
        <v>0</v>
      </c>
      <c r="AQ941" s="159" t="str">
        <f t="shared" si="123"/>
        <v/>
      </c>
    </row>
    <row r="942" spans="2:43" x14ac:dyDescent="0.2">
      <c r="B942" s="202">
        <v>931</v>
      </c>
      <c r="C942" s="45"/>
      <c r="D942" s="114"/>
      <c r="E942" s="114"/>
      <c r="F942" s="114"/>
      <c r="G942" s="44"/>
      <c r="H942" s="10"/>
      <c r="I942" s="10"/>
      <c r="J942" s="5"/>
      <c r="K942" s="36"/>
      <c r="L942" s="37"/>
      <c r="M942" s="8"/>
      <c r="N942" s="82"/>
      <c r="O942" s="68"/>
      <c r="P942" s="82"/>
      <c r="Q942" s="81"/>
      <c r="R942" s="280" t="str">
        <f t="shared" si="118"/>
        <v/>
      </c>
      <c r="S942" s="39" t="str">
        <f>IF(I942="","",IF(I942="委託輸送",IF(H942="ガソリン",VLOOKUP(L942,参考データ!$D$4:$F$6,3,TRUE),VLOOKUP(L942,参考データ!$D$7:$F$15,3,TRUE)),IF(H942="ガソリン",VLOOKUP(L942,参考データ!$D$16:$F$18,3,TRUE),VLOOKUP(L942,参考データ!$D$19:$F$27,3,TRUE))))</f>
        <v/>
      </c>
      <c r="T942" s="204" t="str">
        <f>IF(C942="","",IF(AND(J942=0,K942=0),0,IF(Q942="有",IF(H942="ガソリン",VLOOKUP(M942,参考データ!$B$36:$F$38,3,FALSE)/R942^VLOOKUP(M942,参考データ!$B$36:$F$38,4,FALSE)/L942^VLOOKUP(M942,参考データ!$B$36:$F$38,5,FALSE),VLOOKUP(M942,参考データ!$B$39:$F$42,3,FALSE)/R942^VLOOKUP(M942,参考データ!$B$39:$F$42,4,FALSE)/L942^VLOOKUP(M942,参考データ!$B$39:$F$42,5,FALSE))*U942,J942/(IF(I942="委託輸送",IF(H942="ガソリン",INDEX(参考データ!$F$48:$I$50,MATCH(L942,参考データ!$D$48:$D$50,1),MATCH(M942,参考データ!$F$47:$I$47,0)),INDEX(参考データ!$F$51:$I$59,MATCH(L942,参考データ!$D$51:$D$59,1),MATCH(M942,参考データ!$F$47:$I$47,0))),IF(H942="ガソリン",INDEX(参考データ!$F$60:$I$62,MATCH(L942,参考データ!$D$60:$D$62,1),MATCH(M942,参考データ!$F$47:$I$47,0)),INDEX(参考データ!$F$63:$I$71,MATCH(L942,参考データ!$D$63:$D$71,1),MATCH(M942,参考データ!$F$47:$I$47,0))))))))</f>
        <v/>
      </c>
      <c r="U942" s="218" t="str">
        <f t="shared" si="119"/>
        <v/>
      </c>
      <c r="V942" s="206" t="str">
        <f>IF(C942="","",IF(AND(K942=0,T942=0),"OK",IF(Q942="有",IF(OR(IF(I942="委託輸送",IF(H942="ガソリン",VLOOKUP(L942,参考データ!$D$4:$H$6,5,TRUE),VLOOKUP(L942,参考データ!$D$7:$H$15,5,TRUE)),IF(H942="ガソリン",VLOOKUP(L942,参考データ!$D$16:$H$18,5,TRUE),VLOOKUP(L942,参考データ!$D$19:$H$27,5,TRUE)))&lt;(J942/N942),S942&gt;R942),"エラー","OK"),IF(IF(I942="委託輸送",IF(H942="ガソリン",VLOOKUP(L942,参考データ!$D$4:$H$6,5,TRUE),VLOOKUP(L942,参考データ!$D$7:$H$15,5,TRUE)),IF(H942="ガソリン",VLOOKUP(L942,参考データ!$D$16:$H$18,5,TRUE),VLOOKUP(L942,参考データ!$D$19:$H$27,5,TRUE)))&lt;(J942/N942),"エラー","OK"))))</f>
        <v/>
      </c>
      <c r="AN942" s="156">
        <f t="shared" si="120"/>
        <v>0</v>
      </c>
      <c r="AO942" s="156">
        <f t="shared" si="121"/>
        <v>0</v>
      </c>
      <c r="AP942" s="140">
        <f t="shared" si="122"/>
        <v>0</v>
      </c>
      <c r="AQ942" s="159" t="str">
        <f t="shared" si="123"/>
        <v/>
      </c>
    </row>
    <row r="943" spans="2:43" x14ac:dyDescent="0.2">
      <c r="B943" s="202">
        <v>932</v>
      </c>
      <c r="C943" s="45"/>
      <c r="D943" s="114"/>
      <c r="E943" s="114"/>
      <c r="F943" s="114"/>
      <c r="G943" s="44"/>
      <c r="H943" s="10"/>
      <c r="I943" s="10"/>
      <c r="J943" s="5"/>
      <c r="K943" s="36"/>
      <c r="L943" s="37"/>
      <c r="M943" s="8"/>
      <c r="N943" s="82"/>
      <c r="O943" s="68"/>
      <c r="P943" s="82"/>
      <c r="Q943" s="81"/>
      <c r="R943" s="280" t="str">
        <f t="shared" si="118"/>
        <v/>
      </c>
      <c r="S943" s="39" t="str">
        <f>IF(I943="","",IF(I943="委託輸送",IF(H943="ガソリン",VLOOKUP(L943,参考データ!$D$4:$F$6,3,TRUE),VLOOKUP(L943,参考データ!$D$7:$F$15,3,TRUE)),IF(H943="ガソリン",VLOOKUP(L943,参考データ!$D$16:$F$18,3,TRUE),VLOOKUP(L943,参考データ!$D$19:$F$27,3,TRUE))))</f>
        <v/>
      </c>
      <c r="T943" s="204" t="str">
        <f>IF(C943="","",IF(AND(J943=0,K943=0),0,IF(Q943="有",IF(H943="ガソリン",VLOOKUP(M943,参考データ!$B$36:$F$38,3,FALSE)/R943^VLOOKUP(M943,参考データ!$B$36:$F$38,4,FALSE)/L943^VLOOKUP(M943,参考データ!$B$36:$F$38,5,FALSE),VLOOKUP(M943,参考データ!$B$39:$F$42,3,FALSE)/R943^VLOOKUP(M943,参考データ!$B$39:$F$42,4,FALSE)/L943^VLOOKUP(M943,参考データ!$B$39:$F$42,5,FALSE))*U943,J943/(IF(I943="委託輸送",IF(H943="ガソリン",INDEX(参考データ!$F$48:$I$50,MATCH(L943,参考データ!$D$48:$D$50,1),MATCH(M943,参考データ!$F$47:$I$47,0)),INDEX(参考データ!$F$51:$I$59,MATCH(L943,参考データ!$D$51:$D$59,1),MATCH(M943,参考データ!$F$47:$I$47,0))),IF(H943="ガソリン",INDEX(参考データ!$F$60:$I$62,MATCH(L943,参考データ!$D$60:$D$62,1),MATCH(M943,参考データ!$F$47:$I$47,0)),INDEX(参考データ!$F$63:$I$71,MATCH(L943,参考データ!$D$63:$D$71,1),MATCH(M943,参考データ!$F$47:$I$47,0))))))))</f>
        <v/>
      </c>
      <c r="U943" s="218" t="str">
        <f t="shared" si="119"/>
        <v/>
      </c>
      <c r="V943" s="206" t="str">
        <f>IF(C943="","",IF(AND(K943=0,T943=0),"OK",IF(Q943="有",IF(OR(IF(I943="委託輸送",IF(H943="ガソリン",VLOOKUP(L943,参考データ!$D$4:$H$6,5,TRUE),VLOOKUP(L943,参考データ!$D$7:$H$15,5,TRUE)),IF(H943="ガソリン",VLOOKUP(L943,参考データ!$D$16:$H$18,5,TRUE),VLOOKUP(L943,参考データ!$D$19:$H$27,5,TRUE)))&lt;(J943/N943),S943&gt;R943),"エラー","OK"),IF(IF(I943="委託輸送",IF(H943="ガソリン",VLOOKUP(L943,参考データ!$D$4:$H$6,5,TRUE),VLOOKUP(L943,参考データ!$D$7:$H$15,5,TRUE)),IF(H943="ガソリン",VLOOKUP(L943,参考データ!$D$16:$H$18,5,TRUE),VLOOKUP(L943,参考データ!$D$19:$H$27,5,TRUE)))&lt;(J943/N943),"エラー","OK"))))</f>
        <v/>
      </c>
      <c r="AN943" s="156">
        <f t="shared" si="120"/>
        <v>0</v>
      </c>
      <c r="AO943" s="156">
        <f t="shared" si="121"/>
        <v>0</v>
      </c>
      <c r="AP943" s="140">
        <f t="shared" si="122"/>
        <v>0</v>
      </c>
      <c r="AQ943" s="159" t="str">
        <f t="shared" si="123"/>
        <v/>
      </c>
    </row>
    <row r="944" spans="2:43" x14ac:dyDescent="0.2">
      <c r="B944" s="202">
        <v>933</v>
      </c>
      <c r="C944" s="45"/>
      <c r="D944" s="114"/>
      <c r="E944" s="114"/>
      <c r="F944" s="114"/>
      <c r="G944" s="44"/>
      <c r="H944" s="10"/>
      <c r="I944" s="10"/>
      <c r="J944" s="5"/>
      <c r="K944" s="36"/>
      <c r="L944" s="37"/>
      <c r="M944" s="8"/>
      <c r="N944" s="82"/>
      <c r="O944" s="68"/>
      <c r="P944" s="82"/>
      <c r="Q944" s="81"/>
      <c r="R944" s="280" t="str">
        <f t="shared" si="118"/>
        <v/>
      </c>
      <c r="S944" s="39" t="str">
        <f>IF(I944="","",IF(I944="委託輸送",IF(H944="ガソリン",VLOOKUP(L944,参考データ!$D$4:$F$6,3,TRUE),VLOOKUP(L944,参考データ!$D$7:$F$15,3,TRUE)),IF(H944="ガソリン",VLOOKUP(L944,参考データ!$D$16:$F$18,3,TRUE),VLOOKUP(L944,参考データ!$D$19:$F$27,3,TRUE))))</f>
        <v/>
      </c>
      <c r="T944" s="204" t="str">
        <f>IF(C944="","",IF(AND(J944=0,K944=0),0,IF(Q944="有",IF(H944="ガソリン",VLOOKUP(M944,参考データ!$B$36:$F$38,3,FALSE)/R944^VLOOKUP(M944,参考データ!$B$36:$F$38,4,FALSE)/L944^VLOOKUP(M944,参考データ!$B$36:$F$38,5,FALSE),VLOOKUP(M944,参考データ!$B$39:$F$42,3,FALSE)/R944^VLOOKUP(M944,参考データ!$B$39:$F$42,4,FALSE)/L944^VLOOKUP(M944,参考データ!$B$39:$F$42,5,FALSE))*U944,J944/(IF(I944="委託輸送",IF(H944="ガソリン",INDEX(参考データ!$F$48:$I$50,MATCH(L944,参考データ!$D$48:$D$50,1),MATCH(M944,参考データ!$F$47:$I$47,0)),INDEX(参考データ!$F$51:$I$59,MATCH(L944,参考データ!$D$51:$D$59,1),MATCH(M944,参考データ!$F$47:$I$47,0))),IF(H944="ガソリン",INDEX(参考データ!$F$60:$I$62,MATCH(L944,参考データ!$D$60:$D$62,1),MATCH(M944,参考データ!$F$47:$I$47,0)),INDEX(参考データ!$F$63:$I$71,MATCH(L944,参考データ!$D$63:$D$71,1),MATCH(M944,参考データ!$F$47:$I$47,0))))))))</f>
        <v/>
      </c>
      <c r="U944" s="218" t="str">
        <f t="shared" si="119"/>
        <v/>
      </c>
      <c r="V944" s="206" t="str">
        <f>IF(C944="","",IF(AND(K944=0,T944=0),"OK",IF(Q944="有",IF(OR(IF(I944="委託輸送",IF(H944="ガソリン",VLOOKUP(L944,参考データ!$D$4:$H$6,5,TRUE),VLOOKUP(L944,参考データ!$D$7:$H$15,5,TRUE)),IF(H944="ガソリン",VLOOKUP(L944,参考データ!$D$16:$H$18,5,TRUE),VLOOKUP(L944,参考データ!$D$19:$H$27,5,TRUE)))&lt;(J944/N944),S944&gt;R944),"エラー","OK"),IF(IF(I944="委託輸送",IF(H944="ガソリン",VLOOKUP(L944,参考データ!$D$4:$H$6,5,TRUE),VLOOKUP(L944,参考データ!$D$7:$H$15,5,TRUE)),IF(H944="ガソリン",VLOOKUP(L944,参考データ!$D$16:$H$18,5,TRUE),VLOOKUP(L944,参考データ!$D$19:$H$27,5,TRUE)))&lt;(J944/N944),"エラー","OK"))))</f>
        <v/>
      </c>
      <c r="AN944" s="156">
        <f t="shared" si="120"/>
        <v>0</v>
      </c>
      <c r="AO944" s="156">
        <f t="shared" si="121"/>
        <v>0</v>
      </c>
      <c r="AP944" s="140">
        <f t="shared" si="122"/>
        <v>0</v>
      </c>
      <c r="AQ944" s="159" t="str">
        <f t="shared" si="123"/>
        <v/>
      </c>
    </row>
    <row r="945" spans="2:43" x14ac:dyDescent="0.2">
      <c r="B945" s="202">
        <v>934</v>
      </c>
      <c r="C945" s="45"/>
      <c r="D945" s="114"/>
      <c r="E945" s="114"/>
      <c r="F945" s="114"/>
      <c r="G945" s="44"/>
      <c r="H945" s="10"/>
      <c r="I945" s="10"/>
      <c r="J945" s="5"/>
      <c r="K945" s="36"/>
      <c r="L945" s="37"/>
      <c r="M945" s="8"/>
      <c r="N945" s="82"/>
      <c r="O945" s="68"/>
      <c r="P945" s="82"/>
      <c r="Q945" s="81"/>
      <c r="R945" s="280" t="str">
        <f t="shared" si="118"/>
        <v/>
      </c>
      <c r="S945" s="39" t="str">
        <f>IF(I945="","",IF(I945="委託輸送",IF(H945="ガソリン",VLOOKUP(L945,参考データ!$D$4:$F$6,3,TRUE),VLOOKUP(L945,参考データ!$D$7:$F$15,3,TRUE)),IF(H945="ガソリン",VLOOKUP(L945,参考データ!$D$16:$F$18,3,TRUE),VLOOKUP(L945,参考データ!$D$19:$F$27,3,TRUE))))</f>
        <v/>
      </c>
      <c r="T945" s="204" t="str">
        <f>IF(C945="","",IF(AND(J945=0,K945=0),0,IF(Q945="有",IF(H945="ガソリン",VLOOKUP(M945,参考データ!$B$36:$F$38,3,FALSE)/R945^VLOOKUP(M945,参考データ!$B$36:$F$38,4,FALSE)/L945^VLOOKUP(M945,参考データ!$B$36:$F$38,5,FALSE),VLOOKUP(M945,参考データ!$B$39:$F$42,3,FALSE)/R945^VLOOKUP(M945,参考データ!$B$39:$F$42,4,FALSE)/L945^VLOOKUP(M945,参考データ!$B$39:$F$42,5,FALSE))*U945,J945/(IF(I945="委託輸送",IF(H945="ガソリン",INDEX(参考データ!$F$48:$I$50,MATCH(L945,参考データ!$D$48:$D$50,1),MATCH(M945,参考データ!$F$47:$I$47,0)),INDEX(参考データ!$F$51:$I$59,MATCH(L945,参考データ!$D$51:$D$59,1),MATCH(M945,参考データ!$F$47:$I$47,0))),IF(H945="ガソリン",INDEX(参考データ!$F$60:$I$62,MATCH(L945,参考データ!$D$60:$D$62,1),MATCH(M945,参考データ!$F$47:$I$47,0)),INDEX(参考データ!$F$63:$I$71,MATCH(L945,参考データ!$D$63:$D$71,1),MATCH(M945,参考データ!$F$47:$I$47,0))))))))</f>
        <v/>
      </c>
      <c r="U945" s="218" t="str">
        <f t="shared" si="119"/>
        <v/>
      </c>
      <c r="V945" s="206" t="str">
        <f>IF(C945="","",IF(AND(K945=0,T945=0),"OK",IF(Q945="有",IF(OR(IF(I945="委託輸送",IF(H945="ガソリン",VLOOKUP(L945,参考データ!$D$4:$H$6,5,TRUE),VLOOKUP(L945,参考データ!$D$7:$H$15,5,TRUE)),IF(H945="ガソリン",VLOOKUP(L945,参考データ!$D$16:$H$18,5,TRUE),VLOOKUP(L945,参考データ!$D$19:$H$27,5,TRUE)))&lt;(J945/N945),S945&gt;R945),"エラー","OK"),IF(IF(I945="委託輸送",IF(H945="ガソリン",VLOOKUP(L945,参考データ!$D$4:$H$6,5,TRUE),VLOOKUP(L945,参考データ!$D$7:$H$15,5,TRUE)),IF(H945="ガソリン",VLOOKUP(L945,参考データ!$D$16:$H$18,5,TRUE),VLOOKUP(L945,参考データ!$D$19:$H$27,5,TRUE)))&lt;(J945/N945),"エラー","OK"))))</f>
        <v/>
      </c>
      <c r="AN945" s="156">
        <f t="shared" si="120"/>
        <v>0</v>
      </c>
      <c r="AO945" s="156">
        <f t="shared" si="121"/>
        <v>0</v>
      </c>
      <c r="AP945" s="140">
        <f t="shared" si="122"/>
        <v>0</v>
      </c>
      <c r="AQ945" s="159" t="str">
        <f t="shared" si="123"/>
        <v/>
      </c>
    </row>
    <row r="946" spans="2:43" x14ac:dyDescent="0.2">
      <c r="B946" s="202">
        <v>935</v>
      </c>
      <c r="C946" s="45"/>
      <c r="D946" s="114"/>
      <c r="E946" s="114"/>
      <c r="F946" s="114"/>
      <c r="G946" s="44"/>
      <c r="H946" s="10"/>
      <c r="I946" s="10"/>
      <c r="J946" s="5"/>
      <c r="K946" s="36"/>
      <c r="L946" s="37"/>
      <c r="M946" s="8"/>
      <c r="N946" s="82"/>
      <c r="O946" s="68"/>
      <c r="P946" s="82"/>
      <c r="Q946" s="81"/>
      <c r="R946" s="280" t="str">
        <f t="shared" si="118"/>
        <v/>
      </c>
      <c r="S946" s="39" t="str">
        <f>IF(I946="","",IF(I946="委託輸送",IF(H946="ガソリン",VLOOKUP(L946,参考データ!$D$4:$F$6,3,TRUE),VLOOKUP(L946,参考データ!$D$7:$F$15,3,TRUE)),IF(H946="ガソリン",VLOOKUP(L946,参考データ!$D$16:$F$18,3,TRUE),VLOOKUP(L946,参考データ!$D$19:$F$27,3,TRUE))))</f>
        <v/>
      </c>
      <c r="T946" s="204" t="str">
        <f>IF(C946="","",IF(AND(J946=0,K946=0),0,IF(Q946="有",IF(H946="ガソリン",VLOOKUP(M946,参考データ!$B$36:$F$38,3,FALSE)/R946^VLOOKUP(M946,参考データ!$B$36:$F$38,4,FALSE)/L946^VLOOKUP(M946,参考データ!$B$36:$F$38,5,FALSE),VLOOKUP(M946,参考データ!$B$39:$F$42,3,FALSE)/R946^VLOOKUP(M946,参考データ!$B$39:$F$42,4,FALSE)/L946^VLOOKUP(M946,参考データ!$B$39:$F$42,5,FALSE))*U946,J946/(IF(I946="委託輸送",IF(H946="ガソリン",INDEX(参考データ!$F$48:$I$50,MATCH(L946,参考データ!$D$48:$D$50,1),MATCH(M946,参考データ!$F$47:$I$47,0)),INDEX(参考データ!$F$51:$I$59,MATCH(L946,参考データ!$D$51:$D$59,1),MATCH(M946,参考データ!$F$47:$I$47,0))),IF(H946="ガソリン",INDEX(参考データ!$F$60:$I$62,MATCH(L946,参考データ!$D$60:$D$62,1),MATCH(M946,参考データ!$F$47:$I$47,0)),INDEX(参考データ!$F$63:$I$71,MATCH(L946,参考データ!$D$63:$D$71,1),MATCH(M946,参考データ!$F$47:$I$47,0))))))))</f>
        <v/>
      </c>
      <c r="U946" s="218" t="str">
        <f t="shared" si="119"/>
        <v/>
      </c>
      <c r="V946" s="206" t="str">
        <f>IF(C946="","",IF(AND(K946=0,T946=0),"OK",IF(Q946="有",IF(OR(IF(I946="委託輸送",IF(H946="ガソリン",VLOOKUP(L946,参考データ!$D$4:$H$6,5,TRUE),VLOOKUP(L946,参考データ!$D$7:$H$15,5,TRUE)),IF(H946="ガソリン",VLOOKUP(L946,参考データ!$D$16:$H$18,5,TRUE),VLOOKUP(L946,参考データ!$D$19:$H$27,5,TRUE)))&lt;(J946/N946),S946&gt;R946),"エラー","OK"),IF(IF(I946="委託輸送",IF(H946="ガソリン",VLOOKUP(L946,参考データ!$D$4:$H$6,5,TRUE),VLOOKUP(L946,参考データ!$D$7:$H$15,5,TRUE)),IF(H946="ガソリン",VLOOKUP(L946,参考データ!$D$16:$H$18,5,TRUE),VLOOKUP(L946,参考データ!$D$19:$H$27,5,TRUE)))&lt;(J946/N946),"エラー","OK"))))</f>
        <v/>
      </c>
      <c r="AN946" s="156">
        <f t="shared" si="120"/>
        <v>0</v>
      </c>
      <c r="AO946" s="156">
        <f t="shared" si="121"/>
        <v>0</v>
      </c>
      <c r="AP946" s="140">
        <f t="shared" si="122"/>
        <v>0</v>
      </c>
      <c r="AQ946" s="159" t="str">
        <f t="shared" si="123"/>
        <v/>
      </c>
    </row>
    <row r="947" spans="2:43" x14ac:dyDescent="0.2">
      <c r="B947" s="202">
        <v>936</v>
      </c>
      <c r="C947" s="45"/>
      <c r="D947" s="114"/>
      <c r="E947" s="114"/>
      <c r="F947" s="114"/>
      <c r="G947" s="44"/>
      <c r="H947" s="10"/>
      <c r="I947" s="10"/>
      <c r="J947" s="5"/>
      <c r="K947" s="36"/>
      <c r="L947" s="37"/>
      <c r="M947" s="8"/>
      <c r="N947" s="82"/>
      <c r="O947" s="68"/>
      <c r="P947" s="82"/>
      <c r="Q947" s="81"/>
      <c r="R947" s="280" t="str">
        <f t="shared" si="118"/>
        <v/>
      </c>
      <c r="S947" s="39" t="str">
        <f>IF(I947="","",IF(I947="委託輸送",IF(H947="ガソリン",VLOOKUP(L947,参考データ!$D$4:$F$6,3,TRUE),VLOOKUP(L947,参考データ!$D$7:$F$15,3,TRUE)),IF(H947="ガソリン",VLOOKUP(L947,参考データ!$D$16:$F$18,3,TRUE),VLOOKUP(L947,参考データ!$D$19:$F$27,3,TRUE))))</f>
        <v/>
      </c>
      <c r="T947" s="204" t="str">
        <f>IF(C947="","",IF(AND(J947=0,K947=0),0,IF(Q947="有",IF(H947="ガソリン",VLOOKUP(M947,参考データ!$B$36:$F$38,3,FALSE)/R947^VLOOKUP(M947,参考データ!$B$36:$F$38,4,FALSE)/L947^VLOOKUP(M947,参考データ!$B$36:$F$38,5,FALSE),VLOOKUP(M947,参考データ!$B$39:$F$42,3,FALSE)/R947^VLOOKUP(M947,参考データ!$B$39:$F$42,4,FALSE)/L947^VLOOKUP(M947,参考データ!$B$39:$F$42,5,FALSE))*U947,J947/(IF(I947="委託輸送",IF(H947="ガソリン",INDEX(参考データ!$F$48:$I$50,MATCH(L947,参考データ!$D$48:$D$50,1),MATCH(M947,参考データ!$F$47:$I$47,0)),INDEX(参考データ!$F$51:$I$59,MATCH(L947,参考データ!$D$51:$D$59,1),MATCH(M947,参考データ!$F$47:$I$47,0))),IF(H947="ガソリン",INDEX(参考データ!$F$60:$I$62,MATCH(L947,参考データ!$D$60:$D$62,1),MATCH(M947,参考データ!$F$47:$I$47,0)),INDEX(参考データ!$F$63:$I$71,MATCH(L947,参考データ!$D$63:$D$71,1),MATCH(M947,参考データ!$F$47:$I$47,0))))))))</f>
        <v/>
      </c>
      <c r="U947" s="218" t="str">
        <f t="shared" si="119"/>
        <v/>
      </c>
      <c r="V947" s="206" t="str">
        <f>IF(C947="","",IF(AND(K947=0,T947=0),"OK",IF(Q947="有",IF(OR(IF(I947="委託輸送",IF(H947="ガソリン",VLOOKUP(L947,参考データ!$D$4:$H$6,5,TRUE),VLOOKUP(L947,参考データ!$D$7:$H$15,5,TRUE)),IF(H947="ガソリン",VLOOKUP(L947,参考データ!$D$16:$H$18,5,TRUE),VLOOKUP(L947,参考データ!$D$19:$H$27,5,TRUE)))&lt;(J947/N947),S947&gt;R947),"エラー","OK"),IF(IF(I947="委託輸送",IF(H947="ガソリン",VLOOKUP(L947,参考データ!$D$4:$H$6,5,TRUE),VLOOKUP(L947,参考データ!$D$7:$H$15,5,TRUE)),IF(H947="ガソリン",VLOOKUP(L947,参考データ!$D$16:$H$18,5,TRUE),VLOOKUP(L947,参考データ!$D$19:$H$27,5,TRUE)))&lt;(J947/N947),"エラー","OK"))))</f>
        <v/>
      </c>
      <c r="AN947" s="156">
        <f t="shared" si="120"/>
        <v>0</v>
      </c>
      <c r="AO947" s="156">
        <f t="shared" si="121"/>
        <v>0</v>
      </c>
      <c r="AP947" s="140">
        <f t="shared" si="122"/>
        <v>0</v>
      </c>
      <c r="AQ947" s="159" t="str">
        <f t="shared" si="123"/>
        <v/>
      </c>
    </row>
    <row r="948" spans="2:43" x14ac:dyDescent="0.2">
      <c r="B948" s="202">
        <v>937</v>
      </c>
      <c r="C948" s="45"/>
      <c r="D948" s="114"/>
      <c r="E948" s="114"/>
      <c r="F948" s="114"/>
      <c r="G948" s="44"/>
      <c r="H948" s="10"/>
      <c r="I948" s="10"/>
      <c r="J948" s="5"/>
      <c r="K948" s="36"/>
      <c r="L948" s="37"/>
      <c r="M948" s="8"/>
      <c r="N948" s="82"/>
      <c r="O948" s="68"/>
      <c r="P948" s="82"/>
      <c r="Q948" s="81"/>
      <c r="R948" s="280" t="str">
        <f t="shared" si="118"/>
        <v/>
      </c>
      <c r="S948" s="39" t="str">
        <f>IF(I948="","",IF(I948="委託輸送",IF(H948="ガソリン",VLOOKUP(L948,参考データ!$D$4:$F$6,3,TRUE),VLOOKUP(L948,参考データ!$D$7:$F$15,3,TRUE)),IF(H948="ガソリン",VLOOKUP(L948,参考データ!$D$16:$F$18,3,TRUE),VLOOKUP(L948,参考データ!$D$19:$F$27,3,TRUE))))</f>
        <v/>
      </c>
      <c r="T948" s="204" t="str">
        <f>IF(C948="","",IF(AND(J948=0,K948=0),0,IF(Q948="有",IF(H948="ガソリン",VLOOKUP(M948,参考データ!$B$36:$F$38,3,FALSE)/R948^VLOOKUP(M948,参考データ!$B$36:$F$38,4,FALSE)/L948^VLOOKUP(M948,参考データ!$B$36:$F$38,5,FALSE),VLOOKUP(M948,参考データ!$B$39:$F$42,3,FALSE)/R948^VLOOKUP(M948,参考データ!$B$39:$F$42,4,FALSE)/L948^VLOOKUP(M948,参考データ!$B$39:$F$42,5,FALSE))*U948,J948/(IF(I948="委託輸送",IF(H948="ガソリン",INDEX(参考データ!$F$48:$I$50,MATCH(L948,参考データ!$D$48:$D$50,1),MATCH(M948,参考データ!$F$47:$I$47,0)),INDEX(参考データ!$F$51:$I$59,MATCH(L948,参考データ!$D$51:$D$59,1),MATCH(M948,参考データ!$F$47:$I$47,0))),IF(H948="ガソリン",INDEX(参考データ!$F$60:$I$62,MATCH(L948,参考データ!$D$60:$D$62,1),MATCH(M948,参考データ!$F$47:$I$47,0)),INDEX(参考データ!$F$63:$I$71,MATCH(L948,参考データ!$D$63:$D$71,1),MATCH(M948,参考データ!$F$47:$I$47,0))))))))</f>
        <v/>
      </c>
      <c r="U948" s="218" t="str">
        <f t="shared" si="119"/>
        <v/>
      </c>
      <c r="V948" s="206" t="str">
        <f>IF(C948="","",IF(AND(K948=0,T948=0),"OK",IF(Q948="有",IF(OR(IF(I948="委託輸送",IF(H948="ガソリン",VLOOKUP(L948,参考データ!$D$4:$H$6,5,TRUE),VLOOKUP(L948,参考データ!$D$7:$H$15,5,TRUE)),IF(H948="ガソリン",VLOOKUP(L948,参考データ!$D$16:$H$18,5,TRUE),VLOOKUP(L948,参考データ!$D$19:$H$27,5,TRUE)))&lt;(J948/N948),S948&gt;R948),"エラー","OK"),IF(IF(I948="委託輸送",IF(H948="ガソリン",VLOOKUP(L948,参考データ!$D$4:$H$6,5,TRUE),VLOOKUP(L948,参考データ!$D$7:$H$15,5,TRUE)),IF(H948="ガソリン",VLOOKUP(L948,参考データ!$D$16:$H$18,5,TRUE),VLOOKUP(L948,参考データ!$D$19:$H$27,5,TRUE)))&lt;(J948/N948),"エラー","OK"))))</f>
        <v/>
      </c>
      <c r="AN948" s="156">
        <f t="shared" si="120"/>
        <v>0</v>
      </c>
      <c r="AO948" s="156">
        <f t="shared" si="121"/>
        <v>0</v>
      </c>
      <c r="AP948" s="140">
        <f t="shared" si="122"/>
        <v>0</v>
      </c>
      <c r="AQ948" s="159" t="str">
        <f t="shared" si="123"/>
        <v/>
      </c>
    </row>
    <row r="949" spans="2:43" x14ac:dyDescent="0.2">
      <c r="B949" s="202">
        <v>938</v>
      </c>
      <c r="C949" s="45"/>
      <c r="D949" s="114"/>
      <c r="E949" s="114"/>
      <c r="F949" s="114"/>
      <c r="G949" s="44"/>
      <c r="H949" s="10"/>
      <c r="I949" s="10"/>
      <c r="J949" s="5"/>
      <c r="K949" s="36"/>
      <c r="L949" s="37"/>
      <c r="M949" s="8"/>
      <c r="N949" s="82"/>
      <c r="O949" s="68"/>
      <c r="P949" s="82"/>
      <c r="Q949" s="81"/>
      <c r="R949" s="280" t="str">
        <f t="shared" si="118"/>
        <v/>
      </c>
      <c r="S949" s="39" t="str">
        <f>IF(I949="","",IF(I949="委託輸送",IF(H949="ガソリン",VLOOKUP(L949,参考データ!$D$4:$F$6,3,TRUE),VLOOKUP(L949,参考データ!$D$7:$F$15,3,TRUE)),IF(H949="ガソリン",VLOOKUP(L949,参考データ!$D$16:$F$18,3,TRUE),VLOOKUP(L949,参考データ!$D$19:$F$27,3,TRUE))))</f>
        <v/>
      </c>
      <c r="T949" s="204" t="str">
        <f>IF(C949="","",IF(AND(J949=0,K949=0),0,IF(Q949="有",IF(H949="ガソリン",VLOOKUP(M949,参考データ!$B$36:$F$38,3,FALSE)/R949^VLOOKUP(M949,参考データ!$B$36:$F$38,4,FALSE)/L949^VLOOKUP(M949,参考データ!$B$36:$F$38,5,FALSE),VLOOKUP(M949,参考データ!$B$39:$F$42,3,FALSE)/R949^VLOOKUP(M949,参考データ!$B$39:$F$42,4,FALSE)/L949^VLOOKUP(M949,参考データ!$B$39:$F$42,5,FALSE))*U949,J949/(IF(I949="委託輸送",IF(H949="ガソリン",INDEX(参考データ!$F$48:$I$50,MATCH(L949,参考データ!$D$48:$D$50,1),MATCH(M949,参考データ!$F$47:$I$47,0)),INDEX(参考データ!$F$51:$I$59,MATCH(L949,参考データ!$D$51:$D$59,1),MATCH(M949,参考データ!$F$47:$I$47,0))),IF(H949="ガソリン",INDEX(参考データ!$F$60:$I$62,MATCH(L949,参考データ!$D$60:$D$62,1),MATCH(M949,参考データ!$F$47:$I$47,0)),INDEX(参考データ!$F$63:$I$71,MATCH(L949,参考データ!$D$63:$D$71,1),MATCH(M949,参考データ!$F$47:$I$47,0))))))))</f>
        <v/>
      </c>
      <c r="U949" s="218" t="str">
        <f t="shared" si="119"/>
        <v/>
      </c>
      <c r="V949" s="206" t="str">
        <f>IF(C949="","",IF(AND(K949=0,T949=0),"OK",IF(Q949="有",IF(OR(IF(I949="委託輸送",IF(H949="ガソリン",VLOOKUP(L949,参考データ!$D$4:$H$6,5,TRUE),VLOOKUP(L949,参考データ!$D$7:$H$15,5,TRUE)),IF(H949="ガソリン",VLOOKUP(L949,参考データ!$D$16:$H$18,5,TRUE),VLOOKUP(L949,参考データ!$D$19:$H$27,5,TRUE)))&lt;(J949/N949),S949&gt;R949),"エラー","OK"),IF(IF(I949="委託輸送",IF(H949="ガソリン",VLOOKUP(L949,参考データ!$D$4:$H$6,5,TRUE),VLOOKUP(L949,参考データ!$D$7:$H$15,5,TRUE)),IF(H949="ガソリン",VLOOKUP(L949,参考データ!$D$16:$H$18,5,TRUE),VLOOKUP(L949,参考データ!$D$19:$H$27,5,TRUE)))&lt;(J949/N949),"エラー","OK"))))</f>
        <v/>
      </c>
      <c r="AN949" s="156">
        <f t="shared" si="120"/>
        <v>0</v>
      </c>
      <c r="AO949" s="156">
        <f t="shared" si="121"/>
        <v>0</v>
      </c>
      <c r="AP949" s="140">
        <f t="shared" si="122"/>
        <v>0</v>
      </c>
      <c r="AQ949" s="159" t="str">
        <f t="shared" si="123"/>
        <v/>
      </c>
    </row>
    <row r="950" spans="2:43" x14ac:dyDescent="0.2">
      <c r="B950" s="202">
        <v>939</v>
      </c>
      <c r="C950" s="45"/>
      <c r="D950" s="114"/>
      <c r="E950" s="114"/>
      <c r="F950" s="114"/>
      <c r="G950" s="44"/>
      <c r="H950" s="10"/>
      <c r="I950" s="10"/>
      <c r="J950" s="5"/>
      <c r="K950" s="36"/>
      <c r="L950" s="37"/>
      <c r="M950" s="8"/>
      <c r="N950" s="82"/>
      <c r="O950" s="68"/>
      <c r="P950" s="82"/>
      <c r="Q950" s="81"/>
      <c r="R950" s="280" t="str">
        <f t="shared" si="118"/>
        <v/>
      </c>
      <c r="S950" s="39" t="str">
        <f>IF(I950="","",IF(I950="委託輸送",IF(H950="ガソリン",VLOOKUP(L950,参考データ!$D$4:$F$6,3,TRUE),VLOOKUP(L950,参考データ!$D$7:$F$15,3,TRUE)),IF(H950="ガソリン",VLOOKUP(L950,参考データ!$D$16:$F$18,3,TRUE),VLOOKUP(L950,参考データ!$D$19:$F$27,3,TRUE))))</f>
        <v/>
      </c>
      <c r="T950" s="204" t="str">
        <f>IF(C950="","",IF(AND(J950=0,K950=0),0,IF(Q950="有",IF(H950="ガソリン",VLOOKUP(M950,参考データ!$B$36:$F$38,3,FALSE)/R950^VLOOKUP(M950,参考データ!$B$36:$F$38,4,FALSE)/L950^VLOOKUP(M950,参考データ!$B$36:$F$38,5,FALSE),VLOOKUP(M950,参考データ!$B$39:$F$42,3,FALSE)/R950^VLOOKUP(M950,参考データ!$B$39:$F$42,4,FALSE)/L950^VLOOKUP(M950,参考データ!$B$39:$F$42,5,FALSE))*U950,J950/(IF(I950="委託輸送",IF(H950="ガソリン",INDEX(参考データ!$F$48:$I$50,MATCH(L950,参考データ!$D$48:$D$50,1),MATCH(M950,参考データ!$F$47:$I$47,0)),INDEX(参考データ!$F$51:$I$59,MATCH(L950,参考データ!$D$51:$D$59,1),MATCH(M950,参考データ!$F$47:$I$47,0))),IF(H950="ガソリン",INDEX(参考データ!$F$60:$I$62,MATCH(L950,参考データ!$D$60:$D$62,1),MATCH(M950,参考データ!$F$47:$I$47,0)),INDEX(参考データ!$F$63:$I$71,MATCH(L950,参考データ!$D$63:$D$71,1),MATCH(M950,参考データ!$F$47:$I$47,0))))))))</f>
        <v/>
      </c>
      <c r="U950" s="218" t="str">
        <f t="shared" si="119"/>
        <v/>
      </c>
      <c r="V950" s="206" t="str">
        <f>IF(C950="","",IF(AND(K950=0,T950=0),"OK",IF(Q950="有",IF(OR(IF(I950="委託輸送",IF(H950="ガソリン",VLOOKUP(L950,参考データ!$D$4:$H$6,5,TRUE),VLOOKUP(L950,参考データ!$D$7:$H$15,5,TRUE)),IF(H950="ガソリン",VLOOKUP(L950,参考データ!$D$16:$H$18,5,TRUE),VLOOKUP(L950,参考データ!$D$19:$H$27,5,TRUE)))&lt;(J950/N950),S950&gt;R950),"エラー","OK"),IF(IF(I950="委託輸送",IF(H950="ガソリン",VLOOKUP(L950,参考データ!$D$4:$H$6,5,TRUE),VLOOKUP(L950,参考データ!$D$7:$H$15,5,TRUE)),IF(H950="ガソリン",VLOOKUP(L950,参考データ!$D$16:$H$18,5,TRUE),VLOOKUP(L950,参考データ!$D$19:$H$27,5,TRUE)))&lt;(J950/N950),"エラー","OK"))))</f>
        <v/>
      </c>
      <c r="AN950" s="156">
        <f t="shared" si="120"/>
        <v>0</v>
      </c>
      <c r="AO950" s="156">
        <f t="shared" si="121"/>
        <v>0</v>
      </c>
      <c r="AP950" s="140">
        <f t="shared" si="122"/>
        <v>0</v>
      </c>
      <c r="AQ950" s="159" t="str">
        <f t="shared" si="123"/>
        <v/>
      </c>
    </row>
    <row r="951" spans="2:43" x14ac:dyDescent="0.2">
      <c r="B951" s="202">
        <v>940</v>
      </c>
      <c r="C951" s="45"/>
      <c r="D951" s="114"/>
      <c r="E951" s="114"/>
      <c r="F951" s="114"/>
      <c r="G951" s="44"/>
      <c r="H951" s="10"/>
      <c r="I951" s="10"/>
      <c r="J951" s="5"/>
      <c r="K951" s="36"/>
      <c r="L951" s="37"/>
      <c r="M951" s="8"/>
      <c r="N951" s="82"/>
      <c r="O951" s="68"/>
      <c r="P951" s="82"/>
      <c r="Q951" s="81"/>
      <c r="R951" s="280" t="str">
        <f t="shared" si="118"/>
        <v/>
      </c>
      <c r="S951" s="39" t="str">
        <f>IF(I951="","",IF(I951="委託輸送",IF(H951="ガソリン",VLOOKUP(L951,参考データ!$D$4:$F$6,3,TRUE),VLOOKUP(L951,参考データ!$D$7:$F$15,3,TRUE)),IF(H951="ガソリン",VLOOKUP(L951,参考データ!$D$16:$F$18,3,TRUE),VLOOKUP(L951,参考データ!$D$19:$F$27,3,TRUE))))</f>
        <v/>
      </c>
      <c r="T951" s="204" t="str">
        <f>IF(C951="","",IF(AND(J951=0,K951=0),0,IF(Q951="有",IF(H951="ガソリン",VLOOKUP(M951,参考データ!$B$36:$F$38,3,FALSE)/R951^VLOOKUP(M951,参考データ!$B$36:$F$38,4,FALSE)/L951^VLOOKUP(M951,参考データ!$B$36:$F$38,5,FALSE),VLOOKUP(M951,参考データ!$B$39:$F$42,3,FALSE)/R951^VLOOKUP(M951,参考データ!$B$39:$F$42,4,FALSE)/L951^VLOOKUP(M951,参考データ!$B$39:$F$42,5,FALSE))*U951,J951/(IF(I951="委託輸送",IF(H951="ガソリン",INDEX(参考データ!$F$48:$I$50,MATCH(L951,参考データ!$D$48:$D$50,1),MATCH(M951,参考データ!$F$47:$I$47,0)),INDEX(参考データ!$F$51:$I$59,MATCH(L951,参考データ!$D$51:$D$59,1),MATCH(M951,参考データ!$F$47:$I$47,0))),IF(H951="ガソリン",INDEX(参考データ!$F$60:$I$62,MATCH(L951,参考データ!$D$60:$D$62,1),MATCH(M951,参考データ!$F$47:$I$47,0)),INDEX(参考データ!$F$63:$I$71,MATCH(L951,参考データ!$D$63:$D$71,1),MATCH(M951,参考データ!$F$47:$I$47,0))))))))</f>
        <v/>
      </c>
      <c r="U951" s="218" t="str">
        <f t="shared" si="119"/>
        <v/>
      </c>
      <c r="V951" s="206" t="str">
        <f>IF(C951="","",IF(AND(K951=0,T951=0),"OK",IF(Q951="有",IF(OR(IF(I951="委託輸送",IF(H951="ガソリン",VLOOKUP(L951,参考データ!$D$4:$H$6,5,TRUE),VLOOKUP(L951,参考データ!$D$7:$H$15,5,TRUE)),IF(H951="ガソリン",VLOOKUP(L951,参考データ!$D$16:$H$18,5,TRUE),VLOOKUP(L951,参考データ!$D$19:$H$27,5,TRUE)))&lt;(J951/N951),S951&gt;R951),"エラー","OK"),IF(IF(I951="委託輸送",IF(H951="ガソリン",VLOOKUP(L951,参考データ!$D$4:$H$6,5,TRUE),VLOOKUP(L951,参考データ!$D$7:$H$15,5,TRUE)),IF(H951="ガソリン",VLOOKUP(L951,参考データ!$D$16:$H$18,5,TRUE),VLOOKUP(L951,参考データ!$D$19:$H$27,5,TRUE)))&lt;(J951/N951),"エラー","OK"))))</f>
        <v/>
      </c>
      <c r="AN951" s="156">
        <f t="shared" si="120"/>
        <v>0</v>
      </c>
      <c r="AO951" s="156">
        <f t="shared" si="121"/>
        <v>0</v>
      </c>
      <c r="AP951" s="140">
        <f t="shared" si="122"/>
        <v>0</v>
      </c>
      <c r="AQ951" s="159" t="str">
        <f t="shared" si="123"/>
        <v/>
      </c>
    </row>
    <row r="952" spans="2:43" x14ac:dyDescent="0.2">
      <c r="B952" s="202">
        <v>941</v>
      </c>
      <c r="C952" s="45"/>
      <c r="D952" s="114"/>
      <c r="E952" s="114"/>
      <c r="F952" s="114"/>
      <c r="G952" s="44"/>
      <c r="H952" s="10"/>
      <c r="I952" s="10"/>
      <c r="J952" s="5"/>
      <c r="K952" s="36"/>
      <c r="L952" s="37"/>
      <c r="M952" s="8"/>
      <c r="N952" s="82"/>
      <c r="O952" s="68"/>
      <c r="P952" s="82"/>
      <c r="Q952" s="81"/>
      <c r="R952" s="280" t="str">
        <f t="shared" si="118"/>
        <v/>
      </c>
      <c r="S952" s="39" t="str">
        <f>IF(I952="","",IF(I952="委託輸送",IF(H952="ガソリン",VLOOKUP(L952,参考データ!$D$4:$F$6,3,TRUE),VLOOKUP(L952,参考データ!$D$7:$F$15,3,TRUE)),IF(H952="ガソリン",VLOOKUP(L952,参考データ!$D$16:$F$18,3,TRUE),VLOOKUP(L952,参考データ!$D$19:$F$27,3,TRUE))))</f>
        <v/>
      </c>
      <c r="T952" s="204" t="str">
        <f>IF(C952="","",IF(AND(J952=0,K952=0),0,IF(Q952="有",IF(H952="ガソリン",VLOOKUP(M952,参考データ!$B$36:$F$38,3,FALSE)/R952^VLOOKUP(M952,参考データ!$B$36:$F$38,4,FALSE)/L952^VLOOKUP(M952,参考データ!$B$36:$F$38,5,FALSE),VLOOKUP(M952,参考データ!$B$39:$F$42,3,FALSE)/R952^VLOOKUP(M952,参考データ!$B$39:$F$42,4,FALSE)/L952^VLOOKUP(M952,参考データ!$B$39:$F$42,5,FALSE))*U952,J952/(IF(I952="委託輸送",IF(H952="ガソリン",INDEX(参考データ!$F$48:$I$50,MATCH(L952,参考データ!$D$48:$D$50,1),MATCH(M952,参考データ!$F$47:$I$47,0)),INDEX(参考データ!$F$51:$I$59,MATCH(L952,参考データ!$D$51:$D$59,1),MATCH(M952,参考データ!$F$47:$I$47,0))),IF(H952="ガソリン",INDEX(参考データ!$F$60:$I$62,MATCH(L952,参考データ!$D$60:$D$62,1),MATCH(M952,参考データ!$F$47:$I$47,0)),INDEX(参考データ!$F$63:$I$71,MATCH(L952,参考データ!$D$63:$D$71,1),MATCH(M952,参考データ!$F$47:$I$47,0))))))))</f>
        <v/>
      </c>
      <c r="U952" s="218" t="str">
        <f t="shared" si="119"/>
        <v/>
      </c>
      <c r="V952" s="206" t="str">
        <f>IF(C952="","",IF(AND(K952=0,T952=0),"OK",IF(Q952="有",IF(OR(IF(I952="委託輸送",IF(H952="ガソリン",VLOOKUP(L952,参考データ!$D$4:$H$6,5,TRUE),VLOOKUP(L952,参考データ!$D$7:$H$15,5,TRUE)),IF(H952="ガソリン",VLOOKUP(L952,参考データ!$D$16:$H$18,5,TRUE),VLOOKUP(L952,参考データ!$D$19:$H$27,5,TRUE)))&lt;(J952/N952),S952&gt;R952),"エラー","OK"),IF(IF(I952="委託輸送",IF(H952="ガソリン",VLOOKUP(L952,参考データ!$D$4:$H$6,5,TRUE),VLOOKUP(L952,参考データ!$D$7:$H$15,5,TRUE)),IF(H952="ガソリン",VLOOKUP(L952,参考データ!$D$16:$H$18,5,TRUE),VLOOKUP(L952,参考データ!$D$19:$H$27,5,TRUE)))&lt;(J952/N952),"エラー","OK"))))</f>
        <v/>
      </c>
      <c r="AN952" s="156">
        <f t="shared" si="120"/>
        <v>0</v>
      </c>
      <c r="AO952" s="156">
        <f t="shared" si="121"/>
        <v>0</v>
      </c>
      <c r="AP952" s="140">
        <f t="shared" si="122"/>
        <v>0</v>
      </c>
      <c r="AQ952" s="159" t="str">
        <f t="shared" si="123"/>
        <v/>
      </c>
    </row>
    <row r="953" spans="2:43" x14ac:dyDescent="0.2">
      <c r="B953" s="202">
        <v>942</v>
      </c>
      <c r="C953" s="45"/>
      <c r="D953" s="114"/>
      <c r="E953" s="114"/>
      <c r="F953" s="114"/>
      <c r="G953" s="44"/>
      <c r="H953" s="10"/>
      <c r="I953" s="10"/>
      <c r="J953" s="5"/>
      <c r="K953" s="36"/>
      <c r="L953" s="37"/>
      <c r="M953" s="8"/>
      <c r="N953" s="82"/>
      <c r="O953" s="68"/>
      <c r="P953" s="82"/>
      <c r="Q953" s="81"/>
      <c r="R953" s="280" t="str">
        <f t="shared" si="118"/>
        <v/>
      </c>
      <c r="S953" s="39" t="str">
        <f>IF(I953="","",IF(I953="委託輸送",IF(H953="ガソリン",VLOOKUP(L953,参考データ!$D$4:$F$6,3,TRUE),VLOOKUP(L953,参考データ!$D$7:$F$15,3,TRUE)),IF(H953="ガソリン",VLOOKUP(L953,参考データ!$D$16:$F$18,3,TRUE),VLOOKUP(L953,参考データ!$D$19:$F$27,3,TRUE))))</f>
        <v/>
      </c>
      <c r="T953" s="204" t="str">
        <f>IF(C953="","",IF(AND(J953=0,K953=0),0,IF(Q953="有",IF(H953="ガソリン",VLOOKUP(M953,参考データ!$B$36:$F$38,3,FALSE)/R953^VLOOKUP(M953,参考データ!$B$36:$F$38,4,FALSE)/L953^VLOOKUP(M953,参考データ!$B$36:$F$38,5,FALSE),VLOOKUP(M953,参考データ!$B$39:$F$42,3,FALSE)/R953^VLOOKUP(M953,参考データ!$B$39:$F$42,4,FALSE)/L953^VLOOKUP(M953,参考データ!$B$39:$F$42,5,FALSE))*U953,J953/(IF(I953="委託輸送",IF(H953="ガソリン",INDEX(参考データ!$F$48:$I$50,MATCH(L953,参考データ!$D$48:$D$50,1),MATCH(M953,参考データ!$F$47:$I$47,0)),INDEX(参考データ!$F$51:$I$59,MATCH(L953,参考データ!$D$51:$D$59,1),MATCH(M953,参考データ!$F$47:$I$47,0))),IF(H953="ガソリン",INDEX(参考データ!$F$60:$I$62,MATCH(L953,参考データ!$D$60:$D$62,1),MATCH(M953,参考データ!$F$47:$I$47,0)),INDEX(参考データ!$F$63:$I$71,MATCH(L953,参考データ!$D$63:$D$71,1),MATCH(M953,参考データ!$F$47:$I$47,0))))))))</f>
        <v/>
      </c>
      <c r="U953" s="218" t="str">
        <f t="shared" si="119"/>
        <v/>
      </c>
      <c r="V953" s="206" t="str">
        <f>IF(C953="","",IF(AND(K953=0,T953=0),"OK",IF(Q953="有",IF(OR(IF(I953="委託輸送",IF(H953="ガソリン",VLOOKUP(L953,参考データ!$D$4:$H$6,5,TRUE),VLOOKUP(L953,参考データ!$D$7:$H$15,5,TRUE)),IF(H953="ガソリン",VLOOKUP(L953,参考データ!$D$16:$H$18,5,TRUE),VLOOKUP(L953,参考データ!$D$19:$H$27,5,TRUE)))&lt;(J953/N953),S953&gt;R953),"エラー","OK"),IF(IF(I953="委託輸送",IF(H953="ガソリン",VLOOKUP(L953,参考データ!$D$4:$H$6,5,TRUE),VLOOKUP(L953,参考データ!$D$7:$H$15,5,TRUE)),IF(H953="ガソリン",VLOOKUP(L953,参考データ!$D$16:$H$18,5,TRUE),VLOOKUP(L953,参考データ!$D$19:$H$27,5,TRUE)))&lt;(J953/N953),"エラー","OK"))))</f>
        <v/>
      </c>
      <c r="AN953" s="156">
        <f t="shared" si="120"/>
        <v>0</v>
      </c>
      <c r="AO953" s="156">
        <f t="shared" si="121"/>
        <v>0</v>
      </c>
      <c r="AP953" s="140">
        <f t="shared" si="122"/>
        <v>0</v>
      </c>
      <c r="AQ953" s="159" t="str">
        <f t="shared" si="123"/>
        <v/>
      </c>
    </row>
    <row r="954" spans="2:43" x14ac:dyDescent="0.2">
      <c r="B954" s="202">
        <v>943</v>
      </c>
      <c r="C954" s="45"/>
      <c r="D954" s="114"/>
      <c r="E954" s="114"/>
      <c r="F954" s="114"/>
      <c r="G954" s="44"/>
      <c r="H954" s="10"/>
      <c r="I954" s="10"/>
      <c r="J954" s="5"/>
      <c r="K954" s="36"/>
      <c r="L954" s="37"/>
      <c r="M954" s="8"/>
      <c r="N954" s="82"/>
      <c r="O954" s="68"/>
      <c r="P954" s="82"/>
      <c r="Q954" s="81"/>
      <c r="R954" s="280" t="str">
        <f t="shared" si="118"/>
        <v/>
      </c>
      <c r="S954" s="39" t="str">
        <f>IF(I954="","",IF(I954="委託輸送",IF(H954="ガソリン",VLOOKUP(L954,参考データ!$D$4:$F$6,3,TRUE),VLOOKUP(L954,参考データ!$D$7:$F$15,3,TRUE)),IF(H954="ガソリン",VLOOKUP(L954,参考データ!$D$16:$F$18,3,TRUE),VLOOKUP(L954,参考データ!$D$19:$F$27,3,TRUE))))</f>
        <v/>
      </c>
      <c r="T954" s="204" t="str">
        <f>IF(C954="","",IF(AND(J954=0,K954=0),0,IF(Q954="有",IF(H954="ガソリン",VLOOKUP(M954,参考データ!$B$36:$F$38,3,FALSE)/R954^VLOOKUP(M954,参考データ!$B$36:$F$38,4,FALSE)/L954^VLOOKUP(M954,参考データ!$B$36:$F$38,5,FALSE),VLOOKUP(M954,参考データ!$B$39:$F$42,3,FALSE)/R954^VLOOKUP(M954,参考データ!$B$39:$F$42,4,FALSE)/L954^VLOOKUP(M954,参考データ!$B$39:$F$42,5,FALSE))*U954,J954/(IF(I954="委託輸送",IF(H954="ガソリン",INDEX(参考データ!$F$48:$I$50,MATCH(L954,参考データ!$D$48:$D$50,1),MATCH(M954,参考データ!$F$47:$I$47,0)),INDEX(参考データ!$F$51:$I$59,MATCH(L954,参考データ!$D$51:$D$59,1),MATCH(M954,参考データ!$F$47:$I$47,0))),IF(H954="ガソリン",INDEX(参考データ!$F$60:$I$62,MATCH(L954,参考データ!$D$60:$D$62,1),MATCH(M954,参考データ!$F$47:$I$47,0)),INDEX(参考データ!$F$63:$I$71,MATCH(L954,参考データ!$D$63:$D$71,1),MATCH(M954,参考データ!$F$47:$I$47,0))))))))</f>
        <v/>
      </c>
      <c r="U954" s="218" t="str">
        <f t="shared" si="119"/>
        <v/>
      </c>
      <c r="V954" s="206" t="str">
        <f>IF(C954="","",IF(AND(K954=0,T954=0),"OK",IF(Q954="有",IF(OR(IF(I954="委託輸送",IF(H954="ガソリン",VLOOKUP(L954,参考データ!$D$4:$H$6,5,TRUE),VLOOKUP(L954,参考データ!$D$7:$H$15,5,TRUE)),IF(H954="ガソリン",VLOOKUP(L954,参考データ!$D$16:$H$18,5,TRUE),VLOOKUP(L954,参考データ!$D$19:$H$27,5,TRUE)))&lt;(J954/N954),S954&gt;R954),"エラー","OK"),IF(IF(I954="委託輸送",IF(H954="ガソリン",VLOOKUP(L954,参考データ!$D$4:$H$6,5,TRUE),VLOOKUP(L954,参考データ!$D$7:$H$15,5,TRUE)),IF(H954="ガソリン",VLOOKUP(L954,参考データ!$D$16:$H$18,5,TRUE),VLOOKUP(L954,参考データ!$D$19:$H$27,5,TRUE)))&lt;(J954/N954),"エラー","OK"))))</f>
        <v/>
      </c>
      <c r="AN954" s="156">
        <f t="shared" si="120"/>
        <v>0</v>
      </c>
      <c r="AO954" s="156">
        <f t="shared" si="121"/>
        <v>0</v>
      </c>
      <c r="AP954" s="140">
        <f t="shared" si="122"/>
        <v>0</v>
      </c>
      <c r="AQ954" s="159" t="str">
        <f t="shared" si="123"/>
        <v/>
      </c>
    </row>
    <row r="955" spans="2:43" x14ac:dyDescent="0.2">
      <c r="B955" s="202">
        <v>944</v>
      </c>
      <c r="C955" s="45"/>
      <c r="D955" s="114"/>
      <c r="E955" s="114"/>
      <c r="F955" s="114"/>
      <c r="G955" s="44"/>
      <c r="H955" s="10"/>
      <c r="I955" s="10"/>
      <c r="J955" s="5"/>
      <c r="K955" s="36"/>
      <c r="L955" s="37"/>
      <c r="M955" s="8"/>
      <c r="N955" s="82"/>
      <c r="O955" s="68"/>
      <c r="P955" s="82"/>
      <c r="Q955" s="81"/>
      <c r="R955" s="280" t="str">
        <f t="shared" si="118"/>
        <v/>
      </c>
      <c r="S955" s="39" t="str">
        <f>IF(I955="","",IF(I955="委託輸送",IF(H955="ガソリン",VLOOKUP(L955,参考データ!$D$4:$F$6,3,TRUE),VLOOKUP(L955,参考データ!$D$7:$F$15,3,TRUE)),IF(H955="ガソリン",VLOOKUP(L955,参考データ!$D$16:$F$18,3,TRUE),VLOOKUP(L955,参考データ!$D$19:$F$27,3,TRUE))))</f>
        <v/>
      </c>
      <c r="T955" s="204" t="str">
        <f>IF(C955="","",IF(AND(J955=0,K955=0),0,IF(Q955="有",IF(H955="ガソリン",VLOOKUP(M955,参考データ!$B$36:$F$38,3,FALSE)/R955^VLOOKUP(M955,参考データ!$B$36:$F$38,4,FALSE)/L955^VLOOKUP(M955,参考データ!$B$36:$F$38,5,FALSE),VLOOKUP(M955,参考データ!$B$39:$F$42,3,FALSE)/R955^VLOOKUP(M955,参考データ!$B$39:$F$42,4,FALSE)/L955^VLOOKUP(M955,参考データ!$B$39:$F$42,5,FALSE))*U955,J955/(IF(I955="委託輸送",IF(H955="ガソリン",INDEX(参考データ!$F$48:$I$50,MATCH(L955,参考データ!$D$48:$D$50,1),MATCH(M955,参考データ!$F$47:$I$47,0)),INDEX(参考データ!$F$51:$I$59,MATCH(L955,参考データ!$D$51:$D$59,1),MATCH(M955,参考データ!$F$47:$I$47,0))),IF(H955="ガソリン",INDEX(参考データ!$F$60:$I$62,MATCH(L955,参考データ!$D$60:$D$62,1),MATCH(M955,参考データ!$F$47:$I$47,0)),INDEX(参考データ!$F$63:$I$71,MATCH(L955,参考データ!$D$63:$D$71,1),MATCH(M955,参考データ!$F$47:$I$47,0))))))))</f>
        <v/>
      </c>
      <c r="U955" s="218" t="str">
        <f t="shared" si="119"/>
        <v/>
      </c>
      <c r="V955" s="206" t="str">
        <f>IF(C955="","",IF(AND(K955=0,T955=0),"OK",IF(Q955="有",IF(OR(IF(I955="委託輸送",IF(H955="ガソリン",VLOOKUP(L955,参考データ!$D$4:$H$6,5,TRUE),VLOOKUP(L955,参考データ!$D$7:$H$15,5,TRUE)),IF(H955="ガソリン",VLOOKUP(L955,参考データ!$D$16:$H$18,5,TRUE),VLOOKUP(L955,参考データ!$D$19:$H$27,5,TRUE)))&lt;(J955/N955),S955&gt;R955),"エラー","OK"),IF(IF(I955="委託輸送",IF(H955="ガソリン",VLOOKUP(L955,参考データ!$D$4:$H$6,5,TRUE),VLOOKUP(L955,参考データ!$D$7:$H$15,5,TRUE)),IF(H955="ガソリン",VLOOKUP(L955,参考データ!$D$16:$H$18,5,TRUE),VLOOKUP(L955,参考データ!$D$19:$H$27,5,TRUE)))&lt;(J955/N955),"エラー","OK"))))</f>
        <v/>
      </c>
      <c r="AN955" s="156">
        <f t="shared" si="120"/>
        <v>0</v>
      </c>
      <c r="AO955" s="156">
        <f t="shared" si="121"/>
        <v>0</v>
      </c>
      <c r="AP955" s="140">
        <f t="shared" si="122"/>
        <v>0</v>
      </c>
      <c r="AQ955" s="159" t="str">
        <f t="shared" si="123"/>
        <v/>
      </c>
    </row>
    <row r="956" spans="2:43" x14ac:dyDescent="0.2">
      <c r="B956" s="202">
        <v>945</v>
      </c>
      <c r="C956" s="45"/>
      <c r="D956" s="114"/>
      <c r="E956" s="114"/>
      <c r="F956" s="114"/>
      <c r="G956" s="44"/>
      <c r="H956" s="10"/>
      <c r="I956" s="10"/>
      <c r="J956" s="5"/>
      <c r="K956" s="36"/>
      <c r="L956" s="37"/>
      <c r="M956" s="8"/>
      <c r="N956" s="82"/>
      <c r="O956" s="68"/>
      <c r="P956" s="82"/>
      <c r="Q956" s="81"/>
      <c r="R956" s="280" t="str">
        <f t="shared" si="118"/>
        <v/>
      </c>
      <c r="S956" s="39" t="str">
        <f>IF(I956="","",IF(I956="委託輸送",IF(H956="ガソリン",VLOOKUP(L956,参考データ!$D$4:$F$6,3,TRUE),VLOOKUP(L956,参考データ!$D$7:$F$15,3,TRUE)),IF(H956="ガソリン",VLOOKUP(L956,参考データ!$D$16:$F$18,3,TRUE),VLOOKUP(L956,参考データ!$D$19:$F$27,3,TRUE))))</f>
        <v/>
      </c>
      <c r="T956" s="204" t="str">
        <f>IF(C956="","",IF(AND(J956=0,K956=0),0,IF(Q956="有",IF(H956="ガソリン",VLOOKUP(M956,参考データ!$B$36:$F$38,3,FALSE)/R956^VLOOKUP(M956,参考データ!$B$36:$F$38,4,FALSE)/L956^VLOOKUP(M956,参考データ!$B$36:$F$38,5,FALSE),VLOOKUP(M956,参考データ!$B$39:$F$42,3,FALSE)/R956^VLOOKUP(M956,参考データ!$B$39:$F$42,4,FALSE)/L956^VLOOKUP(M956,参考データ!$B$39:$F$42,5,FALSE))*U956,J956/(IF(I956="委託輸送",IF(H956="ガソリン",INDEX(参考データ!$F$48:$I$50,MATCH(L956,参考データ!$D$48:$D$50,1),MATCH(M956,参考データ!$F$47:$I$47,0)),INDEX(参考データ!$F$51:$I$59,MATCH(L956,参考データ!$D$51:$D$59,1),MATCH(M956,参考データ!$F$47:$I$47,0))),IF(H956="ガソリン",INDEX(参考データ!$F$60:$I$62,MATCH(L956,参考データ!$D$60:$D$62,1),MATCH(M956,参考データ!$F$47:$I$47,0)),INDEX(参考データ!$F$63:$I$71,MATCH(L956,参考データ!$D$63:$D$71,1),MATCH(M956,参考データ!$F$47:$I$47,0))))))))</f>
        <v/>
      </c>
      <c r="U956" s="218" t="str">
        <f t="shared" si="119"/>
        <v/>
      </c>
      <c r="V956" s="206" t="str">
        <f>IF(C956="","",IF(AND(K956=0,T956=0),"OK",IF(Q956="有",IF(OR(IF(I956="委託輸送",IF(H956="ガソリン",VLOOKUP(L956,参考データ!$D$4:$H$6,5,TRUE),VLOOKUP(L956,参考データ!$D$7:$H$15,5,TRUE)),IF(H956="ガソリン",VLOOKUP(L956,参考データ!$D$16:$H$18,5,TRUE),VLOOKUP(L956,参考データ!$D$19:$H$27,5,TRUE)))&lt;(J956/N956),S956&gt;R956),"エラー","OK"),IF(IF(I956="委託輸送",IF(H956="ガソリン",VLOOKUP(L956,参考データ!$D$4:$H$6,5,TRUE),VLOOKUP(L956,参考データ!$D$7:$H$15,5,TRUE)),IF(H956="ガソリン",VLOOKUP(L956,参考データ!$D$16:$H$18,5,TRUE),VLOOKUP(L956,参考データ!$D$19:$H$27,5,TRUE)))&lt;(J956/N956),"エラー","OK"))))</f>
        <v/>
      </c>
      <c r="AN956" s="156">
        <f t="shared" si="120"/>
        <v>0</v>
      </c>
      <c r="AO956" s="156">
        <f t="shared" si="121"/>
        <v>0</v>
      </c>
      <c r="AP956" s="140">
        <f t="shared" si="122"/>
        <v>0</v>
      </c>
      <c r="AQ956" s="159" t="str">
        <f t="shared" si="123"/>
        <v/>
      </c>
    </row>
    <row r="957" spans="2:43" x14ac:dyDescent="0.2">
      <c r="B957" s="202">
        <v>946</v>
      </c>
      <c r="C957" s="45"/>
      <c r="D957" s="114"/>
      <c r="E957" s="114"/>
      <c r="F957" s="114"/>
      <c r="G957" s="44"/>
      <c r="H957" s="10"/>
      <c r="I957" s="10"/>
      <c r="J957" s="5"/>
      <c r="K957" s="36"/>
      <c r="L957" s="37"/>
      <c r="M957" s="8"/>
      <c r="N957" s="82"/>
      <c r="O957" s="68"/>
      <c r="P957" s="82"/>
      <c r="Q957" s="81"/>
      <c r="R957" s="280" t="str">
        <f t="shared" si="118"/>
        <v/>
      </c>
      <c r="S957" s="39" t="str">
        <f>IF(I957="","",IF(I957="委託輸送",IF(H957="ガソリン",VLOOKUP(L957,参考データ!$D$4:$F$6,3,TRUE),VLOOKUP(L957,参考データ!$D$7:$F$15,3,TRUE)),IF(H957="ガソリン",VLOOKUP(L957,参考データ!$D$16:$F$18,3,TRUE),VLOOKUP(L957,参考データ!$D$19:$F$27,3,TRUE))))</f>
        <v/>
      </c>
      <c r="T957" s="204" t="str">
        <f>IF(C957="","",IF(AND(J957=0,K957=0),0,IF(Q957="有",IF(H957="ガソリン",VLOOKUP(M957,参考データ!$B$36:$F$38,3,FALSE)/R957^VLOOKUP(M957,参考データ!$B$36:$F$38,4,FALSE)/L957^VLOOKUP(M957,参考データ!$B$36:$F$38,5,FALSE),VLOOKUP(M957,参考データ!$B$39:$F$42,3,FALSE)/R957^VLOOKUP(M957,参考データ!$B$39:$F$42,4,FALSE)/L957^VLOOKUP(M957,参考データ!$B$39:$F$42,5,FALSE))*U957,J957/(IF(I957="委託輸送",IF(H957="ガソリン",INDEX(参考データ!$F$48:$I$50,MATCH(L957,参考データ!$D$48:$D$50,1),MATCH(M957,参考データ!$F$47:$I$47,0)),INDEX(参考データ!$F$51:$I$59,MATCH(L957,参考データ!$D$51:$D$59,1),MATCH(M957,参考データ!$F$47:$I$47,0))),IF(H957="ガソリン",INDEX(参考データ!$F$60:$I$62,MATCH(L957,参考データ!$D$60:$D$62,1),MATCH(M957,参考データ!$F$47:$I$47,0)),INDEX(参考データ!$F$63:$I$71,MATCH(L957,参考データ!$D$63:$D$71,1),MATCH(M957,参考データ!$F$47:$I$47,0))))))))</f>
        <v/>
      </c>
      <c r="U957" s="218" t="str">
        <f t="shared" si="119"/>
        <v/>
      </c>
      <c r="V957" s="206" t="str">
        <f>IF(C957="","",IF(AND(K957=0,T957=0),"OK",IF(Q957="有",IF(OR(IF(I957="委託輸送",IF(H957="ガソリン",VLOOKUP(L957,参考データ!$D$4:$H$6,5,TRUE),VLOOKUP(L957,参考データ!$D$7:$H$15,5,TRUE)),IF(H957="ガソリン",VLOOKUP(L957,参考データ!$D$16:$H$18,5,TRUE),VLOOKUP(L957,参考データ!$D$19:$H$27,5,TRUE)))&lt;(J957/N957),S957&gt;R957),"エラー","OK"),IF(IF(I957="委託輸送",IF(H957="ガソリン",VLOOKUP(L957,参考データ!$D$4:$H$6,5,TRUE),VLOOKUP(L957,参考データ!$D$7:$H$15,5,TRUE)),IF(H957="ガソリン",VLOOKUP(L957,参考データ!$D$16:$H$18,5,TRUE),VLOOKUP(L957,参考データ!$D$19:$H$27,5,TRUE)))&lt;(J957/N957),"エラー","OK"))))</f>
        <v/>
      </c>
      <c r="AN957" s="156">
        <f t="shared" si="120"/>
        <v>0</v>
      </c>
      <c r="AO957" s="156">
        <f t="shared" si="121"/>
        <v>0</v>
      </c>
      <c r="AP957" s="140">
        <f t="shared" si="122"/>
        <v>0</v>
      </c>
      <c r="AQ957" s="159" t="str">
        <f t="shared" si="123"/>
        <v/>
      </c>
    </row>
    <row r="958" spans="2:43" x14ac:dyDescent="0.2">
      <c r="B958" s="202">
        <v>947</v>
      </c>
      <c r="C958" s="45"/>
      <c r="D958" s="114"/>
      <c r="E958" s="114"/>
      <c r="F958" s="114"/>
      <c r="G958" s="44"/>
      <c r="H958" s="10"/>
      <c r="I958" s="10"/>
      <c r="J958" s="5"/>
      <c r="K958" s="36"/>
      <c r="L958" s="37"/>
      <c r="M958" s="8"/>
      <c r="N958" s="82"/>
      <c r="O958" s="68"/>
      <c r="P958" s="82"/>
      <c r="Q958" s="81"/>
      <c r="R958" s="280" t="str">
        <f t="shared" si="118"/>
        <v/>
      </c>
      <c r="S958" s="39" t="str">
        <f>IF(I958="","",IF(I958="委託輸送",IF(H958="ガソリン",VLOOKUP(L958,参考データ!$D$4:$F$6,3,TRUE),VLOOKUP(L958,参考データ!$D$7:$F$15,3,TRUE)),IF(H958="ガソリン",VLOOKUP(L958,参考データ!$D$16:$F$18,3,TRUE),VLOOKUP(L958,参考データ!$D$19:$F$27,3,TRUE))))</f>
        <v/>
      </c>
      <c r="T958" s="204" t="str">
        <f>IF(C958="","",IF(AND(J958=0,K958=0),0,IF(Q958="有",IF(H958="ガソリン",VLOOKUP(M958,参考データ!$B$36:$F$38,3,FALSE)/R958^VLOOKUP(M958,参考データ!$B$36:$F$38,4,FALSE)/L958^VLOOKUP(M958,参考データ!$B$36:$F$38,5,FALSE),VLOOKUP(M958,参考データ!$B$39:$F$42,3,FALSE)/R958^VLOOKUP(M958,参考データ!$B$39:$F$42,4,FALSE)/L958^VLOOKUP(M958,参考データ!$B$39:$F$42,5,FALSE))*U958,J958/(IF(I958="委託輸送",IF(H958="ガソリン",INDEX(参考データ!$F$48:$I$50,MATCH(L958,参考データ!$D$48:$D$50,1),MATCH(M958,参考データ!$F$47:$I$47,0)),INDEX(参考データ!$F$51:$I$59,MATCH(L958,参考データ!$D$51:$D$59,1),MATCH(M958,参考データ!$F$47:$I$47,0))),IF(H958="ガソリン",INDEX(参考データ!$F$60:$I$62,MATCH(L958,参考データ!$D$60:$D$62,1),MATCH(M958,参考データ!$F$47:$I$47,0)),INDEX(参考データ!$F$63:$I$71,MATCH(L958,参考データ!$D$63:$D$71,1),MATCH(M958,参考データ!$F$47:$I$47,0))))))))</f>
        <v/>
      </c>
      <c r="U958" s="218" t="str">
        <f t="shared" si="119"/>
        <v/>
      </c>
      <c r="V958" s="206" t="str">
        <f>IF(C958="","",IF(AND(K958=0,T958=0),"OK",IF(Q958="有",IF(OR(IF(I958="委託輸送",IF(H958="ガソリン",VLOOKUP(L958,参考データ!$D$4:$H$6,5,TRUE),VLOOKUP(L958,参考データ!$D$7:$H$15,5,TRUE)),IF(H958="ガソリン",VLOOKUP(L958,参考データ!$D$16:$H$18,5,TRUE),VLOOKUP(L958,参考データ!$D$19:$H$27,5,TRUE)))&lt;(J958/N958),S958&gt;R958),"エラー","OK"),IF(IF(I958="委託輸送",IF(H958="ガソリン",VLOOKUP(L958,参考データ!$D$4:$H$6,5,TRUE),VLOOKUP(L958,参考データ!$D$7:$H$15,5,TRUE)),IF(H958="ガソリン",VLOOKUP(L958,参考データ!$D$16:$H$18,5,TRUE),VLOOKUP(L958,参考データ!$D$19:$H$27,5,TRUE)))&lt;(J958/N958),"エラー","OK"))))</f>
        <v/>
      </c>
      <c r="AN958" s="156">
        <f t="shared" si="120"/>
        <v>0</v>
      </c>
      <c r="AO958" s="156">
        <f t="shared" si="121"/>
        <v>0</v>
      </c>
      <c r="AP958" s="140">
        <f t="shared" si="122"/>
        <v>0</v>
      </c>
      <c r="AQ958" s="159" t="str">
        <f t="shared" si="123"/>
        <v/>
      </c>
    </row>
    <row r="959" spans="2:43" x14ac:dyDescent="0.2">
      <c r="B959" s="202">
        <v>948</v>
      </c>
      <c r="C959" s="45"/>
      <c r="D959" s="114"/>
      <c r="E959" s="114"/>
      <c r="F959" s="114"/>
      <c r="G959" s="44"/>
      <c r="H959" s="10"/>
      <c r="I959" s="10"/>
      <c r="J959" s="5"/>
      <c r="K959" s="36"/>
      <c r="L959" s="37"/>
      <c r="M959" s="8"/>
      <c r="N959" s="82"/>
      <c r="O959" s="68"/>
      <c r="P959" s="82"/>
      <c r="Q959" s="81"/>
      <c r="R959" s="280" t="str">
        <f t="shared" si="118"/>
        <v/>
      </c>
      <c r="S959" s="39" t="str">
        <f>IF(I959="","",IF(I959="委託輸送",IF(H959="ガソリン",VLOOKUP(L959,参考データ!$D$4:$F$6,3,TRUE),VLOOKUP(L959,参考データ!$D$7:$F$15,3,TRUE)),IF(H959="ガソリン",VLOOKUP(L959,参考データ!$D$16:$F$18,3,TRUE),VLOOKUP(L959,参考データ!$D$19:$F$27,3,TRUE))))</f>
        <v/>
      </c>
      <c r="T959" s="204" t="str">
        <f>IF(C959="","",IF(AND(J959=0,K959=0),0,IF(Q959="有",IF(H959="ガソリン",VLOOKUP(M959,参考データ!$B$36:$F$38,3,FALSE)/R959^VLOOKUP(M959,参考データ!$B$36:$F$38,4,FALSE)/L959^VLOOKUP(M959,参考データ!$B$36:$F$38,5,FALSE),VLOOKUP(M959,参考データ!$B$39:$F$42,3,FALSE)/R959^VLOOKUP(M959,参考データ!$B$39:$F$42,4,FALSE)/L959^VLOOKUP(M959,参考データ!$B$39:$F$42,5,FALSE))*U959,J959/(IF(I959="委託輸送",IF(H959="ガソリン",INDEX(参考データ!$F$48:$I$50,MATCH(L959,参考データ!$D$48:$D$50,1),MATCH(M959,参考データ!$F$47:$I$47,0)),INDEX(参考データ!$F$51:$I$59,MATCH(L959,参考データ!$D$51:$D$59,1),MATCH(M959,参考データ!$F$47:$I$47,0))),IF(H959="ガソリン",INDEX(参考データ!$F$60:$I$62,MATCH(L959,参考データ!$D$60:$D$62,1),MATCH(M959,参考データ!$F$47:$I$47,0)),INDEX(参考データ!$F$63:$I$71,MATCH(L959,参考データ!$D$63:$D$71,1),MATCH(M959,参考データ!$F$47:$I$47,0))))))))</f>
        <v/>
      </c>
      <c r="U959" s="218" t="str">
        <f t="shared" si="119"/>
        <v/>
      </c>
      <c r="V959" s="206" t="str">
        <f>IF(C959="","",IF(AND(K959=0,T959=0),"OK",IF(Q959="有",IF(OR(IF(I959="委託輸送",IF(H959="ガソリン",VLOOKUP(L959,参考データ!$D$4:$H$6,5,TRUE),VLOOKUP(L959,参考データ!$D$7:$H$15,5,TRUE)),IF(H959="ガソリン",VLOOKUP(L959,参考データ!$D$16:$H$18,5,TRUE),VLOOKUP(L959,参考データ!$D$19:$H$27,5,TRUE)))&lt;(J959/N959),S959&gt;R959),"エラー","OK"),IF(IF(I959="委託輸送",IF(H959="ガソリン",VLOOKUP(L959,参考データ!$D$4:$H$6,5,TRUE),VLOOKUP(L959,参考データ!$D$7:$H$15,5,TRUE)),IF(H959="ガソリン",VLOOKUP(L959,参考データ!$D$16:$H$18,5,TRUE),VLOOKUP(L959,参考データ!$D$19:$H$27,5,TRUE)))&lt;(J959/N959),"エラー","OK"))))</f>
        <v/>
      </c>
      <c r="AN959" s="156">
        <f t="shared" si="120"/>
        <v>0</v>
      </c>
      <c r="AO959" s="156">
        <f t="shared" si="121"/>
        <v>0</v>
      </c>
      <c r="AP959" s="140">
        <f t="shared" si="122"/>
        <v>0</v>
      </c>
      <c r="AQ959" s="159" t="str">
        <f t="shared" si="123"/>
        <v/>
      </c>
    </row>
    <row r="960" spans="2:43" x14ac:dyDescent="0.2">
      <c r="B960" s="202">
        <v>949</v>
      </c>
      <c r="C960" s="45"/>
      <c r="D960" s="114"/>
      <c r="E960" s="114"/>
      <c r="F960" s="114"/>
      <c r="G960" s="44"/>
      <c r="H960" s="10"/>
      <c r="I960" s="10"/>
      <c r="J960" s="5"/>
      <c r="K960" s="36"/>
      <c r="L960" s="37"/>
      <c r="M960" s="8"/>
      <c r="N960" s="82"/>
      <c r="O960" s="68"/>
      <c r="P960" s="82"/>
      <c r="Q960" s="81"/>
      <c r="R960" s="280" t="str">
        <f t="shared" si="118"/>
        <v/>
      </c>
      <c r="S960" s="39" t="str">
        <f>IF(I960="","",IF(I960="委託輸送",IF(H960="ガソリン",VLOOKUP(L960,参考データ!$D$4:$F$6,3,TRUE),VLOOKUP(L960,参考データ!$D$7:$F$15,3,TRUE)),IF(H960="ガソリン",VLOOKUP(L960,参考データ!$D$16:$F$18,3,TRUE),VLOOKUP(L960,参考データ!$D$19:$F$27,3,TRUE))))</f>
        <v/>
      </c>
      <c r="T960" s="204" t="str">
        <f>IF(C960="","",IF(AND(J960=0,K960=0),0,IF(Q960="有",IF(H960="ガソリン",VLOOKUP(M960,参考データ!$B$36:$F$38,3,FALSE)/R960^VLOOKUP(M960,参考データ!$B$36:$F$38,4,FALSE)/L960^VLOOKUP(M960,参考データ!$B$36:$F$38,5,FALSE),VLOOKUP(M960,参考データ!$B$39:$F$42,3,FALSE)/R960^VLOOKUP(M960,参考データ!$B$39:$F$42,4,FALSE)/L960^VLOOKUP(M960,参考データ!$B$39:$F$42,5,FALSE))*U960,J960/(IF(I960="委託輸送",IF(H960="ガソリン",INDEX(参考データ!$F$48:$I$50,MATCH(L960,参考データ!$D$48:$D$50,1),MATCH(M960,参考データ!$F$47:$I$47,0)),INDEX(参考データ!$F$51:$I$59,MATCH(L960,参考データ!$D$51:$D$59,1),MATCH(M960,参考データ!$F$47:$I$47,0))),IF(H960="ガソリン",INDEX(参考データ!$F$60:$I$62,MATCH(L960,参考データ!$D$60:$D$62,1),MATCH(M960,参考データ!$F$47:$I$47,0)),INDEX(参考データ!$F$63:$I$71,MATCH(L960,参考データ!$D$63:$D$71,1),MATCH(M960,参考データ!$F$47:$I$47,0))))))))</f>
        <v/>
      </c>
      <c r="U960" s="218" t="str">
        <f t="shared" si="119"/>
        <v/>
      </c>
      <c r="V960" s="206" t="str">
        <f>IF(C960="","",IF(AND(K960=0,T960=0),"OK",IF(Q960="有",IF(OR(IF(I960="委託輸送",IF(H960="ガソリン",VLOOKUP(L960,参考データ!$D$4:$H$6,5,TRUE),VLOOKUP(L960,参考データ!$D$7:$H$15,5,TRUE)),IF(H960="ガソリン",VLOOKUP(L960,参考データ!$D$16:$H$18,5,TRUE),VLOOKUP(L960,参考データ!$D$19:$H$27,5,TRUE)))&lt;(J960/N960),S960&gt;R960),"エラー","OK"),IF(IF(I960="委託輸送",IF(H960="ガソリン",VLOOKUP(L960,参考データ!$D$4:$H$6,5,TRUE),VLOOKUP(L960,参考データ!$D$7:$H$15,5,TRUE)),IF(H960="ガソリン",VLOOKUP(L960,参考データ!$D$16:$H$18,5,TRUE),VLOOKUP(L960,参考データ!$D$19:$H$27,5,TRUE)))&lt;(J960/N960),"エラー","OK"))))</f>
        <v/>
      </c>
      <c r="AN960" s="156">
        <f t="shared" si="120"/>
        <v>0</v>
      </c>
      <c r="AO960" s="156">
        <f t="shared" si="121"/>
        <v>0</v>
      </c>
      <c r="AP960" s="140">
        <f t="shared" si="122"/>
        <v>0</v>
      </c>
      <c r="AQ960" s="159" t="str">
        <f t="shared" si="123"/>
        <v/>
      </c>
    </row>
    <row r="961" spans="2:43" x14ac:dyDescent="0.2">
      <c r="B961" s="202">
        <v>950</v>
      </c>
      <c r="C961" s="45"/>
      <c r="D961" s="114"/>
      <c r="E961" s="114"/>
      <c r="F961" s="114"/>
      <c r="G961" s="44"/>
      <c r="H961" s="10"/>
      <c r="I961" s="10"/>
      <c r="J961" s="5"/>
      <c r="K961" s="36"/>
      <c r="L961" s="37"/>
      <c r="M961" s="8"/>
      <c r="N961" s="82"/>
      <c r="O961" s="68"/>
      <c r="P961" s="82"/>
      <c r="Q961" s="81"/>
      <c r="R961" s="280" t="str">
        <f t="shared" si="118"/>
        <v/>
      </c>
      <c r="S961" s="39" t="str">
        <f>IF(I961="","",IF(I961="委託輸送",IF(H961="ガソリン",VLOOKUP(L961,参考データ!$D$4:$F$6,3,TRUE),VLOOKUP(L961,参考データ!$D$7:$F$15,3,TRUE)),IF(H961="ガソリン",VLOOKUP(L961,参考データ!$D$16:$F$18,3,TRUE),VLOOKUP(L961,参考データ!$D$19:$F$27,3,TRUE))))</f>
        <v/>
      </c>
      <c r="T961" s="204" t="str">
        <f>IF(C961="","",IF(AND(J961=0,K961=0),0,IF(Q961="有",IF(H961="ガソリン",VLOOKUP(M961,参考データ!$B$36:$F$38,3,FALSE)/R961^VLOOKUP(M961,参考データ!$B$36:$F$38,4,FALSE)/L961^VLOOKUP(M961,参考データ!$B$36:$F$38,5,FALSE),VLOOKUP(M961,参考データ!$B$39:$F$42,3,FALSE)/R961^VLOOKUP(M961,参考データ!$B$39:$F$42,4,FALSE)/L961^VLOOKUP(M961,参考データ!$B$39:$F$42,5,FALSE))*U961,J961/(IF(I961="委託輸送",IF(H961="ガソリン",INDEX(参考データ!$F$48:$I$50,MATCH(L961,参考データ!$D$48:$D$50,1),MATCH(M961,参考データ!$F$47:$I$47,0)),INDEX(参考データ!$F$51:$I$59,MATCH(L961,参考データ!$D$51:$D$59,1),MATCH(M961,参考データ!$F$47:$I$47,0))),IF(H961="ガソリン",INDEX(参考データ!$F$60:$I$62,MATCH(L961,参考データ!$D$60:$D$62,1),MATCH(M961,参考データ!$F$47:$I$47,0)),INDEX(参考データ!$F$63:$I$71,MATCH(L961,参考データ!$D$63:$D$71,1),MATCH(M961,参考データ!$F$47:$I$47,0))))))))</f>
        <v/>
      </c>
      <c r="U961" s="218" t="str">
        <f t="shared" si="119"/>
        <v/>
      </c>
      <c r="V961" s="206" t="str">
        <f>IF(C961="","",IF(AND(K961=0,T961=0),"OK",IF(Q961="有",IF(OR(IF(I961="委託輸送",IF(H961="ガソリン",VLOOKUP(L961,参考データ!$D$4:$H$6,5,TRUE),VLOOKUP(L961,参考データ!$D$7:$H$15,5,TRUE)),IF(H961="ガソリン",VLOOKUP(L961,参考データ!$D$16:$H$18,5,TRUE),VLOOKUP(L961,参考データ!$D$19:$H$27,5,TRUE)))&lt;(J961/N961),S961&gt;R961),"エラー","OK"),IF(IF(I961="委託輸送",IF(H961="ガソリン",VLOOKUP(L961,参考データ!$D$4:$H$6,5,TRUE),VLOOKUP(L961,参考データ!$D$7:$H$15,5,TRUE)),IF(H961="ガソリン",VLOOKUP(L961,参考データ!$D$16:$H$18,5,TRUE),VLOOKUP(L961,参考データ!$D$19:$H$27,5,TRUE)))&lt;(J961/N961),"エラー","OK"))))</f>
        <v/>
      </c>
      <c r="AN961" s="156">
        <f t="shared" si="120"/>
        <v>0</v>
      </c>
      <c r="AO961" s="156">
        <f t="shared" si="121"/>
        <v>0</v>
      </c>
      <c r="AP961" s="140">
        <f t="shared" si="122"/>
        <v>0</v>
      </c>
      <c r="AQ961" s="159" t="str">
        <f t="shared" si="123"/>
        <v/>
      </c>
    </row>
    <row r="962" spans="2:43" x14ac:dyDescent="0.2">
      <c r="B962" s="202">
        <v>951</v>
      </c>
      <c r="C962" s="45"/>
      <c r="D962" s="114"/>
      <c r="E962" s="114"/>
      <c r="F962" s="114"/>
      <c r="G962" s="44"/>
      <c r="H962" s="10"/>
      <c r="I962" s="10"/>
      <c r="J962" s="5"/>
      <c r="K962" s="36"/>
      <c r="L962" s="37"/>
      <c r="M962" s="8"/>
      <c r="N962" s="82"/>
      <c r="O962" s="68"/>
      <c r="P962" s="82"/>
      <c r="Q962" s="81"/>
      <c r="R962" s="280" t="str">
        <f t="shared" si="118"/>
        <v/>
      </c>
      <c r="S962" s="39" t="str">
        <f>IF(I962="","",IF(I962="委託輸送",IF(H962="ガソリン",VLOOKUP(L962,参考データ!$D$4:$F$6,3,TRUE),VLOOKUP(L962,参考データ!$D$7:$F$15,3,TRUE)),IF(H962="ガソリン",VLOOKUP(L962,参考データ!$D$16:$F$18,3,TRUE),VLOOKUP(L962,参考データ!$D$19:$F$27,3,TRUE))))</f>
        <v/>
      </c>
      <c r="T962" s="204" t="str">
        <f>IF(C962="","",IF(AND(J962=0,K962=0),0,IF(Q962="有",IF(H962="ガソリン",VLOOKUP(M962,参考データ!$B$36:$F$38,3,FALSE)/R962^VLOOKUP(M962,参考データ!$B$36:$F$38,4,FALSE)/L962^VLOOKUP(M962,参考データ!$B$36:$F$38,5,FALSE),VLOOKUP(M962,参考データ!$B$39:$F$42,3,FALSE)/R962^VLOOKUP(M962,参考データ!$B$39:$F$42,4,FALSE)/L962^VLOOKUP(M962,参考データ!$B$39:$F$42,5,FALSE))*U962,J962/(IF(I962="委託輸送",IF(H962="ガソリン",INDEX(参考データ!$F$48:$I$50,MATCH(L962,参考データ!$D$48:$D$50,1),MATCH(M962,参考データ!$F$47:$I$47,0)),INDEX(参考データ!$F$51:$I$59,MATCH(L962,参考データ!$D$51:$D$59,1),MATCH(M962,参考データ!$F$47:$I$47,0))),IF(H962="ガソリン",INDEX(参考データ!$F$60:$I$62,MATCH(L962,参考データ!$D$60:$D$62,1),MATCH(M962,参考データ!$F$47:$I$47,0)),INDEX(参考データ!$F$63:$I$71,MATCH(L962,参考データ!$D$63:$D$71,1),MATCH(M962,参考データ!$F$47:$I$47,0))))))))</f>
        <v/>
      </c>
      <c r="U962" s="218" t="str">
        <f t="shared" si="119"/>
        <v/>
      </c>
      <c r="V962" s="206" t="str">
        <f>IF(C962="","",IF(AND(K962=0,T962=0),"OK",IF(Q962="有",IF(OR(IF(I962="委託輸送",IF(H962="ガソリン",VLOOKUP(L962,参考データ!$D$4:$H$6,5,TRUE),VLOOKUP(L962,参考データ!$D$7:$H$15,5,TRUE)),IF(H962="ガソリン",VLOOKUP(L962,参考データ!$D$16:$H$18,5,TRUE),VLOOKUP(L962,参考データ!$D$19:$H$27,5,TRUE)))&lt;(J962/N962),S962&gt;R962),"エラー","OK"),IF(IF(I962="委託輸送",IF(H962="ガソリン",VLOOKUP(L962,参考データ!$D$4:$H$6,5,TRUE),VLOOKUP(L962,参考データ!$D$7:$H$15,5,TRUE)),IF(H962="ガソリン",VLOOKUP(L962,参考データ!$D$16:$H$18,5,TRUE),VLOOKUP(L962,参考データ!$D$19:$H$27,5,TRUE)))&lt;(J962/N962),"エラー","OK"))))</f>
        <v/>
      </c>
      <c r="AN962" s="156">
        <f t="shared" si="120"/>
        <v>0</v>
      </c>
      <c r="AO962" s="156">
        <f t="shared" si="121"/>
        <v>0</v>
      </c>
      <c r="AP962" s="140">
        <f t="shared" si="122"/>
        <v>0</v>
      </c>
      <c r="AQ962" s="159" t="str">
        <f t="shared" si="123"/>
        <v/>
      </c>
    </row>
    <row r="963" spans="2:43" x14ac:dyDescent="0.2">
      <c r="B963" s="202">
        <v>952</v>
      </c>
      <c r="C963" s="45"/>
      <c r="D963" s="114"/>
      <c r="E963" s="114"/>
      <c r="F963" s="114"/>
      <c r="G963" s="44"/>
      <c r="H963" s="10"/>
      <c r="I963" s="10"/>
      <c r="J963" s="5"/>
      <c r="K963" s="36"/>
      <c r="L963" s="37"/>
      <c r="M963" s="8"/>
      <c r="N963" s="82"/>
      <c r="O963" s="68"/>
      <c r="P963" s="82"/>
      <c r="Q963" s="81"/>
      <c r="R963" s="280" t="str">
        <f t="shared" si="118"/>
        <v/>
      </c>
      <c r="S963" s="39" t="str">
        <f>IF(I963="","",IF(I963="委託輸送",IF(H963="ガソリン",VLOOKUP(L963,参考データ!$D$4:$F$6,3,TRUE),VLOOKUP(L963,参考データ!$D$7:$F$15,3,TRUE)),IF(H963="ガソリン",VLOOKUP(L963,参考データ!$D$16:$F$18,3,TRUE),VLOOKUP(L963,参考データ!$D$19:$F$27,3,TRUE))))</f>
        <v/>
      </c>
      <c r="T963" s="204" t="str">
        <f>IF(C963="","",IF(AND(J963=0,K963=0),0,IF(Q963="有",IF(H963="ガソリン",VLOOKUP(M963,参考データ!$B$36:$F$38,3,FALSE)/R963^VLOOKUP(M963,参考データ!$B$36:$F$38,4,FALSE)/L963^VLOOKUP(M963,参考データ!$B$36:$F$38,5,FALSE),VLOOKUP(M963,参考データ!$B$39:$F$42,3,FALSE)/R963^VLOOKUP(M963,参考データ!$B$39:$F$42,4,FALSE)/L963^VLOOKUP(M963,参考データ!$B$39:$F$42,5,FALSE))*U963,J963/(IF(I963="委託輸送",IF(H963="ガソリン",INDEX(参考データ!$F$48:$I$50,MATCH(L963,参考データ!$D$48:$D$50,1),MATCH(M963,参考データ!$F$47:$I$47,0)),INDEX(参考データ!$F$51:$I$59,MATCH(L963,参考データ!$D$51:$D$59,1),MATCH(M963,参考データ!$F$47:$I$47,0))),IF(H963="ガソリン",INDEX(参考データ!$F$60:$I$62,MATCH(L963,参考データ!$D$60:$D$62,1),MATCH(M963,参考データ!$F$47:$I$47,0)),INDEX(参考データ!$F$63:$I$71,MATCH(L963,参考データ!$D$63:$D$71,1),MATCH(M963,参考データ!$F$47:$I$47,0))))))))</f>
        <v/>
      </c>
      <c r="U963" s="218" t="str">
        <f t="shared" si="119"/>
        <v/>
      </c>
      <c r="V963" s="206" t="str">
        <f>IF(C963="","",IF(AND(K963=0,T963=0),"OK",IF(Q963="有",IF(OR(IF(I963="委託輸送",IF(H963="ガソリン",VLOOKUP(L963,参考データ!$D$4:$H$6,5,TRUE),VLOOKUP(L963,参考データ!$D$7:$H$15,5,TRUE)),IF(H963="ガソリン",VLOOKUP(L963,参考データ!$D$16:$H$18,5,TRUE),VLOOKUP(L963,参考データ!$D$19:$H$27,5,TRUE)))&lt;(J963/N963),S963&gt;R963),"エラー","OK"),IF(IF(I963="委託輸送",IF(H963="ガソリン",VLOOKUP(L963,参考データ!$D$4:$H$6,5,TRUE),VLOOKUP(L963,参考データ!$D$7:$H$15,5,TRUE)),IF(H963="ガソリン",VLOOKUP(L963,参考データ!$D$16:$H$18,5,TRUE),VLOOKUP(L963,参考データ!$D$19:$H$27,5,TRUE)))&lt;(J963/N963),"エラー","OK"))))</f>
        <v/>
      </c>
      <c r="AN963" s="156">
        <f t="shared" si="120"/>
        <v>0</v>
      </c>
      <c r="AO963" s="156">
        <f t="shared" si="121"/>
        <v>0</v>
      </c>
      <c r="AP963" s="140">
        <f t="shared" si="122"/>
        <v>0</v>
      </c>
      <c r="AQ963" s="159" t="str">
        <f t="shared" si="123"/>
        <v/>
      </c>
    </row>
    <row r="964" spans="2:43" x14ac:dyDescent="0.2">
      <c r="B964" s="202">
        <v>953</v>
      </c>
      <c r="C964" s="45"/>
      <c r="D964" s="114"/>
      <c r="E964" s="114"/>
      <c r="F964" s="114"/>
      <c r="G964" s="44"/>
      <c r="H964" s="10"/>
      <c r="I964" s="10"/>
      <c r="J964" s="5"/>
      <c r="K964" s="36"/>
      <c r="L964" s="37"/>
      <c r="M964" s="8"/>
      <c r="N964" s="82"/>
      <c r="O964" s="68"/>
      <c r="P964" s="82"/>
      <c r="Q964" s="81"/>
      <c r="R964" s="280" t="str">
        <f t="shared" si="118"/>
        <v/>
      </c>
      <c r="S964" s="39" t="str">
        <f>IF(I964="","",IF(I964="委託輸送",IF(H964="ガソリン",VLOOKUP(L964,参考データ!$D$4:$F$6,3,TRUE),VLOOKUP(L964,参考データ!$D$7:$F$15,3,TRUE)),IF(H964="ガソリン",VLOOKUP(L964,参考データ!$D$16:$F$18,3,TRUE),VLOOKUP(L964,参考データ!$D$19:$F$27,3,TRUE))))</f>
        <v/>
      </c>
      <c r="T964" s="204" t="str">
        <f>IF(C964="","",IF(AND(J964=0,K964=0),0,IF(Q964="有",IF(H964="ガソリン",VLOOKUP(M964,参考データ!$B$36:$F$38,3,FALSE)/R964^VLOOKUP(M964,参考データ!$B$36:$F$38,4,FALSE)/L964^VLOOKUP(M964,参考データ!$B$36:$F$38,5,FALSE),VLOOKUP(M964,参考データ!$B$39:$F$42,3,FALSE)/R964^VLOOKUP(M964,参考データ!$B$39:$F$42,4,FALSE)/L964^VLOOKUP(M964,参考データ!$B$39:$F$42,5,FALSE))*U964,J964/(IF(I964="委託輸送",IF(H964="ガソリン",INDEX(参考データ!$F$48:$I$50,MATCH(L964,参考データ!$D$48:$D$50,1),MATCH(M964,参考データ!$F$47:$I$47,0)),INDEX(参考データ!$F$51:$I$59,MATCH(L964,参考データ!$D$51:$D$59,1),MATCH(M964,参考データ!$F$47:$I$47,0))),IF(H964="ガソリン",INDEX(参考データ!$F$60:$I$62,MATCH(L964,参考データ!$D$60:$D$62,1),MATCH(M964,参考データ!$F$47:$I$47,0)),INDEX(参考データ!$F$63:$I$71,MATCH(L964,参考データ!$D$63:$D$71,1),MATCH(M964,参考データ!$F$47:$I$47,0))))))))</f>
        <v/>
      </c>
      <c r="U964" s="218" t="str">
        <f t="shared" si="119"/>
        <v/>
      </c>
      <c r="V964" s="206" t="str">
        <f>IF(C964="","",IF(AND(K964=0,T964=0),"OK",IF(Q964="有",IF(OR(IF(I964="委託輸送",IF(H964="ガソリン",VLOOKUP(L964,参考データ!$D$4:$H$6,5,TRUE),VLOOKUP(L964,参考データ!$D$7:$H$15,5,TRUE)),IF(H964="ガソリン",VLOOKUP(L964,参考データ!$D$16:$H$18,5,TRUE),VLOOKUP(L964,参考データ!$D$19:$H$27,5,TRUE)))&lt;(J964/N964),S964&gt;R964),"エラー","OK"),IF(IF(I964="委託輸送",IF(H964="ガソリン",VLOOKUP(L964,参考データ!$D$4:$H$6,5,TRUE),VLOOKUP(L964,参考データ!$D$7:$H$15,5,TRUE)),IF(H964="ガソリン",VLOOKUP(L964,参考データ!$D$16:$H$18,5,TRUE),VLOOKUP(L964,参考データ!$D$19:$H$27,5,TRUE)))&lt;(J964/N964),"エラー","OK"))))</f>
        <v/>
      </c>
      <c r="AN964" s="156">
        <f t="shared" si="120"/>
        <v>0</v>
      </c>
      <c r="AO964" s="156">
        <f t="shared" si="121"/>
        <v>0</v>
      </c>
      <c r="AP964" s="140">
        <f t="shared" si="122"/>
        <v>0</v>
      </c>
      <c r="AQ964" s="159" t="str">
        <f t="shared" si="123"/>
        <v/>
      </c>
    </row>
    <row r="965" spans="2:43" x14ac:dyDescent="0.2">
      <c r="B965" s="202">
        <v>954</v>
      </c>
      <c r="C965" s="45"/>
      <c r="D965" s="114"/>
      <c r="E965" s="114"/>
      <c r="F965" s="114"/>
      <c r="G965" s="44"/>
      <c r="H965" s="10"/>
      <c r="I965" s="10"/>
      <c r="J965" s="5"/>
      <c r="K965" s="36"/>
      <c r="L965" s="37"/>
      <c r="M965" s="8"/>
      <c r="N965" s="82"/>
      <c r="O965" s="68"/>
      <c r="P965" s="82"/>
      <c r="Q965" s="81"/>
      <c r="R965" s="280" t="str">
        <f t="shared" si="118"/>
        <v/>
      </c>
      <c r="S965" s="39" t="str">
        <f>IF(I965="","",IF(I965="委託輸送",IF(H965="ガソリン",VLOOKUP(L965,参考データ!$D$4:$F$6,3,TRUE),VLOOKUP(L965,参考データ!$D$7:$F$15,3,TRUE)),IF(H965="ガソリン",VLOOKUP(L965,参考データ!$D$16:$F$18,3,TRUE),VLOOKUP(L965,参考データ!$D$19:$F$27,3,TRUE))))</f>
        <v/>
      </c>
      <c r="T965" s="204" t="str">
        <f>IF(C965="","",IF(AND(J965=0,K965=0),0,IF(Q965="有",IF(H965="ガソリン",VLOOKUP(M965,参考データ!$B$36:$F$38,3,FALSE)/R965^VLOOKUP(M965,参考データ!$B$36:$F$38,4,FALSE)/L965^VLOOKUP(M965,参考データ!$B$36:$F$38,5,FALSE),VLOOKUP(M965,参考データ!$B$39:$F$42,3,FALSE)/R965^VLOOKUP(M965,参考データ!$B$39:$F$42,4,FALSE)/L965^VLOOKUP(M965,参考データ!$B$39:$F$42,5,FALSE))*U965,J965/(IF(I965="委託輸送",IF(H965="ガソリン",INDEX(参考データ!$F$48:$I$50,MATCH(L965,参考データ!$D$48:$D$50,1),MATCH(M965,参考データ!$F$47:$I$47,0)),INDEX(参考データ!$F$51:$I$59,MATCH(L965,参考データ!$D$51:$D$59,1),MATCH(M965,参考データ!$F$47:$I$47,0))),IF(H965="ガソリン",INDEX(参考データ!$F$60:$I$62,MATCH(L965,参考データ!$D$60:$D$62,1),MATCH(M965,参考データ!$F$47:$I$47,0)),INDEX(参考データ!$F$63:$I$71,MATCH(L965,参考データ!$D$63:$D$71,1),MATCH(M965,参考データ!$F$47:$I$47,0))))))))</f>
        <v/>
      </c>
      <c r="U965" s="218" t="str">
        <f t="shared" si="119"/>
        <v/>
      </c>
      <c r="V965" s="206" t="str">
        <f>IF(C965="","",IF(AND(K965=0,T965=0),"OK",IF(Q965="有",IF(OR(IF(I965="委託輸送",IF(H965="ガソリン",VLOOKUP(L965,参考データ!$D$4:$H$6,5,TRUE),VLOOKUP(L965,参考データ!$D$7:$H$15,5,TRUE)),IF(H965="ガソリン",VLOOKUP(L965,参考データ!$D$16:$H$18,5,TRUE),VLOOKUP(L965,参考データ!$D$19:$H$27,5,TRUE)))&lt;(J965/N965),S965&gt;R965),"エラー","OK"),IF(IF(I965="委託輸送",IF(H965="ガソリン",VLOOKUP(L965,参考データ!$D$4:$H$6,5,TRUE),VLOOKUP(L965,参考データ!$D$7:$H$15,5,TRUE)),IF(H965="ガソリン",VLOOKUP(L965,参考データ!$D$16:$H$18,5,TRUE),VLOOKUP(L965,参考データ!$D$19:$H$27,5,TRUE)))&lt;(J965/N965),"エラー","OK"))))</f>
        <v/>
      </c>
      <c r="AN965" s="156">
        <f t="shared" si="120"/>
        <v>0</v>
      </c>
      <c r="AO965" s="156">
        <f t="shared" si="121"/>
        <v>0</v>
      </c>
      <c r="AP965" s="140">
        <f t="shared" si="122"/>
        <v>0</v>
      </c>
      <c r="AQ965" s="159" t="str">
        <f t="shared" si="123"/>
        <v/>
      </c>
    </row>
    <row r="966" spans="2:43" x14ac:dyDescent="0.2">
      <c r="B966" s="202">
        <v>955</v>
      </c>
      <c r="C966" s="45"/>
      <c r="D966" s="114"/>
      <c r="E966" s="114"/>
      <c r="F966" s="114"/>
      <c r="G966" s="44"/>
      <c r="H966" s="10"/>
      <c r="I966" s="10"/>
      <c r="J966" s="5"/>
      <c r="K966" s="36"/>
      <c r="L966" s="37"/>
      <c r="M966" s="8"/>
      <c r="N966" s="82"/>
      <c r="O966" s="68"/>
      <c r="P966" s="82"/>
      <c r="Q966" s="81"/>
      <c r="R966" s="280" t="str">
        <f t="shared" si="118"/>
        <v/>
      </c>
      <c r="S966" s="39" t="str">
        <f>IF(I966="","",IF(I966="委託輸送",IF(H966="ガソリン",VLOOKUP(L966,参考データ!$D$4:$F$6,3,TRUE),VLOOKUP(L966,参考データ!$D$7:$F$15,3,TRUE)),IF(H966="ガソリン",VLOOKUP(L966,参考データ!$D$16:$F$18,3,TRUE),VLOOKUP(L966,参考データ!$D$19:$F$27,3,TRUE))))</f>
        <v/>
      </c>
      <c r="T966" s="204" t="str">
        <f>IF(C966="","",IF(AND(J966=0,K966=0),0,IF(Q966="有",IF(H966="ガソリン",VLOOKUP(M966,参考データ!$B$36:$F$38,3,FALSE)/R966^VLOOKUP(M966,参考データ!$B$36:$F$38,4,FALSE)/L966^VLOOKUP(M966,参考データ!$B$36:$F$38,5,FALSE),VLOOKUP(M966,参考データ!$B$39:$F$42,3,FALSE)/R966^VLOOKUP(M966,参考データ!$B$39:$F$42,4,FALSE)/L966^VLOOKUP(M966,参考データ!$B$39:$F$42,5,FALSE))*U966,J966/(IF(I966="委託輸送",IF(H966="ガソリン",INDEX(参考データ!$F$48:$I$50,MATCH(L966,参考データ!$D$48:$D$50,1),MATCH(M966,参考データ!$F$47:$I$47,0)),INDEX(参考データ!$F$51:$I$59,MATCH(L966,参考データ!$D$51:$D$59,1),MATCH(M966,参考データ!$F$47:$I$47,0))),IF(H966="ガソリン",INDEX(参考データ!$F$60:$I$62,MATCH(L966,参考データ!$D$60:$D$62,1),MATCH(M966,参考データ!$F$47:$I$47,0)),INDEX(参考データ!$F$63:$I$71,MATCH(L966,参考データ!$D$63:$D$71,1),MATCH(M966,参考データ!$F$47:$I$47,0))))))))</f>
        <v/>
      </c>
      <c r="U966" s="218" t="str">
        <f t="shared" si="119"/>
        <v/>
      </c>
      <c r="V966" s="206" t="str">
        <f>IF(C966="","",IF(AND(K966=0,T966=0),"OK",IF(Q966="有",IF(OR(IF(I966="委託輸送",IF(H966="ガソリン",VLOOKUP(L966,参考データ!$D$4:$H$6,5,TRUE),VLOOKUP(L966,参考データ!$D$7:$H$15,5,TRUE)),IF(H966="ガソリン",VLOOKUP(L966,参考データ!$D$16:$H$18,5,TRUE),VLOOKUP(L966,参考データ!$D$19:$H$27,5,TRUE)))&lt;(J966/N966),S966&gt;R966),"エラー","OK"),IF(IF(I966="委託輸送",IF(H966="ガソリン",VLOOKUP(L966,参考データ!$D$4:$H$6,5,TRUE),VLOOKUP(L966,参考データ!$D$7:$H$15,5,TRUE)),IF(H966="ガソリン",VLOOKUP(L966,参考データ!$D$16:$H$18,5,TRUE),VLOOKUP(L966,参考データ!$D$19:$H$27,5,TRUE)))&lt;(J966/N966),"エラー","OK"))))</f>
        <v/>
      </c>
      <c r="AN966" s="156">
        <f t="shared" si="120"/>
        <v>0</v>
      </c>
      <c r="AO966" s="156">
        <f t="shared" si="121"/>
        <v>0</v>
      </c>
      <c r="AP966" s="140">
        <f t="shared" si="122"/>
        <v>0</v>
      </c>
      <c r="AQ966" s="159" t="str">
        <f t="shared" si="123"/>
        <v/>
      </c>
    </row>
    <row r="967" spans="2:43" x14ac:dyDescent="0.2">
      <c r="B967" s="202">
        <v>956</v>
      </c>
      <c r="C967" s="45"/>
      <c r="D967" s="114"/>
      <c r="E967" s="114"/>
      <c r="F967" s="114"/>
      <c r="G967" s="44"/>
      <c r="H967" s="10"/>
      <c r="I967" s="10"/>
      <c r="J967" s="5"/>
      <c r="K967" s="36"/>
      <c r="L967" s="37"/>
      <c r="M967" s="8"/>
      <c r="N967" s="82"/>
      <c r="O967" s="68"/>
      <c r="P967" s="82"/>
      <c r="Q967" s="81"/>
      <c r="R967" s="280" t="str">
        <f t="shared" si="118"/>
        <v/>
      </c>
      <c r="S967" s="39" t="str">
        <f>IF(I967="","",IF(I967="委託輸送",IF(H967="ガソリン",VLOOKUP(L967,参考データ!$D$4:$F$6,3,TRUE),VLOOKUP(L967,参考データ!$D$7:$F$15,3,TRUE)),IF(H967="ガソリン",VLOOKUP(L967,参考データ!$D$16:$F$18,3,TRUE),VLOOKUP(L967,参考データ!$D$19:$F$27,3,TRUE))))</f>
        <v/>
      </c>
      <c r="T967" s="204" t="str">
        <f>IF(C967="","",IF(AND(J967=0,K967=0),0,IF(Q967="有",IF(H967="ガソリン",VLOOKUP(M967,参考データ!$B$36:$F$38,3,FALSE)/R967^VLOOKUP(M967,参考データ!$B$36:$F$38,4,FALSE)/L967^VLOOKUP(M967,参考データ!$B$36:$F$38,5,FALSE),VLOOKUP(M967,参考データ!$B$39:$F$42,3,FALSE)/R967^VLOOKUP(M967,参考データ!$B$39:$F$42,4,FALSE)/L967^VLOOKUP(M967,参考データ!$B$39:$F$42,5,FALSE))*U967,J967/(IF(I967="委託輸送",IF(H967="ガソリン",INDEX(参考データ!$F$48:$I$50,MATCH(L967,参考データ!$D$48:$D$50,1),MATCH(M967,参考データ!$F$47:$I$47,0)),INDEX(参考データ!$F$51:$I$59,MATCH(L967,参考データ!$D$51:$D$59,1),MATCH(M967,参考データ!$F$47:$I$47,0))),IF(H967="ガソリン",INDEX(参考データ!$F$60:$I$62,MATCH(L967,参考データ!$D$60:$D$62,1),MATCH(M967,参考データ!$F$47:$I$47,0)),INDEX(参考データ!$F$63:$I$71,MATCH(L967,参考データ!$D$63:$D$71,1),MATCH(M967,参考データ!$F$47:$I$47,0))))))))</f>
        <v/>
      </c>
      <c r="U967" s="218" t="str">
        <f t="shared" si="119"/>
        <v/>
      </c>
      <c r="V967" s="206" t="str">
        <f>IF(C967="","",IF(AND(K967=0,T967=0),"OK",IF(Q967="有",IF(OR(IF(I967="委託輸送",IF(H967="ガソリン",VLOOKUP(L967,参考データ!$D$4:$H$6,5,TRUE),VLOOKUP(L967,参考データ!$D$7:$H$15,5,TRUE)),IF(H967="ガソリン",VLOOKUP(L967,参考データ!$D$16:$H$18,5,TRUE),VLOOKUP(L967,参考データ!$D$19:$H$27,5,TRUE)))&lt;(J967/N967),S967&gt;R967),"エラー","OK"),IF(IF(I967="委託輸送",IF(H967="ガソリン",VLOOKUP(L967,参考データ!$D$4:$H$6,5,TRUE),VLOOKUP(L967,参考データ!$D$7:$H$15,5,TRUE)),IF(H967="ガソリン",VLOOKUP(L967,参考データ!$D$16:$H$18,5,TRUE),VLOOKUP(L967,参考データ!$D$19:$H$27,5,TRUE)))&lt;(J967/N967),"エラー","OK"))))</f>
        <v/>
      </c>
      <c r="AN967" s="156">
        <f t="shared" si="120"/>
        <v>0</v>
      </c>
      <c r="AO967" s="156">
        <f t="shared" si="121"/>
        <v>0</v>
      </c>
      <c r="AP967" s="140">
        <f t="shared" si="122"/>
        <v>0</v>
      </c>
      <c r="AQ967" s="159" t="str">
        <f t="shared" si="123"/>
        <v/>
      </c>
    </row>
    <row r="968" spans="2:43" x14ac:dyDescent="0.2">
      <c r="B968" s="202">
        <v>957</v>
      </c>
      <c r="C968" s="45"/>
      <c r="D968" s="114"/>
      <c r="E968" s="114"/>
      <c r="F968" s="114"/>
      <c r="G968" s="44"/>
      <c r="H968" s="10"/>
      <c r="I968" s="10"/>
      <c r="J968" s="5"/>
      <c r="K968" s="36"/>
      <c r="L968" s="37"/>
      <c r="M968" s="8"/>
      <c r="N968" s="82"/>
      <c r="O968" s="68"/>
      <c r="P968" s="82"/>
      <c r="Q968" s="81"/>
      <c r="R968" s="280" t="str">
        <f t="shared" si="118"/>
        <v/>
      </c>
      <c r="S968" s="39" t="str">
        <f>IF(I968="","",IF(I968="委託輸送",IF(H968="ガソリン",VLOOKUP(L968,参考データ!$D$4:$F$6,3,TRUE),VLOOKUP(L968,参考データ!$D$7:$F$15,3,TRUE)),IF(H968="ガソリン",VLOOKUP(L968,参考データ!$D$16:$F$18,3,TRUE),VLOOKUP(L968,参考データ!$D$19:$F$27,3,TRUE))))</f>
        <v/>
      </c>
      <c r="T968" s="204" t="str">
        <f>IF(C968="","",IF(AND(J968=0,K968=0),0,IF(Q968="有",IF(H968="ガソリン",VLOOKUP(M968,参考データ!$B$36:$F$38,3,FALSE)/R968^VLOOKUP(M968,参考データ!$B$36:$F$38,4,FALSE)/L968^VLOOKUP(M968,参考データ!$B$36:$F$38,5,FALSE),VLOOKUP(M968,参考データ!$B$39:$F$42,3,FALSE)/R968^VLOOKUP(M968,参考データ!$B$39:$F$42,4,FALSE)/L968^VLOOKUP(M968,参考データ!$B$39:$F$42,5,FALSE))*U968,J968/(IF(I968="委託輸送",IF(H968="ガソリン",INDEX(参考データ!$F$48:$I$50,MATCH(L968,参考データ!$D$48:$D$50,1),MATCH(M968,参考データ!$F$47:$I$47,0)),INDEX(参考データ!$F$51:$I$59,MATCH(L968,参考データ!$D$51:$D$59,1),MATCH(M968,参考データ!$F$47:$I$47,0))),IF(H968="ガソリン",INDEX(参考データ!$F$60:$I$62,MATCH(L968,参考データ!$D$60:$D$62,1),MATCH(M968,参考データ!$F$47:$I$47,0)),INDEX(参考データ!$F$63:$I$71,MATCH(L968,参考データ!$D$63:$D$71,1),MATCH(M968,参考データ!$F$47:$I$47,0))))))))</f>
        <v/>
      </c>
      <c r="U968" s="218" t="str">
        <f t="shared" si="119"/>
        <v/>
      </c>
      <c r="V968" s="206" t="str">
        <f>IF(C968="","",IF(AND(K968=0,T968=0),"OK",IF(Q968="有",IF(OR(IF(I968="委託輸送",IF(H968="ガソリン",VLOOKUP(L968,参考データ!$D$4:$H$6,5,TRUE),VLOOKUP(L968,参考データ!$D$7:$H$15,5,TRUE)),IF(H968="ガソリン",VLOOKUP(L968,参考データ!$D$16:$H$18,5,TRUE),VLOOKUP(L968,参考データ!$D$19:$H$27,5,TRUE)))&lt;(J968/N968),S968&gt;R968),"エラー","OK"),IF(IF(I968="委託輸送",IF(H968="ガソリン",VLOOKUP(L968,参考データ!$D$4:$H$6,5,TRUE),VLOOKUP(L968,参考データ!$D$7:$H$15,5,TRUE)),IF(H968="ガソリン",VLOOKUP(L968,参考データ!$D$16:$H$18,5,TRUE),VLOOKUP(L968,参考データ!$D$19:$H$27,5,TRUE)))&lt;(J968/N968),"エラー","OK"))))</f>
        <v/>
      </c>
      <c r="AN968" s="156">
        <f t="shared" si="120"/>
        <v>0</v>
      </c>
      <c r="AO968" s="156">
        <f t="shared" si="121"/>
        <v>0</v>
      </c>
      <c r="AP968" s="140">
        <f t="shared" si="122"/>
        <v>0</v>
      </c>
      <c r="AQ968" s="159" t="str">
        <f t="shared" si="123"/>
        <v/>
      </c>
    </row>
    <row r="969" spans="2:43" x14ac:dyDescent="0.2">
      <c r="B969" s="202">
        <v>958</v>
      </c>
      <c r="C969" s="45"/>
      <c r="D969" s="114"/>
      <c r="E969" s="114"/>
      <c r="F969" s="114"/>
      <c r="G969" s="44"/>
      <c r="H969" s="10"/>
      <c r="I969" s="10"/>
      <c r="J969" s="5"/>
      <c r="K969" s="36"/>
      <c r="L969" s="37"/>
      <c r="M969" s="8"/>
      <c r="N969" s="82"/>
      <c r="O969" s="68"/>
      <c r="P969" s="82"/>
      <c r="Q969" s="81"/>
      <c r="R969" s="280" t="str">
        <f t="shared" si="118"/>
        <v/>
      </c>
      <c r="S969" s="39" t="str">
        <f>IF(I969="","",IF(I969="委託輸送",IF(H969="ガソリン",VLOOKUP(L969,参考データ!$D$4:$F$6,3,TRUE),VLOOKUP(L969,参考データ!$D$7:$F$15,3,TRUE)),IF(H969="ガソリン",VLOOKUP(L969,参考データ!$D$16:$F$18,3,TRUE),VLOOKUP(L969,参考データ!$D$19:$F$27,3,TRUE))))</f>
        <v/>
      </c>
      <c r="T969" s="204" t="str">
        <f>IF(C969="","",IF(AND(J969=0,K969=0),0,IF(Q969="有",IF(H969="ガソリン",VLOOKUP(M969,参考データ!$B$36:$F$38,3,FALSE)/R969^VLOOKUP(M969,参考データ!$B$36:$F$38,4,FALSE)/L969^VLOOKUP(M969,参考データ!$B$36:$F$38,5,FALSE),VLOOKUP(M969,参考データ!$B$39:$F$42,3,FALSE)/R969^VLOOKUP(M969,参考データ!$B$39:$F$42,4,FALSE)/L969^VLOOKUP(M969,参考データ!$B$39:$F$42,5,FALSE))*U969,J969/(IF(I969="委託輸送",IF(H969="ガソリン",INDEX(参考データ!$F$48:$I$50,MATCH(L969,参考データ!$D$48:$D$50,1),MATCH(M969,参考データ!$F$47:$I$47,0)),INDEX(参考データ!$F$51:$I$59,MATCH(L969,参考データ!$D$51:$D$59,1),MATCH(M969,参考データ!$F$47:$I$47,0))),IF(H969="ガソリン",INDEX(参考データ!$F$60:$I$62,MATCH(L969,参考データ!$D$60:$D$62,1),MATCH(M969,参考データ!$F$47:$I$47,0)),INDEX(参考データ!$F$63:$I$71,MATCH(L969,参考データ!$D$63:$D$71,1),MATCH(M969,参考データ!$F$47:$I$47,0))))))))</f>
        <v/>
      </c>
      <c r="U969" s="218" t="str">
        <f t="shared" si="119"/>
        <v/>
      </c>
      <c r="V969" s="206" t="str">
        <f>IF(C969="","",IF(AND(K969=0,T969=0),"OK",IF(Q969="有",IF(OR(IF(I969="委託輸送",IF(H969="ガソリン",VLOOKUP(L969,参考データ!$D$4:$H$6,5,TRUE),VLOOKUP(L969,参考データ!$D$7:$H$15,5,TRUE)),IF(H969="ガソリン",VLOOKUP(L969,参考データ!$D$16:$H$18,5,TRUE),VLOOKUP(L969,参考データ!$D$19:$H$27,5,TRUE)))&lt;(J969/N969),S969&gt;R969),"エラー","OK"),IF(IF(I969="委託輸送",IF(H969="ガソリン",VLOOKUP(L969,参考データ!$D$4:$H$6,5,TRUE),VLOOKUP(L969,参考データ!$D$7:$H$15,5,TRUE)),IF(H969="ガソリン",VLOOKUP(L969,参考データ!$D$16:$H$18,5,TRUE),VLOOKUP(L969,参考データ!$D$19:$H$27,5,TRUE)))&lt;(J969/N969),"エラー","OK"))))</f>
        <v/>
      </c>
      <c r="AN969" s="156">
        <f t="shared" si="120"/>
        <v>0</v>
      </c>
      <c r="AO969" s="156">
        <f t="shared" si="121"/>
        <v>0</v>
      </c>
      <c r="AP969" s="140">
        <f t="shared" si="122"/>
        <v>0</v>
      </c>
      <c r="AQ969" s="159" t="str">
        <f t="shared" si="123"/>
        <v/>
      </c>
    </row>
    <row r="970" spans="2:43" x14ac:dyDescent="0.2">
      <c r="B970" s="202">
        <v>959</v>
      </c>
      <c r="C970" s="45"/>
      <c r="D970" s="114"/>
      <c r="E970" s="114"/>
      <c r="F970" s="114"/>
      <c r="G970" s="44"/>
      <c r="H970" s="10"/>
      <c r="I970" s="10"/>
      <c r="J970" s="5"/>
      <c r="K970" s="36"/>
      <c r="L970" s="37"/>
      <c r="M970" s="8"/>
      <c r="N970" s="82"/>
      <c r="O970" s="68"/>
      <c r="P970" s="82"/>
      <c r="Q970" s="81"/>
      <c r="R970" s="280" t="str">
        <f t="shared" si="118"/>
        <v/>
      </c>
      <c r="S970" s="39" t="str">
        <f>IF(I970="","",IF(I970="委託輸送",IF(H970="ガソリン",VLOOKUP(L970,参考データ!$D$4:$F$6,3,TRUE),VLOOKUP(L970,参考データ!$D$7:$F$15,3,TRUE)),IF(H970="ガソリン",VLOOKUP(L970,参考データ!$D$16:$F$18,3,TRUE),VLOOKUP(L970,参考データ!$D$19:$F$27,3,TRUE))))</f>
        <v/>
      </c>
      <c r="T970" s="204" t="str">
        <f>IF(C970="","",IF(AND(J970=0,K970=0),0,IF(Q970="有",IF(H970="ガソリン",VLOOKUP(M970,参考データ!$B$36:$F$38,3,FALSE)/R970^VLOOKUP(M970,参考データ!$B$36:$F$38,4,FALSE)/L970^VLOOKUP(M970,参考データ!$B$36:$F$38,5,FALSE),VLOOKUP(M970,参考データ!$B$39:$F$42,3,FALSE)/R970^VLOOKUP(M970,参考データ!$B$39:$F$42,4,FALSE)/L970^VLOOKUP(M970,参考データ!$B$39:$F$42,5,FALSE))*U970,J970/(IF(I970="委託輸送",IF(H970="ガソリン",INDEX(参考データ!$F$48:$I$50,MATCH(L970,参考データ!$D$48:$D$50,1),MATCH(M970,参考データ!$F$47:$I$47,0)),INDEX(参考データ!$F$51:$I$59,MATCH(L970,参考データ!$D$51:$D$59,1),MATCH(M970,参考データ!$F$47:$I$47,0))),IF(H970="ガソリン",INDEX(参考データ!$F$60:$I$62,MATCH(L970,参考データ!$D$60:$D$62,1),MATCH(M970,参考データ!$F$47:$I$47,0)),INDEX(参考データ!$F$63:$I$71,MATCH(L970,参考データ!$D$63:$D$71,1),MATCH(M970,参考データ!$F$47:$I$47,0))))))))</f>
        <v/>
      </c>
      <c r="U970" s="218" t="str">
        <f t="shared" si="119"/>
        <v/>
      </c>
      <c r="V970" s="206" t="str">
        <f>IF(C970="","",IF(AND(K970=0,T970=0),"OK",IF(Q970="有",IF(OR(IF(I970="委託輸送",IF(H970="ガソリン",VLOOKUP(L970,参考データ!$D$4:$H$6,5,TRUE),VLOOKUP(L970,参考データ!$D$7:$H$15,5,TRUE)),IF(H970="ガソリン",VLOOKUP(L970,参考データ!$D$16:$H$18,5,TRUE),VLOOKUP(L970,参考データ!$D$19:$H$27,5,TRUE)))&lt;(J970/N970),S970&gt;R970),"エラー","OK"),IF(IF(I970="委託輸送",IF(H970="ガソリン",VLOOKUP(L970,参考データ!$D$4:$H$6,5,TRUE),VLOOKUP(L970,参考データ!$D$7:$H$15,5,TRUE)),IF(H970="ガソリン",VLOOKUP(L970,参考データ!$D$16:$H$18,5,TRUE),VLOOKUP(L970,参考データ!$D$19:$H$27,5,TRUE)))&lt;(J970/N970),"エラー","OK"))))</f>
        <v/>
      </c>
      <c r="AN970" s="156">
        <f t="shared" si="120"/>
        <v>0</v>
      </c>
      <c r="AO970" s="156">
        <f t="shared" si="121"/>
        <v>0</v>
      </c>
      <c r="AP970" s="140">
        <f t="shared" si="122"/>
        <v>0</v>
      </c>
      <c r="AQ970" s="159" t="str">
        <f t="shared" si="123"/>
        <v/>
      </c>
    </row>
    <row r="971" spans="2:43" x14ac:dyDescent="0.2">
      <c r="B971" s="202">
        <v>960</v>
      </c>
      <c r="C971" s="45"/>
      <c r="D971" s="114"/>
      <c r="E971" s="114"/>
      <c r="F971" s="114"/>
      <c r="G971" s="44"/>
      <c r="H971" s="10"/>
      <c r="I971" s="10"/>
      <c r="J971" s="5"/>
      <c r="K971" s="36"/>
      <c r="L971" s="37"/>
      <c r="M971" s="8"/>
      <c r="N971" s="82"/>
      <c r="O971" s="68"/>
      <c r="P971" s="82"/>
      <c r="Q971" s="81"/>
      <c r="R971" s="280" t="str">
        <f t="shared" si="118"/>
        <v/>
      </c>
      <c r="S971" s="39" t="str">
        <f>IF(I971="","",IF(I971="委託輸送",IF(H971="ガソリン",VLOOKUP(L971,参考データ!$D$4:$F$6,3,TRUE),VLOOKUP(L971,参考データ!$D$7:$F$15,3,TRUE)),IF(H971="ガソリン",VLOOKUP(L971,参考データ!$D$16:$F$18,3,TRUE),VLOOKUP(L971,参考データ!$D$19:$F$27,3,TRUE))))</f>
        <v/>
      </c>
      <c r="T971" s="204" t="str">
        <f>IF(C971="","",IF(AND(J971=0,K971=0),0,IF(Q971="有",IF(H971="ガソリン",VLOOKUP(M971,参考データ!$B$36:$F$38,3,FALSE)/R971^VLOOKUP(M971,参考データ!$B$36:$F$38,4,FALSE)/L971^VLOOKUP(M971,参考データ!$B$36:$F$38,5,FALSE),VLOOKUP(M971,参考データ!$B$39:$F$42,3,FALSE)/R971^VLOOKUP(M971,参考データ!$B$39:$F$42,4,FALSE)/L971^VLOOKUP(M971,参考データ!$B$39:$F$42,5,FALSE))*U971,J971/(IF(I971="委託輸送",IF(H971="ガソリン",INDEX(参考データ!$F$48:$I$50,MATCH(L971,参考データ!$D$48:$D$50,1),MATCH(M971,参考データ!$F$47:$I$47,0)),INDEX(参考データ!$F$51:$I$59,MATCH(L971,参考データ!$D$51:$D$59,1),MATCH(M971,参考データ!$F$47:$I$47,0))),IF(H971="ガソリン",INDEX(参考データ!$F$60:$I$62,MATCH(L971,参考データ!$D$60:$D$62,1),MATCH(M971,参考データ!$F$47:$I$47,0)),INDEX(参考データ!$F$63:$I$71,MATCH(L971,参考データ!$D$63:$D$71,1),MATCH(M971,参考データ!$F$47:$I$47,0))))))))</f>
        <v/>
      </c>
      <c r="U971" s="218" t="str">
        <f t="shared" si="119"/>
        <v/>
      </c>
      <c r="V971" s="206" t="str">
        <f>IF(C971="","",IF(AND(K971=0,T971=0),"OK",IF(Q971="有",IF(OR(IF(I971="委託輸送",IF(H971="ガソリン",VLOOKUP(L971,参考データ!$D$4:$H$6,5,TRUE),VLOOKUP(L971,参考データ!$D$7:$H$15,5,TRUE)),IF(H971="ガソリン",VLOOKUP(L971,参考データ!$D$16:$H$18,5,TRUE),VLOOKUP(L971,参考データ!$D$19:$H$27,5,TRUE)))&lt;(J971/N971),S971&gt;R971),"エラー","OK"),IF(IF(I971="委託輸送",IF(H971="ガソリン",VLOOKUP(L971,参考データ!$D$4:$H$6,5,TRUE),VLOOKUP(L971,参考データ!$D$7:$H$15,5,TRUE)),IF(H971="ガソリン",VLOOKUP(L971,参考データ!$D$16:$H$18,5,TRUE),VLOOKUP(L971,参考データ!$D$19:$H$27,5,TRUE)))&lt;(J971/N971),"エラー","OK"))))</f>
        <v/>
      </c>
      <c r="AN971" s="156">
        <f t="shared" si="120"/>
        <v>0</v>
      </c>
      <c r="AO971" s="156">
        <f t="shared" si="121"/>
        <v>0</v>
      </c>
      <c r="AP971" s="140">
        <f t="shared" si="122"/>
        <v>0</v>
      </c>
      <c r="AQ971" s="159" t="str">
        <f t="shared" si="123"/>
        <v/>
      </c>
    </row>
    <row r="972" spans="2:43" x14ac:dyDescent="0.2">
      <c r="B972" s="202">
        <v>961</v>
      </c>
      <c r="C972" s="45"/>
      <c r="D972" s="114"/>
      <c r="E972" s="114"/>
      <c r="F972" s="114"/>
      <c r="G972" s="44"/>
      <c r="H972" s="10"/>
      <c r="I972" s="10"/>
      <c r="J972" s="5"/>
      <c r="K972" s="36"/>
      <c r="L972" s="37"/>
      <c r="M972" s="8"/>
      <c r="N972" s="82"/>
      <c r="O972" s="68"/>
      <c r="P972" s="82"/>
      <c r="Q972" s="81"/>
      <c r="R972" s="280" t="str">
        <f t="shared" ref="R972:R1011" si="124">IFERROR(K972/L972,"")</f>
        <v/>
      </c>
      <c r="S972" s="39" t="str">
        <f>IF(I972="","",IF(I972="委託輸送",IF(H972="ガソリン",VLOOKUP(L972,参考データ!$D$4:$F$6,3,TRUE),VLOOKUP(L972,参考データ!$D$7:$F$15,3,TRUE)),IF(H972="ガソリン",VLOOKUP(L972,参考データ!$D$16:$F$18,3,TRUE),VLOOKUP(L972,参考データ!$D$19:$F$27,3,TRUE))))</f>
        <v/>
      </c>
      <c r="T972" s="204" t="str">
        <f>IF(C972="","",IF(AND(J972=0,K972=0),0,IF(Q972="有",IF(H972="ガソリン",VLOOKUP(M972,参考データ!$B$36:$F$38,3,FALSE)/R972^VLOOKUP(M972,参考データ!$B$36:$F$38,4,FALSE)/L972^VLOOKUP(M972,参考データ!$B$36:$F$38,5,FALSE),VLOOKUP(M972,参考データ!$B$39:$F$42,3,FALSE)/R972^VLOOKUP(M972,参考データ!$B$39:$F$42,4,FALSE)/L972^VLOOKUP(M972,参考データ!$B$39:$F$42,5,FALSE))*U972,J972/(IF(I972="委託輸送",IF(H972="ガソリン",INDEX(参考データ!$F$48:$I$50,MATCH(L972,参考データ!$D$48:$D$50,1),MATCH(M972,参考データ!$F$47:$I$47,0)),INDEX(参考データ!$F$51:$I$59,MATCH(L972,参考データ!$D$51:$D$59,1),MATCH(M972,参考データ!$F$47:$I$47,0))),IF(H972="ガソリン",INDEX(参考データ!$F$60:$I$62,MATCH(L972,参考データ!$D$60:$D$62,1),MATCH(M972,参考データ!$F$47:$I$47,0)),INDEX(参考データ!$F$63:$I$71,MATCH(L972,参考データ!$D$63:$D$71,1),MATCH(M972,参考データ!$F$47:$I$47,0))))))))</f>
        <v/>
      </c>
      <c r="U972" s="218" t="str">
        <f t="shared" ref="U972:U1011" si="125">IF(C972="","",K972*J972/1000)</f>
        <v/>
      </c>
      <c r="V972" s="206" t="str">
        <f>IF(C972="","",IF(AND(K972=0,T972=0),"OK",IF(Q972="有",IF(OR(IF(I972="委託輸送",IF(H972="ガソリン",VLOOKUP(L972,参考データ!$D$4:$H$6,5,TRUE),VLOOKUP(L972,参考データ!$D$7:$H$15,5,TRUE)),IF(H972="ガソリン",VLOOKUP(L972,参考データ!$D$16:$H$18,5,TRUE),VLOOKUP(L972,参考データ!$D$19:$H$27,5,TRUE)))&lt;(J972/N972),S972&gt;R972),"エラー","OK"),IF(IF(I972="委託輸送",IF(H972="ガソリン",VLOOKUP(L972,参考データ!$D$4:$H$6,5,TRUE),VLOOKUP(L972,参考データ!$D$7:$H$15,5,TRUE)),IF(H972="ガソリン",VLOOKUP(L972,参考データ!$D$16:$H$18,5,TRUE),VLOOKUP(L972,参考データ!$D$19:$H$27,5,TRUE)))&lt;(J972/N972),"エラー","OK"))))</f>
        <v/>
      </c>
      <c r="AN972" s="156">
        <f t="shared" ref="AN972:AN1011" si="126">IFERROR(R972*N972,0)</f>
        <v>0</v>
      </c>
      <c r="AO972" s="156">
        <f t="shared" ref="AO972:AO1011" si="127">+J972*L972/1000</f>
        <v>0</v>
      </c>
      <c r="AP972" s="140">
        <f t="shared" ref="AP972:AP1011" si="128">IFERROR(J972/N972,0)</f>
        <v>0</v>
      </c>
      <c r="AQ972" s="159" t="str">
        <f t="shared" ref="AQ972:AQ1011" si="129">C972&amp;D972&amp;E972&amp;F972</f>
        <v/>
      </c>
    </row>
    <row r="973" spans="2:43" x14ac:dyDescent="0.2">
      <c r="B973" s="202">
        <v>962</v>
      </c>
      <c r="C973" s="45"/>
      <c r="D973" s="114"/>
      <c r="E973" s="114"/>
      <c r="F973" s="114"/>
      <c r="G973" s="44"/>
      <c r="H973" s="10"/>
      <c r="I973" s="10"/>
      <c r="J973" s="5"/>
      <c r="K973" s="36"/>
      <c r="L973" s="37"/>
      <c r="M973" s="8"/>
      <c r="N973" s="82"/>
      <c r="O973" s="68"/>
      <c r="P973" s="82"/>
      <c r="Q973" s="81"/>
      <c r="R973" s="280" t="str">
        <f t="shared" si="124"/>
        <v/>
      </c>
      <c r="S973" s="39" t="str">
        <f>IF(I973="","",IF(I973="委託輸送",IF(H973="ガソリン",VLOOKUP(L973,参考データ!$D$4:$F$6,3,TRUE),VLOOKUP(L973,参考データ!$D$7:$F$15,3,TRUE)),IF(H973="ガソリン",VLOOKUP(L973,参考データ!$D$16:$F$18,3,TRUE),VLOOKUP(L973,参考データ!$D$19:$F$27,3,TRUE))))</f>
        <v/>
      </c>
      <c r="T973" s="204" t="str">
        <f>IF(C973="","",IF(AND(J973=0,K973=0),0,IF(Q973="有",IF(H973="ガソリン",VLOOKUP(M973,参考データ!$B$36:$F$38,3,FALSE)/R973^VLOOKUP(M973,参考データ!$B$36:$F$38,4,FALSE)/L973^VLOOKUP(M973,参考データ!$B$36:$F$38,5,FALSE),VLOOKUP(M973,参考データ!$B$39:$F$42,3,FALSE)/R973^VLOOKUP(M973,参考データ!$B$39:$F$42,4,FALSE)/L973^VLOOKUP(M973,参考データ!$B$39:$F$42,5,FALSE))*U973,J973/(IF(I973="委託輸送",IF(H973="ガソリン",INDEX(参考データ!$F$48:$I$50,MATCH(L973,参考データ!$D$48:$D$50,1),MATCH(M973,参考データ!$F$47:$I$47,0)),INDEX(参考データ!$F$51:$I$59,MATCH(L973,参考データ!$D$51:$D$59,1),MATCH(M973,参考データ!$F$47:$I$47,0))),IF(H973="ガソリン",INDEX(参考データ!$F$60:$I$62,MATCH(L973,参考データ!$D$60:$D$62,1),MATCH(M973,参考データ!$F$47:$I$47,0)),INDEX(参考データ!$F$63:$I$71,MATCH(L973,参考データ!$D$63:$D$71,1),MATCH(M973,参考データ!$F$47:$I$47,0))))))))</f>
        <v/>
      </c>
      <c r="U973" s="218" t="str">
        <f t="shared" si="125"/>
        <v/>
      </c>
      <c r="V973" s="206" t="str">
        <f>IF(C973="","",IF(AND(K973=0,T973=0),"OK",IF(Q973="有",IF(OR(IF(I973="委託輸送",IF(H973="ガソリン",VLOOKUP(L973,参考データ!$D$4:$H$6,5,TRUE),VLOOKUP(L973,参考データ!$D$7:$H$15,5,TRUE)),IF(H973="ガソリン",VLOOKUP(L973,参考データ!$D$16:$H$18,5,TRUE),VLOOKUP(L973,参考データ!$D$19:$H$27,5,TRUE)))&lt;(J973/N973),S973&gt;R973),"エラー","OK"),IF(IF(I973="委託輸送",IF(H973="ガソリン",VLOOKUP(L973,参考データ!$D$4:$H$6,5,TRUE),VLOOKUP(L973,参考データ!$D$7:$H$15,5,TRUE)),IF(H973="ガソリン",VLOOKUP(L973,参考データ!$D$16:$H$18,5,TRUE),VLOOKUP(L973,参考データ!$D$19:$H$27,5,TRUE)))&lt;(J973/N973),"エラー","OK"))))</f>
        <v/>
      </c>
      <c r="AN973" s="156">
        <f t="shared" si="126"/>
        <v>0</v>
      </c>
      <c r="AO973" s="156">
        <f t="shared" si="127"/>
        <v>0</v>
      </c>
      <c r="AP973" s="140">
        <f t="shared" si="128"/>
        <v>0</v>
      </c>
      <c r="AQ973" s="159" t="str">
        <f t="shared" si="129"/>
        <v/>
      </c>
    </row>
    <row r="974" spans="2:43" x14ac:dyDescent="0.2">
      <c r="B974" s="202">
        <v>963</v>
      </c>
      <c r="C974" s="45"/>
      <c r="D974" s="114"/>
      <c r="E974" s="114"/>
      <c r="F974" s="114"/>
      <c r="G974" s="44"/>
      <c r="H974" s="10"/>
      <c r="I974" s="10"/>
      <c r="J974" s="5"/>
      <c r="K974" s="36"/>
      <c r="L974" s="37"/>
      <c r="M974" s="8"/>
      <c r="N974" s="82"/>
      <c r="O974" s="68"/>
      <c r="P974" s="82"/>
      <c r="Q974" s="81"/>
      <c r="R974" s="280" t="str">
        <f t="shared" si="124"/>
        <v/>
      </c>
      <c r="S974" s="39" t="str">
        <f>IF(I974="","",IF(I974="委託輸送",IF(H974="ガソリン",VLOOKUP(L974,参考データ!$D$4:$F$6,3,TRUE),VLOOKUP(L974,参考データ!$D$7:$F$15,3,TRUE)),IF(H974="ガソリン",VLOOKUP(L974,参考データ!$D$16:$F$18,3,TRUE),VLOOKUP(L974,参考データ!$D$19:$F$27,3,TRUE))))</f>
        <v/>
      </c>
      <c r="T974" s="204" t="str">
        <f>IF(C974="","",IF(AND(J974=0,K974=0),0,IF(Q974="有",IF(H974="ガソリン",VLOOKUP(M974,参考データ!$B$36:$F$38,3,FALSE)/R974^VLOOKUP(M974,参考データ!$B$36:$F$38,4,FALSE)/L974^VLOOKUP(M974,参考データ!$B$36:$F$38,5,FALSE),VLOOKUP(M974,参考データ!$B$39:$F$42,3,FALSE)/R974^VLOOKUP(M974,参考データ!$B$39:$F$42,4,FALSE)/L974^VLOOKUP(M974,参考データ!$B$39:$F$42,5,FALSE))*U974,J974/(IF(I974="委託輸送",IF(H974="ガソリン",INDEX(参考データ!$F$48:$I$50,MATCH(L974,参考データ!$D$48:$D$50,1),MATCH(M974,参考データ!$F$47:$I$47,0)),INDEX(参考データ!$F$51:$I$59,MATCH(L974,参考データ!$D$51:$D$59,1),MATCH(M974,参考データ!$F$47:$I$47,0))),IF(H974="ガソリン",INDEX(参考データ!$F$60:$I$62,MATCH(L974,参考データ!$D$60:$D$62,1),MATCH(M974,参考データ!$F$47:$I$47,0)),INDEX(参考データ!$F$63:$I$71,MATCH(L974,参考データ!$D$63:$D$71,1),MATCH(M974,参考データ!$F$47:$I$47,0))))))))</f>
        <v/>
      </c>
      <c r="U974" s="218" t="str">
        <f t="shared" si="125"/>
        <v/>
      </c>
      <c r="V974" s="206" t="str">
        <f>IF(C974="","",IF(AND(K974=0,T974=0),"OK",IF(Q974="有",IF(OR(IF(I974="委託輸送",IF(H974="ガソリン",VLOOKUP(L974,参考データ!$D$4:$H$6,5,TRUE),VLOOKUP(L974,参考データ!$D$7:$H$15,5,TRUE)),IF(H974="ガソリン",VLOOKUP(L974,参考データ!$D$16:$H$18,5,TRUE),VLOOKUP(L974,参考データ!$D$19:$H$27,5,TRUE)))&lt;(J974/N974),S974&gt;R974),"エラー","OK"),IF(IF(I974="委託輸送",IF(H974="ガソリン",VLOOKUP(L974,参考データ!$D$4:$H$6,5,TRUE),VLOOKUP(L974,参考データ!$D$7:$H$15,5,TRUE)),IF(H974="ガソリン",VLOOKUP(L974,参考データ!$D$16:$H$18,5,TRUE),VLOOKUP(L974,参考データ!$D$19:$H$27,5,TRUE)))&lt;(J974/N974),"エラー","OK"))))</f>
        <v/>
      </c>
      <c r="AN974" s="156">
        <f t="shared" si="126"/>
        <v>0</v>
      </c>
      <c r="AO974" s="156">
        <f t="shared" si="127"/>
        <v>0</v>
      </c>
      <c r="AP974" s="140">
        <f t="shared" si="128"/>
        <v>0</v>
      </c>
      <c r="AQ974" s="159" t="str">
        <f t="shared" si="129"/>
        <v/>
      </c>
    </row>
    <row r="975" spans="2:43" x14ac:dyDescent="0.2">
      <c r="B975" s="202">
        <v>964</v>
      </c>
      <c r="C975" s="45"/>
      <c r="D975" s="114"/>
      <c r="E975" s="114"/>
      <c r="F975" s="114"/>
      <c r="G975" s="44"/>
      <c r="H975" s="10"/>
      <c r="I975" s="10"/>
      <c r="J975" s="5"/>
      <c r="K975" s="36"/>
      <c r="L975" s="37"/>
      <c r="M975" s="8"/>
      <c r="N975" s="82"/>
      <c r="O975" s="68"/>
      <c r="P975" s="82"/>
      <c r="Q975" s="81"/>
      <c r="R975" s="280" t="str">
        <f t="shared" si="124"/>
        <v/>
      </c>
      <c r="S975" s="39" t="str">
        <f>IF(I975="","",IF(I975="委託輸送",IF(H975="ガソリン",VLOOKUP(L975,参考データ!$D$4:$F$6,3,TRUE),VLOOKUP(L975,参考データ!$D$7:$F$15,3,TRUE)),IF(H975="ガソリン",VLOOKUP(L975,参考データ!$D$16:$F$18,3,TRUE),VLOOKUP(L975,参考データ!$D$19:$F$27,3,TRUE))))</f>
        <v/>
      </c>
      <c r="T975" s="204" t="str">
        <f>IF(C975="","",IF(AND(J975=0,K975=0),0,IF(Q975="有",IF(H975="ガソリン",VLOOKUP(M975,参考データ!$B$36:$F$38,3,FALSE)/R975^VLOOKUP(M975,参考データ!$B$36:$F$38,4,FALSE)/L975^VLOOKUP(M975,参考データ!$B$36:$F$38,5,FALSE),VLOOKUP(M975,参考データ!$B$39:$F$42,3,FALSE)/R975^VLOOKUP(M975,参考データ!$B$39:$F$42,4,FALSE)/L975^VLOOKUP(M975,参考データ!$B$39:$F$42,5,FALSE))*U975,J975/(IF(I975="委託輸送",IF(H975="ガソリン",INDEX(参考データ!$F$48:$I$50,MATCH(L975,参考データ!$D$48:$D$50,1),MATCH(M975,参考データ!$F$47:$I$47,0)),INDEX(参考データ!$F$51:$I$59,MATCH(L975,参考データ!$D$51:$D$59,1),MATCH(M975,参考データ!$F$47:$I$47,0))),IF(H975="ガソリン",INDEX(参考データ!$F$60:$I$62,MATCH(L975,参考データ!$D$60:$D$62,1),MATCH(M975,参考データ!$F$47:$I$47,0)),INDEX(参考データ!$F$63:$I$71,MATCH(L975,参考データ!$D$63:$D$71,1),MATCH(M975,参考データ!$F$47:$I$47,0))))))))</f>
        <v/>
      </c>
      <c r="U975" s="218" t="str">
        <f t="shared" si="125"/>
        <v/>
      </c>
      <c r="V975" s="206" t="str">
        <f>IF(C975="","",IF(AND(K975=0,T975=0),"OK",IF(Q975="有",IF(OR(IF(I975="委託輸送",IF(H975="ガソリン",VLOOKUP(L975,参考データ!$D$4:$H$6,5,TRUE),VLOOKUP(L975,参考データ!$D$7:$H$15,5,TRUE)),IF(H975="ガソリン",VLOOKUP(L975,参考データ!$D$16:$H$18,5,TRUE),VLOOKUP(L975,参考データ!$D$19:$H$27,5,TRUE)))&lt;(J975/N975),S975&gt;R975),"エラー","OK"),IF(IF(I975="委託輸送",IF(H975="ガソリン",VLOOKUP(L975,参考データ!$D$4:$H$6,5,TRUE),VLOOKUP(L975,参考データ!$D$7:$H$15,5,TRUE)),IF(H975="ガソリン",VLOOKUP(L975,参考データ!$D$16:$H$18,5,TRUE),VLOOKUP(L975,参考データ!$D$19:$H$27,5,TRUE)))&lt;(J975/N975),"エラー","OK"))))</f>
        <v/>
      </c>
      <c r="AN975" s="156">
        <f t="shared" si="126"/>
        <v>0</v>
      </c>
      <c r="AO975" s="156">
        <f t="shared" si="127"/>
        <v>0</v>
      </c>
      <c r="AP975" s="140">
        <f t="shared" si="128"/>
        <v>0</v>
      </c>
      <c r="AQ975" s="159" t="str">
        <f t="shared" si="129"/>
        <v/>
      </c>
    </row>
    <row r="976" spans="2:43" x14ac:dyDescent="0.2">
      <c r="B976" s="202">
        <v>965</v>
      </c>
      <c r="C976" s="45"/>
      <c r="D976" s="114"/>
      <c r="E976" s="114"/>
      <c r="F976" s="114"/>
      <c r="G976" s="44"/>
      <c r="H976" s="10"/>
      <c r="I976" s="10"/>
      <c r="J976" s="5"/>
      <c r="K976" s="36"/>
      <c r="L976" s="37"/>
      <c r="M976" s="8"/>
      <c r="N976" s="82"/>
      <c r="O976" s="68"/>
      <c r="P976" s="82"/>
      <c r="Q976" s="81"/>
      <c r="R976" s="280" t="str">
        <f t="shared" si="124"/>
        <v/>
      </c>
      <c r="S976" s="39" t="str">
        <f>IF(I976="","",IF(I976="委託輸送",IF(H976="ガソリン",VLOOKUP(L976,参考データ!$D$4:$F$6,3,TRUE),VLOOKUP(L976,参考データ!$D$7:$F$15,3,TRUE)),IF(H976="ガソリン",VLOOKUP(L976,参考データ!$D$16:$F$18,3,TRUE),VLOOKUP(L976,参考データ!$D$19:$F$27,3,TRUE))))</f>
        <v/>
      </c>
      <c r="T976" s="204" t="str">
        <f>IF(C976="","",IF(AND(J976=0,K976=0),0,IF(Q976="有",IF(H976="ガソリン",VLOOKUP(M976,参考データ!$B$36:$F$38,3,FALSE)/R976^VLOOKUP(M976,参考データ!$B$36:$F$38,4,FALSE)/L976^VLOOKUP(M976,参考データ!$B$36:$F$38,5,FALSE),VLOOKUP(M976,参考データ!$B$39:$F$42,3,FALSE)/R976^VLOOKUP(M976,参考データ!$B$39:$F$42,4,FALSE)/L976^VLOOKUP(M976,参考データ!$B$39:$F$42,5,FALSE))*U976,J976/(IF(I976="委託輸送",IF(H976="ガソリン",INDEX(参考データ!$F$48:$I$50,MATCH(L976,参考データ!$D$48:$D$50,1),MATCH(M976,参考データ!$F$47:$I$47,0)),INDEX(参考データ!$F$51:$I$59,MATCH(L976,参考データ!$D$51:$D$59,1),MATCH(M976,参考データ!$F$47:$I$47,0))),IF(H976="ガソリン",INDEX(参考データ!$F$60:$I$62,MATCH(L976,参考データ!$D$60:$D$62,1),MATCH(M976,参考データ!$F$47:$I$47,0)),INDEX(参考データ!$F$63:$I$71,MATCH(L976,参考データ!$D$63:$D$71,1),MATCH(M976,参考データ!$F$47:$I$47,0))))))))</f>
        <v/>
      </c>
      <c r="U976" s="218" t="str">
        <f t="shared" si="125"/>
        <v/>
      </c>
      <c r="V976" s="206" t="str">
        <f>IF(C976="","",IF(AND(K976=0,T976=0),"OK",IF(Q976="有",IF(OR(IF(I976="委託輸送",IF(H976="ガソリン",VLOOKUP(L976,参考データ!$D$4:$H$6,5,TRUE),VLOOKUP(L976,参考データ!$D$7:$H$15,5,TRUE)),IF(H976="ガソリン",VLOOKUP(L976,参考データ!$D$16:$H$18,5,TRUE),VLOOKUP(L976,参考データ!$D$19:$H$27,5,TRUE)))&lt;(J976/N976),S976&gt;R976),"エラー","OK"),IF(IF(I976="委託輸送",IF(H976="ガソリン",VLOOKUP(L976,参考データ!$D$4:$H$6,5,TRUE),VLOOKUP(L976,参考データ!$D$7:$H$15,5,TRUE)),IF(H976="ガソリン",VLOOKUP(L976,参考データ!$D$16:$H$18,5,TRUE),VLOOKUP(L976,参考データ!$D$19:$H$27,5,TRUE)))&lt;(J976/N976),"エラー","OK"))))</f>
        <v/>
      </c>
      <c r="AN976" s="156">
        <f t="shared" si="126"/>
        <v>0</v>
      </c>
      <c r="AO976" s="156">
        <f t="shared" si="127"/>
        <v>0</v>
      </c>
      <c r="AP976" s="140">
        <f t="shared" si="128"/>
        <v>0</v>
      </c>
      <c r="AQ976" s="159" t="str">
        <f t="shared" si="129"/>
        <v/>
      </c>
    </row>
    <row r="977" spans="2:43" x14ac:dyDescent="0.2">
      <c r="B977" s="202">
        <v>966</v>
      </c>
      <c r="C977" s="45"/>
      <c r="D977" s="114"/>
      <c r="E977" s="114"/>
      <c r="F977" s="114"/>
      <c r="G977" s="44"/>
      <c r="H977" s="10"/>
      <c r="I977" s="10"/>
      <c r="J977" s="5"/>
      <c r="K977" s="36"/>
      <c r="L977" s="37"/>
      <c r="M977" s="8"/>
      <c r="N977" s="82"/>
      <c r="O977" s="68"/>
      <c r="P977" s="82"/>
      <c r="Q977" s="81"/>
      <c r="R977" s="280" t="str">
        <f t="shared" si="124"/>
        <v/>
      </c>
      <c r="S977" s="39" t="str">
        <f>IF(I977="","",IF(I977="委託輸送",IF(H977="ガソリン",VLOOKUP(L977,参考データ!$D$4:$F$6,3,TRUE),VLOOKUP(L977,参考データ!$D$7:$F$15,3,TRUE)),IF(H977="ガソリン",VLOOKUP(L977,参考データ!$D$16:$F$18,3,TRUE),VLOOKUP(L977,参考データ!$D$19:$F$27,3,TRUE))))</f>
        <v/>
      </c>
      <c r="T977" s="204" t="str">
        <f>IF(C977="","",IF(AND(J977=0,K977=0),0,IF(Q977="有",IF(H977="ガソリン",VLOOKUP(M977,参考データ!$B$36:$F$38,3,FALSE)/R977^VLOOKUP(M977,参考データ!$B$36:$F$38,4,FALSE)/L977^VLOOKUP(M977,参考データ!$B$36:$F$38,5,FALSE),VLOOKUP(M977,参考データ!$B$39:$F$42,3,FALSE)/R977^VLOOKUP(M977,参考データ!$B$39:$F$42,4,FALSE)/L977^VLOOKUP(M977,参考データ!$B$39:$F$42,5,FALSE))*U977,J977/(IF(I977="委託輸送",IF(H977="ガソリン",INDEX(参考データ!$F$48:$I$50,MATCH(L977,参考データ!$D$48:$D$50,1),MATCH(M977,参考データ!$F$47:$I$47,0)),INDEX(参考データ!$F$51:$I$59,MATCH(L977,参考データ!$D$51:$D$59,1),MATCH(M977,参考データ!$F$47:$I$47,0))),IF(H977="ガソリン",INDEX(参考データ!$F$60:$I$62,MATCH(L977,参考データ!$D$60:$D$62,1),MATCH(M977,参考データ!$F$47:$I$47,0)),INDEX(参考データ!$F$63:$I$71,MATCH(L977,参考データ!$D$63:$D$71,1),MATCH(M977,参考データ!$F$47:$I$47,0))))))))</f>
        <v/>
      </c>
      <c r="U977" s="218" t="str">
        <f t="shared" si="125"/>
        <v/>
      </c>
      <c r="V977" s="206" t="str">
        <f>IF(C977="","",IF(AND(K977=0,T977=0),"OK",IF(Q977="有",IF(OR(IF(I977="委託輸送",IF(H977="ガソリン",VLOOKUP(L977,参考データ!$D$4:$H$6,5,TRUE),VLOOKUP(L977,参考データ!$D$7:$H$15,5,TRUE)),IF(H977="ガソリン",VLOOKUP(L977,参考データ!$D$16:$H$18,5,TRUE),VLOOKUP(L977,参考データ!$D$19:$H$27,5,TRUE)))&lt;(J977/N977),S977&gt;R977),"エラー","OK"),IF(IF(I977="委託輸送",IF(H977="ガソリン",VLOOKUP(L977,参考データ!$D$4:$H$6,5,TRUE),VLOOKUP(L977,参考データ!$D$7:$H$15,5,TRUE)),IF(H977="ガソリン",VLOOKUP(L977,参考データ!$D$16:$H$18,5,TRUE),VLOOKUP(L977,参考データ!$D$19:$H$27,5,TRUE)))&lt;(J977/N977),"エラー","OK"))))</f>
        <v/>
      </c>
      <c r="AN977" s="156">
        <f t="shared" si="126"/>
        <v>0</v>
      </c>
      <c r="AO977" s="156">
        <f t="shared" si="127"/>
        <v>0</v>
      </c>
      <c r="AP977" s="140">
        <f t="shared" si="128"/>
        <v>0</v>
      </c>
      <c r="AQ977" s="159" t="str">
        <f t="shared" si="129"/>
        <v/>
      </c>
    </row>
    <row r="978" spans="2:43" x14ac:dyDescent="0.2">
      <c r="B978" s="202">
        <v>967</v>
      </c>
      <c r="C978" s="45"/>
      <c r="D978" s="114"/>
      <c r="E978" s="114"/>
      <c r="F978" s="114"/>
      <c r="G978" s="44"/>
      <c r="H978" s="10"/>
      <c r="I978" s="10"/>
      <c r="J978" s="5"/>
      <c r="K978" s="36"/>
      <c r="L978" s="37"/>
      <c r="M978" s="8"/>
      <c r="N978" s="82"/>
      <c r="O978" s="68"/>
      <c r="P978" s="82"/>
      <c r="Q978" s="81"/>
      <c r="R978" s="280" t="str">
        <f t="shared" si="124"/>
        <v/>
      </c>
      <c r="S978" s="39" t="str">
        <f>IF(I978="","",IF(I978="委託輸送",IF(H978="ガソリン",VLOOKUP(L978,参考データ!$D$4:$F$6,3,TRUE),VLOOKUP(L978,参考データ!$D$7:$F$15,3,TRUE)),IF(H978="ガソリン",VLOOKUP(L978,参考データ!$D$16:$F$18,3,TRUE),VLOOKUP(L978,参考データ!$D$19:$F$27,3,TRUE))))</f>
        <v/>
      </c>
      <c r="T978" s="204" t="str">
        <f>IF(C978="","",IF(AND(J978=0,K978=0),0,IF(Q978="有",IF(H978="ガソリン",VLOOKUP(M978,参考データ!$B$36:$F$38,3,FALSE)/R978^VLOOKUP(M978,参考データ!$B$36:$F$38,4,FALSE)/L978^VLOOKUP(M978,参考データ!$B$36:$F$38,5,FALSE),VLOOKUP(M978,参考データ!$B$39:$F$42,3,FALSE)/R978^VLOOKUP(M978,参考データ!$B$39:$F$42,4,FALSE)/L978^VLOOKUP(M978,参考データ!$B$39:$F$42,5,FALSE))*U978,J978/(IF(I978="委託輸送",IF(H978="ガソリン",INDEX(参考データ!$F$48:$I$50,MATCH(L978,参考データ!$D$48:$D$50,1),MATCH(M978,参考データ!$F$47:$I$47,0)),INDEX(参考データ!$F$51:$I$59,MATCH(L978,参考データ!$D$51:$D$59,1),MATCH(M978,参考データ!$F$47:$I$47,0))),IF(H978="ガソリン",INDEX(参考データ!$F$60:$I$62,MATCH(L978,参考データ!$D$60:$D$62,1),MATCH(M978,参考データ!$F$47:$I$47,0)),INDEX(参考データ!$F$63:$I$71,MATCH(L978,参考データ!$D$63:$D$71,1),MATCH(M978,参考データ!$F$47:$I$47,0))))))))</f>
        <v/>
      </c>
      <c r="U978" s="218" t="str">
        <f t="shared" si="125"/>
        <v/>
      </c>
      <c r="V978" s="206" t="str">
        <f>IF(C978="","",IF(AND(K978=0,T978=0),"OK",IF(Q978="有",IF(OR(IF(I978="委託輸送",IF(H978="ガソリン",VLOOKUP(L978,参考データ!$D$4:$H$6,5,TRUE),VLOOKUP(L978,参考データ!$D$7:$H$15,5,TRUE)),IF(H978="ガソリン",VLOOKUP(L978,参考データ!$D$16:$H$18,5,TRUE),VLOOKUP(L978,参考データ!$D$19:$H$27,5,TRUE)))&lt;(J978/N978),S978&gt;R978),"エラー","OK"),IF(IF(I978="委託輸送",IF(H978="ガソリン",VLOOKUP(L978,参考データ!$D$4:$H$6,5,TRUE),VLOOKUP(L978,参考データ!$D$7:$H$15,5,TRUE)),IF(H978="ガソリン",VLOOKUP(L978,参考データ!$D$16:$H$18,5,TRUE),VLOOKUP(L978,参考データ!$D$19:$H$27,5,TRUE)))&lt;(J978/N978),"エラー","OK"))))</f>
        <v/>
      </c>
      <c r="AN978" s="156">
        <f t="shared" si="126"/>
        <v>0</v>
      </c>
      <c r="AO978" s="156">
        <f t="shared" si="127"/>
        <v>0</v>
      </c>
      <c r="AP978" s="140">
        <f t="shared" si="128"/>
        <v>0</v>
      </c>
      <c r="AQ978" s="159" t="str">
        <f t="shared" si="129"/>
        <v/>
      </c>
    </row>
    <row r="979" spans="2:43" x14ac:dyDescent="0.2">
      <c r="B979" s="202">
        <v>968</v>
      </c>
      <c r="C979" s="45"/>
      <c r="D979" s="114"/>
      <c r="E979" s="114"/>
      <c r="F979" s="114"/>
      <c r="G979" s="44"/>
      <c r="H979" s="10"/>
      <c r="I979" s="10"/>
      <c r="J979" s="5"/>
      <c r="K979" s="36"/>
      <c r="L979" s="37"/>
      <c r="M979" s="8"/>
      <c r="N979" s="82"/>
      <c r="O979" s="68"/>
      <c r="P979" s="82"/>
      <c r="Q979" s="81"/>
      <c r="R979" s="280" t="str">
        <f t="shared" si="124"/>
        <v/>
      </c>
      <c r="S979" s="39" t="str">
        <f>IF(I979="","",IF(I979="委託輸送",IF(H979="ガソリン",VLOOKUP(L979,参考データ!$D$4:$F$6,3,TRUE),VLOOKUP(L979,参考データ!$D$7:$F$15,3,TRUE)),IF(H979="ガソリン",VLOOKUP(L979,参考データ!$D$16:$F$18,3,TRUE),VLOOKUP(L979,参考データ!$D$19:$F$27,3,TRUE))))</f>
        <v/>
      </c>
      <c r="T979" s="204" t="str">
        <f>IF(C979="","",IF(AND(J979=0,K979=0),0,IF(Q979="有",IF(H979="ガソリン",VLOOKUP(M979,参考データ!$B$36:$F$38,3,FALSE)/R979^VLOOKUP(M979,参考データ!$B$36:$F$38,4,FALSE)/L979^VLOOKUP(M979,参考データ!$B$36:$F$38,5,FALSE),VLOOKUP(M979,参考データ!$B$39:$F$42,3,FALSE)/R979^VLOOKUP(M979,参考データ!$B$39:$F$42,4,FALSE)/L979^VLOOKUP(M979,参考データ!$B$39:$F$42,5,FALSE))*U979,J979/(IF(I979="委託輸送",IF(H979="ガソリン",INDEX(参考データ!$F$48:$I$50,MATCH(L979,参考データ!$D$48:$D$50,1),MATCH(M979,参考データ!$F$47:$I$47,0)),INDEX(参考データ!$F$51:$I$59,MATCH(L979,参考データ!$D$51:$D$59,1),MATCH(M979,参考データ!$F$47:$I$47,0))),IF(H979="ガソリン",INDEX(参考データ!$F$60:$I$62,MATCH(L979,参考データ!$D$60:$D$62,1),MATCH(M979,参考データ!$F$47:$I$47,0)),INDEX(参考データ!$F$63:$I$71,MATCH(L979,参考データ!$D$63:$D$71,1),MATCH(M979,参考データ!$F$47:$I$47,0))))))))</f>
        <v/>
      </c>
      <c r="U979" s="218" t="str">
        <f t="shared" si="125"/>
        <v/>
      </c>
      <c r="V979" s="206" t="str">
        <f>IF(C979="","",IF(AND(K979=0,T979=0),"OK",IF(Q979="有",IF(OR(IF(I979="委託輸送",IF(H979="ガソリン",VLOOKUP(L979,参考データ!$D$4:$H$6,5,TRUE),VLOOKUP(L979,参考データ!$D$7:$H$15,5,TRUE)),IF(H979="ガソリン",VLOOKUP(L979,参考データ!$D$16:$H$18,5,TRUE),VLOOKUP(L979,参考データ!$D$19:$H$27,5,TRUE)))&lt;(J979/N979),S979&gt;R979),"エラー","OK"),IF(IF(I979="委託輸送",IF(H979="ガソリン",VLOOKUP(L979,参考データ!$D$4:$H$6,5,TRUE),VLOOKUP(L979,参考データ!$D$7:$H$15,5,TRUE)),IF(H979="ガソリン",VLOOKUP(L979,参考データ!$D$16:$H$18,5,TRUE),VLOOKUP(L979,参考データ!$D$19:$H$27,5,TRUE)))&lt;(J979/N979),"エラー","OK"))))</f>
        <v/>
      </c>
      <c r="AN979" s="156">
        <f t="shared" si="126"/>
        <v>0</v>
      </c>
      <c r="AO979" s="156">
        <f t="shared" si="127"/>
        <v>0</v>
      </c>
      <c r="AP979" s="140">
        <f t="shared" si="128"/>
        <v>0</v>
      </c>
      <c r="AQ979" s="159" t="str">
        <f t="shared" si="129"/>
        <v/>
      </c>
    </row>
    <row r="980" spans="2:43" x14ac:dyDescent="0.2">
      <c r="B980" s="202">
        <v>969</v>
      </c>
      <c r="C980" s="45"/>
      <c r="D980" s="114"/>
      <c r="E980" s="114"/>
      <c r="F980" s="114"/>
      <c r="G980" s="44"/>
      <c r="H980" s="10"/>
      <c r="I980" s="10"/>
      <c r="J980" s="5"/>
      <c r="K980" s="36"/>
      <c r="L980" s="37"/>
      <c r="M980" s="8"/>
      <c r="N980" s="82"/>
      <c r="O980" s="68"/>
      <c r="P980" s="82"/>
      <c r="Q980" s="81"/>
      <c r="R980" s="280" t="str">
        <f t="shared" si="124"/>
        <v/>
      </c>
      <c r="S980" s="39" t="str">
        <f>IF(I980="","",IF(I980="委託輸送",IF(H980="ガソリン",VLOOKUP(L980,参考データ!$D$4:$F$6,3,TRUE),VLOOKUP(L980,参考データ!$D$7:$F$15,3,TRUE)),IF(H980="ガソリン",VLOOKUP(L980,参考データ!$D$16:$F$18,3,TRUE),VLOOKUP(L980,参考データ!$D$19:$F$27,3,TRUE))))</f>
        <v/>
      </c>
      <c r="T980" s="204" t="str">
        <f>IF(C980="","",IF(AND(J980=0,K980=0),0,IF(Q980="有",IF(H980="ガソリン",VLOOKUP(M980,参考データ!$B$36:$F$38,3,FALSE)/R980^VLOOKUP(M980,参考データ!$B$36:$F$38,4,FALSE)/L980^VLOOKUP(M980,参考データ!$B$36:$F$38,5,FALSE),VLOOKUP(M980,参考データ!$B$39:$F$42,3,FALSE)/R980^VLOOKUP(M980,参考データ!$B$39:$F$42,4,FALSE)/L980^VLOOKUP(M980,参考データ!$B$39:$F$42,5,FALSE))*U980,J980/(IF(I980="委託輸送",IF(H980="ガソリン",INDEX(参考データ!$F$48:$I$50,MATCH(L980,参考データ!$D$48:$D$50,1),MATCH(M980,参考データ!$F$47:$I$47,0)),INDEX(参考データ!$F$51:$I$59,MATCH(L980,参考データ!$D$51:$D$59,1),MATCH(M980,参考データ!$F$47:$I$47,0))),IF(H980="ガソリン",INDEX(参考データ!$F$60:$I$62,MATCH(L980,参考データ!$D$60:$D$62,1),MATCH(M980,参考データ!$F$47:$I$47,0)),INDEX(参考データ!$F$63:$I$71,MATCH(L980,参考データ!$D$63:$D$71,1),MATCH(M980,参考データ!$F$47:$I$47,0))))))))</f>
        <v/>
      </c>
      <c r="U980" s="218" t="str">
        <f t="shared" si="125"/>
        <v/>
      </c>
      <c r="V980" s="206" t="str">
        <f>IF(C980="","",IF(AND(K980=0,T980=0),"OK",IF(Q980="有",IF(OR(IF(I980="委託輸送",IF(H980="ガソリン",VLOOKUP(L980,参考データ!$D$4:$H$6,5,TRUE),VLOOKUP(L980,参考データ!$D$7:$H$15,5,TRUE)),IF(H980="ガソリン",VLOOKUP(L980,参考データ!$D$16:$H$18,5,TRUE),VLOOKUP(L980,参考データ!$D$19:$H$27,5,TRUE)))&lt;(J980/N980),S980&gt;R980),"エラー","OK"),IF(IF(I980="委託輸送",IF(H980="ガソリン",VLOOKUP(L980,参考データ!$D$4:$H$6,5,TRUE),VLOOKUP(L980,参考データ!$D$7:$H$15,5,TRUE)),IF(H980="ガソリン",VLOOKUP(L980,参考データ!$D$16:$H$18,5,TRUE),VLOOKUP(L980,参考データ!$D$19:$H$27,5,TRUE)))&lt;(J980/N980),"エラー","OK"))))</f>
        <v/>
      </c>
      <c r="AN980" s="156">
        <f t="shared" si="126"/>
        <v>0</v>
      </c>
      <c r="AO980" s="156">
        <f t="shared" si="127"/>
        <v>0</v>
      </c>
      <c r="AP980" s="140">
        <f t="shared" si="128"/>
        <v>0</v>
      </c>
      <c r="AQ980" s="159" t="str">
        <f t="shared" si="129"/>
        <v/>
      </c>
    </row>
    <row r="981" spans="2:43" x14ac:dyDescent="0.2">
      <c r="B981" s="202">
        <v>970</v>
      </c>
      <c r="C981" s="45"/>
      <c r="D981" s="114"/>
      <c r="E981" s="114"/>
      <c r="F981" s="114"/>
      <c r="G981" s="44"/>
      <c r="H981" s="10"/>
      <c r="I981" s="10"/>
      <c r="J981" s="5"/>
      <c r="K981" s="36"/>
      <c r="L981" s="37"/>
      <c r="M981" s="8"/>
      <c r="N981" s="82"/>
      <c r="O981" s="68"/>
      <c r="P981" s="82"/>
      <c r="Q981" s="81"/>
      <c r="R981" s="280" t="str">
        <f t="shared" si="124"/>
        <v/>
      </c>
      <c r="S981" s="39" t="str">
        <f>IF(I981="","",IF(I981="委託輸送",IF(H981="ガソリン",VLOOKUP(L981,参考データ!$D$4:$F$6,3,TRUE),VLOOKUP(L981,参考データ!$D$7:$F$15,3,TRUE)),IF(H981="ガソリン",VLOOKUP(L981,参考データ!$D$16:$F$18,3,TRUE),VLOOKUP(L981,参考データ!$D$19:$F$27,3,TRUE))))</f>
        <v/>
      </c>
      <c r="T981" s="204" t="str">
        <f>IF(C981="","",IF(AND(J981=0,K981=0),0,IF(Q981="有",IF(H981="ガソリン",VLOOKUP(M981,参考データ!$B$36:$F$38,3,FALSE)/R981^VLOOKUP(M981,参考データ!$B$36:$F$38,4,FALSE)/L981^VLOOKUP(M981,参考データ!$B$36:$F$38,5,FALSE),VLOOKUP(M981,参考データ!$B$39:$F$42,3,FALSE)/R981^VLOOKUP(M981,参考データ!$B$39:$F$42,4,FALSE)/L981^VLOOKUP(M981,参考データ!$B$39:$F$42,5,FALSE))*U981,J981/(IF(I981="委託輸送",IF(H981="ガソリン",INDEX(参考データ!$F$48:$I$50,MATCH(L981,参考データ!$D$48:$D$50,1),MATCH(M981,参考データ!$F$47:$I$47,0)),INDEX(参考データ!$F$51:$I$59,MATCH(L981,参考データ!$D$51:$D$59,1),MATCH(M981,参考データ!$F$47:$I$47,0))),IF(H981="ガソリン",INDEX(参考データ!$F$60:$I$62,MATCH(L981,参考データ!$D$60:$D$62,1),MATCH(M981,参考データ!$F$47:$I$47,0)),INDEX(参考データ!$F$63:$I$71,MATCH(L981,参考データ!$D$63:$D$71,1),MATCH(M981,参考データ!$F$47:$I$47,0))))))))</f>
        <v/>
      </c>
      <c r="U981" s="218" t="str">
        <f t="shared" si="125"/>
        <v/>
      </c>
      <c r="V981" s="206" t="str">
        <f>IF(C981="","",IF(AND(K981=0,T981=0),"OK",IF(Q981="有",IF(OR(IF(I981="委託輸送",IF(H981="ガソリン",VLOOKUP(L981,参考データ!$D$4:$H$6,5,TRUE),VLOOKUP(L981,参考データ!$D$7:$H$15,5,TRUE)),IF(H981="ガソリン",VLOOKUP(L981,参考データ!$D$16:$H$18,5,TRUE),VLOOKUP(L981,参考データ!$D$19:$H$27,5,TRUE)))&lt;(J981/N981),S981&gt;R981),"エラー","OK"),IF(IF(I981="委託輸送",IF(H981="ガソリン",VLOOKUP(L981,参考データ!$D$4:$H$6,5,TRUE),VLOOKUP(L981,参考データ!$D$7:$H$15,5,TRUE)),IF(H981="ガソリン",VLOOKUP(L981,参考データ!$D$16:$H$18,5,TRUE),VLOOKUP(L981,参考データ!$D$19:$H$27,5,TRUE)))&lt;(J981/N981),"エラー","OK"))))</f>
        <v/>
      </c>
      <c r="AN981" s="156">
        <f t="shared" si="126"/>
        <v>0</v>
      </c>
      <c r="AO981" s="156">
        <f t="shared" si="127"/>
        <v>0</v>
      </c>
      <c r="AP981" s="140">
        <f t="shared" si="128"/>
        <v>0</v>
      </c>
      <c r="AQ981" s="159" t="str">
        <f t="shared" si="129"/>
        <v/>
      </c>
    </row>
    <row r="982" spans="2:43" x14ac:dyDescent="0.2">
      <c r="B982" s="202">
        <v>971</v>
      </c>
      <c r="C982" s="45"/>
      <c r="D982" s="114"/>
      <c r="E982" s="114"/>
      <c r="F982" s="114"/>
      <c r="G982" s="44"/>
      <c r="H982" s="10"/>
      <c r="I982" s="10"/>
      <c r="J982" s="5"/>
      <c r="K982" s="36"/>
      <c r="L982" s="37"/>
      <c r="M982" s="8"/>
      <c r="N982" s="82"/>
      <c r="O982" s="68"/>
      <c r="P982" s="82"/>
      <c r="Q982" s="81"/>
      <c r="R982" s="280" t="str">
        <f t="shared" si="124"/>
        <v/>
      </c>
      <c r="S982" s="39" t="str">
        <f>IF(I982="","",IF(I982="委託輸送",IF(H982="ガソリン",VLOOKUP(L982,参考データ!$D$4:$F$6,3,TRUE),VLOOKUP(L982,参考データ!$D$7:$F$15,3,TRUE)),IF(H982="ガソリン",VLOOKUP(L982,参考データ!$D$16:$F$18,3,TRUE),VLOOKUP(L982,参考データ!$D$19:$F$27,3,TRUE))))</f>
        <v/>
      </c>
      <c r="T982" s="204" t="str">
        <f>IF(C982="","",IF(AND(J982=0,K982=0),0,IF(Q982="有",IF(H982="ガソリン",VLOOKUP(M982,参考データ!$B$36:$F$38,3,FALSE)/R982^VLOOKUP(M982,参考データ!$B$36:$F$38,4,FALSE)/L982^VLOOKUP(M982,参考データ!$B$36:$F$38,5,FALSE),VLOOKUP(M982,参考データ!$B$39:$F$42,3,FALSE)/R982^VLOOKUP(M982,参考データ!$B$39:$F$42,4,FALSE)/L982^VLOOKUP(M982,参考データ!$B$39:$F$42,5,FALSE))*U982,J982/(IF(I982="委託輸送",IF(H982="ガソリン",INDEX(参考データ!$F$48:$I$50,MATCH(L982,参考データ!$D$48:$D$50,1),MATCH(M982,参考データ!$F$47:$I$47,0)),INDEX(参考データ!$F$51:$I$59,MATCH(L982,参考データ!$D$51:$D$59,1),MATCH(M982,参考データ!$F$47:$I$47,0))),IF(H982="ガソリン",INDEX(参考データ!$F$60:$I$62,MATCH(L982,参考データ!$D$60:$D$62,1),MATCH(M982,参考データ!$F$47:$I$47,0)),INDEX(参考データ!$F$63:$I$71,MATCH(L982,参考データ!$D$63:$D$71,1),MATCH(M982,参考データ!$F$47:$I$47,0))))))))</f>
        <v/>
      </c>
      <c r="U982" s="218" t="str">
        <f t="shared" si="125"/>
        <v/>
      </c>
      <c r="V982" s="206" t="str">
        <f>IF(C982="","",IF(AND(K982=0,T982=0),"OK",IF(Q982="有",IF(OR(IF(I982="委託輸送",IF(H982="ガソリン",VLOOKUP(L982,参考データ!$D$4:$H$6,5,TRUE),VLOOKUP(L982,参考データ!$D$7:$H$15,5,TRUE)),IF(H982="ガソリン",VLOOKUP(L982,参考データ!$D$16:$H$18,5,TRUE),VLOOKUP(L982,参考データ!$D$19:$H$27,5,TRUE)))&lt;(J982/N982),S982&gt;R982),"エラー","OK"),IF(IF(I982="委託輸送",IF(H982="ガソリン",VLOOKUP(L982,参考データ!$D$4:$H$6,5,TRUE),VLOOKUP(L982,参考データ!$D$7:$H$15,5,TRUE)),IF(H982="ガソリン",VLOOKUP(L982,参考データ!$D$16:$H$18,5,TRUE),VLOOKUP(L982,参考データ!$D$19:$H$27,5,TRUE)))&lt;(J982/N982),"エラー","OK"))))</f>
        <v/>
      </c>
      <c r="AN982" s="156">
        <f t="shared" si="126"/>
        <v>0</v>
      </c>
      <c r="AO982" s="156">
        <f t="shared" si="127"/>
        <v>0</v>
      </c>
      <c r="AP982" s="140">
        <f t="shared" si="128"/>
        <v>0</v>
      </c>
      <c r="AQ982" s="159" t="str">
        <f t="shared" si="129"/>
        <v/>
      </c>
    </row>
    <row r="983" spans="2:43" x14ac:dyDescent="0.2">
      <c r="B983" s="202">
        <v>972</v>
      </c>
      <c r="C983" s="45"/>
      <c r="D983" s="114"/>
      <c r="E983" s="114"/>
      <c r="F983" s="114"/>
      <c r="G983" s="44"/>
      <c r="H983" s="10"/>
      <c r="I983" s="10"/>
      <c r="J983" s="5"/>
      <c r="K983" s="36"/>
      <c r="L983" s="37"/>
      <c r="M983" s="8"/>
      <c r="N983" s="82"/>
      <c r="O983" s="68"/>
      <c r="P983" s="82"/>
      <c r="Q983" s="81"/>
      <c r="R983" s="280" t="str">
        <f t="shared" si="124"/>
        <v/>
      </c>
      <c r="S983" s="39" t="str">
        <f>IF(I983="","",IF(I983="委託輸送",IF(H983="ガソリン",VLOOKUP(L983,参考データ!$D$4:$F$6,3,TRUE),VLOOKUP(L983,参考データ!$D$7:$F$15,3,TRUE)),IF(H983="ガソリン",VLOOKUP(L983,参考データ!$D$16:$F$18,3,TRUE),VLOOKUP(L983,参考データ!$D$19:$F$27,3,TRUE))))</f>
        <v/>
      </c>
      <c r="T983" s="204" t="str">
        <f>IF(C983="","",IF(AND(J983=0,K983=0),0,IF(Q983="有",IF(H983="ガソリン",VLOOKUP(M983,参考データ!$B$36:$F$38,3,FALSE)/R983^VLOOKUP(M983,参考データ!$B$36:$F$38,4,FALSE)/L983^VLOOKUP(M983,参考データ!$B$36:$F$38,5,FALSE),VLOOKUP(M983,参考データ!$B$39:$F$42,3,FALSE)/R983^VLOOKUP(M983,参考データ!$B$39:$F$42,4,FALSE)/L983^VLOOKUP(M983,参考データ!$B$39:$F$42,5,FALSE))*U983,J983/(IF(I983="委託輸送",IF(H983="ガソリン",INDEX(参考データ!$F$48:$I$50,MATCH(L983,参考データ!$D$48:$D$50,1),MATCH(M983,参考データ!$F$47:$I$47,0)),INDEX(参考データ!$F$51:$I$59,MATCH(L983,参考データ!$D$51:$D$59,1),MATCH(M983,参考データ!$F$47:$I$47,0))),IF(H983="ガソリン",INDEX(参考データ!$F$60:$I$62,MATCH(L983,参考データ!$D$60:$D$62,1),MATCH(M983,参考データ!$F$47:$I$47,0)),INDEX(参考データ!$F$63:$I$71,MATCH(L983,参考データ!$D$63:$D$71,1),MATCH(M983,参考データ!$F$47:$I$47,0))))))))</f>
        <v/>
      </c>
      <c r="U983" s="218" t="str">
        <f t="shared" si="125"/>
        <v/>
      </c>
      <c r="V983" s="206" t="str">
        <f>IF(C983="","",IF(AND(K983=0,T983=0),"OK",IF(Q983="有",IF(OR(IF(I983="委託輸送",IF(H983="ガソリン",VLOOKUP(L983,参考データ!$D$4:$H$6,5,TRUE),VLOOKUP(L983,参考データ!$D$7:$H$15,5,TRUE)),IF(H983="ガソリン",VLOOKUP(L983,参考データ!$D$16:$H$18,5,TRUE),VLOOKUP(L983,参考データ!$D$19:$H$27,5,TRUE)))&lt;(J983/N983),S983&gt;R983),"エラー","OK"),IF(IF(I983="委託輸送",IF(H983="ガソリン",VLOOKUP(L983,参考データ!$D$4:$H$6,5,TRUE),VLOOKUP(L983,参考データ!$D$7:$H$15,5,TRUE)),IF(H983="ガソリン",VLOOKUP(L983,参考データ!$D$16:$H$18,5,TRUE),VLOOKUP(L983,参考データ!$D$19:$H$27,5,TRUE)))&lt;(J983/N983),"エラー","OK"))))</f>
        <v/>
      </c>
      <c r="AN983" s="156">
        <f t="shared" si="126"/>
        <v>0</v>
      </c>
      <c r="AO983" s="156">
        <f t="shared" si="127"/>
        <v>0</v>
      </c>
      <c r="AP983" s="140">
        <f t="shared" si="128"/>
        <v>0</v>
      </c>
      <c r="AQ983" s="159" t="str">
        <f t="shared" si="129"/>
        <v/>
      </c>
    </row>
    <row r="984" spans="2:43" x14ac:dyDescent="0.2">
      <c r="B984" s="202">
        <v>973</v>
      </c>
      <c r="C984" s="45"/>
      <c r="D984" s="114"/>
      <c r="E984" s="114"/>
      <c r="F984" s="114"/>
      <c r="G984" s="44"/>
      <c r="H984" s="10"/>
      <c r="I984" s="10"/>
      <c r="J984" s="5"/>
      <c r="K984" s="36"/>
      <c r="L984" s="37"/>
      <c r="M984" s="8"/>
      <c r="N984" s="82"/>
      <c r="O984" s="68"/>
      <c r="P984" s="82"/>
      <c r="Q984" s="81"/>
      <c r="R984" s="280" t="str">
        <f t="shared" si="124"/>
        <v/>
      </c>
      <c r="S984" s="39" t="str">
        <f>IF(I984="","",IF(I984="委託輸送",IF(H984="ガソリン",VLOOKUP(L984,参考データ!$D$4:$F$6,3,TRUE),VLOOKUP(L984,参考データ!$D$7:$F$15,3,TRUE)),IF(H984="ガソリン",VLOOKUP(L984,参考データ!$D$16:$F$18,3,TRUE),VLOOKUP(L984,参考データ!$D$19:$F$27,3,TRUE))))</f>
        <v/>
      </c>
      <c r="T984" s="204" t="str">
        <f>IF(C984="","",IF(AND(J984=0,K984=0),0,IF(Q984="有",IF(H984="ガソリン",VLOOKUP(M984,参考データ!$B$36:$F$38,3,FALSE)/R984^VLOOKUP(M984,参考データ!$B$36:$F$38,4,FALSE)/L984^VLOOKUP(M984,参考データ!$B$36:$F$38,5,FALSE),VLOOKUP(M984,参考データ!$B$39:$F$42,3,FALSE)/R984^VLOOKUP(M984,参考データ!$B$39:$F$42,4,FALSE)/L984^VLOOKUP(M984,参考データ!$B$39:$F$42,5,FALSE))*U984,J984/(IF(I984="委託輸送",IF(H984="ガソリン",INDEX(参考データ!$F$48:$I$50,MATCH(L984,参考データ!$D$48:$D$50,1),MATCH(M984,参考データ!$F$47:$I$47,0)),INDEX(参考データ!$F$51:$I$59,MATCH(L984,参考データ!$D$51:$D$59,1),MATCH(M984,参考データ!$F$47:$I$47,0))),IF(H984="ガソリン",INDEX(参考データ!$F$60:$I$62,MATCH(L984,参考データ!$D$60:$D$62,1),MATCH(M984,参考データ!$F$47:$I$47,0)),INDEX(参考データ!$F$63:$I$71,MATCH(L984,参考データ!$D$63:$D$71,1),MATCH(M984,参考データ!$F$47:$I$47,0))))))))</f>
        <v/>
      </c>
      <c r="U984" s="218" t="str">
        <f t="shared" si="125"/>
        <v/>
      </c>
      <c r="V984" s="206" t="str">
        <f>IF(C984="","",IF(AND(K984=0,T984=0),"OK",IF(Q984="有",IF(OR(IF(I984="委託輸送",IF(H984="ガソリン",VLOOKUP(L984,参考データ!$D$4:$H$6,5,TRUE),VLOOKUP(L984,参考データ!$D$7:$H$15,5,TRUE)),IF(H984="ガソリン",VLOOKUP(L984,参考データ!$D$16:$H$18,5,TRUE),VLOOKUP(L984,参考データ!$D$19:$H$27,5,TRUE)))&lt;(J984/N984),S984&gt;R984),"エラー","OK"),IF(IF(I984="委託輸送",IF(H984="ガソリン",VLOOKUP(L984,参考データ!$D$4:$H$6,5,TRUE),VLOOKUP(L984,参考データ!$D$7:$H$15,5,TRUE)),IF(H984="ガソリン",VLOOKUP(L984,参考データ!$D$16:$H$18,5,TRUE),VLOOKUP(L984,参考データ!$D$19:$H$27,5,TRUE)))&lt;(J984/N984),"エラー","OK"))))</f>
        <v/>
      </c>
      <c r="AN984" s="156">
        <f t="shared" si="126"/>
        <v>0</v>
      </c>
      <c r="AO984" s="156">
        <f t="shared" si="127"/>
        <v>0</v>
      </c>
      <c r="AP984" s="140">
        <f t="shared" si="128"/>
        <v>0</v>
      </c>
      <c r="AQ984" s="159" t="str">
        <f t="shared" si="129"/>
        <v/>
      </c>
    </row>
    <row r="985" spans="2:43" x14ac:dyDescent="0.2">
      <c r="B985" s="202">
        <v>974</v>
      </c>
      <c r="C985" s="45"/>
      <c r="D985" s="114"/>
      <c r="E985" s="114"/>
      <c r="F985" s="114"/>
      <c r="G985" s="44"/>
      <c r="H985" s="10"/>
      <c r="I985" s="10"/>
      <c r="J985" s="5"/>
      <c r="K985" s="36"/>
      <c r="L985" s="37"/>
      <c r="M985" s="8"/>
      <c r="N985" s="82"/>
      <c r="O985" s="68"/>
      <c r="P985" s="82"/>
      <c r="Q985" s="81"/>
      <c r="R985" s="280" t="str">
        <f t="shared" si="124"/>
        <v/>
      </c>
      <c r="S985" s="39" t="str">
        <f>IF(I985="","",IF(I985="委託輸送",IF(H985="ガソリン",VLOOKUP(L985,参考データ!$D$4:$F$6,3,TRUE),VLOOKUP(L985,参考データ!$D$7:$F$15,3,TRUE)),IF(H985="ガソリン",VLOOKUP(L985,参考データ!$D$16:$F$18,3,TRUE),VLOOKUP(L985,参考データ!$D$19:$F$27,3,TRUE))))</f>
        <v/>
      </c>
      <c r="T985" s="204" t="str">
        <f>IF(C985="","",IF(AND(J985=0,K985=0),0,IF(Q985="有",IF(H985="ガソリン",VLOOKUP(M985,参考データ!$B$36:$F$38,3,FALSE)/R985^VLOOKUP(M985,参考データ!$B$36:$F$38,4,FALSE)/L985^VLOOKUP(M985,参考データ!$B$36:$F$38,5,FALSE),VLOOKUP(M985,参考データ!$B$39:$F$42,3,FALSE)/R985^VLOOKUP(M985,参考データ!$B$39:$F$42,4,FALSE)/L985^VLOOKUP(M985,参考データ!$B$39:$F$42,5,FALSE))*U985,J985/(IF(I985="委託輸送",IF(H985="ガソリン",INDEX(参考データ!$F$48:$I$50,MATCH(L985,参考データ!$D$48:$D$50,1),MATCH(M985,参考データ!$F$47:$I$47,0)),INDEX(参考データ!$F$51:$I$59,MATCH(L985,参考データ!$D$51:$D$59,1),MATCH(M985,参考データ!$F$47:$I$47,0))),IF(H985="ガソリン",INDEX(参考データ!$F$60:$I$62,MATCH(L985,参考データ!$D$60:$D$62,1),MATCH(M985,参考データ!$F$47:$I$47,0)),INDEX(参考データ!$F$63:$I$71,MATCH(L985,参考データ!$D$63:$D$71,1),MATCH(M985,参考データ!$F$47:$I$47,0))))))))</f>
        <v/>
      </c>
      <c r="U985" s="218" t="str">
        <f t="shared" si="125"/>
        <v/>
      </c>
      <c r="V985" s="206" t="str">
        <f>IF(C985="","",IF(AND(K985=0,T985=0),"OK",IF(Q985="有",IF(OR(IF(I985="委託輸送",IF(H985="ガソリン",VLOOKUP(L985,参考データ!$D$4:$H$6,5,TRUE),VLOOKUP(L985,参考データ!$D$7:$H$15,5,TRUE)),IF(H985="ガソリン",VLOOKUP(L985,参考データ!$D$16:$H$18,5,TRUE),VLOOKUP(L985,参考データ!$D$19:$H$27,5,TRUE)))&lt;(J985/N985),S985&gt;R985),"エラー","OK"),IF(IF(I985="委託輸送",IF(H985="ガソリン",VLOOKUP(L985,参考データ!$D$4:$H$6,5,TRUE),VLOOKUP(L985,参考データ!$D$7:$H$15,5,TRUE)),IF(H985="ガソリン",VLOOKUP(L985,参考データ!$D$16:$H$18,5,TRUE),VLOOKUP(L985,参考データ!$D$19:$H$27,5,TRUE)))&lt;(J985/N985),"エラー","OK"))))</f>
        <v/>
      </c>
      <c r="AN985" s="156">
        <f t="shared" si="126"/>
        <v>0</v>
      </c>
      <c r="AO985" s="156">
        <f t="shared" si="127"/>
        <v>0</v>
      </c>
      <c r="AP985" s="140">
        <f t="shared" si="128"/>
        <v>0</v>
      </c>
      <c r="AQ985" s="159" t="str">
        <f t="shared" si="129"/>
        <v/>
      </c>
    </row>
    <row r="986" spans="2:43" x14ac:dyDescent="0.2">
      <c r="B986" s="202">
        <v>975</v>
      </c>
      <c r="C986" s="45"/>
      <c r="D986" s="114"/>
      <c r="E986" s="114"/>
      <c r="F986" s="114"/>
      <c r="G986" s="44"/>
      <c r="H986" s="10"/>
      <c r="I986" s="10"/>
      <c r="J986" s="5"/>
      <c r="K986" s="36"/>
      <c r="L986" s="37"/>
      <c r="M986" s="8"/>
      <c r="N986" s="82"/>
      <c r="O986" s="68"/>
      <c r="P986" s="82"/>
      <c r="Q986" s="81"/>
      <c r="R986" s="280" t="str">
        <f t="shared" si="124"/>
        <v/>
      </c>
      <c r="S986" s="39" t="str">
        <f>IF(I986="","",IF(I986="委託輸送",IF(H986="ガソリン",VLOOKUP(L986,参考データ!$D$4:$F$6,3,TRUE),VLOOKUP(L986,参考データ!$D$7:$F$15,3,TRUE)),IF(H986="ガソリン",VLOOKUP(L986,参考データ!$D$16:$F$18,3,TRUE),VLOOKUP(L986,参考データ!$D$19:$F$27,3,TRUE))))</f>
        <v/>
      </c>
      <c r="T986" s="204" t="str">
        <f>IF(C986="","",IF(AND(J986=0,K986=0),0,IF(Q986="有",IF(H986="ガソリン",VLOOKUP(M986,参考データ!$B$36:$F$38,3,FALSE)/R986^VLOOKUP(M986,参考データ!$B$36:$F$38,4,FALSE)/L986^VLOOKUP(M986,参考データ!$B$36:$F$38,5,FALSE),VLOOKUP(M986,参考データ!$B$39:$F$42,3,FALSE)/R986^VLOOKUP(M986,参考データ!$B$39:$F$42,4,FALSE)/L986^VLOOKUP(M986,参考データ!$B$39:$F$42,5,FALSE))*U986,J986/(IF(I986="委託輸送",IF(H986="ガソリン",INDEX(参考データ!$F$48:$I$50,MATCH(L986,参考データ!$D$48:$D$50,1),MATCH(M986,参考データ!$F$47:$I$47,0)),INDEX(参考データ!$F$51:$I$59,MATCH(L986,参考データ!$D$51:$D$59,1),MATCH(M986,参考データ!$F$47:$I$47,0))),IF(H986="ガソリン",INDEX(参考データ!$F$60:$I$62,MATCH(L986,参考データ!$D$60:$D$62,1),MATCH(M986,参考データ!$F$47:$I$47,0)),INDEX(参考データ!$F$63:$I$71,MATCH(L986,参考データ!$D$63:$D$71,1),MATCH(M986,参考データ!$F$47:$I$47,0))))))))</f>
        <v/>
      </c>
      <c r="U986" s="218" t="str">
        <f t="shared" si="125"/>
        <v/>
      </c>
      <c r="V986" s="206" t="str">
        <f>IF(C986="","",IF(AND(K986=0,T986=0),"OK",IF(Q986="有",IF(OR(IF(I986="委託輸送",IF(H986="ガソリン",VLOOKUP(L986,参考データ!$D$4:$H$6,5,TRUE),VLOOKUP(L986,参考データ!$D$7:$H$15,5,TRUE)),IF(H986="ガソリン",VLOOKUP(L986,参考データ!$D$16:$H$18,5,TRUE),VLOOKUP(L986,参考データ!$D$19:$H$27,5,TRUE)))&lt;(J986/N986),S986&gt;R986),"エラー","OK"),IF(IF(I986="委託輸送",IF(H986="ガソリン",VLOOKUP(L986,参考データ!$D$4:$H$6,5,TRUE),VLOOKUP(L986,参考データ!$D$7:$H$15,5,TRUE)),IF(H986="ガソリン",VLOOKUP(L986,参考データ!$D$16:$H$18,5,TRUE),VLOOKUP(L986,参考データ!$D$19:$H$27,5,TRUE)))&lt;(J986/N986),"エラー","OK"))))</f>
        <v/>
      </c>
      <c r="AN986" s="156">
        <f t="shared" si="126"/>
        <v>0</v>
      </c>
      <c r="AO986" s="156">
        <f t="shared" si="127"/>
        <v>0</v>
      </c>
      <c r="AP986" s="140">
        <f t="shared" si="128"/>
        <v>0</v>
      </c>
      <c r="AQ986" s="159" t="str">
        <f t="shared" si="129"/>
        <v/>
      </c>
    </row>
    <row r="987" spans="2:43" x14ac:dyDescent="0.2">
      <c r="B987" s="202">
        <v>976</v>
      </c>
      <c r="C987" s="45"/>
      <c r="D987" s="114"/>
      <c r="E987" s="114"/>
      <c r="F987" s="114"/>
      <c r="G987" s="44"/>
      <c r="H987" s="10"/>
      <c r="I987" s="10"/>
      <c r="J987" s="5"/>
      <c r="K987" s="36"/>
      <c r="L987" s="37"/>
      <c r="M987" s="8"/>
      <c r="N987" s="82"/>
      <c r="O987" s="68"/>
      <c r="P987" s="82"/>
      <c r="Q987" s="81"/>
      <c r="R987" s="280" t="str">
        <f t="shared" si="124"/>
        <v/>
      </c>
      <c r="S987" s="39" t="str">
        <f>IF(I987="","",IF(I987="委託輸送",IF(H987="ガソリン",VLOOKUP(L987,参考データ!$D$4:$F$6,3,TRUE),VLOOKUP(L987,参考データ!$D$7:$F$15,3,TRUE)),IF(H987="ガソリン",VLOOKUP(L987,参考データ!$D$16:$F$18,3,TRUE),VLOOKUP(L987,参考データ!$D$19:$F$27,3,TRUE))))</f>
        <v/>
      </c>
      <c r="T987" s="204" t="str">
        <f>IF(C987="","",IF(AND(J987=0,K987=0),0,IF(Q987="有",IF(H987="ガソリン",VLOOKUP(M987,参考データ!$B$36:$F$38,3,FALSE)/R987^VLOOKUP(M987,参考データ!$B$36:$F$38,4,FALSE)/L987^VLOOKUP(M987,参考データ!$B$36:$F$38,5,FALSE),VLOOKUP(M987,参考データ!$B$39:$F$42,3,FALSE)/R987^VLOOKUP(M987,参考データ!$B$39:$F$42,4,FALSE)/L987^VLOOKUP(M987,参考データ!$B$39:$F$42,5,FALSE))*U987,J987/(IF(I987="委託輸送",IF(H987="ガソリン",INDEX(参考データ!$F$48:$I$50,MATCH(L987,参考データ!$D$48:$D$50,1),MATCH(M987,参考データ!$F$47:$I$47,0)),INDEX(参考データ!$F$51:$I$59,MATCH(L987,参考データ!$D$51:$D$59,1),MATCH(M987,参考データ!$F$47:$I$47,0))),IF(H987="ガソリン",INDEX(参考データ!$F$60:$I$62,MATCH(L987,参考データ!$D$60:$D$62,1),MATCH(M987,参考データ!$F$47:$I$47,0)),INDEX(参考データ!$F$63:$I$71,MATCH(L987,参考データ!$D$63:$D$71,1),MATCH(M987,参考データ!$F$47:$I$47,0))))))))</f>
        <v/>
      </c>
      <c r="U987" s="218" t="str">
        <f t="shared" si="125"/>
        <v/>
      </c>
      <c r="V987" s="206" t="str">
        <f>IF(C987="","",IF(AND(K987=0,T987=0),"OK",IF(Q987="有",IF(OR(IF(I987="委託輸送",IF(H987="ガソリン",VLOOKUP(L987,参考データ!$D$4:$H$6,5,TRUE),VLOOKUP(L987,参考データ!$D$7:$H$15,5,TRUE)),IF(H987="ガソリン",VLOOKUP(L987,参考データ!$D$16:$H$18,5,TRUE),VLOOKUP(L987,参考データ!$D$19:$H$27,5,TRUE)))&lt;(J987/N987),S987&gt;R987),"エラー","OK"),IF(IF(I987="委託輸送",IF(H987="ガソリン",VLOOKUP(L987,参考データ!$D$4:$H$6,5,TRUE),VLOOKUP(L987,参考データ!$D$7:$H$15,5,TRUE)),IF(H987="ガソリン",VLOOKUP(L987,参考データ!$D$16:$H$18,5,TRUE),VLOOKUP(L987,参考データ!$D$19:$H$27,5,TRUE)))&lt;(J987/N987),"エラー","OK"))))</f>
        <v/>
      </c>
      <c r="AN987" s="156">
        <f t="shared" si="126"/>
        <v>0</v>
      </c>
      <c r="AO987" s="156">
        <f t="shared" si="127"/>
        <v>0</v>
      </c>
      <c r="AP987" s="140">
        <f t="shared" si="128"/>
        <v>0</v>
      </c>
      <c r="AQ987" s="159" t="str">
        <f t="shared" si="129"/>
        <v/>
      </c>
    </row>
    <row r="988" spans="2:43" x14ac:dyDescent="0.2">
      <c r="B988" s="202">
        <v>977</v>
      </c>
      <c r="C988" s="45"/>
      <c r="D988" s="114"/>
      <c r="E988" s="114"/>
      <c r="F988" s="114"/>
      <c r="G988" s="44"/>
      <c r="H988" s="10"/>
      <c r="I988" s="10"/>
      <c r="J988" s="5"/>
      <c r="K988" s="36"/>
      <c r="L988" s="37"/>
      <c r="M988" s="8"/>
      <c r="N988" s="82"/>
      <c r="O988" s="68"/>
      <c r="P988" s="82"/>
      <c r="Q988" s="81"/>
      <c r="R988" s="280" t="str">
        <f t="shared" si="124"/>
        <v/>
      </c>
      <c r="S988" s="39" t="str">
        <f>IF(I988="","",IF(I988="委託輸送",IF(H988="ガソリン",VLOOKUP(L988,参考データ!$D$4:$F$6,3,TRUE),VLOOKUP(L988,参考データ!$D$7:$F$15,3,TRUE)),IF(H988="ガソリン",VLOOKUP(L988,参考データ!$D$16:$F$18,3,TRUE),VLOOKUP(L988,参考データ!$D$19:$F$27,3,TRUE))))</f>
        <v/>
      </c>
      <c r="T988" s="204" t="str">
        <f>IF(C988="","",IF(AND(J988=0,K988=0),0,IF(Q988="有",IF(H988="ガソリン",VLOOKUP(M988,参考データ!$B$36:$F$38,3,FALSE)/R988^VLOOKUP(M988,参考データ!$B$36:$F$38,4,FALSE)/L988^VLOOKUP(M988,参考データ!$B$36:$F$38,5,FALSE),VLOOKUP(M988,参考データ!$B$39:$F$42,3,FALSE)/R988^VLOOKUP(M988,参考データ!$B$39:$F$42,4,FALSE)/L988^VLOOKUP(M988,参考データ!$B$39:$F$42,5,FALSE))*U988,J988/(IF(I988="委託輸送",IF(H988="ガソリン",INDEX(参考データ!$F$48:$I$50,MATCH(L988,参考データ!$D$48:$D$50,1),MATCH(M988,参考データ!$F$47:$I$47,0)),INDEX(参考データ!$F$51:$I$59,MATCH(L988,参考データ!$D$51:$D$59,1),MATCH(M988,参考データ!$F$47:$I$47,0))),IF(H988="ガソリン",INDEX(参考データ!$F$60:$I$62,MATCH(L988,参考データ!$D$60:$D$62,1),MATCH(M988,参考データ!$F$47:$I$47,0)),INDEX(参考データ!$F$63:$I$71,MATCH(L988,参考データ!$D$63:$D$71,1),MATCH(M988,参考データ!$F$47:$I$47,0))))))))</f>
        <v/>
      </c>
      <c r="U988" s="218" t="str">
        <f t="shared" si="125"/>
        <v/>
      </c>
      <c r="V988" s="206" t="str">
        <f>IF(C988="","",IF(AND(K988=0,T988=0),"OK",IF(Q988="有",IF(OR(IF(I988="委託輸送",IF(H988="ガソリン",VLOOKUP(L988,参考データ!$D$4:$H$6,5,TRUE),VLOOKUP(L988,参考データ!$D$7:$H$15,5,TRUE)),IF(H988="ガソリン",VLOOKUP(L988,参考データ!$D$16:$H$18,5,TRUE),VLOOKUP(L988,参考データ!$D$19:$H$27,5,TRUE)))&lt;(J988/N988),S988&gt;R988),"エラー","OK"),IF(IF(I988="委託輸送",IF(H988="ガソリン",VLOOKUP(L988,参考データ!$D$4:$H$6,5,TRUE),VLOOKUP(L988,参考データ!$D$7:$H$15,5,TRUE)),IF(H988="ガソリン",VLOOKUP(L988,参考データ!$D$16:$H$18,5,TRUE),VLOOKUP(L988,参考データ!$D$19:$H$27,5,TRUE)))&lt;(J988/N988),"エラー","OK"))))</f>
        <v/>
      </c>
      <c r="AN988" s="156">
        <f t="shared" si="126"/>
        <v>0</v>
      </c>
      <c r="AO988" s="156">
        <f t="shared" si="127"/>
        <v>0</v>
      </c>
      <c r="AP988" s="140">
        <f t="shared" si="128"/>
        <v>0</v>
      </c>
      <c r="AQ988" s="159" t="str">
        <f t="shared" si="129"/>
        <v/>
      </c>
    </row>
    <row r="989" spans="2:43" x14ac:dyDescent="0.2">
      <c r="B989" s="202">
        <v>978</v>
      </c>
      <c r="C989" s="45"/>
      <c r="D989" s="114"/>
      <c r="E989" s="114"/>
      <c r="F989" s="114"/>
      <c r="G989" s="44"/>
      <c r="H989" s="10"/>
      <c r="I989" s="10"/>
      <c r="J989" s="5"/>
      <c r="K989" s="36"/>
      <c r="L989" s="37"/>
      <c r="M989" s="8"/>
      <c r="N989" s="82"/>
      <c r="O989" s="68"/>
      <c r="P989" s="82"/>
      <c r="Q989" s="81"/>
      <c r="R989" s="280" t="str">
        <f t="shared" si="124"/>
        <v/>
      </c>
      <c r="S989" s="39" t="str">
        <f>IF(I989="","",IF(I989="委託輸送",IF(H989="ガソリン",VLOOKUP(L989,参考データ!$D$4:$F$6,3,TRUE),VLOOKUP(L989,参考データ!$D$7:$F$15,3,TRUE)),IF(H989="ガソリン",VLOOKUP(L989,参考データ!$D$16:$F$18,3,TRUE),VLOOKUP(L989,参考データ!$D$19:$F$27,3,TRUE))))</f>
        <v/>
      </c>
      <c r="T989" s="204" t="str">
        <f>IF(C989="","",IF(AND(J989=0,K989=0),0,IF(Q989="有",IF(H989="ガソリン",VLOOKUP(M989,参考データ!$B$36:$F$38,3,FALSE)/R989^VLOOKUP(M989,参考データ!$B$36:$F$38,4,FALSE)/L989^VLOOKUP(M989,参考データ!$B$36:$F$38,5,FALSE),VLOOKUP(M989,参考データ!$B$39:$F$42,3,FALSE)/R989^VLOOKUP(M989,参考データ!$B$39:$F$42,4,FALSE)/L989^VLOOKUP(M989,参考データ!$B$39:$F$42,5,FALSE))*U989,J989/(IF(I989="委託輸送",IF(H989="ガソリン",INDEX(参考データ!$F$48:$I$50,MATCH(L989,参考データ!$D$48:$D$50,1),MATCH(M989,参考データ!$F$47:$I$47,0)),INDEX(参考データ!$F$51:$I$59,MATCH(L989,参考データ!$D$51:$D$59,1),MATCH(M989,参考データ!$F$47:$I$47,0))),IF(H989="ガソリン",INDEX(参考データ!$F$60:$I$62,MATCH(L989,参考データ!$D$60:$D$62,1),MATCH(M989,参考データ!$F$47:$I$47,0)),INDEX(参考データ!$F$63:$I$71,MATCH(L989,参考データ!$D$63:$D$71,1),MATCH(M989,参考データ!$F$47:$I$47,0))))))))</f>
        <v/>
      </c>
      <c r="U989" s="218" t="str">
        <f t="shared" si="125"/>
        <v/>
      </c>
      <c r="V989" s="206" t="str">
        <f>IF(C989="","",IF(AND(K989=0,T989=0),"OK",IF(Q989="有",IF(OR(IF(I989="委託輸送",IF(H989="ガソリン",VLOOKUP(L989,参考データ!$D$4:$H$6,5,TRUE),VLOOKUP(L989,参考データ!$D$7:$H$15,5,TRUE)),IF(H989="ガソリン",VLOOKUP(L989,参考データ!$D$16:$H$18,5,TRUE),VLOOKUP(L989,参考データ!$D$19:$H$27,5,TRUE)))&lt;(J989/N989),S989&gt;R989),"エラー","OK"),IF(IF(I989="委託輸送",IF(H989="ガソリン",VLOOKUP(L989,参考データ!$D$4:$H$6,5,TRUE),VLOOKUP(L989,参考データ!$D$7:$H$15,5,TRUE)),IF(H989="ガソリン",VLOOKUP(L989,参考データ!$D$16:$H$18,5,TRUE),VLOOKUP(L989,参考データ!$D$19:$H$27,5,TRUE)))&lt;(J989/N989),"エラー","OK"))))</f>
        <v/>
      </c>
      <c r="AN989" s="156">
        <f t="shared" si="126"/>
        <v>0</v>
      </c>
      <c r="AO989" s="156">
        <f t="shared" si="127"/>
        <v>0</v>
      </c>
      <c r="AP989" s="140">
        <f t="shared" si="128"/>
        <v>0</v>
      </c>
      <c r="AQ989" s="159" t="str">
        <f t="shared" si="129"/>
        <v/>
      </c>
    </row>
    <row r="990" spans="2:43" x14ac:dyDescent="0.2">
      <c r="B990" s="202">
        <v>979</v>
      </c>
      <c r="C990" s="45"/>
      <c r="D990" s="114"/>
      <c r="E990" s="114"/>
      <c r="F990" s="114"/>
      <c r="G990" s="44"/>
      <c r="H990" s="10"/>
      <c r="I990" s="10"/>
      <c r="J990" s="5"/>
      <c r="K990" s="36"/>
      <c r="L990" s="37"/>
      <c r="M990" s="8"/>
      <c r="N990" s="82"/>
      <c r="O990" s="68"/>
      <c r="P990" s="82"/>
      <c r="Q990" s="81"/>
      <c r="R990" s="280" t="str">
        <f t="shared" si="124"/>
        <v/>
      </c>
      <c r="S990" s="39" t="str">
        <f>IF(I990="","",IF(I990="委託輸送",IF(H990="ガソリン",VLOOKUP(L990,参考データ!$D$4:$F$6,3,TRUE),VLOOKUP(L990,参考データ!$D$7:$F$15,3,TRUE)),IF(H990="ガソリン",VLOOKUP(L990,参考データ!$D$16:$F$18,3,TRUE),VLOOKUP(L990,参考データ!$D$19:$F$27,3,TRUE))))</f>
        <v/>
      </c>
      <c r="T990" s="204" t="str">
        <f>IF(C990="","",IF(AND(J990=0,K990=0),0,IF(Q990="有",IF(H990="ガソリン",VLOOKUP(M990,参考データ!$B$36:$F$38,3,FALSE)/R990^VLOOKUP(M990,参考データ!$B$36:$F$38,4,FALSE)/L990^VLOOKUP(M990,参考データ!$B$36:$F$38,5,FALSE),VLOOKUP(M990,参考データ!$B$39:$F$42,3,FALSE)/R990^VLOOKUP(M990,参考データ!$B$39:$F$42,4,FALSE)/L990^VLOOKUP(M990,参考データ!$B$39:$F$42,5,FALSE))*U990,J990/(IF(I990="委託輸送",IF(H990="ガソリン",INDEX(参考データ!$F$48:$I$50,MATCH(L990,参考データ!$D$48:$D$50,1),MATCH(M990,参考データ!$F$47:$I$47,0)),INDEX(参考データ!$F$51:$I$59,MATCH(L990,参考データ!$D$51:$D$59,1),MATCH(M990,参考データ!$F$47:$I$47,0))),IF(H990="ガソリン",INDEX(参考データ!$F$60:$I$62,MATCH(L990,参考データ!$D$60:$D$62,1),MATCH(M990,参考データ!$F$47:$I$47,0)),INDEX(参考データ!$F$63:$I$71,MATCH(L990,参考データ!$D$63:$D$71,1),MATCH(M990,参考データ!$F$47:$I$47,0))))))))</f>
        <v/>
      </c>
      <c r="U990" s="218" t="str">
        <f t="shared" si="125"/>
        <v/>
      </c>
      <c r="V990" s="206" t="str">
        <f>IF(C990="","",IF(AND(K990=0,T990=0),"OK",IF(Q990="有",IF(OR(IF(I990="委託輸送",IF(H990="ガソリン",VLOOKUP(L990,参考データ!$D$4:$H$6,5,TRUE),VLOOKUP(L990,参考データ!$D$7:$H$15,5,TRUE)),IF(H990="ガソリン",VLOOKUP(L990,参考データ!$D$16:$H$18,5,TRUE),VLOOKUP(L990,参考データ!$D$19:$H$27,5,TRUE)))&lt;(J990/N990),S990&gt;R990),"エラー","OK"),IF(IF(I990="委託輸送",IF(H990="ガソリン",VLOOKUP(L990,参考データ!$D$4:$H$6,5,TRUE),VLOOKUP(L990,参考データ!$D$7:$H$15,5,TRUE)),IF(H990="ガソリン",VLOOKUP(L990,参考データ!$D$16:$H$18,5,TRUE),VLOOKUP(L990,参考データ!$D$19:$H$27,5,TRUE)))&lt;(J990/N990),"エラー","OK"))))</f>
        <v/>
      </c>
      <c r="AN990" s="156">
        <f t="shared" si="126"/>
        <v>0</v>
      </c>
      <c r="AO990" s="156">
        <f t="shared" si="127"/>
        <v>0</v>
      </c>
      <c r="AP990" s="140">
        <f t="shared" si="128"/>
        <v>0</v>
      </c>
      <c r="AQ990" s="159" t="str">
        <f t="shared" si="129"/>
        <v/>
      </c>
    </row>
    <row r="991" spans="2:43" x14ac:dyDescent="0.2">
      <c r="B991" s="202">
        <v>980</v>
      </c>
      <c r="C991" s="45"/>
      <c r="D991" s="114"/>
      <c r="E991" s="114"/>
      <c r="F991" s="114"/>
      <c r="G991" s="44"/>
      <c r="H991" s="10"/>
      <c r="I991" s="10"/>
      <c r="J991" s="5"/>
      <c r="K991" s="36"/>
      <c r="L991" s="37"/>
      <c r="M991" s="8"/>
      <c r="N991" s="82"/>
      <c r="O991" s="68"/>
      <c r="P991" s="82"/>
      <c r="Q991" s="81"/>
      <c r="R991" s="280" t="str">
        <f t="shared" si="124"/>
        <v/>
      </c>
      <c r="S991" s="39" t="str">
        <f>IF(I991="","",IF(I991="委託輸送",IF(H991="ガソリン",VLOOKUP(L991,参考データ!$D$4:$F$6,3,TRUE),VLOOKUP(L991,参考データ!$D$7:$F$15,3,TRUE)),IF(H991="ガソリン",VLOOKUP(L991,参考データ!$D$16:$F$18,3,TRUE),VLOOKUP(L991,参考データ!$D$19:$F$27,3,TRUE))))</f>
        <v/>
      </c>
      <c r="T991" s="204" t="str">
        <f>IF(C991="","",IF(AND(J991=0,K991=0),0,IF(Q991="有",IF(H991="ガソリン",VLOOKUP(M991,参考データ!$B$36:$F$38,3,FALSE)/R991^VLOOKUP(M991,参考データ!$B$36:$F$38,4,FALSE)/L991^VLOOKUP(M991,参考データ!$B$36:$F$38,5,FALSE),VLOOKUP(M991,参考データ!$B$39:$F$42,3,FALSE)/R991^VLOOKUP(M991,参考データ!$B$39:$F$42,4,FALSE)/L991^VLOOKUP(M991,参考データ!$B$39:$F$42,5,FALSE))*U991,J991/(IF(I991="委託輸送",IF(H991="ガソリン",INDEX(参考データ!$F$48:$I$50,MATCH(L991,参考データ!$D$48:$D$50,1),MATCH(M991,参考データ!$F$47:$I$47,0)),INDEX(参考データ!$F$51:$I$59,MATCH(L991,参考データ!$D$51:$D$59,1),MATCH(M991,参考データ!$F$47:$I$47,0))),IF(H991="ガソリン",INDEX(参考データ!$F$60:$I$62,MATCH(L991,参考データ!$D$60:$D$62,1),MATCH(M991,参考データ!$F$47:$I$47,0)),INDEX(参考データ!$F$63:$I$71,MATCH(L991,参考データ!$D$63:$D$71,1),MATCH(M991,参考データ!$F$47:$I$47,0))))))))</f>
        <v/>
      </c>
      <c r="U991" s="218" t="str">
        <f t="shared" si="125"/>
        <v/>
      </c>
      <c r="V991" s="206" t="str">
        <f>IF(C991="","",IF(AND(K991=0,T991=0),"OK",IF(Q991="有",IF(OR(IF(I991="委託輸送",IF(H991="ガソリン",VLOOKUP(L991,参考データ!$D$4:$H$6,5,TRUE),VLOOKUP(L991,参考データ!$D$7:$H$15,5,TRUE)),IF(H991="ガソリン",VLOOKUP(L991,参考データ!$D$16:$H$18,5,TRUE),VLOOKUP(L991,参考データ!$D$19:$H$27,5,TRUE)))&lt;(J991/N991),S991&gt;R991),"エラー","OK"),IF(IF(I991="委託輸送",IF(H991="ガソリン",VLOOKUP(L991,参考データ!$D$4:$H$6,5,TRUE),VLOOKUP(L991,参考データ!$D$7:$H$15,5,TRUE)),IF(H991="ガソリン",VLOOKUP(L991,参考データ!$D$16:$H$18,5,TRUE),VLOOKUP(L991,参考データ!$D$19:$H$27,5,TRUE)))&lt;(J991/N991),"エラー","OK"))))</f>
        <v/>
      </c>
      <c r="AN991" s="156">
        <f t="shared" si="126"/>
        <v>0</v>
      </c>
      <c r="AO991" s="156">
        <f t="shared" si="127"/>
        <v>0</v>
      </c>
      <c r="AP991" s="140">
        <f t="shared" si="128"/>
        <v>0</v>
      </c>
      <c r="AQ991" s="159" t="str">
        <f t="shared" si="129"/>
        <v/>
      </c>
    </row>
    <row r="992" spans="2:43" x14ac:dyDescent="0.2">
      <c r="B992" s="202">
        <v>981</v>
      </c>
      <c r="C992" s="45"/>
      <c r="D992" s="114"/>
      <c r="E992" s="114"/>
      <c r="F992" s="114"/>
      <c r="G992" s="44"/>
      <c r="H992" s="10"/>
      <c r="I992" s="10"/>
      <c r="J992" s="5"/>
      <c r="K992" s="36"/>
      <c r="L992" s="37"/>
      <c r="M992" s="8"/>
      <c r="N992" s="82"/>
      <c r="O992" s="68"/>
      <c r="P992" s="82"/>
      <c r="Q992" s="81"/>
      <c r="R992" s="280" t="str">
        <f t="shared" si="124"/>
        <v/>
      </c>
      <c r="S992" s="39" t="str">
        <f>IF(I992="","",IF(I992="委託輸送",IF(H992="ガソリン",VLOOKUP(L992,参考データ!$D$4:$F$6,3,TRUE),VLOOKUP(L992,参考データ!$D$7:$F$15,3,TRUE)),IF(H992="ガソリン",VLOOKUP(L992,参考データ!$D$16:$F$18,3,TRUE),VLOOKUP(L992,参考データ!$D$19:$F$27,3,TRUE))))</f>
        <v/>
      </c>
      <c r="T992" s="204" t="str">
        <f>IF(C992="","",IF(AND(J992=0,K992=0),0,IF(Q992="有",IF(H992="ガソリン",VLOOKUP(M992,参考データ!$B$36:$F$38,3,FALSE)/R992^VLOOKUP(M992,参考データ!$B$36:$F$38,4,FALSE)/L992^VLOOKUP(M992,参考データ!$B$36:$F$38,5,FALSE),VLOOKUP(M992,参考データ!$B$39:$F$42,3,FALSE)/R992^VLOOKUP(M992,参考データ!$B$39:$F$42,4,FALSE)/L992^VLOOKUP(M992,参考データ!$B$39:$F$42,5,FALSE))*U992,J992/(IF(I992="委託輸送",IF(H992="ガソリン",INDEX(参考データ!$F$48:$I$50,MATCH(L992,参考データ!$D$48:$D$50,1),MATCH(M992,参考データ!$F$47:$I$47,0)),INDEX(参考データ!$F$51:$I$59,MATCH(L992,参考データ!$D$51:$D$59,1),MATCH(M992,参考データ!$F$47:$I$47,0))),IF(H992="ガソリン",INDEX(参考データ!$F$60:$I$62,MATCH(L992,参考データ!$D$60:$D$62,1),MATCH(M992,参考データ!$F$47:$I$47,0)),INDEX(参考データ!$F$63:$I$71,MATCH(L992,参考データ!$D$63:$D$71,1),MATCH(M992,参考データ!$F$47:$I$47,0))))))))</f>
        <v/>
      </c>
      <c r="U992" s="218" t="str">
        <f t="shared" si="125"/>
        <v/>
      </c>
      <c r="V992" s="206" t="str">
        <f>IF(C992="","",IF(AND(K992=0,T992=0),"OK",IF(Q992="有",IF(OR(IF(I992="委託輸送",IF(H992="ガソリン",VLOOKUP(L992,参考データ!$D$4:$H$6,5,TRUE),VLOOKUP(L992,参考データ!$D$7:$H$15,5,TRUE)),IF(H992="ガソリン",VLOOKUP(L992,参考データ!$D$16:$H$18,5,TRUE),VLOOKUP(L992,参考データ!$D$19:$H$27,5,TRUE)))&lt;(J992/N992),S992&gt;R992),"エラー","OK"),IF(IF(I992="委託輸送",IF(H992="ガソリン",VLOOKUP(L992,参考データ!$D$4:$H$6,5,TRUE),VLOOKUP(L992,参考データ!$D$7:$H$15,5,TRUE)),IF(H992="ガソリン",VLOOKUP(L992,参考データ!$D$16:$H$18,5,TRUE),VLOOKUP(L992,参考データ!$D$19:$H$27,5,TRUE)))&lt;(J992/N992),"エラー","OK"))))</f>
        <v/>
      </c>
      <c r="AN992" s="156">
        <f t="shared" si="126"/>
        <v>0</v>
      </c>
      <c r="AO992" s="156">
        <f t="shared" si="127"/>
        <v>0</v>
      </c>
      <c r="AP992" s="140">
        <f t="shared" si="128"/>
        <v>0</v>
      </c>
      <c r="AQ992" s="159" t="str">
        <f t="shared" si="129"/>
        <v/>
      </c>
    </row>
    <row r="993" spans="2:43" x14ac:dyDescent="0.2">
      <c r="B993" s="202">
        <v>982</v>
      </c>
      <c r="C993" s="45"/>
      <c r="D993" s="114"/>
      <c r="E993" s="114"/>
      <c r="F993" s="114"/>
      <c r="G993" s="44"/>
      <c r="H993" s="10"/>
      <c r="I993" s="10"/>
      <c r="J993" s="5"/>
      <c r="K993" s="36"/>
      <c r="L993" s="37"/>
      <c r="M993" s="8"/>
      <c r="N993" s="82"/>
      <c r="O993" s="68"/>
      <c r="P993" s="82"/>
      <c r="Q993" s="81"/>
      <c r="R993" s="280" t="str">
        <f t="shared" si="124"/>
        <v/>
      </c>
      <c r="S993" s="39" t="str">
        <f>IF(I993="","",IF(I993="委託輸送",IF(H993="ガソリン",VLOOKUP(L993,参考データ!$D$4:$F$6,3,TRUE),VLOOKUP(L993,参考データ!$D$7:$F$15,3,TRUE)),IF(H993="ガソリン",VLOOKUP(L993,参考データ!$D$16:$F$18,3,TRUE),VLOOKUP(L993,参考データ!$D$19:$F$27,3,TRUE))))</f>
        <v/>
      </c>
      <c r="T993" s="204" t="str">
        <f>IF(C993="","",IF(AND(J993=0,K993=0),0,IF(Q993="有",IF(H993="ガソリン",VLOOKUP(M993,参考データ!$B$36:$F$38,3,FALSE)/R993^VLOOKUP(M993,参考データ!$B$36:$F$38,4,FALSE)/L993^VLOOKUP(M993,参考データ!$B$36:$F$38,5,FALSE),VLOOKUP(M993,参考データ!$B$39:$F$42,3,FALSE)/R993^VLOOKUP(M993,参考データ!$B$39:$F$42,4,FALSE)/L993^VLOOKUP(M993,参考データ!$B$39:$F$42,5,FALSE))*U993,J993/(IF(I993="委託輸送",IF(H993="ガソリン",INDEX(参考データ!$F$48:$I$50,MATCH(L993,参考データ!$D$48:$D$50,1),MATCH(M993,参考データ!$F$47:$I$47,0)),INDEX(参考データ!$F$51:$I$59,MATCH(L993,参考データ!$D$51:$D$59,1),MATCH(M993,参考データ!$F$47:$I$47,0))),IF(H993="ガソリン",INDEX(参考データ!$F$60:$I$62,MATCH(L993,参考データ!$D$60:$D$62,1),MATCH(M993,参考データ!$F$47:$I$47,0)),INDEX(参考データ!$F$63:$I$71,MATCH(L993,参考データ!$D$63:$D$71,1),MATCH(M993,参考データ!$F$47:$I$47,0))))))))</f>
        <v/>
      </c>
      <c r="U993" s="218" t="str">
        <f t="shared" si="125"/>
        <v/>
      </c>
      <c r="V993" s="206" t="str">
        <f>IF(C993="","",IF(AND(K993=0,T993=0),"OK",IF(Q993="有",IF(OR(IF(I993="委託輸送",IF(H993="ガソリン",VLOOKUP(L993,参考データ!$D$4:$H$6,5,TRUE),VLOOKUP(L993,参考データ!$D$7:$H$15,5,TRUE)),IF(H993="ガソリン",VLOOKUP(L993,参考データ!$D$16:$H$18,5,TRUE),VLOOKUP(L993,参考データ!$D$19:$H$27,5,TRUE)))&lt;(J993/N993),S993&gt;R993),"エラー","OK"),IF(IF(I993="委託輸送",IF(H993="ガソリン",VLOOKUP(L993,参考データ!$D$4:$H$6,5,TRUE),VLOOKUP(L993,参考データ!$D$7:$H$15,5,TRUE)),IF(H993="ガソリン",VLOOKUP(L993,参考データ!$D$16:$H$18,5,TRUE),VLOOKUP(L993,参考データ!$D$19:$H$27,5,TRUE)))&lt;(J993/N993),"エラー","OK"))))</f>
        <v/>
      </c>
      <c r="AN993" s="156">
        <f t="shared" si="126"/>
        <v>0</v>
      </c>
      <c r="AO993" s="156">
        <f t="shared" si="127"/>
        <v>0</v>
      </c>
      <c r="AP993" s="140">
        <f t="shared" si="128"/>
        <v>0</v>
      </c>
      <c r="AQ993" s="159" t="str">
        <f t="shared" si="129"/>
        <v/>
      </c>
    </row>
    <row r="994" spans="2:43" x14ac:dyDescent="0.2">
      <c r="B994" s="202">
        <v>983</v>
      </c>
      <c r="C994" s="45"/>
      <c r="D994" s="114"/>
      <c r="E994" s="114"/>
      <c r="F994" s="114"/>
      <c r="G994" s="44"/>
      <c r="H994" s="10"/>
      <c r="I994" s="10"/>
      <c r="J994" s="5"/>
      <c r="K994" s="36"/>
      <c r="L994" s="37"/>
      <c r="M994" s="8"/>
      <c r="N994" s="82"/>
      <c r="O994" s="68"/>
      <c r="P994" s="82"/>
      <c r="Q994" s="81"/>
      <c r="R994" s="280" t="str">
        <f t="shared" si="124"/>
        <v/>
      </c>
      <c r="S994" s="39" t="str">
        <f>IF(I994="","",IF(I994="委託輸送",IF(H994="ガソリン",VLOOKUP(L994,参考データ!$D$4:$F$6,3,TRUE),VLOOKUP(L994,参考データ!$D$7:$F$15,3,TRUE)),IF(H994="ガソリン",VLOOKUP(L994,参考データ!$D$16:$F$18,3,TRUE),VLOOKUP(L994,参考データ!$D$19:$F$27,3,TRUE))))</f>
        <v/>
      </c>
      <c r="T994" s="204" t="str">
        <f>IF(C994="","",IF(AND(J994=0,K994=0),0,IF(Q994="有",IF(H994="ガソリン",VLOOKUP(M994,参考データ!$B$36:$F$38,3,FALSE)/R994^VLOOKUP(M994,参考データ!$B$36:$F$38,4,FALSE)/L994^VLOOKUP(M994,参考データ!$B$36:$F$38,5,FALSE),VLOOKUP(M994,参考データ!$B$39:$F$42,3,FALSE)/R994^VLOOKUP(M994,参考データ!$B$39:$F$42,4,FALSE)/L994^VLOOKUP(M994,参考データ!$B$39:$F$42,5,FALSE))*U994,J994/(IF(I994="委託輸送",IF(H994="ガソリン",INDEX(参考データ!$F$48:$I$50,MATCH(L994,参考データ!$D$48:$D$50,1),MATCH(M994,参考データ!$F$47:$I$47,0)),INDEX(参考データ!$F$51:$I$59,MATCH(L994,参考データ!$D$51:$D$59,1),MATCH(M994,参考データ!$F$47:$I$47,0))),IF(H994="ガソリン",INDEX(参考データ!$F$60:$I$62,MATCH(L994,参考データ!$D$60:$D$62,1),MATCH(M994,参考データ!$F$47:$I$47,0)),INDEX(参考データ!$F$63:$I$71,MATCH(L994,参考データ!$D$63:$D$71,1),MATCH(M994,参考データ!$F$47:$I$47,0))))))))</f>
        <v/>
      </c>
      <c r="U994" s="218" t="str">
        <f t="shared" si="125"/>
        <v/>
      </c>
      <c r="V994" s="206" t="str">
        <f>IF(C994="","",IF(AND(K994=0,T994=0),"OK",IF(Q994="有",IF(OR(IF(I994="委託輸送",IF(H994="ガソリン",VLOOKUP(L994,参考データ!$D$4:$H$6,5,TRUE),VLOOKUP(L994,参考データ!$D$7:$H$15,5,TRUE)),IF(H994="ガソリン",VLOOKUP(L994,参考データ!$D$16:$H$18,5,TRUE),VLOOKUP(L994,参考データ!$D$19:$H$27,5,TRUE)))&lt;(J994/N994),S994&gt;R994),"エラー","OK"),IF(IF(I994="委託輸送",IF(H994="ガソリン",VLOOKUP(L994,参考データ!$D$4:$H$6,5,TRUE),VLOOKUP(L994,参考データ!$D$7:$H$15,5,TRUE)),IF(H994="ガソリン",VLOOKUP(L994,参考データ!$D$16:$H$18,5,TRUE),VLOOKUP(L994,参考データ!$D$19:$H$27,5,TRUE)))&lt;(J994/N994),"エラー","OK"))))</f>
        <v/>
      </c>
      <c r="AN994" s="156">
        <f t="shared" si="126"/>
        <v>0</v>
      </c>
      <c r="AO994" s="156">
        <f t="shared" si="127"/>
        <v>0</v>
      </c>
      <c r="AP994" s="140">
        <f t="shared" si="128"/>
        <v>0</v>
      </c>
      <c r="AQ994" s="159" t="str">
        <f t="shared" si="129"/>
        <v/>
      </c>
    </row>
    <row r="995" spans="2:43" x14ac:dyDescent="0.2">
      <c r="B995" s="202">
        <v>984</v>
      </c>
      <c r="C995" s="45"/>
      <c r="D995" s="114"/>
      <c r="E995" s="114"/>
      <c r="F995" s="114"/>
      <c r="G995" s="44"/>
      <c r="H995" s="10"/>
      <c r="I995" s="10"/>
      <c r="J995" s="5"/>
      <c r="K995" s="36"/>
      <c r="L995" s="37"/>
      <c r="M995" s="8"/>
      <c r="N995" s="82"/>
      <c r="O995" s="68"/>
      <c r="P995" s="82"/>
      <c r="Q995" s="81"/>
      <c r="R995" s="280" t="str">
        <f t="shared" si="124"/>
        <v/>
      </c>
      <c r="S995" s="39" t="str">
        <f>IF(I995="","",IF(I995="委託輸送",IF(H995="ガソリン",VLOOKUP(L995,参考データ!$D$4:$F$6,3,TRUE),VLOOKUP(L995,参考データ!$D$7:$F$15,3,TRUE)),IF(H995="ガソリン",VLOOKUP(L995,参考データ!$D$16:$F$18,3,TRUE),VLOOKUP(L995,参考データ!$D$19:$F$27,3,TRUE))))</f>
        <v/>
      </c>
      <c r="T995" s="204" t="str">
        <f>IF(C995="","",IF(AND(J995=0,K995=0),0,IF(Q995="有",IF(H995="ガソリン",VLOOKUP(M995,参考データ!$B$36:$F$38,3,FALSE)/R995^VLOOKUP(M995,参考データ!$B$36:$F$38,4,FALSE)/L995^VLOOKUP(M995,参考データ!$B$36:$F$38,5,FALSE),VLOOKUP(M995,参考データ!$B$39:$F$42,3,FALSE)/R995^VLOOKUP(M995,参考データ!$B$39:$F$42,4,FALSE)/L995^VLOOKUP(M995,参考データ!$B$39:$F$42,5,FALSE))*U995,J995/(IF(I995="委託輸送",IF(H995="ガソリン",INDEX(参考データ!$F$48:$I$50,MATCH(L995,参考データ!$D$48:$D$50,1),MATCH(M995,参考データ!$F$47:$I$47,0)),INDEX(参考データ!$F$51:$I$59,MATCH(L995,参考データ!$D$51:$D$59,1),MATCH(M995,参考データ!$F$47:$I$47,0))),IF(H995="ガソリン",INDEX(参考データ!$F$60:$I$62,MATCH(L995,参考データ!$D$60:$D$62,1),MATCH(M995,参考データ!$F$47:$I$47,0)),INDEX(参考データ!$F$63:$I$71,MATCH(L995,参考データ!$D$63:$D$71,1),MATCH(M995,参考データ!$F$47:$I$47,0))))))))</f>
        <v/>
      </c>
      <c r="U995" s="218" t="str">
        <f t="shared" si="125"/>
        <v/>
      </c>
      <c r="V995" s="206" t="str">
        <f>IF(C995="","",IF(AND(K995=0,T995=0),"OK",IF(Q995="有",IF(OR(IF(I995="委託輸送",IF(H995="ガソリン",VLOOKUP(L995,参考データ!$D$4:$H$6,5,TRUE),VLOOKUP(L995,参考データ!$D$7:$H$15,5,TRUE)),IF(H995="ガソリン",VLOOKUP(L995,参考データ!$D$16:$H$18,5,TRUE),VLOOKUP(L995,参考データ!$D$19:$H$27,5,TRUE)))&lt;(J995/N995),S995&gt;R995),"エラー","OK"),IF(IF(I995="委託輸送",IF(H995="ガソリン",VLOOKUP(L995,参考データ!$D$4:$H$6,5,TRUE),VLOOKUP(L995,参考データ!$D$7:$H$15,5,TRUE)),IF(H995="ガソリン",VLOOKUP(L995,参考データ!$D$16:$H$18,5,TRUE),VLOOKUP(L995,参考データ!$D$19:$H$27,5,TRUE)))&lt;(J995/N995),"エラー","OK"))))</f>
        <v/>
      </c>
      <c r="AN995" s="156">
        <f t="shared" si="126"/>
        <v>0</v>
      </c>
      <c r="AO995" s="156">
        <f t="shared" si="127"/>
        <v>0</v>
      </c>
      <c r="AP995" s="140">
        <f t="shared" si="128"/>
        <v>0</v>
      </c>
      <c r="AQ995" s="159" t="str">
        <f t="shared" si="129"/>
        <v/>
      </c>
    </row>
    <row r="996" spans="2:43" x14ac:dyDescent="0.2">
      <c r="B996" s="202">
        <v>985</v>
      </c>
      <c r="C996" s="45"/>
      <c r="D996" s="114"/>
      <c r="E996" s="114"/>
      <c r="F996" s="114"/>
      <c r="G996" s="44"/>
      <c r="H996" s="10"/>
      <c r="I996" s="10"/>
      <c r="J996" s="5"/>
      <c r="K996" s="36"/>
      <c r="L996" s="37"/>
      <c r="M996" s="8"/>
      <c r="N996" s="82"/>
      <c r="O996" s="68"/>
      <c r="P996" s="82"/>
      <c r="Q996" s="81"/>
      <c r="R996" s="280" t="str">
        <f t="shared" si="124"/>
        <v/>
      </c>
      <c r="S996" s="39" t="str">
        <f>IF(I996="","",IF(I996="委託輸送",IF(H996="ガソリン",VLOOKUP(L996,参考データ!$D$4:$F$6,3,TRUE),VLOOKUP(L996,参考データ!$D$7:$F$15,3,TRUE)),IF(H996="ガソリン",VLOOKUP(L996,参考データ!$D$16:$F$18,3,TRUE),VLOOKUP(L996,参考データ!$D$19:$F$27,3,TRUE))))</f>
        <v/>
      </c>
      <c r="T996" s="204" t="str">
        <f>IF(C996="","",IF(AND(J996=0,K996=0),0,IF(Q996="有",IF(H996="ガソリン",VLOOKUP(M996,参考データ!$B$36:$F$38,3,FALSE)/R996^VLOOKUP(M996,参考データ!$B$36:$F$38,4,FALSE)/L996^VLOOKUP(M996,参考データ!$B$36:$F$38,5,FALSE),VLOOKUP(M996,参考データ!$B$39:$F$42,3,FALSE)/R996^VLOOKUP(M996,参考データ!$B$39:$F$42,4,FALSE)/L996^VLOOKUP(M996,参考データ!$B$39:$F$42,5,FALSE))*U996,J996/(IF(I996="委託輸送",IF(H996="ガソリン",INDEX(参考データ!$F$48:$I$50,MATCH(L996,参考データ!$D$48:$D$50,1),MATCH(M996,参考データ!$F$47:$I$47,0)),INDEX(参考データ!$F$51:$I$59,MATCH(L996,参考データ!$D$51:$D$59,1),MATCH(M996,参考データ!$F$47:$I$47,0))),IF(H996="ガソリン",INDEX(参考データ!$F$60:$I$62,MATCH(L996,参考データ!$D$60:$D$62,1),MATCH(M996,参考データ!$F$47:$I$47,0)),INDEX(参考データ!$F$63:$I$71,MATCH(L996,参考データ!$D$63:$D$71,1),MATCH(M996,参考データ!$F$47:$I$47,0))))))))</f>
        <v/>
      </c>
      <c r="U996" s="218" t="str">
        <f t="shared" si="125"/>
        <v/>
      </c>
      <c r="V996" s="206" t="str">
        <f>IF(C996="","",IF(AND(K996=0,T996=0),"OK",IF(Q996="有",IF(OR(IF(I996="委託輸送",IF(H996="ガソリン",VLOOKUP(L996,参考データ!$D$4:$H$6,5,TRUE),VLOOKUP(L996,参考データ!$D$7:$H$15,5,TRUE)),IF(H996="ガソリン",VLOOKUP(L996,参考データ!$D$16:$H$18,5,TRUE),VLOOKUP(L996,参考データ!$D$19:$H$27,5,TRUE)))&lt;(J996/N996),S996&gt;R996),"エラー","OK"),IF(IF(I996="委託輸送",IF(H996="ガソリン",VLOOKUP(L996,参考データ!$D$4:$H$6,5,TRUE),VLOOKUP(L996,参考データ!$D$7:$H$15,5,TRUE)),IF(H996="ガソリン",VLOOKUP(L996,参考データ!$D$16:$H$18,5,TRUE),VLOOKUP(L996,参考データ!$D$19:$H$27,5,TRUE)))&lt;(J996/N996),"エラー","OK"))))</f>
        <v/>
      </c>
      <c r="AN996" s="156">
        <f t="shared" si="126"/>
        <v>0</v>
      </c>
      <c r="AO996" s="156">
        <f t="shared" si="127"/>
        <v>0</v>
      </c>
      <c r="AP996" s="140">
        <f t="shared" si="128"/>
        <v>0</v>
      </c>
      <c r="AQ996" s="159" t="str">
        <f t="shared" si="129"/>
        <v/>
      </c>
    </row>
    <row r="997" spans="2:43" x14ac:dyDescent="0.2">
      <c r="B997" s="202">
        <v>986</v>
      </c>
      <c r="C997" s="45"/>
      <c r="D997" s="114"/>
      <c r="E997" s="114"/>
      <c r="F997" s="114"/>
      <c r="G997" s="44"/>
      <c r="H997" s="10"/>
      <c r="I997" s="10"/>
      <c r="J997" s="5"/>
      <c r="K997" s="36"/>
      <c r="L997" s="37"/>
      <c r="M997" s="8"/>
      <c r="N997" s="82"/>
      <c r="O997" s="68"/>
      <c r="P997" s="82"/>
      <c r="Q997" s="81"/>
      <c r="R997" s="280" t="str">
        <f t="shared" si="124"/>
        <v/>
      </c>
      <c r="S997" s="39" t="str">
        <f>IF(I997="","",IF(I997="委託輸送",IF(H997="ガソリン",VLOOKUP(L997,参考データ!$D$4:$F$6,3,TRUE),VLOOKUP(L997,参考データ!$D$7:$F$15,3,TRUE)),IF(H997="ガソリン",VLOOKUP(L997,参考データ!$D$16:$F$18,3,TRUE),VLOOKUP(L997,参考データ!$D$19:$F$27,3,TRUE))))</f>
        <v/>
      </c>
      <c r="T997" s="204" t="str">
        <f>IF(C997="","",IF(AND(J997=0,K997=0),0,IF(Q997="有",IF(H997="ガソリン",VLOOKUP(M997,参考データ!$B$36:$F$38,3,FALSE)/R997^VLOOKUP(M997,参考データ!$B$36:$F$38,4,FALSE)/L997^VLOOKUP(M997,参考データ!$B$36:$F$38,5,FALSE),VLOOKUP(M997,参考データ!$B$39:$F$42,3,FALSE)/R997^VLOOKUP(M997,参考データ!$B$39:$F$42,4,FALSE)/L997^VLOOKUP(M997,参考データ!$B$39:$F$42,5,FALSE))*U997,J997/(IF(I997="委託輸送",IF(H997="ガソリン",INDEX(参考データ!$F$48:$I$50,MATCH(L997,参考データ!$D$48:$D$50,1),MATCH(M997,参考データ!$F$47:$I$47,0)),INDEX(参考データ!$F$51:$I$59,MATCH(L997,参考データ!$D$51:$D$59,1),MATCH(M997,参考データ!$F$47:$I$47,0))),IF(H997="ガソリン",INDEX(参考データ!$F$60:$I$62,MATCH(L997,参考データ!$D$60:$D$62,1),MATCH(M997,参考データ!$F$47:$I$47,0)),INDEX(参考データ!$F$63:$I$71,MATCH(L997,参考データ!$D$63:$D$71,1),MATCH(M997,参考データ!$F$47:$I$47,0))))))))</f>
        <v/>
      </c>
      <c r="U997" s="218" t="str">
        <f t="shared" si="125"/>
        <v/>
      </c>
      <c r="V997" s="206" t="str">
        <f>IF(C997="","",IF(AND(K997=0,T997=0),"OK",IF(Q997="有",IF(OR(IF(I997="委託輸送",IF(H997="ガソリン",VLOOKUP(L997,参考データ!$D$4:$H$6,5,TRUE),VLOOKUP(L997,参考データ!$D$7:$H$15,5,TRUE)),IF(H997="ガソリン",VLOOKUP(L997,参考データ!$D$16:$H$18,5,TRUE),VLOOKUP(L997,参考データ!$D$19:$H$27,5,TRUE)))&lt;(J997/N997),S997&gt;R997),"エラー","OK"),IF(IF(I997="委託輸送",IF(H997="ガソリン",VLOOKUP(L997,参考データ!$D$4:$H$6,5,TRUE),VLOOKUP(L997,参考データ!$D$7:$H$15,5,TRUE)),IF(H997="ガソリン",VLOOKUP(L997,参考データ!$D$16:$H$18,5,TRUE),VLOOKUP(L997,参考データ!$D$19:$H$27,5,TRUE)))&lt;(J997/N997),"エラー","OK"))))</f>
        <v/>
      </c>
      <c r="AN997" s="156">
        <f t="shared" si="126"/>
        <v>0</v>
      </c>
      <c r="AO997" s="156">
        <f t="shared" si="127"/>
        <v>0</v>
      </c>
      <c r="AP997" s="140">
        <f t="shared" si="128"/>
        <v>0</v>
      </c>
      <c r="AQ997" s="159" t="str">
        <f t="shared" si="129"/>
        <v/>
      </c>
    </row>
    <row r="998" spans="2:43" x14ac:dyDescent="0.2">
      <c r="B998" s="202">
        <v>987</v>
      </c>
      <c r="C998" s="45"/>
      <c r="D998" s="114"/>
      <c r="E998" s="114"/>
      <c r="F998" s="114"/>
      <c r="G998" s="44"/>
      <c r="H998" s="10"/>
      <c r="I998" s="10"/>
      <c r="J998" s="5"/>
      <c r="K998" s="36"/>
      <c r="L998" s="37"/>
      <c r="M998" s="8"/>
      <c r="N998" s="82"/>
      <c r="O998" s="68"/>
      <c r="P998" s="82"/>
      <c r="Q998" s="81"/>
      <c r="R998" s="280" t="str">
        <f t="shared" si="124"/>
        <v/>
      </c>
      <c r="S998" s="39" t="str">
        <f>IF(I998="","",IF(I998="委託輸送",IF(H998="ガソリン",VLOOKUP(L998,参考データ!$D$4:$F$6,3,TRUE),VLOOKUP(L998,参考データ!$D$7:$F$15,3,TRUE)),IF(H998="ガソリン",VLOOKUP(L998,参考データ!$D$16:$F$18,3,TRUE),VLOOKUP(L998,参考データ!$D$19:$F$27,3,TRUE))))</f>
        <v/>
      </c>
      <c r="T998" s="204" t="str">
        <f>IF(C998="","",IF(AND(J998=0,K998=0),0,IF(Q998="有",IF(H998="ガソリン",VLOOKUP(M998,参考データ!$B$36:$F$38,3,FALSE)/R998^VLOOKUP(M998,参考データ!$B$36:$F$38,4,FALSE)/L998^VLOOKUP(M998,参考データ!$B$36:$F$38,5,FALSE),VLOOKUP(M998,参考データ!$B$39:$F$42,3,FALSE)/R998^VLOOKUP(M998,参考データ!$B$39:$F$42,4,FALSE)/L998^VLOOKUP(M998,参考データ!$B$39:$F$42,5,FALSE))*U998,J998/(IF(I998="委託輸送",IF(H998="ガソリン",INDEX(参考データ!$F$48:$I$50,MATCH(L998,参考データ!$D$48:$D$50,1),MATCH(M998,参考データ!$F$47:$I$47,0)),INDEX(参考データ!$F$51:$I$59,MATCH(L998,参考データ!$D$51:$D$59,1),MATCH(M998,参考データ!$F$47:$I$47,0))),IF(H998="ガソリン",INDEX(参考データ!$F$60:$I$62,MATCH(L998,参考データ!$D$60:$D$62,1),MATCH(M998,参考データ!$F$47:$I$47,0)),INDEX(参考データ!$F$63:$I$71,MATCH(L998,参考データ!$D$63:$D$71,1),MATCH(M998,参考データ!$F$47:$I$47,0))))))))</f>
        <v/>
      </c>
      <c r="U998" s="218" t="str">
        <f t="shared" si="125"/>
        <v/>
      </c>
      <c r="V998" s="206" t="str">
        <f>IF(C998="","",IF(AND(K998=0,T998=0),"OK",IF(Q998="有",IF(OR(IF(I998="委託輸送",IF(H998="ガソリン",VLOOKUP(L998,参考データ!$D$4:$H$6,5,TRUE),VLOOKUP(L998,参考データ!$D$7:$H$15,5,TRUE)),IF(H998="ガソリン",VLOOKUP(L998,参考データ!$D$16:$H$18,5,TRUE),VLOOKUP(L998,参考データ!$D$19:$H$27,5,TRUE)))&lt;(J998/N998),S998&gt;R998),"エラー","OK"),IF(IF(I998="委託輸送",IF(H998="ガソリン",VLOOKUP(L998,参考データ!$D$4:$H$6,5,TRUE),VLOOKUP(L998,参考データ!$D$7:$H$15,5,TRUE)),IF(H998="ガソリン",VLOOKUP(L998,参考データ!$D$16:$H$18,5,TRUE),VLOOKUP(L998,参考データ!$D$19:$H$27,5,TRUE)))&lt;(J998/N998),"エラー","OK"))))</f>
        <v/>
      </c>
      <c r="AN998" s="156">
        <f t="shared" si="126"/>
        <v>0</v>
      </c>
      <c r="AO998" s="156">
        <f t="shared" si="127"/>
        <v>0</v>
      </c>
      <c r="AP998" s="140">
        <f t="shared" si="128"/>
        <v>0</v>
      </c>
      <c r="AQ998" s="159" t="str">
        <f t="shared" si="129"/>
        <v/>
      </c>
    </row>
    <row r="999" spans="2:43" x14ac:dyDescent="0.2">
      <c r="B999" s="202">
        <v>988</v>
      </c>
      <c r="C999" s="45"/>
      <c r="D999" s="114"/>
      <c r="E999" s="114"/>
      <c r="F999" s="114"/>
      <c r="G999" s="44"/>
      <c r="H999" s="10"/>
      <c r="I999" s="10"/>
      <c r="J999" s="5"/>
      <c r="K999" s="36"/>
      <c r="L999" s="37"/>
      <c r="M999" s="8"/>
      <c r="N999" s="82"/>
      <c r="O999" s="68"/>
      <c r="P999" s="82"/>
      <c r="Q999" s="81"/>
      <c r="R999" s="280" t="str">
        <f t="shared" si="124"/>
        <v/>
      </c>
      <c r="S999" s="39" t="str">
        <f>IF(I999="","",IF(I999="委託輸送",IF(H999="ガソリン",VLOOKUP(L999,参考データ!$D$4:$F$6,3,TRUE),VLOOKUP(L999,参考データ!$D$7:$F$15,3,TRUE)),IF(H999="ガソリン",VLOOKUP(L999,参考データ!$D$16:$F$18,3,TRUE),VLOOKUP(L999,参考データ!$D$19:$F$27,3,TRUE))))</f>
        <v/>
      </c>
      <c r="T999" s="204" t="str">
        <f>IF(C999="","",IF(AND(J999=0,K999=0),0,IF(Q999="有",IF(H999="ガソリン",VLOOKUP(M999,参考データ!$B$36:$F$38,3,FALSE)/R999^VLOOKUP(M999,参考データ!$B$36:$F$38,4,FALSE)/L999^VLOOKUP(M999,参考データ!$B$36:$F$38,5,FALSE),VLOOKUP(M999,参考データ!$B$39:$F$42,3,FALSE)/R999^VLOOKUP(M999,参考データ!$B$39:$F$42,4,FALSE)/L999^VLOOKUP(M999,参考データ!$B$39:$F$42,5,FALSE))*U999,J999/(IF(I999="委託輸送",IF(H999="ガソリン",INDEX(参考データ!$F$48:$I$50,MATCH(L999,参考データ!$D$48:$D$50,1),MATCH(M999,参考データ!$F$47:$I$47,0)),INDEX(参考データ!$F$51:$I$59,MATCH(L999,参考データ!$D$51:$D$59,1),MATCH(M999,参考データ!$F$47:$I$47,0))),IF(H999="ガソリン",INDEX(参考データ!$F$60:$I$62,MATCH(L999,参考データ!$D$60:$D$62,1),MATCH(M999,参考データ!$F$47:$I$47,0)),INDEX(参考データ!$F$63:$I$71,MATCH(L999,参考データ!$D$63:$D$71,1),MATCH(M999,参考データ!$F$47:$I$47,0))))))))</f>
        <v/>
      </c>
      <c r="U999" s="218" t="str">
        <f t="shared" si="125"/>
        <v/>
      </c>
      <c r="V999" s="206" t="str">
        <f>IF(C999="","",IF(AND(K999=0,T999=0),"OK",IF(Q999="有",IF(OR(IF(I999="委託輸送",IF(H999="ガソリン",VLOOKUP(L999,参考データ!$D$4:$H$6,5,TRUE),VLOOKUP(L999,参考データ!$D$7:$H$15,5,TRUE)),IF(H999="ガソリン",VLOOKUP(L999,参考データ!$D$16:$H$18,5,TRUE),VLOOKUP(L999,参考データ!$D$19:$H$27,5,TRUE)))&lt;(J999/N999),S999&gt;R999),"エラー","OK"),IF(IF(I999="委託輸送",IF(H999="ガソリン",VLOOKUP(L999,参考データ!$D$4:$H$6,5,TRUE),VLOOKUP(L999,参考データ!$D$7:$H$15,5,TRUE)),IF(H999="ガソリン",VLOOKUP(L999,参考データ!$D$16:$H$18,5,TRUE),VLOOKUP(L999,参考データ!$D$19:$H$27,5,TRUE)))&lt;(J999/N999),"エラー","OK"))))</f>
        <v/>
      </c>
      <c r="AN999" s="156">
        <f t="shared" si="126"/>
        <v>0</v>
      </c>
      <c r="AO999" s="156">
        <f t="shared" si="127"/>
        <v>0</v>
      </c>
      <c r="AP999" s="140">
        <f t="shared" si="128"/>
        <v>0</v>
      </c>
      <c r="AQ999" s="159" t="str">
        <f t="shared" si="129"/>
        <v/>
      </c>
    </row>
    <row r="1000" spans="2:43" x14ac:dyDescent="0.2">
      <c r="B1000" s="202">
        <v>989</v>
      </c>
      <c r="C1000" s="45"/>
      <c r="D1000" s="114"/>
      <c r="E1000" s="114"/>
      <c r="F1000" s="114"/>
      <c r="G1000" s="44"/>
      <c r="H1000" s="10"/>
      <c r="I1000" s="10"/>
      <c r="J1000" s="5"/>
      <c r="K1000" s="36"/>
      <c r="L1000" s="37"/>
      <c r="M1000" s="8"/>
      <c r="N1000" s="82"/>
      <c r="O1000" s="68"/>
      <c r="P1000" s="82"/>
      <c r="Q1000" s="81"/>
      <c r="R1000" s="280" t="str">
        <f t="shared" si="124"/>
        <v/>
      </c>
      <c r="S1000" s="39" t="str">
        <f>IF(I1000="","",IF(I1000="委託輸送",IF(H1000="ガソリン",VLOOKUP(L1000,参考データ!$D$4:$F$6,3,TRUE),VLOOKUP(L1000,参考データ!$D$7:$F$15,3,TRUE)),IF(H1000="ガソリン",VLOOKUP(L1000,参考データ!$D$16:$F$18,3,TRUE),VLOOKUP(L1000,参考データ!$D$19:$F$27,3,TRUE))))</f>
        <v/>
      </c>
      <c r="T1000" s="204" t="str">
        <f>IF(C1000="","",IF(AND(J1000=0,K1000=0),0,IF(Q1000="有",IF(H1000="ガソリン",VLOOKUP(M1000,参考データ!$B$36:$F$38,3,FALSE)/R1000^VLOOKUP(M1000,参考データ!$B$36:$F$38,4,FALSE)/L1000^VLOOKUP(M1000,参考データ!$B$36:$F$38,5,FALSE),VLOOKUP(M1000,参考データ!$B$39:$F$42,3,FALSE)/R1000^VLOOKUP(M1000,参考データ!$B$39:$F$42,4,FALSE)/L1000^VLOOKUP(M1000,参考データ!$B$39:$F$42,5,FALSE))*U1000,J1000/(IF(I1000="委託輸送",IF(H1000="ガソリン",INDEX(参考データ!$F$48:$I$50,MATCH(L1000,参考データ!$D$48:$D$50,1),MATCH(M1000,参考データ!$F$47:$I$47,0)),INDEX(参考データ!$F$51:$I$59,MATCH(L1000,参考データ!$D$51:$D$59,1),MATCH(M1000,参考データ!$F$47:$I$47,0))),IF(H1000="ガソリン",INDEX(参考データ!$F$60:$I$62,MATCH(L1000,参考データ!$D$60:$D$62,1),MATCH(M1000,参考データ!$F$47:$I$47,0)),INDEX(参考データ!$F$63:$I$71,MATCH(L1000,参考データ!$D$63:$D$71,1),MATCH(M1000,参考データ!$F$47:$I$47,0))))))))</f>
        <v/>
      </c>
      <c r="U1000" s="218" t="str">
        <f t="shared" si="125"/>
        <v/>
      </c>
      <c r="V1000" s="206" t="str">
        <f>IF(C1000="","",IF(AND(K1000=0,T1000=0),"OK",IF(Q1000="有",IF(OR(IF(I1000="委託輸送",IF(H1000="ガソリン",VLOOKUP(L1000,参考データ!$D$4:$H$6,5,TRUE),VLOOKUP(L1000,参考データ!$D$7:$H$15,5,TRUE)),IF(H1000="ガソリン",VLOOKUP(L1000,参考データ!$D$16:$H$18,5,TRUE),VLOOKUP(L1000,参考データ!$D$19:$H$27,5,TRUE)))&lt;(J1000/N1000),S1000&gt;R1000),"エラー","OK"),IF(IF(I1000="委託輸送",IF(H1000="ガソリン",VLOOKUP(L1000,参考データ!$D$4:$H$6,5,TRUE),VLOOKUP(L1000,参考データ!$D$7:$H$15,5,TRUE)),IF(H1000="ガソリン",VLOOKUP(L1000,参考データ!$D$16:$H$18,5,TRUE),VLOOKUP(L1000,参考データ!$D$19:$H$27,5,TRUE)))&lt;(J1000/N1000),"エラー","OK"))))</f>
        <v/>
      </c>
      <c r="AN1000" s="156">
        <f t="shared" si="126"/>
        <v>0</v>
      </c>
      <c r="AO1000" s="156">
        <f t="shared" si="127"/>
        <v>0</v>
      </c>
      <c r="AP1000" s="140">
        <f t="shared" si="128"/>
        <v>0</v>
      </c>
      <c r="AQ1000" s="159" t="str">
        <f t="shared" si="129"/>
        <v/>
      </c>
    </row>
    <row r="1001" spans="2:43" x14ac:dyDescent="0.2">
      <c r="B1001" s="202">
        <v>990</v>
      </c>
      <c r="C1001" s="45"/>
      <c r="D1001" s="114"/>
      <c r="E1001" s="114"/>
      <c r="F1001" s="114"/>
      <c r="G1001" s="44"/>
      <c r="H1001" s="10"/>
      <c r="I1001" s="10"/>
      <c r="J1001" s="5"/>
      <c r="K1001" s="36"/>
      <c r="L1001" s="37"/>
      <c r="M1001" s="8"/>
      <c r="N1001" s="82"/>
      <c r="O1001" s="68"/>
      <c r="P1001" s="82"/>
      <c r="Q1001" s="81"/>
      <c r="R1001" s="280" t="str">
        <f t="shared" si="124"/>
        <v/>
      </c>
      <c r="S1001" s="39" t="str">
        <f>IF(I1001="","",IF(I1001="委託輸送",IF(H1001="ガソリン",VLOOKUP(L1001,参考データ!$D$4:$F$6,3,TRUE),VLOOKUP(L1001,参考データ!$D$7:$F$15,3,TRUE)),IF(H1001="ガソリン",VLOOKUP(L1001,参考データ!$D$16:$F$18,3,TRUE),VLOOKUP(L1001,参考データ!$D$19:$F$27,3,TRUE))))</f>
        <v/>
      </c>
      <c r="T1001" s="204" t="str">
        <f>IF(C1001="","",IF(AND(J1001=0,K1001=0),0,IF(Q1001="有",IF(H1001="ガソリン",VLOOKUP(M1001,参考データ!$B$36:$F$38,3,FALSE)/R1001^VLOOKUP(M1001,参考データ!$B$36:$F$38,4,FALSE)/L1001^VLOOKUP(M1001,参考データ!$B$36:$F$38,5,FALSE),VLOOKUP(M1001,参考データ!$B$39:$F$42,3,FALSE)/R1001^VLOOKUP(M1001,参考データ!$B$39:$F$42,4,FALSE)/L1001^VLOOKUP(M1001,参考データ!$B$39:$F$42,5,FALSE))*U1001,J1001/(IF(I1001="委託輸送",IF(H1001="ガソリン",INDEX(参考データ!$F$48:$I$50,MATCH(L1001,参考データ!$D$48:$D$50,1),MATCH(M1001,参考データ!$F$47:$I$47,0)),INDEX(参考データ!$F$51:$I$59,MATCH(L1001,参考データ!$D$51:$D$59,1),MATCH(M1001,参考データ!$F$47:$I$47,0))),IF(H1001="ガソリン",INDEX(参考データ!$F$60:$I$62,MATCH(L1001,参考データ!$D$60:$D$62,1),MATCH(M1001,参考データ!$F$47:$I$47,0)),INDEX(参考データ!$F$63:$I$71,MATCH(L1001,参考データ!$D$63:$D$71,1),MATCH(M1001,参考データ!$F$47:$I$47,0))))))))</f>
        <v/>
      </c>
      <c r="U1001" s="218" t="str">
        <f t="shared" si="125"/>
        <v/>
      </c>
      <c r="V1001" s="206" t="str">
        <f>IF(C1001="","",IF(AND(K1001=0,T1001=0),"OK",IF(Q1001="有",IF(OR(IF(I1001="委託輸送",IF(H1001="ガソリン",VLOOKUP(L1001,参考データ!$D$4:$H$6,5,TRUE),VLOOKUP(L1001,参考データ!$D$7:$H$15,5,TRUE)),IF(H1001="ガソリン",VLOOKUP(L1001,参考データ!$D$16:$H$18,5,TRUE),VLOOKUP(L1001,参考データ!$D$19:$H$27,5,TRUE)))&lt;(J1001/N1001),S1001&gt;R1001),"エラー","OK"),IF(IF(I1001="委託輸送",IF(H1001="ガソリン",VLOOKUP(L1001,参考データ!$D$4:$H$6,5,TRUE),VLOOKUP(L1001,参考データ!$D$7:$H$15,5,TRUE)),IF(H1001="ガソリン",VLOOKUP(L1001,参考データ!$D$16:$H$18,5,TRUE),VLOOKUP(L1001,参考データ!$D$19:$H$27,5,TRUE)))&lt;(J1001/N1001),"エラー","OK"))))</f>
        <v/>
      </c>
      <c r="AN1001" s="156">
        <f t="shared" si="126"/>
        <v>0</v>
      </c>
      <c r="AO1001" s="156">
        <f t="shared" si="127"/>
        <v>0</v>
      </c>
      <c r="AP1001" s="140">
        <f t="shared" si="128"/>
        <v>0</v>
      </c>
      <c r="AQ1001" s="159" t="str">
        <f t="shared" si="129"/>
        <v/>
      </c>
    </row>
    <row r="1002" spans="2:43" x14ac:dyDescent="0.2">
      <c r="B1002" s="202">
        <v>991</v>
      </c>
      <c r="C1002" s="45"/>
      <c r="D1002" s="114"/>
      <c r="E1002" s="114"/>
      <c r="F1002" s="114"/>
      <c r="G1002" s="44"/>
      <c r="H1002" s="10"/>
      <c r="I1002" s="10"/>
      <c r="J1002" s="5"/>
      <c r="K1002" s="36"/>
      <c r="L1002" s="37"/>
      <c r="M1002" s="8"/>
      <c r="N1002" s="82"/>
      <c r="O1002" s="68"/>
      <c r="P1002" s="82"/>
      <c r="Q1002" s="81"/>
      <c r="R1002" s="280" t="str">
        <f t="shared" si="124"/>
        <v/>
      </c>
      <c r="S1002" s="39" t="str">
        <f>IF(I1002="","",IF(I1002="委託輸送",IF(H1002="ガソリン",VLOOKUP(L1002,参考データ!$D$4:$F$6,3,TRUE),VLOOKUP(L1002,参考データ!$D$7:$F$15,3,TRUE)),IF(H1002="ガソリン",VLOOKUP(L1002,参考データ!$D$16:$F$18,3,TRUE),VLOOKUP(L1002,参考データ!$D$19:$F$27,3,TRUE))))</f>
        <v/>
      </c>
      <c r="T1002" s="204" t="str">
        <f>IF(C1002="","",IF(AND(J1002=0,K1002=0),0,IF(Q1002="有",IF(H1002="ガソリン",VLOOKUP(M1002,参考データ!$B$36:$F$38,3,FALSE)/R1002^VLOOKUP(M1002,参考データ!$B$36:$F$38,4,FALSE)/L1002^VLOOKUP(M1002,参考データ!$B$36:$F$38,5,FALSE),VLOOKUP(M1002,参考データ!$B$39:$F$42,3,FALSE)/R1002^VLOOKUP(M1002,参考データ!$B$39:$F$42,4,FALSE)/L1002^VLOOKUP(M1002,参考データ!$B$39:$F$42,5,FALSE))*U1002,J1002/(IF(I1002="委託輸送",IF(H1002="ガソリン",INDEX(参考データ!$F$48:$I$50,MATCH(L1002,参考データ!$D$48:$D$50,1),MATCH(M1002,参考データ!$F$47:$I$47,0)),INDEX(参考データ!$F$51:$I$59,MATCH(L1002,参考データ!$D$51:$D$59,1),MATCH(M1002,参考データ!$F$47:$I$47,0))),IF(H1002="ガソリン",INDEX(参考データ!$F$60:$I$62,MATCH(L1002,参考データ!$D$60:$D$62,1),MATCH(M1002,参考データ!$F$47:$I$47,0)),INDEX(参考データ!$F$63:$I$71,MATCH(L1002,参考データ!$D$63:$D$71,1),MATCH(M1002,参考データ!$F$47:$I$47,0))))))))</f>
        <v/>
      </c>
      <c r="U1002" s="218" t="str">
        <f t="shared" si="125"/>
        <v/>
      </c>
      <c r="V1002" s="206" t="str">
        <f>IF(C1002="","",IF(AND(K1002=0,T1002=0),"OK",IF(Q1002="有",IF(OR(IF(I1002="委託輸送",IF(H1002="ガソリン",VLOOKUP(L1002,参考データ!$D$4:$H$6,5,TRUE),VLOOKUP(L1002,参考データ!$D$7:$H$15,5,TRUE)),IF(H1002="ガソリン",VLOOKUP(L1002,参考データ!$D$16:$H$18,5,TRUE),VLOOKUP(L1002,参考データ!$D$19:$H$27,5,TRUE)))&lt;(J1002/N1002),S1002&gt;R1002),"エラー","OK"),IF(IF(I1002="委託輸送",IF(H1002="ガソリン",VLOOKUP(L1002,参考データ!$D$4:$H$6,5,TRUE),VLOOKUP(L1002,参考データ!$D$7:$H$15,5,TRUE)),IF(H1002="ガソリン",VLOOKUP(L1002,参考データ!$D$16:$H$18,5,TRUE),VLOOKUP(L1002,参考データ!$D$19:$H$27,5,TRUE)))&lt;(J1002/N1002),"エラー","OK"))))</f>
        <v/>
      </c>
      <c r="AN1002" s="156">
        <f t="shared" si="126"/>
        <v>0</v>
      </c>
      <c r="AO1002" s="156">
        <f t="shared" si="127"/>
        <v>0</v>
      </c>
      <c r="AP1002" s="140">
        <f t="shared" si="128"/>
        <v>0</v>
      </c>
      <c r="AQ1002" s="159" t="str">
        <f t="shared" si="129"/>
        <v/>
      </c>
    </row>
    <row r="1003" spans="2:43" x14ac:dyDescent="0.2">
      <c r="B1003" s="202">
        <v>992</v>
      </c>
      <c r="C1003" s="45"/>
      <c r="D1003" s="114"/>
      <c r="E1003" s="114"/>
      <c r="F1003" s="114"/>
      <c r="G1003" s="44"/>
      <c r="H1003" s="10"/>
      <c r="I1003" s="10"/>
      <c r="J1003" s="5"/>
      <c r="K1003" s="36"/>
      <c r="L1003" s="37"/>
      <c r="M1003" s="8"/>
      <c r="N1003" s="82"/>
      <c r="O1003" s="68"/>
      <c r="P1003" s="82"/>
      <c r="Q1003" s="81"/>
      <c r="R1003" s="280" t="str">
        <f t="shared" si="124"/>
        <v/>
      </c>
      <c r="S1003" s="39" t="str">
        <f>IF(I1003="","",IF(I1003="委託輸送",IF(H1003="ガソリン",VLOOKUP(L1003,参考データ!$D$4:$F$6,3,TRUE),VLOOKUP(L1003,参考データ!$D$7:$F$15,3,TRUE)),IF(H1003="ガソリン",VLOOKUP(L1003,参考データ!$D$16:$F$18,3,TRUE),VLOOKUP(L1003,参考データ!$D$19:$F$27,3,TRUE))))</f>
        <v/>
      </c>
      <c r="T1003" s="204" t="str">
        <f>IF(C1003="","",IF(AND(J1003=0,K1003=0),0,IF(Q1003="有",IF(H1003="ガソリン",VLOOKUP(M1003,参考データ!$B$36:$F$38,3,FALSE)/R1003^VLOOKUP(M1003,参考データ!$B$36:$F$38,4,FALSE)/L1003^VLOOKUP(M1003,参考データ!$B$36:$F$38,5,FALSE),VLOOKUP(M1003,参考データ!$B$39:$F$42,3,FALSE)/R1003^VLOOKUP(M1003,参考データ!$B$39:$F$42,4,FALSE)/L1003^VLOOKUP(M1003,参考データ!$B$39:$F$42,5,FALSE))*U1003,J1003/(IF(I1003="委託輸送",IF(H1003="ガソリン",INDEX(参考データ!$F$48:$I$50,MATCH(L1003,参考データ!$D$48:$D$50,1),MATCH(M1003,参考データ!$F$47:$I$47,0)),INDEX(参考データ!$F$51:$I$59,MATCH(L1003,参考データ!$D$51:$D$59,1),MATCH(M1003,参考データ!$F$47:$I$47,0))),IF(H1003="ガソリン",INDEX(参考データ!$F$60:$I$62,MATCH(L1003,参考データ!$D$60:$D$62,1),MATCH(M1003,参考データ!$F$47:$I$47,0)),INDEX(参考データ!$F$63:$I$71,MATCH(L1003,参考データ!$D$63:$D$71,1),MATCH(M1003,参考データ!$F$47:$I$47,0))))))))</f>
        <v/>
      </c>
      <c r="U1003" s="218" t="str">
        <f t="shared" si="125"/>
        <v/>
      </c>
      <c r="V1003" s="206" t="str">
        <f>IF(C1003="","",IF(AND(K1003=0,T1003=0),"OK",IF(Q1003="有",IF(OR(IF(I1003="委託輸送",IF(H1003="ガソリン",VLOOKUP(L1003,参考データ!$D$4:$H$6,5,TRUE),VLOOKUP(L1003,参考データ!$D$7:$H$15,5,TRUE)),IF(H1003="ガソリン",VLOOKUP(L1003,参考データ!$D$16:$H$18,5,TRUE),VLOOKUP(L1003,参考データ!$D$19:$H$27,5,TRUE)))&lt;(J1003/N1003),S1003&gt;R1003),"エラー","OK"),IF(IF(I1003="委託輸送",IF(H1003="ガソリン",VLOOKUP(L1003,参考データ!$D$4:$H$6,5,TRUE),VLOOKUP(L1003,参考データ!$D$7:$H$15,5,TRUE)),IF(H1003="ガソリン",VLOOKUP(L1003,参考データ!$D$16:$H$18,5,TRUE),VLOOKUP(L1003,参考データ!$D$19:$H$27,5,TRUE)))&lt;(J1003/N1003),"エラー","OK"))))</f>
        <v/>
      </c>
      <c r="AN1003" s="156">
        <f t="shared" si="126"/>
        <v>0</v>
      </c>
      <c r="AO1003" s="156">
        <f t="shared" si="127"/>
        <v>0</v>
      </c>
      <c r="AP1003" s="140">
        <f t="shared" si="128"/>
        <v>0</v>
      </c>
      <c r="AQ1003" s="159" t="str">
        <f t="shared" si="129"/>
        <v/>
      </c>
    </row>
    <row r="1004" spans="2:43" x14ac:dyDescent="0.2">
      <c r="B1004" s="202">
        <v>993</v>
      </c>
      <c r="C1004" s="45"/>
      <c r="D1004" s="114"/>
      <c r="E1004" s="114"/>
      <c r="F1004" s="114"/>
      <c r="G1004" s="44"/>
      <c r="H1004" s="10"/>
      <c r="I1004" s="10"/>
      <c r="J1004" s="5"/>
      <c r="K1004" s="36"/>
      <c r="L1004" s="37"/>
      <c r="M1004" s="8"/>
      <c r="N1004" s="82"/>
      <c r="O1004" s="68"/>
      <c r="P1004" s="82"/>
      <c r="Q1004" s="81"/>
      <c r="R1004" s="280" t="str">
        <f t="shared" si="124"/>
        <v/>
      </c>
      <c r="S1004" s="39" t="str">
        <f>IF(I1004="","",IF(I1004="委託輸送",IF(H1004="ガソリン",VLOOKUP(L1004,参考データ!$D$4:$F$6,3,TRUE),VLOOKUP(L1004,参考データ!$D$7:$F$15,3,TRUE)),IF(H1004="ガソリン",VLOOKUP(L1004,参考データ!$D$16:$F$18,3,TRUE),VLOOKUP(L1004,参考データ!$D$19:$F$27,3,TRUE))))</f>
        <v/>
      </c>
      <c r="T1004" s="204" t="str">
        <f>IF(C1004="","",IF(AND(J1004=0,K1004=0),0,IF(Q1004="有",IF(H1004="ガソリン",VLOOKUP(M1004,参考データ!$B$36:$F$38,3,FALSE)/R1004^VLOOKUP(M1004,参考データ!$B$36:$F$38,4,FALSE)/L1004^VLOOKUP(M1004,参考データ!$B$36:$F$38,5,FALSE),VLOOKUP(M1004,参考データ!$B$39:$F$42,3,FALSE)/R1004^VLOOKUP(M1004,参考データ!$B$39:$F$42,4,FALSE)/L1004^VLOOKUP(M1004,参考データ!$B$39:$F$42,5,FALSE))*U1004,J1004/(IF(I1004="委託輸送",IF(H1004="ガソリン",INDEX(参考データ!$F$48:$I$50,MATCH(L1004,参考データ!$D$48:$D$50,1),MATCH(M1004,参考データ!$F$47:$I$47,0)),INDEX(参考データ!$F$51:$I$59,MATCH(L1004,参考データ!$D$51:$D$59,1),MATCH(M1004,参考データ!$F$47:$I$47,0))),IF(H1004="ガソリン",INDEX(参考データ!$F$60:$I$62,MATCH(L1004,参考データ!$D$60:$D$62,1),MATCH(M1004,参考データ!$F$47:$I$47,0)),INDEX(参考データ!$F$63:$I$71,MATCH(L1004,参考データ!$D$63:$D$71,1),MATCH(M1004,参考データ!$F$47:$I$47,0))))))))</f>
        <v/>
      </c>
      <c r="U1004" s="218" t="str">
        <f t="shared" si="125"/>
        <v/>
      </c>
      <c r="V1004" s="206" t="str">
        <f>IF(C1004="","",IF(AND(K1004=0,T1004=0),"OK",IF(Q1004="有",IF(OR(IF(I1004="委託輸送",IF(H1004="ガソリン",VLOOKUP(L1004,参考データ!$D$4:$H$6,5,TRUE),VLOOKUP(L1004,参考データ!$D$7:$H$15,5,TRUE)),IF(H1004="ガソリン",VLOOKUP(L1004,参考データ!$D$16:$H$18,5,TRUE),VLOOKUP(L1004,参考データ!$D$19:$H$27,5,TRUE)))&lt;(J1004/N1004),S1004&gt;R1004),"エラー","OK"),IF(IF(I1004="委託輸送",IF(H1004="ガソリン",VLOOKUP(L1004,参考データ!$D$4:$H$6,5,TRUE),VLOOKUP(L1004,参考データ!$D$7:$H$15,5,TRUE)),IF(H1004="ガソリン",VLOOKUP(L1004,参考データ!$D$16:$H$18,5,TRUE),VLOOKUP(L1004,参考データ!$D$19:$H$27,5,TRUE)))&lt;(J1004/N1004),"エラー","OK"))))</f>
        <v/>
      </c>
      <c r="AN1004" s="156">
        <f t="shared" si="126"/>
        <v>0</v>
      </c>
      <c r="AO1004" s="156">
        <f t="shared" si="127"/>
        <v>0</v>
      </c>
      <c r="AP1004" s="140">
        <f t="shared" si="128"/>
        <v>0</v>
      </c>
      <c r="AQ1004" s="159" t="str">
        <f t="shared" si="129"/>
        <v/>
      </c>
    </row>
    <row r="1005" spans="2:43" x14ac:dyDescent="0.2">
      <c r="B1005" s="202">
        <v>994</v>
      </c>
      <c r="C1005" s="45"/>
      <c r="D1005" s="114"/>
      <c r="E1005" s="114"/>
      <c r="F1005" s="114"/>
      <c r="G1005" s="44"/>
      <c r="H1005" s="10"/>
      <c r="I1005" s="10"/>
      <c r="J1005" s="5"/>
      <c r="K1005" s="36"/>
      <c r="L1005" s="37"/>
      <c r="M1005" s="8"/>
      <c r="N1005" s="82"/>
      <c r="O1005" s="68"/>
      <c r="P1005" s="82"/>
      <c r="Q1005" s="81"/>
      <c r="R1005" s="280" t="str">
        <f t="shared" si="124"/>
        <v/>
      </c>
      <c r="S1005" s="39" t="str">
        <f>IF(I1005="","",IF(I1005="委託輸送",IF(H1005="ガソリン",VLOOKUP(L1005,参考データ!$D$4:$F$6,3,TRUE),VLOOKUP(L1005,参考データ!$D$7:$F$15,3,TRUE)),IF(H1005="ガソリン",VLOOKUP(L1005,参考データ!$D$16:$F$18,3,TRUE),VLOOKUP(L1005,参考データ!$D$19:$F$27,3,TRUE))))</f>
        <v/>
      </c>
      <c r="T1005" s="204" t="str">
        <f>IF(C1005="","",IF(AND(J1005=0,K1005=0),0,IF(Q1005="有",IF(H1005="ガソリン",VLOOKUP(M1005,参考データ!$B$36:$F$38,3,FALSE)/R1005^VLOOKUP(M1005,参考データ!$B$36:$F$38,4,FALSE)/L1005^VLOOKUP(M1005,参考データ!$B$36:$F$38,5,FALSE),VLOOKUP(M1005,参考データ!$B$39:$F$42,3,FALSE)/R1005^VLOOKUP(M1005,参考データ!$B$39:$F$42,4,FALSE)/L1005^VLOOKUP(M1005,参考データ!$B$39:$F$42,5,FALSE))*U1005,J1005/(IF(I1005="委託輸送",IF(H1005="ガソリン",INDEX(参考データ!$F$48:$I$50,MATCH(L1005,参考データ!$D$48:$D$50,1),MATCH(M1005,参考データ!$F$47:$I$47,0)),INDEX(参考データ!$F$51:$I$59,MATCH(L1005,参考データ!$D$51:$D$59,1),MATCH(M1005,参考データ!$F$47:$I$47,0))),IF(H1005="ガソリン",INDEX(参考データ!$F$60:$I$62,MATCH(L1005,参考データ!$D$60:$D$62,1),MATCH(M1005,参考データ!$F$47:$I$47,0)),INDEX(参考データ!$F$63:$I$71,MATCH(L1005,参考データ!$D$63:$D$71,1),MATCH(M1005,参考データ!$F$47:$I$47,0))))))))</f>
        <v/>
      </c>
      <c r="U1005" s="218" t="str">
        <f t="shared" si="125"/>
        <v/>
      </c>
      <c r="V1005" s="206" t="str">
        <f>IF(C1005="","",IF(AND(K1005=0,T1005=0),"OK",IF(Q1005="有",IF(OR(IF(I1005="委託輸送",IF(H1005="ガソリン",VLOOKUP(L1005,参考データ!$D$4:$H$6,5,TRUE),VLOOKUP(L1005,参考データ!$D$7:$H$15,5,TRUE)),IF(H1005="ガソリン",VLOOKUP(L1005,参考データ!$D$16:$H$18,5,TRUE),VLOOKUP(L1005,参考データ!$D$19:$H$27,5,TRUE)))&lt;(J1005/N1005),S1005&gt;R1005),"エラー","OK"),IF(IF(I1005="委託輸送",IF(H1005="ガソリン",VLOOKUP(L1005,参考データ!$D$4:$H$6,5,TRUE),VLOOKUP(L1005,参考データ!$D$7:$H$15,5,TRUE)),IF(H1005="ガソリン",VLOOKUP(L1005,参考データ!$D$16:$H$18,5,TRUE),VLOOKUP(L1005,参考データ!$D$19:$H$27,5,TRUE)))&lt;(J1005/N1005),"エラー","OK"))))</f>
        <v/>
      </c>
      <c r="AN1005" s="156">
        <f t="shared" si="126"/>
        <v>0</v>
      </c>
      <c r="AO1005" s="156">
        <f t="shared" si="127"/>
        <v>0</v>
      </c>
      <c r="AP1005" s="140">
        <f t="shared" si="128"/>
        <v>0</v>
      </c>
      <c r="AQ1005" s="159" t="str">
        <f t="shared" si="129"/>
        <v/>
      </c>
    </row>
    <row r="1006" spans="2:43" x14ac:dyDescent="0.2">
      <c r="B1006" s="202">
        <v>995</v>
      </c>
      <c r="C1006" s="45"/>
      <c r="D1006" s="114"/>
      <c r="E1006" s="114"/>
      <c r="F1006" s="114"/>
      <c r="G1006" s="44"/>
      <c r="H1006" s="10"/>
      <c r="I1006" s="10"/>
      <c r="J1006" s="5"/>
      <c r="K1006" s="36"/>
      <c r="L1006" s="37"/>
      <c r="M1006" s="8"/>
      <c r="N1006" s="82"/>
      <c r="O1006" s="68"/>
      <c r="P1006" s="82"/>
      <c r="Q1006" s="81"/>
      <c r="R1006" s="280" t="str">
        <f t="shared" si="124"/>
        <v/>
      </c>
      <c r="S1006" s="39" t="str">
        <f>IF(I1006="","",IF(I1006="委託輸送",IF(H1006="ガソリン",VLOOKUP(L1006,参考データ!$D$4:$F$6,3,TRUE),VLOOKUP(L1006,参考データ!$D$7:$F$15,3,TRUE)),IF(H1006="ガソリン",VLOOKUP(L1006,参考データ!$D$16:$F$18,3,TRUE),VLOOKUP(L1006,参考データ!$D$19:$F$27,3,TRUE))))</f>
        <v/>
      </c>
      <c r="T1006" s="204" t="str">
        <f>IF(C1006="","",IF(AND(J1006=0,K1006=0),0,IF(Q1006="有",IF(H1006="ガソリン",VLOOKUP(M1006,参考データ!$B$36:$F$38,3,FALSE)/R1006^VLOOKUP(M1006,参考データ!$B$36:$F$38,4,FALSE)/L1006^VLOOKUP(M1006,参考データ!$B$36:$F$38,5,FALSE),VLOOKUP(M1006,参考データ!$B$39:$F$42,3,FALSE)/R1006^VLOOKUP(M1006,参考データ!$B$39:$F$42,4,FALSE)/L1006^VLOOKUP(M1006,参考データ!$B$39:$F$42,5,FALSE))*U1006,J1006/(IF(I1006="委託輸送",IF(H1006="ガソリン",INDEX(参考データ!$F$48:$I$50,MATCH(L1006,参考データ!$D$48:$D$50,1),MATCH(M1006,参考データ!$F$47:$I$47,0)),INDEX(参考データ!$F$51:$I$59,MATCH(L1006,参考データ!$D$51:$D$59,1),MATCH(M1006,参考データ!$F$47:$I$47,0))),IF(H1006="ガソリン",INDEX(参考データ!$F$60:$I$62,MATCH(L1006,参考データ!$D$60:$D$62,1),MATCH(M1006,参考データ!$F$47:$I$47,0)),INDEX(参考データ!$F$63:$I$71,MATCH(L1006,参考データ!$D$63:$D$71,1),MATCH(M1006,参考データ!$F$47:$I$47,0))))))))</f>
        <v/>
      </c>
      <c r="U1006" s="218" t="str">
        <f t="shared" si="125"/>
        <v/>
      </c>
      <c r="V1006" s="206" t="str">
        <f>IF(C1006="","",IF(AND(K1006=0,T1006=0),"OK",IF(Q1006="有",IF(OR(IF(I1006="委託輸送",IF(H1006="ガソリン",VLOOKUP(L1006,参考データ!$D$4:$H$6,5,TRUE),VLOOKUP(L1006,参考データ!$D$7:$H$15,5,TRUE)),IF(H1006="ガソリン",VLOOKUP(L1006,参考データ!$D$16:$H$18,5,TRUE),VLOOKUP(L1006,参考データ!$D$19:$H$27,5,TRUE)))&lt;(J1006/N1006),S1006&gt;R1006),"エラー","OK"),IF(IF(I1006="委託輸送",IF(H1006="ガソリン",VLOOKUP(L1006,参考データ!$D$4:$H$6,5,TRUE),VLOOKUP(L1006,参考データ!$D$7:$H$15,5,TRUE)),IF(H1006="ガソリン",VLOOKUP(L1006,参考データ!$D$16:$H$18,5,TRUE),VLOOKUP(L1006,参考データ!$D$19:$H$27,5,TRUE)))&lt;(J1006/N1006),"エラー","OK"))))</f>
        <v/>
      </c>
      <c r="AN1006" s="156">
        <f t="shared" si="126"/>
        <v>0</v>
      </c>
      <c r="AO1006" s="156">
        <f t="shared" si="127"/>
        <v>0</v>
      </c>
      <c r="AP1006" s="140">
        <f t="shared" si="128"/>
        <v>0</v>
      </c>
      <c r="AQ1006" s="159" t="str">
        <f t="shared" si="129"/>
        <v/>
      </c>
    </row>
    <row r="1007" spans="2:43" x14ac:dyDescent="0.2">
      <c r="B1007" s="202">
        <v>996</v>
      </c>
      <c r="C1007" s="45"/>
      <c r="D1007" s="114"/>
      <c r="E1007" s="114"/>
      <c r="F1007" s="114"/>
      <c r="G1007" s="44"/>
      <c r="H1007" s="10"/>
      <c r="I1007" s="10"/>
      <c r="J1007" s="5"/>
      <c r="K1007" s="36"/>
      <c r="L1007" s="37"/>
      <c r="M1007" s="8"/>
      <c r="N1007" s="82"/>
      <c r="O1007" s="68"/>
      <c r="P1007" s="82"/>
      <c r="Q1007" s="81"/>
      <c r="R1007" s="280" t="str">
        <f t="shared" si="124"/>
        <v/>
      </c>
      <c r="S1007" s="39" t="str">
        <f>IF(I1007="","",IF(I1007="委託輸送",IF(H1007="ガソリン",VLOOKUP(L1007,参考データ!$D$4:$F$6,3,TRUE),VLOOKUP(L1007,参考データ!$D$7:$F$15,3,TRUE)),IF(H1007="ガソリン",VLOOKUP(L1007,参考データ!$D$16:$F$18,3,TRUE),VLOOKUP(L1007,参考データ!$D$19:$F$27,3,TRUE))))</f>
        <v/>
      </c>
      <c r="T1007" s="204" t="str">
        <f>IF(C1007="","",IF(AND(J1007=0,K1007=0),0,IF(Q1007="有",IF(H1007="ガソリン",VLOOKUP(M1007,参考データ!$B$36:$F$38,3,FALSE)/R1007^VLOOKUP(M1007,参考データ!$B$36:$F$38,4,FALSE)/L1007^VLOOKUP(M1007,参考データ!$B$36:$F$38,5,FALSE),VLOOKUP(M1007,参考データ!$B$39:$F$42,3,FALSE)/R1007^VLOOKUP(M1007,参考データ!$B$39:$F$42,4,FALSE)/L1007^VLOOKUP(M1007,参考データ!$B$39:$F$42,5,FALSE))*U1007,J1007/(IF(I1007="委託輸送",IF(H1007="ガソリン",INDEX(参考データ!$F$48:$I$50,MATCH(L1007,参考データ!$D$48:$D$50,1),MATCH(M1007,参考データ!$F$47:$I$47,0)),INDEX(参考データ!$F$51:$I$59,MATCH(L1007,参考データ!$D$51:$D$59,1),MATCH(M1007,参考データ!$F$47:$I$47,0))),IF(H1007="ガソリン",INDEX(参考データ!$F$60:$I$62,MATCH(L1007,参考データ!$D$60:$D$62,1),MATCH(M1007,参考データ!$F$47:$I$47,0)),INDEX(参考データ!$F$63:$I$71,MATCH(L1007,参考データ!$D$63:$D$71,1),MATCH(M1007,参考データ!$F$47:$I$47,0))))))))</f>
        <v/>
      </c>
      <c r="U1007" s="218" t="str">
        <f t="shared" si="125"/>
        <v/>
      </c>
      <c r="V1007" s="206" t="str">
        <f>IF(C1007="","",IF(AND(K1007=0,T1007=0),"OK",IF(Q1007="有",IF(OR(IF(I1007="委託輸送",IF(H1007="ガソリン",VLOOKUP(L1007,参考データ!$D$4:$H$6,5,TRUE),VLOOKUP(L1007,参考データ!$D$7:$H$15,5,TRUE)),IF(H1007="ガソリン",VLOOKUP(L1007,参考データ!$D$16:$H$18,5,TRUE),VLOOKUP(L1007,参考データ!$D$19:$H$27,5,TRUE)))&lt;(J1007/N1007),S1007&gt;R1007),"エラー","OK"),IF(IF(I1007="委託輸送",IF(H1007="ガソリン",VLOOKUP(L1007,参考データ!$D$4:$H$6,5,TRUE),VLOOKUP(L1007,参考データ!$D$7:$H$15,5,TRUE)),IF(H1007="ガソリン",VLOOKUP(L1007,参考データ!$D$16:$H$18,5,TRUE),VLOOKUP(L1007,参考データ!$D$19:$H$27,5,TRUE)))&lt;(J1007/N1007),"エラー","OK"))))</f>
        <v/>
      </c>
      <c r="AN1007" s="156">
        <f t="shared" si="126"/>
        <v>0</v>
      </c>
      <c r="AO1007" s="156">
        <f t="shared" si="127"/>
        <v>0</v>
      </c>
      <c r="AP1007" s="140">
        <f t="shared" si="128"/>
        <v>0</v>
      </c>
      <c r="AQ1007" s="159" t="str">
        <f t="shared" si="129"/>
        <v/>
      </c>
    </row>
    <row r="1008" spans="2:43" x14ac:dyDescent="0.2">
      <c r="B1008" s="202">
        <v>997</v>
      </c>
      <c r="C1008" s="45"/>
      <c r="D1008" s="114"/>
      <c r="E1008" s="114"/>
      <c r="F1008" s="114"/>
      <c r="G1008" s="44"/>
      <c r="H1008" s="10"/>
      <c r="I1008" s="10"/>
      <c r="J1008" s="5"/>
      <c r="K1008" s="36"/>
      <c r="L1008" s="37"/>
      <c r="M1008" s="8"/>
      <c r="N1008" s="82"/>
      <c r="O1008" s="68"/>
      <c r="P1008" s="82"/>
      <c r="Q1008" s="81"/>
      <c r="R1008" s="280" t="str">
        <f t="shared" si="124"/>
        <v/>
      </c>
      <c r="S1008" s="39" t="str">
        <f>IF(I1008="","",IF(I1008="委託輸送",IF(H1008="ガソリン",VLOOKUP(L1008,参考データ!$D$4:$F$6,3,TRUE),VLOOKUP(L1008,参考データ!$D$7:$F$15,3,TRUE)),IF(H1008="ガソリン",VLOOKUP(L1008,参考データ!$D$16:$F$18,3,TRUE),VLOOKUP(L1008,参考データ!$D$19:$F$27,3,TRUE))))</f>
        <v/>
      </c>
      <c r="T1008" s="204" t="str">
        <f>IF(C1008="","",IF(AND(J1008=0,K1008=0),0,IF(Q1008="有",IF(H1008="ガソリン",VLOOKUP(M1008,参考データ!$B$36:$F$38,3,FALSE)/R1008^VLOOKUP(M1008,参考データ!$B$36:$F$38,4,FALSE)/L1008^VLOOKUP(M1008,参考データ!$B$36:$F$38,5,FALSE),VLOOKUP(M1008,参考データ!$B$39:$F$42,3,FALSE)/R1008^VLOOKUP(M1008,参考データ!$B$39:$F$42,4,FALSE)/L1008^VLOOKUP(M1008,参考データ!$B$39:$F$42,5,FALSE))*U1008,J1008/(IF(I1008="委託輸送",IF(H1008="ガソリン",INDEX(参考データ!$F$48:$I$50,MATCH(L1008,参考データ!$D$48:$D$50,1),MATCH(M1008,参考データ!$F$47:$I$47,0)),INDEX(参考データ!$F$51:$I$59,MATCH(L1008,参考データ!$D$51:$D$59,1),MATCH(M1008,参考データ!$F$47:$I$47,0))),IF(H1008="ガソリン",INDEX(参考データ!$F$60:$I$62,MATCH(L1008,参考データ!$D$60:$D$62,1),MATCH(M1008,参考データ!$F$47:$I$47,0)),INDEX(参考データ!$F$63:$I$71,MATCH(L1008,参考データ!$D$63:$D$71,1),MATCH(M1008,参考データ!$F$47:$I$47,0))))))))</f>
        <v/>
      </c>
      <c r="U1008" s="218" t="str">
        <f t="shared" si="125"/>
        <v/>
      </c>
      <c r="V1008" s="206" t="str">
        <f>IF(C1008="","",IF(AND(K1008=0,T1008=0),"OK",IF(Q1008="有",IF(OR(IF(I1008="委託輸送",IF(H1008="ガソリン",VLOOKUP(L1008,参考データ!$D$4:$H$6,5,TRUE),VLOOKUP(L1008,参考データ!$D$7:$H$15,5,TRUE)),IF(H1008="ガソリン",VLOOKUP(L1008,参考データ!$D$16:$H$18,5,TRUE),VLOOKUP(L1008,参考データ!$D$19:$H$27,5,TRUE)))&lt;(J1008/N1008),S1008&gt;R1008),"エラー","OK"),IF(IF(I1008="委託輸送",IF(H1008="ガソリン",VLOOKUP(L1008,参考データ!$D$4:$H$6,5,TRUE),VLOOKUP(L1008,参考データ!$D$7:$H$15,5,TRUE)),IF(H1008="ガソリン",VLOOKUP(L1008,参考データ!$D$16:$H$18,5,TRUE),VLOOKUP(L1008,参考データ!$D$19:$H$27,5,TRUE)))&lt;(J1008/N1008),"エラー","OK"))))</f>
        <v/>
      </c>
      <c r="AN1008" s="156">
        <f t="shared" si="126"/>
        <v>0</v>
      </c>
      <c r="AO1008" s="156">
        <f t="shared" si="127"/>
        <v>0</v>
      </c>
      <c r="AP1008" s="140">
        <f t="shared" si="128"/>
        <v>0</v>
      </c>
      <c r="AQ1008" s="159" t="str">
        <f t="shared" si="129"/>
        <v/>
      </c>
    </row>
    <row r="1009" spans="2:43" x14ac:dyDescent="0.2">
      <c r="B1009" s="202">
        <v>998</v>
      </c>
      <c r="C1009" s="45"/>
      <c r="D1009" s="114"/>
      <c r="E1009" s="114"/>
      <c r="F1009" s="114"/>
      <c r="G1009" s="44"/>
      <c r="H1009" s="10"/>
      <c r="I1009" s="10"/>
      <c r="J1009" s="5"/>
      <c r="K1009" s="36"/>
      <c r="L1009" s="37"/>
      <c r="M1009" s="8"/>
      <c r="N1009" s="82"/>
      <c r="O1009" s="68"/>
      <c r="P1009" s="82"/>
      <c r="Q1009" s="81"/>
      <c r="R1009" s="280" t="str">
        <f t="shared" si="124"/>
        <v/>
      </c>
      <c r="S1009" s="39" t="str">
        <f>IF(I1009="","",IF(I1009="委託輸送",IF(H1009="ガソリン",VLOOKUP(L1009,参考データ!$D$4:$F$6,3,TRUE),VLOOKUP(L1009,参考データ!$D$7:$F$15,3,TRUE)),IF(H1009="ガソリン",VLOOKUP(L1009,参考データ!$D$16:$F$18,3,TRUE),VLOOKUP(L1009,参考データ!$D$19:$F$27,3,TRUE))))</f>
        <v/>
      </c>
      <c r="T1009" s="204" t="str">
        <f>IF(C1009="","",IF(AND(J1009=0,K1009=0),0,IF(Q1009="有",IF(H1009="ガソリン",VLOOKUP(M1009,参考データ!$B$36:$F$38,3,FALSE)/R1009^VLOOKUP(M1009,参考データ!$B$36:$F$38,4,FALSE)/L1009^VLOOKUP(M1009,参考データ!$B$36:$F$38,5,FALSE),VLOOKUP(M1009,参考データ!$B$39:$F$42,3,FALSE)/R1009^VLOOKUP(M1009,参考データ!$B$39:$F$42,4,FALSE)/L1009^VLOOKUP(M1009,参考データ!$B$39:$F$42,5,FALSE))*U1009,J1009/(IF(I1009="委託輸送",IF(H1009="ガソリン",INDEX(参考データ!$F$48:$I$50,MATCH(L1009,参考データ!$D$48:$D$50,1),MATCH(M1009,参考データ!$F$47:$I$47,0)),INDEX(参考データ!$F$51:$I$59,MATCH(L1009,参考データ!$D$51:$D$59,1),MATCH(M1009,参考データ!$F$47:$I$47,0))),IF(H1009="ガソリン",INDEX(参考データ!$F$60:$I$62,MATCH(L1009,参考データ!$D$60:$D$62,1),MATCH(M1009,参考データ!$F$47:$I$47,0)),INDEX(参考データ!$F$63:$I$71,MATCH(L1009,参考データ!$D$63:$D$71,1),MATCH(M1009,参考データ!$F$47:$I$47,0))))))))</f>
        <v/>
      </c>
      <c r="U1009" s="218" t="str">
        <f t="shared" si="125"/>
        <v/>
      </c>
      <c r="V1009" s="206" t="str">
        <f>IF(C1009="","",IF(AND(K1009=0,T1009=0),"OK",IF(Q1009="有",IF(OR(IF(I1009="委託輸送",IF(H1009="ガソリン",VLOOKUP(L1009,参考データ!$D$4:$H$6,5,TRUE),VLOOKUP(L1009,参考データ!$D$7:$H$15,5,TRUE)),IF(H1009="ガソリン",VLOOKUP(L1009,参考データ!$D$16:$H$18,5,TRUE),VLOOKUP(L1009,参考データ!$D$19:$H$27,5,TRUE)))&lt;(J1009/N1009),S1009&gt;R1009),"エラー","OK"),IF(IF(I1009="委託輸送",IF(H1009="ガソリン",VLOOKUP(L1009,参考データ!$D$4:$H$6,5,TRUE),VLOOKUP(L1009,参考データ!$D$7:$H$15,5,TRUE)),IF(H1009="ガソリン",VLOOKUP(L1009,参考データ!$D$16:$H$18,5,TRUE),VLOOKUP(L1009,参考データ!$D$19:$H$27,5,TRUE)))&lt;(J1009/N1009),"エラー","OK"))))</f>
        <v/>
      </c>
      <c r="AN1009" s="156">
        <f t="shared" si="126"/>
        <v>0</v>
      </c>
      <c r="AO1009" s="156">
        <f t="shared" si="127"/>
        <v>0</v>
      </c>
      <c r="AP1009" s="140">
        <f t="shared" si="128"/>
        <v>0</v>
      </c>
      <c r="AQ1009" s="159" t="str">
        <f t="shared" si="129"/>
        <v/>
      </c>
    </row>
    <row r="1010" spans="2:43" x14ac:dyDescent="0.2">
      <c r="B1010" s="202">
        <v>999</v>
      </c>
      <c r="C1010" s="45"/>
      <c r="D1010" s="114"/>
      <c r="E1010" s="114"/>
      <c r="F1010" s="114"/>
      <c r="G1010" s="44"/>
      <c r="H1010" s="10"/>
      <c r="I1010" s="10"/>
      <c r="J1010" s="5"/>
      <c r="K1010" s="36"/>
      <c r="L1010" s="37"/>
      <c r="M1010" s="8"/>
      <c r="N1010" s="82"/>
      <c r="O1010" s="68"/>
      <c r="P1010" s="82"/>
      <c r="Q1010" s="81"/>
      <c r="R1010" s="280" t="str">
        <f t="shared" si="124"/>
        <v/>
      </c>
      <c r="S1010" s="39" t="str">
        <f>IF(I1010="","",IF(I1010="委託輸送",IF(H1010="ガソリン",VLOOKUP(L1010,参考データ!$D$4:$F$6,3,TRUE),VLOOKUP(L1010,参考データ!$D$7:$F$15,3,TRUE)),IF(H1010="ガソリン",VLOOKUP(L1010,参考データ!$D$16:$F$18,3,TRUE),VLOOKUP(L1010,参考データ!$D$19:$F$27,3,TRUE))))</f>
        <v/>
      </c>
      <c r="T1010" s="204" t="str">
        <f>IF(C1010="","",IF(AND(J1010=0,K1010=0),0,IF(Q1010="有",IF(H1010="ガソリン",VLOOKUP(M1010,参考データ!$B$36:$F$38,3,FALSE)/R1010^VLOOKUP(M1010,参考データ!$B$36:$F$38,4,FALSE)/L1010^VLOOKUP(M1010,参考データ!$B$36:$F$38,5,FALSE),VLOOKUP(M1010,参考データ!$B$39:$F$42,3,FALSE)/R1010^VLOOKUP(M1010,参考データ!$B$39:$F$42,4,FALSE)/L1010^VLOOKUP(M1010,参考データ!$B$39:$F$42,5,FALSE))*U1010,J1010/(IF(I1010="委託輸送",IF(H1010="ガソリン",INDEX(参考データ!$F$48:$I$50,MATCH(L1010,参考データ!$D$48:$D$50,1),MATCH(M1010,参考データ!$F$47:$I$47,0)),INDEX(参考データ!$F$51:$I$59,MATCH(L1010,参考データ!$D$51:$D$59,1),MATCH(M1010,参考データ!$F$47:$I$47,0))),IF(H1010="ガソリン",INDEX(参考データ!$F$60:$I$62,MATCH(L1010,参考データ!$D$60:$D$62,1),MATCH(M1010,参考データ!$F$47:$I$47,0)),INDEX(参考データ!$F$63:$I$71,MATCH(L1010,参考データ!$D$63:$D$71,1),MATCH(M1010,参考データ!$F$47:$I$47,0))))))))</f>
        <v/>
      </c>
      <c r="U1010" s="218" t="str">
        <f t="shared" si="125"/>
        <v/>
      </c>
      <c r="V1010" s="206" t="str">
        <f>IF(C1010="","",IF(AND(K1010=0,T1010=0),"OK",IF(Q1010="有",IF(OR(IF(I1010="委託輸送",IF(H1010="ガソリン",VLOOKUP(L1010,参考データ!$D$4:$H$6,5,TRUE),VLOOKUP(L1010,参考データ!$D$7:$H$15,5,TRUE)),IF(H1010="ガソリン",VLOOKUP(L1010,参考データ!$D$16:$H$18,5,TRUE),VLOOKUP(L1010,参考データ!$D$19:$H$27,5,TRUE)))&lt;(J1010/N1010),S1010&gt;R1010),"エラー","OK"),IF(IF(I1010="委託輸送",IF(H1010="ガソリン",VLOOKUP(L1010,参考データ!$D$4:$H$6,5,TRUE),VLOOKUP(L1010,参考データ!$D$7:$H$15,5,TRUE)),IF(H1010="ガソリン",VLOOKUP(L1010,参考データ!$D$16:$H$18,5,TRUE),VLOOKUP(L1010,参考データ!$D$19:$H$27,5,TRUE)))&lt;(J1010/N1010),"エラー","OK"))))</f>
        <v/>
      </c>
      <c r="AN1010" s="156">
        <f t="shared" si="126"/>
        <v>0</v>
      </c>
      <c r="AO1010" s="156">
        <f t="shared" si="127"/>
        <v>0</v>
      </c>
      <c r="AP1010" s="140">
        <f t="shared" si="128"/>
        <v>0</v>
      </c>
      <c r="AQ1010" s="159" t="str">
        <f t="shared" si="129"/>
        <v/>
      </c>
    </row>
    <row r="1011" spans="2:43" ht="15.6" thickBot="1" x14ac:dyDescent="0.25">
      <c r="B1011" s="202">
        <v>1000</v>
      </c>
      <c r="C1011" s="46"/>
      <c r="D1011" s="119"/>
      <c r="E1011" s="115"/>
      <c r="F1011" s="115"/>
      <c r="G1011" s="47"/>
      <c r="H1011" s="11"/>
      <c r="I1011" s="11"/>
      <c r="J1011" s="6"/>
      <c r="K1011" s="38"/>
      <c r="L1011" s="73"/>
      <c r="M1011" s="22"/>
      <c r="N1011" s="83"/>
      <c r="O1011" s="69"/>
      <c r="P1011" s="83"/>
      <c r="Q1011" s="112"/>
      <c r="R1011" s="280" t="str">
        <f t="shared" si="124"/>
        <v/>
      </c>
      <c r="S1011" s="39" t="str">
        <f>IF(I1011="","",IF(I1011="委託輸送",IF(H1011="ガソリン",VLOOKUP(L1011,参考データ!$D$4:$F$6,3,TRUE),VLOOKUP(L1011,参考データ!$D$7:$F$15,3,TRUE)),IF(H1011="ガソリン",VLOOKUP(L1011,参考データ!$D$16:$F$18,3,TRUE),VLOOKUP(L1011,参考データ!$D$19:$F$27,3,TRUE))))</f>
        <v/>
      </c>
      <c r="T1011" s="204" t="str">
        <f>IF(C1011="","",IF(AND(J1011=0,K1011=0),0,IF(Q1011="有",IF(H1011="ガソリン",VLOOKUP(M1011,参考データ!$B$36:$F$38,3,FALSE)/R1011^VLOOKUP(M1011,参考データ!$B$36:$F$38,4,FALSE)/L1011^VLOOKUP(M1011,参考データ!$B$36:$F$38,5,FALSE),VLOOKUP(M1011,参考データ!$B$39:$F$42,3,FALSE)/R1011^VLOOKUP(M1011,参考データ!$B$39:$F$42,4,FALSE)/L1011^VLOOKUP(M1011,参考データ!$B$39:$F$42,5,FALSE))*U1011,J1011/(IF(I1011="委託輸送",IF(H1011="ガソリン",INDEX(参考データ!$F$48:$I$50,MATCH(L1011,参考データ!$D$48:$D$50,1),MATCH(M1011,参考データ!$F$47:$I$47,0)),INDEX(参考データ!$F$51:$I$59,MATCH(L1011,参考データ!$D$51:$D$59,1),MATCH(M1011,参考データ!$F$47:$I$47,0))),IF(H1011="ガソリン",INDEX(参考データ!$F$60:$I$62,MATCH(L1011,参考データ!$D$60:$D$62,1),MATCH(M1011,参考データ!$F$47:$I$47,0)),INDEX(参考データ!$F$63:$I$71,MATCH(L1011,参考データ!$D$63:$D$71,1),MATCH(M1011,参考データ!$F$47:$I$47,0))))))))</f>
        <v/>
      </c>
      <c r="U1011" s="218" t="str">
        <f t="shared" si="125"/>
        <v/>
      </c>
      <c r="V1011" s="206" t="str">
        <f>IF(C1011="","",IF(AND(K1011=0,T1011=0),"OK",IF(Q1011="有",IF(OR(IF(I1011="委託輸送",IF(H1011="ガソリン",VLOOKUP(L1011,参考データ!$D$4:$H$6,5,TRUE),VLOOKUP(L1011,参考データ!$D$7:$H$15,5,TRUE)),IF(H1011="ガソリン",VLOOKUP(L1011,参考データ!$D$16:$H$18,5,TRUE),VLOOKUP(L1011,参考データ!$D$19:$H$27,5,TRUE)))&lt;(J1011/N1011),S1011&gt;R1011),"エラー","OK"),IF(IF(I1011="委託輸送",IF(H1011="ガソリン",VLOOKUP(L1011,参考データ!$D$4:$H$6,5,TRUE),VLOOKUP(L1011,参考データ!$D$7:$H$15,5,TRUE)),IF(H1011="ガソリン",VLOOKUP(L1011,参考データ!$D$16:$H$18,5,TRUE),VLOOKUP(L1011,参考データ!$D$19:$H$27,5,TRUE)))&lt;(J1011/N1011),"エラー","OK"))))</f>
        <v/>
      </c>
      <c r="AN1011" s="156">
        <f t="shared" si="126"/>
        <v>0</v>
      </c>
      <c r="AO1011" s="156">
        <f t="shared" si="127"/>
        <v>0</v>
      </c>
      <c r="AP1011" s="140">
        <f t="shared" si="128"/>
        <v>0</v>
      </c>
      <c r="AQ1011" s="159" t="str">
        <f t="shared" si="129"/>
        <v/>
      </c>
    </row>
    <row r="1012" spans="2:43" ht="15.6" thickTop="1" x14ac:dyDescent="0.2"/>
  </sheetData>
  <sheetProtection algorithmName="SHA-512" hashValue="RwfYDQsKXvJDDyjaF4XV+SMr4QQrnaCILR3aDyjchQmPGgvTb988BgOm4Jrs4Ty1C55cKLrQY0HFkz8dqs4gpA==" saltValue="zHk5jJox8Tki/GjkRPKmLA==" spinCount="100000" sheet="1" selectLockedCells="1"/>
  <mergeCells count="20">
    <mergeCell ref="S10:S11"/>
    <mergeCell ref="R10:R11"/>
    <mergeCell ref="Q10:Q11"/>
    <mergeCell ref="P10:P11"/>
    <mergeCell ref="N1:O1"/>
    <mergeCell ref="C10:F10"/>
    <mergeCell ref="X9:X11"/>
    <mergeCell ref="B9:B11"/>
    <mergeCell ref="V9:V11"/>
    <mergeCell ref="L1:M1"/>
    <mergeCell ref="M10:M11"/>
    <mergeCell ref="L10:L11"/>
    <mergeCell ref="K10:K11"/>
    <mergeCell ref="J10:J11"/>
    <mergeCell ref="I10:I11"/>
    <mergeCell ref="H10:H11"/>
    <mergeCell ref="G10:G11"/>
    <mergeCell ref="U10:U11"/>
    <mergeCell ref="A1:H1"/>
    <mergeCell ref="T10:T11"/>
  </mergeCells>
  <phoneticPr fontId="2"/>
  <conditionalFormatting sqref="K12:K31">
    <cfRule type="expression" dxfId="8" priority="2">
      <formula>AND($O12="有",$I12=0)</formula>
    </cfRule>
  </conditionalFormatting>
  <conditionalFormatting sqref="K32:L1011">
    <cfRule type="expression" dxfId="7" priority="30">
      <formula>AND($Q32="有",$K32=0)</formula>
    </cfRule>
  </conditionalFormatting>
  <conditionalFormatting sqref="V5">
    <cfRule type="expression" dxfId="6" priority="34">
      <formula>V$5&lt;&gt;""</formula>
    </cfRule>
  </conditionalFormatting>
  <conditionalFormatting sqref="V12:V1011">
    <cfRule type="expression" dxfId="5" priority="9">
      <formula>$V12="エラー"</formula>
    </cfRule>
  </conditionalFormatting>
  <conditionalFormatting sqref="W4">
    <cfRule type="expression" dxfId="4" priority="10">
      <formula>W$4&lt;&gt;""</formula>
    </cfRule>
  </conditionalFormatting>
  <conditionalFormatting sqref="Y12:Y71">
    <cfRule type="cellIs" dxfId="3" priority="11" operator="lessThan">
      <formula>10</formula>
    </cfRule>
  </conditionalFormatting>
  <dataValidations count="8">
    <dataValidation imeMode="halfAlpha" allowBlank="1" showInputMessage="1" showErrorMessage="1" sqref="R12:R1011 N12:O1011 S12:T1048576 J12:K1011 G12:G1048576 AQ4 B4:F4" xr:uid="{00000000-0002-0000-0100-000000000000}"/>
    <dataValidation type="list" imeMode="halfAlpha" allowBlank="1" showInputMessage="1" showErrorMessage="1" sqref="N1012:Q1048576 M12:M1048576" xr:uid="{00000000-0002-0000-0100-000001000000}">
      <formula1>"２０２５年基準達成, ２０２２年基準達成, ２０１５年基準達成,その他"</formula1>
    </dataValidation>
    <dataValidation type="whole" imeMode="halfAlpha" allowBlank="1" showInputMessage="1" showErrorMessage="1" sqref="L1012:L1048576" xr:uid="{00000000-0002-0000-0100-000002000000}">
      <formula1>0</formula1>
      <formula2>25000</formula2>
    </dataValidation>
    <dataValidation type="list" imeMode="halfAlpha" allowBlank="1" showInputMessage="1" showErrorMessage="1" sqref="H1012:H1048576" xr:uid="{00000000-0002-0000-0100-000004000000}">
      <formula1>"ガソリン, 軽油,LPG,CNG,水素,電気（買電）,電気（自家発電：非燃料由来の非化石電気）,電気（自家発電：上記以外),バイオエタノール,バイオディーゼル,バイオガス"</formula1>
    </dataValidation>
    <dataValidation type="list" imeMode="halfAlpha" allowBlank="1" showInputMessage="1" showErrorMessage="1" sqref="N32:O1011 Q12:Q1011" xr:uid="{00000000-0002-0000-0100-000005000000}">
      <formula1>"有,無"</formula1>
    </dataValidation>
    <dataValidation type="list" imeMode="halfAlpha" allowBlank="1" showInputMessage="1" showErrorMessage="1" sqref="H12:H1011" xr:uid="{3DF99344-70AF-4CC9-9C98-3AE6C2386D68}">
      <formula1>"ガソリン, 軽油,LPG,CNG,水素,電気（買電）,電気（自家発電：非燃料由来の非化石電気）,バイオエタノール,バイオディーゼル,バイオガス"</formula1>
    </dataValidation>
    <dataValidation type="list" imeMode="halfAlpha" allowBlank="1" showInputMessage="1" showErrorMessage="1" sqref="I12:I1048576" xr:uid="{00000000-0002-0000-0100-000003000000}">
      <formula1>"自家輸送, 委託輸送"</formula1>
    </dataValidation>
    <dataValidation type="list" allowBlank="1" showInputMessage="1" showErrorMessage="1" sqref="P12:P1011" xr:uid="{E31B6208-CD35-4F8B-8973-7C9C84B0404E}">
      <formula1>"L,kg,kWh,m3"</formula1>
    </dataValidation>
  </dataValidations>
  <pageMargins left="0.70866141732283472" right="0.70866141732283472" top="0.74803149606299213" bottom="0.74803149606299213" header="0.31496062992125984" footer="0.31496062992125984"/>
  <pageSetup paperSize="9" scale="48" orientation="portrait" r:id="rId1"/>
  <colBreaks count="1" manualBreakCount="1">
    <brk id="41" min="1" max="73" man="1"/>
  </colBreaks>
  <customProperties>
    <customPr name="_pios_id" r:id="rId2"/>
  </customProperties>
  <drawing r:id="rId3"/>
  <extLst>
    <ext xmlns:x14="http://schemas.microsoft.com/office/spreadsheetml/2009/9/main" uri="{78C0D931-6437-407d-A8EE-F0AAD7539E65}">
      <x14:conditionalFormattings>
        <x14:conditionalFormatting xmlns:xm="http://schemas.microsoft.com/office/excel/2006/main">
          <x14:cfRule type="expression" priority="1" id="{0F1FD931-A62F-4301-B9A0-E118A81EBB72}">
            <xm:f>OR($C12=プルダウンリスト!$A$3:$A$12,$C12=プルダウンリスト!$A$147:$A$166)</xm:f>
            <x14:dxf>
              <fill>
                <patternFill>
                  <bgColor theme="1" tint="0.499984740745262"/>
                </patternFill>
              </fill>
            </x14:dxf>
          </x14:cfRule>
          <xm:sqref>D12:F1011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82CEF80-E075-4178-932A-17455B72E6BB}">
          <x14:formula1>
            <xm:f>プルダウンリスト!$B$3:$B$43</xm:f>
          </x14:formula1>
          <xm:sqref>E12:E1011</xm:sqref>
        </x14:dataValidation>
        <x14:dataValidation type="list" allowBlank="1" showInputMessage="1" showErrorMessage="1" xr:uid="{3916E36A-4055-4360-AF6F-6BCC1FAAD5B3}">
          <x14:formula1>
            <xm:f>プルダウンリスト!$C$3:$C$4233</xm:f>
          </x14:formula1>
          <xm:sqref>D12:D1011</xm:sqref>
        </x14:dataValidation>
        <x14:dataValidation type="list" allowBlank="1" showInputMessage="1" showErrorMessage="1" xr:uid="{DA175C78-F7CA-4431-8C92-40B92F2D2A21}">
          <x14:formula1>
            <xm:f>プルダウンリスト!$A$3:$A$166</xm:f>
          </x14:formula1>
          <xm:sqref>C12:C1011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A9A357-088E-4559-B0E5-C49211755BD4}">
  <sheetPr>
    <tabColor rgb="FFFFCCCC"/>
  </sheetPr>
  <dimension ref="A1:AK1018"/>
  <sheetViews>
    <sheetView showGridLines="0" zoomScale="85" zoomScaleNormal="85" workbookViewId="0">
      <selection activeCell="B19" sqref="B19"/>
    </sheetView>
  </sheetViews>
  <sheetFormatPr defaultColWidth="9" defaultRowHeight="13.2" x14ac:dyDescent="0.2"/>
  <cols>
    <col min="1" max="1" width="8.44140625" customWidth="1"/>
    <col min="2" max="2" width="9.33203125" customWidth="1"/>
    <col min="3" max="3" width="6.33203125" customWidth="1"/>
    <col min="4" max="4" width="5.109375" customWidth="1"/>
    <col min="5" max="5" width="7.88671875" customWidth="1"/>
    <col min="6" max="6" width="17.109375" hidden="1" customWidth="1"/>
    <col min="7" max="7" width="9.88671875" bestFit="1" customWidth="1"/>
    <col min="8" max="8" width="10.6640625" customWidth="1"/>
    <col min="9" max="9" width="13.21875" customWidth="1"/>
    <col min="10" max="10" width="10.6640625" customWidth="1"/>
    <col min="11" max="11" width="13.33203125" customWidth="1"/>
    <col min="12" max="12" width="12.44140625" customWidth="1"/>
    <col min="13" max="13" width="15.44140625" customWidth="1"/>
    <col min="14" max="14" width="7.33203125" hidden="1" customWidth="1"/>
    <col min="15" max="15" width="6.33203125" hidden="1" customWidth="1"/>
    <col min="16" max="16" width="5.109375" hidden="1" customWidth="1"/>
    <col min="17" max="17" width="6.21875" hidden="1" customWidth="1"/>
    <col min="18" max="18" width="17.109375" hidden="1" customWidth="1"/>
    <col min="19" max="19" width="10.6640625" customWidth="1"/>
    <col min="20" max="20" width="14.33203125" customWidth="1"/>
    <col min="21" max="21" width="10.6640625" customWidth="1"/>
    <col min="22" max="23" width="12.44140625" customWidth="1"/>
    <col min="24" max="24" width="15.44140625" customWidth="1"/>
    <col min="25" max="25" width="5.21875" customWidth="1"/>
    <col min="26" max="27" width="11.88671875" customWidth="1"/>
    <col min="28" max="28" width="4.6640625" style="291" customWidth="1"/>
    <col min="29" max="30" width="9" style="291" customWidth="1"/>
    <col min="31" max="31" width="9" style="291"/>
  </cols>
  <sheetData>
    <row r="1" spans="1:37" s="154" customFormat="1" ht="55.5" customHeight="1" x14ac:dyDescent="0.2">
      <c r="A1" s="288" t="s">
        <v>4614</v>
      </c>
      <c r="K1" s="149" t="s">
        <v>4630</v>
      </c>
      <c r="L1" s="266"/>
      <c r="M1" s="398" t="str">
        <f>IF('算出シート1（連携前）'!L1&lt;&gt;"",'算出シート1（連携前）'!L1,"")</f>
        <v/>
      </c>
      <c r="N1" s="412"/>
      <c r="O1" s="412"/>
      <c r="P1" s="412"/>
      <c r="Q1" s="412"/>
      <c r="R1" s="412"/>
      <c r="S1" s="412"/>
      <c r="T1" s="412"/>
      <c r="U1" s="399"/>
      <c r="V1" s="413" t="s">
        <v>4633</v>
      </c>
      <c r="W1" s="414"/>
      <c r="X1" s="415" t="str">
        <f>IF('算出シート1（連携前）'!Q1&lt;&gt;"",'算出シート1（連携前）'!Q1,"")</f>
        <v/>
      </c>
      <c r="Y1" s="416"/>
      <c r="Z1" s="416"/>
      <c r="AA1" s="416"/>
      <c r="AB1" s="416"/>
      <c r="AC1" s="417"/>
      <c r="AD1" s="289"/>
      <c r="AE1" s="289"/>
    </row>
    <row r="3" spans="1:37" ht="19.2" customHeight="1" thickBot="1" x14ac:dyDescent="0.25">
      <c r="G3" s="160" t="s">
        <v>1</v>
      </c>
      <c r="H3" s="154"/>
      <c r="I3" s="154"/>
      <c r="J3" s="154"/>
      <c r="K3" s="154"/>
      <c r="L3" s="154"/>
      <c r="M3" s="154"/>
      <c r="N3" s="154"/>
      <c r="O3" s="154"/>
      <c r="P3" s="154"/>
      <c r="Q3" s="154"/>
      <c r="R3" s="154"/>
      <c r="S3" s="407"/>
      <c r="T3" s="407"/>
      <c r="U3" s="407"/>
      <c r="V3" s="407"/>
      <c r="W3" s="407"/>
      <c r="X3" s="407"/>
      <c r="Y3" s="407"/>
      <c r="Z3" s="407"/>
      <c r="AA3" s="407"/>
      <c r="AB3" s="407"/>
      <c r="AC3" s="407"/>
      <c r="AD3" s="407"/>
      <c r="AE3" s="407"/>
      <c r="AF3" s="407"/>
      <c r="AG3" s="407"/>
      <c r="AH3" s="407"/>
      <c r="AI3" s="407"/>
      <c r="AJ3" s="407"/>
      <c r="AK3" s="407"/>
    </row>
    <row r="4" spans="1:37" ht="16.2" thickTop="1" thickBot="1" x14ac:dyDescent="0.25">
      <c r="G4" s="290"/>
      <c r="H4" s="164" t="s">
        <v>4629</v>
      </c>
      <c r="I4" s="154"/>
      <c r="J4" s="154"/>
      <c r="K4" s="154"/>
      <c r="L4" s="154"/>
      <c r="M4" s="154"/>
      <c r="N4" s="154"/>
      <c r="O4" s="154"/>
      <c r="P4" s="154"/>
      <c r="Q4" s="154"/>
      <c r="R4" s="154"/>
      <c r="S4" s="407"/>
      <c r="T4" s="407"/>
      <c r="U4" s="407"/>
      <c r="V4" s="407"/>
      <c r="W4" s="407"/>
      <c r="X4" s="407"/>
      <c r="Y4" s="407"/>
      <c r="Z4" s="407"/>
      <c r="AA4" s="407"/>
      <c r="AB4" s="407"/>
      <c r="AC4" s="407"/>
      <c r="AD4" s="407"/>
      <c r="AE4" s="407"/>
      <c r="AF4" s="407"/>
      <c r="AG4" s="407"/>
      <c r="AH4" s="407"/>
      <c r="AI4" s="407"/>
      <c r="AJ4" s="407"/>
      <c r="AK4" s="407"/>
    </row>
    <row r="5" spans="1:37" ht="16.2" thickTop="1" thickBot="1" x14ac:dyDescent="0.25">
      <c r="G5" s="154" t="s">
        <v>32</v>
      </c>
      <c r="H5" s="154"/>
      <c r="W5" s="154"/>
      <c r="X5" s="154"/>
      <c r="Z5" s="154"/>
      <c r="AA5" s="154"/>
    </row>
    <row r="6" spans="1:37" ht="16.2" thickTop="1" thickBot="1" x14ac:dyDescent="0.25">
      <c r="G6" s="292"/>
      <c r="H6" s="164" t="s">
        <v>175</v>
      </c>
      <c r="I6" s="154"/>
      <c r="J6" s="154"/>
      <c r="K6" s="154"/>
      <c r="L6" s="154"/>
      <c r="M6" s="154"/>
      <c r="N6" s="154"/>
      <c r="O6" s="154"/>
      <c r="P6" s="154"/>
      <c r="Q6" s="154"/>
      <c r="R6" s="154"/>
      <c r="S6" s="154"/>
      <c r="T6" s="154"/>
      <c r="U6" s="154"/>
      <c r="V6" s="154"/>
      <c r="W6" s="154"/>
      <c r="X6" s="154"/>
      <c r="Z6" s="154"/>
      <c r="AA6" s="154"/>
    </row>
    <row r="7" spans="1:37" ht="15.6" thickTop="1" x14ac:dyDescent="0.2">
      <c r="G7" s="154"/>
      <c r="H7" s="154"/>
      <c r="I7" s="154"/>
      <c r="J7" s="154"/>
      <c r="K7" s="154"/>
      <c r="L7" s="154"/>
      <c r="M7" s="154"/>
      <c r="N7" s="154"/>
      <c r="O7" s="154"/>
      <c r="P7" s="154"/>
      <c r="Q7" s="154"/>
      <c r="R7" s="154"/>
      <c r="S7" s="154"/>
      <c r="T7" s="154"/>
      <c r="U7" s="154"/>
      <c r="V7" s="154"/>
      <c r="W7" s="154"/>
      <c r="X7" s="154"/>
      <c r="Z7" s="154"/>
      <c r="AA7" s="154"/>
    </row>
    <row r="8" spans="1:37" ht="15" x14ac:dyDescent="0.2">
      <c r="G8" s="154"/>
      <c r="I8" s="154"/>
      <c r="J8" s="154"/>
      <c r="K8" s="154"/>
      <c r="L8" s="154"/>
      <c r="M8" s="154"/>
      <c r="N8" s="154"/>
      <c r="O8" s="154"/>
      <c r="P8" s="154"/>
      <c r="Q8" s="154"/>
      <c r="R8" s="154"/>
      <c r="S8" s="154"/>
      <c r="T8" s="154"/>
      <c r="U8" s="154"/>
      <c r="V8" s="154"/>
      <c r="W8" s="154"/>
      <c r="X8" s="154"/>
      <c r="Z8" s="154"/>
      <c r="AA8" s="154"/>
    </row>
    <row r="9" spans="1:37" ht="15" x14ac:dyDescent="0.2">
      <c r="B9" s="154"/>
      <c r="C9" s="154"/>
      <c r="D9" s="154"/>
      <c r="E9" s="154"/>
      <c r="F9" s="154"/>
      <c r="G9" s="154"/>
      <c r="H9" s="154"/>
      <c r="I9" s="154"/>
      <c r="J9" s="154"/>
      <c r="K9" s="154"/>
      <c r="L9" s="154"/>
      <c r="M9" s="154"/>
      <c r="N9" s="154"/>
      <c r="O9" s="154"/>
      <c r="P9" s="154"/>
      <c r="Q9" s="154"/>
      <c r="R9" s="154"/>
      <c r="S9" s="154"/>
      <c r="T9" s="154"/>
      <c r="U9" s="154"/>
      <c r="V9" s="154"/>
      <c r="W9" s="154"/>
      <c r="X9" s="154"/>
      <c r="Z9" s="154"/>
      <c r="AA9" s="154"/>
    </row>
    <row r="10" spans="1:37" ht="24.6" x14ac:dyDescent="0.2">
      <c r="G10" s="293" t="s">
        <v>4634</v>
      </c>
      <c r="I10" s="154"/>
      <c r="J10" s="154"/>
      <c r="K10" s="154"/>
      <c r="L10" s="154"/>
      <c r="M10" s="154"/>
      <c r="N10" s="154"/>
      <c r="O10" s="154"/>
      <c r="P10" s="154"/>
      <c r="Q10" s="154"/>
      <c r="R10" s="154"/>
      <c r="S10" s="154"/>
      <c r="T10" s="154"/>
      <c r="U10" s="154"/>
      <c r="V10" s="154"/>
      <c r="W10" s="154"/>
      <c r="X10" s="154"/>
      <c r="Y10" s="164" t="s">
        <v>33</v>
      </c>
      <c r="AA10" s="154"/>
    </row>
    <row r="11" spans="1:37" ht="16.2" x14ac:dyDescent="0.2">
      <c r="G11" s="380" t="s">
        <v>34</v>
      </c>
      <c r="H11" s="294" t="s">
        <v>35</v>
      </c>
      <c r="I11" s="294"/>
      <c r="J11" s="294"/>
      <c r="K11" s="294"/>
      <c r="L11" s="294"/>
      <c r="M11" s="294"/>
      <c r="N11" s="295"/>
      <c r="O11" s="193"/>
      <c r="P11" s="193"/>
      <c r="Q11" s="193"/>
      <c r="R11" s="296"/>
      <c r="S11" s="181" t="s">
        <v>36</v>
      </c>
      <c r="T11" s="297"/>
      <c r="U11" s="297"/>
      <c r="V11" s="297"/>
      <c r="W11" s="297"/>
      <c r="X11" s="297"/>
      <c r="Z11" s="298" t="s">
        <v>37</v>
      </c>
      <c r="AA11" s="299"/>
    </row>
    <row r="12" spans="1:37" ht="45.6" thickBot="1" x14ac:dyDescent="0.25">
      <c r="G12" s="406"/>
      <c r="H12" s="199" t="s">
        <v>38</v>
      </c>
      <c r="I12" s="199" t="s">
        <v>39</v>
      </c>
      <c r="J12" s="199" t="s">
        <v>40</v>
      </c>
      <c r="K12" s="199" t="s">
        <v>41</v>
      </c>
      <c r="L12" s="300" t="s">
        <v>4624</v>
      </c>
      <c r="M12" s="300" t="s">
        <v>42</v>
      </c>
      <c r="R12" s="301"/>
      <c r="S12" s="196" t="s">
        <v>38</v>
      </c>
      <c r="T12" s="197" t="s">
        <v>39</v>
      </c>
      <c r="U12" s="197" t="s">
        <v>40</v>
      </c>
      <c r="V12" s="197" t="s">
        <v>41</v>
      </c>
      <c r="W12" s="178" t="s">
        <v>4624</v>
      </c>
      <c r="X12" s="178" t="s">
        <v>42</v>
      </c>
      <c r="Z12" s="408" t="s">
        <v>43</v>
      </c>
      <c r="AA12" s="409"/>
    </row>
    <row r="13" spans="1:37" ht="41.1" customHeight="1" thickTop="1" thickBot="1" x14ac:dyDescent="0.25">
      <c r="G13" s="206">
        <f>COUNTA(B19:B78)</f>
        <v>0</v>
      </c>
      <c r="H13" s="206">
        <f t="shared" ref="H13:M13" si="0">IFERROR(AVERAGE(H19:H78),0)</f>
        <v>0</v>
      </c>
      <c r="I13" s="70">
        <f t="shared" si="0"/>
        <v>0</v>
      </c>
      <c r="J13" s="206">
        <f t="shared" si="0"/>
        <v>0</v>
      </c>
      <c r="K13" s="302">
        <f t="shared" si="0"/>
        <v>0</v>
      </c>
      <c r="L13" s="71">
        <f t="shared" si="0"/>
        <v>0</v>
      </c>
      <c r="M13" s="71">
        <f t="shared" si="0"/>
        <v>0</v>
      </c>
      <c r="N13" s="108"/>
      <c r="O13" s="108"/>
      <c r="P13" s="108"/>
      <c r="Q13" s="108"/>
      <c r="R13" s="108"/>
      <c r="S13" s="303">
        <f t="shared" ref="S13:X13" si="1">IFERROR(AVERAGE(S19:S78),0)</f>
        <v>0</v>
      </c>
      <c r="T13" s="70">
        <f t="shared" si="1"/>
        <v>0</v>
      </c>
      <c r="U13" s="70">
        <f t="shared" si="1"/>
        <v>0</v>
      </c>
      <c r="V13" s="110">
        <f t="shared" si="1"/>
        <v>0</v>
      </c>
      <c r="W13" s="111">
        <f t="shared" si="1"/>
        <v>0</v>
      </c>
      <c r="X13" s="71">
        <f t="shared" si="1"/>
        <v>0</v>
      </c>
      <c r="Z13" s="410" t="str">
        <f>IFERROR(ROUNDDOWN(1-(W13/X13)/(L13/M13),3),"")</f>
        <v/>
      </c>
      <c r="AA13" s="411"/>
    </row>
    <row r="14" spans="1:37" ht="15.6" thickTop="1" x14ac:dyDescent="0.2">
      <c r="B14" s="154"/>
      <c r="C14" s="154"/>
      <c r="D14" s="154"/>
      <c r="E14" s="154"/>
      <c r="F14" s="154"/>
      <c r="G14" s="154"/>
      <c r="H14" s="154"/>
      <c r="I14" s="154"/>
      <c r="J14" s="154"/>
      <c r="K14" s="154"/>
      <c r="L14" s="154"/>
      <c r="M14" s="154"/>
      <c r="N14" s="154"/>
      <c r="O14" s="154"/>
      <c r="P14" s="154"/>
      <c r="Q14" s="154"/>
      <c r="R14" s="154"/>
      <c r="S14" s="304"/>
      <c r="T14" s="154"/>
      <c r="U14" s="154"/>
      <c r="V14" s="154"/>
      <c r="W14" s="154"/>
      <c r="X14" s="154"/>
      <c r="Z14" s="154"/>
      <c r="AA14" s="154"/>
    </row>
    <row r="15" spans="1:37" ht="15" x14ac:dyDescent="0.2">
      <c r="B15" s="154"/>
      <c r="C15" s="154"/>
      <c r="D15" s="154"/>
      <c r="E15" s="154"/>
      <c r="F15" s="154"/>
      <c r="G15" s="154"/>
      <c r="H15" s="154"/>
      <c r="I15" s="154"/>
      <c r="J15" s="154"/>
      <c r="K15" s="154"/>
      <c r="L15" s="154"/>
      <c r="M15" s="154"/>
      <c r="N15" s="154"/>
      <c r="O15" s="154"/>
      <c r="P15" s="154"/>
      <c r="Q15" s="154"/>
      <c r="R15" s="154"/>
      <c r="S15" s="154"/>
      <c r="T15" s="154"/>
      <c r="U15" s="154"/>
      <c r="V15" s="154"/>
      <c r="W15" s="154"/>
      <c r="X15" s="154"/>
      <c r="Z15" s="154"/>
      <c r="AA15" s="154"/>
    </row>
    <row r="16" spans="1:37" ht="24.6" x14ac:dyDescent="0.2">
      <c r="G16" s="293" t="s">
        <v>4635</v>
      </c>
      <c r="I16" s="154"/>
      <c r="J16" s="154"/>
      <c r="K16" s="154"/>
      <c r="L16" s="154"/>
      <c r="M16" s="154"/>
      <c r="N16" s="154"/>
      <c r="O16" s="154"/>
      <c r="P16" s="154"/>
      <c r="Q16" s="154"/>
      <c r="R16" s="154"/>
      <c r="S16" s="154"/>
      <c r="T16" s="154"/>
      <c r="U16" s="154"/>
      <c r="V16" s="154"/>
      <c r="W16" s="154"/>
      <c r="X16" s="154"/>
      <c r="Z16" s="305"/>
      <c r="AA16" s="305"/>
    </row>
    <row r="17" spans="2:27" ht="28.2" customHeight="1" x14ac:dyDescent="0.2">
      <c r="B17" s="386" t="s">
        <v>13</v>
      </c>
      <c r="C17" s="387"/>
      <c r="D17" s="387"/>
      <c r="E17" s="388"/>
      <c r="F17" s="306"/>
      <c r="G17" s="380" t="s">
        <v>34</v>
      </c>
      <c r="H17" s="294" t="s">
        <v>44</v>
      </c>
      <c r="I17" s="294"/>
      <c r="J17" s="294"/>
      <c r="K17" s="294"/>
      <c r="L17" s="294"/>
      <c r="M17" s="294"/>
      <c r="N17" s="400" t="s">
        <v>13</v>
      </c>
      <c r="O17" s="401"/>
      <c r="P17" s="401"/>
      <c r="Q17" s="402"/>
      <c r="R17" s="306"/>
      <c r="S17" s="403" t="s">
        <v>45</v>
      </c>
      <c r="T17" s="404"/>
      <c r="U17" s="404"/>
      <c r="V17" s="404"/>
      <c r="W17" s="404"/>
      <c r="X17" s="405"/>
      <c r="Z17" s="307"/>
      <c r="AA17" s="308"/>
    </row>
    <row r="18" spans="2:27" ht="30.6" thickBot="1" x14ac:dyDescent="0.25">
      <c r="B18" s="309" t="s">
        <v>181</v>
      </c>
      <c r="C18" s="309" t="s">
        <v>4568</v>
      </c>
      <c r="D18" s="309" t="s">
        <v>182</v>
      </c>
      <c r="E18" s="309" t="s">
        <v>4569</v>
      </c>
      <c r="F18" s="310" t="s">
        <v>4570</v>
      </c>
      <c r="G18" s="406"/>
      <c r="H18" s="300" t="s">
        <v>24</v>
      </c>
      <c r="I18" s="300" t="s">
        <v>25</v>
      </c>
      <c r="J18" s="300" t="s">
        <v>26</v>
      </c>
      <c r="K18" s="300" t="s">
        <v>41</v>
      </c>
      <c r="L18" s="300" t="s">
        <v>4625</v>
      </c>
      <c r="M18" s="300" t="s">
        <v>27</v>
      </c>
      <c r="N18" s="310" t="s">
        <v>181</v>
      </c>
      <c r="O18" s="310" t="s">
        <v>4568</v>
      </c>
      <c r="P18" s="310" t="s">
        <v>182</v>
      </c>
      <c r="Q18" s="300" t="s">
        <v>4569</v>
      </c>
      <c r="R18" s="310" t="s">
        <v>4570</v>
      </c>
      <c r="S18" s="178" t="s">
        <v>24</v>
      </c>
      <c r="T18" s="178" t="s">
        <v>25</v>
      </c>
      <c r="U18" s="178" t="s">
        <v>26</v>
      </c>
      <c r="V18" s="178" t="s">
        <v>41</v>
      </c>
      <c r="W18" s="178" t="s">
        <v>4625</v>
      </c>
      <c r="X18" s="178" t="s">
        <v>27</v>
      </c>
      <c r="Z18" s="311"/>
      <c r="AA18" s="311"/>
    </row>
    <row r="19" spans="2:27" ht="15.6" thickTop="1" x14ac:dyDescent="0.2">
      <c r="B19" s="41"/>
      <c r="C19" s="114"/>
      <c r="D19" s="114"/>
      <c r="E19" s="117"/>
      <c r="F19" s="312" t="str">
        <f>B19&amp;C19&amp;D19&amp;E19</f>
        <v/>
      </c>
      <c r="G19" s="313">
        <v>1</v>
      </c>
      <c r="H19" s="314" t="str">
        <f>IFERROR(VLOOKUP($F19,'算出シート1（連携前）'!X12:AL71,9,FALSE),"")</f>
        <v/>
      </c>
      <c r="I19" s="314" t="str">
        <f>IF(F19="","",IFERROR(VLOOKUP($F19,'算出シート1（連携前）'!$X:$AL,10,FALSE),""))</f>
        <v/>
      </c>
      <c r="J19" s="314" t="str">
        <f>IF(F19="","",IFERROR(VLOOKUP($F19,'算出シート1（連携前）'!$X:$AL,11,FALSE),""))</f>
        <v/>
      </c>
      <c r="K19" s="315" t="str">
        <f>IF(F19="","",IFERROR(VLOOKUP($F19,'算出シート1（連携前）'!$X:$AL,12,FALSE),""))</f>
        <v/>
      </c>
      <c r="L19" s="316" t="str">
        <f>IF(F19="","",IFERROR(VLOOKUP($F19,'算出シート1（連携前）'!$X:$AL,13,FALSE),""))</f>
        <v/>
      </c>
      <c r="M19" s="317" t="str">
        <f>IF(F19="","",IFERROR(VLOOKUP($F19,'算出シート1（連携前）'!$X:$AL,14,FALSE),""))</f>
        <v/>
      </c>
      <c r="N19" s="318"/>
      <c r="O19" s="319"/>
      <c r="P19" s="319"/>
      <c r="Q19" s="318"/>
      <c r="R19" s="319" t="str">
        <f>F19</f>
        <v/>
      </c>
      <c r="S19" s="314" t="str">
        <f>IF(R19="","",IFERROR(VLOOKUP($R19,'算出シート2（連携後）'!X12:AL71,9,FALSE),""))</f>
        <v/>
      </c>
      <c r="T19" s="320" t="str">
        <f>IF(R19="","",IFERROR(VLOOKUP($R19,'算出シート2（連携後）'!X12:AL71,10,FALSE),""))</f>
        <v/>
      </c>
      <c r="U19" s="320" t="str">
        <f>IF(R19="","",IFERROR(VLOOKUP($R19,'算出シート2（連携後）'!X12:AL71,11,FALSE),""))</f>
        <v/>
      </c>
      <c r="V19" s="321" t="str">
        <f>IF(R19="","",IFERROR(VLOOKUP($R19,'算出シート2（連携後）'!X12:AL71,12,FALSE),""))</f>
        <v/>
      </c>
      <c r="W19" s="322" t="str">
        <f>IF(R19="","",IFERROR(VLOOKUP($R19,'算出シート2（連携後）'!X12:AL71,13,FALSE),""))</f>
        <v/>
      </c>
      <c r="X19" s="323" t="str">
        <f>IF(R19="","",IFERROR(VLOOKUP($R19,'算出シート2（連携後）'!X12:AL71,14,FALSE),""))</f>
        <v/>
      </c>
      <c r="Z19" s="324"/>
      <c r="AA19" s="325"/>
    </row>
    <row r="20" spans="2:27" ht="15" x14ac:dyDescent="0.2">
      <c r="B20" s="41"/>
      <c r="C20" s="114"/>
      <c r="D20" s="114"/>
      <c r="E20" s="117"/>
      <c r="F20" s="326" t="str">
        <f t="shared" ref="F20:F78" si="2">B20&amp;C20&amp;D20&amp;E20</f>
        <v/>
      </c>
      <c r="G20" s="313">
        <f t="shared" ref="G20:G51" si="3">G19+1</f>
        <v>2</v>
      </c>
      <c r="H20" s="314" t="str">
        <f>IFERROR(VLOOKUP($F20,'算出シート1（連携前）'!X13:AL72,9,FALSE),"")</f>
        <v/>
      </c>
      <c r="I20" s="314" t="str">
        <f>IF(F20="","",IFERROR(VLOOKUP($F20,'算出シート1（連携前）'!$X:$AL,10,FALSE),""))</f>
        <v/>
      </c>
      <c r="J20" s="314" t="str">
        <f>IF(F20="","",IFERROR(VLOOKUP($F20,'算出シート1（連携前）'!$X:$AL,11,FALSE),""))</f>
        <v/>
      </c>
      <c r="K20" s="315" t="str">
        <f>IF(F20="","",IFERROR(VLOOKUP($F20,'算出シート1（連携前）'!$X:$AL,12,FALSE),""))</f>
        <v/>
      </c>
      <c r="L20" s="316" t="str">
        <f>IF(F20="","",IFERROR(VLOOKUP($F20,'算出シート1（連携前）'!$X:$AL,13,FALSE),""))</f>
        <v/>
      </c>
      <c r="M20" s="317" t="str">
        <f>IF(F20="","",IFERROR(VLOOKUP($F20,'算出シート1（連携前）'!$X:$AL,14,FALSE),""))</f>
        <v/>
      </c>
      <c r="N20" s="327"/>
      <c r="O20" s="328"/>
      <c r="P20" s="328"/>
      <c r="Q20" s="318"/>
      <c r="R20" s="319" t="str">
        <f t="shared" ref="R20:R78" si="4">F20</f>
        <v/>
      </c>
      <c r="S20" s="314" t="str">
        <f>IF(R20="","",IFERROR(VLOOKUP($R20,'算出シート2（連携後）'!X13:AL72,9,FALSE),""))</f>
        <v/>
      </c>
      <c r="T20" s="320" t="str">
        <f>IF(R20="","",IFERROR(VLOOKUP($R20,'算出シート2（連携後）'!X13:AL72,10,FALSE),""))</f>
        <v/>
      </c>
      <c r="U20" s="320" t="str">
        <f>IF(R20="","",IFERROR(VLOOKUP($R20,'算出シート2（連携後）'!X13:AL72,11,FALSE),""))</f>
        <v/>
      </c>
      <c r="V20" s="321" t="str">
        <f>IF(R20="","",IFERROR(VLOOKUP($R20,'算出シート2（連携後）'!X13:AL72,12,FALSE),""))</f>
        <v/>
      </c>
      <c r="W20" s="322" t="str">
        <f>IF(R20="","",IFERROR(VLOOKUP($R20,'算出シート2（連携後）'!X13:AL72,13,FALSE),""))</f>
        <v/>
      </c>
      <c r="X20" s="323" t="str">
        <f>IF(R20="","",IFERROR(VLOOKUP($R20,'算出シート2（連携後）'!X13:AL72,14,FALSE),""))</f>
        <v/>
      </c>
      <c r="Z20" s="324"/>
      <c r="AA20" s="325"/>
    </row>
    <row r="21" spans="2:27" ht="15" x14ac:dyDescent="0.2">
      <c r="B21" s="41"/>
      <c r="C21" s="114"/>
      <c r="D21" s="114"/>
      <c r="E21" s="117"/>
      <c r="F21" s="326" t="str">
        <f t="shared" si="2"/>
        <v/>
      </c>
      <c r="G21" s="329">
        <f t="shared" si="3"/>
        <v>3</v>
      </c>
      <c r="H21" s="314" t="str">
        <f>IFERROR(VLOOKUP($F21,'算出シート1（連携前）'!X14:AL73,9,FALSE),"")</f>
        <v/>
      </c>
      <c r="I21" s="314" t="str">
        <f>IF(F21="","",IFERROR(VLOOKUP($F21,'算出シート1（連携前）'!$X:$AL,10,FALSE),""))</f>
        <v/>
      </c>
      <c r="J21" s="314" t="str">
        <f>IF(F21="","",IFERROR(VLOOKUP($F21,'算出シート1（連携前）'!$X:$AL,11,FALSE),""))</f>
        <v/>
      </c>
      <c r="K21" s="315" t="str">
        <f>IF(F21="","",IFERROR(VLOOKUP($F21,'算出シート1（連携前）'!$X:$AL,12,FALSE),""))</f>
        <v/>
      </c>
      <c r="L21" s="316" t="str">
        <f>IF(F21="","",IFERROR(VLOOKUP($F21,'算出シート1（連携前）'!$X:$AL,13,FALSE),""))</f>
        <v/>
      </c>
      <c r="M21" s="317" t="str">
        <f>IF(F21="","",IFERROR(VLOOKUP($F21,'算出シート1（連携前）'!$X:$AL,14,FALSE),""))</f>
        <v/>
      </c>
      <c r="N21" s="327"/>
      <c r="O21" s="328"/>
      <c r="P21" s="328"/>
      <c r="Q21" s="318"/>
      <c r="R21" s="319" t="str">
        <f t="shared" si="4"/>
        <v/>
      </c>
      <c r="S21" s="314" t="str">
        <f>IF(R21="","",IFERROR(VLOOKUP($R21,'算出シート2（連携後）'!X14:AL73,9,FALSE),""))</f>
        <v/>
      </c>
      <c r="T21" s="320" t="str">
        <f>IF(R21="","",IFERROR(VLOOKUP($R21,'算出シート2（連携後）'!X14:AL73,10,FALSE),""))</f>
        <v/>
      </c>
      <c r="U21" s="320" t="str">
        <f>IF(R21="","",IFERROR(VLOOKUP($R21,'算出シート2（連携後）'!X14:AL73,11,FALSE),""))</f>
        <v/>
      </c>
      <c r="V21" s="321" t="str">
        <f>IF(R21="","",IFERROR(VLOOKUP($R21,'算出シート2（連携後）'!X14:AL73,12,FALSE),""))</f>
        <v/>
      </c>
      <c r="W21" s="322" t="str">
        <f>IF(R21="","",IFERROR(VLOOKUP($R21,'算出シート2（連携後）'!X14:AL73,13,FALSE),""))</f>
        <v/>
      </c>
      <c r="X21" s="323" t="str">
        <f>IF(R21="","",IFERROR(VLOOKUP($R21,'算出シート2（連携後）'!X14:AL73,14,FALSE),""))</f>
        <v/>
      </c>
      <c r="Z21" s="324"/>
      <c r="AA21" s="325"/>
    </row>
    <row r="22" spans="2:27" ht="15" x14ac:dyDescent="0.2">
      <c r="B22" s="41"/>
      <c r="C22" s="114"/>
      <c r="D22" s="114"/>
      <c r="E22" s="117"/>
      <c r="F22" s="326" t="str">
        <f t="shared" si="2"/>
        <v/>
      </c>
      <c r="G22" s="329">
        <f t="shared" si="3"/>
        <v>4</v>
      </c>
      <c r="H22" s="314" t="str">
        <f>IFERROR(VLOOKUP($F22,'算出シート1（連携前）'!X15:AL74,9,FALSE),"")</f>
        <v/>
      </c>
      <c r="I22" s="314" t="str">
        <f>IF(F22="","",IFERROR(VLOOKUP($F22,'算出シート1（連携前）'!$X:$AL,10,FALSE),""))</f>
        <v/>
      </c>
      <c r="J22" s="314" t="str">
        <f>IF(F22="","",IFERROR(VLOOKUP($F22,'算出シート1（連携前）'!$X:$AL,11,FALSE),""))</f>
        <v/>
      </c>
      <c r="K22" s="315" t="str">
        <f>IF(F22="","",IFERROR(VLOOKUP($F22,'算出シート1（連携前）'!$X:$AL,12,FALSE),""))</f>
        <v/>
      </c>
      <c r="L22" s="316" t="str">
        <f>IF(F22="","",IFERROR(VLOOKUP($F22,'算出シート1（連携前）'!$X:$AL,13,FALSE),""))</f>
        <v/>
      </c>
      <c r="M22" s="317" t="str">
        <f>IF(F22="","",IFERROR(VLOOKUP($F22,'算出シート1（連携前）'!$X:$AL,14,FALSE),""))</f>
        <v/>
      </c>
      <c r="N22" s="327"/>
      <c r="O22" s="328"/>
      <c r="P22" s="328"/>
      <c r="Q22" s="318"/>
      <c r="R22" s="319" t="str">
        <f t="shared" si="4"/>
        <v/>
      </c>
      <c r="S22" s="314" t="str">
        <f>IF(R22="","",IFERROR(VLOOKUP($R22,'算出シート2（連携後）'!X15:AL74,9,FALSE),""))</f>
        <v/>
      </c>
      <c r="T22" s="320" t="str">
        <f>IF(R22="","",IFERROR(VLOOKUP($R22,'算出シート2（連携後）'!X15:AL74,10,FALSE),""))</f>
        <v/>
      </c>
      <c r="U22" s="320" t="str">
        <f>IF(R22="","",IFERROR(VLOOKUP($R22,'算出シート2（連携後）'!X15:AL74,11,FALSE),""))</f>
        <v/>
      </c>
      <c r="V22" s="321" t="str">
        <f>IF(R22="","",IFERROR(VLOOKUP($R22,'算出シート2（連携後）'!X15:AL74,12,FALSE),""))</f>
        <v/>
      </c>
      <c r="W22" s="322" t="str">
        <f>IF(R22="","",IFERROR(VLOOKUP($R22,'算出シート2（連携後）'!X15:AL74,13,FALSE),""))</f>
        <v/>
      </c>
      <c r="X22" s="323" t="str">
        <f>IF(R22="","",IFERROR(VLOOKUP($R22,'算出シート2（連携後）'!X15:AL74,14,FALSE),""))</f>
        <v/>
      </c>
      <c r="Z22" s="324"/>
      <c r="AA22" s="325"/>
    </row>
    <row r="23" spans="2:27" ht="15" x14ac:dyDescent="0.2">
      <c r="B23" s="41"/>
      <c r="C23" s="114"/>
      <c r="D23" s="114"/>
      <c r="E23" s="117"/>
      <c r="F23" s="326" t="str">
        <f t="shared" si="2"/>
        <v/>
      </c>
      <c r="G23" s="329">
        <f t="shared" si="3"/>
        <v>5</v>
      </c>
      <c r="H23" s="314" t="str">
        <f>IFERROR(VLOOKUP($F23,'算出シート1（連携前）'!X16:AL75,9,FALSE),"")</f>
        <v/>
      </c>
      <c r="I23" s="314" t="str">
        <f>IF(F23="","",IFERROR(VLOOKUP($F23,'算出シート1（連携前）'!$X:$AL,10,FALSE),""))</f>
        <v/>
      </c>
      <c r="J23" s="314" t="str">
        <f>IF(F23="","",IFERROR(VLOOKUP($F23,'算出シート1（連携前）'!$X:$AL,11,FALSE),""))</f>
        <v/>
      </c>
      <c r="K23" s="315" t="str">
        <f>IF(F23="","",IFERROR(VLOOKUP($F23,'算出シート1（連携前）'!$X:$AL,12,FALSE),""))</f>
        <v/>
      </c>
      <c r="L23" s="316" t="str">
        <f>IF(F23="","",IFERROR(VLOOKUP($F23,'算出シート1（連携前）'!$X:$AL,13,FALSE),""))</f>
        <v/>
      </c>
      <c r="M23" s="317" t="str">
        <f>IF(F23="","",IFERROR(VLOOKUP($F23,'算出シート1（連携前）'!$X:$AL,14,FALSE),""))</f>
        <v/>
      </c>
      <c r="N23" s="327"/>
      <c r="O23" s="328"/>
      <c r="P23" s="328"/>
      <c r="Q23" s="318"/>
      <c r="R23" s="319" t="str">
        <f t="shared" si="4"/>
        <v/>
      </c>
      <c r="S23" s="314" t="str">
        <f>IF(R23="","",IFERROR(VLOOKUP($R23,'算出シート2（連携後）'!X16:AL75,9,FALSE),""))</f>
        <v/>
      </c>
      <c r="T23" s="320" t="str">
        <f>IF(R23="","",IFERROR(VLOOKUP($R23,'算出シート2（連携後）'!X16:AL75,10,FALSE),""))</f>
        <v/>
      </c>
      <c r="U23" s="320" t="str">
        <f>IF(R23="","",IFERROR(VLOOKUP($R23,'算出シート2（連携後）'!X16:AL75,11,FALSE),""))</f>
        <v/>
      </c>
      <c r="V23" s="321" t="str">
        <f>IF(R23="","",IFERROR(VLOOKUP($R23,'算出シート2（連携後）'!X16:AL75,12,FALSE),""))</f>
        <v/>
      </c>
      <c r="W23" s="322" t="str">
        <f>IF(R23="","",IFERROR(VLOOKUP($R23,'算出シート2（連携後）'!X16:AL75,13,FALSE),""))</f>
        <v/>
      </c>
      <c r="X23" s="323" t="str">
        <f>IF(R23="","",IFERROR(VLOOKUP($R23,'算出シート2（連携後）'!X16:AL75,14,FALSE),""))</f>
        <v/>
      </c>
      <c r="Z23" s="324"/>
      <c r="AA23" s="325"/>
    </row>
    <row r="24" spans="2:27" ht="15" x14ac:dyDescent="0.2">
      <c r="B24" s="41"/>
      <c r="C24" s="114"/>
      <c r="D24" s="114"/>
      <c r="E24" s="117"/>
      <c r="F24" s="326" t="str">
        <f t="shared" si="2"/>
        <v/>
      </c>
      <c r="G24" s="329">
        <f t="shared" si="3"/>
        <v>6</v>
      </c>
      <c r="H24" s="314" t="str">
        <f>IFERROR(VLOOKUP($F24,'算出シート1（連携前）'!X17:AL76,9,FALSE),"")</f>
        <v/>
      </c>
      <c r="I24" s="314" t="str">
        <f>IF(F24="","",IFERROR(VLOOKUP($F24,'算出シート1（連携前）'!$X:$AL,10,FALSE),""))</f>
        <v/>
      </c>
      <c r="J24" s="314" t="str">
        <f>IF(F24="","",IFERROR(VLOOKUP($F24,'算出シート1（連携前）'!$X:$AL,11,FALSE),""))</f>
        <v/>
      </c>
      <c r="K24" s="315" t="str">
        <f>IF(F24="","",IFERROR(VLOOKUP($F24,'算出シート1（連携前）'!$X:$AL,12,FALSE),""))</f>
        <v/>
      </c>
      <c r="L24" s="316" t="str">
        <f>IF(F24="","",IFERROR(VLOOKUP($F24,'算出シート1（連携前）'!$X:$AL,13,FALSE),""))</f>
        <v/>
      </c>
      <c r="M24" s="317" t="str">
        <f>IF(F24="","",IFERROR(VLOOKUP($F24,'算出シート1（連携前）'!$X:$AL,14,FALSE),""))</f>
        <v/>
      </c>
      <c r="N24" s="327"/>
      <c r="O24" s="328"/>
      <c r="P24" s="328"/>
      <c r="Q24" s="318"/>
      <c r="R24" s="319" t="str">
        <f t="shared" si="4"/>
        <v/>
      </c>
      <c r="S24" s="314" t="str">
        <f>IF(R24="","",IFERROR(VLOOKUP($R24,'算出シート2（連携後）'!X17:AL76,9,FALSE),""))</f>
        <v/>
      </c>
      <c r="T24" s="320" t="str">
        <f>IF(R24="","",IFERROR(VLOOKUP($R24,'算出シート2（連携後）'!X17:AL76,10,FALSE),""))</f>
        <v/>
      </c>
      <c r="U24" s="320" t="str">
        <f>IF(R24="","",IFERROR(VLOOKUP($R24,'算出シート2（連携後）'!X17:AL76,11,FALSE),""))</f>
        <v/>
      </c>
      <c r="V24" s="321" t="str">
        <f>IF(R24="","",IFERROR(VLOOKUP($R24,'算出シート2（連携後）'!X17:AL76,12,FALSE),""))</f>
        <v/>
      </c>
      <c r="W24" s="322" t="str">
        <f>IF(R24="","",IFERROR(VLOOKUP($R24,'算出シート2（連携後）'!X17:AL76,13,FALSE),""))</f>
        <v/>
      </c>
      <c r="X24" s="323" t="str">
        <f>IF(R24="","",IFERROR(VLOOKUP($R24,'算出シート2（連携後）'!X17:AL76,14,FALSE),""))</f>
        <v/>
      </c>
      <c r="Z24" s="324"/>
      <c r="AA24" s="325"/>
    </row>
    <row r="25" spans="2:27" ht="15" x14ac:dyDescent="0.2">
      <c r="B25" s="41"/>
      <c r="C25" s="114"/>
      <c r="D25" s="114"/>
      <c r="E25" s="117"/>
      <c r="F25" s="326" t="str">
        <f t="shared" si="2"/>
        <v/>
      </c>
      <c r="G25" s="329">
        <f t="shared" si="3"/>
        <v>7</v>
      </c>
      <c r="H25" s="314" t="str">
        <f>IFERROR(VLOOKUP($F25,'算出シート1（連携前）'!X18:AL77,9,FALSE),"")</f>
        <v/>
      </c>
      <c r="I25" s="314" t="str">
        <f>IF(F25="","",IFERROR(VLOOKUP($F25,'算出シート1（連携前）'!$X:$AL,10,FALSE),""))</f>
        <v/>
      </c>
      <c r="J25" s="314" t="str">
        <f>IF(F25="","",IFERROR(VLOOKUP($F25,'算出シート1（連携前）'!$X:$AL,11,FALSE),""))</f>
        <v/>
      </c>
      <c r="K25" s="315" t="str">
        <f>IF(F25="","",IFERROR(VLOOKUP($F25,'算出シート1（連携前）'!$X:$AL,12,FALSE),""))</f>
        <v/>
      </c>
      <c r="L25" s="316" t="str">
        <f>IF(F25="","",IFERROR(VLOOKUP($F25,'算出シート1（連携前）'!$X:$AL,13,FALSE),""))</f>
        <v/>
      </c>
      <c r="M25" s="317" t="str">
        <f>IF(F25="","",IFERROR(VLOOKUP($F25,'算出シート1（連携前）'!$X:$AL,14,FALSE),""))</f>
        <v/>
      </c>
      <c r="N25" s="327"/>
      <c r="O25" s="328"/>
      <c r="P25" s="328"/>
      <c r="Q25" s="318"/>
      <c r="R25" s="319" t="str">
        <f t="shared" si="4"/>
        <v/>
      </c>
      <c r="S25" s="314" t="str">
        <f>IF(R25="","",IFERROR(VLOOKUP($R25,'算出シート2（連携後）'!X18:AL77,9,FALSE),""))</f>
        <v/>
      </c>
      <c r="T25" s="320" t="str">
        <f>IF(R25="","",IFERROR(VLOOKUP($R25,'算出シート2（連携後）'!X18:AL77,10,FALSE),""))</f>
        <v/>
      </c>
      <c r="U25" s="320" t="str">
        <f>IF(R25="","",IFERROR(VLOOKUP($R25,'算出シート2（連携後）'!X18:AL77,11,FALSE),""))</f>
        <v/>
      </c>
      <c r="V25" s="321" t="str">
        <f>IF(R25="","",IFERROR(VLOOKUP($R25,'算出シート2（連携後）'!X18:AL77,12,FALSE),""))</f>
        <v/>
      </c>
      <c r="W25" s="322" t="str">
        <f>IF(R25="","",IFERROR(VLOOKUP($R25,'算出シート2（連携後）'!X18:AL77,13,FALSE),""))</f>
        <v/>
      </c>
      <c r="X25" s="323" t="str">
        <f>IF(R25="","",IFERROR(VLOOKUP($R25,'算出シート2（連携後）'!X18:AL77,14,FALSE),""))</f>
        <v/>
      </c>
      <c r="Z25" s="324"/>
      <c r="AA25" s="325"/>
    </row>
    <row r="26" spans="2:27" ht="15" x14ac:dyDescent="0.2">
      <c r="B26" s="41"/>
      <c r="C26" s="114"/>
      <c r="D26" s="114"/>
      <c r="E26" s="117"/>
      <c r="F26" s="326" t="str">
        <f t="shared" si="2"/>
        <v/>
      </c>
      <c r="G26" s="329">
        <f t="shared" si="3"/>
        <v>8</v>
      </c>
      <c r="H26" s="314" t="str">
        <f>IFERROR(VLOOKUP($F26,'算出シート1（連携前）'!X19:AL78,9,FALSE),"")</f>
        <v/>
      </c>
      <c r="I26" s="314" t="str">
        <f>IF(F26="","",IFERROR(VLOOKUP($F26,'算出シート1（連携前）'!$X:$AL,10,FALSE),""))</f>
        <v/>
      </c>
      <c r="J26" s="314" t="str">
        <f>IF(F26="","",IFERROR(VLOOKUP($F26,'算出シート1（連携前）'!$X:$AL,11,FALSE),""))</f>
        <v/>
      </c>
      <c r="K26" s="315" t="str">
        <f>IF(F26="","",IFERROR(VLOOKUP($F26,'算出シート1（連携前）'!$X:$AL,12,FALSE),""))</f>
        <v/>
      </c>
      <c r="L26" s="316" t="str">
        <f>IF(F26="","",IFERROR(VLOOKUP($F26,'算出シート1（連携前）'!$X:$AL,13,FALSE),""))</f>
        <v/>
      </c>
      <c r="M26" s="317" t="str">
        <f>IF(F26="","",IFERROR(VLOOKUP($F26,'算出シート1（連携前）'!$X:$AL,14,FALSE),""))</f>
        <v/>
      </c>
      <c r="N26" s="327"/>
      <c r="O26" s="328"/>
      <c r="P26" s="328"/>
      <c r="Q26" s="318"/>
      <c r="R26" s="319" t="str">
        <f t="shared" si="4"/>
        <v/>
      </c>
      <c r="S26" s="314" t="str">
        <f>IF(R26="","",IFERROR(VLOOKUP($R26,'算出シート2（連携後）'!X19:AL78,9,FALSE),""))</f>
        <v/>
      </c>
      <c r="T26" s="320" t="str">
        <f>IF(R26="","",IFERROR(VLOOKUP($R26,'算出シート2（連携後）'!X19:AL78,10,FALSE),""))</f>
        <v/>
      </c>
      <c r="U26" s="320" t="str">
        <f>IF(R26="","",IFERROR(VLOOKUP($R26,'算出シート2（連携後）'!X19:AL78,11,FALSE),""))</f>
        <v/>
      </c>
      <c r="V26" s="321" t="str">
        <f>IF(R26="","",IFERROR(VLOOKUP($R26,'算出シート2（連携後）'!X19:AL78,12,FALSE),""))</f>
        <v/>
      </c>
      <c r="W26" s="322" t="str">
        <f>IF(R26="","",IFERROR(VLOOKUP($R26,'算出シート2（連携後）'!X19:AL78,13,FALSE),""))</f>
        <v/>
      </c>
      <c r="X26" s="323" t="str">
        <f>IF(R26="","",IFERROR(VLOOKUP($R26,'算出シート2（連携後）'!X19:AL78,14,FALSE),""))</f>
        <v/>
      </c>
      <c r="Z26" s="324"/>
      <c r="AA26" s="325"/>
    </row>
    <row r="27" spans="2:27" ht="15" x14ac:dyDescent="0.2">
      <c r="B27" s="41"/>
      <c r="C27" s="114"/>
      <c r="D27" s="114"/>
      <c r="E27" s="117"/>
      <c r="F27" s="326" t="str">
        <f t="shared" si="2"/>
        <v/>
      </c>
      <c r="G27" s="329">
        <f t="shared" si="3"/>
        <v>9</v>
      </c>
      <c r="H27" s="314" t="str">
        <f>IFERROR(VLOOKUP($F27,'算出シート1（連携前）'!X20:AL79,9,FALSE),"")</f>
        <v/>
      </c>
      <c r="I27" s="314" t="str">
        <f>IF(F27="","",IFERROR(VLOOKUP($F27,'算出シート1（連携前）'!$X:$AL,10,FALSE),""))</f>
        <v/>
      </c>
      <c r="J27" s="314" t="str">
        <f>IF(F27="","",IFERROR(VLOOKUP($F27,'算出シート1（連携前）'!$X:$AL,11,FALSE),""))</f>
        <v/>
      </c>
      <c r="K27" s="315" t="str">
        <f>IF(F27="","",IFERROR(VLOOKUP($F27,'算出シート1（連携前）'!$X:$AL,12,FALSE),""))</f>
        <v/>
      </c>
      <c r="L27" s="316" t="str">
        <f>IF(F27="","",IFERROR(VLOOKUP($F27,'算出シート1（連携前）'!$X:$AL,13,FALSE),""))</f>
        <v/>
      </c>
      <c r="M27" s="317" t="str">
        <f>IF(F27="","",IFERROR(VLOOKUP($F27,'算出シート1（連携前）'!$X:$AL,14,FALSE),""))</f>
        <v/>
      </c>
      <c r="N27" s="327"/>
      <c r="O27" s="328"/>
      <c r="P27" s="328"/>
      <c r="Q27" s="318"/>
      <c r="R27" s="319" t="str">
        <f t="shared" si="4"/>
        <v/>
      </c>
      <c r="S27" s="314" t="str">
        <f>IF(R27="","",IFERROR(VLOOKUP($R27,'算出シート2（連携後）'!X20:AL79,9,FALSE),""))</f>
        <v/>
      </c>
      <c r="T27" s="320" t="str">
        <f>IF(R27="","",IFERROR(VLOOKUP($R27,'算出シート2（連携後）'!X20:AL79,10,FALSE),""))</f>
        <v/>
      </c>
      <c r="U27" s="320" t="str">
        <f>IF(R27="","",IFERROR(VLOOKUP($R27,'算出シート2（連携後）'!X20:AL79,11,FALSE),""))</f>
        <v/>
      </c>
      <c r="V27" s="321" t="str">
        <f>IF(R27="","",IFERROR(VLOOKUP($R27,'算出シート2（連携後）'!X20:AL79,12,FALSE),""))</f>
        <v/>
      </c>
      <c r="W27" s="322" t="str">
        <f>IF(R27="","",IFERROR(VLOOKUP($R27,'算出シート2（連携後）'!X20:AL79,13,FALSE),""))</f>
        <v/>
      </c>
      <c r="X27" s="323" t="str">
        <f>IF(R27="","",IFERROR(VLOOKUP($R27,'算出シート2（連携後）'!X20:AL79,14,FALSE),""))</f>
        <v/>
      </c>
      <c r="Z27" s="324"/>
      <c r="AA27" s="325"/>
    </row>
    <row r="28" spans="2:27" ht="15" x14ac:dyDescent="0.2">
      <c r="B28" s="41"/>
      <c r="C28" s="114"/>
      <c r="D28" s="114"/>
      <c r="E28" s="117"/>
      <c r="F28" s="326" t="str">
        <f t="shared" si="2"/>
        <v/>
      </c>
      <c r="G28" s="329">
        <f t="shared" si="3"/>
        <v>10</v>
      </c>
      <c r="H28" s="314" t="str">
        <f>IFERROR(VLOOKUP($F28,'算出シート1（連携前）'!X21:AL80,9,FALSE),"")</f>
        <v/>
      </c>
      <c r="I28" s="314" t="str">
        <f>IF(F28="","",IFERROR(VLOOKUP($F28,'算出シート1（連携前）'!$X:$AL,10,FALSE),""))</f>
        <v/>
      </c>
      <c r="J28" s="314" t="str">
        <f>IF(F28="","",IFERROR(VLOOKUP($F28,'算出シート1（連携前）'!$X:$AL,11,FALSE),""))</f>
        <v/>
      </c>
      <c r="K28" s="315" t="str">
        <f>IF(F28="","",IFERROR(VLOOKUP($F28,'算出シート1（連携前）'!$X:$AL,12,FALSE),""))</f>
        <v/>
      </c>
      <c r="L28" s="316" t="str">
        <f>IF(F28="","",IFERROR(VLOOKUP($F28,'算出シート1（連携前）'!$X:$AL,13,FALSE),""))</f>
        <v/>
      </c>
      <c r="M28" s="317" t="str">
        <f>IF(F28="","",IFERROR(VLOOKUP($F28,'算出シート1（連携前）'!$X:$AL,14,FALSE),""))</f>
        <v/>
      </c>
      <c r="N28" s="327"/>
      <c r="O28" s="328"/>
      <c r="P28" s="328"/>
      <c r="Q28" s="318"/>
      <c r="R28" s="319" t="str">
        <f t="shared" si="4"/>
        <v/>
      </c>
      <c r="S28" s="314" t="str">
        <f>IF(R28="","",IFERROR(VLOOKUP($R28,'算出シート2（連携後）'!X21:AL80,9,FALSE),""))</f>
        <v/>
      </c>
      <c r="T28" s="320" t="str">
        <f>IF(R28="","",IFERROR(VLOOKUP($R28,'算出シート2（連携後）'!X21:AL80,10,FALSE),""))</f>
        <v/>
      </c>
      <c r="U28" s="320" t="str">
        <f>IF(R28="","",IFERROR(VLOOKUP($R28,'算出シート2（連携後）'!X21:AL80,11,FALSE),""))</f>
        <v/>
      </c>
      <c r="V28" s="321" t="str">
        <f>IF(R28="","",IFERROR(VLOOKUP($R28,'算出シート2（連携後）'!X21:AL80,12,FALSE),""))</f>
        <v/>
      </c>
      <c r="W28" s="322" t="str">
        <f>IF(R28="","",IFERROR(VLOOKUP($R28,'算出シート2（連携後）'!X21:AL80,13,FALSE),""))</f>
        <v/>
      </c>
      <c r="X28" s="323" t="str">
        <f>IF(R28="","",IFERROR(VLOOKUP($R28,'算出シート2（連携後）'!X21:AL80,14,FALSE),""))</f>
        <v/>
      </c>
      <c r="Z28" s="324"/>
      <c r="AA28" s="325"/>
    </row>
    <row r="29" spans="2:27" ht="15" x14ac:dyDescent="0.2">
      <c r="B29" s="41"/>
      <c r="C29" s="114"/>
      <c r="D29" s="114"/>
      <c r="E29" s="117"/>
      <c r="F29" s="326" t="str">
        <f t="shared" si="2"/>
        <v/>
      </c>
      <c r="G29" s="329">
        <f t="shared" si="3"/>
        <v>11</v>
      </c>
      <c r="H29" s="314" t="str">
        <f>IFERROR(VLOOKUP($F29,'算出シート1（連携前）'!X22:AL81,9,FALSE),"")</f>
        <v/>
      </c>
      <c r="I29" s="314" t="str">
        <f>IF(F29="","",IFERROR(VLOOKUP($F29,'算出シート1（連携前）'!$X:$AL,10,FALSE),""))</f>
        <v/>
      </c>
      <c r="J29" s="314" t="str">
        <f>IF(F29="","",IFERROR(VLOOKUP($F29,'算出シート1（連携前）'!$X:$AL,11,FALSE),""))</f>
        <v/>
      </c>
      <c r="K29" s="315" t="str">
        <f>IF(F29="","",IFERROR(VLOOKUP($F29,'算出シート1（連携前）'!$X:$AL,12,FALSE),""))</f>
        <v/>
      </c>
      <c r="L29" s="316" t="str">
        <f>IF(F29="","",IFERROR(VLOOKUP($F29,'算出シート1（連携前）'!$X:$AL,13,FALSE),""))</f>
        <v/>
      </c>
      <c r="M29" s="317" t="str">
        <f>IF(F29="","",IFERROR(VLOOKUP($F29,'算出シート1（連携前）'!$X:$AL,14,FALSE),""))</f>
        <v/>
      </c>
      <c r="N29" s="327"/>
      <c r="O29" s="328"/>
      <c r="P29" s="328"/>
      <c r="Q29" s="318"/>
      <c r="R29" s="319" t="str">
        <f t="shared" si="4"/>
        <v/>
      </c>
      <c r="S29" s="314" t="str">
        <f>IF(R29="","",IFERROR(VLOOKUP($R29,'算出シート2（連携後）'!X22:AL81,9,FALSE),""))</f>
        <v/>
      </c>
      <c r="T29" s="320" t="str">
        <f>IF(R29="","",IFERROR(VLOOKUP($R29,'算出シート2（連携後）'!X22:AL81,10,FALSE),""))</f>
        <v/>
      </c>
      <c r="U29" s="320" t="str">
        <f>IF(R29="","",IFERROR(VLOOKUP($R29,'算出シート2（連携後）'!X22:AL81,11,FALSE),""))</f>
        <v/>
      </c>
      <c r="V29" s="321" t="str">
        <f>IF(R29="","",IFERROR(VLOOKUP($R29,'算出シート2（連携後）'!X22:AL81,12,FALSE),""))</f>
        <v/>
      </c>
      <c r="W29" s="322" t="str">
        <f>IF(R29="","",IFERROR(VLOOKUP($R29,'算出シート2（連携後）'!X22:AL81,13,FALSE),""))</f>
        <v/>
      </c>
      <c r="X29" s="323" t="str">
        <f>IF(R29="","",IFERROR(VLOOKUP($R29,'算出シート2（連携後）'!X22:AL81,14,FALSE),""))</f>
        <v/>
      </c>
      <c r="Z29" s="324"/>
      <c r="AA29" s="325"/>
    </row>
    <row r="30" spans="2:27" ht="15" x14ac:dyDescent="0.2">
      <c r="B30" s="41"/>
      <c r="C30" s="114"/>
      <c r="D30" s="114"/>
      <c r="E30" s="117"/>
      <c r="F30" s="326" t="str">
        <f t="shared" si="2"/>
        <v/>
      </c>
      <c r="G30" s="329">
        <f t="shared" si="3"/>
        <v>12</v>
      </c>
      <c r="H30" s="314" t="str">
        <f>IFERROR(VLOOKUP($F30,'算出シート1（連携前）'!X23:AL82,9,FALSE),"")</f>
        <v/>
      </c>
      <c r="I30" s="314" t="str">
        <f>IF(F30="","",IFERROR(VLOOKUP($F30,'算出シート1（連携前）'!$X:$AL,10,FALSE),""))</f>
        <v/>
      </c>
      <c r="J30" s="314" t="str">
        <f>IF(F30="","",IFERROR(VLOOKUP($F30,'算出シート1（連携前）'!$X:$AL,11,FALSE),""))</f>
        <v/>
      </c>
      <c r="K30" s="315" t="str">
        <f>IF(F30="","",IFERROR(VLOOKUP($F30,'算出シート1（連携前）'!$X:$AL,12,FALSE),""))</f>
        <v/>
      </c>
      <c r="L30" s="316" t="str">
        <f>IF(F30="","",IFERROR(VLOOKUP($F30,'算出シート1（連携前）'!$X:$AL,13,FALSE),""))</f>
        <v/>
      </c>
      <c r="M30" s="317" t="str">
        <f>IF(F30="","",IFERROR(VLOOKUP($F30,'算出シート1（連携前）'!$X:$AL,14,FALSE),""))</f>
        <v/>
      </c>
      <c r="N30" s="327"/>
      <c r="O30" s="328"/>
      <c r="P30" s="328"/>
      <c r="Q30" s="318"/>
      <c r="R30" s="319" t="str">
        <f t="shared" si="4"/>
        <v/>
      </c>
      <c r="S30" s="314" t="str">
        <f>IF(R30="","",IFERROR(VLOOKUP($R30,'算出シート2（連携後）'!X23:AL82,9,FALSE),""))</f>
        <v/>
      </c>
      <c r="T30" s="320" t="str">
        <f>IF(R30="","",IFERROR(VLOOKUP($R30,'算出シート2（連携後）'!X23:AL82,10,FALSE),""))</f>
        <v/>
      </c>
      <c r="U30" s="320" t="str">
        <f>IF(R30="","",IFERROR(VLOOKUP($R30,'算出シート2（連携後）'!X23:AL82,11,FALSE),""))</f>
        <v/>
      </c>
      <c r="V30" s="321" t="str">
        <f>IF(R30="","",IFERROR(VLOOKUP($R30,'算出シート2（連携後）'!X23:AL82,12,FALSE),""))</f>
        <v/>
      </c>
      <c r="W30" s="322" t="str">
        <f>IF(R30="","",IFERROR(VLOOKUP($R30,'算出シート2（連携後）'!X23:AL82,13,FALSE),""))</f>
        <v/>
      </c>
      <c r="X30" s="323" t="str">
        <f>IF(R30="","",IFERROR(VLOOKUP($R30,'算出シート2（連携後）'!X23:AL82,14,FALSE),""))</f>
        <v/>
      </c>
      <c r="Z30" s="324"/>
      <c r="AA30" s="325"/>
    </row>
    <row r="31" spans="2:27" ht="15" x14ac:dyDescent="0.2">
      <c r="B31" s="41"/>
      <c r="C31" s="114"/>
      <c r="D31" s="114"/>
      <c r="E31" s="117"/>
      <c r="F31" s="326" t="str">
        <f t="shared" si="2"/>
        <v/>
      </c>
      <c r="G31" s="329">
        <f t="shared" si="3"/>
        <v>13</v>
      </c>
      <c r="H31" s="314" t="str">
        <f>IFERROR(VLOOKUP($F31,'算出シート1（連携前）'!X24:AL83,9,FALSE),"")</f>
        <v/>
      </c>
      <c r="I31" s="314" t="str">
        <f>IF(F31="","",IFERROR(VLOOKUP($F31,'算出シート1（連携前）'!$X:$AL,10,FALSE),""))</f>
        <v/>
      </c>
      <c r="J31" s="314" t="str">
        <f>IF(F31="","",IFERROR(VLOOKUP($F31,'算出シート1（連携前）'!$X:$AL,11,FALSE),""))</f>
        <v/>
      </c>
      <c r="K31" s="315" t="str">
        <f>IF(F31="","",IFERROR(VLOOKUP($F31,'算出シート1（連携前）'!$X:$AL,12,FALSE),""))</f>
        <v/>
      </c>
      <c r="L31" s="316" t="str">
        <f>IF(F31="","",IFERROR(VLOOKUP($F31,'算出シート1（連携前）'!$X:$AL,13,FALSE),""))</f>
        <v/>
      </c>
      <c r="M31" s="317" t="str">
        <f>IF(F31="","",IFERROR(VLOOKUP($F31,'算出シート1（連携前）'!$X:$AL,14,FALSE),""))</f>
        <v/>
      </c>
      <c r="N31" s="327"/>
      <c r="O31" s="328"/>
      <c r="P31" s="328"/>
      <c r="Q31" s="318"/>
      <c r="R31" s="319" t="str">
        <f t="shared" si="4"/>
        <v/>
      </c>
      <c r="S31" s="314" t="str">
        <f>IF(R31="","",IFERROR(VLOOKUP($R31,'算出シート2（連携後）'!X24:AL83,9,FALSE),""))</f>
        <v/>
      </c>
      <c r="T31" s="320" t="str">
        <f>IF(R31="","",IFERROR(VLOOKUP($R31,'算出シート2（連携後）'!X24:AL83,10,FALSE),""))</f>
        <v/>
      </c>
      <c r="U31" s="320" t="str">
        <f>IF(R31="","",IFERROR(VLOOKUP($R31,'算出シート2（連携後）'!X24:AL83,11,FALSE),""))</f>
        <v/>
      </c>
      <c r="V31" s="321" t="str">
        <f>IF(R31="","",IFERROR(VLOOKUP($R31,'算出シート2（連携後）'!X24:AL83,12,FALSE),""))</f>
        <v/>
      </c>
      <c r="W31" s="322" t="str">
        <f>IF(R31="","",IFERROR(VLOOKUP($R31,'算出シート2（連携後）'!X24:AL83,13,FALSE),""))</f>
        <v/>
      </c>
      <c r="X31" s="323" t="str">
        <f>IF(R31="","",IFERROR(VLOOKUP($R31,'算出シート2（連携後）'!X24:AL83,14,FALSE),""))</f>
        <v/>
      </c>
      <c r="Z31" s="324"/>
      <c r="AA31" s="325"/>
    </row>
    <row r="32" spans="2:27" ht="15" x14ac:dyDescent="0.2">
      <c r="B32" s="41"/>
      <c r="C32" s="114"/>
      <c r="D32" s="114"/>
      <c r="E32" s="117"/>
      <c r="F32" s="326" t="str">
        <f t="shared" si="2"/>
        <v/>
      </c>
      <c r="G32" s="329">
        <f t="shared" si="3"/>
        <v>14</v>
      </c>
      <c r="H32" s="314" t="str">
        <f>IFERROR(VLOOKUP($F32,'算出シート1（連携前）'!X25:AL84,9,FALSE),"")</f>
        <v/>
      </c>
      <c r="I32" s="314" t="str">
        <f>IF(F32="","",IFERROR(VLOOKUP($F32,'算出シート1（連携前）'!$X:$AL,10,FALSE),""))</f>
        <v/>
      </c>
      <c r="J32" s="314" t="str">
        <f>IF(F32="","",IFERROR(VLOOKUP($F32,'算出シート1（連携前）'!$X:$AL,11,FALSE),""))</f>
        <v/>
      </c>
      <c r="K32" s="315" t="str">
        <f>IF(F32="","",IFERROR(VLOOKUP($F32,'算出シート1（連携前）'!$X:$AL,12,FALSE),""))</f>
        <v/>
      </c>
      <c r="L32" s="316" t="str">
        <f>IF(F32="","",IFERROR(VLOOKUP($F32,'算出シート1（連携前）'!$X:$AL,13,FALSE),""))</f>
        <v/>
      </c>
      <c r="M32" s="317" t="str">
        <f>IF(F32="","",IFERROR(VLOOKUP($F32,'算出シート1（連携前）'!$X:$AL,14,FALSE),""))</f>
        <v/>
      </c>
      <c r="N32" s="327"/>
      <c r="O32" s="328"/>
      <c r="P32" s="328"/>
      <c r="Q32" s="318"/>
      <c r="R32" s="319" t="str">
        <f t="shared" si="4"/>
        <v/>
      </c>
      <c r="S32" s="314" t="str">
        <f>IF(R32="","",IFERROR(VLOOKUP($R32,'算出シート2（連携後）'!X25:AL84,9,FALSE),""))</f>
        <v/>
      </c>
      <c r="T32" s="320" t="str">
        <f>IF(R32="","",IFERROR(VLOOKUP($R32,'算出シート2（連携後）'!X25:AL84,10,FALSE),""))</f>
        <v/>
      </c>
      <c r="U32" s="320" t="str">
        <f>IF(R32="","",IFERROR(VLOOKUP($R32,'算出シート2（連携後）'!X25:AL84,11,FALSE),""))</f>
        <v/>
      </c>
      <c r="V32" s="321" t="str">
        <f>IF(R32="","",IFERROR(VLOOKUP($R32,'算出シート2（連携後）'!X25:AL84,12,FALSE),""))</f>
        <v/>
      </c>
      <c r="W32" s="322" t="str">
        <f>IF(R32="","",IFERROR(VLOOKUP($R32,'算出シート2（連携後）'!X25:AL84,13,FALSE),""))</f>
        <v/>
      </c>
      <c r="X32" s="323" t="str">
        <f>IF(R32="","",IFERROR(VLOOKUP($R32,'算出シート2（連携後）'!X25:AL84,14,FALSE),""))</f>
        <v/>
      </c>
      <c r="Z32" s="324"/>
      <c r="AA32" s="325"/>
    </row>
    <row r="33" spans="2:27" ht="15" x14ac:dyDescent="0.2">
      <c r="B33" s="41"/>
      <c r="C33" s="114"/>
      <c r="D33" s="114"/>
      <c r="E33" s="117"/>
      <c r="F33" s="326" t="str">
        <f t="shared" si="2"/>
        <v/>
      </c>
      <c r="G33" s="329">
        <f t="shared" si="3"/>
        <v>15</v>
      </c>
      <c r="H33" s="314" t="str">
        <f>IFERROR(VLOOKUP($F33,'算出シート1（連携前）'!X26:AL85,9,FALSE),"")</f>
        <v/>
      </c>
      <c r="I33" s="314" t="str">
        <f>IF(F33="","",IFERROR(VLOOKUP($F33,'算出シート1（連携前）'!$X:$AL,10,FALSE),""))</f>
        <v/>
      </c>
      <c r="J33" s="314" t="str">
        <f>IF(F33="","",IFERROR(VLOOKUP($F33,'算出シート1（連携前）'!$X:$AL,11,FALSE),""))</f>
        <v/>
      </c>
      <c r="K33" s="315" t="str">
        <f>IF(F33="","",IFERROR(VLOOKUP($F33,'算出シート1（連携前）'!$X:$AL,12,FALSE),""))</f>
        <v/>
      </c>
      <c r="L33" s="316" t="str">
        <f>IF(F33="","",IFERROR(VLOOKUP($F33,'算出シート1（連携前）'!$X:$AL,13,FALSE),""))</f>
        <v/>
      </c>
      <c r="M33" s="317" t="str">
        <f>IF(F33="","",IFERROR(VLOOKUP($F33,'算出シート1（連携前）'!$X:$AL,14,FALSE),""))</f>
        <v/>
      </c>
      <c r="N33" s="327"/>
      <c r="O33" s="328"/>
      <c r="P33" s="328"/>
      <c r="Q33" s="318"/>
      <c r="R33" s="319" t="str">
        <f t="shared" si="4"/>
        <v/>
      </c>
      <c r="S33" s="314" t="str">
        <f>IF(R33="","",IFERROR(VLOOKUP($R33,'算出シート2（連携後）'!X26:AL85,9,FALSE),""))</f>
        <v/>
      </c>
      <c r="T33" s="320" t="str">
        <f>IF(R33="","",IFERROR(VLOOKUP($R33,'算出シート2（連携後）'!X26:AL85,10,FALSE),""))</f>
        <v/>
      </c>
      <c r="U33" s="320" t="str">
        <f>IF(R33="","",IFERROR(VLOOKUP($R33,'算出シート2（連携後）'!X26:AL85,11,FALSE),""))</f>
        <v/>
      </c>
      <c r="V33" s="321" t="str">
        <f>IF(R33="","",IFERROR(VLOOKUP($R33,'算出シート2（連携後）'!X26:AL85,12,FALSE),""))</f>
        <v/>
      </c>
      <c r="W33" s="322" t="str">
        <f>IF(R33="","",IFERROR(VLOOKUP($R33,'算出シート2（連携後）'!X26:AL85,13,FALSE),""))</f>
        <v/>
      </c>
      <c r="X33" s="323" t="str">
        <f>IF(R33="","",IFERROR(VLOOKUP($R33,'算出シート2（連携後）'!X26:AL85,14,FALSE),""))</f>
        <v/>
      </c>
      <c r="Z33" s="324"/>
      <c r="AA33" s="325"/>
    </row>
    <row r="34" spans="2:27" ht="15" x14ac:dyDescent="0.2">
      <c r="B34" s="41"/>
      <c r="C34" s="114"/>
      <c r="D34" s="114"/>
      <c r="E34" s="117"/>
      <c r="F34" s="326" t="str">
        <f t="shared" si="2"/>
        <v/>
      </c>
      <c r="G34" s="329">
        <f t="shared" si="3"/>
        <v>16</v>
      </c>
      <c r="H34" s="314" t="str">
        <f>IFERROR(VLOOKUP($F34,'算出シート1（連携前）'!X27:AL86,9,FALSE),"")</f>
        <v/>
      </c>
      <c r="I34" s="314" t="str">
        <f>IF(F34="","",IFERROR(VLOOKUP($F34,'算出シート1（連携前）'!$X:$AL,10,FALSE),""))</f>
        <v/>
      </c>
      <c r="J34" s="314" t="str">
        <f>IF(F34="","",IFERROR(VLOOKUP($F34,'算出シート1（連携前）'!$X:$AL,11,FALSE),""))</f>
        <v/>
      </c>
      <c r="K34" s="315" t="str">
        <f>IF(F34="","",IFERROR(VLOOKUP($F34,'算出シート1（連携前）'!$X:$AL,12,FALSE),""))</f>
        <v/>
      </c>
      <c r="L34" s="316" t="str">
        <f>IF(F34="","",IFERROR(VLOOKUP($F34,'算出シート1（連携前）'!$X:$AL,13,FALSE),""))</f>
        <v/>
      </c>
      <c r="M34" s="317" t="str">
        <f>IF(F34="","",IFERROR(VLOOKUP($F34,'算出シート1（連携前）'!$X:$AL,14,FALSE),""))</f>
        <v/>
      </c>
      <c r="N34" s="327"/>
      <c r="O34" s="328"/>
      <c r="P34" s="328"/>
      <c r="Q34" s="318"/>
      <c r="R34" s="319" t="str">
        <f t="shared" si="4"/>
        <v/>
      </c>
      <c r="S34" s="314" t="str">
        <f>IF(R34="","",IFERROR(VLOOKUP($R34,'算出シート2（連携後）'!X27:AL86,9,FALSE),""))</f>
        <v/>
      </c>
      <c r="T34" s="320" t="str">
        <f>IF(R34="","",IFERROR(VLOOKUP($R34,'算出シート2（連携後）'!X27:AL86,10,FALSE),""))</f>
        <v/>
      </c>
      <c r="U34" s="320" t="str">
        <f>IF(R34="","",IFERROR(VLOOKUP($R34,'算出シート2（連携後）'!X27:AL86,11,FALSE),""))</f>
        <v/>
      </c>
      <c r="V34" s="321" t="str">
        <f>IF(R34="","",IFERROR(VLOOKUP($R34,'算出シート2（連携後）'!X27:AL86,12,FALSE),""))</f>
        <v/>
      </c>
      <c r="W34" s="322" t="str">
        <f>IF(R34="","",IFERROR(VLOOKUP($R34,'算出シート2（連携後）'!X27:AL86,13,FALSE),""))</f>
        <v/>
      </c>
      <c r="X34" s="323" t="str">
        <f>IF(R34="","",IFERROR(VLOOKUP($R34,'算出シート2（連携後）'!X27:AL86,14,FALSE),""))</f>
        <v/>
      </c>
      <c r="Z34" s="324"/>
      <c r="AA34" s="325"/>
    </row>
    <row r="35" spans="2:27" ht="15" x14ac:dyDescent="0.2">
      <c r="B35" s="41"/>
      <c r="C35" s="114"/>
      <c r="D35" s="114"/>
      <c r="E35" s="117"/>
      <c r="F35" s="326" t="str">
        <f t="shared" si="2"/>
        <v/>
      </c>
      <c r="G35" s="329">
        <f t="shared" si="3"/>
        <v>17</v>
      </c>
      <c r="H35" s="314" t="str">
        <f>IFERROR(VLOOKUP($F35,'算出シート1（連携前）'!X28:AL87,9,FALSE),"")</f>
        <v/>
      </c>
      <c r="I35" s="314" t="str">
        <f>IF(F35="","",IFERROR(VLOOKUP($F35,'算出シート1（連携前）'!$X:$AL,10,FALSE),""))</f>
        <v/>
      </c>
      <c r="J35" s="314" t="str">
        <f>IF(F35="","",IFERROR(VLOOKUP($F35,'算出シート1（連携前）'!$X:$AL,11,FALSE),""))</f>
        <v/>
      </c>
      <c r="K35" s="315" t="str">
        <f>IF(F35="","",IFERROR(VLOOKUP($F35,'算出シート1（連携前）'!$X:$AL,12,FALSE),""))</f>
        <v/>
      </c>
      <c r="L35" s="316" t="str">
        <f>IF(F35="","",IFERROR(VLOOKUP($F35,'算出シート1（連携前）'!$X:$AL,13,FALSE),""))</f>
        <v/>
      </c>
      <c r="M35" s="317" t="str">
        <f>IF(F35="","",IFERROR(VLOOKUP($F35,'算出シート1（連携前）'!$X:$AL,14,FALSE),""))</f>
        <v/>
      </c>
      <c r="N35" s="327"/>
      <c r="O35" s="328"/>
      <c r="P35" s="328"/>
      <c r="Q35" s="318"/>
      <c r="R35" s="319" t="str">
        <f t="shared" si="4"/>
        <v/>
      </c>
      <c r="S35" s="314" t="str">
        <f>IF(R35="","",IFERROR(VLOOKUP($R35,'算出シート2（連携後）'!X28:AL87,9,FALSE),""))</f>
        <v/>
      </c>
      <c r="T35" s="320" t="str">
        <f>IF(R35="","",IFERROR(VLOOKUP($R35,'算出シート2（連携後）'!X28:AL87,10,FALSE),""))</f>
        <v/>
      </c>
      <c r="U35" s="320" t="str">
        <f>IF(R35="","",IFERROR(VLOOKUP($R35,'算出シート2（連携後）'!X28:AL87,11,FALSE),""))</f>
        <v/>
      </c>
      <c r="V35" s="321" t="str">
        <f>IF(R35="","",IFERROR(VLOOKUP($R35,'算出シート2（連携後）'!X28:AL87,12,FALSE),""))</f>
        <v/>
      </c>
      <c r="W35" s="322" t="str">
        <f>IF(R35="","",IFERROR(VLOOKUP($R35,'算出シート2（連携後）'!X28:AL87,13,FALSE),""))</f>
        <v/>
      </c>
      <c r="X35" s="323" t="str">
        <f>IF(R35="","",IFERROR(VLOOKUP($R35,'算出シート2（連携後）'!X28:AL87,14,FALSE),""))</f>
        <v/>
      </c>
      <c r="Z35" s="324"/>
      <c r="AA35" s="325"/>
    </row>
    <row r="36" spans="2:27" ht="15" x14ac:dyDescent="0.2">
      <c r="B36" s="41"/>
      <c r="C36" s="114"/>
      <c r="D36" s="114"/>
      <c r="E36" s="117"/>
      <c r="F36" s="326" t="str">
        <f t="shared" si="2"/>
        <v/>
      </c>
      <c r="G36" s="329">
        <f t="shared" si="3"/>
        <v>18</v>
      </c>
      <c r="H36" s="314" t="str">
        <f>IFERROR(VLOOKUP($F36,'算出シート1（連携前）'!X29:AL88,9,FALSE),"")</f>
        <v/>
      </c>
      <c r="I36" s="314" t="str">
        <f>IF(F36="","",IFERROR(VLOOKUP($F36,'算出シート1（連携前）'!$X:$AL,10,FALSE),""))</f>
        <v/>
      </c>
      <c r="J36" s="314" t="str">
        <f>IF(F36="","",IFERROR(VLOOKUP($F36,'算出シート1（連携前）'!$X:$AL,11,FALSE),""))</f>
        <v/>
      </c>
      <c r="K36" s="315" t="str">
        <f>IF(F36="","",IFERROR(VLOOKUP($F36,'算出シート1（連携前）'!$X:$AL,12,FALSE),""))</f>
        <v/>
      </c>
      <c r="L36" s="316" t="str">
        <f>IF(F36="","",IFERROR(VLOOKUP($F36,'算出シート1（連携前）'!$X:$AL,13,FALSE),""))</f>
        <v/>
      </c>
      <c r="M36" s="317" t="str">
        <f>IF(F36="","",IFERROR(VLOOKUP($F36,'算出シート1（連携前）'!$X:$AL,14,FALSE),""))</f>
        <v/>
      </c>
      <c r="N36" s="327"/>
      <c r="O36" s="328"/>
      <c r="P36" s="328"/>
      <c r="Q36" s="318"/>
      <c r="R36" s="319" t="str">
        <f t="shared" si="4"/>
        <v/>
      </c>
      <c r="S36" s="314" t="str">
        <f>IF(R36="","",IFERROR(VLOOKUP($R36,'算出シート2（連携後）'!X29:AL88,9,FALSE),""))</f>
        <v/>
      </c>
      <c r="T36" s="320" t="str">
        <f>IF(R36="","",IFERROR(VLOOKUP($R36,'算出シート2（連携後）'!X29:AL88,10,FALSE),""))</f>
        <v/>
      </c>
      <c r="U36" s="320" t="str">
        <f>IF(R36="","",IFERROR(VLOOKUP($R36,'算出シート2（連携後）'!X29:AL88,11,FALSE),""))</f>
        <v/>
      </c>
      <c r="V36" s="321" t="str">
        <f>IF(R36="","",IFERROR(VLOOKUP($R36,'算出シート2（連携後）'!X29:AL88,12,FALSE),""))</f>
        <v/>
      </c>
      <c r="W36" s="322" t="str">
        <f>IF(R36="","",IFERROR(VLOOKUP($R36,'算出シート2（連携後）'!X29:AL88,13,FALSE),""))</f>
        <v/>
      </c>
      <c r="X36" s="323" t="str">
        <f>IF(R36="","",IFERROR(VLOOKUP($R36,'算出シート2（連携後）'!X29:AL88,14,FALSE),""))</f>
        <v/>
      </c>
      <c r="Z36" s="324"/>
      <c r="AA36" s="325"/>
    </row>
    <row r="37" spans="2:27" ht="15" x14ac:dyDescent="0.2">
      <c r="B37" s="41"/>
      <c r="C37" s="114"/>
      <c r="D37" s="114"/>
      <c r="E37" s="117"/>
      <c r="F37" s="326" t="str">
        <f t="shared" si="2"/>
        <v/>
      </c>
      <c r="G37" s="329">
        <f t="shared" si="3"/>
        <v>19</v>
      </c>
      <c r="H37" s="314" t="str">
        <f>IFERROR(VLOOKUP($F37,'算出シート1（連携前）'!X30:AL89,9,FALSE),"")</f>
        <v/>
      </c>
      <c r="I37" s="314" t="str">
        <f>IF(F37="","",IFERROR(VLOOKUP($F37,'算出シート1（連携前）'!$X:$AL,10,FALSE),""))</f>
        <v/>
      </c>
      <c r="J37" s="314" t="str">
        <f>IF(F37="","",IFERROR(VLOOKUP($F37,'算出シート1（連携前）'!$X:$AL,11,FALSE),""))</f>
        <v/>
      </c>
      <c r="K37" s="315" t="str">
        <f>IF(F37="","",IFERROR(VLOOKUP($F37,'算出シート1（連携前）'!$X:$AL,12,FALSE),""))</f>
        <v/>
      </c>
      <c r="L37" s="316" t="str">
        <f>IF(F37="","",IFERROR(VLOOKUP($F37,'算出シート1（連携前）'!$X:$AL,13,FALSE),""))</f>
        <v/>
      </c>
      <c r="M37" s="317" t="str">
        <f>IF(F37="","",IFERROR(VLOOKUP($F37,'算出シート1（連携前）'!$X:$AL,14,FALSE),""))</f>
        <v/>
      </c>
      <c r="N37" s="327"/>
      <c r="O37" s="328"/>
      <c r="P37" s="328"/>
      <c r="Q37" s="318"/>
      <c r="R37" s="319" t="str">
        <f t="shared" si="4"/>
        <v/>
      </c>
      <c r="S37" s="314" t="str">
        <f>IF(R37="","",IFERROR(VLOOKUP($R37,'算出シート2（連携後）'!X30:AL89,9,FALSE),""))</f>
        <v/>
      </c>
      <c r="T37" s="320" t="str">
        <f>IF(R37="","",IFERROR(VLOOKUP($R37,'算出シート2（連携後）'!X30:AL89,10,FALSE),""))</f>
        <v/>
      </c>
      <c r="U37" s="320" t="str">
        <f>IF(R37="","",IFERROR(VLOOKUP($R37,'算出シート2（連携後）'!X30:AL89,11,FALSE),""))</f>
        <v/>
      </c>
      <c r="V37" s="321" t="str">
        <f>IF(R37="","",IFERROR(VLOOKUP($R37,'算出シート2（連携後）'!X30:AL89,12,FALSE),""))</f>
        <v/>
      </c>
      <c r="W37" s="322" t="str">
        <f>IF(R37="","",IFERROR(VLOOKUP($R37,'算出シート2（連携後）'!X30:AL89,13,FALSE),""))</f>
        <v/>
      </c>
      <c r="X37" s="323" t="str">
        <f>IF(R37="","",IFERROR(VLOOKUP($R37,'算出シート2（連携後）'!X30:AL89,14,FALSE),""))</f>
        <v/>
      </c>
      <c r="Z37" s="324"/>
      <c r="AA37" s="325"/>
    </row>
    <row r="38" spans="2:27" ht="15" x14ac:dyDescent="0.2">
      <c r="B38" s="41"/>
      <c r="C38" s="114"/>
      <c r="D38" s="114"/>
      <c r="E38" s="117"/>
      <c r="F38" s="326" t="str">
        <f t="shared" si="2"/>
        <v/>
      </c>
      <c r="G38" s="329">
        <f t="shared" si="3"/>
        <v>20</v>
      </c>
      <c r="H38" s="314" t="str">
        <f>IFERROR(VLOOKUP($F38,'算出シート1（連携前）'!X31:AL90,9,FALSE),"")</f>
        <v/>
      </c>
      <c r="I38" s="314" t="str">
        <f>IF(F38="","",IFERROR(VLOOKUP($F38,'算出シート1（連携前）'!$X:$AL,10,FALSE),""))</f>
        <v/>
      </c>
      <c r="J38" s="314" t="str">
        <f>IF(F38="","",IFERROR(VLOOKUP($F38,'算出シート1（連携前）'!$X:$AL,11,FALSE),""))</f>
        <v/>
      </c>
      <c r="K38" s="315" t="str">
        <f>IF(F38="","",IFERROR(VLOOKUP($F38,'算出シート1（連携前）'!$X:$AL,12,FALSE),""))</f>
        <v/>
      </c>
      <c r="L38" s="316" t="str">
        <f>IF(F38="","",IFERROR(VLOOKUP($F38,'算出シート1（連携前）'!$X:$AL,13,FALSE),""))</f>
        <v/>
      </c>
      <c r="M38" s="317" t="str">
        <f>IF(F38="","",IFERROR(VLOOKUP($F38,'算出シート1（連携前）'!$X:$AL,14,FALSE),""))</f>
        <v/>
      </c>
      <c r="N38" s="327"/>
      <c r="O38" s="328"/>
      <c r="P38" s="328"/>
      <c r="Q38" s="318"/>
      <c r="R38" s="319" t="str">
        <f t="shared" si="4"/>
        <v/>
      </c>
      <c r="S38" s="314" t="str">
        <f>IF(R38="","",IFERROR(VLOOKUP($R38,'算出シート2（連携後）'!X31:AL90,9,FALSE),""))</f>
        <v/>
      </c>
      <c r="T38" s="320" t="str">
        <f>IF(R38="","",IFERROR(VLOOKUP($R38,'算出シート2（連携後）'!X31:AL90,10,FALSE),""))</f>
        <v/>
      </c>
      <c r="U38" s="320" t="str">
        <f>IF(R38="","",IFERROR(VLOOKUP($R38,'算出シート2（連携後）'!X31:AL90,11,FALSE),""))</f>
        <v/>
      </c>
      <c r="V38" s="321" t="str">
        <f>IF(R38="","",IFERROR(VLOOKUP($R38,'算出シート2（連携後）'!X31:AL90,12,FALSE),""))</f>
        <v/>
      </c>
      <c r="W38" s="322" t="str">
        <f>IF(R38="","",IFERROR(VLOOKUP($R38,'算出シート2（連携後）'!X31:AL90,13,FALSE),""))</f>
        <v/>
      </c>
      <c r="X38" s="323" t="str">
        <f>IF(R38="","",IFERROR(VLOOKUP($R38,'算出シート2（連携後）'!X31:AL90,14,FALSE),""))</f>
        <v/>
      </c>
      <c r="Z38" s="324"/>
      <c r="AA38" s="325"/>
    </row>
    <row r="39" spans="2:27" ht="15" x14ac:dyDescent="0.2">
      <c r="B39" s="41"/>
      <c r="C39" s="114"/>
      <c r="D39" s="114"/>
      <c r="E39" s="117"/>
      <c r="F39" s="326" t="str">
        <f t="shared" si="2"/>
        <v/>
      </c>
      <c r="G39" s="329">
        <f t="shared" si="3"/>
        <v>21</v>
      </c>
      <c r="H39" s="314" t="str">
        <f>IFERROR(VLOOKUP($F39,'算出シート1（連携前）'!X32:AL91,9,FALSE),"")</f>
        <v/>
      </c>
      <c r="I39" s="314" t="str">
        <f>IF(F39="","",IFERROR(VLOOKUP($F39,'算出シート1（連携前）'!$X:$AL,10,FALSE),""))</f>
        <v/>
      </c>
      <c r="J39" s="314" t="str">
        <f>IF(F39="","",IFERROR(VLOOKUP($F39,'算出シート1（連携前）'!$X:$AL,11,FALSE),""))</f>
        <v/>
      </c>
      <c r="K39" s="315" t="str">
        <f>IF(F39="","",IFERROR(VLOOKUP($F39,'算出シート1（連携前）'!$X:$AL,12,FALSE),""))</f>
        <v/>
      </c>
      <c r="L39" s="316" t="str">
        <f>IF(F39="","",IFERROR(VLOOKUP($F39,'算出シート1（連携前）'!$X:$AL,13,FALSE),""))</f>
        <v/>
      </c>
      <c r="M39" s="317" t="str">
        <f>IF(F39="","",IFERROR(VLOOKUP($F39,'算出シート1（連携前）'!$X:$AL,14,FALSE),""))</f>
        <v/>
      </c>
      <c r="N39" s="327"/>
      <c r="O39" s="328"/>
      <c r="P39" s="328"/>
      <c r="Q39" s="318"/>
      <c r="R39" s="319" t="str">
        <f t="shared" si="4"/>
        <v/>
      </c>
      <c r="S39" s="314" t="str">
        <f>IF(R39="","",IFERROR(VLOOKUP($R39,'算出シート2（連携後）'!X32:AL91,9,FALSE),""))</f>
        <v/>
      </c>
      <c r="T39" s="320" t="str">
        <f>IF(R39="","",IFERROR(VLOOKUP($R39,'算出シート2（連携後）'!X32:AL91,10,FALSE),""))</f>
        <v/>
      </c>
      <c r="U39" s="320" t="str">
        <f>IF(R39="","",IFERROR(VLOOKUP($R39,'算出シート2（連携後）'!X32:AL91,11,FALSE),""))</f>
        <v/>
      </c>
      <c r="V39" s="321" t="str">
        <f>IF(R39="","",IFERROR(VLOOKUP($R39,'算出シート2（連携後）'!X32:AL91,12,FALSE),""))</f>
        <v/>
      </c>
      <c r="W39" s="322" t="str">
        <f>IF(R39="","",IFERROR(VLOOKUP($R39,'算出シート2（連携後）'!X32:AL91,13,FALSE),""))</f>
        <v/>
      </c>
      <c r="X39" s="323" t="str">
        <f>IF(R39="","",IFERROR(VLOOKUP($R39,'算出シート2（連携後）'!X32:AL91,14,FALSE),""))</f>
        <v/>
      </c>
      <c r="Z39" s="324"/>
      <c r="AA39" s="325"/>
    </row>
    <row r="40" spans="2:27" ht="15" x14ac:dyDescent="0.2">
      <c r="B40" s="41"/>
      <c r="C40" s="114"/>
      <c r="D40" s="114"/>
      <c r="E40" s="117"/>
      <c r="F40" s="326" t="str">
        <f t="shared" si="2"/>
        <v/>
      </c>
      <c r="G40" s="329">
        <f t="shared" si="3"/>
        <v>22</v>
      </c>
      <c r="H40" s="314" t="str">
        <f>IFERROR(VLOOKUP($F40,'算出シート1（連携前）'!X33:AL92,9,FALSE),"")</f>
        <v/>
      </c>
      <c r="I40" s="314" t="str">
        <f>IF(F40="","",IFERROR(VLOOKUP($F40,'算出シート1（連携前）'!$X:$AL,10,FALSE),""))</f>
        <v/>
      </c>
      <c r="J40" s="314" t="str">
        <f>IF(F40="","",IFERROR(VLOOKUP($F40,'算出シート1（連携前）'!$X:$AL,11,FALSE),""))</f>
        <v/>
      </c>
      <c r="K40" s="315" t="str">
        <f>IF(F40="","",IFERROR(VLOOKUP($F40,'算出シート1（連携前）'!$X:$AL,12,FALSE),""))</f>
        <v/>
      </c>
      <c r="L40" s="316" t="str">
        <f>IF(F40="","",IFERROR(VLOOKUP($F40,'算出シート1（連携前）'!$X:$AL,13,FALSE),""))</f>
        <v/>
      </c>
      <c r="M40" s="317" t="str">
        <f>IF(F40="","",IFERROR(VLOOKUP($F40,'算出シート1（連携前）'!$X:$AL,14,FALSE),""))</f>
        <v/>
      </c>
      <c r="N40" s="327"/>
      <c r="O40" s="328"/>
      <c r="P40" s="328"/>
      <c r="Q40" s="318"/>
      <c r="R40" s="319" t="str">
        <f t="shared" si="4"/>
        <v/>
      </c>
      <c r="S40" s="314" t="str">
        <f>IF(R40="","",IFERROR(VLOOKUP($R40,'算出シート2（連携後）'!X33:AL92,9,FALSE),""))</f>
        <v/>
      </c>
      <c r="T40" s="320" t="str">
        <f>IF(R40="","",IFERROR(VLOOKUP($R40,'算出シート2（連携後）'!X33:AL92,10,FALSE),""))</f>
        <v/>
      </c>
      <c r="U40" s="320" t="str">
        <f>IF(R40="","",IFERROR(VLOOKUP($R40,'算出シート2（連携後）'!X33:AL92,11,FALSE),""))</f>
        <v/>
      </c>
      <c r="V40" s="321" t="str">
        <f>IF(R40="","",IFERROR(VLOOKUP($R40,'算出シート2（連携後）'!X33:AL92,12,FALSE),""))</f>
        <v/>
      </c>
      <c r="W40" s="322" t="str">
        <f>IF(R40="","",IFERROR(VLOOKUP($R40,'算出シート2（連携後）'!X33:AL92,13,FALSE),""))</f>
        <v/>
      </c>
      <c r="X40" s="323" t="str">
        <f>IF(R40="","",IFERROR(VLOOKUP($R40,'算出シート2（連携後）'!X33:AL92,14,FALSE),""))</f>
        <v/>
      </c>
      <c r="Z40" s="324"/>
      <c r="AA40" s="325"/>
    </row>
    <row r="41" spans="2:27" ht="15" x14ac:dyDescent="0.2">
      <c r="B41" s="41"/>
      <c r="C41" s="114"/>
      <c r="D41" s="114"/>
      <c r="E41" s="117"/>
      <c r="F41" s="326" t="str">
        <f t="shared" si="2"/>
        <v/>
      </c>
      <c r="G41" s="329">
        <f t="shared" si="3"/>
        <v>23</v>
      </c>
      <c r="H41" s="314" t="str">
        <f>IFERROR(VLOOKUP($F41,'算出シート1（連携前）'!X34:AL93,9,FALSE),"")</f>
        <v/>
      </c>
      <c r="I41" s="314" t="str">
        <f>IF(F41="","",IFERROR(VLOOKUP($F41,'算出シート1（連携前）'!$X:$AL,10,FALSE),""))</f>
        <v/>
      </c>
      <c r="J41" s="314" t="str">
        <f>IF(F41="","",IFERROR(VLOOKUP($F41,'算出シート1（連携前）'!$X:$AL,11,FALSE),""))</f>
        <v/>
      </c>
      <c r="K41" s="315" t="str">
        <f>IF(F41="","",IFERROR(VLOOKUP($F41,'算出シート1（連携前）'!$X:$AL,12,FALSE),""))</f>
        <v/>
      </c>
      <c r="L41" s="316" t="str">
        <f>IF(F41="","",IFERROR(VLOOKUP($F41,'算出シート1（連携前）'!$X:$AL,13,FALSE),""))</f>
        <v/>
      </c>
      <c r="M41" s="317" t="str">
        <f>IF(F41="","",IFERROR(VLOOKUP($F41,'算出シート1（連携前）'!$X:$AL,14,FALSE),""))</f>
        <v/>
      </c>
      <c r="N41" s="327"/>
      <c r="O41" s="328"/>
      <c r="P41" s="328"/>
      <c r="Q41" s="318"/>
      <c r="R41" s="319" t="str">
        <f t="shared" si="4"/>
        <v/>
      </c>
      <c r="S41" s="314" t="str">
        <f>IF(R41="","",IFERROR(VLOOKUP($R41,'算出シート2（連携後）'!X34:AL93,9,FALSE),""))</f>
        <v/>
      </c>
      <c r="T41" s="320" t="str">
        <f>IF(R41="","",IFERROR(VLOOKUP($R41,'算出シート2（連携後）'!X34:AL93,10,FALSE),""))</f>
        <v/>
      </c>
      <c r="U41" s="320" t="str">
        <f>IF(R41="","",IFERROR(VLOOKUP($R41,'算出シート2（連携後）'!X34:AL93,11,FALSE),""))</f>
        <v/>
      </c>
      <c r="V41" s="321" t="str">
        <f>IF(R41="","",IFERROR(VLOOKUP($R41,'算出シート2（連携後）'!X34:AL93,12,FALSE),""))</f>
        <v/>
      </c>
      <c r="W41" s="322" t="str">
        <f>IF(R41="","",IFERROR(VLOOKUP($R41,'算出シート2（連携後）'!X34:AL93,13,FALSE),""))</f>
        <v/>
      </c>
      <c r="X41" s="323" t="str">
        <f>IF(R41="","",IFERROR(VLOOKUP($R41,'算出シート2（連携後）'!X34:AL93,14,FALSE),""))</f>
        <v/>
      </c>
      <c r="Z41" s="324"/>
      <c r="AA41" s="325"/>
    </row>
    <row r="42" spans="2:27" ht="15" x14ac:dyDescent="0.2">
      <c r="B42" s="41"/>
      <c r="C42" s="114"/>
      <c r="D42" s="114"/>
      <c r="E42" s="117"/>
      <c r="F42" s="326" t="str">
        <f t="shared" si="2"/>
        <v/>
      </c>
      <c r="G42" s="329">
        <f t="shared" si="3"/>
        <v>24</v>
      </c>
      <c r="H42" s="314" t="str">
        <f>IFERROR(VLOOKUP($F42,'算出シート1（連携前）'!X35:AL94,9,FALSE),"")</f>
        <v/>
      </c>
      <c r="I42" s="314" t="str">
        <f>IF(F42="","",IFERROR(VLOOKUP($F42,'算出シート1（連携前）'!$X:$AL,10,FALSE),""))</f>
        <v/>
      </c>
      <c r="J42" s="314" t="str">
        <f>IF(F42="","",IFERROR(VLOOKUP($F42,'算出シート1（連携前）'!$X:$AL,11,FALSE),""))</f>
        <v/>
      </c>
      <c r="K42" s="315" t="str">
        <f>IF(F42="","",IFERROR(VLOOKUP($F42,'算出シート1（連携前）'!$X:$AL,12,FALSE),""))</f>
        <v/>
      </c>
      <c r="L42" s="316" t="str">
        <f>IF(F42="","",IFERROR(VLOOKUP($F42,'算出シート1（連携前）'!$X:$AL,13,FALSE),""))</f>
        <v/>
      </c>
      <c r="M42" s="317" t="str">
        <f>IF(F42="","",IFERROR(VLOOKUP($F42,'算出シート1（連携前）'!$X:$AL,14,FALSE),""))</f>
        <v/>
      </c>
      <c r="N42" s="327"/>
      <c r="O42" s="328"/>
      <c r="P42" s="328"/>
      <c r="Q42" s="318"/>
      <c r="R42" s="319" t="str">
        <f t="shared" si="4"/>
        <v/>
      </c>
      <c r="S42" s="314" t="str">
        <f>IF(R42="","",IFERROR(VLOOKUP($R42,'算出シート2（連携後）'!X35:AL94,9,FALSE),""))</f>
        <v/>
      </c>
      <c r="T42" s="320" t="str">
        <f>IF(R42="","",IFERROR(VLOOKUP($R42,'算出シート2（連携後）'!X35:AL94,10,FALSE),""))</f>
        <v/>
      </c>
      <c r="U42" s="320" t="str">
        <f>IF(R42="","",IFERROR(VLOOKUP($R42,'算出シート2（連携後）'!X35:AL94,11,FALSE),""))</f>
        <v/>
      </c>
      <c r="V42" s="321" t="str">
        <f>IF(R42="","",IFERROR(VLOOKUP($R42,'算出シート2（連携後）'!X35:AL94,12,FALSE),""))</f>
        <v/>
      </c>
      <c r="W42" s="322" t="str">
        <f>IF(R42="","",IFERROR(VLOOKUP($R42,'算出シート2（連携後）'!X35:AL94,13,FALSE),""))</f>
        <v/>
      </c>
      <c r="X42" s="323" t="str">
        <f>IF(R42="","",IFERROR(VLOOKUP($R42,'算出シート2（連携後）'!X35:AL94,14,FALSE),""))</f>
        <v/>
      </c>
      <c r="Z42" s="324"/>
      <c r="AA42" s="325"/>
    </row>
    <row r="43" spans="2:27" ht="15" x14ac:dyDescent="0.2">
      <c r="B43" s="41"/>
      <c r="C43" s="114"/>
      <c r="D43" s="114"/>
      <c r="E43" s="117"/>
      <c r="F43" s="326" t="str">
        <f t="shared" si="2"/>
        <v/>
      </c>
      <c r="G43" s="329">
        <f t="shared" si="3"/>
        <v>25</v>
      </c>
      <c r="H43" s="314" t="str">
        <f>IFERROR(VLOOKUP($F43,'算出シート1（連携前）'!X36:AL95,9,FALSE),"")</f>
        <v/>
      </c>
      <c r="I43" s="314" t="str">
        <f>IF(F43="","",IFERROR(VLOOKUP($F43,'算出シート1（連携前）'!$X:$AL,10,FALSE),""))</f>
        <v/>
      </c>
      <c r="J43" s="314" t="str">
        <f>IF(F43="","",IFERROR(VLOOKUP($F43,'算出シート1（連携前）'!$X:$AL,11,FALSE),""))</f>
        <v/>
      </c>
      <c r="K43" s="315" t="str">
        <f>IF(F43="","",IFERROR(VLOOKUP($F43,'算出シート1（連携前）'!$X:$AL,12,FALSE),""))</f>
        <v/>
      </c>
      <c r="L43" s="316" t="str">
        <f>IF(F43="","",IFERROR(VLOOKUP($F43,'算出シート1（連携前）'!$X:$AL,13,FALSE),""))</f>
        <v/>
      </c>
      <c r="M43" s="317" t="str">
        <f>IF(F43="","",IFERROR(VLOOKUP($F43,'算出シート1（連携前）'!$X:$AL,14,FALSE),""))</f>
        <v/>
      </c>
      <c r="N43" s="327"/>
      <c r="O43" s="328"/>
      <c r="P43" s="328"/>
      <c r="Q43" s="318"/>
      <c r="R43" s="319" t="str">
        <f t="shared" si="4"/>
        <v/>
      </c>
      <c r="S43" s="314" t="str">
        <f>IF(R43="","",IFERROR(VLOOKUP($R43,'算出シート2（連携後）'!X36:AL95,9,FALSE),""))</f>
        <v/>
      </c>
      <c r="T43" s="320" t="str">
        <f>IF(R43="","",IFERROR(VLOOKUP($R43,'算出シート2（連携後）'!X36:AL95,10,FALSE),""))</f>
        <v/>
      </c>
      <c r="U43" s="320" t="str">
        <f>IF(R43="","",IFERROR(VLOOKUP($R43,'算出シート2（連携後）'!X36:AL95,11,FALSE),""))</f>
        <v/>
      </c>
      <c r="V43" s="321" t="str">
        <f>IF(R43="","",IFERROR(VLOOKUP($R43,'算出シート2（連携後）'!X36:AL95,12,FALSE),""))</f>
        <v/>
      </c>
      <c r="W43" s="322" t="str">
        <f>IF(R43="","",IFERROR(VLOOKUP($R43,'算出シート2（連携後）'!X36:AL95,13,FALSE),""))</f>
        <v/>
      </c>
      <c r="X43" s="323" t="str">
        <f>IF(R43="","",IFERROR(VLOOKUP($R43,'算出シート2（連携後）'!X36:AL95,14,FALSE),""))</f>
        <v/>
      </c>
      <c r="Z43" s="324"/>
      <c r="AA43" s="325"/>
    </row>
    <row r="44" spans="2:27" ht="15" x14ac:dyDescent="0.2">
      <c r="B44" s="41"/>
      <c r="C44" s="114"/>
      <c r="D44" s="114"/>
      <c r="E44" s="117"/>
      <c r="F44" s="326" t="str">
        <f t="shared" si="2"/>
        <v/>
      </c>
      <c r="G44" s="329">
        <f t="shared" si="3"/>
        <v>26</v>
      </c>
      <c r="H44" s="314" t="str">
        <f>IFERROR(VLOOKUP($F44,'算出シート1（連携前）'!X37:AL96,9,FALSE),"")</f>
        <v/>
      </c>
      <c r="I44" s="314" t="str">
        <f>IF(F44="","",IFERROR(VLOOKUP($F44,'算出シート1（連携前）'!$X:$AL,10,FALSE),""))</f>
        <v/>
      </c>
      <c r="J44" s="314" t="str">
        <f>IF(F44="","",IFERROR(VLOOKUP($F44,'算出シート1（連携前）'!$X:$AL,11,FALSE),""))</f>
        <v/>
      </c>
      <c r="K44" s="315" t="str">
        <f>IF(F44="","",IFERROR(VLOOKUP($F44,'算出シート1（連携前）'!$X:$AL,12,FALSE),""))</f>
        <v/>
      </c>
      <c r="L44" s="316" t="str">
        <f>IF(F44="","",IFERROR(VLOOKUP($F44,'算出シート1（連携前）'!$X:$AL,13,FALSE),""))</f>
        <v/>
      </c>
      <c r="M44" s="317" t="str">
        <f>IF(F44="","",IFERROR(VLOOKUP($F44,'算出シート1（連携前）'!$X:$AL,14,FALSE),""))</f>
        <v/>
      </c>
      <c r="N44" s="327"/>
      <c r="O44" s="328"/>
      <c r="P44" s="328"/>
      <c r="Q44" s="318"/>
      <c r="R44" s="319" t="str">
        <f t="shared" si="4"/>
        <v/>
      </c>
      <c r="S44" s="314" t="str">
        <f>IF(R44="","",IFERROR(VLOOKUP($R44,'算出シート2（連携後）'!X37:AL96,9,FALSE),""))</f>
        <v/>
      </c>
      <c r="T44" s="320" t="str">
        <f>IF(R44="","",IFERROR(VLOOKUP($R44,'算出シート2（連携後）'!X37:AL96,10,FALSE),""))</f>
        <v/>
      </c>
      <c r="U44" s="320" t="str">
        <f>IF(R44="","",IFERROR(VLOOKUP($R44,'算出シート2（連携後）'!X37:AL96,11,FALSE),""))</f>
        <v/>
      </c>
      <c r="V44" s="321" t="str">
        <f>IF(R44="","",IFERROR(VLOOKUP($R44,'算出シート2（連携後）'!X37:AL96,12,FALSE),""))</f>
        <v/>
      </c>
      <c r="W44" s="322" t="str">
        <f>IF(R44="","",IFERROR(VLOOKUP($R44,'算出シート2（連携後）'!X37:AL96,13,FALSE),""))</f>
        <v/>
      </c>
      <c r="X44" s="323" t="str">
        <f>IF(R44="","",IFERROR(VLOOKUP($R44,'算出シート2（連携後）'!X37:AL96,14,FALSE),""))</f>
        <v/>
      </c>
      <c r="Z44" s="324"/>
      <c r="AA44" s="325"/>
    </row>
    <row r="45" spans="2:27" ht="15" x14ac:dyDescent="0.2">
      <c r="B45" s="41"/>
      <c r="C45" s="114"/>
      <c r="D45" s="114"/>
      <c r="E45" s="117"/>
      <c r="F45" s="326" t="str">
        <f t="shared" si="2"/>
        <v/>
      </c>
      <c r="G45" s="329">
        <f t="shared" si="3"/>
        <v>27</v>
      </c>
      <c r="H45" s="314" t="str">
        <f>IFERROR(VLOOKUP($F45,'算出シート1（連携前）'!X38:AL97,9,FALSE),"")</f>
        <v/>
      </c>
      <c r="I45" s="314" t="str">
        <f>IF(F45="","",IFERROR(VLOOKUP($F45,'算出シート1（連携前）'!$X:$AL,10,FALSE),""))</f>
        <v/>
      </c>
      <c r="J45" s="314" t="str">
        <f>IF(F45="","",IFERROR(VLOOKUP($F45,'算出シート1（連携前）'!$X:$AL,11,FALSE),""))</f>
        <v/>
      </c>
      <c r="K45" s="315" t="str">
        <f>IF(F45="","",IFERROR(VLOOKUP($F45,'算出シート1（連携前）'!$X:$AL,12,FALSE),""))</f>
        <v/>
      </c>
      <c r="L45" s="316" t="str">
        <f>IF(F45="","",IFERROR(VLOOKUP($F45,'算出シート1（連携前）'!$X:$AL,13,FALSE),""))</f>
        <v/>
      </c>
      <c r="M45" s="317" t="str">
        <f>IF(F45="","",IFERROR(VLOOKUP($F45,'算出シート1（連携前）'!$X:$AL,14,FALSE),""))</f>
        <v/>
      </c>
      <c r="N45" s="327"/>
      <c r="O45" s="328"/>
      <c r="P45" s="328"/>
      <c r="Q45" s="318"/>
      <c r="R45" s="319" t="str">
        <f t="shared" si="4"/>
        <v/>
      </c>
      <c r="S45" s="314" t="str">
        <f>IF(R45="","",IFERROR(VLOOKUP($R45,'算出シート2（連携後）'!X38:AL97,9,FALSE),""))</f>
        <v/>
      </c>
      <c r="T45" s="320" t="str">
        <f>IF(R45="","",IFERROR(VLOOKUP($R45,'算出シート2（連携後）'!X38:AL97,10,FALSE),""))</f>
        <v/>
      </c>
      <c r="U45" s="320" t="str">
        <f>IF(R45="","",IFERROR(VLOOKUP($R45,'算出シート2（連携後）'!X38:AL97,11,FALSE),""))</f>
        <v/>
      </c>
      <c r="V45" s="321" t="str">
        <f>IF(R45="","",IFERROR(VLOOKUP($R45,'算出シート2（連携後）'!X38:AL97,12,FALSE),""))</f>
        <v/>
      </c>
      <c r="W45" s="322" t="str">
        <f>IF(R45="","",IFERROR(VLOOKUP($R45,'算出シート2（連携後）'!X38:AL97,13,FALSE),""))</f>
        <v/>
      </c>
      <c r="X45" s="323" t="str">
        <f>IF(R45="","",IFERROR(VLOOKUP($R45,'算出シート2（連携後）'!X38:AL97,14,FALSE),""))</f>
        <v/>
      </c>
      <c r="Z45" s="324"/>
      <c r="AA45" s="325"/>
    </row>
    <row r="46" spans="2:27" ht="15" x14ac:dyDescent="0.2">
      <c r="B46" s="41"/>
      <c r="C46" s="114"/>
      <c r="D46" s="114"/>
      <c r="E46" s="117"/>
      <c r="F46" s="326" t="str">
        <f t="shared" si="2"/>
        <v/>
      </c>
      <c r="G46" s="329">
        <f t="shared" si="3"/>
        <v>28</v>
      </c>
      <c r="H46" s="314" t="str">
        <f>IFERROR(VLOOKUP($F46,'算出シート1（連携前）'!X39:AL98,9,FALSE),"")</f>
        <v/>
      </c>
      <c r="I46" s="314" t="str">
        <f>IF(F46="","",IFERROR(VLOOKUP($F46,'算出シート1（連携前）'!$X:$AL,10,FALSE),""))</f>
        <v/>
      </c>
      <c r="J46" s="314" t="str">
        <f>IF(F46="","",IFERROR(VLOOKUP($F46,'算出シート1（連携前）'!$X:$AL,11,FALSE),""))</f>
        <v/>
      </c>
      <c r="K46" s="315" t="str">
        <f>IF(F46="","",IFERROR(VLOOKUP($F46,'算出シート1（連携前）'!$X:$AL,12,FALSE),""))</f>
        <v/>
      </c>
      <c r="L46" s="316" t="str">
        <f>IF(F46="","",IFERROR(VLOOKUP($F46,'算出シート1（連携前）'!$X:$AL,13,FALSE),""))</f>
        <v/>
      </c>
      <c r="M46" s="317" t="str">
        <f>IF(F46="","",IFERROR(VLOOKUP($F46,'算出シート1（連携前）'!$X:$AL,14,FALSE),""))</f>
        <v/>
      </c>
      <c r="N46" s="327"/>
      <c r="O46" s="328"/>
      <c r="P46" s="328"/>
      <c r="Q46" s="318"/>
      <c r="R46" s="319" t="str">
        <f t="shared" si="4"/>
        <v/>
      </c>
      <c r="S46" s="314" t="str">
        <f>IF(R46="","",IFERROR(VLOOKUP($R46,'算出シート2（連携後）'!X39:AL98,9,FALSE),""))</f>
        <v/>
      </c>
      <c r="T46" s="320" t="str">
        <f>IF(R46="","",IFERROR(VLOOKUP($R46,'算出シート2（連携後）'!X39:AL98,10,FALSE),""))</f>
        <v/>
      </c>
      <c r="U46" s="320" t="str">
        <f>IF(R46="","",IFERROR(VLOOKUP($R46,'算出シート2（連携後）'!X39:AL98,11,FALSE),""))</f>
        <v/>
      </c>
      <c r="V46" s="321" t="str">
        <f>IF(R46="","",IFERROR(VLOOKUP($R46,'算出シート2（連携後）'!X39:AL98,12,FALSE),""))</f>
        <v/>
      </c>
      <c r="W46" s="322" t="str">
        <f>IF(R46="","",IFERROR(VLOOKUP($R46,'算出シート2（連携後）'!X39:AL98,13,FALSE),""))</f>
        <v/>
      </c>
      <c r="X46" s="323" t="str">
        <f>IF(R46="","",IFERROR(VLOOKUP($R46,'算出シート2（連携後）'!X39:AL98,14,FALSE),""))</f>
        <v/>
      </c>
      <c r="Z46" s="324"/>
      <c r="AA46" s="325"/>
    </row>
    <row r="47" spans="2:27" ht="15" x14ac:dyDescent="0.2">
      <c r="B47" s="41"/>
      <c r="C47" s="114"/>
      <c r="D47" s="114"/>
      <c r="E47" s="117"/>
      <c r="F47" s="326" t="str">
        <f t="shared" si="2"/>
        <v/>
      </c>
      <c r="G47" s="329">
        <f t="shared" si="3"/>
        <v>29</v>
      </c>
      <c r="H47" s="314" t="str">
        <f>IFERROR(VLOOKUP($F47,'算出シート1（連携前）'!X40:AL99,9,FALSE),"")</f>
        <v/>
      </c>
      <c r="I47" s="314" t="str">
        <f>IF(F47="","",IFERROR(VLOOKUP($F47,'算出シート1（連携前）'!$X:$AL,10,FALSE),""))</f>
        <v/>
      </c>
      <c r="J47" s="314" t="str">
        <f>IF(F47="","",IFERROR(VLOOKUP($F47,'算出シート1（連携前）'!$X:$AL,11,FALSE),""))</f>
        <v/>
      </c>
      <c r="K47" s="315" t="str">
        <f>IF(F47="","",IFERROR(VLOOKUP($F47,'算出シート1（連携前）'!$X:$AL,12,FALSE),""))</f>
        <v/>
      </c>
      <c r="L47" s="316" t="str">
        <f>IF(F47="","",IFERROR(VLOOKUP($F47,'算出シート1（連携前）'!$X:$AL,13,FALSE),""))</f>
        <v/>
      </c>
      <c r="M47" s="317" t="str">
        <f>IF(F47="","",IFERROR(VLOOKUP($F47,'算出シート1（連携前）'!$X:$AL,14,FALSE),""))</f>
        <v/>
      </c>
      <c r="N47" s="327"/>
      <c r="O47" s="328"/>
      <c r="P47" s="328"/>
      <c r="Q47" s="318"/>
      <c r="R47" s="319" t="str">
        <f t="shared" si="4"/>
        <v/>
      </c>
      <c r="S47" s="314" t="str">
        <f>IF(R47="","",IFERROR(VLOOKUP($R47,'算出シート2（連携後）'!X40:AL99,9,FALSE),""))</f>
        <v/>
      </c>
      <c r="T47" s="320" t="str">
        <f>IF(R47="","",IFERROR(VLOOKUP($R47,'算出シート2（連携後）'!X40:AL99,10,FALSE),""))</f>
        <v/>
      </c>
      <c r="U47" s="320" t="str">
        <f>IF(R47="","",IFERROR(VLOOKUP($R47,'算出シート2（連携後）'!X40:AL99,11,FALSE),""))</f>
        <v/>
      </c>
      <c r="V47" s="321" t="str">
        <f>IF(R47="","",IFERROR(VLOOKUP($R47,'算出シート2（連携後）'!X40:AL99,12,FALSE),""))</f>
        <v/>
      </c>
      <c r="W47" s="322" t="str">
        <f>IF(R47="","",IFERROR(VLOOKUP($R47,'算出シート2（連携後）'!X40:AL99,13,FALSE),""))</f>
        <v/>
      </c>
      <c r="X47" s="323" t="str">
        <f>IF(R47="","",IFERROR(VLOOKUP($R47,'算出シート2（連携後）'!X40:AL99,14,FALSE),""))</f>
        <v/>
      </c>
      <c r="Z47" s="324"/>
      <c r="AA47" s="325"/>
    </row>
    <row r="48" spans="2:27" ht="15.6" thickBot="1" x14ac:dyDescent="0.25">
      <c r="B48" s="41"/>
      <c r="C48" s="114"/>
      <c r="D48" s="114"/>
      <c r="E48" s="117"/>
      <c r="F48" s="326" t="str">
        <f t="shared" si="2"/>
        <v/>
      </c>
      <c r="G48" s="330">
        <f t="shared" si="3"/>
        <v>30</v>
      </c>
      <c r="H48" s="314" t="str">
        <f>IFERROR(VLOOKUP($F48,'算出シート1（連携前）'!X41:AL100,9,FALSE),"")</f>
        <v/>
      </c>
      <c r="I48" s="314" t="str">
        <f>IF(F48="","",IFERROR(VLOOKUP($F48,'算出シート1（連携前）'!$X:$AL,10,FALSE),""))</f>
        <v/>
      </c>
      <c r="J48" s="314" t="str">
        <f>IF(F48="","",IFERROR(VLOOKUP($F48,'算出シート1（連携前）'!$X:$AL,11,FALSE),""))</f>
        <v/>
      </c>
      <c r="K48" s="315" t="str">
        <f>IF(F48="","",IFERROR(VLOOKUP($F48,'算出シート1（連携前）'!$X:$AL,12,FALSE),""))</f>
        <v/>
      </c>
      <c r="L48" s="316" t="str">
        <f>IF(F48="","",IFERROR(VLOOKUP($F48,'算出シート1（連携前）'!$X:$AL,13,FALSE),""))</f>
        <v/>
      </c>
      <c r="M48" s="317" t="str">
        <f>IF(F48="","",IFERROR(VLOOKUP($F48,'算出シート1（連携前）'!$X:$AL,14,FALSE),""))</f>
        <v/>
      </c>
      <c r="N48" s="327"/>
      <c r="O48" s="328"/>
      <c r="P48" s="328"/>
      <c r="Q48" s="318"/>
      <c r="R48" s="319" t="str">
        <f t="shared" si="4"/>
        <v/>
      </c>
      <c r="S48" s="314" t="str">
        <f>IF(R48="","",IFERROR(VLOOKUP($R48,'算出シート2（連携後）'!X41:AL100,9,FALSE),""))</f>
        <v/>
      </c>
      <c r="T48" s="320" t="str">
        <f>IF(R48="","",IFERROR(VLOOKUP($R48,'算出シート2（連携後）'!X41:AL100,10,FALSE),""))</f>
        <v/>
      </c>
      <c r="U48" s="320" t="str">
        <f>IF(R48="","",IFERROR(VLOOKUP($R48,'算出シート2（連携後）'!X41:AL100,11,FALSE),""))</f>
        <v/>
      </c>
      <c r="V48" s="321" t="str">
        <f>IF(R48="","",IFERROR(VLOOKUP($R48,'算出シート2（連携後）'!X41:AL100,12,FALSE),""))</f>
        <v/>
      </c>
      <c r="W48" s="322" t="str">
        <f>IF(R48="","",IFERROR(VLOOKUP($R48,'算出シート2（連携後）'!X41:AL100,13,FALSE),""))</f>
        <v/>
      </c>
      <c r="X48" s="323" t="str">
        <f>IF(R48="","",IFERROR(VLOOKUP($R48,'算出シート2（連携後）'!X41:AL100,14,FALSE),""))</f>
        <v/>
      </c>
      <c r="Z48" s="324"/>
      <c r="AA48" s="325"/>
    </row>
    <row r="49" spans="2:27" ht="15.6" thickTop="1" x14ac:dyDescent="0.2">
      <c r="B49" s="41"/>
      <c r="C49" s="114"/>
      <c r="D49" s="114"/>
      <c r="E49" s="117"/>
      <c r="F49" s="326" t="str">
        <f t="shared" si="2"/>
        <v/>
      </c>
      <c r="G49" s="331">
        <f t="shared" si="3"/>
        <v>31</v>
      </c>
      <c r="H49" s="314" t="str">
        <f>IFERROR(VLOOKUP($F49,'算出シート1（連携前）'!X42:AL101,9,FALSE),"")</f>
        <v/>
      </c>
      <c r="I49" s="314" t="str">
        <f>IF(F49="","",IFERROR(VLOOKUP($F49,'算出シート1（連携前）'!$X:$AL,10,FALSE),""))</f>
        <v/>
      </c>
      <c r="J49" s="314" t="str">
        <f>IF(F49="","",IFERROR(VLOOKUP($F49,'算出シート1（連携前）'!$X:$AL,11,FALSE),""))</f>
        <v/>
      </c>
      <c r="K49" s="315" t="str">
        <f>IF(F49="","",IFERROR(VLOOKUP($F49,'算出シート1（連携前）'!$X:$AL,12,FALSE),""))</f>
        <v/>
      </c>
      <c r="L49" s="316" t="str">
        <f>IF(F49="","",IFERROR(VLOOKUP($F49,'算出シート1（連携前）'!$X:$AL,13,FALSE),""))</f>
        <v/>
      </c>
      <c r="M49" s="317" t="str">
        <f>IF(F49="","",IFERROR(VLOOKUP($F49,'算出シート1（連携前）'!$X:$AL,14,FALSE),""))</f>
        <v/>
      </c>
      <c r="N49" s="327"/>
      <c r="O49" s="328"/>
      <c r="P49" s="328"/>
      <c r="Q49" s="318"/>
      <c r="R49" s="319" t="str">
        <f t="shared" si="4"/>
        <v/>
      </c>
      <c r="S49" s="314" t="str">
        <f>IF(R49="","",IFERROR(VLOOKUP($R49,'算出シート2（連携後）'!X42:AL101,9,FALSE),""))</f>
        <v/>
      </c>
      <c r="T49" s="320" t="str">
        <f>IF(R49="","",IFERROR(VLOOKUP($R49,'算出シート2（連携後）'!X42:AL101,10,FALSE),""))</f>
        <v/>
      </c>
      <c r="U49" s="320" t="str">
        <f>IF(R49="","",IFERROR(VLOOKUP($R49,'算出シート2（連携後）'!X42:AL101,11,FALSE),""))</f>
        <v/>
      </c>
      <c r="V49" s="321" t="str">
        <f>IF(R49="","",IFERROR(VLOOKUP($R49,'算出シート2（連携後）'!X42:AL101,12,FALSE),""))</f>
        <v/>
      </c>
      <c r="W49" s="322" t="str">
        <f>IF(R49="","",IFERROR(VLOOKUP($R49,'算出シート2（連携後）'!X42:AL101,13,FALSE),""))</f>
        <v/>
      </c>
      <c r="X49" s="323" t="str">
        <f>IF(R49="","",IFERROR(VLOOKUP($R49,'算出シート2（連携後）'!X42:AL101,14,FALSE),""))</f>
        <v/>
      </c>
      <c r="Z49" s="324"/>
      <c r="AA49" s="325"/>
    </row>
    <row r="50" spans="2:27" ht="15" x14ac:dyDescent="0.2">
      <c r="B50" s="41"/>
      <c r="C50" s="114"/>
      <c r="D50" s="114"/>
      <c r="E50" s="117"/>
      <c r="F50" s="326" t="str">
        <f t="shared" si="2"/>
        <v/>
      </c>
      <c r="G50" s="332">
        <f t="shared" si="3"/>
        <v>32</v>
      </c>
      <c r="H50" s="314" t="str">
        <f>IFERROR(VLOOKUP($F50,'算出シート1（連携前）'!X43:AL102,9,FALSE),"")</f>
        <v/>
      </c>
      <c r="I50" s="314" t="str">
        <f>IF(F50="","",IFERROR(VLOOKUP($F50,'算出シート1（連携前）'!$X:$AL,10,FALSE),""))</f>
        <v/>
      </c>
      <c r="J50" s="314" t="str">
        <f>IF(F50="","",IFERROR(VLOOKUP($F50,'算出シート1（連携前）'!$X:$AL,11,FALSE),""))</f>
        <v/>
      </c>
      <c r="K50" s="315" t="str">
        <f>IF(F50="","",IFERROR(VLOOKUP($F50,'算出シート1（連携前）'!$X:$AL,12,FALSE),""))</f>
        <v/>
      </c>
      <c r="L50" s="316" t="str">
        <f>IF(F50="","",IFERROR(VLOOKUP($F50,'算出シート1（連携前）'!$X:$AL,13,FALSE),""))</f>
        <v/>
      </c>
      <c r="M50" s="317" t="str">
        <f>IF(F50="","",IFERROR(VLOOKUP($F50,'算出シート1（連携前）'!$X:$AL,14,FALSE),""))</f>
        <v/>
      </c>
      <c r="N50" s="327"/>
      <c r="O50" s="328"/>
      <c r="P50" s="328"/>
      <c r="Q50" s="318"/>
      <c r="R50" s="319" t="str">
        <f t="shared" si="4"/>
        <v/>
      </c>
      <c r="S50" s="314" t="str">
        <f>IF(R50="","",IFERROR(VLOOKUP($R50,'算出シート2（連携後）'!X43:AL102,9,FALSE),""))</f>
        <v/>
      </c>
      <c r="T50" s="320" t="str">
        <f>IF(R50="","",IFERROR(VLOOKUP($R50,'算出シート2（連携後）'!X43:AL102,10,FALSE),""))</f>
        <v/>
      </c>
      <c r="U50" s="320" t="str">
        <f>IF(R50="","",IFERROR(VLOOKUP($R50,'算出シート2（連携後）'!X43:AL102,11,FALSE),""))</f>
        <v/>
      </c>
      <c r="V50" s="321" t="str">
        <f>IF(R50="","",IFERROR(VLOOKUP($R50,'算出シート2（連携後）'!X43:AL102,12,FALSE),""))</f>
        <v/>
      </c>
      <c r="W50" s="322" t="str">
        <f>IF(R50="","",IFERROR(VLOOKUP($R50,'算出シート2（連携後）'!X43:AL102,13,FALSE),""))</f>
        <v/>
      </c>
      <c r="X50" s="323" t="str">
        <f>IF(R50="","",IFERROR(VLOOKUP($R50,'算出シート2（連携後）'!X43:AL102,14,FALSE),""))</f>
        <v/>
      </c>
      <c r="Z50" s="324"/>
      <c r="AA50" s="325"/>
    </row>
    <row r="51" spans="2:27" ht="15" x14ac:dyDescent="0.2">
      <c r="B51" s="41"/>
      <c r="C51" s="114"/>
      <c r="D51" s="114"/>
      <c r="E51" s="117"/>
      <c r="F51" s="326" t="str">
        <f t="shared" si="2"/>
        <v/>
      </c>
      <c r="G51" s="332">
        <f t="shared" si="3"/>
        <v>33</v>
      </c>
      <c r="H51" s="314" t="str">
        <f>IFERROR(VLOOKUP($F51,'算出シート1（連携前）'!X44:AL103,9,FALSE),"")</f>
        <v/>
      </c>
      <c r="I51" s="314" t="str">
        <f>IF(F51="","",IFERROR(VLOOKUP($F51,'算出シート1（連携前）'!$X:$AL,10,FALSE),""))</f>
        <v/>
      </c>
      <c r="J51" s="314" t="str">
        <f>IF(F51="","",IFERROR(VLOOKUP($F51,'算出シート1（連携前）'!$X:$AL,11,FALSE),""))</f>
        <v/>
      </c>
      <c r="K51" s="315" t="str">
        <f>IF(F51="","",IFERROR(VLOOKUP($F51,'算出シート1（連携前）'!$X:$AL,12,FALSE),""))</f>
        <v/>
      </c>
      <c r="L51" s="316" t="str">
        <f>IF(F51="","",IFERROR(VLOOKUP($F51,'算出シート1（連携前）'!$X:$AL,13,FALSE),""))</f>
        <v/>
      </c>
      <c r="M51" s="317" t="str">
        <f>IF(F51="","",IFERROR(VLOOKUP($F51,'算出シート1（連携前）'!$X:$AL,14,FALSE),""))</f>
        <v/>
      </c>
      <c r="N51" s="327"/>
      <c r="O51" s="328"/>
      <c r="P51" s="328"/>
      <c r="Q51" s="318"/>
      <c r="R51" s="319" t="str">
        <f t="shared" si="4"/>
        <v/>
      </c>
      <c r="S51" s="314" t="str">
        <f>IF(R51="","",IFERROR(VLOOKUP($R51,'算出シート2（連携後）'!X44:AL103,9,FALSE),""))</f>
        <v/>
      </c>
      <c r="T51" s="320" t="str">
        <f>IF(R51="","",IFERROR(VLOOKUP($R51,'算出シート2（連携後）'!X44:AL103,10,FALSE),""))</f>
        <v/>
      </c>
      <c r="U51" s="320" t="str">
        <f>IF(R51="","",IFERROR(VLOOKUP($R51,'算出シート2（連携後）'!X44:AL103,11,FALSE),""))</f>
        <v/>
      </c>
      <c r="V51" s="321" t="str">
        <f>IF(R51="","",IFERROR(VLOOKUP($R51,'算出シート2（連携後）'!X44:AL103,12,FALSE),""))</f>
        <v/>
      </c>
      <c r="W51" s="322" t="str">
        <f>IF(R51="","",IFERROR(VLOOKUP($R51,'算出シート2（連携後）'!X44:AL103,13,FALSE),""))</f>
        <v/>
      </c>
      <c r="X51" s="323" t="str">
        <f>IF(R51="","",IFERROR(VLOOKUP($R51,'算出シート2（連携後）'!X44:AL103,14,FALSE),""))</f>
        <v/>
      </c>
      <c r="Z51" s="324"/>
      <c r="AA51" s="325"/>
    </row>
    <row r="52" spans="2:27" ht="15" x14ac:dyDescent="0.2">
      <c r="B52" s="41"/>
      <c r="C52" s="114"/>
      <c r="D52" s="114"/>
      <c r="E52" s="117"/>
      <c r="F52" s="326" t="str">
        <f t="shared" si="2"/>
        <v/>
      </c>
      <c r="G52" s="332">
        <f t="shared" ref="G52:G78" si="5">G51+1</f>
        <v>34</v>
      </c>
      <c r="H52" s="314" t="str">
        <f>IFERROR(VLOOKUP($F52,'算出シート1（連携前）'!X45:AL104,9,FALSE),"")</f>
        <v/>
      </c>
      <c r="I52" s="314" t="str">
        <f>IF(F52="","",IFERROR(VLOOKUP($F52,'算出シート1（連携前）'!$X:$AL,10,FALSE),""))</f>
        <v/>
      </c>
      <c r="J52" s="314" t="str">
        <f>IF(F52="","",IFERROR(VLOOKUP($F52,'算出シート1（連携前）'!$X:$AL,11,FALSE),""))</f>
        <v/>
      </c>
      <c r="K52" s="315" t="str">
        <f>IF(F52="","",IFERROR(VLOOKUP($F52,'算出シート1（連携前）'!$X:$AL,12,FALSE),""))</f>
        <v/>
      </c>
      <c r="L52" s="316" t="str">
        <f>IF(F52="","",IFERROR(VLOOKUP($F52,'算出シート1（連携前）'!$X:$AL,13,FALSE),""))</f>
        <v/>
      </c>
      <c r="M52" s="317" t="str">
        <f>IF(F52="","",IFERROR(VLOOKUP($F52,'算出シート1（連携前）'!$X:$AL,14,FALSE),""))</f>
        <v/>
      </c>
      <c r="N52" s="327"/>
      <c r="O52" s="328"/>
      <c r="P52" s="328"/>
      <c r="Q52" s="318"/>
      <c r="R52" s="319" t="str">
        <f t="shared" si="4"/>
        <v/>
      </c>
      <c r="S52" s="314" t="str">
        <f>IF(R52="","",IFERROR(VLOOKUP($R52,'算出シート2（連携後）'!X45:AL104,9,FALSE),""))</f>
        <v/>
      </c>
      <c r="T52" s="320" t="str">
        <f>IF(R52="","",IFERROR(VLOOKUP($R52,'算出シート2（連携後）'!X45:AL104,10,FALSE),""))</f>
        <v/>
      </c>
      <c r="U52" s="320" t="str">
        <f>IF(R52="","",IFERROR(VLOOKUP($R52,'算出シート2（連携後）'!X45:AL104,11,FALSE),""))</f>
        <v/>
      </c>
      <c r="V52" s="321" t="str">
        <f>IF(R52="","",IFERROR(VLOOKUP($R52,'算出シート2（連携後）'!X45:AL104,12,FALSE),""))</f>
        <v/>
      </c>
      <c r="W52" s="322" t="str">
        <f>IF(R52="","",IFERROR(VLOOKUP($R52,'算出シート2（連携後）'!X45:AL104,13,FALSE),""))</f>
        <v/>
      </c>
      <c r="X52" s="323" t="str">
        <f>IF(R52="","",IFERROR(VLOOKUP($R52,'算出シート2（連携後）'!X45:AL104,14,FALSE),""))</f>
        <v/>
      </c>
      <c r="Z52" s="324"/>
      <c r="AA52" s="325"/>
    </row>
    <row r="53" spans="2:27" ht="15" x14ac:dyDescent="0.2">
      <c r="B53" s="41"/>
      <c r="C53" s="114"/>
      <c r="D53" s="114"/>
      <c r="E53" s="117"/>
      <c r="F53" s="326" t="str">
        <f t="shared" si="2"/>
        <v/>
      </c>
      <c r="G53" s="332">
        <f t="shared" si="5"/>
        <v>35</v>
      </c>
      <c r="H53" s="314" t="str">
        <f>IFERROR(VLOOKUP($F53,'算出シート1（連携前）'!X46:AL105,9,FALSE),"")</f>
        <v/>
      </c>
      <c r="I53" s="314" t="str">
        <f>IF(F53="","",IFERROR(VLOOKUP($F53,'算出シート1（連携前）'!$X:$AL,10,FALSE),""))</f>
        <v/>
      </c>
      <c r="J53" s="314" t="str">
        <f>IF(F53="","",IFERROR(VLOOKUP($F53,'算出シート1（連携前）'!$X:$AL,11,FALSE),""))</f>
        <v/>
      </c>
      <c r="K53" s="315" t="str">
        <f>IF(F53="","",IFERROR(VLOOKUP($F53,'算出シート1（連携前）'!$X:$AL,12,FALSE),""))</f>
        <v/>
      </c>
      <c r="L53" s="316" t="str">
        <f>IF(F53="","",IFERROR(VLOOKUP($F53,'算出シート1（連携前）'!$X:$AL,13,FALSE),""))</f>
        <v/>
      </c>
      <c r="M53" s="317" t="str">
        <f>IF(F53="","",IFERROR(VLOOKUP($F53,'算出シート1（連携前）'!$X:$AL,14,FALSE),""))</f>
        <v/>
      </c>
      <c r="N53" s="327"/>
      <c r="O53" s="328"/>
      <c r="P53" s="328"/>
      <c r="Q53" s="318"/>
      <c r="R53" s="319" t="str">
        <f t="shared" si="4"/>
        <v/>
      </c>
      <c r="S53" s="314" t="str">
        <f>IF(R53="","",IFERROR(VLOOKUP($R53,'算出シート2（連携後）'!X46:AL105,9,FALSE),""))</f>
        <v/>
      </c>
      <c r="T53" s="320" t="str">
        <f>IF(R53="","",IFERROR(VLOOKUP($R53,'算出シート2（連携後）'!X46:AL105,10,FALSE),""))</f>
        <v/>
      </c>
      <c r="U53" s="320" t="str">
        <f>IF(R53="","",IFERROR(VLOOKUP($R53,'算出シート2（連携後）'!X46:AL105,11,FALSE),""))</f>
        <v/>
      </c>
      <c r="V53" s="321" t="str">
        <f>IF(R53="","",IFERROR(VLOOKUP($R53,'算出シート2（連携後）'!X46:AL105,12,FALSE),""))</f>
        <v/>
      </c>
      <c r="W53" s="322" t="str">
        <f>IF(R53="","",IFERROR(VLOOKUP($R53,'算出シート2（連携後）'!X46:AL105,13,FALSE),""))</f>
        <v/>
      </c>
      <c r="X53" s="323" t="str">
        <f>IF(R53="","",IFERROR(VLOOKUP($R53,'算出シート2（連携後）'!X46:AL105,14,FALSE),""))</f>
        <v/>
      </c>
      <c r="Z53" s="324"/>
      <c r="AA53" s="325"/>
    </row>
    <row r="54" spans="2:27" ht="15" x14ac:dyDescent="0.2">
      <c r="B54" s="41"/>
      <c r="C54" s="114"/>
      <c r="D54" s="114"/>
      <c r="E54" s="117"/>
      <c r="F54" s="326" t="str">
        <f t="shared" si="2"/>
        <v/>
      </c>
      <c r="G54" s="332">
        <f t="shared" si="5"/>
        <v>36</v>
      </c>
      <c r="H54" s="314" t="str">
        <f>IFERROR(VLOOKUP($F54,'算出シート1（連携前）'!X47:AL106,9,FALSE),"")</f>
        <v/>
      </c>
      <c r="I54" s="314" t="str">
        <f>IF(F54="","",IFERROR(VLOOKUP($F54,'算出シート1（連携前）'!$X:$AL,10,FALSE),""))</f>
        <v/>
      </c>
      <c r="J54" s="314" t="str">
        <f>IF(F54="","",IFERROR(VLOOKUP($F54,'算出シート1（連携前）'!$X:$AL,11,FALSE),""))</f>
        <v/>
      </c>
      <c r="K54" s="315" t="str">
        <f>IF(F54="","",IFERROR(VLOOKUP($F54,'算出シート1（連携前）'!$X:$AL,12,FALSE),""))</f>
        <v/>
      </c>
      <c r="L54" s="316" t="str">
        <f>IF(F54="","",IFERROR(VLOOKUP($F54,'算出シート1（連携前）'!$X:$AL,13,FALSE),""))</f>
        <v/>
      </c>
      <c r="M54" s="317" t="str">
        <f>IF(F54="","",IFERROR(VLOOKUP($F54,'算出シート1（連携前）'!$X:$AL,14,FALSE),""))</f>
        <v/>
      </c>
      <c r="N54" s="327"/>
      <c r="O54" s="328"/>
      <c r="P54" s="328"/>
      <c r="Q54" s="318"/>
      <c r="R54" s="319" t="str">
        <f t="shared" si="4"/>
        <v/>
      </c>
      <c r="S54" s="314" t="str">
        <f>IF(R54="","",IFERROR(VLOOKUP($R54,'算出シート2（連携後）'!X47:AL106,9,FALSE),""))</f>
        <v/>
      </c>
      <c r="T54" s="320" t="str">
        <f>IF(R54="","",IFERROR(VLOOKUP($R54,'算出シート2（連携後）'!X47:AL106,10,FALSE),""))</f>
        <v/>
      </c>
      <c r="U54" s="320" t="str">
        <f>IF(R54="","",IFERROR(VLOOKUP($R54,'算出シート2（連携後）'!X47:AL106,11,FALSE),""))</f>
        <v/>
      </c>
      <c r="V54" s="321" t="str">
        <f>IF(R54="","",IFERROR(VLOOKUP($R54,'算出シート2（連携後）'!X47:AL106,12,FALSE),""))</f>
        <v/>
      </c>
      <c r="W54" s="322" t="str">
        <f>IF(R54="","",IFERROR(VLOOKUP($R54,'算出シート2（連携後）'!X47:AL106,13,FALSE),""))</f>
        <v/>
      </c>
      <c r="X54" s="323" t="str">
        <f>IF(R54="","",IFERROR(VLOOKUP($R54,'算出シート2（連携後）'!X47:AL106,14,FALSE),""))</f>
        <v/>
      </c>
      <c r="Z54" s="324"/>
      <c r="AA54" s="325"/>
    </row>
    <row r="55" spans="2:27" ht="15" x14ac:dyDescent="0.2">
      <c r="B55" s="41"/>
      <c r="C55" s="114"/>
      <c r="D55" s="114"/>
      <c r="E55" s="117"/>
      <c r="F55" s="326" t="str">
        <f t="shared" si="2"/>
        <v/>
      </c>
      <c r="G55" s="332">
        <f t="shared" si="5"/>
        <v>37</v>
      </c>
      <c r="H55" s="314" t="str">
        <f>IFERROR(VLOOKUP($F55,'算出シート1（連携前）'!X48:AL107,9,FALSE),"")</f>
        <v/>
      </c>
      <c r="I55" s="314" t="str">
        <f>IF(F55="","",IFERROR(VLOOKUP($F55,'算出シート1（連携前）'!$X:$AL,10,FALSE),""))</f>
        <v/>
      </c>
      <c r="J55" s="314" t="str">
        <f>IF(F55="","",IFERROR(VLOOKUP($F55,'算出シート1（連携前）'!$X:$AL,11,FALSE),""))</f>
        <v/>
      </c>
      <c r="K55" s="315" t="str">
        <f>IF(F55="","",IFERROR(VLOOKUP($F55,'算出シート1（連携前）'!$X:$AL,12,FALSE),""))</f>
        <v/>
      </c>
      <c r="L55" s="316" t="str">
        <f>IF(F55="","",IFERROR(VLOOKUP($F55,'算出シート1（連携前）'!$X:$AL,13,FALSE),""))</f>
        <v/>
      </c>
      <c r="M55" s="317" t="str">
        <f>IF(F55="","",IFERROR(VLOOKUP($F55,'算出シート1（連携前）'!$X:$AL,14,FALSE),""))</f>
        <v/>
      </c>
      <c r="N55" s="327"/>
      <c r="O55" s="328"/>
      <c r="P55" s="328"/>
      <c r="Q55" s="318"/>
      <c r="R55" s="319" t="str">
        <f t="shared" si="4"/>
        <v/>
      </c>
      <c r="S55" s="314" t="str">
        <f>IF(R55="","",IFERROR(VLOOKUP($R55,'算出シート2（連携後）'!X48:AL107,9,FALSE),""))</f>
        <v/>
      </c>
      <c r="T55" s="320" t="str">
        <f>IF(R55="","",IFERROR(VLOOKUP($R55,'算出シート2（連携後）'!X48:AL107,10,FALSE),""))</f>
        <v/>
      </c>
      <c r="U55" s="320" t="str">
        <f>IF(R55="","",IFERROR(VLOOKUP($R55,'算出シート2（連携後）'!X48:AL107,11,FALSE),""))</f>
        <v/>
      </c>
      <c r="V55" s="321" t="str">
        <f>IF(R55="","",IFERROR(VLOOKUP($R55,'算出シート2（連携後）'!X48:AL107,12,FALSE),""))</f>
        <v/>
      </c>
      <c r="W55" s="322" t="str">
        <f>IF(R55="","",IFERROR(VLOOKUP($R55,'算出シート2（連携後）'!X48:AL107,13,FALSE),""))</f>
        <v/>
      </c>
      <c r="X55" s="323" t="str">
        <f>IF(R55="","",IFERROR(VLOOKUP($R55,'算出シート2（連携後）'!X48:AL107,14,FALSE),""))</f>
        <v/>
      </c>
      <c r="Z55" s="324"/>
      <c r="AA55" s="325"/>
    </row>
    <row r="56" spans="2:27" ht="15" x14ac:dyDescent="0.2">
      <c r="B56" s="41"/>
      <c r="C56" s="114"/>
      <c r="D56" s="114"/>
      <c r="E56" s="117"/>
      <c r="F56" s="326" t="str">
        <f t="shared" si="2"/>
        <v/>
      </c>
      <c r="G56" s="332">
        <f t="shared" si="5"/>
        <v>38</v>
      </c>
      <c r="H56" s="314" t="str">
        <f>IFERROR(VLOOKUP($F56,'算出シート1（連携前）'!X49:AL108,9,FALSE),"")</f>
        <v/>
      </c>
      <c r="I56" s="314" t="str">
        <f>IF(F56="","",IFERROR(VLOOKUP($F56,'算出シート1（連携前）'!$X:$AL,10,FALSE),""))</f>
        <v/>
      </c>
      <c r="J56" s="314" t="str">
        <f>IF(F56="","",IFERROR(VLOOKUP($F56,'算出シート1（連携前）'!$X:$AL,11,FALSE),""))</f>
        <v/>
      </c>
      <c r="K56" s="315" t="str">
        <f>IF(F56="","",IFERROR(VLOOKUP($F56,'算出シート1（連携前）'!$X:$AL,12,FALSE),""))</f>
        <v/>
      </c>
      <c r="L56" s="316" t="str">
        <f>IF(F56="","",IFERROR(VLOOKUP($F56,'算出シート1（連携前）'!$X:$AL,13,FALSE),""))</f>
        <v/>
      </c>
      <c r="M56" s="317" t="str">
        <f>IF(F56="","",IFERROR(VLOOKUP($F56,'算出シート1（連携前）'!$X:$AL,14,FALSE),""))</f>
        <v/>
      </c>
      <c r="N56" s="327"/>
      <c r="O56" s="328"/>
      <c r="P56" s="328"/>
      <c r="Q56" s="318"/>
      <c r="R56" s="319" t="str">
        <f t="shared" si="4"/>
        <v/>
      </c>
      <c r="S56" s="314" t="str">
        <f>IF(R56="","",IFERROR(VLOOKUP($R56,'算出シート2（連携後）'!X49:AL108,9,FALSE),""))</f>
        <v/>
      </c>
      <c r="T56" s="320" t="str">
        <f>IF(R56="","",IFERROR(VLOOKUP($R56,'算出シート2（連携後）'!X49:AL108,10,FALSE),""))</f>
        <v/>
      </c>
      <c r="U56" s="320" t="str">
        <f>IF(R56="","",IFERROR(VLOOKUP($R56,'算出シート2（連携後）'!X49:AL108,11,FALSE),""))</f>
        <v/>
      </c>
      <c r="V56" s="321" t="str">
        <f>IF(R56="","",IFERROR(VLOOKUP($R56,'算出シート2（連携後）'!X49:AL108,12,FALSE),""))</f>
        <v/>
      </c>
      <c r="W56" s="322" t="str">
        <f>IF(R56="","",IFERROR(VLOOKUP($R56,'算出シート2（連携後）'!X49:AL108,13,FALSE),""))</f>
        <v/>
      </c>
      <c r="X56" s="323" t="str">
        <f>IF(R56="","",IFERROR(VLOOKUP($R56,'算出シート2（連携後）'!X49:AL108,14,FALSE),""))</f>
        <v/>
      </c>
      <c r="Z56" s="324"/>
      <c r="AA56" s="325"/>
    </row>
    <row r="57" spans="2:27" ht="15" x14ac:dyDescent="0.2">
      <c r="B57" s="41"/>
      <c r="C57" s="114"/>
      <c r="D57" s="114"/>
      <c r="E57" s="117"/>
      <c r="F57" s="326" t="str">
        <f t="shared" si="2"/>
        <v/>
      </c>
      <c r="G57" s="332">
        <f t="shared" si="5"/>
        <v>39</v>
      </c>
      <c r="H57" s="314" t="str">
        <f>IFERROR(VLOOKUP($F57,'算出シート1（連携前）'!X50:AL109,9,FALSE),"")</f>
        <v/>
      </c>
      <c r="I57" s="314" t="str">
        <f>IF(F57="","",IFERROR(VLOOKUP($F57,'算出シート1（連携前）'!$X:$AL,10,FALSE),""))</f>
        <v/>
      </c>
      <c r="J57" s="314" t="str">
        <f>IF(F57="","",IFERROR(VLOOKUP($F57,'算出シート1（連携前）'!$X:$AL,11,FALSE),""))</f>
        <v/>
      </c>
      <c r="K57" s="315" t="str">
        <f>IF(F57="","",IFERROR(VLOOKUP($F57,'算出シート1（連携前）'!$X:$AL,12,FALSE),""))</f>
        <v/>
      </c>
      <c r="L57" s="316" t="str">
        <f>IF(F57="","",IFERROR(VLOOKUP($F57,'算出シート1（連携前）'!$X:$AL,13,FALSE),""))</f>
        <v/>
      </c>
      <c r="M57" s="317" t="str">
        <f>IF(F57="","",IFERROR(VLOOKUP($F57,'算出シート1（連携前）'!$X:$AL,14,FALSE),""))</f>
        <v/>
      </c>
      <c r="N57" s="327"/>
      <c r="O57" s="328"/>
      <c r="P57" s="328"/>
      <c r="Q57" s="318"/>
      <c r="R57" s="319" t="str">
        <f t="shared" si="4"/>
        <v/>
      </c>
      <c r="S57" s="314" t="str">
        <f>IF(R57="","",IFERROR(VLOOKUP($R57,'算出シート2（連携後）'!X50:AL109,9,FALSE),""))</f>
        <v/>
      </c>
      <c r="T57" s="320" t="str">
        <f>IF(R57="","",IFERROR(VLOOKUP($R57,'算出シート2（連携後）'!X50:AL109,10,FALSE),""))</f>
        <v/>
      </c>
      <c r="U57" s="320" t="str">
        <f>IF(R57="","",IFERROR(VLOOKUP($R57,'算出シート2（連携後）'!X50:AL109,11,FALSE),""))</f>
        <v/>
      </c>
      <c r="V57" s="321" t="str">
        <f>IF(R57="","",IFERROR(VLOOKUP($R57,'算出シート2（連携後）'!X50:AL109,12,FALSE),""))</f>
        <v/>
      </c>
      <c r="W57" s="322" t="str">
        <f>IF(R57="","",IFERROR(VLOOKUP($R57,'算出シート2（連携後）'!X50:AL109,13,FALSE),""))</f>
        <v/>
      </c>
      <c r="X57" s="323" t="str">
        <f>IF(R57="","",IFERROR(VLOOKUP($R57,'算出シート2（連携後）'!X50:AL109,14,FALSE),""))</f>
        <v/>
      </c>
      <c r="Z57" s="324"/>
      <c r="AA57" s="325"/>
    </row>
    <row r="58" spans="2:27" ht="15" x14ac:dyDescent="0.2">
      <c r="B58" s="41"/>
      <c r="C58" s="114"/>
      <c r="D58" s="114"/>
      <c r="E58" s="117"/>
      <c r="F58" s="326" t="str">
        <f t="shared" si="2"/>
        <v/>
      </c>
      <c r="G58" s="332">
        <f t="shared" si="5"/>
        <v>40</v>
      </c>
      <c r="H58" s="314" t="str">
        <f>IFERROR(VLOOKUP($F58,'算出シート1（連携前）'!X51:AL110,9,FALSE),"")</f>
        <v/>
      </c>
      <c r="I58" s="314" t="str">
        <f>IF(F58="","",IFERROR(VLOOKUP($F58,'算出シート1（連携前）'!$X:$AL,10,FALSE),""))</f>
        <v/>
      </c>
      <c r="J58" s="314" t="str">
        <f>IF(F58="","",IFERROR(VLOOKUP($F58,'算出シート1（連携前）'!$X:$AL,11,FALSE),""))</f>
        <v/>
      </c>
      <c r="K58" s="315" t="str">
        <f>IF(F58="","",IFERROR(VLOOKUP($F58,'算出シート1（連携前）'!$X:$AL,12,FALSE),""))</f>
        <v/>
      </c>
      <c r="L58" s="316" t="str">
        <f>IF(F58="","",IFERROR(VLOOKUP($F58,'算出シート1（連携前）'!$X:$AL,13,FALSE),""))</f>
        <v/>
      </c>
      <c r="M58" s="317" t="str">
        <f>IF(F58="","",IFERROR(VLOOKUP($F58,'算出シート1（連携前）'!$X:$AL,14,FALSE),""))</f>
        <v/>
      </c>
      <c r="N58" s="327"/>
      <c r="O58" s="328"/>
      <c r="P58" s="328"/>
      <c r="Q58" s="318"/>
      <c r="R58" s="319" t="str">
        <f t="shared" si="4"/>
        <v/>
      </c>
      <c r="S58" s="314" t="str">
        <f>IF(R58="","",IFERROR(VLOOKUP($R58,'算出シート2（連携後）'!X51:AL110,9,FALSE),""))</f>
        <v/>
      </c>
      <c r="T58" s="320" t="str">
        <f>IF(R58="","",IFERROR(VLOOKUP($R58,'算出シート2（連携後）'!X51:AL110,10,FALSE),""))</f>
        <v/>
      </c>
      <c r="U58" s="320" t="str">
        <f>IF(R58="","",IFERROR(VLOOKUP($R58,'算出シート2（連携後）'!X51:AL110,11,FALSE),""))</f>
        <v/>
      </c>
      <c r="V58" s="321" t="str">
        <f>IF(R58="","",IFERROR(VLOOKUP($R58,'算出シート2（連携後）'!X51:AL110,12,FALSE),""))</f>
        <v/>
      </c>
      <c r="W58" s="322" t="str">
        <f>IF(R58="","",IFERROR(VLOOKUP($R58,'算出シート2（連携後）'!X51:AL110,13,FALSE),""))</f>
        <v/>
      </c>
      <c r="X58" s="323" t="str">
        <f>IF(R58="","",IFERROR(VLOOKUP($R58,'算出シート2（連携後）'!X51:AL110,14,FALSE),""))</f>
        <v/>
      </c>
      <c r="Z58" s="324"/>
      <c r="AA58" s="325"/>
    </row>
    <row r="59" spans="2:27" ht="15" x14ac:dyDescent="0.2">
      <c r="B59" s="41"/>
      <c r="C59" s="114"/>
      <c r="D59" s="114"/>
      <c r="E59" s="117"/>
      <c r="F59" s="326" t="str">
        <f t="shared" si="2"/>
        <v/>
      </c>
      <c r="G59" s="332">
        <f t="shared" si="5"/>
        <v>41</v>
      </c>
      <c r="H59" s="314" t="str">
        <f>IFERROR(VLOOKUP($F59,'算出シート1（連携前）'!X52:AL111,9,FALSE),"")</f>
        <v/>
      </c>
      <c r="I59" s="314" t="str">
        <f>IF(F59="","",IFERROR(VLOOKUP($F59,'算出シート1（連携前）'!$X:$AL,10,FALSE),""))</f>
        <v/>
      </c>
      <c r="J59" s="314" t="str">
        <f>IF(F59="","",IFERROR(VLOOKUP($F59,'算出シート1（連携前）'!$X:$AL,11,FALSE),""))</f>
        <v/>
      </c>
      <c r="K59" s="315" t="str">
        <f>IF(F59="","",IFERROR(VLOOKUP($F59,'算出シート1（連携前）'!$X:$AL,12,FALSE),""))</f>
        <v/>
      </c>
      <c r="L59" s="316" t="str">
        <f>IF(F59="","",IFERROR(VLOOKUP($F59,'算出シート1（連携前）'!$X:$AL,13,FALSE),""))</f>
        <v/>
      </c>
      <c r="M59" s="317" t="str">
        <f>IF(F59="","",IFERROR(VLOOKUP($F59,'算出シート1（連携前）'!$X:$AL,14,FALSE),""))</f>
        <v/>
      </c>
      <c r="N59" s="327"/>
      <c r="O59" s="328"/>
      <c r="P59" s="328"/>
      <c r="Q59" s="318"/>
      <c r="R59" s="319" t="str">
        <f t="shared" si="4"/>
        <v/>
      </c>
      <c r="S59" s="314" t="str">
        <f>IF(R59="","",IFERROR(VLOOKUP($R59,'算出シート2（連携後）'!X52:AL111,9,FALSE),""))</f>
        <v/>
      </c>
      <c r="T59" s="320" t="str">
        <f>IF(R59="","",IFERROR(VLOOKUP($R59,'算出シート2（連携後）'!X52:AL111,10,FALSE),""))</f>
        <v/>
      </c>
      <c r="U59" s="320" t="str">
        <f>IF(R59="","",IFERROR(VLOOKUP($R59,'算出シート2（連携後）'!X52:AL111,11,FALSE),""))</f>
        <v/>
      </c>
      <c r="V59" s="321" t="str">
        <f>IF(R59="","",IFERROR(VLOOKUP($R59,'算出シート2（連携後）'!X52:AL111,12,FALSE),""))</f>
        <v/>
      </c>
      <c r="W59" s="322" t="str">
        <f>IF(R59="","",IFERROR(VLOOKUP($R59,'算出シート2（連携後）'!X52:AL111,13,FALSE),""))</f>
        <v/>
      </c>
      <c r="X59" s="323" t="str">
        <f>IF(R59="","",IFERROR(VLOOKUP($R59,'算出シート2（連携後）'!X52:AL111,14,FALSE),""))</f>
        <v/>
      </c>
      <c r="Z59" s="324"/>
      <c r="AA59" s="325"/>
    </row>
    <row r="60" spans="2:27" ht="15" x14ac:dyDescent="0.2">
      <c r="B60" s="41"/>
      <c r="C60" s="114"/>
      <c r="D60" s="114"/>
      <c r="E60" s="117"/>
      <c r="F60" s="326" t="str">
        <f t="shared" si="2"/>
        <v/>
      </c>
      <c r="G60" s="332">
        <f t="shared" si="5"/>
        <v>42</v>
      </c>
      <c r="H60" s="314" t="str">
        <f>IFERROR(VLOOKUP($F60,'算出シート1（連携前）'!X53:AL112,9,FALSE),"")</f>
        <v/>
      </c>
      <c r="I60" s="314" t="str">
        <f>IF(F60="","",IFERROR(VLOOKUP($F60,'算出シート1（連携前）'!$X:$AL,10,FALSE),""))</f>
        <v/>
      </c>
      <c r="J60" s="314" t="str">
        <f>IF(F60="","",IFERROR(VLOOKUP($F60,'算出シート1（連携前）'!$X:$AL,11,FALSE),""))</f>
        <v/>
      </c>
      <c r="K60" s="315" t="str">
        <f>IF(F60="","",IFERROR(VLOOKUP($F60,'算出シート1（連携前）'!$X:$AL,12,FALSE),""))</f>
        <v/>
      </c>
      <c r="L60" s="316" t="str">
        <f>IF(F60="","",IFERROR(VLOOKUP($F60,'算出シート1（連携前）'!$X:$AL,13,FALSE),""))</f>
        <v/>
      </c>
      <c r="M60" s="317" t="str">
        <f>IF(F60="","",IFERROR(VLOOKUP($F60,'算出シート1（連携前）'!$X:$AL,14,FALSE),""))</f>
        <v/>
      </c>
      <c r="N60" s="327"/>
      <c r="O60" s="328"/>
      <c r="P60" s="328"/>
      <c r="Q60" s="318"/>
      <c r="R60" s="319" t="str">
        <f t="shared" si="4"/>
        <v/>
      </c>
      <c r="S60" s="314" t="str">
        <f>IF(R60="","",IFERROR(VLOOKUP($R60,'算出シート2（連携後）'!X53:AL112,9,FALSE),""))</f>
        <v/>
      </c>
      <c r="T60" s="320" t="str">
        <f>IF(R60="","",IFERROR(VLOOKUP($R60,'算出シート2（連携後）'!X53:AL112,10,FALSE),""))</f>
        <v/>
      </c>
      <c r="U60" s="320" t="str">
        <f>IF(R60="","",IFERROR(VLOOKUP($R60,'算出シート2（連携後）'!X53:AL112,11,FALSE),""))</f>
        <v/>
      </c>
      <c r="V60" s="321" t="str">
        <f>IF(R60="","",IFERROR(VLOOKUP($R60,'算出シート2（連携後）'!X53:AL112,12,FALSE),""))</f>
        <v/>
      </c>
      <c r="W60" s="322" t="str">
        <f>IF(R60="","",IFERROR(VLOOKUP($R60,'算出シート2（連携後）'!X53:AL112,13,FALSE),""))</f>
        <v/>
      </c>
      <c r="X60" s="323" t="str">
        <f>IF(R60="","",IFERROR(VLOOKUP($R60,'算出シート2（連携後）'!X53:AL112,14,FALSE),""))</f>
        <v/>
      </c>
      <c r="Z60" s="324"/>
      <c r="AA60" s="325"/>
    </row>
    <row r="61" spans="2:27" ht="15" x14ac:dyDescent="0.2">
      <c r="B61" s="41"/>
      <c r="C61" s="114"/>
      <c r="D61" s="114"/>
      <c r="E61" s="117"/>
      <c r="F61" s="326" t="str">
        <f t="shared" si="2"/>
        <v/>
      </c>
      <c r="G61" s="332">
        <f t="shared" si="5"/>
        <v>43</v>
      </c>
      <c r="H61" s="314" t="str">
        <f>IFERROR(VLOOKUP($F61,'算出シート1（連携前）'!X54:AL113,9,FALSE),"")</f>
        <v/>
      </c>
      <c r="I61" s="314" t="str">
        <f>IF(F61="","",IFERROR(VLOOKUP($F61,'算出シート1（連携前）'!$X:$AL,10,FALSE),""))</f>
        <v/>
      </c>
      <c r="J61" s="314" t="str">
        <f>IF(F61="","",IFERROR(VLOOKUP($F61,'算出シート1（連携前）'!$X:$AL,11,FALSE),""))</f>
        <v/>
      </c>
      <c r="K61" s="315" t="str">
        <f>IF(F61="","",IFERROR(VLOOKUP($F61,'算出シート1（連携前）'!$X:$AL,12,FALSE),""))</f>
        <v/>
      </c>
      <c r="L61" s="316" t="str">
        <f>IF(F61="","",IFERROR(VLOOKUP($F61,'算出シート1（連携前）'!$X:$AL,13,FALSE),""))</f>
        <v/>
      </c>
      <c r="M61" s="317" t="str">
        <f>IF(F61="","",IFERROR(VLOOKUP($F61,'算出シート1（連携前）'!$X:$AL,14,FALSE),""))</f>
        <v/>
      </c>
      <c r="N61" s="327"/>
      <c r="O61" s="328"/>
      <c r="P61" s="328"/>
      <c r="Q61" s="318"/>
      <c r="R61" s="319" t="str">
        <f t="shared" si="4"/>
        <v/>
      </c>
      <c r="S61" s="314" t="str">
        <f>IF(R61="","",IFERROR(VLOOKUP($R61,'算出シート2（連携後）'!X54:AL113,9,FALSE),""))</f>
        <v/>
      </c>
      <c r="T61" s="320" t="str">
        <f>IF(R61="","",IFERROR(VLOOKUP($R61,'算出シート2（連携後）'!X54:AL113,10,FALSE),""))</f>
        <v/>
      </c>
      <c r="U61" s="320" t="str">
        <f>IF(R61="","",IFERROR(VLOOKUP($R61,'算出シート2（連携後）'!X54:AL113,11,FALSE),""))</f>
        <v/>
      </c>
      <c r="V61" s="321" t="str">
        <f>IF(R61="","",IFERROR(VLOOKUP($R61,'算出シート2（連携後）'!X54:AL113,12,FALSE),""))</f>
        <v/>
      </c>
      <c r="W61" s="322" t="str">
        <f>IF(R61="","",IFERROR(VLOOKUP($R61,'算出シート2（連携後）'!X54:AL113,13,FALSE),""))</f>
        <v/>
      </c>
      <c r="X61" s="323" t="str">
        <f>IF(R61="","",IFERROR(VLOOKUP($R61,'算出シート2（連携後）'!X54:AL113,14,FALSE),""))</f>
        <v/>
      </c>
      <c r="Z61" s="324"/>
      <c r="AA61" s="325"/>
    </row>
    <row r="62" spans="2:27" ht="15" x14ac:dyDescent="0.2">
      <c r="B62" s="41"/>
      <c r="C62" s="114"/>
      <c r="D62" s="114"/>
      <c r="E62" s="117"/>
      <c r="F62" s="326" t="str">
        <f t="shared" si="2"/>
        <v/>
      </c>
      <c r="G62" s="332">
        <f t="shared" si="5"/>
        <v>44</v>
      </c>
      <c r="H62" s="314" t="str">
        <f>IFERROR(VLOOKUP($F62,'算出シート1（連携前）'!X55:AL114,9,FALSE),"")</f>
        <v/>
      </c>
      <c r="I62" s="314" t="str">
        <f>IF(F62="","",IFERROR(VLOOKUP($F62,'算出シート1（連携前）'!$X:$AL,10,FALSE),""))</f>
        <v/>
      </c>
      <c r="J62" s="314" t="str">
        <f>IF(F62="","",IFERROR(VLOOKUP($F62,'算出シート1（連携前）'!$X:$AL,11,FALSE),""))</f>
        <v/>
      </c>
      <c r="K62" s="315" t="str">
        <f>IF(F62="","",IFERROR(VLOOKUP($F62,'算出シート1（連携前）'!$X:$AL,12,FALSE),""))</f>
        <v/>
      </c>
      <c r="L62" s="316" t="str">
        <f>IF(F62="","",IFERROR(VLOOKUP($F62,'算出シート1（連携前）'!$X:$AL,13,FALSE),""))</f>
        <v/>
      </c>
      <c r="M62" s="317" t="str">
        <f>IF(F62="","",IFERROR(VLOOKUP($F62,'算出シート1（連携前）'!$X:$AL,14,FALSE),""))</f>
        <v/>
      </c>
      <c r="N62" s="327"/>
      <c r="O62" s="328"/>
      <c r="P62" s="328"/>
      <c r="Q62" s="318"/>
      <c r="R62" s="319" t="str">
        <f t="shared" si="4"/>
        <v/>
      </c>
      <c r="S62" s="314" t="str">
        <f>IF(R62="","",IFERROR(VLOOKUP($R62,'算出シート2（連携後）'!X55:AL114,9,FALSE),""))</f>
        <v/>
      </c>
      <c r="T62" s="320" t="str">
        <f>IF(R62="","",IFERROR(VLOOKUP($R62,'算出シート2（連携後）'!X55:AL114,10,FALSE),""))</f>
        <v/>
      </c>
      <c r="U62" s="320" t="str">
        <f>IF(R62="","",IFERROR(VLOOKUP($R62,'算出シート2（連携後）'!X55:AL114,11,FALSE),""))</f>
        <v/>
      </c>
      <c r="V62" s="321" t="str">
        <f>IF(R62="","",IFERROR(VLOOKUP($R62,'算出シート2（連携後）'!X55:AL114,12,FALSE),""))</f>
        <v/>
      </c>
      <c r="W62" s="322" t="str">
        <f>IF(R62="","",IFERROR(VLOOKUP($R62,'算出シート2（連携後）'!X55:AL114,13,FALSE),""))</f>
        <v/>
      </c>
      <c r="X62" s="323" t="str">
        <f>IF(R62="","",IFERROR(VLOOKUP($R62,'算出シート2（連携後）'!X55:AL114,14,FALSE),""))</f>
        <v/>
      </c>
      <c r="Z62" s="324"/>
      <c r="AA62" s="325"/>
    </row>
    <row r="63" spans="2:27" ht="15" x14ac:dyDescent="0.2">
      <c r="B63" s="41"/>
      <c r="C63" s="114"/>
      <c r="D63" s="114"/>
      <c r="E63" s="117"/>
      <c r="F63" s="326" t="str">
        <f t="shared" si="2"/>
        <v/>
      </c>
      <c r="G63" s="332">
        <f t="shared" si="5"/>
        <v>45</v>
      </c>
      <c r="H63" s="314" t="str">
        <f>IFERROR(VLOOKUP($F63,'算出シート1（連携前）'!X56:AL115,9,FALSE),"")</f>
        <v/>
      </c>
      <c r="I63" s="314" t="str">
        <f>IF(F63="","",IFERROR(VLOOKUP($F63,'算出シート1（連携前）'!$X:$AL,10,FALSE),""))</f>
        <v/>
      </c>
      <c r="J63" s="314" t="str">
        <f>IF(F63="","",IFERROR(VLOOKUP($F63,'算出シート1（連携前）'!$X:$AL,11,FALSE),""))</f>
        <v/>
      </c>
      <c r="K63" s="315" t="str">
        <f>IF(F63="","",IFERROR(VLOOKUP($F63,'算出シート1（連携前）'!$X:$AL,12,FALSE),""))</f>
        <v/>
      </c>
      <c r="L63" s="316" t="str">
        <f>IF(F63="","",IFERROR(VLOOKUP($F63,'算出シート1（連携前）'!$X:$AL,13,FALSE),""))</f>
        <v/>
      </c>
      <c r="M63" s="317" t="str">
        <f>IF(F63="","",IFERROR(VLOOKUP($F63,'算出シート1（連携前）'!$X:$AL,14,FALSE),""))</f>
        <v/>
      </c>
      <c r="N63" s="327"/>
      <c r="O63" s="328"/>
      <c r="P63" s="328"/>
      <c r="Q63" s="318"/>
      <c r="R63" s="319" t="str">
        <f t="shared" si="4"/>
        <v/>
      </c>
      <c r="S63" s="314" t="str">
        <f>IF(R63="","",IFERROR(VLOOKUP($R63,'算出シート2（連携後）'!X56:AL115,9,FALSE),""))</f>
        <v/>
      </c>
      <c r="T63" s="320" t="str">
        <f>IF(R63="","",IFERROR(VLOOKUP($R63,'算出シート2（連携後）'!X56:AL115,10,FALSE),""))</f>
        <v/>
      </c>
      <c r="U63" s="320" t="str">
        <f>IF(R63="","",IFERROR(VLOOKUP($R63,'算出シート2（連携後）'!X56:AL115,11,FALSE),""))</f>
        <v/>
      </c>
      <c r="V63" s="321" t="str">
        <f>IF(R63="","",IFERROR(VLOOKUP($R63,'算出シート2（連携後）'!X56:AL115,12,FALSE),""))</f>
        <v/>
      </c>
      <c r="W63" s="322" t="str">
        <f>IF(R63="","",IFERROR(VLOOKUP($R63,'算出シート2（連携後）'!X56:AL115,13,FALSE),""))</f>
        <v/>
      </c>
      <c r="X63" s="323" t="str">
        <f>IF(R63="","",IFERROR(VLOOKUP($R63,'算出シート2（連携後）'!X56:AL115,14,FALSE),""))</f>
        <v/>
      </c>
      <c r="Z63" s="324"/>
      <c r="AA63" s="325"/>
    </row>
    <row r="64" spans="2:27" ht="15" x14ac:dyDescent="0.2">
      <c r="B64" s="41"/>
      <c r="C64" s="114"/>
      <c r="D64" s="114"/>
      <c r="E64" s="117"/>
      <c r="F64" s="326" t="str">
        <f t="shared" si="2"/>
        <v/>
      </c>
      <c r="G64" s="332">
        <f t="shared" si="5"/>
        <v>46</v>
      </c>
      <c r="H64" s="314" t="str">
        <f>IFERROR(VLOOKUP($F64,'算出シート1（連携前）'!X57:AL116,9,FALSE),"")</f>
        <v/>
      </c>
      <c r="I64" s="314" t="str">
        <f>IF(F64="","",IFERROR(VLOOKUP($F64,'算出シート1（連携前）'!$X:$AL,10,FALSE),""))</f>
        <v/>
      </c>
      <c r="J64" s="314" t="str">
        <f>IF(F64="","",IFERROR(VLOOKUP($F64,'算出シート1（連携前）'!$X:$AL,11,FALSE),""))</f>
        <v/>
      </c>
      <c r="K64" s="315" t="str">
        <f>IF(F64="","",IFERROR(VLOOKUP($F64,'算出シート1（連携前）'!$X:$AL,12,FALSE),""))</f>
        <v/>
      </c>
      <c r="L64" s="316" t="str">
        <f>IF(F64="","",IFERROR(VLOOKUP($F64,'算出シート1（連携前）'!$X:$AL,13,FALSE),""))</f>
        <v/>
      </c>
      <c r="M64" s="317" t="str">
        <f>IF(F64="","",IFERROR(VLOOKUP($F64,'算出シート1（連携前）'!$X:$AL,14,FALSE),""))</f>
        <v/>
      </c>
      <c r="N64" s="327"/>
      <c r="O64" s="328"/>
      <c r="P64" s="328"/>
      <c r="Q64" s="318"/>
      <c r="R64" s="319" t="str">
        <f t="shared" si="4"/>
        <v/>
      </c>
      <c r="S64" s="314" t="str">
        <f>IF(R64="","",IFERROR(VLOOKUP($R64,'算出シート2（連携後）'!X57:AL116,9,FALSE),""))</f>
        <v/>
      </c>
      <c r="T64" s="320" t="str">
        <f>IF(R64="","",IFERROR(VLOOKUP($R64,'算出シート2（連携後）'!X57:AL116,10,FALSE),""))</f>
        <v/>
      </c>
      <c r="U64" s="320" t="str">
        <f>IF(R64="","",IFERROR(VLOOKUP($R64,'算出シート2（連携後）'!X57:AL116,11,FALSE),""))</f>
        <v/>
      </c>
      <c r="V64" s="321" t="str">
        <f>IF(R64="","",IFERROR(VLOOKUP($R64,'算出シート2（連携後）'!X57:AL116,12,FALSE),""))</f>
        <v/>
      </c>
      <c r="W64" s="322" t="str">
        <f>IF(R64="","",IFERROR(VLOOKUP($R64,'算出シート2（連携後）'!X57:AL116,13,FALSE),""))</f>
        <v/>
      </c>
      <c r="X64" s="323" t="str">
        <f>IF(R64="","",IFERROR(VLOOKUP($R64,'算出シート2（連携後）'!X57:AL116,14,FALSE),""))</f>
        <v/>
      </c>
      <c r="Z64" s="324"/>
      <c r="AA64" s="325"/>
    </row>
    <row r="65" spans="2:27" ht="15" x14ac:dyDescent="0.2">
      <c r="B65" s="41"/>
      <c r="C65" s="114"/>
      <c r="D65" s="114"/>
      <c r="E65" s="117"/>
      <c r="F65" s="326" t="str">
        <f t="shared" si="2"/>
        <v/>
      </c>
      <c r="G65" s="332">
        <f t="shared" si="5"/>
        <v>47</v>
      </c>
      <c r="H65" s="314" t="str">
        <f>IFERROR(VLOOKUP($F65,'算出シート1（連携前）'!X58:AL117,9,FALSE),"")</f>
        <v/>
      </c>
      <c r="I65" s="314" t="str">
        <f>IF(F65="","",IFERROR(VLOOKUP($F65,'算出シート1（連携前）'!$X:$AL,10,FALSE),""))</f>
        <v/>
      </c>
      <c r="J65" s="314" t="str">
        <f>IF(F65="","",IFERROR(VLOOKUP($F65,'算出シート1（連携前）'!$X:$AL,11,FALSE),""))</f>
        <v/>
      </c>
      <c r="K65" s="315" t="str">
        <f>IF(F65="","",IFERROR(VLOOKUP($F65,'算出シート1（連携前）'!$X:$AL,12,FALSE),""))</f>
        <v/>
      </c>
      <c r="L65" s="316" t="str">
        <f>IF(F65="","",IFERROR(VLOOKUP($F65,'算出シート1（連携前）'!$X:$AL,13,FALSE),""))</f>
        <v/>
      </c>
      <c r="M65" s="317" t="str">
        <f>IF(F65="","",IFERROR(VLOOKUP($F65,'算出シート1（連携前）'!$X:$AL,14,FALSE),""))</f>
        <v/>
      </c>
      <c r="N65" s="327"/>
      <c r="O65" s="328"/>
      <c r="P65" s="328"/>
      <c r="Q65" s="318"/>
      <c r="R65" s="319" t="str">
        <f t="shared" si="4"/>
        <v/>
      </c>
      <c r="S65" s="314" t="str">
        <f>IF(R65="","",IFERROR(VLOOKUP($R65,'算出シート2（連携後）'!X58:AL117,9,FALSE),""))</f>
        <v/>
      </c>
      <c r="T65" s="320" t="str">
        <f>IF(R65="","",IFERROR(VLOOKUP($R65,'算出シート2（連携後）'!X58:AL117,10,FALSE),""))</f>
        <v/>
      </c>
      <c r="U65" s="320" t="str">
        <f>IF(R65="","",IFERROR(VLOOKUP($R65,'算出シート2（連携後）'!X58:AL117,11,FALSE),""))</f>
        <v/>
      </c>
      <c r="V65" s="321" t="str">
        <f>IF(R65="","",IFERROR(VLOOKUP($R65,'算出シート2（連携後）'!X58:AL117,12,FALSE),""))</f>
        <v/>
      </c>
      <c r="W65" s="322" t="str">
        <f>IF(R65="","",IFERROR(VLOOKUP($R65,'算出シート2（連携後）'!X58:AL117,13,FALSE),""))</f>
        <v/>
      </c>
      <c r="X65" s="323" t="str">
        <f>IF(R65="","",IFERROR(VLOOKUP($R65,'算出シート2（連携後）'!X58:AL117,14,FALSE),""))</f>
        <v/>
      </c>
      <c r="Z65" s="324"/>
      <c r="AA65" s="325"/>
    </row>
    <row r="66" spans="2:27" ht="15" x14ac:dyDescent="0.2">
      <c r="B66" s="41"/>
      <c r="C66" s="114"/>
      <c r="D66" s="114"/>
      <c r="E66" s="117"/>
      <c r="F66" s="326" t="str">
        <f t="shared" si="2"/>
        <v/>
      </c>
      <c r="G66" s="332">
        <f t="shared" si="5"/>
        <v>48</v>
      </c>
      <c r="H66" s="314" t="str">
        <f>IFERROR(VLOOKUP($F66,'算出シート1（連携前）'!X59:AL118,9,FALSE),"")</f>
        <v/>
      </c>
      <c r="I66" s="314" t="str">
        <f>IF(F66="","",IFERROR(VLOOKUP($F66,'算出シート1（連携前）'!$X:$AL,10,FALSE),""))</f>
        <v/>
      </c>
      <c r="J66" s="314" t="str">
        <f>IF(F66="","",IFERROR(VLOOKUP($F66,'算出シート1（連携前）'!$X:$AL,11,FALSE),""))</f>
        <v/>
      </c>
      <c r="K66" s="315" t="str">
        <f>IF(F66="","",IFERROR(VLOOKUP($F66,'算出シート1（連携前）'!$X:$AL,12,FALSE),""))</f>
        <v/>
      </c>
      <c r="L66" s="316" t="str">
        <f>IF(F66="","",IFERROR(VLOOKUP($F66,'算出シート1（連携前）'!$X:$AL,13,FALSE),""))</f>
        <v/>
      </c>
      <c r="M66" s="317" t="str">
        <f>IF(F66="","",IFERROR(VLOOKUP($F66,'算出シート1（連携前）'!$X:$AL,14,FALSE),""))</f>
        <v/>
      </c>
      <c r="N66" s="327"/>
      <c r="O66" s="328"/>
      <c r="P66" s="328"/>
      <c r="Q66" s="318"/>
      <c r="R66" s="319" t="str">
        <f t="shared" si="4"/>
        <v/>
      </c>
      <c r="S66" s="314" t="str">
        <f>IF(R66="","",IFERROR(VLOOKUP($R66,'算出シート2（連携後）'!X59:AL118,9,FALSE),""))</f>
        <v/>
      </c>
      <c r="T66" s="320" t="str">
        <f>IF(R66="","",IFERROR(VLOOKUP($R66,'算出シート2（連携後）'!X59:AL118,10,FALSE),""))</f>
        <v/>
      </c>
      <c r="U66" s="320" t="str">
        <f>IF(R66="","",IFERROR(VLOOKUP($R66,'算出シート2（連携後）'!X59:AL118,11,FALSE),""))</f>
        <v/>
      </c>
      <c r="V66" s="321" t="str">
        <f>IF(R66="","",IFERROR(VLOOKUP($R66,'算出シート2（連携後）'!X59:AL118,12,FALSE),""))</f>
        <v/>
      </c>
      <c r="W66" s="322" t="str">
        <f>IF(R66="","",IFERROR(VLOOKUP($R66,'算出シート2（連携後）'!X59:AL118,13,FALSE),""))</f>
        <v/>
      </c>
      <c r="X66" s="323" t="str">
        <f>IF(R66="","",IFERROR(VLOOKUP($R66,'算出シート2（連携後）'!X59:AL118,14,FALSE),""))</f>
        <v/>
      </c>
      <c r="Z66" s="324"/>
      <c r="AA66" s="325"/>
    </row>
    <row r="67" spans="2:27" ht="15" x14ac:dyDescent="0.2">
      <c r="B67" s="41"/>
      <c r="C67" s="114"/>
      <c r="D67" s="114"/>
      <c r="E67" s="117"/>
      <c r="F67" s="326" t="str">
        <f t="shared" si="2"/>
        <v/>
      </c>
      <c r="G67" s="332">
        <f t="shared" si="5"/>
        <v>49</v>
      </c>
      <c r="H67" s="314" t="str">
        <f>IFERROR(VLOOKUP($F67,'算出シート1（連携前）'!X60:AL119,9,FALSE),"")</f>
        <v/>
      </c>
      <c r="I67" s="314" t="str">
        <f>IF(F67="","",IFERROR(VLOOKUP($F67,'算出シート1（連携前）'!$X:$AL,10,FALSE),""))</f>
        <v/>
      </c>
      <c r="J67" s="314" t="str">
        <f>IF(F67="","",IFERROR(VLOOKUP($F67,'算出シート1（連携前）'!$X:$AL,11,FALSE),""))</f>
        <v/>
      </c>
      <c r="K67" s="315" t="str">
        <f>IF(F67="","",IFERROR(VLOOKUP($F67,'算出シート1（連携前）'!$X:$AL,12,FALSE),""))</f>
        <v/>
      </c>
      <c r="L67" s="316" t="str">
        <f>IF(F67="","",IFERROR(VLOOKUP($F67,'算出シート1（連携前）'!$X:$AL,13,FALSE),""))</f>
        <v/>
      </c>
      <c r="M67" s="317" t="str">
        <f>IF(F67="","",IFERROR(VLOOKUP($F67,'算出シート1（連携前）'!$X:$AL,14,FALSE),""))</f>
        <v/>
      </c>
      <c r="N67" s="327"/>
      <c r="O67" s="328"/>
      <c r="P67" s="328"/>
      <c r="Q67" s="318"/>
      <c r="R67" s="319" t="str">
        <f t="shared" si="4"/>
        <v/>
      </c>
      <c r="S67" s="314" t="str">
        <f>IF(R67="","",IFERROR(VLOOKUP($R67,'算出シート2（連携後）'!X60:AL119,9,FALSE),""))</f>
        <v/>
      </c>
      <c r="T67" s="320" t="str">
        <f>IF(R67="","",IFERROR(VLOOKUP($R67,'算出シート2（連携後）'!X60:AL119,10,FALSE),""))</f>
        <v/>
      </c>
      <c r="U67" s="320" t="str">
        <f>IF(R67="","",IFERROR(VLOOKUP($R67,'算出シート2（連携後）'!X60:AL119,11,FALSE),""))</f>
        <v/>
      </c>
      <c r="V67" s="321" t="str">
        <f>IF(R67="","",IFERROR(VLOOKUP($R67,'算出シート2（連携後）'!X60:AL119,12,FALSE),""))</f>
        <v/>
      </c>
      <c r="W67" s="322" t="str">
        <f>IF(R67="","",IFERROR(VLOOKUP($R67,'算出シート2（連携後）'!X60:AL119,13,FALSE),""))</f>
        <v/>
      </c>
      <c r="X67" s="323" t="str">
        <f>IF(R67="","",IFERROR(VLOOKUP($R67,'算出シート2（連携後）'!X60:AL119,14,FALSE),""))</f>
        <v/>
      </c>
      <c r="Z67" s="324"/>
      <c r="AA67" s="325"/>
    </row>
    <row r="68" spans="2:27" ht="15" x14ac:dyDescent="0.2">
      <c r="B68" s="41"/>
      <c r="C68" s="114"/>
      <c r="D68" s="114"/>
      <c r="E68" s="117"/>
      <c r="F68" s="326" t="str">
        <f t="shared" si="2"/>
        <v/>
      </c>
      <c r="G68" s="332">
        <f t="shared" si="5"/>
        <v>50</v>
      </c>
      <c r="H68" s="314" t="str">
        <f>IFERROR(VLOOKUP($F68,'算出シート1（連携前）'!X61:AL120,9,FALSE),"")</f>
        <v/>
      </c>
      <c r="I68" s="314" t="str">
        <f>IF(F68="","",IFERROR(VLOOKUP($F68,'算出シート1（連携前）'!$X:$AL,10,FALSE),""))</f>
        <v/>
      </c>
      <c r="J68" s="314" t="str">
        <f>IF(F68="","",IFERROR(VLOOKUP($F68,'算出シート1（連携前）'!$X:$AL,11,FALSE),""))</f>
        <v/>
      </c>
      <c r="K68" s="315" t="str">
        <f>IF(F68="","",IFERROR(VLOOKUP($F68,'算出シート1（連携前）'!$X:$AL,12,FALSE),""))</f>
        <v/>
      </c>
      <c r="L68" s="316" t="str">
        <f>IF(F68="","",IFERROR(VLOOKUP($F68,'算出シート1（連携前）'!$X:$AL,13,FALSE),""))</f>
        <v/>
      </c>
      <c r="M68" s="317" t="str">
        <f>IF(F68="","",IFERROR(VLOOKUP($F68,'算出シート1（連携前）'!$X:$AL,14,FALSE),""))</f>
        <v/>
      </c>
      <c r="N68" s="327"/>
      <c r="O68" s="328"/>
      <c r="P68" s="328"/>
      <c r="Q68" s="318"/>
      <c r="R68" s="319" t="str">
        <f t="shared" si="4"/>
        <v/>
      </c>
      <c r="S68" s="314" t="str">
        <f>IF(R68="","",IFERROR(VLOOKUP($R68,'算出シート2（連携後）'!X61:AL120,9,FALSE),""))</f>
        <v/>
      </c>
      <c r="T68" s="320" t="str">
        <f>IF(R68="","",IFERROR(VLOOKUP($R68,'算出シート2（連携後）'!X61:AL120,10,FALSE),""))</f>
        <v/>
      </c>
      <c r="U68" s="320" t="str">
        <f>IF(R68="","",IFERROR(VLOOKUP($R68,'算出シート2（連携後）'!X61:AL120,11,FALSE),""))</f>
        <v/>
      </c>
      <c r="V68" s="321" t="str">
        <f>IF(R68="","",IFERROR(VLOOKUP($R68,'算出シート2（連携後）'!X61:AL120,12,FALSE),""))</f>
        <v/>
      </c>
      <c r="W68" s="322" t="str">
        <f>IF(R68="","",IFERROR(VLOOKUP($R68,'算出シート2（連携後）'!X61:AL120,13,FALSE),""))</f>
        <v/>
      </c>
      <c r="X68" s="323" t="str">
        <f>IF(R68="","",IFERROR(VLOOKUP($R68,'算出シート2（連携後）'!X61:AL120,14,FALSE),""))</f>
        <v/>
      </c>
      <c r="Z68" s="324"/>
      <c r="AA68" s="325"/>
    </row>
    <row r="69" spans="2:27" ht="15" x14ac:dyDescent="0.2">
      <c r="B69" s="41"/>
      <c r="C69" s="114"/>
      <c r="D69" s="114"/>
      <c r="E69" s="117"/>
      <c r="F69" s="326" t="str">
        <f t="shared" si="2"/>
        <v/>
      </c>
      <c r="G69" s="332">
        <f t="shared" si="5"/>
        <v>51</v>
      </c>
      <c r="H69" s="314" t="str">
        <f>IFERROR(VLOOKUP($F69,'算出シート1（連携前）'!X62:AL121,9,FALSE),"")</f>
        <v/>
      </c>
      <c r="I69" s="314" t="str">
        <f>IF(F69="","",IFERROR(VLOOKUP($F69,'算出シート1（連携前）'!$X:$AL,10,FALSE),""))</f>
        <v/>
      </c>
      <c r="J69" s="314" t="str">
        <f>IF(F69="","",IFERROR(VLOOKUP($F69,'算出シート1（連携前）'!$X:$AL,11,FALSE),""))</f>
        <v/>
      </c>
      <c r="K69" s="315" t="str">
        <f>IF(F69="","",IFERROR(VLOOKUP($F69,'算出シート1（連携前）'!$X:$AL,12,FALSE),""))</f>
        <v/>
      </c>
      <c r="L69" s="316" t="str">
        <f>IF(F69="","",IFERROR(VLOOKUP($F69,'算出シート1（連携前）'!$X:$AL,13,FALSE),""))</f>
        <v/>
      </c>
      <c r="M69" s="317" t="str">
        <f>IF(F69="","",IFERROR(VLOOKUP($F69,'算出シート1（連携前）'!$X:$AL,14,FALSE),""))</f>
        <v/>
      </c>
      <c r="N69" s="327"/>
      <c r="O69" s="328"/>
      <c r="P69" s="328"/>
      <c r="Q69" s="318"/>
      <c r="R69" s="319" t="str">
        <f t="shared" si="4"/>
        <v/>
      </c>
      <c r="S69" s="314" t="str">
        <f>IF(R69="","",IFERROR(VLOOKUP($R69,'算出シート2（連携後）'!X62:AL121,9,FALSE),""))</f>
        <v/>
      </c>
      <c r="T69" s="320" t="str">
        <f>IF(R69="","",IFERROR(VLOOKUP($R69,'算出シート2（連携後）'!X62:AL121,10,FALSE),""))</f>
        <v/>
      </c>
      <c r="U69" s="320" t="str">
        <f>IF(R69="","",IFERROR(VLOOKUP($R69,'算出シート2（連携後）'!X62:AL121,11,FALSE),""))</f>
        <v/>
      </c>
      <c r="V69" s="321" t="str">
        <f>IF(R69="","",IFERROR(VLOOKUP($R69,'算出シート2（連携後）'!X62:AL121,12,FALSE),""))</f>
        <v/>
      </c>
      <c r="W69" s="322" t="str">
        <f>IF(R69="","",IFERROR(VLOOKUP($R69,'算出シート2（連携後）'!X62:AL121,13,FALSE),""))</f>
        <v/>
      </c>
      <c r="X69" s="323" t="str">
        <f>IF(R69="","",IFERROR(VLOOKUP($R69,'算出シート2（連携後）'!X62:AL121,14,FALSE),""))</f>
        <v/>
      </c>
      <c r="Z69" s="324"/>
      <c r="AA69" s="325"/>
    </row>
    <row r="70" spans="2:27" ht="15" x14ac:dyDescent="0.2">
      <c r="B70" s="41"/>
      <c r="C70" s="114"/>
      <c r="D70" s="114"/>
      <c r="E70" s="117"/>
      <c r="F70" s="326" t="str">
        <f t="shared" si="2"/>
        <v/>
      </c>
      <c r="G70" s="332">
        <f t="shared" si="5"/>
        <v>52</v>
      </c>
      <c r="H70" s="314" t="str">
        <f>IFERROR(VLOOKUP($F70,'算出シート1（連携前）'!X63:AL122,9,FALSE),"")</f>
        <v/>
      </c>
      <c r="I70" s="314" t="str">
        <f>IF(F70="","",IFERROR(VLOOKUP($F70,'算出シート1（連携前）'!$X:$AL,10,FALSE),""))</f>
        <v/>
      </c>
      <c r="J70" s="314" t="str">
        <f>IF(F70="","",IFERROR(VLOOKUP($F70,'算出シート1（連携前）'!$X:$AL,11,FALSE),""))</f>
        <v/>
      </c>
      <c r="K70" s="315" t="str">
        <f>IF(F70="","",IFERROR(VLOOKUP($F70,'算出シート1（連携前）'!$X:$AL,12,FALSE),""))</f>
        <v/>
      </c>
      <c r="L70" s="316" t="str">
        <f>IF(F70="","",IFERROR(VLOOKUP($F70,'算出シート1（連携前）'!$X:$AL,13,FALSE),""))</f>
        <v/>
      </c>
      <c r="M70" s="317" t="str">
        <f>IF(F70="","",IFERROR(VLOOKUP($F70,'算出シート1（連携前）'!$X:$AL,14,FALSE),""))</f>
        <v/>
      </c>
      <c r="N70" s="327"/>
      <c r="O70" s="328"/>
      <c r="P70" s="328"/>
      <c r="Q70" s="318"/>
      <c r="R70" s="319" t="str">
        <f t="shared" si="4"/>
        <v/>
      </c>
      <c r="S70" s="314" t="str">
        <f>IF(R70="","",IFERROR(VLOOKUP($R70,'算出シート2（連携後）'!X63:AL122,9,FALSE),""))</f>
        <v/>
      </c>
      <c r="T70" s="320" t="str">
        <f>IF(R70="","",IFERROR(VLOOKUP($R70,'算出シート2（連携後）'!X63:AL122,10,FALSE),""))</f>
        <v/>
      </c>
      <c r="U70" s="320" t="str">
        <f>IF(R70="","",IFERROR(VLOOKUP($R70,'算出シート2（連携後）'!X63:AL122,11,FALSE),""))</f>
        <v/>
      </c>
      <c r="V70" s="321" t="str">
        <f>IF(R70="","",IFERROR(VLOOKUP($R70,'算出シート2（連携後）'!X63:AL122,12,FALSE),""))</f>
        <v/>
      </c>
      <c r="W70" s="322" t="str">
        <f>IF(R70="","",IFERROR(VLOOKUP($R70,'算出シート2（連携後）'!X63:AL122,13,FALSE),""))</f>
        <v/>
      </c>
      <c r="X70" s="323" t="str">
        <f>IF(R70="","",IFERROR(VLOOKUP($R70,'算出シート2（連携後）'!X63:AL122,14,FALSE),""))</f>
        <v/>
      </c>
      <c r="Z70" s="324"/>
      <c r="AA70" s="325"/>
    </row>
    <row r="71" spans="2:27" ht="15" x14ac:dyDescent="0.2">
      <c r="B71" s="41"/>
      <c r="C71" s="114"/>
      <c r="D71" s="114"/>
      <c r="E71" s="117"/>
      <c r="F71" s="326" t="str">
        <f t="shared" si="2"/>
        <v/>
      </c>
      <c r="G71" s="332">
        <f t="shared" si="5"/>
        <v>53</v>
      </c>
      <c r="H71" s="314" t="str">
        <f>IFERROR(VLOOKUP($F71,'算出シート1（連携前）'!X64:AL123,9,FALSE),"")</f>
        <v/>
      </c>
      <c r="I71" s="314" t="str">
        <f>IF(F71="","",IFERROR(VLOOKUP($F71,'算出シート1（連携前）'!$X:$AL,10,FALSE),""))</f>
        <v/>
      </c>
      <c r="J71" s="314" t="str">
        <f>IF(F71="","",IFERROR(VLOOKUP($F71,'算出シート1（連携前）'!$X:$AL,11,FALSE),""))</f>
        <v/>
      </c>
      <c r="K71" s="315" t="str">
        <f>IF(F71="","",IFERROR(VLOOKUP($F71,'算出シート1（連携前）'!$X:$AL,12,FALSE),""))</f>
        <v/>
      </c>
      <c r="L71" s="316" t="str">
        <f>IF(F71="","",IFERROR(VLOOKUP($F71,'算出シート1（連携前）'!$X:$AL,13,FALSE),""))</f>
        <v/>
      </c>
      <c r="M71" s="317" t="str">
        <f>IF(F71="","",IFERROR(VLOOKUP($F71,'算出シート1（連携前）'!$X:$AL,14,FALSE),""))</f>
        <v/>
      </c>
      <c r="N71" s="327"/>
      <c r="O71" s="328"/>
      <c r="P71" s="328"/>
      <c r="Q71" s="318"/>
      <c r="R71" s="319" t="str">
        <f t="shared" si="4"/>
        <v/>
      </c>
      <c r="S71" s="314" t="str">
        <f>IF(R71="","",IFERROR(VLOOKUP($R71,'算出シート2（連携後）'!X64:AL123,9,FALSE),""))</f>
        <v/>
      </c>
      <c r="T71" s="320" t="str">
        <f>IF(R71="","",IFERROR(VLOOKUP($R71,'算出シート2（連携後）'!X64:AL123,10,FALSE),""))</f>
        <v/>
      </c>
      <c r="U71" s="320" t="str">
        <f>IF(R71="","",IFERROR(VLOOKUP($R71,'算出シート2（連携後）'!X64:AL123,11,FALSE),""))</f>
        <v/>
      </c>
      <c r="V71" s="321" t="str">
        <f>IF(R71="","",IFERROR(VLOOKUP($R71,'算出シート2（連携後）'!X64:AL123,12,FALSE),""))</f>
        <v/>
      </c>
      <c r="W71" s="322" t="str">
        <f>IF(R71="","",IFERROR(VLOOKUP($R71,'算出シート2（連携後）'!X64:AL123,13,FALSE),""))</f>
        <v/>
      </c>
      <c r="X71" s="323" t="str">
        <f>IF(R71="","",IFERROR(VLOOKUP($R71,'算出シート2（連携後）'!X64:AL123,14,FALSE),""))</f>
        <v/>
      </c>
      <c r="Z71" s="324"/>
      <c r="AA71" s="325"/>
    </row>
    <row r="72" spans="2:27" ht="15" x14ac:dyDescent="0.2">
      <c r="B72" s="41"/>
      <c r="C72" s="114"/>
      <c r="D72" s="114"/>
      <c r="E72" s="117"/>
      <c r="F72" s="326" t="str">
        <f t="shared" si="2"/>
        <v/>
      </c>
      <c r="G72" s="332">
        <f t="shared" si="5"/>
        <v>54</v>
      </c>
      <c r="H72" s="314" t="str">
        <f>IFERROR(VLOOKUP($F72,'算出シート1（連携前）'!X65:AL124,9,FALSE),"")</f>
        <v/>
      </c>
      <c r="I72" s="314" t="str">
        <f>IF(F72="","",IFERROR(VLOOKUP($F72,'算出シート1（連携前）'!$X:$AL,10,FALSE),""))</f>
        <v/>
      </c>
      <c r="J72" s="314" t="str">
        <f>IF(F72="","",IFERROR(VLOOKUP($F72,'算出シート1（連携前）'!$X:$AL,11,FALSE),""))</f>
        <v/>
      </c>
      <c r="K72" s="315" t="str">
        <f>IF(F72="","",IFERROR(VLOOKUP($F72,'算出シート1（連携前）'!$X:$AL,12,FALSE),""))</f>
        <v/>
      </c>
      <c r="L72" s="316" t="str">
        <f>IF(F72="","",IFERROR(VLOOKUP($F72,'算出シート1（連携前）'!$X:$AL,13,FALSE),""))</f>
        <v/>
      </c>
      <c r="M72" s="317" t="str">
        <f>IF(F72="","",IFERROR(VLOOKUP($F72,'算出シート1（連携前）'!$X:$AL,14,FALSE),""))</f>
        <v/>
      </c>
      <c r="N72" s="327"/>
      <c r="O72" s="328"/>
      <c r="P72" s="328"/>
      <c r="Q72" s="318"/>
      <c r="R72" s="319" t="str">
        <f t="shared" si="4"/>
        <v/>
      </c>
      <c r="S72" s="314" t="str">
        <f>IF(R72="","",IFERROR(VLOOKUP($R72,'算出シート2（連携後）'!X65:AL124,9,FALSE),""))</f>
        <v/>
      </c>
      <c r="T72" s="320" t="str">
        <f>IF(R72="","",IFERROR(VLOOKUP($R72,'算出シート2（連携後）'!X65:AL124,10,FALSE),""))</f>
        <v/>
      </c>
      <c r="U72" s="320" t="str">
        <f>IF(R72="","",IFERROR(VLOOKUP($R72,'算出シート2（連携後）'!X65:AL124,11,FALSE),""))</f>
        <v/>
      </c>
      <c r="V72" s="321" t="str">
        <f>IF(R72="","",IFERROR(VLOOKUP($R72,'算出シート2（連携後）'!X65:AL124,12,FALSE),""))</f>
        <v/>
      </c>
      <c r="W72" s="322" t="str">
        <f>IF(R72="","",IFERROR(VLOOKUP($R72,'算出シート2（連携後）'!X65:AL124,13,FALSE),""))</f>
        <v/>
      </c>
      <c r="X72" s="323" t="str">
        <f>IF(R72="","",IFERROR(VLOOKUP($R72,'算出シート2（連携後）'!X65:AL124,14,FALSE),""))</f>
        <v/>
      </c>
      <c r="Z72" s="324"/>
      <c r="AA72" s="325"/>
    </row>
    <row r="73" spans="2:27" ht="15" x14ac:dyDescent="0.2">
      <c r="B73" s="41"/>
      <c r="C73" s="114"/>
      <c r="D73" s="114"/>
      <c r="E73" s="117"/>
      <c r="F73" s="326" t="str">
        <f t="shared" si="2"/>
        <v/>
      </c>
      <c r="G73" s="332">
        <f t="shared" si="5"/>
        <v>55</v>
      </c>
      <c r="H73" s="314" t="str">
        <f>IFERROR(VLOOKUP($F73,'算出シート1（連携前）'!X66:AL125,9,FALSE),"")</f>
        <v/>
      </c>
      <c r="I73" s="314" t="str">
        <f>IF(F73="","",IFERROR(VLOOKUP($F73,'算出シート1（連携前）'!$X:$AL,10,FALSE),""))</f>
        <v/>
      </c>
      <c r="J73" s="314" t="str">
        <f>IF(F73="","",IFERROR(VLOOKUP($F73,'算出シート1（連携前）'!$X:$AL,11,FALSE),""))</f>
        <v/>
      </c>
      <c r="K73" s="315" t="str">
        <f>IF(F73="","",IFERROR(VLOOKUP($F73,'算出シート1（連携前）'!$X:$AL,12,FALSE),""))</f>
        <v/>
      </c>
      <c r="L73" s="316" t="str">
        <f>IF(F73="","",IFERROR(VLOOKUP($F73,'算出シート1（連携前）'!$X:$AL,13,FALSE),""))</f>
        <v/>
      </c>
      <c r="M73" s="317" t="str">
        <f>IF(F73="","",IFERROR(VLOOKUP($F73,'算出シート1（連携前）'!$X:$AL,14,FALSE),""))</f>
        <v/>
      </c>
      <c r="N73" s="327"/>
      <c r="O73" s="328"/>
      <c r="P73" s="328"/>
      <c r="Q73" s="318"/>
      <c r="R73" s="319" t="str">
        <f t="shared" si="4"/>
        <v/>
      </c>
      <c r="S73" s="314" t="str">
        <f>IF(R73="","",IFERROR(VLOOKUP($R73,'算出シート2（連携後）'!X66:AL125,9,FALSE),""))</f>
        <v/>
      </c>
      <c r="T73" s="320" t="str">
        <f>IF(R73="","",IFERROR(VLOOKUP($R73,'算出シート2（連携後）'!X66:AL125,10,FALSE),""))</f>
        <v/>
      </c>
      <c r="U73" s="320" t="str">
        <f>IF(R73="","",IFERROR(VLOOKUP($R73,'算出シート2（連携後）'!X66:AL125,11,FALSE),""))</f>
        <v/>
      </c>
      <c r="V73" s="321" t="str">
        <f>IF(R73="","",IFERROR(VLOOKUP($R73,'算出シート2（連携後）'!X66:AL125,12,FALSE),""))</f>
        <v/>
      </c>
      <c r="W73" s="322" t="str">
        <f>IF(R73="","",IFERROR(VLOOKUP($R73,'算出シート2（連携後）'!X66:AL125,13,FALSE),""))</f>
        <v/>
      </c>
      <c r="X73" s="323" t="str">
        <f>IF(R73="","",IFERROR(VLOOKUP($R73,'算出シート2（連携後）'!X66:AL125,14,FALSE),""))</f>
        <v/>
      </c>
      <c r="Z73" s="324"/>
      <c r="AA73" s="325"/>
    </row>
    <row r="74" spans="2:27" ht="15" x14ac:dyDescent="0.2">
      <c r="B74" s="41"/>
      <c r="C74" s="114"/>
      <c r="D74" s="114"/>
      <c r="E74" s="117"/>
      <c r="F74" s="326" t="str">
        <f t="shared" si="2"/>
        <v/>
      </c>
      <c r="G74" s="332">
        <f t="shared" si="5"/>
        <v>56</v>
      </c>
      <c r="H74" s="314" t="str">
        <f>IFERROR(VLOOKUP($F74,'算出シート1（連携前）'!X67:AL126,9,FALSE),"")</f>
        <v/>
      </c>
      <c r="I74" s="314" t="str">
        <f>IF(F74="","",IFERROR(VLOOKUP($F74,'算出シート1（連携前）'!$X:$AL,10,FALSE),""))</f>
        <v/>
      </c>
      <c r="J74" s="314" t="str">
        <f>IF(F74="","",IFERROR(VLOOKUP($F74,'算出シート1（連携前）'!$X:$AL,11,FALSE),""))</f>
        <v/>
      </c>
      <c r="K74" s="315" t="str">
        <f>IF(F74="","",IFERROR(VLOOKUP($F74,'算出シート1（連携前）'!$X:$AL,12,FALSE),""))</f>
        <v/>
      </c>
      <c r="L74" s="316" t="str">
        <f>IF(F74="","",IFERROR(VLOOKUP($F74,'算出シート1（連携前）'!$X:$AL,13,FALSE),""))</f>
        <v/>
      </c>
      <c r="M74" s="317" t="str">
        <f>IF(F74="","",IFERROR(VLOOKUP($F74,'算出シート1（連携前）'!$X:$AL,14,FALSE),""))</f>
        <v/>
      </c>
      <c r="N74" s="327"/>
      <c r="O74" s="328"/>
      <c r="P74" s="328"/>
      <c r="Q74" s="318"/>
      <c r="R74" s="319" t="str">
        <f t="shared" si="4"/>
        <v/>
      </c>
      <c r="S74" s="314" t="str">
        <f>IF(R74="","",IFERROR(VLOOKUP($R74,'算出シート2（連携後）'!X67:AL126,9,FALSE),""))</f>
        <v/>
      </c>
      <c r="T74" s="320" t="str">
        <f>IF(R74="","",IFERROR(VLOOKUP($R74,'算出シート2（連携後）'!X67:AL126,10,FALSE),""))</f>
        <v/>
      </c>
      <c r="U74" s="320" t="str">
        <f>IF(R74="","",IFERROR(VLOOKUP($R74,'算出シート2（連携後）'!X67:AL126,11,FALSE),""))</f>
        <v/>
      </c>
      <c r="V74" s="321" t="str">
        <f>IF(R74="","",IFERROR(VLOOKUP($R74,'算出シート2（連携後）'!X67:AL126,12,FALSE),""))</f>
        <v/>
      </c>
      <c r="W74" s="322" t="str">
        <f>IF(R74="","",IFERROR(VLOOKUP($R74,'算出シート2（連携後）'!X67:AL126,13,FALSE),""))</f>
        <v/>
      </c>
      <c r="X74" s="323" t="str">
        <f>IF(R74="","",IFERROR(VLOOKUP($R74,'算出シート2（連携後）'!X67:AL126,14,FALSE),""))</f>
        <v/>
      </c>
      <c r="Z74" s="324"/>
      <c r="AA74" s="325"/>
    </row>
    <row r="75" spans="2:27" ht="15" x14ac:dyDescent="0.2">
      <c r="B75" s="41"/>
      <c r="C75" s="114"/>
      <c r="D75" s="114"/>
      <c r="E75" s="117"/>
      <c r="F75" s="326" t="str">
        <f t="shared" si="2"/>
        <v/>
      </c>
      <c r="G75" s="332">
        <f t="shared" si="5"/>
        <v>57</v>
      </c>
      <c r="H75" s="314" t="str">
        <f>IFERROR(VLOOKUP($F75,'算出シート1（連携前）'!X68:AL127,9,FALSE),"")</f>
        <v/>
      </c>
      <c r="I75" s="314" t="str">
        <f>IF(F75="","",IFERROR(VLOOKUP($F75,'算出シート1（連携前）'!$X:$AL,10,FALSE),""))</f>
        <v/>
      </c>
      <c r="J75" s="314" t="str">
        <f>IF(F75="","",IFERROR(VLOOKUP($F75,'算出シート1（連携前）'!$X:$AL,11,FALSE),""))</f>
        <v/>
      </c>
      <c r="K75" s="315" t="str">
        <f>IF(F75="","",IFERROR(VLOOKUP($F75,'算出シート1（連携前）'!$X:$AL,12,FALSE),""))</f>
        <v/>
      </c>
      <c r="L75" s="316" t="str">
        <f>IF(F75="","",IFERROR(VLOOKUP($F75,'算出シート1（連携前）'!$X:$AL,13,FALSE),""))</f>
        <v/>
      </c>
      <c r="M75" s="317" t="str">
        <f>IF(F75="","",IFERROR(VLOOKUP($F75,'算出シート1（連携前）'!$X:$AL,14,FALSE),""))</f>
        <v/>
      </c>
      <c r="N75" s="327"/>
      <c r="O75" s="328"/>
      <c r="P75" s="328"/>
      <c r="Q75" s="318"/>
      <c r="R75" s="319" t="str">
        <f t="shared" si="4"/>
        <v/>
      </c>
      <c r="S75" s="314" t="str">
        <f>IF(R75="","",IFERROR(VLOOKUP($R75,'算出シート2（連携後）'!X68:AL127,9,FALSE),""))</f>
        <v/>
      </c>
      <c r="T75" s="320" t="str">
        <f>IF(R75="","",IFERROR(VLOOKUP($R75,'算出シート2（連携後）'!X68:AL127,10,FALSE),""))</f>
        <v/>
      </c>
      <c r="U75" s="320" t="str">
        <f>IF(R75="","",IFERROR(VLOOKUP($R75,'算出シート2（連携後）'!X68:AL127,11,FALSE),""))</f>
        <v/>
      </c>
      <c r="V75" s="321" t="str">
        <f>IF(R75="","",IFERROR(VLOOKUP($R75,'算出シート2（連携後）'!X68:AL127,12,FALSE),""))</f>
        <v/>
      </c>
      <c r="W75" s="322" t="str">
        <f>IF(R75="","",IFERROR(VLOOKUP($R75,'算出シート2（連携後）'!X68:AL127,13,FALSE),""))</f>
        <v/>
      </c>
      <c r="X75" s="323" t="str">
        <f>IF(R75="","",IFERROR(VLOOKUP($R75,'算出シート2（連携後）'!X68:AL127,14,FALSE),""))</f>
        <v/>
      </c>
      <c r="Z75" s="324"/>
      <c r="AA75" s="325"/>
    </row>
    <row r="76" spans="2:27" ht="15" x14ac:dyDescent="0.2">
      <c r="B76" s="41"/>
      <c r="C76" s="114"/>
      <c r="D76" s="114"/>
      <c r="E76" s="117"/>
      <c r="F76" s="326" t="str">
        <f t="shared" si="2"/>
        <v/>
      </c>
      <c r="G76" s="332">
        <f t="shared" si="5"/>
        <v>58</v>
      </c>
      <c r="H76" s="314" t="str">
        <f>IFERROR(VLOOKUP($F76,'算出シート1（連携前）'!X69:AL128,9,FALSE),"")</f>
        <v/>
      </c>
      <c r="I76" s="314" t="str">
        <f>IF(F76="","",IFERROR(VLOOKUP($F76,'算出シート1（連携前）'!$X:$AL,10,FALSE),""))</f>
        <v/>
      </c>
      <c r="J76" s="314" t="str">
        <f>IF(F76="","",IFERROR(VLOOKUP($F76,'算出シート1（連携前）'!$X:$AL,11,FALSE),""))</f>
        <v/>
      </c>
      <c r="K76" s="315" t="str">
        <f>IF(F76="","",IFERROR(VLOOKUP($F76,'算出シート1（連携前）'!$X:$AL,12,FALSE),""))</f>
        <v/>
      </c>
      <c r="L76" s="316" t="str">
        <f>IF(F76="","",IFERROR(VLOOKUP($F76,'算出シート1（連携前）'!$X:$AL,13,FALSE),""))</f>
        <v/>
      </c>
      <c r="M76" s="317" t="str">
        <f>IF(F76="","",IFERROR(VLOOKUP($F76,'算出シート1（連携前）'!$X:$AL,14,FALSE),""))</f>
        <v/>
      </c>
      <c r="N76" s="327"/>
      <c r="O76" s="328"/>
      <c r="P76" s="328"/>
      <c r="Q76" s="318"/>
      <c r="R76" s="319" t="str">
        <f t="shared" si="4"/>
        <v/>
      </c>
      <c r="S76" s="314" t="str">
        <f>IF(R76="","",IFERROR(VLOOKUP($R76,'算出シート2（連携後）'!X69:AL128,9,FALSE),""))</f>
        <v/>
      </c>
      <c r="T76" s="320" t="str">
        <f>IF(R76="","",IFERROR(VLOOKUP($R76,'算出シート2（連携後）'!X69:AL128,10,FALSE),""))</f>
        <v/>
      </c>
      <c r="U76" s="320" t="str">
        <f>IF(R76="","",IFERROR(VLOOKUP($R76,'算出シート2（連携後）'!X69:AL128,11,FALSE),""))</f>
        <v/>
      </c>
      <c r="V76" s="321" t="str">
        <f>IF(R76="","",IFERROR(VLOOKUP($R76,'算出シート2（連携後）'!X69:AL128,12,FALSE),""))</f>
        <v/>
      </c>
      <c r="W76" s="322" t="str">
        <f>IF(R76="","",IFERROR(VLOOKUP($R76,'算出シート2（連携後）'!X69:AL128,13,FALSE),""))</f>
        <v/>
      </c>
      <c r="X76" s="323" t="str">
        <f>IF(R76="","",IFERROR(VLOOKUP($R76,'算出シート2（連携後）'!X69:AL128,14,FALSE),""))</f>
        <v/>
      </c>
      <c r="Z76" s="324"/>
      <c r="AA76" s="325"/>
    </row>
    <row r="77" spans="2:27" ht="15" x14ac:dyDescent="0.2">
      <c r="B77" s="41"/>
      <c r="C77" s="114"/>
      <c r="D77" s="114"/>
      <c r="E77" s="117"/>
      <c r="F77" s="326" t="str">
        <f t="shared" si="2"/>
        <v/>
      </c>
      <c r="G77" s="332">
        <f t="shared" si="5"/>
        <v>59</v>
      </c>
      <c r="H77" s="314" t="str">
        <f>IFERROR(VLOOKUP($F77,'算出シート1（連携前）'!X70:AL129,9,FALSE),"")</f>
        <v/>
      </c>
      <c r="I77" s="314" t="str">
        <f>IF(F77="","",IFERROR(VLOOKUP($F77,'算出シート1（連携前）'!$X:$AL,10,FALSE),""))</f>
        <v/>
      </c>
      <c r="J77" s="314" t="str">
        <f>IF(F77="","",IFERROR(VLOOKUP($F77,'算出シート1（連携前）'!$X:$AL,11,FALSE),""))</f>
        <v/>
      </c>
      <c r="K77" s="315" t="str">
        <f>IF(F77="","",IFERROR(VLOOKUP($F77,'算出シート1（連携前）'!$X:$AL,12,FALSE),""))</f>
        <v/>
      </c>
      <c r="L77" s="316" t="str">
        <f>IF(F77="","",IFERROR(VLOOKUP($F77,'算出シート1（連携前）'!$X:$AL,13,FALSE),""))</f>
        <v/>
      </c>
      <c r="M77" s="317" t="str">
        <f>IF(F77="","",IFERROR(VLOOKUP($F77,'算出シート1（連携前）'!$X:$AL,14,FALSE),""))</f>
        <v/>
      </c>
      <c r="N77" s="327"/>
      <c r="O77" s="328"/>
      <c r="P77" s="328"/>
      <c r="Q77" s="318"/>
      <c r="R77" s="319" t="str">
        <f t="shared" si="4"/>
        <v/>
      </c>
      <c r="S77" s="314" t="str">
        <f>IF(R77="","",IFERROR(VLOOKUP($R77,'算出シート2（連携後）'!X70:AL129,9,FALSE),""))</f>
        <v/>
      </c>
      <c r="T77" s="320" t="str">
        <f>IF(R77="","",IFERROR(VLOOKUP($R77,'算出シート2（連携後）'!X70:AL129,10,FALSE),""))</f>
        <v/>
      </c>
      <c r="U77" s="320" t="str">
        <f>IF(R77="","",IFERROR(VLOOKUP($R77,'算出シート2（連携後）'!X70:AL129,11,FALSE),""))</f>
        <v/>
      </c>
      <c r="V77" s="321" t="str">
        <f>IF(R77="","",IFERROR(VLOOKUP($R77,'算出シート2（連携後）'!X70:AL129,12,FALSE),""))</f>
        <v/>
      </c>
      <c r="W77" s="322" t="str">
        <f>IF(R77="","",IFERROR(VLOOKUP($R77,'算出シート2（連携後）'!X70:AL129,13,FALSE),""))</f>
        <v/>
      </c>
      <c r="X77" s="323" t="str">
        <f>IF(R77="","",IFERROR(VLOOKUP($R77,'算出シート2（連携後）'!X70:AL129,14,FALSE),""))</f>
        <v/>
      </c>
      <c r="Z77" s="324"/>
      <c r="AA77" s="325"/>
    </row>
    <row r="78" spans="2:27" ht="15.6" thickBot="1" x14ac:dyDescent="0.25">
      <c r="B78" s="46"/>
      <c r="C78" s="119"/>
      <c r="D78" s="115"/>
      <c r="E78" s="118"/>
      <c r="F78" s="312" t="str">
        <f t="shared" si="2"/>
        <v/>
      </c>
      <c r="G78" s="333">
        <f t="shared" si="5"/>
        <v>60</v>
      </c>
      <c r="H78" s="314" t="str">
        <f>IFERROR(VLOOKUP($F78,'算出シート1（連携前）'!X71:AL130,9,FALSE),"")</f>
        <v/>
      </c>
      <c r="I78" s="314" t="str">
        <f>IF(F78="","",IFERROR(VLOOKUP($F78,'算出シート1（連携前）'!$X:$AL,10,FALSE),""))</f>
        <v/>
      </c>
      <c r="J78" s="314" t="str">
        <f>IF(F78="","",IFERROR(VLOOKUP($F78,'算出シート1（連携前）'!$X:$AL,11,FALSE),""))</f>
        <v/>
      </c>
      <c r="K78" s="315" t="str">
        <f>IF(F78="","",IFERROR(VLOOKUP($F78,'算出シート1（連携前）'!$X:$AL,12,FALSE),""))</f>
        <v/>
      </c>
      <c r="L78" s="316" t="str">
        <f>IF(F78="","",IFERROR(VLOOKUP($F78,'算出シート1（連携前）'!$X:$AL,13,FALSE),""))</f>
        <v/>
      </c>
      <c r="M78" s="317" t="str">
        <f>IF(F78="","",IFERROR(VLOOKUP($F78,'算出シート1（連携前）'!$X:$AL,14,FALSE),""))</f>
        <v/>
      </c>
      <c r="N78" s="318"/>
      <c r="O78" s="328"/>
      <c r="P78" s="328"/>
      <c r="Q78" s="318"/>
      <c r="R78" s="319" t="str">
        <f t="shared" si="4"/>
        <v/>
      </c>
      <c r="S78" s="314" t="str">
        <f>IF(R78="","",IFERROR(VLOOKUP($R78,'算出シート2（連携後）'!X71:AL130,9,FALSE),""))</f>
        <v/>
      </c>
      <c r="T78" s="320" t="str">
        <f>IF(R78="","",IFERROR(VLOOKUP($R78,'算出シート2（連携後）'!X71:AL130,10,FALSE),""))</f>
        <v/>
      </c>
      <c r="U78" s="320" t="str">
        <f>IF(R78="","",IFERROR(VLOOKUP($R78,'算出シート2（連携後）'!X71:AL130,11,FALSE),""))</f>
        <v/>
      </c>
      <c r="V78" s="321" t="str">
        <f>IF(R78="","",IFERROR(VLOOKUP($R78,'算出シート2（連携後）'!X71:AL130,12,FALSE),""))</f>
        <v/>
      </c>
      <c r="W78" s="322" t="str">
        <f>IF(R78="","",IFERROR(VLOOKUP($R78,'算出シート2（連携後）'!X71:AL130,13,FALSE),""))</f>
        <v/>
      </c>
      <c r="X78" s="323" t="str">
        <f>IF(R78="","",IFERROR(VLOOKUP($R78,'算出シート2（連携後）'!X71:AL130,14,FALSE),""))</f>
        <v/>
      </c>
      <c r="Z78" s="324"/>
      <c r="AA78" s="325"/>
    </row>
    <row r="79" spans="2:27" ht="15.6" thickTop="1" x14ac:dyDescent="0.2">
      <c r="B79" s="159"/>
      <c r="C79" s="159"/>
      <c r="D79" s="159"/>
      <c r="E79" s="159"/>
      <c r="F79" s="159"/>
      <c r="G79" s="334"/>
      <c r="H79" s="334"/>
      <c r="Z79" s="335"/>
      <c r="AA79" s="335"/>
    </row>
    <row r="80" spans="2:27" ht="15" x14ac:dyDescent="0.2">
      <c r="B80" s="159"/>
      <c r="C80" s="159"/>
      <c r="D80" s="159"/>
      <c r="E80" s="159"/>
      <c r="F80" s="159"/>
      <c r="Z80" s="335"/>
      <c r="AA80" s="335"/>
    </row>
    <row r="81" spans="2:27" ht="15" x14ac:dyDescent="0.2">
      <c r="B81" s="159"/>
      <c r="C81" s="159"/>
      <c r="D81" s="159"/>
      <c r="E81" s="159"/>
      <c r="F81" s="159"/>
      <c r="Z81" s="335"/>
      <c r="AA81" s="335"/>
    </row>
    <row r="82" spans="2:27" ht="15" x14ac:dyDescent="0.2">
      <c r="B82" s="159"/>
      <c r="C82" s="159"/>
      <c r="D82" s="159"/>
      <c r="E82" s="159"/>
      <c r="F82" s="159"/>
    </row>
    <row r="83" spans="2:27" ht="15" x14ac:dyDescent="0.2">
      <c r="B83" s="159"/>
      <c r="C83" s="159"/>
      <c r="D83" s="159"/>
      <c r="E83" s="159"/>
      <c r="F83" s="159"/>
    </row>
    <row r="84" spans="2:27" ht="15" x14ac:dyDescent="0.2">
      <c r="B84" s="159"/>
      <c r="C84" s="159"/>
      <c r="D84" s="159"/>
      <c r="E84" s="159"/>
      <c r="F84" s="159"/>
    </row>
    <row r="85" spans="2:27" ht="15" x14ac:dyDescent="0.2">
      <c r="B85" s="159"/>
      <c r="C85" s="159"/>
      <c r="D85" s="159"/>
      <c r="E85" s="159"/>
      <c r="F85" s="159"/>
    </row>
    <row r="86" spans="2:27" ht="15" x14ac:dyDescent="0.2">
      <c r="B86" s="159"/>
      <c r="C86" s="159"/>
      <c r="D86" s="159"/>
      <c r="E86" s="159"/>
      <c r="F86" s="159"/>
    </row>
    <row r="87" spans="2:27" ht="15" x14ac:dyDescent="0.2">
      <c r="B87" s="159"/>
      <c r="C87" s="159"/>
      <c r="D87" s="159"/>
      <c r="E87" s="159"/>
      <c r="F87" s="159"/>
    </row>
    <row r="88" spans="2:27" ht="15" x14ac:dyDescent="0.2">
      <c r="B88" s="159"/>
      <c r="C88" s="159"/>
      <c r="D88" s="159"/>
      <c r="E88" s="159"/>
      <c r="F88" s="159"/>
    </row>
    <row r="89" spans="2:27" ht="15" x14ac:dyDescent="0.2">
      <c r="B89" s="159"/>
      <c r="C89" s="159"/>
      <c r="D89" s="159"/>
      <c r="E89" s="159"/>
      <c r="F89" s="159"/>
    </row>
    <row r="90" spans="2:27" ht="15" x14ac:dyDescent="0.2">
      <c r="B90" s="159"/>
      <c r="C90" s="159"/>
      <c r="D90" s="159"/>
      <c r="E90" s="159"/>
      <c r="F90" s="159"/>
    </row>
    <row r="91" spans="2:27" ht="15" x14ac:dyDescent="0.2">
      <c r="B91" s="159"/>
      <c r="C91" s="159"/>
      <c r="D91" s="159"/>
      <c r="E91" s="159"/>
      <c r="F91" s="159"/>
    </row>
    <row r="92" spans="2:27" ht="15" x14ac:dyDescent="0.2">
      <c r="B92" s="159"/>
      <c r="C92" s="159"/>
      <c r="D92" s="159"/>
      <c r="E92" s="159"/>
      <c r="F92" s="159"/>
    </row>
    <row r="93" spans="2:27" ht="15" x14ac:dyDescent="0.2">
      <c r="B93" s="159"/>
      <c r="C93" s="159"/>
      <c r="D93" s="159"/>
      <c r="E93" s="159"/>
      <c r="F93" s="159"/>
    </row>
    <row r="94" spans="2:27" ht="15" x14ac:dyDescent="0.2">
      <c r="B94" s="159"/>
      <c r="C94" s="159"/>
      <c r="D94" s="159"/>
      <c r="E94" s="159"/>
      <c r="F94" s="159"/>
    </row>
    <row r="95" spans="2:27" ht="15" x14ac:dyDescent="0.2">
      <c r="B95" s="159"/>
      <c r="C95" s="159"/>
      <c r="D95" s="159"/>
      <c r="E95" s="159"/>
      <c r="F95" s="159"/>
    </row>
    <row r="96" spans="2:27" ht="15" x14ac:dyDescent="0.2">
      <c r="B96" s="159"/>
      <c r="C96" s="159"/>
      <c r="D96" s="159"/>
      <c r="E96" s="159"/>
      <c r="F96" s="159"/>
    </row>
    <row r="97" spans="2:6" ht="15" x14ac:dyDescent="0.2">
      <c r="B97" s="159"/>
      <c r="C97" s="159"/>
      <c r="D97" s="159"/>
      <c r="E97" s="159"/>
      <c r="F97" s="159"/>
    </row>
    <row r="98" spans="2:6" ht="15" x14ac:dyDescent="0.2">
      <c r="B98" s="159"/>
      <c r="C98" s="159"/>
      <c r="D98" s="159"/>
      <c r="E98" s="159"/>
      <c r="F98" s="159"/>
    </row>
    <row r="99" spans="2:6" ht="15" x14ac:dyDescent="0.2">
      <c r="B99" s="159"/>
      <c r="C99" s="159"/>
      <c r="D99" s="159"/>
      <c r="E99" s="159"/>
      <c r="F99" s="159"/>
    </row>
    <row r="100" spans="2:6" ht="15" x14ac:dyDescent="0.2">
      <c r="B100" s="159"/>
      <c r="C100" s="159"/>
      <c r="D100" s="159"/>
      <c r="E100" s="159"/>
      <c r="F100" s="159"/>
    </row>
    <row r="101" spans="2:6" ht="15" x14ac:dyDescent="0.2">
      <c r="B101" s="159"/>
      <c r="C101" s="159"/>
      <c r="D101" s="159"/>
      <c r="E101" s="159"/>
      <c r="F101" s="159"/>
    </row>
    <row r="102" spans="2:6" ht="15" x14ac:dyDescent="0.2">
      <c r="B102" s="159"/>
      <c r="C102" s="159"/>
      <c r="D102" s="159"/>
      <c r="E102" s="159"/>
      <c r="F102" s="159"/>
    </row>
    <row r="103" spans="2:6" ht="15" x14ac:dyDescent="0.2">
      <c r="B103" s="159"/>
      <c r="C103" s="159"/>
      <c r="D103" s="159"/>
      <c r="E103" s="159"/>
      <c r="F103" s="159"/>
    </row>
    <row r="104" spans="2:6" ht="15" x14ac:dyDescent="0.2">
      <c r="B104" s="159"/>
      <c r="C104" s="159"/>
      <c r="D104" s="159"/>
      <c r="E104" s="159"/>
      <c r="F104" s="159"/>
    </row>
    <row r="105" spans="2:6" ht="15" x14ac:dyDescent="0.2">
      <c r="B105" s="159"/>
      <c r="C105" s="159"/>
      <c r="D105" s="159"/>
      <c r="E105" s="159"/>
      <c r="F105" s="159"/>
    </row>
    <row r="106" spans="2:6" ht="15" x14ac:dyDescent="0.2">
      <c r="B106" s="159"/>
      <c r="C106" s="159"/>
      <c r="D106" s="159"/>
      <c r="E106" s="159"/>
      <c r="F106" s="159"/>
    </row>
    <row r="107" spans="2:6" ht="15" x14ac:dyDescent="0.2">
      <c r="B107" s="159"/>
      <c r="C107" s="159"/>
      <c r="D107" s="159"/>
      <c r="E107" s="159"/>
      <c r="F107" s="159"/>
    </row>
    <row r="108" spans="2:6" ht="15" x14ac:dyDescent="0.2">
      <c r="B108" s="159"/>
      <c r="C108" s="159"/>
      <c r="D108" s="159"/>
      <c r="E108" s="159"/>
      <c r="F108" s="159"/>
    </row>
    <row r="109" spans="2:6" ht="15" x14ac:dyDescent="0.2">
      <c r="B109" s="159"/>
      <c r="C109" s="159"/>
      <c r="D109" s="159"/>
      <c r="E109" s="159"/>
      <c r="F109" s="159"/>
    </row>
    <row r="110" spans="2:6" ht="15" x14ac:dyDescent="0.2">
      <c r="B110" s="159"/>
      <c r="C110" s="159"/>
      <c r="D110" s="159"/>
      <c r="E110" s="159"/>
      <c r="F110" s="159"/>
    </row>
    <row r="111" spans="2:6" ht="15" x14ac:dyDescent="0.2">
      <c r="B111" s="159"/>
      <c r="C111" s="159"/>
      <c r="D111" s="159"/>
      <c r="E111" s="159"/>
      <c r="F111" s="159"/>
    </row>
    <row r="112" spans="2:6" ht="15" x14ac:dyDescent="0.2">
      <c r="B112" s="159"/>
      <c r="C112" s="159"/>
      <c r="D112" s="159"/>
      <c r="E112" s="159"/>
      <c r="F112" s="159"/>
    </row>
    <row r="113" spans="2:6" ht="15" x14ac:dyDescent="0.2">
      <c r="B113" s="159"/>
      <c r="C113" s="159"/>
      <c r="D113" s="159"/>
      <c r="E113" s="159"/>
      <c r="F113" s="159"/>
    </row>
    <row r="114" spans="2:6" ht="15" x14ac:dyDescent="0.2">
      <c r="B114" s="159"/>
      <c r="C114" s="159"/>
      <c r="D114" s="159"/>
      <c r="E114" s="159"/>
      <c r="F114" s="159"/>
    </row>
    <row r="115" spans="2:6" ht="15" x14ac:dyDescent="0.2">
      <c r="B115" s="159"/>
      <c r="C115" s="159"/>
      <c r="D115" s="159"/>
      <c r="E115" s="159"/>
      <c r="F115" s="159"/>
    </row>
    <row r="116" spans="2:6" ht="15" x14ac:dyDescent="0.2">
      <c r="B116" s="159"/>
      <c r="C116" s="159"/>
      <c r="D116" s="159"/>
      <c r="E116" s="159"/>
      <c r="F116" s="159"/>
    </row>
    <row r="117" spans="2:6" ht="15" x14ac:dyDescent="0.2">
      <c r="B117" s="159"/>
      <c r="C117" s="159"/>
      <c r="D117" s="159"/>
      <c r="E117" s="159"/>
      <c r="F117" s="159"/>
    </row>
    <row r="118" spans="2:6" ht="15" x14ac:dyDescent="0.2">
      <c r="B118" s="159"/>
      <c r="C118" s="159"/>
      <c r="D118" s="159"/>
      <c r="E118" s="159"/>
      <c r="F118" s="159"/>
    </row>
    <row r="119" spans="2:6" ht="15" x14ac:dyDescent="0.2">
      <c r="B119" s="159"/>
      <c r="C119" s="159"/>
      <c r="D119" s="159"/>
      <c r="E119" s="159"/>
      <c r="F119" s="159"/>
    </row>
    <row r="120" spans="2:6" ht="15" x14ac:dyDescent="0.2">
      <c r="B120" s="159"/>
      <c r="C120" s="159"/>
      <c r="D120" s="159"/>
      <c r="E120" s="159"/>
      <c r="F120" s="159"/>
    </row>
    <row r="121" spans="2:6" ht="15" x14ac:dyDescent="0.2">
      <c r="B121" s="159"/>
      <c r="C121" s="159"/>
      <c r="D121" s="159"/>
      <c r="E121" s="159"/>
      <c r="F121" s="159"/>
    </row>
    <row r="122" spans="2:6" ht="15" x14ac:dyDescent="0.2">
      <c r="B122" s="159"/>
      <c r="C122" s="159"/>
      <c r="D122" s="159"/>
      <c r="E122" s="159"/>
      <c r="F122" s="159"/>
    </row>
    <row r="123" spans="2:6" ht="15" x14ac:dyDescent="0.2">
      <c r="B123" s="159"/>
      <c r="C123" s="159"/>
      <c r="D123" s="159"/>
      <c r="E123" s="159"/>
      <c r="F123" s="159"/>
    </row>
    <row r="124" spans="2:6" ht="15" x14ac:dyDescent="0.2">
      <c r="B124" s="159"/>
      <c r="C124" s="159"/>
      <c r="D124" s="159"/>
      <c r="E124" s="159"/>
      <c r="F124" s="159"/>
    </row>
    <row r="125" spans="2:6" ht="15" x14ac:dyDescent="0.2">
      <c r="B125" s="159"/>
      <c r="C125" s="159"/>
      <c r="D125" s="159"/>
      <c r="E125" s="159"/>
      <c r="F125" s="159"/>
    </row>
    <row r="126" spans="2:6" ht="15" x14ac:dyDescent="0.2">
      <c r="B126" s="159"/>
      <c r="C126" s="159"/>
      <c r="D126" s="159"/>
      <c r="E126" s="159"/>
      <c r="F126" s="159"/>
    </row>
    <row r="127" spans="2:6" ht="15" x14ac:dyDescent="0.2">
      <c r="B127" s="159"/>
      <c r="C127" s="159"/>
      <c r="D127" s="159"/>
      <c r="E127" s="159"/>
      <c r="F127" s="159"/>
    </row>
    <row r="128" spans="2:6" ht="15" x14ac:dyDescent="0.2">
      <c r="B128" s="159"/>
      <c r="C128" s="159"/>
      <c r="D128" s="159"/>
      <c r="E128" s="159"/>
      <c r="F128" s="159"/>
    </row>
    <row r="129" spans="2:6" ht="15" x14ac:dyDescent="0.2">
      <c r="B129" s="159"/>
      <c r="C129" s="159"/>
      <c r="D129" s="159"/>
      <c r="E129" s="159"/>
      <c r="F129" s="159"/>
    </row>
    <row r="130" spans="2:6" ht="15" x14ac:dyDescent="0.2">
      <c r="B130" s="159"/>
      <c r="C130" s="159"/>
      <c r="D130" s="159"/>
      <c r="E130" s="159"/>
      <c r="F130" s="159"/>
    </row>
    <row r="131" spans="2:6" ht="15" x14ac:dyDescent="0.2">
      <c r="B131" s="159"/>
      <c r="C131" s="159"/>
      <c r="D131" s="159"/>
      <c r="E131" s="159"/>
      <c r="F131" s="159"/>
    </row>
    <row r="132" spans="2:6" ht="15" x14ac:dyDescent="0.2">
      <c r="B132" s="159"/>
      <c r="C132" s="159"/>
      <c r="D132" s="159"/>
      <c r="E132" s="159"/>
      <c r="F132" s="159"/>
    </row>
    <row r="133" spans="2:6" ht="15" x14ac:dyDescent="0.2">
      <c r="B133" s="159"/>
      <c r="C133" s="159"/>
      <c r="D133" s="159"/>
      <c r="E133" s="159"/>
      <c r="F133" s="159"/>
    </row>
    <row r="134" spans="2:6" ht="15" x14ac:dyDescent="0.2">
      <c r="B134" s="159"/>
      <c r="C134" s="159"/>
      <c r="D134" s="159"/>
      <c r="E134" s="159"/>
      <c r="F134" s="159"/>
    </row>
    <row r="135" spans="2:6" ht="15" x14ac:dyDescent="0.2">
      <c r="B135" s="159"/>
      <c r="C135" s="159"/>
      <c r="D135" s="159"/>
      <c r="E135" s="159"/>
      <c r="F135" s="159"/>
    </row>
    <row r="136" spans="2:6" ht="15" x14ac:dyDescent="0.2">
      <c r="B136" s="159"/>
      <c r="C136" s="159"/>
      <c r="D136" s="159"/>
      <c r="E136" s="159"/>
      <c r="F136" s="159"/>
    </row>
    <row r="137" spans="2:6" ht="15" x14ac:dyDescent="0.2">
      <c r="B137" s="159"/>
      <c r="C137" s="159"/>
      <c r="D137" s="159"/>
      <c r="E137" s="159"/>
      <c r="F137" s="159"/>
    </row>
    <row r="138" spans="2:6" ht="15" x14ac:dyDescent="0.2">
      <c r="B138" s="159"/>
      <c r="C138" s="159"/>
      <c r="D138" s="159"/>
      <c r="E138" s="159"/>
      <c r="F138" s="159"/>
    </row>
    <row r="139" spans="2:6" ht="15" x14ac:dyDescent="0.2">
      <c r="B139" s="159"/>
      <c r="C139" s="159"/>
      <c r="D139" s="159"/>
      <c r="E139" s="159"/>
      <c r="F139" s="159"/>
    </row>
    <row r="140" spans="2:6" ht="15" x14ac:dyDescent="0.2">
      <c r="B140" s="159"/>
      <c r="C140" s="159"/>
      <c r="D140" s="159"/>
      <c r="E140" s="159"/>
      <c r="F140" s="159"/>
    </row>
    <row r="141" spans="2:6" ht="15" x14ac:dyDescent="0.2">
      <c r="B141" s="159"/>
      <c r="C141" s="159"/>
      <c r="D141" s="159"/>
      <c r="E141" s="159"/>
      <c r="F141" s="159"/>
    </row>
    <row r="142" spans="2:6" ht="15" x14ac:dyDescent="0.2">
      <c r="B142" s="159"/>
      <c r="C142" s="159"/>
      <c r="D142" s="159"/>
      <c r="E142" s="159"/>
      <c r="F142" s="159"/>
    </row>
    <row r="143" spans="2:6" ht="15" x14ac:dyDescent="0.2">
      <c r="B143" s="159"/>
      <c r="C143" s="159"/>
      <c r="D143" s="159"/>
      <c r="E143" s="159"/>
      <c r="F143" s="159"/>
    </row>
    <row r="144" spans="2:6" ht="15" x14ac:dyDescent="0.2">
      <c r="B144" s="159"/>
      <c r="C144" s="159"/>
      <c r="D144" s="159"/>
      <c r="E144" s="159"/>
      <c r="F144" s="159"/>
    </row>
    <row r="145" spans="2:6" ht="15" x14ac:dyDescent="0.2">
      <c r="B145" s="159"/>
      <c r="C145" s="159"/>
      <c r="D145" s="159"/>
      <c r="E145" s="159"/>
      <c r="F145" s="159"/>
    </row>
    <row r="146" spans="2:6" ht="15" x14ac:dyDescent="0.2">
      <c r="B146" s="159"/>
      <c r="C146" s="159"/>
      <c r="D146" s="159"/>
      <c r="E146" s="159"/>
      <c r="F146" s="159"/>
    </row>
    <row r="147" spans="2:6" ht="15" x14ac:dyDescent="0.2">
      <c r="B147" s="159"/>
      <c r="C147" s="159"/>
      <c r="D147" s="159"/>
      <c r="E147" s="159"/>
      <c r="F147" s="159"/>
    </row>
    <row r="148" spans="2:6" ht="15" x14ac:dyDescent="0.2">
      <c r="B148" s="159"/>
      <c r="C148" s="159"/>
      <c r="D148" s="159"/>
      <c r="E148" s="159"/>
      <c r="F148" s="159"/>
    </row>
    <row r="149" spans="2:6" ht="15" x14ac:dyDescent="0.2">
      <c r="B149" s="159"/>
      <c r="C149" s="159"/>
      <c r="D149" s="159"/>
      <c r="E149" s="159"/>
      <c r="F149" s="159"/>
    </row>
    <row r="150" spans="2:6" ht="15" x14ac:dyDescent="0.2">
      <c r="B150" s="159"/>
      <c r="C150" s="159"/>
      <c r="D150" s="159"/>
      <c r="E150" s="159"/>
      <c r="F150" s="159"/>
    </row>
    <row r="151" spans="2:6" ht="15" x14ac:dyDescent="0.2">
      <c r="B151" s="159"/>
      <c r="C151" s="159"/>
      <c r="D151" s="159"/>
      <c r="E151" s="159"/>
      <c r="F151" s="159"/>
    </row>
    <row r="152" spans="2:6" ht="15" x14ac:dyDescent="0.2">
      <c r="B152" s="159"/>
      <c r="C152" s="159"/>
      <c r="D152" s="159"/>
      <c r="E152" s="159"/>
      <c r="F152" s="159"/>
    </row>
    <row r="153" spans="2:6" ht="15" x14ac:dyDescent="0.2">
      <c r="B153" s="159"/>
      <c r="C153" s="159"/>
      <c r="D153" s="159"/>
      <c r="E153" s="159"/>
      <c r="F153" s="159"/>
    </row>
    <row r="154" spans="2:6" ht="15" x14ac:dyDescent="0.2">
      <c r="B154" s="159"/>
      <c r="C154" s="159"/>
      <c r="D154" s="159"/>
      <c r="E154" s="159"/>
      <c r="F154" s="159"/>
    </row>
    <row r="155" spans="2:6" ht="15" x14ac:dyDescent="0.2">
      <c r="B155" s="159"/>
      <c r="C155" s="159"/>
      <c r="D155" s="159"/>
      <c r="E155" s="159"/>
      <c r="F155" s="159"/>
    </row>
    <row r="156" spans="2:6" ht="15" x14ac:dyDescent="0.2">
      <c r="B156" s="159"/>
      <c r="C156" s="159"/>
      <c r="D156" s="159"/>
      <c r="E156" s="159"/>
      <c r="F156" s="159"/>
    </row>
    <row r="157" spans="2:6" ht="15" x14ac:dyDescent="0.2">
      <c r="B157" s="159"/>
      <c r="C157" s="159"/>
      <c r="D157" s="159"/>
      <c r="E157" s="159"/>
      <c r="F157" s="159"/>
    </row>
    <row r="158" spans="2:6" ht="15" x14ac:dyDescent="0.2">
      <c r="B158" s="159"/>
      <c r="C158" s="159"/>
      <c r="D158" s="159"/>
      <c r="E158" s="159"/>
      <c r="F158" s="159"/>
    </row>
    <row r="159" spans="2:6" ht="15" x14ac:dyDescent="0.2">
      <c r="B159" s="159"/>
      <c r="C159" s="159"/>
      <c r="D159" s="159"/>
      <c r="E159" s="159"/>
      <c r="F159" s="159"/>
    </row>
    <row r="160" spans="2:6" ht="15" x14ac:dyDescent="0.2">
      <c r="B160" s="159"/>
      <c r="C160" s="159"/>
      <c r="D160" s="159"/>
      <c r="E160" s="159"/>
      <c r="F160" s="159"/>
    </row>
    <row r="161" spans="2:6" ht="15" x14ac:dyDescent="0.2">
      <c r="B161" s="159"/>
      <c r="C161" s="159"/>
      <c r="D161" s="159"/>
      <c r="E161" s="159"/>
      <c r="F161" s="159"/>
    </row>
    <row r="162" spans="2:6" ht="15" x14ac:dyDescent="0.2">
      <c r="B162" s="159"/>
      <c r="C162" s="159"/>
      <c r="D162" s="159"/>
      <c r="E162" s="159"/>
      <c r="F162" s="159"/>
    </row>
    <row r="163" spans="2:6" ht="15" x14ac:dyDescent="0.2">
      <c r="B163" s="159"/>
      <c r="C163" s="159"/>
      <c r="D163" s="159"/>
      <c r="E163" s="159"/>
      <c r="F163" s="159"/>
    </row>
    <row r="164" spans="2:6" ht="15" x14ac:dyDescent="0.2">
      <c r="B164" s="159"/>
      <c r="C164" s="159"/>
      <c r="D164" s="159"/>
      <c r="E164" s="159"/>
      <c r="F164" s="159"/>
    </row>
    <row r="165" spans="2:6" ht="15" x14ac:dyDescent="0.2">
      <c r="B165" s="159"/>
      <c r="C165" s="159"/>
      <c r="D165" s="159"/>
      <c r="E165" s="159"/>
      <c r="F165" s="159"/>
    </row>
    <row r="166" spans="2:6" ht="15" x14ac:dyDescent="0.2">
      <c r="B166" s="159"/>
      <c r="C166" s="159"/>
      <c r="D166" s="159"/>
      <c r="E166" s="159"/>
      <c r="F166" s="159"/>
    </row>
    <row r="167" spans="2:6" ht="15" x14ac:dyDescent="0.2">
      <c r="B167" s="159"/>
      <c r="C167" s="159"/>
      <c r="D167" s="159"/>
      <c r="E167" s="159"/>
      <c r="F167" s="159"/>
    </row>
    <row r="168" spans="2:6" ht="15" x14ac:dyDescent="0.2">
      <c r="B168" s="159"/>
      <c r="C168" s="159"/>
      <c r="D168" s="159"/>
      <c r="E168" s="159"/>
      <c r="F168" s="159"/>
    </row>
    <row r="169" spans="2:6" ht="15" x14ac:dyDescent="0.2">
      <c r="B169" s="159"/>
      <c r="C169" s="159"/>
      <c r="D169" s="159"/>
      <c r="E169" s="159"/>
      <c r="F169" s="159"/>
    </row>
    <row r="170" spans="2:6" ht="15" x14ac:dyDescent="0.2">
      <c r="B170" s="159"/>
      <c r="C170" s="159"/>
      <c r="D170" s="159"/>
      <c r="E170" s="159"/>
      <c r="F170" s="159"/>
    </row>
    <row r="171" spans="2:6" ht="15" x14ac:dyDescent="0.2">
      <c r="B171" s="159"/>
      <c r="C171" s="159"/>
      <c r="D171" s="159"/>
      <c r="E171" s="159"/>
      <c r="F171" s="159"/>
    </row>
    <row r="172" spans="2:6" ht="15" x14ac:dyDescent="0.2">
      <c r="B172" s="159"/>
      <c r="C172" s="159"/>
      <c r="D172" s="159"/>
      <c r="E172" s="159"/>
      <c r="F172" s="159"/>
    </row>
    <row r="173" spans="2:6" ht="15" x14ac:dyDescent="0.2">
      <c r="B173" s="159"/>
      <c r="C173" s="159"/>
      <c r="D173" s="159"/>
      <c r="E173" s="159"/>
      <c r="F173" s="159"/>
    </row>
    <row r="174" spans="2:6" ht="15" x14ac:dyDescent="0.2">
      <c r="B174" s="159"/>
      <c r="C174" s="159"/>
      <c r="D174" s="159"/>
      <c r="E174" s="159"/>
      <c r="F174" s="159"/>
    </row>
    <row r="175" spans="2:6" ht="15" x14ac:dyDescent="0.2">
      <c r="B175" s="159"/>
      <c r="C175" s="159"/>
      <c r="D175" s="159"/>
      <c r="E175" s="159"/>
      <c r="F175" s="159"/>
    </row>
    <row r="176" spans="2:6" ht="15" x14ac:dyDescent="0.2">
      <c r="B176" s="159"/>
      <c r="C176" s="159"/>
      <c r="D176" s="159"/>
      <c r="E176" s="159"/>
      <c r="F176" s="159"/>
    </row>
    <row r="177" spans="2:6" ht="15" x14ac:dyDescent="0.2">
      <c r="B177" s="159"/>
      <c r="C177" s="159"/>
      <c r="D177" s="159"/>
      <c r="E177" s="159"/>
      <c r="F177" s="159"/>
    </row>
    <row r="178" spans="2:6" ht="15" x14ac:dyDescent="0.2">
      <c r="B178" s="159"/>
      <c r="C178" s="159"/>
      <c r="D178" s="159"/>
      <c r="E178" s="159"/>
      <c r="F178" s="159"/>
    </row>
    <row r="179" spans="2:6" ht="15" x14ac:dyDescent="0.2">
      <c r="B179" s="159"/>
      <c r="C179" s="159"/>
      <c r="D179" s="159"/>
      <c r="E179" s="159"/>
      <c r="F179" s="159"/>
    </row>
    <row r="180" spans="2:6" ht="15" x14ac:dyDescent="0.2">
      <c r="B180" s="159"/>
      <c r="C180" s="159"/>
      <c r="D180" s="159"/>
      <c r="E180" s="159"/>
      <c r="F180" s="159"/>
    </row>
    <row r="181" spans="2:6" ht="15" x14ac:dyDescent="0.2">
      <c r="B181" s="159"/>
      <c r="C181" s="159"/>
      <c r="D181" s="159"/>
      <c r="E181" s="159"/>
      <c r="F181" s="159"/>
    </row>
    <row r="182" spans="2:6" ht="15" x14ac:dyDescent="0.2">
      <c r="B182" s="159"/>
      <c r="C182" s="159"/>
      <c r="D182" s="159"/>
      <c r="E182" s="159"/>
      <c r="F182" s="159"/>
    </row>
    <row r="183" spans="2:6" ht="15" x14ac:dyDescent="0.2">
      <c r="B183" s="159"/>
      <c r="C183" s="159"/>
      <c r="D183" s="159"/>
      <c r="E183" s="159"/>
      <c r="F183" s="159"/>
    </row>
    <row r="184" spans="2:6" ht="15" x14ac:dyDescent="0.2">
      <c r="B184" s="159"/>
      <c r="C184" s="159"/>
      <c r="D184" s="159"/>
      <c r="E184" s="159"/>
      <c r="F184" s="159"/>
    </row>
    <row r="185" spans="2:6" ht="15" x14ac:dyDescent="0.2">
      <c r="B185" s="159"/>
      <c r="C185" s="159"/>
      <c r="D185" s="159"/>
      <c r="E185" s="159"/>
      <c r="F185" s="159"/>
    </row>
    <row r="186" spans="2:6" ht="15" x14ac:dyDescent="0.2">
      <c r="B186" s="159"/>
      <c r="C186" s="159"/>
      <c r="D186" s="159"/>
      <c r="E186" s="159"/>
      <c r="F186" s="159"/>
    </row>
    <row r="187" spans="2:6" ht="15" x14ac:dyDescent="0.2">
      <c r="B187" s="159"/>
      <c r="C187" s="159"/>
      <c r="D187" s="159"/>
      <c r="E187" s="159"/>
      <c r="F187" s="159"/>
    </row>
    <row r="188" spans="2:6" ht="15" x14ac:dyDescent="0.2">
      <c r="B188" s="159"/>
      <c r="C188" s="159"/>
      <c r="D188" s="159"/>
      <c r="E188" s="159"/>
      <c r="F188" s="159"/>
    </row>
    <row r="189" spans="2:6" ht="15" x14ac:dyDescent="0.2">
      <c r="B189" s="159"/>
      <c r="C189" s="159"/>
      <c r="D189" s="159"/>
      <c r="E189" s="159"/>
      <c r="F189" s="159"/>
    </row>
    <row r="190" spans="2:6" ht="15" x14ac:dyDescent="0.2">
      <c r="B190" s="159"/>
      <c r="C190" s="159"/>
      <c r="D190" s="159"/>
      <c r="E190" s="159"/>
      <c r="F190" s="159"/>
    </row>
    <row r="191" spans="2:6" ht="15" x14ac:dyDescent="0.2">
      <c r="B191" s="159"/>
      <c r="C191" s="159"/>
      <c r="D191" s="159"/>
      <c r="E191" s="159"/>
      <c r="F191" s="159"/>
    </row>
    <row r="192" spans="2:6" ht="15" x14ac:dyDescent="0.2">
      <c r="B192" s="159"/>
      <c r="C192" s="159"/>
      <c r="D192" s="159"/>
      <c r="E192" s="159"/>
      <c r="F192" s="159"/>
    </row>
    <row r="193" spans="2:6" ht="15" x14ac:dyDescent="0.2">
      <c r="B193" s="159"/>
      <c r="C193" s="159"/>
      <c r="D193" s="159"/>
      <c r="E193" s="159"/>
      <c r="F193" s="159"/>
    </row>
    <row r="194" spans="2:6" ht="15" x14ac:dyDescent="0.2">
      <c r="B194" s="159"/>
      <c r="C194" s="159"/>
      <c r="D194" s="159"/>
      <c r="E194" s="159"/>
      <c r="F194" s="159"/>
    </row>
    <row r="195" spans="2:6" ht="15" x14ac:dyDescent="0.2">
      <c r="B195" s="159"/>
      <c r="C195" s="159"/>
      <c r="D195" s="159"/>
      <c r="E195" s="159"/>
      <c r="F195" s="159"/>
    </row>
    <row r="196" spans="2:6" ht="15" x14ac:dyDescent="0.2">
      <c r="B196" s="159"/>
      <c r="C196" s="159"/>
      <c r="D196" s="159"/>
      <c r="E196" s="159"/>
      <c r="F196" s="159"/>
    </row>
    <row r="197" spans="2:6" ht="15" x14ac:dyDescent="0.2">
      <c r="B197" s="159"/>
      <c r="C197" s="159"/>
      <c r="D197" s="159"/>
      <c r="E197" s="159"/>
      <c r="F197" s="159"/>
    </row>
    <row r="198" spans="2:6" ht="15" x14ac:dyDescent="0.2">
      <c r="B198" s="159"/>
      <c r="C198" s="159"/>
      <c r="D198" s="159"/>
      <c r="E198" s="159"/>
      <c r="F198" s="159"/>
    </row>
    <row r="199" spans="2:6" ht="15" x14ac:dyDescent="0.2">
      <c r="B199" s="159"/>
      <c r="C199" s="159"/>
      <c r="D199" s="159"/>
      <c r="E199" s="159"/>
      <c r="F199" s="159"/>
    </row>
    <row r="200" spans="2:6" ht="15" x14ac:dyDescent="0.2">
      <c r="B200" s="159"/>
      <c r="C200" s="159"/>
      <c r="D200" s="159"/>
      <c r="E200" s="159"/>
      <c r="F200" s="159"/>
    </row>
    <row r="201" spans="2:6" ht="15" x14ac:dyDescent="0.2">
      <c r="B201" s="159"/>
      <c r="C201" s="159"/>
      <c r="D201" s="159"/>
      <c r="E201" s="159"/>
      <c r="F201" s="159"/>
    </row>
    <row r="202" spans="2:6" ht="15" x14ac:dyDescent="0.2">
      <c r="B202" s="159"/>
      <c r="C202" s="159"/>
      <c r="D202" s="159"/>
      <c r="E202" s="159"/>
      <c r="F202" s="159"/>
    </row>
    <row r="203" spans="2:6" ht="15" x14ac:dyDescent="0.2">
      <c r="B203" s="159"/>
      <c r="C203" s="159"/>
      <c r="D203" s="159"/>
      <c r="E203" s="159"/>
      <c r="F203" s="159"/>
    </row>
    <row r="204" spans="2:6" ht="15" x14ac:dyDescent="0.2">
      <c r="B204" s="159"/>
      <c r="C204" s="159"/>
      <c r="D204" s="159"/>
      <c r="E204" s="159"/>
      <c r="F204" s="159"/>
    </row>
    <row r="205" spans="2:6" ht="15" x14ac:dyDescent="0.2">
      <c r="B205" s="159"/>
      <c r="C205" s="159"/>
      <c r="D205" s="159"/>
      <c r="E205" s="159"/>
      <c r="F205" s="159"/>
    </row>
    <row r="206" spans="2:6" ht="15" x14ac:dyDescent="0.2">
      <c r="B206" s="159"/>
      <c r="C206" s="159"/>
      <c r="D206" s="159"/>
      <c r="E206" s="159"/>
      <c r="F206" s="159"/>
    </row>
    <row r="207" spans="2:6" ht="15" x14ac:dyDescent="0.2">
      <c r="B207" s="159"/>
      <c r="C207" s="159"/>
      <c r="D207" s="159"/>
      <c r="E207" s="159"/>
      <c r="F207" s="159"/>
    </row>
    <row r="208" spans="2:6" ht="15" x14ac:dyDescent="0.2">
      <c r="B208" s="159"/>
      <c r="C208" s="159"/>
      <c r="D208" s="159"/>
      <c r="E208" s="159"/>
      <c r="F208" s="159"/>
    </row>
    <row r="209" spans="2:6" ht="15" x14ac:dyDescent="0.2">
      <c r="B209" s="159"/>
      <c r="C209" s="159"/>
      <c r="D209" s="159"/>
      <c r="E209" s="159"/>
      <c r="F209" s="159"/>
    </row>
    <row r="210" spans="2:6" ht="15" x14ac:dyDescent="0.2">
      <c r="B210" s="159"/>
      <c r="C210" s="159"/>
      <c r="D210" s="159"/>
      <c r="E210" s="159"/>
      <c r="F210" s="159"/>
    </row>
    <row r="211" spans="2:6" ht="15" x14ac:dyDescent="0.2">
      <c r="B211" s="159"/>
      <c r="C211" s="159"/>
      <c r="D211" s="159"/>
      <c r="E211" s="159"/>
      <c r="F211" s="159"/>
    </row>
    <row r="212" spans="2:6" ht="15" x14ac:dyDescent="0.2">
      <c r="B212" s="159"/>
      <c r="C212" s="159"/>
      <c r="D212" s="159"/>
      <c r="E212" s="159"/>
      <c r="F212" s="159"/>
    </row>
    <row r="213" spans="2:6" ht="15" x14ac:dyDescent="0.2">
      <c r="B213" s="159"/>
      <c r="C213" s="159"/>
      <c r="D213" s="159"/>
      <c r="E213" s="159"/>
      <c r="F213" s="159"/>
    </row>
    <row r="214" spans="2:6" ht="15" x14ac:dyDescent="0.2">
      <c r="B214" s="159"/>
      <c r="C214" s="159"/>
      <c r="D214" s="159"/>
      <c r="E214" s="159"/>
      <c r="F214" s="159"/>
    </row>
    <row r="215" spans="2:6" ht="15" x14ac:dyDescent="0.2">
      <c r="B215" s="159"/>
      <c r="C215" s="159"/>
      <c r="D215" s="159"/>
      <c r="E215" s="159"/>
      <c r="F215" s="159"/>
    </row>
    <row r="216" spans="2:6" ht="15" x14ac:dyDescent="0.2">
      <c r="B216" s="159"/>
      <c r="C216" s="159"/>
      <c r="D216" s="159"/>
      <c r="E216" s="159"/>
      <c r="F216" s="159"/>
    </row>
    <row r="217" spans="2:6" ht="15" x14ac:dyDescent="0.2">
      <c r="B217" s="159"/>
      <c r="C217" s="159"/>
      <c r="D217" s="159"/>
      <c r="E217" s="159"/>
      <c r="F217" s="159"/>
    </row>
    <row r="218" spans="2:6" ht="15" x14ac:dyDescent="0.2">
      <c r="B218" s="159"/>
      <c r="C218" s="159"/>
      <c r="D218" s="159"/>
      <c r="E218" s="159"/>
      <c r="F218" s="159"/>
    </row>
    <row r="219" spans="2:6" ht="15" x14ac:dyDescent="0.2">
      <c r="B219" s="159"/>
      <c r="C219" s="159"/>
      <c r="D219" s="159"/>
      <c r="E219" s="159"/>
      <c r="F219" s="159"/>
    </row>
    <row r="220" spans="2:6" ht="15" x14ac:dyDescent="0.2">
      <c r="B220" s="159"/>
      <c r="C220" s="159"/>
      <c r="D220" s="159"/>
      <c r="E220" s="159"/>
      <c r="F220" s="159"/>
    </row>
    <row r="221" spans="2:6" ht="15" x14ac:dyDescent="0.2">
      <c r="B221" s="159"/>
      <c r="C221" s="159"/>
      <c r="D221" s="159"/>
      <c r="E221" s="159"/>
      <c r="F221" s="159"/>
    </row>
    <row r="222" spans="2:6" ht="15" x14ac:dyDescent="0.2">
      <c r="B222" s="159"/>
      <c r="C222" s="159"/>
      <c r="D222" s="159"/>
      <c r="E222" s="159"/>
      <c r="F222" s="159"/>
    </row>
    <row r="223" spans="2:6" ht="15" x14ac:dyDescent="0.2">
      <c r="B223" s="159"/>
      <c r="C223" s="159"/>
      <c r="D223" s="159"/>
      <c r="E223" s="159"/>
      <c r="F223" s="159"/>
    </row>
    <row r="224" spans="2:6" ht="15" x14ac:dyDescent="0.2">
      <c r="B224" s="159"/>
      <c r="C224" s="159"/>
      <c r="D224" s="159"/>
      <c r="E224" s="159"/>
      <c r="F224" s="159"/>
    </row>
    <row r="225" spans="2:6" ht="15" x14ac:dyDescent="0.2">
      <c r="B225" s="159"/>
      <c r="C225" s="159"/>
      <c r="D225" s="159"/>
      <c r="E225" s="159"/>
      <c r="F225" s="159"/>
    </row>
    <row r="226" spans="2:6" ht="15" x14ac:dyDescent="0.2">
      <c r="B226" s="159"/>
      <c r="C226" s="159"/>
      <c r="D226" s="159"/>
      <c r="E226" s="159"/>
      <c r="F226" s="159"/>
    </row>
    <row r="227" spans="2:6" ht="15" x14ac:dyDescent="0.2">
      <c r="B227" s="159"/>
      <c r="C227" s="159"/>
      <c r="D227" s="159"/>
      <c r="E227" s="159"/>
      <c r="F227" s="159"/>
    </row>
    <row r="228" spans="2:6" ht="15" x14ac:dyDescent="0.2">
      <c r="B228" s="159"/>
      <c r="C228" s="159"/>
      <c r="D228" s="159"/>
      <c r="E228" s="159"/>
      <c r="F228" s="159"/>
    </row>
    <row r="229" spans="2:6" ht="15" x14ac:dyDescent="0.2">
      <c r="B229" s="159"/>
      <c r="C229" s="159"/>
      <c r="D229" s="159"/>
      <c r="E229" s="159"/>
      <c r="F229" s="159"/>
    </row>
    <row r="230" spans="2:6" ht="15" x14ac:dyDescent="0.2">
      <c r="B230" s="159"/>
      <c r="C230" s="159"/>
      <c r="D230" s="159"/>
      <c r="E230" s="159"/>
      <c r="F230" s="159"/>
    </row>
    <row r="231" spans="2:6" ht="15" x14ac:dyDescent="0.2">
      <c r="B231" s="159"/>
      <c r="C231" s="159"/>
      <c r="D231" s="159"/>
      <c r="E231" s="159"/>
      <c r="F231" s="159"/>
    </row>
    <row r="232" spans="2:6" ht="15" x14ac:dyDescent="0.2">
      <c r="B232" s="159"/>
      <c r="C232" s="159"/>
      <c r="D232" s="159"/>
      <c r="E232" s="159"/>
      <c r="F232" s="159"/>
    </row>
    <row r="233" spans="2:6" ht="15" x14ac:dyDescent="0.2">
      <c r="B233" s="159"/>
      <c r="C233" s="159"/>
      <c r="D233" s="159"/>
      <c r="E233" s="159"/>
      <c r="F233" s="159"/>
    </row>
    <row r="234" spans="2:6" ht="15" x14ac:dyDescent="0.2">
      <c r="B234" s="159"/>
      <c r="C234" s="159"/>
      <c r="D234" s="159"/>
      <c r="E234" s="159"/>
      <c r="F234" s="159"/>
    </row>
    <row r="235" spans="2:6" ht="15" x14ac:dyDescent="0.2">
      <c r="B235" s="159"/>
      <c r="C235" s="159"/>
      <c r="D235" s="159"/>
      <c r="E235" s="159"/>
      <c r="F235" s="159"/>
    </row>
    <row r="236" spans="2:6" ht="15" x14ac:dyDescent="0.2">
      <c r="B236" s="159"/>
      <c r="C236" s="159"/>
      <c r="D236" s="159"/>
      <c r="E236" s="159"/>
      <c r="F236" s="159"/>
    </row>
    <row r="237" spans="2:6" ht="15" x14ac:dyDescent="0.2">
      <c r="B237" s="159"/>
      <c r="C237" s="159"/>
      <c r="D237" s="159"/>
      <c r="E237" s="159"/>
      <c r="F237" s="159"/>
    </row>
    <row r="238" spans="2:6" ht="15" x14ac:dyDescent="0.2">
      <c r="B238" s="159"/>
      <c r="C238" s="159"/>
      <c r="D238" s="159"/>
      <c r="E238" s="159"/>
      <c r="F238" s="159"/>
    </row>
    <row r="239" spans="2:6" ht="15" x14ac:dyDescent="0.2">
      <c r="B239" s="159"/>
      <c r="C239" s="159"/>
      <c r="D239" s="159"/>
      <c r="E239" s="159"/>
      <c r="F239" s="159"/>
    </row>
    <row r="240" spans="2:6" ht="15" x14ac:dyDescent="0.2">
      <c r="B240" s="159"/>
      <c r="C240" s="159"/>
      <c r="D240" s="159"/>
      <c r="E240" s="159"/>
      <c r="F240" s="159"/>
    </row>
    <row r="241" spans="2:6" ht="15" x14ac:dyDescent="0.2">
      <c r="B241" s="159"/>
      <c r="C241" s="159"/>
      <c r="D241" s="159"/>
      <c r="E241" s="159"/>
      <c r="F241" s="159"/>
    </row>
    <row r="242" spans="2:6" ht="15" x14ac:dyDescent="0.2">
      <c r="B242" s="159"/>
      <c r="C242" s="159"/>
      <c r="D242" s="159"/>
      <c r="E242" s="159"/>
      <c r="F242" s="159"/>
    </row>
    <row r="243" spans="2:6" ht="15" x14ac:dyDescent="0.2">
      <c r="B243" s="159"/>
      <c r="C243" s="159"/>
      <c r="D243" s="159"/>
      <c r="E243" s="159"/>
      <c r="F243" s="159"/>
    </row>
    <row r="244" spans="2:6" ht="15" x14ac:dyDescent="0.2">
      <c r="B244" s="159"/>
      <c r="C244" s="159"/>
      <c r="D244" s="159"/>
      <c r="E244" s="159"/>
      <c r="F244" s="159"/>
    </row>
    <row r="245" spans="2:6" ht="15" x14ac:dyDescent="0.2">
      <c r="B245" s="159"/>
      <c r="C245" s="159"/>
      <c r="D245" s="159"/>
      <c r="E245" s="159"/>
      <c r="F245" s="159"/>
    </row>
    <row r="246" spans="2:6" ht="15" x14ac:dyDescent="0.2">
      <c r="B246" s="159"/>
      <c r="C246" s="159"/>
      <c r="D246" s="159"/>
      <c r="E246" s="159"/>
      <c r="F246" s="159"/>
    </row>
    <row r="247" spans="2:6" ht="15" x14ac:dyDescent="0.2">
      <c r="B247" s="159"/>
      <c r="C247" s="159"/>
      <c r="D247" s="159"/>
      <c r="E247" s="159"/>
      <c r="F247" s="159"/>
    </row>
    <row r="248" spans="2:6" ht="15" x14ac:dyDescent="0.2">
      <c r="B248" s="159"/>
      <c r="C248" s="159"/>
      <c r="D248" s="159"/>
      <c r="E248" s="159"/>
      <c r="F248" s="159"/>
    </row>
    <row r="249" spans="2:6" ht="15" x14ac:dyDescent="0.2">
      <c r="B249" s="159"/>
      <c r="C249" s="159"/>
      <c r="D249" s="159"/>
      <c r="E249" s="159"/>
      <c r="F249" s="159"/>
    </row>
    <row r="250" spans="2:6" ht="15" x14ac:dyDescent="0.2">
      <c r="B250" s="159"/>
      <c r="C250" s="159"/>
      <c r="D250" s="159"/>
      <c r="E250" s="159"/>
      <c r="F250" s="159"/>
    </row>
    <row r="251" spans="2:6" ht="15" x14ac:dyDescent="0.2">
      <c r="B251" s="159"/>
      <c r="C251" s="159"/>
      <c r="D251" s="159"/>
      <c r="E251" s="159"/>
      <c r="F251" s="159"/>
    </row>
    <row r="252" spans="2:6" ht="15" x14ac:dyDescent="0.2">
      <c r="B252" s="159"/>
      <c r="C252" s="159"/>
      <c r="D252" s="159"/>
      <c r="E252" s="159"/>
      <c r="F252" s="159"/>
    </row>
    <row r="253" spans="2:6" ht="15" x14ac:dyDescent="0.2">
      <c r="B253" s="159"/>
      <c r="C253" s="159"/>
      <c r="D253" s="159"/>
      <c r="E253" s="159"/>
      <c r="F253" s="159"/>
    </row>
    <row r="254" spans="2:6" ht="15" x14ac:dyDescent="0.2">
      <c r="B254" s="159"/>
      <c r="C254" s="159"/>
      <c r="D254" s="159"/>
      <c r="E254" s="159"/>
      <c r="F254" s="159"/>
    </row>
    <row r="255" spans="2:6" ht="15" x14ac:dyDescent="0.2">
      <c r="B255" s="159"/>
      <c r="C255" s="159"/>
      <c r="D255" s="159"/>
      <c r="E255" s="159"/>
      <c r="F255" s="159"/>
    </row>
    <row r="256" spans="2:6" ht="15" x14ac:dyDescent="0.2">
      <c r="B256" s="159"/>
      <c r="C256" s="159"/>
      <c r="D256" s="159"/>
      <c r="E256" s="159"/>
      <c r="F256" s="159"/>
    </row>
    <row r="257" spans="2:6" ht="15" x14ac:dyDescent="0.2">
      <c r="B257" s="159"/>
      <c r="C257" s="159"/>
      <c r="D257" s="159"/>
      <c r="E257" s="159"/>
      <c r="F257" s="159"/>
    </row>
    <row r="258" spans="2:6" ht="15" x14ac:dyDescent="0.2">
      <c r="B258" s="159"/>
      <c r="C258" s="159"/>
      <c r="D258" s="159"/>
      <c r="E258" s="159"/>
      <c r="F258" s="159"/>
    </row>
    <row r="259" spans="2:6" ht="15" x14ac:dyDescent="0.2">
      <c r="B259" s="159"/>
      <c r="C259" s="159"/>
      <c r="D259" s="159"/>
      <c r="E259" s="159"/>
      <c r="F259" s="159"/>
    </row>
    <row r="260" spans="2:6" ht="15" x14ac:dyDescent="0.2">
      <c r="B260" s="159"/>
      <c r="C260" s="159"/>
      <c r="D260" s="159"/>
      <c r="E260" s="159"/>
      <c r="F260" s="159"/>
    </row>
    <row r="261" spans="2:6" ht="15" x14ac:dyDescent="0.2">
      <c r="B261" s="159"/>
      <c r="C261" s="159"/>
      <c r="D261" s="159"/>
      <c r="E261" s="159"/>
      <c r="F261" s="159"/>
    </row>
    <row r="262" spans="2:6" ht="15" x14ac:dyDescent="0.2">
      <c r="B262" s="159"/>
      <c r="C262" s="159"/>
      <c r="D262" s="159"/>
      <c r="E262" s="159"/>
      <c r="F262" s="159"/>
    </row>
    <row r="263" spans="2:6" ht="15" x14ac:dyDescent="0.2">
      <c r="B263" s="159"/>
      <c r="C263" s="159"/>
      <c r="D263" s="159"/>
      <c r="E263" s="159"/>
      <c r="F263" s="159"/>
    </row>
    <row r="264" spans="2:6" ht="15" x14ac:dyDescent="0.2">
      <c r="B264" s="159"/>
      <c r="C264" s="159"/>
      <c r="D264" s="159"/>
      <c r="E264" s="159"/>
      <c r="F264" s="159"/>
    </row>
    <row r="265" spans="2:6" ht="15" x14ac:dyDescent="0.2">
      <c r="B265" s="159"/>
      <c r="C265" s="159"/>
      <c r="D265" s="159"/>
      <c r="E265" s="159"/>
      <c r="F265" s="159"/>
    </row>
    <row r="266" spans="2:6" ht="15" x14ac:dyDescent="0.2">
      <c r="B266" s="159"/>
      <c r="C266" s="159"/>
      <c r="D266" s="159"/>
      <c r="E266" s="159"/>
      <c r="F266" s="159"/>
    </row>
    <row r="267" spans="2:6" ht="15" x14ac:dyDescent="0.2">
      <c r="B267" s="159"/>
      <c r="C267" s="159"/>
      <c r="D267" s="159"/>
      <c r="E267" s="159"/>
      <c r="F267" s="159"/>
    </row>
    <row r="268" spans="2:6" ht="15" x14ac:dyDescent="0.2">
      <c r="B268" s="159"/>
      <c r="C268" s="159"/>
      <c r="D268" s="159"/>
      <c r="E268" s="159"/>
      <c r="F268" s="159"/>
    </row>
    <row r="269" spans="2:6" ht="15" x14ac:dyDescent="0.2">
      <c r="B269" s="159"/>
      <c r="C269" s="159"/>
      <c r="D269" s="159"/>
      <c r="E269" s="159"/>
      <c r="F269" s="159"/>
    </row>
    <row r="270" spans="2:6" ht="15" x14ac:dyDescent="0.2">
      <c r="B270" s="159"/>
      <c r="C270" s="159"/>
      <c r="D270" s="159"/>
      <c r="E270" s="159"/>
      <c r="F270" s="159"/>
    </row>
    <row r="271" spans="2:6" ht="15" x14ac:dyDescent="0.2">
      <c r="B271" s="159"/>
      <c r="C271" s="159"/>
      <c r="D271" s="159"/>
      <c r="E271" s="159"/>
      <c r="F271" s="159"/>
    </row>
    <row r="272" spans="2:6" ht="15" x14ac:dyDescent="0.2">
      <c r="B272" s="159"/>
      <c r="C272" s="159"/>
      <c r="D272" s="159"/>
      <c r="E272" s="159"/>
      <c r="F272" s="159"/>
    </row>
    <row r="273" spans="2:6" ht="15" x14ac:dyDescent="0.2">
      <c r="B273" s="159"/>
      <c r="C273" s="159"/>
      <c r="D273" s="159"/>
      <c r="E273" s="159"/>
      <c r="F273" s="159"/>
    </row>
    <row r="274" spans="2:6" ht="15" x14ac:dyDescent="0.2">
      <c r="B274" s="159"/>
      <c r="C274" s="159"/>
      <c r="D274" s="159"/>
      <c r="E274" s="159"/>
      <c r="F274" s="159"/>
    </row>
    <row r="275" spans="2:6" ht="15" x14ac:dyDescent="0.2">
      <c r="B275" s="159"/>
      <c r="C275" s="159"/>
      <c r="D275" s="159"/>
      <c r="E275" s="159"/>
      <c r="F275" s="159"/>
    </row>
    <row r="276" spans="2:6" ht="15" x14ac:dyDescent="0.2">
      <c r="B276" s="159"/>
      <c r="C276" s="159"/>
      <c r="D276" s="159"/>
      <c r="E276" s="159"/>
      <c r="F276" s="159"/>
    </row>
    <row r="277" spans="2:6" ht="15" x14ac:dyDescent="0.2">
      <c r="B277" s="159"/>
      <c r="C277" s="159"/>
      <c r="D277" s="159"/>
      <c r="E277" s="159"/>
      <c r="F277" s="159"/>
    </row>
    <row r="278" spans="2:6" ht="15" x14ac:dyDescent="0.2">
      <c r="B278" s="159"/>
      <c r="C278" s="159"/>
      <c r="D278" s="159"/>
      <c r="E278" s="159"/>
      <c r="F278" s="159"/>
    </row>
    <row r="279" spans="2:6" ht="15" x14ac:dyDescent="0.2">
      <c r="B279" s="159"/>
      <c r="C279" s="159"/>
      <c r="D279" s="159"/>
      <c r="E279" s="159"/>
      <c r="F279" s="159"/>
    </row>
    <row r="280" spans="2:6" ht="15" x14ac:dyDescent="0.2">
      <c r="B280" s="159"/>
      <c r="C280" s="159"/>
      <c r="D280" s="159"/>
      <c r="E280" s="159"/>
      <c r="F280" s="159"/>
    </row>
    <row r="281" spans="2:6" ht="15" x14ac:dyDescent="0.2">
      <c r="B281" s="159"/>
      <c r="C281" s="159"/>
      <c r="D281" s="159"/>
      <c r="E281" s="159"/>
      <c r="F281" s="159"/>
    </row>
    <row r="282" spans="2:6" ht="15" x14ac:dyDescent="0.2">
      <c r="B282" s="159"/>
      <c r="C282" s="159"/>
      <c r="D282" s="159"/>
      <c r="E282" s="159"/>
      <c r="F282" s="159"/>
    </row>
    <row r="283" spans="2:6" ht="15" x14ac:dyDescent="0.2">
      <c r="B283" s="159"/>
      <c r="C283" s="159"/>
      <c r="D283" s="159"/>
      <c r="E283" s="159"/>
      <c r="F283" s="159"/>
    </row>
    <row r="284" spans="2:6" ht="15" x14ac:dyDescent="0.2">
      <c r="B284" s="159"/>
      <c r="C284" s="159"/>
      <c r="D284" s="159"/>
      <c r="E284" s="159"/>
      <c r="F284" s="159"/>
    </row>
    <row r="285" spans="2:6" ht="15" x14ac:dyDescent="0.2">
      <c r="B285" s="159"/>
      <c r="C285" s="159"/>
      <c r="D285" s="159"/>
      <c r="E285" s="159"/>
      <c r="F285" s="159"/>
    </row>
    <row r="286" spans="2:6" ht="15" x14ac:dyDescent="0.2">
      <c r="B286" s="159"/>
      <c r="C286" s="159"/>
      <c r="D286" s="159"/>
      <c r="E286" s="159"/>
      <c r="F286" s="159"/>
    </row>
    <row r="287" spans="2:6" ht="15" x14ac:dyDescent="0.2">
      <c r="B287" s="159"/>
      <c r="C287" s="159"/>
      <c r="D287" s="159"/>
      <c r="E287" s="159"/>
      <c r="F287" s="159"/>
    </row>
    <row r="288" spans="2:6" ht="15" x14ac:dyDescent="0.2">
      <c r="B288" s="159"/>
      <c r="C288" s="159"/>
      <c r="D288" s="159"/>
      <c r="E288" s="159"/>
      <c r="F288" s="159"/>
    </row>
    <row r="289" spans="2:6" ht="15" x14ac:dyDescent="0.2">
      <c r="B289" s="159"/>
      <c r="C289" s="159"/>
      <c r="D289" s="159"/>
      <c r="E289" s="159"/>
      <c r="F289" s="159"/>
    </row>
    <row r="290" spans="2:6" ht="15" x14ac:dyDescent="0.2">
      <c r="B290" s="159"/>
      <c r="C290" s="159"/>
      <c r="D290" s="159"/>
      <c r="E290" s="159"/>
      <c r="F290" s="159"/>
    </row>
    <row r="291" spans="2:6" ht="15" x14ac:dyDescent="0.2">
      <c r="B291" s="159"/>
      <c r="C291" s="159"/>
      <c r="D291" s="159"/>
      <c r="E291" s="159"/>
      <c r="F291" s="159"/>
    </row>
    <row r="292" spans="2:6" ht="15" x14ac:dyDescent="0.2">
      <c r="B292" s="159"/>
      <c r="C292" s="159"/>
      <c r="D292" s="159"/>
      <c r="E292" s="159"/>
      <c r="F292" s="159"/>
    </row>
    <row r="293" spans="2:6" ht="15" x14ac:dyDescent="0.2">
      <c r="B293" s="159"/>
      <c r="C293" s="159"/>
      <c r="D293" s="159"/>
      <c r="E293" s="159"/>
      <c r="F293" s="159"/>
    </row>
    <row r="294" spans="2:6" ht="15" x14ac:dyDescent="0.2">
      <c r="B294" s="159"/>
      <c r="C294" s="159"/>
      <c r="D294" s="159"/>
      <c r="E294" s="159"/>
      <c r="F294" s="159"/>
    </row>
    <row r="295" spans="2:6" ht="15" x14ac:dyDescent="0.2">
      <c r="B295" s="159"/>
      <c r="C295" s="159"/>
      <c r="D295" s="159"/>
      <c r="E295" s="159"/>
      <c r="F295" s="159"/>
    </row>
    <row r="296" spans="2:6" ht="15" x14ac:dyDescent="0.2">
      <c r="B296" s="159"/>
      <c r="C296" s="159"/>
      <c r="D296" s="159"/>
      <c r="E296" s="159"/>
      <c r="F296" s="159"/>
    </row>
    <row r="297" spans="2:6" ht="15" x14ac:dyDescent="0.2">
      <c r="B297" s="159"/>
      <c r="C297" s="159"/>
      <c r="D297" s="159"/>
      <c r="E297" s="159"/>
      <c r="F297" s="159"/>
    </row>
    <row r="298" spans="2:6" ht="15" x14ac:dyDescent="0.2">
      <c r="B298" s="159"/>
      <c r="C298" s="159"/>
      <c r="D298" s="159"/>
      <c r="E298" s="159"/>
      <c r="F298" s="159"/>
    </row>
    <row r="299" spans="2:6" ht="15" x14ac:dyDescent="0.2">
      <c r="B299" s="159"/>
      <c r="C299" s="159"/>
      <c r="D299" s="159"/>
      <c r="E299" s="159"/>
      <c r="F299" s="159"/>
    </row>
    <row r="300" spans="2:6" ht="15" x14ac:dyDescent="0.2">
      <c r="B300" s="159"/>
      <c r="C300" s="159"/>
      <c r="D300" s="159"/>
      <c r="E300" s="159"/>
      <c r="F300" s="159"/>
    </row>
    <row r="301" spans="2:6" ht="15" x14ac:dyDescent="0.2">
      <c r="B301" s="159"/>
      <c r="C301" s="159"/>
      <c r="D301" s="159"/>
      <c r="E301" s="159"/>
      <c r="F301" s="159"/>
    </row>
    <row r="302" spans="2:6" ht="15" x14ac:dyDescent="0.2">
      <c r="B302" s="159"/>
      <c r="C302" s="159"/>
      <c r="D302" s="159"/>
      <c r="E302" s="159"/>
      <c r="F302" s="159"/>
    </row>
    <row r="303" spans="2:6" ht="15" x14ac:dyDescent="0.2">
      <c r="B303" s="159"/>
      <c r="C303" s="159"/>
      <c r="D303" s="159"/>
      <c r="E303" s="159"/>
      <c r="F303" s="159"/>
    </row>
    <row r="304" spans="2:6" ht="15" x14ac:dyDescent="0.2">
      <c r="B304" s="159"/>
      <c r="C304" s="159"/>
      <c r="D304" s="159"/>
      <c r="E304" s="159"/>
      <c r="F304" s="159"/>
    </row>
    <row r="305" spans="2:6" ht="15" x14ac:dyDescent="0.2">
      <c r="B305" s="159"/>
      <c r="C305" s="159"/>
      <c r="D305" s="159"/>
      <c r="E305" s="159"/>
      <c r="F305" s="159"/>
    </row>
    <row r="306" spans="2:6" ht="15" x14ac:dyDescent="0.2">
      <c r="B306" s="159"/>
      <c r="C306" s="159"/>
      <c r="D306" s="159"/>
      <c r="E306" s="159"/>
      <c r="F306" s="159"/>
    </row>
    <row r="307" spans="2:6" ht="15" x14ac:dyDescent="0.2">
      <c r="B307" s="159"/>
      <c r="C307" s="159"/>
      <c r="D307" s="159"/>
      <c r="E307" s="159"/>
      <c r="F307" s="159"/>
    </row>
    <row r="308" spans="2:6" ht="15" x14ac:dyDescent="0.2">
      <c r="B308" s="159"/>
      <c r="C308" s="159"/>
      <c r="D308" s="159"/>
      <c r="E308" s="159"/>
      <c r="F308" s="159"/>
    </row>
    <row r="309" spans="2:6" ht="15" x14ac:dyDescent="0.2">
      <c r="B309" s="159"/>
      <c r="C309" s="159"/>
      <c r="D309" s="159"/>
      <c r="E309" s="159"/>
      <c r="F309" s="159"/>
    </row>
    <row r="310" spans="2:6" ht="15" x14ac:dyDescent="0.2">
      <c r="B310" s="159"/>
      <c r="C310" s="159"/>
      <c r="D310" s="159"/>
      <c r="E310" s="159"/>
      <c r="F310" s="159"/>
    </row>
    <row r="311" spans="2:6" ht="15" x14ac:dyDescent="0.2">
      <c r="B311" s="159"/>
      <c r="C311" s="159"/>
      <c r="D311" s="159"/>
      <c r="E311" s="159"/>
      <c r="F311" s="159"/>
    </row>
    <row r="312" spans="2:6" ht="15" x14ac:dyDescent="0.2">
      <c r="B312" s="159"/>
      <c r="C312" s="159"/>
      <c r="D312" s="159"/>
      <c r="E312" s="159"/>
      <c r="F312" s="159"/>
    </row>
    <row r="313" spans="2:6" ht="15" x14ac:dyDescent="0.2">
      <c r="B313" s="159"/>
      <c r="C313" s="159"/>
      <c r="D313" s="159"/>
      <c r="E313" s="159"/>
      <c r="F313" s="159"/>
    </row>
    <row r="314" spans="2:6" ht="15" x14ac:dyDescent="0.2">
      <c r="B314" s="159"/>
      <c r="C314" s="159"/>
      <c r="D314" s="159"/>
      <c r="E314" s="159"/>
      <c r="F314" s="159"/>
    </row>
    <row r="315" spans="2:6" ht="15" x14ac:dyDescent="0.2">
      <c r="B315" s="159"/>
      <c r="C315" s="159"/>
      <c r="D315" s="159"/>
      <c r="E315" s="159"/>
      <c r="F315" s="159"/>
    </row>
    <row r="316" spans="2:6" ht="15" x14ac:dyDescent="0.2">
      <c r="B316" s="159"/>
      <c r="C316" s="159"/>
      <c r="D316" s="159"/>
      <c r="E316" s="159"/>
      <c r="F316" s="159"/>
    </row>
    <row r="317" spans="2:6" ht="15" x14ac:dyDescent="0.2">
      <c r="B317" s="159"/>
      <c r="C317" s="159"/>
      <c r="D317" s="159"/>
      <c r="E317" s="159"/>
      <c r="F317" s="159"/>
    </row>
    <row r="318" spans="2:6" ht="15" x14ac:dyDescent="0.2">
      <c r="B318" s="159"/>
      <c r="C318" s="159"/>
      <c r="D318" s="159"/>
      <c r="E318" s="159"/>
      <c r="F318" s="159"/>
    </row>
    <row r="319" spans="2:6" ht="15" x14ac:dyDescent="0.2">
      <c r="B319" s="159"/>
      <c r="C319" s="159"/>
      <c r="D319" s="159"/>
      <c r="E319" s="159"/>
      <c r="F319" s="159"/>
    </row>
    <row r="320" spans="2:6" ht="15" x14ac:dyDescent="0.2">
      <c r="B320" s="159"/>
      <c r="C320" s="159"/>
      <c r="D320" s="159"/>
      <c r="E320" s="159"/>
      <c r="F320" s="159"/>
    </row>
    <row r="321" spans="2:6" ht="15" x14ac:dyDescent="0.2">
      <c r="B321" s="159"/>
      <c r="C321" s="159"/>
      <c r="D321" s="159"/>
      <c r="E321" s="159"/>
      <c r="F321" s="159"/>
    </row>
    <row r="322" spans="2:6" ht="15" x14ac:dyDescent="0.2">
      <c r="B322" s="159"/>
      <c r="C322" s="159"/>
      <c r="D322" s="159"/>
      <c r="E322" s="159"/>
      <c r="F322" s="159"/>
    </row>
    <row r="323" spans="2:6" ht="15" x14ac:dyDescent="0.2">
      <c r="B323" s="159"/>
      <c r="C323" s="159"/>
      <c r="D323" s="159"/>
      <c r="E323" s="159"/>
      <c r="F323" s="159"/>
    </row>
    <row r="324" spans="2:6" ht="15" x14ac:dyDescent="0.2">
      <c r="B324" s="159"/>
      <c r="C324" s="159"/>
      <c r="D324" s="159"/>
      <c r="E324" s="159"/>
      <c r="F324" s="159"/>
    </row>
    <row r="325" spans="2:6" ht="15" x14ac:dyDescent="0.2">
      <c r="B325" s="159"/>
      <c r="C325" s="159"/>
      <c r="D325" s="159"/>
      <c r="E325" s="159"/>
      <c r="F325" s="159"/>
    </row>
    <row r="326" spans="2:6" ht="15" x14ac:dyDescent="0.2">
      <c r="B326" s="159"/>
      <c r="C326" s="159"/>
      <c r="D326" s="159"/>
      <c r="E326" s="159"/>
      <c r="F326" s="159"/>
    </row>
    <row r="327" spans="2:6" ht="15" x14ac:dyDescent="0.2">
      <c r="B327" s="159"/>
      <c r="C327" s="159"/>
      <c r="D327" s="159"/>
      <c r="E327" s="159"/>
      <c r="F327" s="159"/>
    </row>
    <row r="328" spans="2:6" ht="15" x14ac:dyDescent="0.2">
      <c r="B328" s="159"/>
      <c r="C328" s="159"/>
      <c r="D328" s="159"/>
      <c r="E328" s="159"/>
      <c r="F328" s="159"/>
    </row>
    <row r="329" spans="2:6" ht="15" x14ac:dyDescent="0.2">
      <c r="B329" s="159"/>
      <c r="C329" s="159"/>
      <c r="D329" s="159"/>
      <c r="E329" s="159"/>
      <c r="F329" s="159"/>
    </row>
    <row r="330" spans="2:6" ht="15" x14ac:dyDescent="0.2">
      <c r="B330" s="159"/>
      <c r="C330" s="159"/>
      <c r="D330" s="159"/>
      <c r="E330" s="159"/>
      <c r="F330" s="159"/>
    </row>
    <row r="331" spans="2:6" ht="15" x14ac:dyDescent="0.2">
      <c r="B331" s="159"/>
      <c r="C331" s="159"/>
      <c r="D331" s="159"/>
      <c r="E331" s="159"/>
      <c r="F331" s="159"/>
    </row>
    <row r="332" spans="2:6" ht="15" x14ac:dyDescent="0.2">
      <c r="B332" s="159"/>
      <c r="C332" s="159"/>
      <c r="D332" s="159"/>
      <c r="E332" s="159"/>
      <c r="F332" s="159"/>
    </row>
    <row r="333" spans="2:6" ht="15" x14ac:dyDescent="0.2">
      <c r="B333" s="159"/>
      <c r="C333" s="159"/>
      <c r="D333" s="159"/>
      <c r="E333" s="159"/>
      <c r="F333" s="159"/>
    </row>
    <row r="334" spans="2:6" ht="15" x14ac:dyDescent="0.2">
      <c r="B334" s="159"/>
      <c r="C334" s="159"/>
      <c r="D334" s="159"/>
      <c r="E334" s="159"/>
      <c r="F334" s="159"/>
    </row>
    <row r="335" spans="2:6" ht="15" x14ac:dyDescent="0.2">
      <c r="B335" s="159"/>
      <c r="C335" s="159"/>
      <c r="D335" s="159"/>
      <c r="E335" s="159"/>
      <c r="F335" s="159"/>
    </row>
    <row r="336" spans="2:6" ht="15" x14ac:dyDescent="0.2">
      <c r="B336" s="159"/>
      <c r="C336" s="159"/>
      <c r="D336" s="159"/>
      <c r="E336" s="159"/>
      <c r="F336" s="159"/>
    </row>
    <row r="337" spans="2:6" ht="15" x14ac:dyDescent="0.2">
      <c r="B337" s="159"/>
      <c r="C337" s="159"/>
      <c r="D337" s="159"/>
      <c r="E337" s="159"/>
      <c r="F337" s="159"/>
    </row>
    <row r="338" spans="2:6" ht="15" x14ac:dyDescent="0.2">
      <c r="B338" s="159"/>
      <c r="C338" s="159"/>
      <c r="D338" s="159"/>
      <c r="E338" s="159"/>
      <c r="F338" s="159"/>
    </row>
    <row r="339" spans="2:6" ht="15" x14ac:dyDescent="0.2">
      <c r="B339" s="159"/>
      <c r="C339" s="159"/>
      <c r="D339" s="159"/>
      <c r="E339" s="159"/>
      <c r="F339" s="159"/>
    </row>
    <row r="340" spans="2:6" ht="15" x14ac:dyDescent="0.2">
      <c r="B340" s="159"/>
      <c r="C340" s="159"/>
      <c r="D340" s="159"/>
      <c r="E340" s="159"/>
      <c r="F340" s="159"/>
    </row>
    <row r="341" spans="2:6" ht="15" x14ac:dyDescent="0.2">
      <c r="B341" s="159"/>
      <c r="C341" s="159"/>
      <c r="D341" s="159"/>
      <c r="E341" s="159"/>
      <c r="F341" s="159"/>
    </row>
    <row r="342" spans="2:6" ht="15" x14ac:dyDescent="0.2">
      <c r="B342" s="159"/>
      <c r="C342" s="159"/>
      <c r="D342" s="159"/>
      <c r="E342" s="159"/>
      <c r="F342" s="159"/>
    </row>
    <row r="343" spans="2:6" ht="15" x14ac:dyDescent="0.2">
      <c r="B343" s="159"/>
      <c r="C343" s="159"/>
      <c r="D343" s="159"/>
      <c r="E343" s="159"/>
      <c r="F343" s="159"/>
    </row>
    <row r="344" spans="2:6" ht="15" x14ac:dyDescent="0.2">
      <c r="B344" s="159"/>
      <c r="C344" s="159"/>
      <c r="D344" s="159"/>
      <c r="E344" s="159"/>
      <c r="F344" s="159"/>
    </row>
    <row r="345" spans="2:6" ht="15" x14ac:dyDescent="0.2">
      <c r="B345" s="159"/>
      <c r="C345" s="159"/>
      <c r="D345" s="159"/>
      <c r="E345" s="159"/>
      <c r="F345" s="159"/>
    </row>
    <row r="346" spans="2:6" ht="15" x14ac:dyDescent="0.2">
      <c r="B346" s="159"/>
      <c r="C346" s="159"/>
      <c r="D346" s="159"/>
      <c r="E346" s="159"/>
      <c r="F346" s="159"/>
    </row>
    <row r="347" spans="2:6" ht="15" x14ac:dyDescent="0.2">
      <c r="B347" s="159"/>
      <c r="C347" s="159"/>
      <c r="D347" s="159"/>
      <c r="E347" s="159"/>
      <c r="F347" s="159"/>
    </row>
    <row r="348" spans="2:6" ht="15" x14ac:dyDescent="0.2">
      <c r="B348" s="159"/>
      <c r="C348" s="159"/>
      <c r="D348" s="159"/>
      <c r="E348" s="159"/>
      <c r="F348" s="159"/>
    </row>
    <row r="349" spans="2:6" ht="15" x14ac:dyDescent="0.2">
      <c r="B349" s="159"/>
      <c r="C349" s="159"/>
      <c r="D349" s="159"/>
      <c r="E349" s="159"/>
      <c r="F349" s="159"/>
    </row>
    <row r="350" spans="2:6" ht="15" x14ac:dyDescent="0.2">
      <c r="B350" s="159"/>
      <c r="C350" s="159"/>
      <c r="D350" s="159"/>
      <c r="E350" s="159"/>
      <c r="F350" s="159"/>
    </row>
    <row r="351" spans="2:6" ht="15" x14ac:dyDescent="0.2">
      <c r="B351" s="159"/>
      <c r="C351" s="159"/>
      <c r="D351" s="159"/>
      <c r="E351" s="159"/>
      <c r="F351" s="159"/>
    </row>
    <row r="352" spans="2:6" ht="15" x14ac:dyDescent="0.2">
      <c r="B352" s="159"/>
      <c r="C352" s="159"/>
      <c r="D352" s="159"/>
      <c r="E352" s="159"/>
      <c r="F352" s="159"/>
    </row>
    <row r="353" spans="2:6" ht="15" x14ac:dyDescent="0.2">
      <c r="B353" s="159"/>
      <c r="C353" s="159"/>
      <c r="D353" s="159"/>
      <c r="E353" s="159"/>
      <c r="F353" s="159"/>
    </row>
    <row r="354" spans="2:6" ht="15" x14ac:dyDescent="0.2">
      <c r="B354" s="159"/>
      <c r="C354" s="159"/>
      <c r="D354" s="159"/>
      <c r="E354" s="159"/>
      <c r="F354" s="159"/>
    </row>
    <row r="355" spans="2:6" ht="15" x14ac:dyDescent="0.2">
      <c r="B355" s="159"/>
      <c r="C355" s="159"/>
      <c r="D355" s="159"/>
      <c r="E355" s="159"/>
      <c r="F355" s="159"/>
    </row>
    <row r="356" spans="2:6" ht="15" x14ac:dyDescent="0.2">
      <c r="B356" s="159"/>
      <c r="C356" s="159"/>
      <c r="D356" s="159"/>
      <c r="E356" s="159"/>
      <c r="F356" s="159"/>
    </row>
    <row r="357" spans="2:6" ht="15" x14ac:dyDescent="0.2">
      <c r="B357" s="159"/>
      <c r="C357" s="159"/>
      <c r="D357" s="159"/>
      <c r="E357" s="159"/>
      <c r="F357" s="159"/>
    </row>
    <row r="358" spans="2:6" ht="15" x14ac:dyDescent="0.2">
      <c r="B358" s="159"/>
      <c r="C358" s="159"/>
      <c r="D358" s="159"/>
      <c r="E358" s="159"/>
      <c r="F358" s="159"/>
    </row>
    <row r="359" spans="2:6" ht="15" x14ac:dyDescent="0.2">
      <c r="B359" s="159"/>
      <c r="C359" s="159"/>
      <c r="D359" s="159"/>
      <c r="E359" s="159"/>
      <c r="F359" s="159"/>
    </row>
    <row r="360" spans="2:6" ht="15" x14ac:dyDescent="0.2">
      <c r="B360" s="159"/>
      <c r="C360" s="159"/>
      <c r="D360" s="159"/>
      <c r="E360" s="159"/>
      <c r="F360" s="159"/>
    </row>
    <row r="361" spans="2:6" ht="15" x14ac:dyDescent="0.2">
      <c r="B361" s="159"/>
      <c r="C361" s="159"/>
      <c r="D361" s="159"/>
      <c r="E361" s="159"/>
      <c r="F361" s="159"/>
    </row>
    <row r="362" spans="2:6" ht="15" x14ac:dyDescent="0.2">
      <c r="B362" s="159"/>
      <c r="C362" s="159"/>
      <c r="D362" s="159"/>
      <c r="E362" s="159"/>
      <c r="F362" s="159"/>
    </row>
    <row r="363" spans="2:6" ht="15" x14ac:dyDescent="0.2">
      <c r="B363" s="159"/>
      <c r="C363" s="159"/>
      <c r="D363" s="159"/>
      <c r="E363" s="159"/>
      <c r="F363" s="159"/>
    </row>
    <row r="364" spans="2:6" ht="15" x14ac:dyDescent="0.2">
      <c r="B364" s="159"/>
      <c r="C364" s="159"/>
      <c r="D364" s="159"/>
      <c r="E364" s="159"/>
      <c r="F364" s="159"/>
    </row>
    <row r="365" spans="2:6" ht="15" x14ac:dyDescent="0.2">
      <c r="B365" s="159"/>
      <c r="C365" s="159"/>
      <c r="D365" s="159"/>
      <c r="E365" s="159"/>
      <c r="F365" s="159"/>
    </row>
    <row r="366" spans="2:6" ht="15" x14ac:dyDescent="0.2">
      <c r="B366" s="159"/>
      <c r="C366" s="159"/>
      <c r="D366" s="159"/>
      <c r="E366" s="159"/>
      <c r="F366" s="159"/>
    </row>
    <row r="367" spans="2:6" ht="15" x14ac:dyDescent="0.2">
      <c r="B367" s="159"/>
      <c r="C367" s="159"/>
      <c r="D367" s="159"/>
      <c r="E367" s="159"/>
      <c r="F367" s="159"/>
    </row>
    <row r="368" spans="2:6" ht="15" x14ac:dyDescent="0.2">
      <c r="B368" s="159"/>
      <c r="C368" s="159"/>
      <c r="D368" s="159"/>
      <c r="E368" s="159"/>
      <c r="F368" s="159"/>
    </row>
    <row r="369" spans="2:6" ht="15" x14ac:dyDescent="0.2">
      <c r="B369" s="159"/>
      <c r="C369" s="159"/>
      <c r="D369" s="159"/>
      <c r="E369" s="159"/>
      <c r="F369" s="159"/>
    </row>
    <row r="370" spans="2:6" ht="15" x14ac:dyDescent="0.2">
      <c r="B370" s="159"/>
      <c r="C370" s="159"/>
      <c r="D370" s="159"/>
      <c r="E370" s="159"/>
      <c r="F370" s="159"/>
    </row>
    <row r="371" spans="2:6" ht="15" x14ac:dyDescent="0.2">
      <c r="B371" s="159"/>
      <c r="C371" s="159"/>
      <c r="D371" s="159"/>
      <c r="E371" s="159"/>
      <c r="F371" s="159"/>
    </row>
    <row r="372" spans="2:6" ht="15" x14ac:dyDescent="0.2">
      <c r="B372" s="159"/>
      <c r="C372" s="159"/>
      <c r="D372" s="159"/>
      <c r="E372" s="159"/>
      <c r="F372" s="159"/>
    </row>
    <row r="373" spans="2:6" ht="15" x14ac:dyDescent="0.2">
      <c r="B373" s="159"/>
      <c r="C373" s="159"/>
      <c r="D373" s="159"/>
      <c r="E373" s="159"/>
      <c r="F373" s="159"/>
    </row>
    <row r="374" spans="2:6" ht="15" x14ac:dyDescent="0.2">
      <c r="B374" s="159"/>
      <c r="C374" s="159"/>
      <c r="D374" s="159"/>
      <c r="E374" s="159"/>
      <c r="F374" s="159"/>
    </row>
    <row r="375" spans="2:6" ht="15" x14ac:dyDescent="0.2">
      <c r="B375" s="159"/>
      <c r="C375" s="159"/>
      <c r="D375" s="159"/>
      <c r="E375" s="159"/>
      <c r="F375" s="159"/>
    </row>
    <row r="376" spans="2:6" ht="15" x14ac:dyDescent="0.2">
      <c r="B376" s="159"/>
      <c r="C376" s="159"/>
      <c r="D376" s="159"/>
      <c r="E376" s="159"/>
      <c r="F376" s="159"/>
    </row>
    <row r="377" spans="2:6" ht="15" x14ac:dyDescent="0.2">
      <c r="B377" s="159"/>
      <c r="C377" s="159"/>
      <c r="D377" s="159"/>
      <c r="E377" s="159"/>
      <c r="F377" s="159"/>
    </row>
    <row r="378" spans="2:6" ht="15" x14ac:dyDescent="0.2">
      <c r="B378" s="159"/>
      <c r="C378" s="159"/>
      <c r="D378" s="159"/>
      <c r="E378" s="159"/>
      <c r="F378" s="159"/>
    </row>
    <row r="379" spans="2:6" ht="15" x14ac:dyDescent="0.2">
      <c r="B379" s="159"/>
      <c r="C379" s="159"/>
      <c r="D379" s="159"/>
      <c r="E379" s="159"/>
      <c r="F379" s="159"/>
    </row>
    <row r="380" spans="2:6" ht="15" x14ac:dyDescent="0.2">
      <c r="B380" s="159"/>
      <c r="C380" s="159"/>
      <c r="D380" s="159"/>
      <c r="E380" s="159"/>
      <c r="F380" s="159"/>
    </row>
    <row r="381" spans="2:6" ht="15" x14ac:dyDescent="0.2">
      <c r="B381" s="159"/>
      <c r="C381" s="159"/>
      <c r="D381" s="159"/>
      <c r="E381" s="159"/>
      <c r="F381" s="159"/>
    </row>
    <row r="382" spans="2:6" ht="15" x14ac:dyDescent="0.2">
      <c r="B382" s="159"/>
      <c r="C382" s="159"/>
      <c r="D382" s="159"/>
      <c r="E382" s="159"/>
      <c r="F382" s="159"/>
    </row>
    <row r="383" spans="2:6" ht="15" x14ac:dyDescent="0.2">
      <c r="B383" s="159"/>
      <c r="C383" s="159"/>
      <c r="D383" s="159"/>
      <c r="E383" s="159"/>
      <c r="F383" s="159"/>
    </row>
    <row r="384" spans="2:6" ht="15" x14ac:dyDescent="0.2">
      <c r="B384" s="159"/>
      <c r="C384" s="159"/>
      <c r="D384" s="159"/>
      <c r="E384" s="159"/>
      <c r="F384" s="159"/>
    </row>
    <row r="385" spans="2:6" ht="15" x14ac:dyDescent="0.2">
      <c r="B385" s="159"/>
      <c r="C385" s="159"/>
      <c r="D385" s="159"/>
      <c r="E385" s="159"/>
      <c r="F385" s="159"/>
    </row>
    <row r="386" spans="2:6" ht="15" x14ac:dyDescent="0.2">
      <c r="B386" s="159"/>
      <c r="C386" s="159"/>
      <c r="D386" s="159"/>
      <c r="E386" s="159"/>
      <c r="F386" s="159"/>
    </row>
    <row r="387" spans="2:6" ht="15" x14ac:dyDescent="0.2">
      <c r="B387" s="159"/>
      <c r="C387" s="159"/>
      <c r="D387" s="159"/>
      <c r="E387" s="159"/>
      <c r="F387" s="159"/>
    </row>
    <row r="388" spans="2:6" ht="15" x14ac:dyDescent="0.2">
      <c r="B388" s="159"/>
      <c r="C388" s="159"/>
      <c r="D388" s="159"/>
      <c r="E388" s="159"/>
      <c r="F388" s="159"/>
    </row>
    <row r="389" spans="2:6" ht="15" x14ac:dyDescent="0.2">
      <c r="B389" s="159"/>
      <c r="C389" s="159"/>
      <c r="D389" s="159"/>
      <c r="E389" s="159"/>
      <c r="F389" s="159"/>
    </row>
    <row r="390" spans="2:6" ht="15" x14ac:dyDescent="0.2">
      <c r="B390" s="159"/>
      <c r="C390" s="159"/>
      <c r="D390" s="159"/>
      <c r="E390" s="159"/>
      <c r="F390" s="159"/>
    </row>
    <row r="391" spans="2:6" ht="15" x14ac:dyDescent="0.2">
      <c r="B391" s="159"/>
      <c r="C391" s="159"/>
      <c r="D391" s="159"/>
      <c r="E391" s="159"/>
      <c r="F391" s="159"/>
    </row>
    <row r="392" spans="2:6" ht="15" x14ac:dyDescent="0.2">
      <c r="B392" s="159"/>
      <c r="C392" s="159"/>
      <c r="D392" s="159"/>
      <c r="E392" s="159"/>
      <c r="F392" s="159"/>
    </row>
    <row r="393" spans="2:6" ht="15" x14ac:dyDescent="0.2">
      <c r="B393" s="159"/>
      <c r="C393" s="159"/>
      <c r="D393" s="159"/>
      <c r="E393" s="159"/>
      <c r="F393" s="159"/>
    </row>
    <row r="394" spans="2:6" ht="15" x14ac:dyDescent="0.2">
      <c r="B394" s="159"/>
      <c r="C394" s="159"/>
      <c r="D394" s="159"/>
      <c r="E394" s="159"/>
      <c r="F394" s="159"/>
    </row>
    <row r="395" spans="2:6" ht="15" x14ac:dyDescent="0.2">
      <c r="B395" s="159"/>
      <c r="C395" s="159"/>
      <c r="D395" s="159"/>
      <c r="E395" s="159"/>
      <c r="F395" s="159"/>
    </row>
    <row r="396" spans="2:6" ht="15" x14ac:dyDescent="0.2">
      <c r="B396" s="159"/>
      <c r="C396" s="159"/>
      <c r="D396" s="159"/>
      <c r="E396" s="159"/>
      <c r="F396" s="159"/>
    </row>
    <row r="397" spans="2:6" ht="15" x14ac:dyDescent="0.2">
      <c r="B397" s="159"/>
      <c r="C397" s="159"/>
      <c r="D397" s="159"/>
      <c r="E397" s="159"/>
      <c r="F397" s="159"/>
    </row>
    <row r="398" spans="2:6" ht="15" x14ac:dyDescent="0.2">
      <c r="B398" s="159"/>
      <c r="C398" s="159"/>
      <c r="D398" s="159"/>
      <c r="E398" s="159"/>
      <c r="F398" s="159"/>
    </row>
    <row r="399" spans="2:6" ht="15" x14ac:dyDescent="0.2">
      <c r="B399" s="159"/>
      <c r="C399" s="159"/>
      <c r="D399" s="159"/>
      <c r="E399" s="159"/>
      <c r="F399" s="159"/>
    </row>
    <row r="400" spans="2:6" ht="15" x14ac:dyDescent="0.2">
      <c r="B400" s="159"/>
      <c r="C400" s="159"/>
      <c r="D400" s="159"/>
      <c r="E400" s="159"/>
      <c r="F400" s="159"/>
    </row>
    <row r="401" spans="2:6" ht="15" x14ac:dyDescent="0.2">
      <c r="B401" s="159"/>
      <c r="C401" s="159"/>
      <c r="D401" s="159"/>
      <c r="E401" s="159"/>
      <c r="F401" s="159"/>
    </row>
    <row r="402" spans="2:6" ht="15" x14ac:dyDescent="0.2">
      <c r="B402" s="159"/>
      <c r="C402" s="159"/>
      <c r="D402" s="159"/>
      <c r="E402" s="159"/>
      <c r="F402" s="159"/>
    </row>
    <row r="403" spans="2:6" ht="15" x14ac:dyDescent="0.2">
      <c r="B403" s="159"/>
      <c r="C403" s="159"/>
      <c r="D403" s="159"/>
      <c r="E403" s="159"/>
      <c r="F403" s="159"/>
    </row>
    <row r="404" spans="2:6" ht="15" x14ac:dyDescent="0.2">
      <c r="B404" s="159"/>
      <c r="C404" s="159"/>
      <c r="D404" s="159"/>
      <c r="E404" s="159"/>
      <c r="F404" s="159"/>
    </row>
    <row r="405" spans="2:6" ht="15" x14ac:dyDescent="0.2">
      <c r="B405" s="159"/>
      <c r="C405" s="159"/>
      <c r="D405" s="159"/>
      <c r="E405" s="159"/>
      <c r="F405" s="159"/>
    </row>
    <row r="406" spans="2:6" ht="15" x14ac:dyDescent="0.2">
      <c r="B406" s="159"/>
      <c r="C406" s="159"/>
      <c r="D406" s="159"/>
      <c r="E406" s="159"/>
      <c r="F406" s="159"/>
    </row>
    <row r="407" spans="2:6" ht="15" x14ac:dyDescent="0.2">
      <c r="B407" s="159"/>
      <c r="C407" s="159"/>
      <c r="D407" s="159"/>
      <c r="E407" s="159"/>
      <c r="F407" s="159"/>
    </row>
    <row r="408" spans="2:6" ht="15" x14ac:dyDescent="0.2">
      <c r="B408" s="159"/>
      <c r="C408" s="159"/>
      <c r="D408" s="159"/>
      <c r="E408" s="159"/>
      <c r="F408" s="159"/>
    </row>
    <row r="409" spans="2:6" ht="15" x14ac:dyDescent="0.2">
      <c r="B409" s="159"/>
      <c r="C409" s="159"/>
      <c r="D409" s="159"/>
      <c r="E409" s="159"/>
      <c r="F409" s="159"/>
    </row>
    <row r="410" spans="2:6" ht="15" x14ac:dyDescent="0.2">
      <c r="B410" s="159"/>
      <c r="C410" s="159"/>
      <c r="D410" s="159"/>
      <c r="E410" s="159"/>
      <c r="F410" s="159"/>
    </row>
    <row r="411" spans="2:6" ht="15" x14ac:dyDescent="0.2">
      <c r="B411" s="159"/>
      <c r="C411" s="159"/>
      <c r="D411" s="159"/>
      <c r="E411" s="159"/>
      <c r="F411" s="159"/>
    </row>
    <row r="412" spans="2:6" ht="15" x14ac:dyDescent="0.2">
      <c r="B412" s="159"/>
      <c r="C412" s="159"/>
      <c r="D412" s="159"/>
      <c r="E412" s="159"/>
      <c r="F412" s="159"/>
    </row>
    <row r="413" spans="2:6" ht="15" x14ac:dyDescent="0.2">
      <c r="B413" s="159"/>
      <c r="C413" s="159"/>
      <c r="D413" s="159"/>
      <c r="E413" s="159"/>
      <c r="F413" s="159"/>
    </row>
    <row r="414" spans="2:6" ht="15" x14ac:dyDescent="0.2">
      <c r="B414" s="159"/>
      <c r="C414" s="159"/>
      <c r="D414" s="159"/>
      <c r="E414" s="159"/>
      <c r="F414" s="159"/>
    </row>
    <row r="415" spans="2:6" ht="15" x14ac:dyDescent="0.2">
      <c r="B415" s="159"/>
      <c r="C415" s="159"/>
      <c r="D415" s="159"/>
      <c r="E415" s="159"/>
      <c r="F415" s="159"/>
    </row>
    <row r="416" spans="2:6" ht="15" x14ac:dyDescent="0.2">
      <c r="B416" s="159"/>
      <c r="C416" s="159"/>
      <c r="D416" s="159"/>
      <c r="E416" s="159"/>
      <c r="F416" s="159"/>
    </row>
    <row r="417" spans="2:6" ht="15" x14ac:dyDescent="0.2">
      <c r="B417" s="159"/>
      <c r="C417" s="159"/>
      <c r="D417" s="159"/>
      <c r="E417" s="159"/>
      <c r="F417" s="159"/>
    </row>
    <row r="418" spans="2:6" ht="15" x14ac:dyDescent="0.2">
      <c r="B418" s="159"/>
      <c r="C418" s="159"/>
      <c r="D418" s="159"/>
      <c r="E418" s="159"/>
      <c r="F418" s="159"/>
    </row>
    <row r="419" spans="2:6" ht="15" x14ac:dyDescent="0.2">
      <c r="B419" s="159"/>
      <c r="C419" s="159"/>
      <c r="D419" s="159"/>
      <c r="E419" s="159"/>
      <c r="F419" s="159"/>
    </row>
    <row r="420" spans="2:6" ht="15" x14ac:dyDescent="0.2">
      <c r="B420" s="159"/>
      <c r="C420" s="159"/>
      <c r="D420" s="159"/>
      <c r="E420" s="159"/>
      <c r="F420" s="159"/>
    </row>
    <row r="421" spans="2:6" ht="15" x14ac:dyDescent="0.2">
      <c r="B421" s="159"/>
      <c r="C421" s="159"/>
      <c r="D421" s="159"/>
      <c r="E421" s="159"/>
      <c r="F421" s="159"/>
    </row>
    <row r="422" spans="2:6" ht="15" x14ac:dyDescent="0.2">
      <c r="B422" s="159"/>
      <c r="C422" s="159"/>
      <c r="D422" s="159"/>
      <c r="E422" s="159"/>
      <c r="F422" s="159"/>
    </row>
    <row r="423" spans="2:6" ht="15" x14ac:dyDescent="0.2">
      <c r="B423" s="159"/>
      <c r="C423" s="159"/>
      <c r="D423" s="159"/>
      <c r="E423" s="159"/>
      <c r="F423" s="159"/>
    </row>
    <row r="424" spans="2:6" ht="15" x14ac:dyDescent="0.2">
      <c r="B424" s="159"/>
      <c r="C424" s="159"/>
      <c r="D424" s="159"/>
      <c r="E424" s="159"/>
      <c r="F424" s="159"/>
    </row>
    <row r="425" spans="2:6" ht="15" x14ac:dyDescent="0.2">
      <c r="B425" s="159"/>
      <c r="C425" s="159"/>
      <c r="D425" s="159"/>
      <c r="E425" s="159"/>
      <c r="F425" s="159"/>
    </row>
    <row r="426" spans="2:6" ht="15" x14ac:dyDescent="0.2">
      <c r="B426" s="159"/>
      <c r="C426" s="159"/>
      <c r="D426" s="159"/>
      <c r="E426" s="159"/>
      <c r="F426" s="159"/>
    </row>
    <row r="427" spans="2:6" ht="15" x14ac:dyDescent="0.2">
      <c r="B427" s="159"/>
      <c r="C427" s="159"/>
      <c r="D427" s="159"/>
      <c r="E427" s="159"/>
      <c r="F427" s="159"/>
    </row>
    <row r="428" spans="2:6" ht="15" x14ac:dyDescent="0.2">
      <c r="B428" s="159"/>
      <c r="C428" s="159"/>
      <c r="D428" s="159"/>
      <c r="E428" s="159"/>
      <c r="F428" s="159"/>
    </row>
    <row r="429" spans="2:6" ht="15" x14ac:dyDescent="0.2">
      <c r="B429" s="159"/>
      <c r="C429" s="159"/>
      <c r="D429" s="159"/>
      <c r="E429" s="159"/>
      <c r="F429" s="159"/>
    </row>
    <row r="430" spans="2:6" ht="15" x14ac:dyDescent="0.2">
      <c r="B430" s="159"/>
      <c r="C430" s="159"/>
      <c r="D430" s="159"/>
      <c r="E430" s="159"/>
      <c r="F430" s="159"/>
    </row>
    <row r="431" spans="2:6" ht="15" x14ac:dyDescent="0.2">
      <c r="B431" s="159"/>
      <c r="C431" s="159"/>
      <c r="D431" s="159"/>
      <c r="E431" s="159"/>
      <c r="F431" s="159"/>
    </row>
    <row r="432" spans="2:6" ht="15" x14ac:dyDescent="0.2">
      <c r="B432" s="159"/>
      <c r="C432" s="159"/>
      <c r="D432" s="159"/>
      <c r="E432" s="159"/>
      <c r="F432" s="159"/>
    </row>
    <row r="433" spans="2:6" ht="15" x14ac:dyDescent="0.2">
      <c r="B433" s="159"/>
      <c r="C433" s="159"/>
      <c r="D433" s="159"/>
      <c r="E433" s="159"/>
      <c r="F433" s="159"/>
    </row>
    <row r="434" spans="2:6" ht="15" x14ac:dyDescent="0.2">
      <c r="B434" s="159"/>
      <c r="C434" s="159"/>
      <c r="D434" s="159"/>
      <c r="E434" s="159"/>
      <c r="F434" s="159"/>
    </row>
    <row r="435" spans="2:6" ht="15" x14ac:dyDescent="0.2">
      <c r="B435" s="159"/>
      <c r="C435" s="159"/>
      <c r="D435" s="159"/>
      <c r="E435" s="159"/>
      <c r="F435" s="159"/>
    </row>
    <row r="436" spans="2:6" ht="15" x14ac:dyDescent="0.2">
      <c r="B436" s="159"/>
      <c r="C436" s="159"/>
      <c r="D436" s="159"/>
      <c r="E436" s="159"/>
      <c r="F436" s="159"/>
    </row>
    <row r="437" spans="2:6" ht="15" x14ac:dyDescent="0.2">
      <c r="B437" s="159"/>
      <c r="C437" s="159"/>
      <c r="D437" s="159"/>
      <c r="E437" s="159"/>
      <c r="F437" s="159"/>
    </row>
    <row r="438" spans="2:6" ht="15" x14ac:dyDescent="0.2">
      <c r="B438" s="159"/>
      <c r="C438" s="159"/>
      <c r="D438" s="159"/>
      <c r="E438" s="159"/>
      <c r="F438" s="159"/>
    </row>
    <row r="439" spans="2:6" ht="15" x14ac:dyDescent="0.2">
      <c r="B439" s="159"/>
      <c r="C439" s="159"/>
      <c r="D439" s="159"/>
      <c r="E439" s="159"/>
      <c r="F439" s="159"/>
    </row>
    <row r="440" spans="2:6" ht="15" x14ac:dyDescent="0.2">
      <c r="B440" s="159"/>
      <c r="C440" s="159"/>
      <c r="D440" s="159"/>
      <c r="E440" s="159"/>
      <c r="F440" s="159"/>
    </row>
    <row r="441" spans="2:6" ht="15" x14ac:dyDescent="0.2">
      <c r="B441" s="159"/>
      <c r="C441" s="159"/>
      <c r="D441" s="159"/>
      <c r="E441" s="159"/>
      <c r="F441" s="159"/>
    </row>
    <row r="442" spans="2:6" ht="15" x14ac:dyDescent="0.2">
      <c r="B442" s="159"/>
      <c r="C442" s="159"/>
      <c r="D442" s="159"/>
      <c r="E442" s="159"/>
      <c r="F442" s="159"/>
    </row>
    <row r="443" spans="2:6" ht="15" x14ac:dyDescent="0.2">
      <c r="B443" s="159"/>
      <c r="C443" s="159"/>
      <c r="D443" s="159"/>
      <c r="E443" s="159"/>
      <c r="F443" s="159"/>
    </row>
    <row r="444" spans="2:6" ht="15" x14ac:dyDescent="0.2">
      <c r="B444" s="159"/>
      <c r="C444" s="159"/>
      <c r="D444" s="159"/>
      <c r="E444" s="159"/>
      <c r="F444" s="159"/>
    </row>
    <row r="445" spans="2:6" ht="15" x14ac:dyDescent="0.2">
      <c r="B445" s="159"/>
      <c r="C445" s="159"/>
      <c r="D445" s="159"/>
      <c r="E445" s="159"/>
      <c r="F445" s="159"/>
    </row>
    <row r="446" spans="2:6" ht="15" x14ac:dyDescent="0.2">
      <c r="B446" s="159"/>
      <c r="C446" s="159"/>
      <c r="D446" s="159"/>
      <c r="E446" s="159"/>
      <c r="F446" s="159"/>
    </row>
    <row r="447" spans="2:6" ht="15" x14ac:dyDescent="0.2">
      <c r="B447" s="159"/>
      <c r="C447" s="159"/>
      <c r="D447" s="159"/>
      <c r="E447" s="159"/>
      <c r="F447" s="159"/>
    </row>
    <row r="448" spans="2:6" ht="15" x14ac:dyDescent="0.2">
      <c r="B448" s="159"/>
      <c r="C448" s="159"/>
      <c r="D448" s="159"/>
      <c r="E448" s="159"/>
      <c r="F448" s="159"/>
    </row>
    <row r="449" spans="2:6" ht="15" x14ac:dyDescent="0.2">
      <c r="B449" s="159"/>
      <c r="C449" s="159"/>
      <c r="D449" s="159"/>
      <c r="E449" s="159"/>
      <c r="F449" s="159"/>
    </row>
    <row r="450" spans="2:6" ht="15" x14ac:dyDescent="0.2">
      <c r="B450" s="159"/>
      <c r="C450" s="159"/>
      <c r="D450" s="159"/>
      <c r="E450" s="159"/>
      <c r="F450" s="159"/>
    </row>
    <row r="451" spans="2:6" ht="15" x14ac:dyDescent="0.2">
      <c r="B451" s="159"/>
      <c r="C451" s="159"/>
      <c r="D451" s="159"/>
      <c r="E451" s="159"/>
      <c r="F451" s="159"/>
    </row>
    <row r="452" spans="2:6" ht="15" x14ac:dyDescent="0.2">
      <c r="B452" s="159"/>
      <c r="C452" s="159"/>
      <c r="D452" s="159"/>
      <c r="E452" s="159"/>
      <c r="F452" s="159"/>
    </row>
    <row r="453" spans="2:6" ht="15" x14ac:dyDescent="0.2">
      <c r="B453" s="159"/>
      <c r="C453" s="159"/>
      <c r="D453" s="159"/>
      <c r="E453" s="159"/>
      <c r="F453" s="159"/>
    </row>
    <row r="454" spans="2:6" ht="15" x14ac:dyDescent="0.2">
      <c r="B454" s="159"/>
      <c r="C454" s="159"/>
      <c r="D454" s="159"/>
      <c r="E454" s="159"/>
      <c r="F454" s="159"/>
    </row>
    <row r="455" spans="2:6" ht="15" x14ac:dyDescent="0.2">
      <c r="B455" s="159"/>
      <c r="C455" s="159"/>
      <c r="D455" s="159"/>
      <c r="E455" s="159"/>
      <c r="F455" s="159"/>
    </row>
    <row r="456" spans="2:6" ht="15" x14ac:dyDescent="0.2">
      <c r="B456" s="159"/>
      <c r="C456" s="159"/>
      <c r="D456" s="159"/>
      <c r="E456" s="159"/>
      <c r="F456" s="159"/>
    </row>
    <row r="457" spans="2:6" ht="15" x14ac:dyDescent="0.2">
      <c r="B457" s="159"/>
      <c r="C457" s="159"/>
      <c r="D457" s="159"/>
      <c r="E457" s="159"/>
      <c r="F457" s="159"/>
    </row>
    <row r="458" spans="2:6" ht="15" x14ac:dyDescent="0.2">
      <c r="B458" s="159"/>
      <c r="C458" s="159"/>
      <c r="D458" s="159"/>
      <c r="E458" s="159"/>
      <c r="F458" s="159"/>
    </row>
    <row r="459" spans="2:6" ht="15" x14ac:dyDescent="0.2">
      <c r="B459" s="159"/>
      <c r="C459" s="159"/>
      <c r="D459" s="159"/>
      <c r="E459" s="159"/>
      <c r="F459" s="159"/>
    </row>
    <row r="460" spans="2:6" ht="15" x14ac:dyDescent="0.2">
      <c r="B460" s="159"/>
      <c r="C460" s="159"/>
      <c r="D460" s="159"/>
      <c r="E460" s="159"/>
      <c r="F460" s="159"/>
    </row>
    <row r="461" spans="2:6" ht="15" x14ac:dyDescent="0.2">
      <c r="B461" s="159"/>
      <c r="C461" s="159"/>
      <c r="D461" s="159"/>
      <c r="E461" s="159"/>
      <c r="F461" s="159"/>
    </row>
    <row r="462" spans="2:6" ht="15" x14ac:dyDescent="0.2">
      <c r="B462" s="159"/>
      <c r="C462" s="159"/>
      <c r="D462" s="159"/>
      <c r="E462" s="159"/>
      <c r="F462" s="159"/>
    </row>
    <row r="463" spans="2:6" ht="15" x14ac:dyDescent="0.2">
      <c r="B463" s="159"/>
      <c r="C463" s="159"/>
      <c r="D463" s="159"/>
      <c r="E463" s="159"/>
      <c r="F463" s="159"/>
    </row>
    <row r="464" spans="2:6" ht="15" x14ac:dyDescent="0.2">
      <c r="B464" s="159"/>
      <c r="C464" s="159"/>
      <c r="D464" s="159"/>
      <c r="E464" s="159"/>
      <c r="F464" s="159"/>
    </row>
    <row r="465" spans="2:6" ht="15" x14ac:dyDescent="0.2">
      <c r="B465" s="159"/>
      <c r="C465" s="159"/>
      <c r="D465" s="159"/>
      <c r="E465" s="159"/>
      <c r="F465" s="159"/>
    </row>
    <row r="466" spans="2:6" ht="15" x14ac:dyDescent="0.2">
      <c r="B466" s="159"/>
      <c r="C466" s="159"/>
      <c r="D466" s="159"/>
      <c r="E466" s="159"/>
      <c r="F466" s="159"/>
    </row>
    <row r="467" spans="2:6" ht="15" x14ac:dyDescent="0.2">
      <c r="B467" s="159"/>
      <c r="C467" s="159"/>
      <c r="D467" s="159"/>
      <c r="E467" s="159"/>
      <c r="F467" s="159"/>
    </row>
    <row r="468" spans="2:6" ht="15" x14ac:dyDescent="0.2">
      <c r="B468" s="159"/>
      <c r="C468" s="159"/>
      <c r="D468" s="159"/>
      <c r="E468" s="159"/>
      <c r="F468" s="159"/>
    </row>
    <row r="469" spans="2:6" ht="15" x14ac:dyDescent="0.2">
      <c r="B469" s="159"/>
      <c r="C469" s="159"/>
      <c r="D469" s="159"/>
      <c r="E469" s="159"/>
      <c r="F469" s="159"/>
    </row>
    <row r="470" spans="2:6" ht="15" x14ac:dyDescent="0.2">
      <c r="B470" s="159"/>
      <c r="C470" s="159"/>
      <c r="D470" s="159"/>
      <c r="E470" s="159"/>
      <c r="F470" s="159"/>
    </row>
    <row r="471" spans="2:6" ht="15" x14ac:dyDescent="0.2">
      <c r="B471" s="159"/>
      <c r="C471" s="159"/>
      <c r="D471" s="159"/>
      <c r="E471" s="159"/>
      <c r="F471" s="159"/>
    </row>
    <row r="472" spans="2:6" ht="15" x14ac:dyDescent="0.2">
      <c r="B472" s="159"/>
      <c r="C472" s="159"/>
      <c r="D472" s="159"/>
      <c r="E472" s="159"/>
      <c r="F472" s="159"/>
    </row>
    <row r="473" spans="2:6" ht="15" x14ac:dyDescent="0.2">
      <c r="B473" s="159"/>
      <c r="C473" s="159"/>
      <c r="D473" s="159"/>
      <c r="E473" s="159"/>
      <c r="F473" s="159"/>
    </row>
    <row r="474" spans="2:6" ht="15" x14ac:dyDescent="0.2">
      <c r="B474" s="159"/>
      <c r="C474" s="159"/>
      <c r="D474" s="159"/>
      <c r="E474" s="159"/>
      <c r="F474" s="159"/>
    </row>
    <row r="475" spans="2:6" ht="15" x14ac:dyDescent="0.2">
      <c r="B475" s="159"/>
      <c r="C475" s="159"/>
      <c r="D475" s="159"/>
      <c r="E475" s="159"/>
      <c r="F475" s="159"/>
    </row>
    <row r="476" spans="2:6" ht="15" x14ac:dyDescent="0.2">
      <c r="B476" s="159"/>
      <c r="C476" s="159"/>
      <c r="D476" s="159"/>
      <c r="E476" s="159"/>
      <c r="F476" s="159"/>
    </row>
    <row r="477" spans="2:6" ht="15" x14ac:dyDescent="0.2">
      <c r="B477" s="159"/>
      <c r="C477" s="159"/>
      <c r="D477" s="159"/>
      <c r="E477" s="159"/>
      <c r="F477" s="159"/>
    </row>
    <row r="478" spans="2:6" ht="15" x14ac:dyDescent="0.2">
      <c r="B478" s="159"/>
      <c r="C478" s="159"/>
      <c r="D478" s="159"/>
      <c r="E478" s="159"/>
      <c r="F478" s="159"/>
    </row>
    <row r="479" spans="2:6" ht="15" x14ac:dyDescent="0.2">
      <c r="B479" s="159"/>
      <c r="C479" s="159"/>
      <c r="D479" s="159"/>
      <c r="E479" s="159"/>
      <c r="F479" s="159"/>
    </row>
    <row r="480" spans="2:6" ht="15" x14ac:dyDescent="0.2">
      <c r="B480" s="159"/>
      <c r="C480" s="159"/>
      <c r="D480" s="159"/>
      <c r="E480" s="159"/>
      <c r="F480" s="159"/>
    </row>
    <row r="481" spans="2:6" ht="15" x14ac:dyDescent="0.2">
      <c r="B481" s="159"/>
      <c r="C481" s="159"/>
      <c r="D481" s="159"/>
      <c r="E481" s="159"/>
      <c r="F481" s="159"/>
    </row>
    <row r="482" spans="2:6" ht="15" x14ac:dyDescent="0.2">
      <c r="B482" s="159"/>
      <c r="C482" s="159"/>
      <c r="D482" s="159"/>
      <c r="E482" s="159"/>
      <c r="F482" s="159"/>
    </row>
    <row r="483" spans="2:6" ht="15" x14ac:dyDescent="0.2">
      <c r="B483" s="159"/>
      <c r="C483" s="159"/>
      <c r="D483" s="159"/>
      <c r="E483" s="159"/>
      <c r="F483" s="159"/>
    </row>
    <row r="484" spans="2:6" ht="15" x14ac:dyDescent="0.2">
      <c r="B484" s="159"/>
      <c r="C484" s="159"/>
      <c r="D484" s="159"/>
      <c r="E484" s="159"/>
      <c r="F484" s="159"/>
    </row>
    <row r="485" spans="2:6" ht="15" x14ac:dyDescent="0.2">
      <c r="B485" s="159"/>
      <c r="C485" s="159"/>
      <c r="D485" s="159"/>
      <c r="E485" s="159"/>
      <c r="F485" s="159"/>
    </row>
    <row r="486" spans="2:6" ht="15" x14ac:dyDescent="0.2">
      <c r="B486" s="159"/>
      <c r="C486" s="159"/>
      <c r="D486" s="159"/>
      <c r="E486" s="159"/>
      <c r="F486" s="159"/>
    </row>
    <row r="487" spans="2:6" ht="15" x14ac:dyDescent="0.2">
      <c r="B487" s="159"/>
      <c r="C487" s="159"/>
      <c r="D487" s="159"/>
      <c r="E487" s="159"/>
      <c r="F487" s="159"/>
    </row>
    <row r="488" spans="2:6" ht="15" x14ac:dyDescent="0.2">
      <c r="B488" s="159"/>
      <c r="C488" s="159"/>
      <c r="D488" s="159"/>
      <c r="E488" s="159"/>
      <c r="F488" s="159"/>
    </row>
    <row r="489" spans="2:6" ht="15" x14ac:dyDescent="0.2">
      <c r="B489" s="159"/>
      <c r="C489" s="159"/>
      <c r="D489" s="159"/>
      <c r="E489" s="159"/>
      <c r="F489" s="159"/>
    </row>
    <row r="490" spans="2:6" ht="15" x14ac:dyDescent="0.2">
      <c r="B490" s="159"/>
      <c r="C490" s="159"/>
      <c r="D490" s="159"/>
      <c r="E490" s="159"/>
      <c r="F490" s="159"/>
    </row>
    <row r="491" spans="2:6" ht="15" x14ac:dyDescent="0.2">
      <c r="B491" s="159"/>
      <c r="C491" s="159"/>
      <c r="D491" s="159"/>
      <c r="E491" s="159"/>
      <c r="F491" s="159"/>
    </row>
    <row r="492" spans="2:6" ht="15" x14ac:dyDescent="0.2">
      <c r="B492" s="159"/>
      <c r="C492" s="159"/>
      <c r="D492" s="159"/>
      <c r="E492" s="159"/>
      <c r="F492" s="159"/>
    </row>
    <row r="493" spans="2:6" ht="15" x14ac:dyDescent="0.2">
      <c r="B493" s="159"/>
      <c r="C493" s="159"/>
      <c r="D493" s="159"/>
      <c r="E493" s="159"/>
      <c r="F493" s="159"/>
    </row>
    <row r="494" spans="2:6" ht="15" x14ac:dyDescent="0.2">
      <c r="B494" s="159"/>
      <c r="C494" s="159"/>
      <c r="D494" s="159"/>
      <c r="E494" s="159"/>
      <c r="F494" s="159"/>
    </row>
    <row r="495" spans="2:6" ht="15" x14ac:dyDescent="0.2">
      <c r="B495" s="159"/>
      <c r="C495" s="159"/>
      <c r="D495" s="159"/>
      <c r="E495" s="159"/>
      <c r="F495" s="159"/>
    </row>
    <row r="496" spans="2:6" ht="15" x14ac:dyDescent="0.2">
      <c r="B496" s="159"/>
      <c r="C496" s="159"/>
      <c r="D496" s="159"/>
      <c r="E496" s="159"/>
      <c r="F496" s="159"/>
    </row>
    <row r="497" spans="2:6" ht="15" x14ac:dyDescent="0.2">
      <c r="B497" s="159"/>
      <c r="C497" s="159"/>
      <c r="D497" s="159"/>
      <c r="E497" s="159"/>
      <c r="F497" s="159"/>
    </row>
    <row r="498" spans="2:6" ht="15" x14ac:dyDescent="0.2">
      <c r="B498" s="159"/>
      <c r="C498" s="159"/>
      <c r="D498" s="159"/>
      <c r="E498" s="159"/>
      <c r="F498" s="159"/>
    </row>
    <row r="499" spans="2:6" ht="15" x14ac:dyDescent="0.2">
      <c r="B499" s="159"/>
      <c r="C499" s="159"/>
      <c r="D499" s="159"/>
      <c r="E499" s="159"/>
      <c r="F499" s="159"/>
    </row>
    <row r="500" spans="2:6" ht="15" x14ac:dyDescent="0.2">
      <c r="B500" s="159"/>
      <c r="C500" s="159"/>
      <c r="D500" s="159"/>
      <c r="E500" s="159"/>
      <c r="F500" s="159"/>
    </row>
    <row r="501" spans="2:6" ht="15" x14ac:dyDescent="0.2">
      <c r="B501" s="159"/>
      <c r="C501" s="159"/>
      <c r="D501" s="159"/>
      <c r="E501" s="159"/>
      <c r="F501" s="159"/>
    </row>
    <row r="502" spans="2:6" ht="15" x14ac:dyDescent="0.2">
      <c r="B502" s="159"/>
      <c r="C502" s="159"/>
      <c r="D502" s="159"/>
      <c r="E502" s="159"/>
      <c r="F502" s="159"/>
    </row>
    <row r="503" spans="2:6" ht="15" x14ac:dyDescent="0.2">
      <c r="B503" s="159"/>
      <c r="C503" s="159"/>
      <c r="D503" s="159"/>
      <c r="E503" s="159"/>
      <c r="F503" s="159"/>
    </row>
    <row r="504" spans="2:6" ht="15" x14ac:dyDescent="0.2">
      <c r="B504" s="159"/>
      <c r="C504" s="159"/>
      <c r="D504" s="159"/>
      <c r="E504" s="159"/>
      <c r="F504" s="159"/>
    </row>
    <row r="505" spans="2:6" ht="15" x14ac:dyDescent="0.2">
      <c r="B505" s="159"/>
      <c r="C505" s="159"/>
      <c r="D505" s="159"/>
      <c r="E505" s="159"/>
      <c r="F505" s="159"/>
    </row>
    <row r="506" spans="2:6" ht="15" x14ac:dyDescent="0.2">
      <c r="B506" s="159"/>
      <c r="C506" s="159"/>
      <c r="D506" s="159"/>
      <c r="E506" s="159"/>
      <c r="F506" s="159"/>
    </row>
    <row r="507" spans="2:6" ht="15" x14ac:dyDescent="0.2">
      <c r="B507" s="159"/>
      <c r="C507" s="159"/>
      <c r="D507" s="159"/>
      <c r="E507" s="159"/>
      <c r="F507" s="159"/>
    </row>
    <row r="508" spans="2:6" ht="15" x14ac:dyDescent="0.2">
      <c r="B508" s="159"/>
      <c r="C508" s="159"/>
      <c r="D508" s="159"/>
      <c r="E508" s="159"/>
      <c r="F508" s="159"/>
    </row>
    <row r="509" spans="2:6" ht="15" x14ac:dyDescent="0.2">
      <c r="B509" s="159"/>
      <c r="C509" s="159"/>
      <c r="D509" s="159"/>
      <c r="E509" s="159"/>
      <c r="F509" s="159"/>
    </row>
    <row r="510" spans="2:6" ht="15" x14ac:dyDescent="0.2">
      <c r="B510" s="159"/>
      <c r="C510" s="159"/>
      <c r="D510" s="159"/>
      <c r="E510" s="159"/>
      <c r="F510" s="159"/>
    </row>
    <row r="511" spans="2:6" ht="15" x14ac:dyDescent="0.2">
      <c r="B511" s="159"/>
      <c r="C511" s="159"/>
      <c r="D511" s="159"/>
      <c r="E511" s="159"/>
      <c r="F511" s="159"/>
    </row>
    <row r="512" spans="2:6" ht="15" x14ac:dyDescent="0.2">
      <c r="B512" s="159"/>
      <c r="C512" s="159"/>
      <c r="D512" s="159"/>
      <c r="E512" s="159"/>
      <c r="F512" s="159"/>
    </row>
    <row r="513" spans="2:6" ht="15" x14ac:dyDescent="0.2">
      <c r="B513" s="159"/>
      <c r="C513" s="159"/>
      <c r="D513" s="159"/>
      <c r="E513" s="159"/>
      <c r="F513" s="159"/>
    </row>
    <row r="514" spans="2:6" ht="15" x14ac:dyDescent="0.2">
      <c r="B514" s="159"/>
      <c r="C514" s="159"/>
      <c r="D514" s="159"/>
      <c r="E514" s="159"/>
      <c r="F514" s="159"/>
    </row>
    <row r="515" spans="2:6" ht="15" x14ac:dyDescent="0.2">
      <c r="B515" s="159"/>
      <c r="C515" s="159"/>
      <c r="D515" s="159"/>
      <c r="E515" s="159"/>
      <c r="F515" s="159"/>
    </row>
    <row r="516" spans="2:6" ht="15" x14ac:dyDescent="0.2">
      <c r="B516" s="159"/>
      <c r="C516" s="159"/>
      <c r="D516" s="159"/>
      <c r="E516" s="159"/>
      <c r="F516" s="159"/>
    </row>
    <row r="517" spans="2:6" ht="15" x14ac:dyDescent="0.2">
      <c r="B517" s="159"/>
      <c r="C517" s="159"/>
      <c r="D517" s="159"/>
      <c r="E517" s="159"/>
      <c r="F517" s="159"/>
    </row>
    <row r="518" spans="2:6" ht="15" x14ac:dyDescent="0.2">
      <c r="B518" s="159"/>
      <c r="C518" s="159"/>
      <c r="D518" s="159"/>
      <c r="E518" s="159"/>
      <c r="F518" s="159"/>
    </row>
    <row r="519" spans="2:6" ht="15" x14ac:dyDescent="0.2">
      <c r="B519" s="159"/>
      <c r="C519" s="159"/>
      <c r="D519" s="159"/>
      <c r="E519" s="159"/>
      <c r="F519" s="159"/>
    </row>
    <row r="520" spans="2:6" ht="15" x14ac:dyDescent="0.2">
      <c r="B520" s="159"/>
      <c r="C520" s="159"/>
      <c r="D520" s="159"/>
      <c r="E520" s="159"/>
      <c r="F520" s="159"/>
    </row>
    <row r="521" spans="2:6" ht="15" x14ac:dyDescent="0.2">
      <c r="B521" s="159"/>
      <c r="C521" s="159"/>
      <c r="D521" s="159"/>
      <c r="E521" s="159"/>
      <c r="F521" s="159"/>
    </row>
    <row r="522" spans="2:6" ht="15" x14ac:dyDescent="0.2">
      <c r="B522" s="159"/>
      <c r="C522" s="159"/>
      <c r="D522" s="159"/>
      <c r="E522" s="159"/>
      <c r="F522" s="159"/>
    </row>
    <row r="523" spans="2:6" ht="15" x14ac:dyDescent="0.2">
      <c r="B523" s="159"/>
      <c r="C523" s="159"/>
      <c r="D523" s="159"/>
      <c r="E523" s="159"/>
      <c r="F523" s="159"/>
    </row>
    <row r="524" spans="2:6" ht="15" x14ac:dyDescent="0.2">
      <c r="B524" s="159"/>
      <c r="C524" s="159"/>
      <c r="D524" s="159"/>
      <c r="E524" s="159"/>
      <c r="F524" s="159"/>
    </row>
    <row r="525" spans="2:6" ht="15" x14ac:dyDescent="0.2">
      <c r="B525" s="159"/>
      <c r="C525" s="159"/>
      <c r="D525" s="159"/>
      <c r="E525" s="159"/>
      <c r="F525" s="159"/>
    </row>
    <row r="526" spans="2:6" ht="15" x14ac:dyDescent="0.2">
      <c r="B526" s="159"/>
      <c r="C526" s="159"/>
      <c r="D526" s="159"/>
      <c r="E526" s="159"/>
      <c r="F526" s="159"/>
    </row>
    <row r="527" spans="2:6" ht="15" x14ac:dyDescent="0.2">
      <c r="B527" s="159"/>
      <c r="C527" s="159"/>
      <c r="D527" s="159"/>
      <c r="E527" s="159"/>
      <c r="F527" s="159"/>
    </row>
    <row r="528" spans="2:6" ht="15" x14ac:dyDescent="0.2">
      <c r="B528" s="159"/>
      <c r="C528" s="159"/>
      <c r="D528" s="159"/>
      <c r="E528" s="159"/>
      <c r="F528" s="159"/>
    </row>
    <row r="529" spans="2:6" ht="15" x14ac:dyDescent="0.2">
      <c r="B529" s="159"/>
      <c r="C529" s="159"/>
      <c r="D529" s="159"/>
      <c r="E529" s="159"/>
      <c r="F529" s="159"/>
    </row>
    <row r="530" spans="2:6" ht="15" x14ac:dyDescent="0.2">
      <c r="B530" s="159"/>
      <c r="C530" s="159"/>
      <c r="D530" s="159"/>
      <c r="E530" s="159"/>
      <c r="F530" s="159"/>
    </row>
    <row r="531" spans="2:6" ht="15" x14ac:dyDescent="0.2">
      <c r="B531" s="159"/>
      <c r="C531" s="159"/>
      <c r="D531" s="159"/>
      <c r="E531" s="159"/>
      <c r="F531" s="159"/>
    </row>
    <row r="532" spans="2:6" ht="15" x14ac:dyDescent="0.2">
      <c r="B532" s="159"/>
      <c r="C532" s="159"/>
      <c r="D532" s="159"/>
      <c r="E532" s="159"/>
      <c r="F532" s="159"/>
    </row>
    <row r="533" spans="2:6" ht="15" x14ac:dyDescent="0.2">
      <c r="B533" s="159"/>
      <c r="C533" s="159"/>
      <c r="D533" s="159"/>
      <c r="E533" s="159"/>
      <c r="F533" s="159"/>
    </row>
    <row r="534" spans="2:6" ht="15" x14ac:dyDescent="0.2">
      <c r="B534" s="159"/>
      <c r="C534" s="159"/>
      <c r="D534" s="159"/>
      <c r="E534" s="159"/>
      <c r="F534" s="159"/>
    </row>
    <row r="535" spans="2:6" ht="15" x14ac:dyDescent="0.2">
      <c r="B535" s="159"/>
      <c r="C535" s="159"/>
      <c r="D535" s="159"/>
      <c r="E535" s="159"/>
      <c r="F535" s="159"/>
    </row>
    <row r="536" spans="2:6" ht="15" x14ac:dyDescent="0.2">
      <c r="B536" s="159"/>
      <c r="C536" s="159"/>
      <c r="D536" s="159"/>
      <c r="E536" s="159"/>
      <c r="F536" s="159"/>
    </row>
    <row r="537" spans="2:6" ht="15" x14ac:dyDescent="0.2">
      <c r="B537" s="159"/>
      <c r="C537" s="159"/>
      <c r="D537" s="159"/>
      <c r="E537" s="159"/>
      <c r="F537" s="159"/>
    </row>
    <row r="538" spans="2:6" ht="15" x14ac:dyDescent="0.2">
      <c r="B538" s="159"/>
      <c r="C538" s="159"/>
      <c r="D538" s="159"/>
      <c r="E538" s="159"/>
      <c r="F538" s="159"/>
    </row>
    <row r="539" spans="2:6" ht="15" x14ac:dyDescent="0.2">
      <c r="B539" s="159"/>
      <c r="C539" s="159"/>
      <c r="D539" s="159"/>
      <c r="E539" s="159"/>
      <c r="F539" s="159"/>
    </row>
    <row r="540" spans="2:6" ht="15" x14ac:dyDescent="0.2">
      <c r="B540" s="159"/>
      <c r="C540" s="159"/>
      <c r="D540" s="159"/>
      <c r="E540" s="159"/>
      <c r="F540" s="159"/>
    </row>
    <row r="541" spans="2:6" ht="15" x14ac:dyDescent="0.2">
      <c r="B541" s="159"/>
      <c r="C541" s="159"/>
      <c r="D541" s="159"/>
      <c r="E541" s="159"/>
      <c r="F541" s="159"/>
    </row>
    <row r="542" spans="2:6" ht="15" x14ac:dyDescent="0.2">
      <c r="B542" s="159"/>
      <c r="C542" s="159"/>
      <c r="D542" s="159"/>
      <c r="E542" s="159"/>
      <c r="F542" s="159"/>
    </row>
    <row r="543" spans="2:6" ht="15" x14ac:dyDescent="0.2">
      <c r="B543" s="159"/>
      <c r="C543" s="159"/>
      <c r="D543" s="159"/>
      <c r="E543" s="159"/>
      <c r="F543" s="159"/>
    </row>
    <row r="544" spans="2:6" ht="15" x14ac:dyDescent="0.2">
      <c r="B544" s="159"/>
      <c r="C544" s="159"/>
      <c r="D544" s="159"/>
      <c r="E544" s="159"/>
      <c r="F544" s="159"/>
    </row>
    <row r="545" spans="2:6" ht="15" x14ac:dyDescent="0.2">
      <c r="B545" s="159"/>
      <c r="C545" s="159"/>
      <c r="D545" s="159"/>
      <c r="E545" s="159"/>
      <c r="F545" s="159"/>
    </row>
    <row r="546" spans="2:6" ht="15" x14ac:dyDescent="0.2">
      <c r="B546" s="159"/>
      <c r="C546" s="159"/>
      <c r="D546" s="159"/>
      <c r="E546" s="159"/>
      <c r="F546" s="159"/>
    </row>
    <row r="547" spans="2:6" ht="15" x14ac:dyDescent="0.2">
      <c r="B547" s="159"/>
      <c r="C547" s="159"/>
      <c r="D547" s="159"/>
      <c r="E547" s="159"/>
      <c r="F547" s="159"/>
    </row>
    <row r="548" spans="2:6" ht="15" x14ac:dyDescent="0.2">
      <c r="B548" s="159"/>
      <c r="C548" s="159"/>
      <c r="D548" s="159"/>
      <c r="E548" s="159"/>
      <c r="F548" s="159"/>
    </row>
    <row r="549" spans="2:6" ht="15" x14ac:dyDescent="0.2">
      <c r="B549" s="159"/>
      <c r="C549" s="159"/>
      <c r="D549" s="159"/>
      <c r="E549" s="159"/>
      <c r="F549" s="159"/>
    </row>
    <row r="550" spans="2:6" ht="15" x14ac:dyDescent="0.2">
      <c r="B550" s="159"/>
      <c r="C550" s="159"/>
      <c r="D550" s="159"/>
      <c r="E550" s="159"/>
      <c r="F550" s="159"/>
    </row>
    <row r="551" spans="2:6" ht="15" x14ac:dyDescent="0.2">
      <c r="B551" s="159"/>
      <c r="C551" s="159"/>
      <c r="D551" s="159"/>
      <c r="E551" s="159"/>
      <c r="F551" s="159"/>
    </row>
    <row r="552" spans="2:6" ht="15" x14ac:dyDescent="0.2">
      <c r="B552" s="159"/>
      <c r="C552" s="159"/>
      <c r="D552" s="159"/>
      <c r="E552" s="159"/>
      <c r="F552" s="159"/>
    </row>
    <row r="553" spans="2:6" ht="15" x14ac:dyDescent="0.2">
      <c r="B553" s="159"/>
      <c r="C553" s="159"/>
      <c r="D553" s="159"/>
      <c r="E553" s="159"/>
      <c r="F553" s="159"/>
    </row>
    <row r="554" spans="2:6" ht="15" x14ac:dyDescent="0.2">
      <c r="B554" s="159"/>
      <c r="C554" s="159"/>
      <c r="D554" s="159"/>
      <c r="E554" s="159"/>
      <c r="F554" s="159"/>
    </row>
    <row r="555" spans="2:6" ht="15" x14ac:dyDescent="0.2">
      <c r="B555" s="159"/>
      <c r="C555" s="159"/>
      <c r="D555" s="159"/>
      <c r="E555" s="159"/>
      <c r="F555" s="159"/>
    </row>
    <row r="556" spans="2:6" ht="15" x14ac:dyDescent="0.2">
      <c r="B556" s="159"/>
      <c r="C556" s="159"/>
      <c r="D556" s="159"/>
      <c r="E556" s="159"/>
      <c r="F556" s="159"/>
    </row>
    <row r="557" spans="2:6" ht="15" x14ac:dyDescent="0.2">
      <c r="B557" s="159"/>
      <c r="C557" s="159"/>
      <c r="D557" s="159"/>
      <c r="E557" s="159"/>
      <c r="F557" s="159"/>
    </row>
    <row r="558" spans="2:6" ht="15" x14ac:dyDescent="0.2">
      <c r="B558" s="159"/>
      <c r="C558" s="159"/>
      <c r="D558" s="159"/>
      <c r="E558" s="159"/>
      <c r="F558" s="159"/>
    </row>
    <row r="559" spans="2:6" ht="15" x14ac:dyDescent="0.2">
      <c r="B559" s="159"/>
      <c r="C559" s="159"/>
      <c r="D559" s="159"/>
      <c r="E559" s="159"/>
      <c r="F559" s="159"/>
    </row>
    <row r="560" spans="2:6" ht="15" x14ac:dyDescent="0.2">
      <c r="B560" s="159"/>
      <c r="C560" s="159"/>
      <c r="D560" s="159"/>
      <c r="E560" s="159"/>
      <c r="F560" s="159"/>
    </row>
    <row r="561" spans="2:6" ht="15" x14ac:dyDescent="0.2">
      <c r="B561" s="159"/>
      <c r="C561" s="159"/>
      <c r="D561" s="159"/>
      <c r="E561" s="159"/>
      <c r="F561" s="159"/>
    </row>
    <row r="562" spans="2:6" ht="15" x14ac:dyDescent="0.2">
      <c r="B562" s="159"/>
      <c r="C562" s="159"/>
      <c r="D562" s="159"/>
      <c r="E562" s="159"/>
      <c r="F562" s="159"/>
    </row>
    <row r="563" spans="2:6" ht="15" x14ac:dyDescent="0.2">
      <c r="B563" s="159"/>
      <c r="C563" s="159"/>
      <c r="D563" s="159"/>
      <c r="E563" s="159"/>
      <c r="F563" s="159"/>
    </row>
    <row r="564" spans="2:6" ht="15" x14ac:dyDescent="0.2">
      <c r="B564" s="159"/>
      <c r="C564" s="159"/>
      <c r="D564" s="159"/>
      <c r="E564" s="159"/>
      <c r="F564" s="159"/>
    </row>
    <row r="565" spans="2:6" ht="15" x14ac:dyDescent="0.2">
      <c r="B565" s="159"/>
      <c r="C565" s="159"/>
      <c r="D565" s="159"/>
      <c r="E565" s="159"/>
      <c r="F565" s="159"/>
    </row>
    <row r="566" spans="2:6" ht="15" x14ac:dyDescent="0.2">
      <c r="B566" s="159"/>
      <c r="C566" s="159"/>
      <c r="D566" s="159"/>
      <c r="E566" s="159"/>
      <c r="F566" s="159"/>
    </row>
    <row r="567" spans="2:6" ht="15" x14ac:dyDescent="0.2">
      <c r="B567" s="159"/>
      <c r="C567" s="159"/>
      <c r="D567" s="159"/>
      <c r="E567" s="159"/>
      <c r="F567" s="159"/>
    </row>
    <row r="568" spans="2:6" ht="15" x14ac:dyDescent="0.2">
      <c r="B568" s="159"/>
      <c r="C568" s="159"/>
      <c r="D568" s="159"/>
      <c r="E568" s="159"/>
      <c r="F568" s="159"/>
    </row>
    <row r="569" spans="2:6" ht="15" x14ac:dyDescent="0.2">
      <c r="B569" s="159"/>
      <c r="C569" s="159"/>
      <c r="D569" s="159"/>
      <c r="E569" s="159"/>
      <c r="F569" s="159"/>
    </row>
    <row r="570" spans="2:6" ht="15" x14ac:dyDescent="0.2">
      <c r="B570" s="159"/>
      <c r="C570" s="159"/>
      <c r="D570" s="159"/>
      <c r="E570" s="159"/>
      <c r="F570" s="159"/>
    </row>
    <row r="571" spans="2:6" ht="15" x14ac:dyDescent="0.2">
      <c r="B571" s="159"/>
      <c r="C571" s="159"/>
      <c r="D571" s="159"/>
      <c r="E571" s="159"/>
      <c r="F571" s="159"/>
    </row>
    <row r="572" spans="2:6" ht="15" x14ac:dyDescent="0.2">
      <c r="B572" s="159"/>
      <c r="C572" s="159"/>
      <c r="D572" s="159"/>
      <c r="E572" s="159"/>
      <c r="F572" s="159"/>
    </row>
    <row r="573" spans="2:6" ht="15" x14ac:dyDescent="0.2">
      <c r="B573" s="159"/>
      <c r="C573" s="159"/>
      <c r="D573" s="159"/>
      <c r="E573" s="159"/>
      <c r="F573" s="159"/>
    </row>
    <row r="574" spans="2:6" ht="15" x14ac:dyDescent="0.2">
      <c r="B574" s="159"/>
      <c r="C574" s="159"/>
      <c r="D574" s="159"/>
      <c r="E574" s="159"/>
      <c r="F574" s="159"/>
    </row>
    <row r="575" spans="2:6" ht="15" x14ac:dyDescent="0.2">
      <c r="B575" s="159"/>
      <c r="C575" s="159"/>
      <c r="D575" s="159"/>
      <c r="E575" s="159"/>
      <c r="F575" s="159"/>
    </row>
    <row r="576" spans="2:6" ht="15" x14ac:dyDescent="0.2">
      <c r="B576" s="159"/>
      <c r="C576" s="159"/>
      <c r="D576" s="159"/>
      <c r="E576" s="159"/>
      <c r="F576" s="159"/>
    </row>
    <row r="577" spans="2:6" ht="15" x14ac:dyDescent="0.2">
      <c r="B577" s="159"/>
      <c r="C577" s="159"/>
      <c r="D577" s="159"/>
      <c r="E577" s="159"/>
      <c r="F577" s="159"/>
    </row>
    <row r="578" spans="2:6" ht="15" x14ac:dyDescent="0.2">
      <c r="B578" s="159"/>
      <c r="C578" s="159"/>
      <c r="D578" s="159"/>
      <c r="E578" s="159"/>
      <c r="F578" s="159"/>
    </row>
    <row r="579" spans="2:6" ht="15" x14ac:dyDescent="0.2">
      <c r="B579" s="159"/>
      <c r="C579" s="159"/>
      <c r="D579" s="159"/>
      <c r="E579" s="159"/>
      <c r="F579" s="159"/>
    </row>
    <row r="580" spans="2:6" ht="15" x14ac:dyDescent="0.2">
      <c r="B580" s="159"/>
      <c r="C580" s="159"/>
      <c r="D580" s="159"/>
      <c r="E580" s="159"/>
      <c r="F580" s="159"/>
    </row>
    <row r="581" spans="2:6" ht="15" x14ac:dyDescent="0.2">
      <c r="B581" s="159"/>
      <c r="C581" s="159"/>
      <c r="D581" s="159"/>
      <c r="E581" s="159"/>
      <c r="F581" s="159"/>
    </row>
    <row r="582" spans="2:6" ht="15" x14ac:dyDescent="0.2">
      <c r="B582" s="159"/>
      <c r="C582" s="159"/>
      <c r="D582" s="159"/>
      <c r="E582" s="159"/>
      <c r="F582" s="159"/>
    </row>
    <row r="583" spans="2:6" ht="15" x14ac:dyDescent="0.2">
      <c r="B583" s="159"/>
      <c r="C583" s="159"/>
      <c r="D583" s="159"/>
      <c r="E583" s="159"/>
      <c r="F583" s="159"/>
    </row>
    <row r="584" spans="2:6" ht="15" x14ac:dyDescent="0.2">
      <c r="B584" s="159"/>
      <c r="C584" s="159"/>
      <c r="D584" s="159"/>
      <c r="E584" s="159"/>
      <c r="F584" s="159"/>
    </row>
    <row r="585" spans="2:6" ht="15" x14ac:dyDescent="0.2">
      <c r="B585" s="159"/>
      <c r="C585" s="159"/>
      <c r="D585" s="159"/>
      <c r="E585" s="159"/>
      <c r="F585" s="159"/>
    </row>
    <row r="586" spans="2:6" ht="15" x14ac:dyDescent="0.2">
      <c r="B586" s="159"/>
      <c r="C586" s="159"/>
      <c r="D586" s="159"/>
      <c r="E586" s="159"/>
      <c r="F586" s="159"/>
    </row>
    <row r="587" spans="2:6" ht="15" x14ac:dyDescent="0.2">
      <c r="B587" s="159"/>
      <c r="C587" s="159"/>
      <c r="D587" s="159"/>
      <c r="E587" s="159"/>
      <c r="F587" s="159"/>
    </row>
    <row r="588" spans="2:6" ht="15" x14ac:dyDescent="0.2">
      <c r="B588" s="159"/>
      <c r="C588" s="159"/>
      <c r="D588" s="159"/>
      <c r="E588" s="159"/>
      <c r="F588" s="159"/>
    </row>
    <row r="589" spans="2:6" ht="15" x14ac:dyDescent="0.2">
      <c r="B589" s="159"/>
      <c r="C589" s="159"/>
      <c r="D589" s="159"/>
      <c r="E589" s="159"/>
      <c r="F589" s="159"/>
    </row>
    <row r="590" spans="2:6" ht="15" x14ac:dyDescent="0.2">
      <c r="B590" s="159"/>
      <c r="C590" s="159"/>
      <c r="D590" s="159"/>
      <c r="E590" s="159"/>
      <c r="F590" s="159"/>
    </row>
    <row r="591" spans="2:6" ht="15" x14ac:dyDescent="0.2">
      <c r="B591" s="159"/>
      <c r="C591" s="159"/>
      <c r="D591" s="159"/>
      <c r="E591" s="159"/>
      <c r="F591" s="159"/>
    </row>
    <row r="592" spans="2:6" ht="15" x14ac:dyDescent="0.2">
      <c r="B592" s="159"/>
      <c r="C592" s="159"/>
      <c r="D592" s="159"/>
      <c r="E592" s="159"/>
      <c r="F592" s="159"/>
    </row>
    <row r="593" spans="2:6" ht="15" x14ac:dyDescent="0.2">
      <c r="B593" s="159"/>
      <c r="C593" s="159"/>
      <c r="D593" s="159"/>
      <c r="E593" s="159"/>
      <c r="F593" s="159"/>
    </row>
    <row r="594" spans="2:6" ht="15" x14ac:dyDescent="0.2">
      <c r="B594" s="159"/>
      <c r="C594" s="159"/>
      <c r="D594" s="159"/>
      <c r="E594" s="159"/>
      <c r="F594" s="159"/>
    </row>
    <row r="595" spans="2:6" ht="15" x14ac:dyDescent="0.2">
      <c r="B595" s="159"/>
      <c r="C595" s="159"/>
      <c r="D595" s="159"/>
      <c r="E595" s="159"/>
      <c r="F595" s="159"/>
    </row>
    <row r="596" spans="2:6" ht="15" x14ac:dyDescent="0.2">
      <c r="B596" s="159"/>
      <c r="C596" s="159"/>
      <c r="D596" s="159"/>
      <c r="E596" s="159"/>
      <c r="F596" s="159"/>
    </row>
    <row r="597" spans="2:6" ht="15" x14ac:dyDescent="0.2">
      <c r="B597" s="159"/>
      <c r="C597" s="159"/>
      <c r="D597" s="159"/>
      <c r="E597" s="159"/>
      <c r="F597" s="159"/>
    </row>
    <row r="598" spans="2:6" ht="15" x14ac:dyDescent="0.2">
      <c r="B598" s="159"/>
      <c r="C598" s="159"/>
      <c r="D598" s="159"/>
      <c r="E598" s="159"/>
      <c r="F598" s="159"/>
    </row>
    <row r="599" spans="2:6" ht="15" x14ac:dyDescent="0.2">
      <c r="B599" s="159"/>
      <c r="C599" s="159"/>
      <c r="D599" s="159"/>
      <c r="E599" s="159"/>
      <c r="F599" s="159"/>
    </row>
    <row r="600" spans="2:6" ht="15" x14ac:dyDescent="0.2">
      <c r="B600" s="159"/>
      <c r="C600" s="159"/>
      <c r="D600" s="159"/>
      <c r="E600" s="159"/>
      <c r="F600" s="159"/>
    </row>
    <row r="601" spans="2:6" ht="15" x14ac:dyDescent="0.2">
      <c r="B601" s="159"/>
      <c r="C601" s="159"/>
      <c r="D601" s="159"/>
      <c r="E601" s="159"/>
      <c r="F601" s="159"/>
    </row>
    <row r="602" spans="2:6" ht="15" x14ac:dyDescent="0.2">
      <c r="B602" s="159"/>
      <c r="C602" s="159"/>
      <c r="D602" s="159"/>
      <c r="E602" s="159"/>
      <c r="F602" s="159"/>
    </row>
    <row r="603" spans="2:6" ht="15" x14ac:dyDescent="0.2">
      <c r="B603" s="159"/>
      <c r="C603" s="159"/>
      <c r="D603" s="159"/>
      <c r="E603" s="159"/>
      <c r="F603" s="159"/>
    </row>
    <row r="604" spans="2:6" ht="15" x14ac:dyDescent="0.2">
      <c r="B604" s="159"/>
      <c r="C604" s="159"/>
      <c r="D604" s="159"/>
      <c r="E604" s="159"/>
      <c r="F604" s="159"/>
    </row>
    <row r="605" spans="2:6" ht="15" x14ac:dyDescent="0.2">
      <c r="B605" s="159"/>
      <c r="C605" s="159"/>
      <c r="D605" s="159"/>
      <c r="E605" s="159"/>
      <c r="F605" s="159"/>
    </row>
    <row r="606" spans="2:6" ht="15" x14ac:dyDescent="0.2">
      <c r="B606" s="159"/>
      <c r="C606" s="159"/>
      <c r="D606" s="159"/>
      <c r="E606" s="159"/>
      <c r="F606" s="159"/>
    </row>
    <row r="607" spans="2:6" ht="15" x14ac:dyDescent="0.2">
      <c r="B607" s="159"/>
      <c r="C607" s="159"/>
      <c r="D607" s="159"/>
      <c r="E607" s="159"/>
      <c r="F607" s="159"/>
    </row>
    <row r="608" spans="2:6" ht="15" x14ac:dyDescent="0.2">
      <c r="B608" s="159"/>
      <c r="C608" s="159"/>
      <c r="D608" s="159"/>
      <c r="E608" s="159"/>
      <c r="F608" s="159"/>
    </row>
    <row r="609" spans="2:6" ht="15" x14ac:dyDescent="0.2">
      <c r="B609" s="159"/>
      <c r="C609" s="159"/>
      <c r="D609" s="159"/>
      <c r="E609" s="159"/>
      <c r="F609" s="159"/>
    </row>
    <row r="610" spans="2:6" ht="15" x14ac:dyDescent="0.2">
      <c r="B610" s="159"/>
      <c r="C610" s="159"/>
      <c r="D610" s="159"/>
      <c r="E610" s="159"/>
      <c r="F610" s="159"/>
    </row>
    <row r="611" spans="2:6" ht="15" x14ac:dyDescent="0.2">
      <c r="B611" s="159"/>
      <c r="C611" s="159"/>
      <c r="D611" s="159"/>
      <c r="E611" s="159"/>
      <c r="F611" s="159"/>
    </row>
    <row r="612" spans="2:6" ht="15" x14ac:dyDescent="0.2">
      <c r="B612" s="159"/>
      <c r="C612" s="159"/>
      <c r="D612" s="159"/>
      <c r="E612" s="159"/>
      <c r="F612" s="159"/>
    </row>
    <row r="613" spans="2:6" ht="15" x14ac:dyDescent="0.2">
      <c r="B613" s="159"/>
      <c r="C613" s="159"/>
      <c r="D613" s="159"/>
      <c r="E613" s="159"/>
      <c r="F613" s="159"/>
    </row>
    <row r="614" spans="2:6" ht="15" x14ac:dyDescent="0.2">
      <c r="B614" s="159"/>
      <c r="C614" s="159"/>
      <c r="D614" s="159"/>
      <c r="E614" s="159"/>
      <c r="F614" s="159"/>
    </row>
    <row r="615" spans="2:6" ht="15" x14ac:dyDescent="0.2">
      <c r="B615" s="159"/>
      <c r="C615" s="159"/>
      <c r="D615" s="159"/>
      <c r="E615" s="159"/>
      <c r="F615" s="159"/>
    </row>
    <row r="616" spans="2:6" ht="15" x14ac:dyDescent="0.2">
      <c r="B616" s="159"/>
      <c r="C616" s="159"/>
      <c r="D616" s="159"/>
      <c r="E616" s="159"/>
      <c r="F616" s="159"/>
    </row>
    <row r="617" spans="2:6" ht="15" x14ac:dyDescent="0.2">
      <c r="B617" s="159"/>
      <c r="C617" s="159"/>
      <c r="D617" s="159"/>
      <c r="E617" s="159"/>
      <c r="F617" s="159"/>
    </row>
    <row r="618" spans="2:6" ht="15" x14ac:dyDescent="0.2">
      <c r="B618" s="159"/>
      <c r="C618" s="159"/>
      <c r="D618" s="159"/>
      <c r="E618" s="159"/>
      <c r="F618" s="159"/>
    </row>
    <row r="619" spans="2:6" ht="15" x14ac:dyDescent="0.2">
      <c r="B619" s="159"/>
      <c r="C619" s="159"/>
      <c r="D619" s="159"/>
      <c r="E619" s="159"/>
      <c r="F619" s="159"/>
    </row>
    <row r="620" spans="2:6" ht="15" x14ac:dyDescent="0.2">
      <c r="B620" s="159"/>
      <c r="C620" s="159"/>
      <c r="D620" s="159"/>
      <c r="E620" s="159"/>
      <c r="F620" s="159"/>
    </row>
    <row r="621" spans="2:6" ht="15" x14ac:dyDescent="0.2">
      <c r="B621" s="159"/>
      <c r="C621" s="159"/>
      <c r="D621" s="159"/>
      <c r="E621" s="159"/>
      <c r="F621" s="159"/>
    </row>
    <row r="622" spans="2:6" ht="15" x14ac:dyDescent="0.2">
      <c r="B622" s="159"/>
      <c r="C622" s="159"/>
      <c r="D622" s="159"/>
      <c r="E622" s="159"/>
      <c r="F622" s="159"/>
    </row>
    <row r="623" spans="2:6" ht="15" x14ac:dyDescent="0.2">
      <c r="B623" s="159"/>
      <c r="C623" s="159"/>
      <c r="D623" s="159"/>
      <c r="E623" s="159"/>
      <c r="F623" s="159"/>
    </row>
    <row r="624" spans="2:6" ht="15" x14ac:dyDescent="0.2">
      <c r="B624" s="159"/>
      <c r="C624" s="159"/>
      <c r="D624" s="159"/>
      <c r="E624" s="159"/>
      <c r="F624" s="159"/>
    </row>
    <row r="625" spans="2:6" ht="15" x14ac:dyDescent="0.2">
      <c r="B625" s="159"/>
      <c r="C625" s="159"/>
      <c r="D625" s="159"/>
      <c r="E625" s="159"/>
      <c r="F625" s="159"/>
    </row>
    <row r="626" spans="2:6" ht="15" x14ac:dyDescent="0.2">
      <c r="B626" s="159"/>
      <c r="C626" s="159"/>
      <c r="D626" s="159"/>
      <c r="E626" s="159"/>
      <c r="F626" s="159"/>
    </row>
    <row r="627" spans="2:6" ht="15" x14ac:dyDescent="0.2">
      <c r="B627" s="159"/>
      <c r="C627" s="159"/>
      <c r="D627" s="159"/>
      <c r="E627" s="159"/>
      <c r="F627" s="159"/>
    </row>
    <row r="628" spans="2:6" ht="15" x14ac:dyDescent="0.2">
      <c r="B628" s="159"/>
      <c r="C628" s="159"/>
      <c r="D628" s="159"/>
      <c r="E628" s="159"/>
      <c r="F628" s="159"/>
    </row>
    <row r="629" spans="2:6" ht="15" x14ac:dyDescent="0.2">
      <c r="B629" s="159"/>
      <c r="C629" s="159"/>
      <c r="D629" s="159"/>
      <c r="E629" s="159"/>
      <c r="F629" s="159"/>
    </row>
    <row r="630" spans="2:6" ht="15" x14ac:dyDescent="0.2">
      <c r="B630" s="159"/>
      <c r="C630" s="159"/>
      <c r="D630" s="159"/>
      <c r="E630" s="159"/>
      <c r="F630" s="159"/>
    </row>
    <row r="631" spans="2:6" ht="15" x14ac:dyDescent="0.2">
      <c r="B631" s="159"/>
      <c r="C631" s="159"/>
      <c r="D631" s="159"/>
      <c r="E631" s="159"/>
      <c r="F631" s="159"/>
    </row>
    <row r="632" spans="2:6" ht="15" x14ac:dyDescent="0.2">
      <c r="B632" s="159"/>
      <c r="C632" s="159"/>
      <c r="D632" s="159"/>
      <c r="E632" s="159"/>
      <c r="F632" s="159"/>
    </row>
    <row r="633" spans="2:6" ht="15" x14ac:dyDescent="0.2">
      <c r="B633" s="159"/>
      <c r="C633" s="159"/>
      <c r="D633" s="159"/>
      <c r="E633" s="159"/>
      <c r="F633" s="159"/>
    </row>
    <row r="634" spans="2:6" ht="15" x14ac:dyDescent="0.2">
      <c r="B634" s="159"/>
      <c r="C634" s="159"/>
      <c r="D634" s="159"/>
      <c r="E634" s="159"/>
      <c r="F634" s="159"/>
    </row>
    <row r="635" spans="2:6" ht="15" x14ac:dyDescent="0.2">
      <c r="B635" s="159"/>
      <c r="C635" s="159"/>
      <c r="D635" s="159"/>
      <c r="E635" s="159"/>
      <c r="F635" s="159"/>
    </row>
    <row r="636" spans="2:6" ht="15" x14ac:dyDescent="0.2">
      <c r="B636" s="159"/>
      <c r="C636" s="159"/>
      <c r="D636" s="159"/>
      <c r="E636" s="159"/>
      <c r="F636" s="159"/>
    </row>
    <row r="637" spans="2:6" ht="15" x14ac:dyDescent="0.2">
      <c r="B637" s="159"/>
      <c r="C637" s="159"/>
      <c r="D637" s="159"/>
      <c r="E637" s="159"/>
      <c r="F637" s="159"/>
    </row>
    <row r="638" spans="2:6" ht="15" x14ac:dyDescent="0.2">
      <c r="B638" s="159"/>
      <c r="C638" s="159"/>
      <c r="D638" s="159"/>
      <c r="E638" s="159"/>
      <c r="F638" s="159"/>
    </row>
    <row r="639" spans="2:6" ht="15" x14ac:dyDescent="0.2">
      <c r="B639" s="159"/>
      <c r="C639" s="159"/>
      <c r="D639" s="159"/>
      <c r="E639" s="159"/>
      <c r="F639" s="159"/>
    </row>
    <row r="640" spans="2:6" ht="15" x14ac:dyDescent="0.2">
      <c r="B640" s="159"/>
      <c r="C640" s="159"/>
      <c r="D640" s="159"/>
      <c r="E640" s="159"/>
      <c r="F640" s="159"/>
    </row>
    <row r="641" spans="2:6" ht="15" x14ac:dyDescent="0.2">
      <c r="B641" s="159"/>
      <c r="C641" s="159"/>
      <c r="D641" s="159"/>
      <c r="E641" s="159"/>
      <c r="F641" s="159"/>
    </row>
    <row r="642" spans="2:6" ht="15" x14ac:dyDescent="0.2">
      <c r="B642" s="159"/>
      <c r="C642" s="159"/>
      <c r="D642" s="159"/>
      <c r="E642" s="159"/>
      <c r="F642" s="159"/>
    </row>
    <row r="643" spans="2:6" ht="15" x14ac:dyDescent="0.2">
      <c r="B643" s="159"/>
      <c r="C643" s="159"/>
      <c r="D643" s="159"/>
      <c r="E643" s="159"/>
      <c r="F643" s="159"/>
    </row>
    <row r="644" spans="2:6" ht="15" x14ac:dyDescent="0.2">
      <c r="B644" s="159"/>
      <c r="C644" s="159"/>
      <c r="D644" s="159"/>
      <c r="E644" s="159"/>
      <c r="F644" s="159"/>
    </row>
    <row r="645" spans="2:6" ht="15" x14ac:dyDescent="0.2">
      <c r="B645" s="159"/>
      <c r="C645" s="159"/>
      <c r="D645" s="159"/>
      <c r="E645" s="159"/>
      <c r="F645" s="159"/>
    </row>
    <row r="646" spans="2:6" ht="15" x14ac:dyDescent="0.2">
      <c r="B646" s="159"/>
      <c r="C646" s="159"/>
      <c r="D646" s="159"/>
      <c r="E646" s="159"/>
      <c r="F646" s="159"/>
    </row>
    <row r="647" spans="2:6" ht="15" x14ac:dyDescent="0.2">
      <c r="B647" s="159"/>
      <c r="C647" s="159"/>
      <c r="D647" s="159"/>
      <c r="E647" s="159"/>
      <c r="F647" s="159"/>
    </row>
    <row r="648" spans="2:6" ht="15" x14ac:dyDescent="0.2">
      <c r="B648" s="159"/>
      <c r="C648" s="159"/>
      <c r="D648" s="159"/>
      <c r="E648" s="159"/>
      <c r="F648" s="159"/>
    </row>
    <row r="649" spans="2:6" ht="15" x14ac:dyDescent="0.2">
      <c r="B649" s="159"/>
      <c r="C649" s="159"/>
      <c r="D649" s="159"/>
      <c r="E649" s="159"/>
      <c r="F649" s="159"/>
    </row>
    <row r="650" spans="2:6" ht="15" x14ac:dyDescent="0.2">
      <c r="B650" s="159"/>
      <c r="C650" s="159"/>
      <c r="D650" s="159"/>
      <c r="E650" s="159"/>
      <c r="F650" s="159"/>
    </row>
    <row r="651" spans="2:6" ht="15" x14ac:dyDescent="0.2">
      <c r="B651" s="159"/>
      <c r="C651" s="159"/>
      <c r="D651" s="159"/>
      <c r="E651" s="159"/>
      <c r="F651" s="159"/>
    </row>
    <row r="652" spans="2:6" ht="15" x14ac:dyDescent="0.2">
      <c r="B652" s="159"/>
      <c r="C652" s="159"/>
      <c r="D652" s="159"/>
      <c r="E652" s="159"/>
      <c r="F652" s="159"/>
    </row>
    <row r="653" spans="2:6" ht="15" x14ac:dyDescent="0.2">
      <c r="B653" s="159"/>
      <c r="C653" s="159"/>
      <c r="D653" s="159"/>
      <c r="E653" s="159"/>
      <c r="F653" s="159"/>
    </row>
    <row r="654" spans="2:6" ht="15" x14ac:dyDescent="0.2">
      <c r="B654" s="159"/>
      <c r="C654" s="159"/>
      <c r="D654" s="159"/>
      <c r="E654" s="159"/>
      <c r="F654" s="159"/>
    </row>
    <row r="655" spans="2:6" ht="15" x14ac:dyDescent="0.2">
      <c r="B655" s="159"/>
      <c r="C655" s="159"/>
      <c r="D655" s="159"/>
      <c r="E655" s="159"/>
      <c r="F655" s="159"/>
    </row>
    <row r="656" spans="2:6" ht="15" x14ac:dyDescent="0.2">
      <c r="B656" s="159"/>
      <c r="C656" s="159"/>
      <c r="D656" s="159"/>
      <c r="E656" s="159"/>
      <c r="F656" s="159"/>
    </row>
    <row r="657" spans="2:6" ht="15" x14ac:dyDescent="0.2">
      <c r="B657" s="159"/>
      <c r="C657" s="159"/>
      <c r="D657" s="159"/>
      <c r="E657" s="159"/>
      <c r="F657" s="159"/>
    </row>
    <row r="658" spans="2:6" ht="15" x14ac:dyDescent="0.2">
      <c r="B658" s="159"/>
      <c r="C658" s="159"/>
      <c r="D658" s="159"/>
      <c r="E658" s="159"/>
      <c r="F658" s="159"/>
    </row>
    <row r="659" spans="2:6" ht="15" x14ac:dyDescent="0.2">
      <c r="B659" s="159"/>
      <c r="C659" s="159"/>
      <c r="D659" s="159"/>
      <c r="E659" s="159"/>
      <c r="F659" s="159"/>
    </row>
    <row r="660" spans="2:6" ht="15" x14ac:dyDescent="0.2">
      <c r="B660" s="159"/>
      <c r="C660" s="159"/>
      <c r="D660" s="159"/>
      <c r="E660" s="159"/>
      <c r="F660" s="159"/>
    </row>
    <row r="661" spans="2:6" ht="15" x14ac:dyDescent="0.2">
      <c r="B661" s="159"/>
      <c r="C661" s="159"/>
      <c r="D661" s="159"/>
      <c r="E661" s="159"/>
      <c r="F661" s="159"/>
    </row>
    <row r="662" spans="2:6" ht="15" x14ac:dyDescent="0.2">
      <c r="B662" s="159"/>
      <c r="C662" s="159"/>
      <c r="D662" s="159"/>
      <c r="E662" s="159"/>
      <c r="F662" s="159"/>
    </row>
    <row r="663" spans="2:6" ht="15" x14ac:dyDescent="0.2">
      <c r="B663" s="159"/>
      <c r="C663" s="159"/>
      <c r="D663" s="159"/>
      <c r="E663" s="159"/>
      <c r="F663" s="159"/>
    </row>
    <row r="664" spans="2:6" ht="15" x14ac:dyDescent="0.2">
      <c r="B664" s="159"/>
      <c r="C664" s="159"/>
      <c r="D664" s="159"/>
      <c r="E664" s="159"/>
      <c r="F664" s="159"/>
    </row>
    <row r="665" spans="2:6" ht="15" x14ac:dyDescent="0.2">
      <c r="B665" s="159"/>
      <c r="C665" s="159"/>
      <c r="D665" s="159"/>
      <c r="E665" s="159"/>
      <c r="F665" s="159"/>
    </row>
    <row r="666" spans="2:6" ht="15" x14ac:dyDescent="0.2">
      <c r="B666" s="159"/>
      <c r="C666" s="159"/>
      <c r="D666" s="159"/>
      <c r="E666" s="159"/>
      <c r="F666" s="159"/>
    </row>
    <row r="667" spans="2:6" ht="15" x14ac:dyDescent="0.2">
      <c r="B667" s="159"/>
      <c r="C667" s="159"/>
      <c r="D667" s="159"/>
      <c r="E667" s="159"/>
      <c r="F667" s="159"/>
    </row>
    <row r="668" spans="2:6" ht="15" x14ac:dyDescent="0.2">
      <c r="B668" s="159"/>
      <c r="C668" s="159"/>
      <c r="D668" s="159"/>
      <c r="E668" s="159"/>
      <c r="F668" s="159"/>
    </row>
    <row r="669" spans="2:6" ht="15" x14ac:dyDescent="0.2">
      <c r="B669" s="159"/>
      <c r="C669" s="159"/>
      <c r="D669" s="159"/>
      <c r="E669" s="159"/>
      <c r="F669" s="159"/>
    </row>
    <row r="670" spans="2:6" ht="15" x14ac:dyDescent="0.2">
      <c r="B670" s="159"/>
      <c r="C670" s="159"/>
      <c r="D670" s="159"/>
      <c r="E670" s="159"/>
      <c r="F670" s="159"/>
    </row>
    <row r="671" spans="2:6" ht="15" x14ac:dyDescent="0.2">
      <c r="B671" s="159"/>
      <c r="C671" s="159"/>
      <c r="D671" s="159"/>
      <c r="E671" s="159"/>
      <c r="F671" s="159"/>
    </row>
    <row r="672" spans="2:6" ht="15" x14ac:dyDescent="0.2">
      <c r="B672" s="159"/>
      <c r="C672" s="159"/>
      <c r="D672" s="159"/>
      <c r="E672" s="159"/>
      <c r="F672" s="159"/>
    </row>
    <row r="673" spans="2:6" ht="15" x14ac:dyDescent="0.2">
      <c r="B673" s="159"/>
      <c r="C673" s="159"/>
      <c r="D673" s="159"/>
      <c r="E673" s="159"/>
      <c r="F673" s="159"/>
    </row>
    <row r="674" spans="2:6" ht="15" x14ac:dyDescent="0.2">
      <c r="B674" s="159"/>
      <c r="C674" s="159"/>
      <c r="D674" s="159"/>
      <c r="E674" s="159"/>
      <c r="F674" s="159"/>
    </row>
    <row r="675" spans="2:6" ht="15" x14ac:dyDescent="0.2">
      <c r="B675" s="159"/>
      <c r="C675" s="159"/>
      <c r="D675" s="159"/>
      <c r="E675" s="159"/>
      <c r="F675" s="159"/>
    </row>
    <row r="676" spans="2:6" ht="15" x14ac:dyDescent="0.2">
      <c r="B676" s="159"/>
      <c r="C676" s="159"/>
      <c r="D676" s="159"/>
      <c r="E676" s="159"/>
      <c r="F676" s="159"/>
    </row>
    <row r="677" spans="2:6" ht="15" x14ac:dyDescent="0.2">
      <c r="B677" s="159"/>
      <c r="C677" s="159"/>
      <c r="D677" s="159"/>
      <c r="E677" s="159"/>
      <c r="F677" s="159"/>
    </row>
    <row r="678" spans="2:6" ht="15" x14ac:dyDescent="0.2">
      <c r="B678" s="159"/>
      <c r="C678" s="159"/>
      <c r="D678" s="159"/>
      <c r="E678" s="159"/>
      <c r="F678" s="159"/>
    </row>
    <row r="679" spans="2:6" ht="15" x14ac:dyDescent="0.2">
      <c r="B679" s="159"/>
      <c r="C679" s="159"/>
      <c r="D679" s="159"/>
      <c r="E679" s="159"/>
      <c r="F679" s="159"/>
    </row>
    <row r="680" spans="2:6" ht="15" x14ac:dyDescent="0.2">
      <c r="B680" s="159"/>
      <c r="C680" s="159"/>
      <c r="D680" s="159"/>
      <c r="E680" s="159"/>
      <c r="F680" s="159"/>
    </row>
    <row r="681" spans="2:6" ht="15" x14ac:dyDescent="0.2">
      <c r="B681" s="159"/>
      <c r="C681" s="159"/>
      <c r="D681" s="159"/>
      <c r="E681" s="159"/>
      <c r="F681" s="159"/>
    </row>
    <row r="682" spans="2:6" ht="15" x14ac:dyDescent="0.2">
      <c r="B682" s="159"/>
      <c r="C682" s="159"/>
      <c r="D682" s="159"/>
      <c r="E682" s="159"/>
      <c r="F682" s="159"/>
    </row>
    <row r="683" spans="2:6" ht="15" x14ac:dyDescent="0.2">
      <c r="B683" s="159"/>
      <c r="C683" s="159"/>
      <c r="D683" s="159"/>
      <c r="E683" s="159"/>
      <c r="F683" s="159"/>
    </row>
    <row r="684" spans="2:6" ht="15" x14ac:dyDescent="0.2">
      <c r="B684" s="159"/>
      <c r="C684" s="159"/>
      <c r="D684" s="159"/>
      <c r="E684" s="159"/>
      <c r="F684" s="159"/>
    </row>
    <row r="685" spans="2:6" ht="15" x14ac:dyDescent="0.2">
      <c r="B685" s="159"/>
      <c r="C685" s="159"/>
      <c r="D685" s="159"/>
      <c r="E685" s="159"/>
      <c r="F685" s="159"/>
    </row>
    <row r="686" spans="2:6" ht="15" x14ac:dyDescent="0.2">
      <c r="B686" s="159"/>
      <c r="C686" s="159"/>
      <c r="D686" s="159"/>
      <c r="E686" s="159"/>
      <c r="F686" s="159"/>
    </row>
    <row r="687" spans="2:6" ht="15" x14ac:dyDescent="0.2">
      <c r="B687" s="159"/>
      <c r="C687" s="159"/>
      <c r="D687" s="159"/>
      <c r="E687" s="159"/>
      <c r="F687" s="159"/>
    </row>
    <row r="688" spans="2:6" ht="15" x14ac:dyDescent="0.2">
      <c r="B688" s="159"/>
      <c r="C688" s="159"/>
      <c r="D688" s="159"/>
      <c r="E688" s="159"/>
      <c r="F688" s="159"/>
    </row>
    <row r="689" spans="2:6" ht="15" x14ac:dyDescent="0.2">
      <c r="B689" s="159"/>
      <c r="C689" s="159"/>
      <c r="D689" s="159"/>
      <c r="E689" s="159"/>
      <c r="F689" s="159"/>
    </row>
    <row r="690" spans="2:6" ht="15" x14ac:dyDescent="0.2">
      <c r="B690" s="159"/>
      <c r="C690" s="159"/>
      <c r="D690" s="159"/>
      <c r="E690" s="159"/>
      <c r="F690" s="159"/>
    </row>
    <row r="691" spans="2:6" ht="15" x14ac:dyDescent="0.2">
      <c r="B691" s="159"/>
      <c r="C691" s="159"/>
      <c r="D691" s="159"/>
      <c r="E691" s="159"/>
      <c r="F691" s="159"/>
    </row>
    <row r="692" spans="2:6" ht="15" x14ac:dyDescent="0.2">
      <c r="B692" s="159"/>
      <c r="C692" s="159"/>
      <c r="D692" s="159"/>
      <c r="E692" s="159"/>
      <c r="F692" s="159"/>
    </row>
    <row r="693" spans="2:6" ht="15" x14ac:dyDescent="0.2">
      <c r="B693" s="159"/>
      <c r="C693" s="159"/>
      <c r="D693" s="159"/>
      <c r="E693" s="159"/>
      <c r="F693" s="159"/>
    </row>
    <row r="694" spans="2:6" ht="15" x14ac:dyDescent="0.2">
      <c r="B694" s="159"/>
      <c r="C694" s="159"/>
      <c r="D694" s="159"/>
      <c r="E694" s="159"/>
      <c r="F694" s="159"/>
    </row>
    <row r="695" spans="2:6" ht="15" x14ac:dyDescent="0.2">
      <c r="B695" s="159"/>
      <c r="C695" s="159"/>
      <c r="D695" s="159"/>
      <c r="E695" s="159"/>
      <c r="F695" s="159"/>
    </row>
    <row r="696" spans="2:6" ht="15" x14ac:dyDescent="0.2">
      <c r="B696" s="159"/>
      <c r="C696" s="159"/>
      <c r="D696" s="159"/>
      <c r="E696" s="159"/>
      <c r="F696" s="159"/>
    </row>
    <row r="697" spans="2:6" ht="15" x14ac:dyDescent="0.2">
      <c r="B697" s="159"/>
      <c r="C697" s="159"/>
      <c r="D697" s="159"/>
      <c r="E697" s="159"/>
      <c r="F697" s="159"/>
    </row>
    <row r="698" spans="2:6" ht="15" x14ac:dyDescent="0.2">
      <c r="B698" s="159"/>
      <c r="C698" s="159"/>
      <c r="D698" s="159"/>
      <c r="E698" s="159"/>
      <c r="F698" s="159"/>
    </row>
    <row r="699" spans="2:6" ht="15" x14ac:dyDescent="0.2">
      <c r="B699" s="159"/>
      <c r="C699" s="159"/>
      <c r="D699" s="159"/>
      <c r="E699" s="159"/>
      <c r="F699" s="159"/>
    </row>
    <row r="700" spans="2:6" ht="15" x14ac:dyDescent="0.2">
      <c r="B700" s="159"/>
      <c r="C700" s="159"/>
      <c r="D700" s="159"/>
      <c r="E700" s="159"/>
      <c r="F700" s="159"/>
    </row>
    <row r="701" spans="2:6" ht="15" x14ac:dyDescent="0.2">
      <c r="B701" s="159"/>
      <c r="C701" s="159"/>
      <c r="D701" s="159"/>
      <c r="E701" s="159"/>
      <c r="F701" s="159"/>
    </row>
    <row r="702" spans="2:6" ht="15" x14ac:dyDescent="0.2">
      <c r="B702" s="159"/>
      <c r="C702" s="159"/>
      <c r="D702" s="159"/>
      <c r="E702" s="159"/>
      <c r="F702" s="159"/>
    </row>
    <row r="703" spans="2:6" ht="15" x14ac:dyDescent="0.2">
      <c r="B703" s="159"/>
      <c r="C703" s="159"/>
      <c r="D703" s="159"/>
      <c r="E703" s="159"/>
      <c r="F703" s="159"/>
    </row>
    <row r="704" spans="2:6" ht="15" x14ac:dyDescent="0.2">
      <c r="B704" s="159"/>
      <c r="C704" s="159"/>
      <c r="D704" s="159"/>
      <c r="E704" s="159"/>
      <c r="F704" s="159"/>
    </row>
    <row r="705" spans="2:6" ht="15" x14ac:dyDescent="0.2">
      <c r="B705" s="159"/>
      <c r="C705" s="159"/>
      <c r="D705" s="159"/>
      <c r="E705" s="159"/>
      <c r="F705" s="159"/>
    </row>
    <row r="706" spans="2:6" ht="15" x14ac:dyDescent="0.2">
      <c r="B706" s="159"/>
      <c r="C706" s="159"/>
      <c r="D706" s="159"/>
      <c r="E706" s="159"/>
      <c r="F706" s="159"/>
    </row>
    <row r="707" spans="2:6" ht="15" x14ac:dyDescent="0.2">
      <c r="B707" s="159"/>
      <c r="C707" s="159"/>
      <c r="D707" s="159"/>
      <c r="E707" s="159"/>
      <c r="F707" s="159"/>
    </row>
    <row r="708" spans="2:6" ht="15" x14ac:dyDescent="0.2">
      <c r="B708" s="159"/>
      <c r="C708" s="159"/>
      <c r="D708" s="159"/>
      <c r="E708" s="159"/>
      <c r="F708" s="159"/>
    </row>
    <row r="709" spans="2:6" ht="15" x14ac:dyDescent="0.2">
      <c r="B709" s="159"/>
      <c r="C709" s="159"/>
      <c r="D709" s="159"/>
      <c r="E709" s="159"/>
      <c r="F709" s="159"/>
    </row>
    <row r="710" spans="2:6" ht="15" x14ac:dyDescent="0.2">
      <c r="B710" s="159"/>
      <c r="C710" s="159"/>
      <c r="D710" s="159"/>
      <c r="E710" s="159"/>
      <c r="F710" s="159"/>
    </row>
    <row r="711" spans="2:6" ht="15" x14ac:dyDescent="0.2">
      <c r="B711" s="159"/>
      <c r="C711" s="159"/>
      <c r="D711" s="159"/>
      <c r="E711" s="159"/>
      <c r="F711" s="159"/>
    </row>
    <row r="712" spans="2:6" ht="15" x14ac:dyDescent="0.2">
      <c r="B712" s="159"/>
      <c r="C712" s="159"/>
      <c r="D712" s="159"/>
      <c r="E712" s="159"/>
      <c r="F712" s="159"/>
    </row>
    <row r="713" spans="2:6" ht="15" x14ac:dyDescent="0.2">
      <c r="B713" s="159"/>
      <c r="C713" s="159"/>
      <c r="D713" s="159"/>
      <c r="E713" s="159"/>
      <c r="F713" s="159"/>
    </row>
    <row r="714" spans="2:6" ht="15" x14ac:dyDescent="0.2">
      <c r="B714" s="159"/>
      <c r="C714" s="159"/>
      <c r="D714" s="159"/>
      <c r="E714" s="159"/>
      <c r="F714" s="159"/>
    </row>
    <row r="715" spans="2:6" ht="15" x14ac:dyDescent="0.2">
      <c r="B715" s="159"/>
      <c r="C715" s="159"/>
      <c r="D715" s="159"/>
      <c r="E715" s="159"/>
      <c r="F715" s="159"/>
    </row>
    <row r="716" spans="2:6" ht="15" x14ac:dyDescent="0.2">
      <c r="B716" s="159"/>
      <c r="C716" s="159"/>
      <c r="D716" s="159"/>
      <c r="E716" s="159"/>
      <c r="F716" s="159"/>
    </row>
    <row r="717" spans="2:6" ht="15" x14ac:dyDescent="0.2">
      <c r="B717" s="159"/>
      <c r="C717" s="159"/>
      <c r="D717" s="159"/>
      <c r="E717" s="159"/>
      <c r="F717" s="159"/>
    </row>
    <row r="718" spans="2:6" ht="15" x14ac:dyDescent="0.2">
      <c r="B718" s="159"/>
      <c r="C718" s="159"/>
      <c r="D718" s="159"/>
      <c r="E718" s="159"/>
      <c r="F718" s="159"/>
    </row>
    <row r="719" spans="2:6" ht="15" x14ac:dyDescent="0.2">
      <c r="B719" s="159"/>
      <c r="C719" s="159"/>
      <c r="D719" s="159"/>
      <c r="E719" s="159"/>
      <c r="F719" s="159"/>
    </row>
    <row r="720" spans="2:6" ht="15" x14ac:dyDescent="0.2">
      <c r="B720" s="159"/>
      <c r="C720" s="159"/>
      <c r="D720" s="159"/>
      <c r="E720" s="159"/>
      <c r="F720" s="159"/>
    </row>
    <row r="721" spans="2:6" ht="15" x14ac:dyDescent="0.2">
      <c r="B721" s="159"/>
      <c r="C721" s="159"/>
      <c r="D721" s="159"/>
      <c r="E721" s="159"/>
      <c r="F721" s="159"/>
    </row>
    <row r="722" spans="2:6" ht="15" x14ac:dyDescent="0.2">
      <c r="B722" s="159"/>
      <c r="C722" s="159"/>
      <c r="D722" s="159"/>
      <c r="E722" s="159"/>
      <c r="F722" s="159"/>
    </row>
    <row r="723" spans="2:6" ht="15" x14ac:dyDescent="0.2">
      <c r="B723" s="159"/>
      <c r="C723" s="159"/>
      <c r="D723" s="159"/>
      <c r="E723" s="159"/>
      <c r="F723" s="159"/>
    </row>
    <row r="724" spans="2:6" ht="15" x14ac:dyDescent="0.2">
      <c r="B724" s="159"/>
      <c r="C724" s="159"/>
      <c r="D724" s="159"/>
      <c r="E724" s="159"/>
      <c r="F724" s="159"/>
    </row>
    <row r="725" spans="2:6" ht="15" x14ac:dyDescent="0.2">
      <c r="B725" s="159"/>
      <c r="C725" s="159"/>
      <c r="D725" s="159"/>
      <c r="E725" s="159"/>
      <c r="F725" s="159"/>
    </row>
    <row r="726" spans="2:6" ht="15" x14ac:dyDescent="0.2">
      <c r="B726" s="159"/>
      <c r="C726" s="159"/>
      <c r="D726" s="159"/>
      <c r="E726" s="159"/>
      <c r="F726" s="159"/>
    </row>
    <row r="727" spans="2:6" ht="15" x14ac:dyDescent="0.2">
      <c r="B727" s="159"/>
      <c r="C727" s="159"/>
      <c r="D727" s="159"/>
      <c r="E727" s="159"/>
      <c r="F727" s="159"/>
    </row>
    <row r="728" spans="2:6" ht="15" x14ac:dyDescent="0.2">
      <c r="B728" s="159"/>
      <c r="C728" s="159"/>
      <c r="D728" s="159"/>
      <c r="E728" s="159"/>
      <c r="F728" s="159"/>
    </row>
    <row r="729" spans="2:6" ht="15" x14ac:dyDescent="0.2">
      <c r="B729" s="159"/>
      <c r="C729" s="159"/>
      <c r="D729" s="159"/>
      <c r="E729" s="159"/>
      <c r="F729" s="159"/>
    </row>
    <row r="730" spans="2:6" ht="15" x14ac:dyDescent="0.2">
      <c r="B730" s="159"/>
      <c r="C730" s="159"/>
      <c r="D730" s="159"/>
      <c r="E730" s="159"/>
      <c r="F730" s="159"/>
    </row>
    <row r="731" spans="2:6" ht="15" x14ac:dyDescent="0.2">
      <c r="B731" s="159"/>
      <c r="C731" s="159"/>
      <c r="D731" s="159"/>
      <c r="E731" s="159"/>
      <c r="F731" s="159"/>
    </row>
    <row r="732" spans="2:6" ht="15" x14ac:dyDescent="0.2">
      <c r="B732" s="159"/>
      <c r="C732" s="159"/>
      <c r="D732" s="159"/>
      <c r="E732" s="159"/>
      <c r="F732" s="159"/>
    </row>
    <row r="733" spans="2:6" ht="15" x14ac:dyDescent="0.2">
      <c r="B733" s="159"/>
      <c r="C733" s="159"/>
      <c r="D733" s="159"/>
      <c r="E733" s="159"/>
      <c r="F733" s="159"/>
    </row>
    <row r="734" spans="2:6" ht="15" x14ac:dyDescent="0.2">
      <c r="B734" s="159"/>
      <c r="C734" s="159"/>
      <c r="D734" s="159"/>
      <c r="E734" s="159"/>
      <c r="F734" s="159"/>
    </row>
    <row r="735" spans="2:6" ht="15" x14ac:dyDescent="0.2">
      <c r="B735" s="159"/>
      <c r="C735" s="159"/>
      <c r="D735" s="159"/>
      <c r="E735" s="159"/>
      <c r="F735" s="159"/>
    </row>
    <row r="736" spans="2:6" ht="15" x14ac:dyDescent="0.2">
      <c r="B736" s="159"/>
      <c r="C736" s="159"/>
      <c r="D736" s="159"/>
      <c r="E736" s="159"/>
      <c r="F736" s="159"/>
    </row>
    <row r="737" spans="2:6" ht="15" x14ac:dyDescent="0.2">
      <c r="B737" s="159"/>
      <c r="C737" s="159"/>
      <c r="D737" s="159"/>
      <c r="E737" s="159"/>
      <c r="F737" s="159"/>
    </row>
    <row r="738" spans="2:6" ht="15" x14ac:dyDescent="0.2">
      <c r="B738" s="159"/>
      <c r="C738" s="159"/>
      <c r="D738" s="159"/>
      <c r="E738" s="159"/>
      <c r="F738" s="159"/>
    </row>
    <row r="739" spans="2:6" ht="15" x14ac:dyDescent="0.2">
      <c r="B739" s="159"/>
      <c r="C739" s="159"/>
      <c r="D739" s="159"/>
      <c r="E739" s="159"/>
      <c r="F739" s="159"/>
    </row>
    <row r="740" spans="2:6" ht="15" x14ac:dyDescent="0.2">
      <c r="B740" s="159"/>
      <c r="C740" s="159"/>
      <c r="D740" s="159"/>
      <c r="E740" s="159"/>
      <c r="F740" s="159"/>
    </row>
    <row r="741" spans="2:6" ht="15" x14ac:dyDescent="0.2">
      <c r="B741" s="159"/>
      <c r="C741" s="159"/>
      <c r="D741" s="159"/>
      <c r="E741" s="159"/>
      <c r="F741" s="159"/>
    </row>
    <row r="742" spans="2:6" ht="15" x14ac:dyDescent="0.2">
      <c r="B742" s="159"/>
      <c r="C742" s="159"/>
      <c r="D742" s="159"/>
      <c r="E742" s="159"/>
      <c r="F742" s="159"/>
    </row>
    <row r="743" spans="2:6" ht="15" x14ac:dyDescent="0.2">
      <c r="B743" s="159"/>
      <c r="C743" s="159"/>
      <c r="D743" s="159"/>
      <c r="E743" s="159"/>
      <c r="F743" s="159"/>
    </row>
    <row r="744" spans="2:6" ht="15" x14ac:dyDescent="0.2">
      <c r="B744" s="159"/>
      <c r="C744" s="159"/>
      <c r="D744" s="159"/>
      <c r="E744" s="159"/>
      <c r="F744" s="159"/>
    </row>
    <row r="745" spans="2:6" ht="15" x14ac:dyDescent="0.2">
      <c r="B745" s="159"/>
      <c r="C745" s="159"/>
      <c r="D745" s="159"/>
      <c r="E745" s="159"/>
      <c r="F745" s="159"/>
    </row>
    <row r="746" spans="2:6" ht="15" x14ac:dyDescent="0.2">
      <c r="B746" s="159"/>
      <c r="C746" s="159"/>
      <c r="D746" s="159"/>
      <c r="E746" s="159"/>
      <c r="F746" s="159"/>
    </row>
    <row r="747" spans="2:6" ht="15" x14ac:dyDescent="0.2">
      <c r="B747" s="159"/>
      <c r="C747" s="159"/>
      <c r="D747" s="159"/>
      <c r="E747" s="159"/>
      <c r="F747" s="159"/>
    </row>
    <row r="748" spans="2:6" ht="15" x14ac:dyDescent="0.2">
      <c r="B748" s="159"/>
      <c r="C748" s="159"/>
      <c r="D748" s="159"/>
      <c r="E748" s="159"/>
      <c r="F748" s="159"/>
    </row>
    <row r="749" spans="2:6" ht="15" x14ac:dyDescent="0.2">
      <c r="B749" s="159"/>
      <c r="C749" s="159"/>
      <c r="D749" s="159"/>
      <c r="E749" s="159"/>
      <c r="F749" s="159"/>
    </row>
    <row r="750" spans="2:6" ht="15" x14ac:dyDescent="0.2">
      <c r="B750" s="159"/>
      <c r="C750" s="159"/>
      <c r="D750" s="159"/>
      <c r="E750" s="159"/>
      <c r="F750" s="159"/>
    </row>
    <row r="751" spans="2:6" ht="15" x14ac:dyDescent="0.2">
      <c r="B751" s="159"/>
      <c r="C751" s="159"/>
      <c r="D751" s="159"/>
      <c r="E751" s="159"/>
      <c r="F751" s="159"/>
    </row>
    <row r="752" spans="2:6" ht="15" x14ac:dyDescent="0.2">
      <c r="B752" s="159"/>
      <c r="C752" s="159"/>
      <c r="D752" s="159"/>
      <c r="E752" s="159"/>
      <c r="F752" s="159"/>
    </row>
    <row r="753" spans="2:6" ht="15" x14ac:dyDescent="0.2">
      <c r="B753" s="159"/>
      <c r="C753" s="159"/>
      <c r="D753" s="159"/>
      <c r="E753" s="159"/>
      <c r="F753" s="159"/>
    </row>
    <row r="754" spans="2:6" ht="15" x14ac:dyDescent="0.2">
      <c r="B754" s="159"/>
      <c r="C754" s="159"/>
      <c r="D754" s="159"/>
      <c r="E754" s="159"/>
      <c r="F754" s="159"/>
    </row>
    <row r="755" spans="2:6" ht="15" x14ac:dyDescent="0.2">
      <c r="B755" s="159"/>
      <c r="C755" s="159"/>
      <c r="D755" s="159"/>
      <c r="E755" s="159"/>
      <c r="F755" s="159"/>
    </row>
    <row r="756" spans="2:6" ht="15" x14ac:dyDescent="0.2">
      <c r="B756" s="159"/>
      <c r="C756" s="159"/>
      <c r="D756" s="159"/>
      <c r="E756" s="159"/>
      <c r="F756" s="159"/>
    </row>
    <row r="757" spans="2:6" ht="15" x14ac:dyDescent="0.2">
      <c r="B757" s="159"/>
      <c r="C757" s="159"/>
      <c r="D757" s="159"/>
      <c r="E757" s="159"/>
      <c r="F757" s="159"/>
    </row>
    <row r="758" spans="2:6" ht="15" x14ac:dyDescent="0.2">
      <c r="B758" s="159"/>
      <c r="C758" s="159"/>
      <c r="D758" s="159"/>
      <c r="E758" s="159"/>
      <c r="F758" s="159"/>
    </row>
    <row r="759" spans="2:6" ht="15" x14ac:dyDescent="0.2">
      <c r="B759" s="159"/>
      <c r="C759" s="159"/>
      <c r="D759" s="159"/>
      <c r="E759" s="159"/>
      <c r="F759" s="159"/>
    </row>
    <row r="760" spans="2:6" ht="15" x14ac:dyDescent="0.2">
      <c r="B760" s="159"/>
      <c r="C760" s="159"/>
      <c r="D760" s="159"/>
      <c r="E760" s="159"/>
      <c r="F760" s="159"/>
    </row>
    <row r="761" spans="2:6" ht="15" x14ac:dyDescent="0.2">
      <c r="B761" s="159"/>
      <c r="C761" s="159"/>
      <c r="D761" s="159"/>
      <c r="E761" s="159"/>
      <c r="F761" s="159"/>
    </row>
    <row r="762" spans="2:6" ht="15" x14ac:dyDescent="0.2">
      <c r="B762" s="159"/>
      <c r="C762" s="159"/>
      <c r="D762" s="159"/>
      <c r="E762" s="159"/>
      <c r="F762" s="159"/>
    </row>
    <row r="763" spans="2:6" ht="15" x14ac:dyDescent="0.2">
      <c r="B763" s="159"/>
      <c r="C763" s="159"/>
      <c r="D763" s="159"/>
      <c r="E763" s="159"/>
      <c r="F763" s="159"/>
    </row>
    <row r="764" spans="2:6" ht="15" x14ac:dyDescent="0.2">
      <c r="B764" s="159"/>
      <c r="C764" s="159"/>
      <c r="D764" s="159"/>
      <c r="E764" s="159"/>
      <c r="F764" s="159"/>
    </row>
    <row r="765" spans="2:6" ht="15" x14ac:dyDescent="0.2">
      <c r="B765" s="159"/>
      <c r="C765" s="159"/>
      <c r="D765" s="159"/>
      <c r="E765" s="159"/>
      <c r="F765" s="159"/>
    </row>
    <row r="766" spans="2:6" ht="15" x14ac:dyDescent="0.2">
      <c r="B766" s="159"/>
      <c r="C766" s="159"/>
      <c r="D766" s="159"/>
      <c r="E766" s="159"/>
      <c r="F766" s="159"/>
    </row>
    <row r="767" spans="2:6" ht="15" x14ac:dyDescent="0.2">
      <c r="B767" s="159"/>
      <c r="C767" s="159"/>
      <c r="D767" s="159"/>
      <c r="E767" s="159"/>
      <c r="F767" s="159"/>
    </row>
    <row r="768" spans="2:6" ht="15" x14ac:dyDescent="0.2">
      <c r="B768" s="159"/>
      <c r="C768" s="159"/>
      <c r="D768" s="159"/>
      <c r="E768" s="159"/>
      <c r="F768" s="159"/>
    </row>
    <row r="769" spans="2:6" ht="15" x14ac:dyDescent="0.2">
      <c r="B769" s="159"/>
      <c r="C769" s="159"/>
      <c r="D769" s="159"/>
      <c r="E769" s="159"/>
      <c r="F769" s="159"/>
    </row>
    <row r="770" spans="2:6" ht="15" x14ac:dyDescent="0.2">
      <c r="B770" s="159"/>
      <c r="C770" s="159"/>
      <c r="D770" s="159"/>
      <c r="E770" s="159"/>
      <c r="F770" s="159"/>
    </row>
    <row r="771" spans="2:6" ht="15" x14ac:dyDescent="0.2">
      <c r="B771" s="159"/>
      <c r="C771" s="159"/>
      <c r="D771" s="159"/>
      <c r="E771" s="159"/>
      <c r="F771" s="159"/>
    </row>
    <row r="772" spans="2:6" ht="15" x14ac:dyDescent="0.2">
      <c r="B772" s="159"/>
      <c r="C772" s="159"/>
      <c r="D772" s="159"/>
      <c r="E772" s="159"/>
      <c r="F772" s="159"/>
    </row>
    <row r="773" spans="2:6" ht="15" x14ac:dyDescent="0.2">
      <c r="B773" s="159"/>
      <c r="C773" s="159"/>
      <c r="D773" s="159"/>
      <c r="E773" s="159"/>
      <c r="F773" s="159"/>
    </row>
    <row r="774" spans="2:6" ht="15" x14ac:dyDescent="0.2">
      <c r="B774" s="159"/>
      <c r="C774" s="159"/>
      <c r="D774" s="159"/>
      <c r="E774" s="159"/>
      <c r="F774" s="159"/>
    </row>
    <row r="775" spans="2:6" ht="15" x14ac:dyDescent="0.2">
      <c r="B775" s="159"/>
      <c r="C775" s="159"/>
      <c r="D775" s="159"/>
      <c r="E775" s="159"/>
      <c r="F775" s="159"/>
    </row>
    <row r="776" spans="2:6" ht="15" x14ac:dyDescent="0.2">
      <c r="B776" s="159"/>
      <c r="C776" s="159"/>
      <c r="D776" s="159"/>
      <c r="E776" s="159"/>
      <c r="F776" s="159"/>
    </row>
    <row r="777" spans="2:6" ht="15" x14ac:dyDescent="0.2">
      <c r="B777" s="159"/>
      <c r="C777" s="159"/>
      <c r="D777" s="159"/>
      <c r="E777" s="159"/>
      <c r="F777" s="159"/>
    </row>
    <row r="778" spans="2:6" ht="15" x14ac:dyDescent="0.2">
      <c r="B778" s="159"/>
      <c r="C778" s="159"/>
      <c r="D778" s="159"/>
      <c r="E778" s="159"/>
      <c r="F778" s="159"/>
    </row>
    <row r="779" spans="2:6" ht="15" x14ac:dyDescent="0.2">
      <c r="B779" s="159"/>
      <c r="C779" s="159"/>
      <c r="D779" s="159"/>
      <c r="E779" s="159"/>
      <c r="F779" s="159"/>
    </row>
    <row r="780" spans="2:6" ht="15" x14ac:dyDescent="0.2">
      <c r="B780" s="159"/>
      <c r="C780" s="159"/>
      <c r="D780" s="159"/>
      <c r="E780" s="159"/>
      <c r="F780" s="159"/>
    </row>
    <row r="781" spans="2:6" ht="15" x14ac:dyDescent="0.2">
      <c r="B781" s="159"/>
      <c r="C781" s="159"/>
      <c r="D781" s="159"/>
      <c r="E781" s="159"/>
      <c r="F781" s="159"/>
    </row>
    <row r="782" spans="2:6" ht="15" x14ac:dyDescent="0.2">
      <c r="B782" s="159"/>
      <c r="C782" s="159"/>
      <c r="D782" s="159"/>
      <c r="E782" s="159"/>
      <c r="F782" s="159"/>
    </row>
    <row r="783" spans="2:6" ht="15" x14ac:dyDescent="0.2">
      <c r="B783" s="159"/>
      <c r="C783" s="159"/>
      <c r="D783" s="159"/>
      <c r="E783" s="159"/>
      <c r="F783" s="159"/>
    </row>
    <row r="784" spans="2:6" ht="15" x14ac:dyDescent="0.2">
      <c r="B784" s="159"/>
      <c r="C784" s="159"/>
      <c r="D784" s="159"/>
      <c r="E784" s="159"/>
      <c r="F784" s="159"/>
    </row>
    <row r="785" spans="2:6" ht="15" x14ac:dyDescent="0.2">
      <c r="B785" s="159"/>
      <c r="C785" s="159"/>
      <c r="D785" s="159"/>
      <c r="E785" s="159"/>
      <c r="F785" s="159"/>
    </row>
    <row r="786" spans="2:6" ht="15" x14ac:dyDescent="0.2">
      <c r="B786" s="159"/>
      <c r="C786" s="159"/>
      <c r="D786" s="159"/>
      <c r="E786" s="159"/>
      <c r="F786" s="159"/>
    </row>
    <row r="787" spans="2:6" ht="15" x14ac:dyDescent="0.2">
      <c r="B787" s="159"/>
      <c r="C787" s="159"/>
      <c r="D787" s="159"/>
      <c r="E787" s="159"/>
      <c r="F787" s="159"/>
    </row>
    <row r="788" spans="2:6" ht="15" x14ac:dyDescent="0.2">
      <c r="B788" s="159"/>
      <c r="C788" s="159"/>
      <c r="D788" s="159"/>
      <c r="E788" s="159"/>
      <c r="F788" s="159"/>
    </row>
    <row r="789" spans="2:6" ht="15" x14ac:dyDescent="0.2">
      <c r="B789" s="159"/>
      <c r="C789" s="159"/>
      <c r="D789" s="159"/>
      <c r="E789" s="159"/>
      <c r="F789" s="159"/>
    </row>
    <row r="790" spans="2:6" ht="15" x14ac:dyDescent="0.2">
      <c r="B790" s="159"/>
      <c r="C790" s="159"/>
      <c r="D790" s="159"/>
      <c r="E790" s="159"/>
      <c r="F790" s="159"/>
    </row>
    <row r="791" spans="2:6" ht="15" x14ac:dyDescent="0.2">
      <c r="B791" s="159"/>
      <c r="C791" s="159"/>
      <c r="D791" s="159"/>
      <c r="E791" s="159"/>
      <c r="F791" s="159"/>
    </row>
    <row r="792" spans="2:6" ht="15" x14ac:dyDescent="0.2">
      <c r="B792" s="159"/>
      <c r="C792" s="159"/>
      <c r="D792" s="159"/>
      <c r="E792" s="159"/>
      <c r="F792" s="159"/>
    </row>
    <row r="793" spans="2:6" ht="15" x14ac:dyDescent="0.2">
      <c r="B793" s="159"/>
      <c r="C793" s="159"/>
      <c r="D793" s="159"/>
      <c r="E793" s="159"/>
      <c r="F793" s="159"/>
    </row>
    <row r="794" spans="2:6" ht="15" x14ac:dyDescent="0.2">
      <c r="B794" s="159"/>
      <c r="C794" s="159"/>
      <c r="D794" s="159"/>
      <c r="E794" s="159"/>
      <c r="F794" s="159"/>
    </row>
    <row r="795" spans="2:6" ht="15" x14ac:dyDescent="0.2">
      <c r="B795" s="159"/>
      <c r="C795" s="159"/>
      <c r="D795" s="159"/>
      <c r="E795" s="159"/>
      <c r="F795" s="159"/>
    </row>
    <row r="796" spans="2:6" ht="15" x14ac:dyDescent="0.2">
      <c r="B796" s="159"/>
      <c r="C796" s="159"/>
      <c r="D796" s="159"/>
      <c r="E796" s="159"/>
      <c r="F796" s="159"/>
    </row>
    <row r="797" spans="2:6" ht="15" x14ac:dyDescent="0.2">
      <c r="B797" s="159"/>
      <c r="C797" s="159"/>
      <c r="D797" s="159"/>
      <c r="E797" s="159"/>
      <c r="F797" s="159"/>
    </row>
    <row r="798" spans="2:6" ht="15" x14ac:dyDescent="0.2">
      <c r="B798" s="159"/>
      <c r="C798" s="159"/>
      <c r="D798" s="159"/>
      <c r="E798" s="159"/>
      <c r="F798" s="159"/>
    </row>
    <row r="799" spans="2:6" ht="15" x14ac:dyDescent="0.2">
      <c r="B799" s="159"/>
      <c r="C799" s="159"/>
      <c r="D799" s="159"/>
      <c r="E799" s="159"/>
      <c r="F799" s="159"/>
    </row>
    <row r="800" spans="2:6" ht="15" x14ac:dyDescent="0.2">
      <c r="B800" s="159"/>
      <c r="C800" s="159"/>
      <c r="D800" s="159"/>
      <c r="E800" s="159"/>
      <c r="F800" s="159"/>
    </row>
    <row r="801" spans="2:6" ht="15" x14ac:dyDescent="0.2">
      <c r="B801" s="159"/>
      <c r="C801" s="159"/>
      <c r="D801" s="159"/>
      <c r="E801" s="159"/>
      <c r="F801" s="159"/>
    </row>
    <row r="802" spans="2:6" ht="15" x14ac:dyDescent="0.2">
      <c r="B802" s="159"/>
      <c r="C802" s="159"/>
      <c r="D802" s="159"/>
      <c r="E802" s="159"/>
      <c r="F802" s="159"/>
    </row>
    <row r="803" spans="2:6" ht="15" x14ac:dyDescent="0.2">
      <c r="B803" s="159"/>
      <c r="C803" s="159"/>
      <c r="D803" s="159"/>
      <c r="E803" s="159"/>
      <c r="F803" s="159"/>
    </row>
    <row r="804" spans="2:6" ht="15" x14ac:dyDescent="0.2">
      <c r="B804" s="159"/>
      <c r="C804" s="159"/>
      <c r="D804" s="159"/>
      <c r="E804" s="159"/>
      <c r="F804" s="159"/>
    </row>
    <row r="805" spans="2:6" ht="15" x14ac:dyDescent="0.2">
      <c r="B805" s="159"/>
      <c r="C805" s="159"/>
      <c r="D805" s="159"/>
      <c r="E805" s="159"/>
      <c r="F805" s="159"/>
    </row>
    <row r="806" spans="2:6" ht="15" x14ac:dyDescent="0.2">
      <c r="B806" s="159"/>
      <c r="C806" s="159"/>
      <c r="D806" s="159"/>
      <c r="E806" s="159"/>
      <c r="F806" s="159"/>
    </row>
    <row r="807" spans="2:6" ht="15" x14ac:dyDescent="0.2">
      <c r="B807" s="159"/>
      <c r="C807" s="159"/>
      <c r="D807" s="159"/>
      <c r="E807" s="159"/>
      <c r="F807" s="159"/>
    </row>
    <row r="808" spans="2:6" ht="15" x14ac:dyDescent="0.2">
      <c r="B808" s="159"/>
      <c r="C808" s="159"/>
      <c r="D808" s="159"/>
      <c r="E808" s="159"/>
      <c r="F808" s="159"/>
    </row>
    <row r="809" spans="2:6" ht="15" x14ac:dyDescent="0.2">
      <c r="B809" s="159"/>
      <c r="C809" s="159"/>
      <c r="D809" s="159"/>
      <c r="E809" s="159"/>
      <c r="F809" s="159"/>
    </row>
    <row r="810" spans="2:6" ht="15" x14ac:dyDescent="0.2">
      <c r="B810" s="159"/>
      <c r="C810" s="159"/>
      <c r="D810" s="159"/>
      <c r="E810" s="159"/>
      <c r="F810" s="159"/>
    </row>
    <row r="811" spans="2:6" ht="15" x14ac:dyDescent="0.2">
      <c r="B811" s="159"/>
      <c r="C811" s="159"/>
      <c r="D811" s="159"/>
      <c r="E811" s="159"/>
      <c r="F811" s="159"/>
    </row>
    <row r="812" spans="2:6" ht="15" x14ac:dyDescent="0.2">
      <c r="B812" s="159"/>
      <c r="C812" s="159"/>
      <c r="D812" s="159"/>
      <c r="E812" s="159"/>
      <c r="F812" s="159"/>
    </row>
    <row r="813" spans="2:6" ht="15" x14ac:dyDescent="0.2">
      <c r="B813" s="159"/>
      <c r="C813" s="159"/>
      <c r="D813" s="159"/>
      <c r="E813" s="159"/>
      <c r="F813" s="159"/>
    </row>
    <row r="814" spans="2:6" ht="15" x14ac:dyDescent="0.2">
      <c r="B814" s="159"/>
      <c r="C814" s="159"/>
      <c r="D814" s="159"/>
      <c r="E814" s="159"/>
      <c r="F814" s="159"/>
    </row>
    <row r="815" spans="2:6" ht="15" x14ac:dyDescent="0.2">
      <c r="B815" s="159"/>
      <c r="C815" s="159"/>
      <c r="D815" s="159"/>
      <c r="E815" s="159"/>
      <c r="F815" s="159"/>
    </row>
    <row r="816" spans="2:6" ht="15" x14ac:dyDescent="0.2">
      <c r="B816" s="159"/>
      <c r="C816" s="159"/>
      <c r="D816" s="159"/>
      <c r="E816" s="159"/>
      <c r="F816" s="159"/>
    </row>
    <row r="817" spans="2:6" ht="15" x14ac:dyDescent="0.2">
      <c r="B817" s="159"/>
      <c r="C817" s="159"/>
      <c r="D817" s="159"/>
      <c r="E817" s="159"/>
      <c r="F817" s="159"/>
    </row>
    <row r="818" spans="2:6" ht="15" x14ac:dyDescent="0.2">
      <c r="B818" s="159"/>
      <c r="C818" s="159"/>
      <c r="D818" s="159"/>
      <c r="E818" s="159"/>
      <c r="F818" s="159"/>
    </row>
    <row r="819" spans="2:6" ht="15" x14ac:dyDescent="0.2">
      <c r="B819" s="159"/>
      <c r="C819" s="159"/>
      <c r="D819" s="159"/>
      <c r="E819" s="159"/>
      <c r="F819" s="159"/>
    </row>
    <row r="820" spans="2:6" ht="15" x14ac:dyDescent="0.2">
      <c r="B820" s="159"/>
      <c r="C820" s="159"/>
      <c r="D820" s="159"/>
      <c r="E820" s="159"/>
      <c r="F820" s="159"/>
    </row>
    <row r="821" spans="2:6" ht="15" x14ac:dyDescent="0.2">
      <c r="B821" s="159"/>
      <c r="C821" s="159"/>
      <c r="D821" s="159"/>
      <c r="E821" s="159"/>
      <c r="F821" s="159"/>
    </row>
    <row r="822" spans="2:6" ht="15" x14ac:dyDescent="0.2">
      <c r="B822" s="159"/>
      <c r="C822" s="159"/>
      <c r="D822" s="159"/>
      <c r="E822" s="159"/>
      <c r="F822" s="159"/>
    </row>
    <row r="823" spans="2:6" ht="15" x14ac:dyDescent="0.2">
      <c r="B823" s="159"/>
      <c r="C823" s="159"/>
      <c r="D823" s="159"/>
      <c r="E823" s="159"/>
      <c r="F823" s="159"/>
    </row>
    <row r="824" spans="2:6" ht="15" x14ac:dyDescent="0.2">
      <c r="B824" s="159"/>
      <c r="C824" s="159"/>
      <c r="D824" s="159"/>
      <c r="E824" s="159"/>
      <c r="F824" s="159"/>
    </row>
    <row r="825" spans="2:6" ht="15" x14ac:dyDescent="0.2">
      <c r="B825" s="159"/>
      <c r="C825" s="159"/>
      <c r="D825" s="159"/>
      <c r="E825" s="159"/>
      <c r="F825" s="159"/>
    </row>
    <row r="826" spans="2:6" ht="15" x14ac:dyDescent="0.2">
      <c r="B826" s="159"/>
      <c r="C826" s="159"/>
      <c r="D826" s="159"/>
      <c r="E826" s="159"/>
      <c r="F826" s="159"/>
    </row>
    <row r="827" spans="2:6" ht="15" x14ac:dyDescent="0.2">
      <c r="B827" s="159"/>
      <c r="C827" s="159"/>
      <c r="D827" s="159"/>
      <c r="E827" s="159"/>
      <c r="F827" s="159"/>
    </row>
    <row r="828" spans="2:6" ht="15" x14ac:dyDescent="0.2">
      <c r="B828" s="159"/>
      <c r="C828" s="159"/>
      <c r="D828" s="159"/>
      <c r="E828" s="159"/>
      <c r="F828" s="159"/>
    </row>
    <row r="829" spans="2:6" ht="15" x14ac:dyDescent="0.2">
      <c r="B829" s="159"/>
      <c r="C829" s="159"/>
      <c r="D829" s="159"/>
      <c r="E829" s="159"/>
      <c r="F829" s="159"/>
    </row>
    <row r="830" spans="2:6" ht="15" x14ac:dyDescent="0.2">
      <c r="B830" s="159"/>
      <c r="C830" s="159"/>
      <c r="D830" s="159"/>
      <c r="E830" s="159"/>
      <c r="F830" s="159"/>
    </row>
    <row r="831" spans="2:6" ht="15" x14ac:dyDescent="0.2">
      <c r="B831" s="159"/>
      <c r="C831" s="159"/>
      <c r="D831" s="159"/>
      <c r="E831" s="159"/>
      <c r="F831" s="159"/>
    </row>
    <row r="832" spans="2:6" ht="15" x14ac:dyDescent="0.2">
      <c r="B832" s="159"/>
      <c r="C832" s="159"/>
      <c r="D832" s="159"/>
      <c r="E832" s="159"/>
      <c r="F832" s="159"/>
    </row>
    <row r="833" spans="2:6" ht="15" x14ac:dyDescent="0.2">
      <c r="B833" s="159"/>
      <c r="C833" s="159"/>
      <c r="D833" s="159"/>
      <c r="E833" s="159"/>
      <c r="F833" s="159"/>
    </row>
    <row r="834" spans="2:6" ht="15" x14ac:dyDescent="0.2">
      <c r="B834" s="159"/>
      <c r="C834" s="159"/>
      <c r="D834" s="159"/>
      <c r="E834" s="159"/>
      <c r="F834" s="159"/>
    </row>
    <row r="835" spans="2:6" ht="15" x14ac:dyDescent="0.2">
      <c r="B835" s="159"/>
      <c r="C835" s="159"/>
      <c r="D835" s="159"/>
      <c r="E835" s="159"/>
      <c r="F835" s="159"/>
    </row>
    <row r="836" spans="2:6" ht="15" x14ac:dyDescent="0.2">
      <c r="B836" s="159"/>
      <c r="C836" s="159"/>
      <c r="D836" s="159"/>
      <c r="E836" s="159"/>
      <c r="F836" s="159"/>
    </row>
    <row r="837" spans="2:6" ht="15" x14ac:dyDescent="0.2">
      <c r="B837" s="159"/>
      <c r="C837" s="159"/>
      <c r="D837" s="159"/>
      <c r="E837" s="159"/>
      <c r="F837" s="159"/>
    </row>
    <row r="838" spans="2:6" ht="15" x14ac:dyDescent="0.2">
      <c r="B838" s="159"/>
      <c r="C838" s="159"/>
      <c r="D838" s="159"/>
      <c r="E838" s="159"/>
      <c r="F838" s="159"/>
    </row>
    <row r="839" spans="2:6" ht="15" x14ac:dyDescent="0.2">
      <c r="B839" s="159"/>
      <c r="C839" s="159"/>
      <c r="D839" s="159"/>
      <c r="E839" s="159"/>
      <c r="F839" s="159"/>
    </row>
    <row r="840" spans="2:6" ht="15" x14ac:dyDescent="0.2">
      <c r="B840" s="159"/>
      <c r="C840" s="159"/>
      <c r="D840" s="159"/>
      <c r="E840" s="159"/>
      <c r="F840" s="159"/>
    </row>
    <row r="841" spans="2:6" ht="15" x14ac:dyDescent="0.2">
      <c r="B841" s="159"/>
      <c r="C841" s="159"/>
      <c r="D841" s="159"/>
      <c r="E841" s="159"/>
      <c r="F841" s="159"/>
    </row>
    <row r="842" spans="2:6" ht="15" x14ac:dyDescent="0.2">
      <c r="B842" s="159"/>
      <c r="C842" s="159"/>
      <c r="D842" s="159"/>
      <c r="E842" s="159"/>
      <c r="F842" s="159"/>
    </row>
    <row r="843" spans="2:6" ht="15" x14ac:dyDescent="0.2">
      <c r="B843" s="159"/>
      <c r="C843" s="159"/>
      <c r="D843" s="159"/>
      <c r="E843" s="159"/>
      <c r="F843" s="159"/>
    </row>
    <row r="844" spans="2:6" ht="15" x14ac:dyDescent="0.2">
      <c r="B844" s="159"/>
      <c r="C844" s="159"/>
      <c r="D844" s="159"/>
      <c r="E844" s="159"/>
      <c r="F844" s="159"/>
    </row>
    <row r="845" spans="2:6" ht="15" x14ac:dyDescent="0.2">
      <c r="B845" s="159"/>
      <c r="C845" s="159"/>
      <c r="D845" s="159"/>
      <c r="E845" s="159"/>
      <c r="F845" s="159"/>
    </row>
    <row r="846" spans="2:6" ht="15" x14ac:dyDescent="0.2">
      <c r="B846" s="159"/>
      <c r="C846" s="159"/>
      <c r="D846" s="159"/>
      <c r="E846" s="159"/>
      <c r="F846" s="159"/>
    </row>
    <row r="847" spans="2:6" ht="15" x14ac:dyDescent="0.2">
      <c r="B847" s="159"/>
      <c r="C847" s="159"/>
      <c r="D847" s="159"/>
      <c r="E847" s="159"/>
      <c r="F847" s="159"/>
    </row>
    <row r="848" spans="2:6" ht="15" x14ac:dyDescent="0.2">
      <c r="B848" s="159"/>
      <c r="C848" s="159"/>
      <c r="D848" s="159"/>
      <c r="E848" s="159"/>
      <c r="F848" s="159"/>
    </row>
    <row r="849" spans="2:6" ht="15" x14ac:dyDescent="0.2">
      <c r="B849" s="159"/>
      <c r="C849" s="159"/>
      <c r="D849" s="159"/>
      <c r="E849" s="159"/>
      <c r="F849" s="159"/>
    </row>
    <row r="850" spans="2:6" ht="15" x14ac:dyDescent="0.2">
      <c r="B850" s="159"/>
      <c r="C850" s="159"/>
      <c r="D850" s="159"/>
      <c r="E850" s="159"/>
      <c r="F850" s="159"/>
    </row>
    <row r="851" spans="2:6" ht="15" x14ac:dyDescent="0.2">
      <c r="B851" s="159"/>
      <c r="C851" s="159"/>
      <c r="D851" s="159"/>
      <c r="E851" s="159"/>
      <c r="F851" s="159"/>
    </row>
    <row r="852" spans="2:6" ht="15" x14ac:dyDescent="0.2">
      <c r="B852" s="159"/>
      <c r="C852" s="159"/>
      <c r="D852" s="159"/>
      <c r="E852" s="159"/>
      <c r="F852" s="159"/>
    </row>
    <row r="853" spans="2:6" ht="15" x14ac:dyDescent="0.2">
      <c r="B853" s="159"/>
      <c r="C853" s="159"/>
      <c r="D853" s="159"/>
      <c r="E853" s="159"/>
      <c r="F853" s="159"/>
    </row>
    <row r="854" spans="2:6" ht="15" x14ac:dyDescent="0.2">
      <c r="B854" s="159"/>
      <c r="C854" s="159"/>
      <c r="D854" s="159"/>
      <c r="E854" s="159"/>
      <c r="F854" s="159"/>
    </row>
    <row r="855" spans="2:6" ht="15" x14ac:dyDescent="0.2">
      <c r="B855" s="159"/>
      <c r="C855" s="159"/>
      <c r="D855" s="159"/>
      <c r="E855" s="159"/>
      <c r="F855" s="159"/>
    </row>
    <row r="856" spans="2:6" ht="15" x14ac:dyDescent="0.2">
      <c r="B856" s="159"/>
      <c r="C856" s="159"/>
      <c r="D856" s="159"/>
      <c r="E856" s="159"/>
      <c r="F856" s="159"/>
    </row>
    <row r="857" spans="2:6" ht="15" x14ac:dyDescent="0.2">
      <c r="B857" s="159"/>
      <c r="C857" s="159"/>
      <c r="D857" s="159"/>
      <c r="E857" s="159"/>
      <c r="F857" s="159"/>
    </row>
    <row r="858" spans="2:6" ht="15" x14ac:dyDescent="0.2">
      <c r="B858" s="159"/>
      <c r="C858" s="159"/>
      <c r="D858" s="159"/>
      <c r="E858" s="159"/>
      <c r="F858" s="159"/>
    </row>
    <row r="859" spans="2:6" ht="15" x14ac:dyDescent="0.2">
      <c r="B859" s="159"/>
      <c r="C859" s="159"/>
      <c r="D859" s="159"/>
      <c r="E859" s="159"/>
      <c r="F859" s="159"/>
    </row>
    <row r="860" spans="2:6" ht="15" x14ac:dyDescent="0.2">
      <c r="B860" s="159"/>
      <c r="C860" s="159"/>
      <c r="D860" s="159"/>
      <c r="E860" s="159"/>
      <c r="F860" s="159"/>
    </row>
    <row r="861" spans="2:6" ht="15" x14ac:dyDescent="0.2">
      <c r="B861" s="159"/>
      <c r="C861" s="159"/>
      <c r="D861" s="159"/>
      <c r="E861" s="159"/>
      <c r="F861" s="159"/>
    </row>
    <row r="862" spans="2:6" ht="15" x14ac:dyDescent="0.2">
      <c r="B862" s="159"/>
      <c r="C862" s="159"/>
      <c r="D862" s="159"/>
      <c r="E862" s="159"/>
      <c r="F862" s="159"/>
    </row>
    <row r="863" spans="2:6" ht="15" x14ac:dyDescent="0.2">
      <c r="B863" s="159"/>
      <c r="C863" s="159"/>
      <c r="D863" s="159"/>
      <c r="E863" s="159"/>
      <c r="F863" s="159"/>
    </row>
    <row r="864" spans="2:6" ht="15" x14ac:dyDescent="0.2">
      <c r="B864" s="159"/>
      <c r="C864" s="159"/>
      <c r="D864" s="159"/>
      <c r="E864" s="159"/>
      <c r="F864" s="159"/>
    </row>
    <row r="865" spans="2:6" ht="15" x14ac:dyDescent="0.2">
      <c r="B865" s="159"/>
      <c r="C865" s="159"/>
      <c r="D865" s="159"/>
      <c r="E865" s="159"/>
      <c r="F865" s="159"/>
    </row>
    <row r="866" spans="2:6" ht="15" x14ac:dyDescent="0.2">
      <c r="B866" s="159"/>
      <c r="C866" s="159"/>
      <c r="D866" s="159"/>
      <c r="E866" s="159"/>
      <c r="F866" s="159"/>
    </row>
    <row r="867" spans="2:6" ht="15" x14ac:dyDescent="0.2">
      <c r="B867" s="159"/>
      <c r="C867" s="159"/>
      <c r="D867" s="159"/>
      <c r="E867" s="159"/>
      <c r="F867" s="159"/>
    </row>
    <row r="868" spans="2:6" ht="15" x14ac:dyDescent="0.2">
      <c r="B868" s="159"/>
      <c r="C868" s="159"/>
      <c r="D868" s="159"/>
      <c r="E868" s="159"/>
      <c r="F868" s="159"/>
    </row>
    <row r="869" spans="2:6" ht="15" x14ac:dyDescent="0.2">
      <c r="B869" s="159"/>
      <c r="C869" s="159"/>
      <c r="D869" s="159"/>
      <c r="E869" s="159"/>
      <c r="F869" s="159"/>
    </row>
    <row r="870" spans="2:6" ht="15" x14ac:dyDescent="0.2">
      <c r="B870" s="159"/>
      <c r="C870" s="159"/>
      <c r="D870" s="159"/>
      <c r="E870" s="159"/>
      <c r="F870" s="159"/>
    </row>
    <row r="871" spans="2:6" ht="15" x14ac:dyDescent="0.2">
      <c r="B871" s="159"/>
      <c r="C871" s="159"/>
      <c r="D871" s="159"/>
      <c r="E871" s="159"/>
      <c r="F871" s="159"/>
    </row>
    <row r="872" spans="2:6" ht="15" x14ac:dyDescent="0.2">
      <c r="B872" s="159"/>
      <c r="C872" s="159"/>
      <c r="D872" s="159"/>
      <c r="E872" s="159"/>
      <c r="F872" s="159"/>
    </row>
    <row r="873" spans="2:6" ht="15" x14ac:dyDescent="0.2">
      <c r="B873" s="159"/>
      <c r="C873" s="159"/>
      <c r="D873" s="159"/>
      <c r="E873" s="159"/>
      <c r="F873" s="159"/>
    </row>
    <row r="874" spans="2:6" ht="15" x14ac:dyDescent="0.2">
      <c r="B874" s="159"/>
      <c r="C874" s="159"/>
      <c r="D874" s="159"/>
      <c r="E874" s="159"/>
      <c r="F874" s="159"/>
    </row>
    <row r="875" spans="2:6" ht="15" x14ac:dyDescent="0.2">
      <c r="B875" s="159"/>
      <c r="C875" s="159"/>
      <c r="D875" s="159"/>
      <c r="E875" s="159"/>
      <c r="F875" s="159"/>
    </row>
    <row r="876" spans="2:6" ht="15" x14ac:dyDescent="0.2">
      <c r="B876" s="159"/>
      <c r="C876" s="159"/>
      <c r="D876" s="159"/>
      <c r="E876" s="159"/>
      <c r="F876" s="159"/>
    </row>
    <row r="877" spans="2:6" ht="15" x14ac:dyDescent="0.2">
      <c r="B877" s="159"/>
      <c r="C877" s="159"/>
      <c r="D877" s="159"/>
      <c r="E877" s="159"/>
      <c r="F877" s="159"/>
    </row>
    <row r="878" spans="2:6" ht="15" x14ac:dyDescent="0.2">
      <c r="B878" s="159"/>
      <c r="C878" s="159"/>
      <c r="D878" s="159"/>
      <c r="E878" s="159"/>
      <c r="F878" s="159"/>
    </row>
    <row r="879" spans="2:6" ht="15" x14ac:dyDescent="0.2">
      <c r="B879" s="159"/>
      <c r="C879" s="159"/>
      <c r="D879" s="159"/>
      <c r="E879" s="159"/>
      <c r="F879" s="159"/>
    </row>
    <row r="880" spans="2:6" ht="15" x14ac:dyDescent="0.2">
      <c r="B880" s="159"/>
      <c r="C880" s="159"/>
      <c r="D880" s="159"/>
      <c r="E880" s="159"/>
      <c r="F880" s="159"/>
    </row>
    <row r="881" spans="2:6" ht="15" x14ac:dyDescent="0.2">
      <c r="B881" s="159"/>
      <c r="C881" s="159"/>
      <c r="D881" s="159"/>
      <c r="E881" s="159"/>
      <c r="F881" s="159"/>
    </row>
    <row r="882" spans="2:6" ht="15" x14ac:dyDescent="0.2">
      <c r="B882" s="159"/>
      <c r="C882" s="159"/>
      <c r="D882" s="159"/>
      <c r="E882" s="159"/>
      <c r="F882" s="159"/>
    </row>
    <row r="883" spans="2:6" ht="15" x14ac:dyDescent="0.2">
      <c r="B883" s="159"/>
      <c r="C883" s="159"/>
      <c r="D883" s="159"/>
      <c r="E883" s="159"/>
      <c r="F883" s="159"/>
    </row>
    <row r="884" spans="2:6" ht="15" x14ac:dyDescent="0.2">
      <c r="B884" s="159"/>
      <c r="C884" s="159"/>
      <c r="D884" s="159"/>
      <c r="E884" s="159"/>
      <c r="F884" s="159"/>
    </row>
    <row r="885" spans="2:6" ht="15" x14ac:dyDescent="0.2">
      <c r="B885" s="159"/>
      <c r="C885" s="159"/>
      <c r="D885" s="159"/>
      <c r="E885" s="159"/>
      <c r="F885" s="159"/>
    </row>
    <row r="886" spans="2:6" ht="15" x14ac:dyDescent="0.2">
      <c r="B886" s="159"/>
      <c r="C886" s="159"/>
      <c r="D886" s="159"/>
      <c r="E886" s="159"/>
      <c r="F886" s="159"/>
    </row>
    <row r="887" spans="2:6" ht="15" x14ac:dyDescent="0.2">
      <c r="B887" s="159"/>
      <c r="C887" s="159"/>
      <c r="D887" s="159"/>
      <c r="E887" s="159"/>
      <c r="F887" s="159"/>
    </row>
    <row r="888" spans="2:6" ht="15" x14ac:dyDescent="0.2">
      <c r="B888" s="159"/>
      <c r="C888" s="159"/>
      <c r="D888" s="159"/>
      <c r="E888" s="159"/>
      <c r="F888" s="159"/>
    </row>
    <row r="889" spans="2:6" ht="15" x14ac:dyDescent="0.2">
      <c r="B889" s="159"/>
      <c r="C889" s="159"/>
      <c r="D889" s="159"/>
      <c r="E889" s="159"/>
      <c r="F889" s="159"/>
    </row>
    <row r="890" spans="2:6" ht="15" x14ac:dyDescent="0.2">
      <c r="B890" s="159"/>
      <c r="C890" s="159"/>
      <c r="D890" s="159"/>
      <c r="E890" s="159"/>
      <c r="F890" s="159"/>
    </row>
    <row r="891" spans="2:6" ht="15" x14ac:dyDescent="0.2">
      <c r="B891" s="159"/>
      <c r="C891" s="159"/>
      <c r="D891" s="159"/>
      <c r="E891" s="159"/>
      <c r="F891" s="159"/>
    </row>
    <row r="892" spans="2:6" ht="15" x14ac:dyDescent="0.2">
      <c r="B892" s="159"/>
      <c r="C892" s="159"/>
      <c r="D892" s="159"/>
      <c r="E892" s="159"/>
      <c r="F892" s="159"/>
    </row>
    <row r="893" spans="2:6" ht="15" x14ac:dyDescent="0.2">
      <c r="B893" s="159"/>
      <c r="C893" s="159"/>
      <c r="D893" s="159"/>
      <c r="E893" s="159"/>
      <c r="F893" s="159"/>
    </row>
    <row r="894" spans="2:6" ht="15" x14ac:dyDescent="0.2">
      <c r="B894" s="159"/>
      <c r="C894" s="159"/>
      <c r="D894" s="159"/>
      <c r="E894" s="159"/>
      <c r="F894" s="159"/>
    </row>
    <row r="895" spans="2:6" ht="15" x14ac:dyDescent="0.2">
      <c r="B895" s="159"/>
      <c r="C895" s="159"/>
      <c r="D895" s="159"/>
      <c r="E895" s="159"/>
      <c r="F895" s="159"/>
    </row>
    <row r="896" spans="2:6" ht="15" x14ac:dyDescent="0.2">
      <c r="B896" s="159"/>
      <c r="C896" s="159"/>
      <c r="D896" s="159"/>
      <c r="E896" s="159"/>
      <c r="F896" s="159"/>
    </row>
    <row r="897" spans="2:6" ht="15" x14ac:dyDescent="0.2">
      <c r="B897" s="159"/>
      <c r="C897" s="159"/>
      <c r="D897" s="159"/>
      <c r="E897" s="159"/>
      <c r="F897" s="159"/>
    </row>
    <row r="898" spans="2:6" ht="15" x14ac:dyDescent="0.2">
      <c r="B898" s="159"/>
      <c r="C898" s="159"/>
      <c r="D898" s="159"/>
      <c r="E898" s="159"/>
      <c r="F898" s="159"/>
    </row>
    <row r="899" spans="2:6" ht="15" x14ac:dyDescent="0.2">
      <c r="B899" s="159"/>
      <c r="C899" s="159"/>
      <c r="D899" s="159"/>
      <c r="E899" s="159"/>
      <c r="F899" s="159"/>
    </row>
    <row r="900" spans="2:6" ht="15" x14ac:dyDescent="0.2">
      <c r="B900" s="159"/>
      <c r="C900" s="159"/>
      <c r="D900" s="159"/>
      <c r="E900" s="159"/>
      <c r="F900" s="159"/>
    </row>
    <row r="901" spans="2:6" ht="15" x14ac:dyDescent="0.2">
      <c r="B901" s="159"/>
      <c r="C901" s="159"/>
      <c r="D901" s="159"/>
      <c r="E901" s="159"/>
      <c r="F901" s="159"/>
    </row>
    <row r="902" spans="2:6" ht="15" x14ac:dyDescent="0.2">
      <c r="B902" s="159"/>
      <c r="C902" s="159"/>
      <c r="D902" s="159"/>
      <c r="E902" s="159"/>
      <c r="F902" s="159"/>
    </row>
    <row r="903" spans="2:6" ht="15" x14ac:dyDescent="0.2">
      <c r="B903" s="159"/>
      <c r="C903" s="159"/>
      <c r="D903" s="159"/>
      <c r="E903" s="159"/>
      <c r="F903" s="159"/>
    </row>
    <row r="904" spans="2:6" ht="15" x14ac:dyDescent="0.2">
      <c r="B904" s="159"/>
      <c r="C904" s="159"/>
      <c r="D904" s="159"/>
      <c r="E904" s="159"/>
      <c r="F904" s="159"/>
    </row>
    <row r="905" spans="2:6" ht="15" x14ac:dyDescent="0.2">
      <c r="B905" s="159"/>
      <c r="C905" s="159"/>
      <c r="D905" s="159"/>
      <c r="E905" s="159"/>
      <c r="F905" s="159"/>
    </row>
    <row r="906" spans="2:6" ht="15" x14ac:dyDescent="0.2">
      <c r="B906" s="159"/>
      <c r="C906" s="159"/>
      <c r="D906" s="159"/>
      <c r="E906" s="159"/>
      <c r="F906" s="159"/>
    </row>
    <row r="907" spans="2:6" ht="15" x14ac:dyDescent="0.2">
      <c r="B907" s="159"/>
      <c r="C907" s="159"/>
      <c r="D907" s="159"/>
      <c r="E907" s="159"/>
      <c r="F907" s="159"/>
    </row>
    <row r="908" spans="2:6" ht="15" x14ac:dyDescent="0.2">
      <c r="B908" s="159"/>
      <c r="C908" s="159"/>
      <c r="D908" s="159"/>
      <c r="E908" s="159"/>
      <c r="F908" s="159"/>
    </row>
    <row r="909" spans="2:6" ht="15" x14ac:dyDescent="0.2">
      <c r="B909" s="159"/>
      <c r="C909" s="159"/>
      <c r="D909" s="159"/>
      <c r="E909" s="159"/>
      <c r="F909" s="159"/>
    </row>
    <row r="910" spans="2:6" ht="15" x14ac:dyDescent="0.2">
      <c r="B910" s="159"/>
      <c r="C910" s="159"/>
      <c r="D910" s="159"/>
      <c r="E910" s="159"/>
      <c r="F910" s="159"/>
    </row>
    <row r="911" spans="2:6" ht="15" x14ac:dyDescent="0.2">
      <c r="B911" s="159"/>
      <c r="C911" s="159"/>
      <c r="D911" s="159"/>
      <c r="E911" s="159"/>
      <c r="F911" s="159"/>
    </row>
    <row r="912" spans="2:6" ht="15" x14ac:dyDescent="0.2">
      <c r="B912" s="159"/>
      <c r="C912" s="159"/>
      <c r="D912" s="159"/>
      <c r="E912" s="159"/>
      <c r="F912" s="159"/>
    </row>
    <row r="913" spans="2:6" ht="15" x14ac:dyDescent="0.2">
      <c r="B913" s="159"/>
      <c r="C913" s="159"/>
      <c r="D913" s="159"/>
      <c r="E913" s="159"/>
      <c r="F913" s="159"/>
    </row>
    <row r="914" spans="2:6" ht="15" x14ac:dyDescent="0.2">
      <c r="B914" s="159"/>
      <c r="C914" s="159"/>
      <c r="D914" s="159"/>
      <c r="E914" s="159"/>
      <c r="F914" s="159"/>
    </row>
    <row r="915" spans="2:6" ht="15" x14ac:dyDescent="0.2">
      <c r="B915" s="159"/>
      <c r="C915" s="159"/>
      <c r="D915" s="159"/>
      <c r="E915" s="159"/>
      <c r="F915" s="159"/>
    </row>
    <row r="916" spans="2:6" ht="15" x14ac:dyDescent="0.2">
      <c r="B916" s="159"/>
      <c r="C916" s="159"/>
      <c r="D916" s="159"/>
      <c r="E916" s="159"/>
      <c r="F916" s="159"/>
    </row>
    <row r="917" spans="2:6" ht="15" x14ac:dyDescent="0.2">
      <c r="B917" s="159"/>
      <c r="C917" s="159"/>
      <c r="D917" s="159"/>
      <c r="E917" s="159"/>
      <c r="F917" s="159"/>
    </row>
    <row r="918" spans="2:6" ht="15" x14ac:dyDescent="0.2">
      <c r="B918" s="159"/>
      <c r="C918" s="159"/>
      <c r="D918" s="159"/>
      <c r="E918" s="159"/>
      <c r="F918" s="159"/>
    </row>
    <row r="919" spans="2:6" ht="15" x14ac:dyDescent="0.2">
      <c r="B919" s="159"/>
      <c r="C919" s="159"/>
      <c r="D919" s="159"/>
      <c r="E919" s="159"/>
      <c r="F919" s="159"/>
    </row>
    <row r="920" spans="2:6" ht="15" x14ac:dyDescent="0.2">
      <c r="B920" s="159"/>
      <c r="C920" s="159"/>
      <c r="D920" s="159"/>
      <c r="E920" s="159"/>
      <c r="F920" s="159"/>
    </row>
    <row r="921" spans="2:6" ht="15" x14ac:dyDescent="0.2">
      <c r="B921" s="159"/>
      <c r="C921" s="159"/>
      <c r="D921" s="159"/>
      <c r="E921" s="159"/>
      <c r="F921" s="159"/>
    </row>
    <row r="922" spans="2:6" ht="15" x14ac:dyDescent="0.2">
      <c r="B922" s="159"/>
      <c r="C922" s="159"/>
      <c r="D922" s="159"/>
      <c r="E922" s="159"/>
      <c r="F922" s="159"/>
    </row>
    <row r="923" spans="2:6" ht="15" x14ac:dyDescent="0.2">
      <c r="B923" s="159"/>
      <c r="C923" s="159"/>
      <c r="D923" s="159"/>
      <c r="E923" s="159"/>
      <c r="F923" s="159"/>
    </row>
    <row r="924" spans="2:6" ht="15" x14ac:dyDescent="0.2">
      <c r="B924" s="159"/>
      <c r="C924" s="159"/>
      <c r="D924" s="159"/>
      <c r="E924" s="159"/>
      <c r="F924" s="159"/>
    </row>
    <row r="925" spans="2:6" ht="15" x14ac:dyDescent="0.2">
      <c r="B925" s="159"/>
      <c r="C925" s="159"/>
      <c r="D925" s="159"/>
      <c r="E925" s="159"/>
      <c r="F925" s="159"/>
    </row>
    <row r="926" spans="2:6" ht="15" x14ac:dyDescent="0.2">
      <c r="B926" s="159"/>
      <c r="C926" s="159"/>
      <c r="D926" s="159"/>
      <c r="E926" s="159"/>
      <c r="F926" s="159"/>
    </row>
    <row r="927" spans="2:6" ht="15" x14ac:dyDescent="0.2">
      <c r="B927" s="159"/>
      <c r="C927" s="159"/>
      <c r="D927" s="159"/>
      <c r="E927" s="159"/>
      <c r="F927" s="159"/>
    </row>
    <row r="928" spans="2:6" ht="15" x14ac:dyDescent="0.2">
      <c r="B928" s="159"/>
      <c r="C928" s="159"/>
      <c r="D928" s="159"/>
      <c r="E928" s="159"/>
      <c r="F928" s="159"/>
    </row>
    <row r="929" spans="2:6" ht="15" x14ac:dyDescent="0.2">
      <c r="B929" s="159"/>
      <c r="C929" s="159"/>
      <c r="D929" s="159"/>
      <c r="E929" s="159"/>
      <c r="F929" s="159"/>
    </row>
    <row r="930" spans="2:6" ht="15" x14ac:dyDescent="0.2">
      <c r="B930" s="159"/>
      <c r="C930" s="159"/>
      <c r="D930" s="159"/>
      <c r="E930" s="159"/>
      <c r="F930" s="159"/>
    </row>
    <row r="931" spans="2:6" ht="15" x14ac:dyDescent="0.2">
      <c r="B931" s="159"/>
      <c r="C931" s="159"/>
      <c r="D931" s="159"/>
      <c r="E931" s="159"/>
      <c r="F931" s="159"/>
    </row>
    <row r="932" spans="2:6" ht="15" x14ac:dyDescent="0.2">
      <c r="B932" s="159"/>
      <c r="C932" s="159"/>
      <c r="D932" s="159"/>
      <c r="E932" s="159"/>
      <c r="F932" s="159"/>
    </row>
    <row r="933" spans="2:6" ht="15" x14ac:dyDescent="0.2">
      <c r="B933" s="159"/>
      <c r="C933" s="159"/>
      <c r="D933" s="159"/>
      <c r="E933" s="159"/>
      <c r="F933" s="159"/>
    </row>
    <row r="934" spans="2:6" ht="15" x14ac:dyDescent="0.2">
      <c r="B934" s="159"/>
      <c r="C934" s="159"/>
      <c r="D934" s="159"/>
      <c r="E934" s="159"/>
      <c r="F934" s="159"/>
    </row>
    <row r="935" spans="2:6" ht="15" x14ac:dyDescent="0.2">
      <c r="B935" s="159"/>
      <c r="C935" s="159"/>
      <c r="D935" s="159"/>
      <c r="E935" s="159"/>
      <c r="F935" s="159"/>
    </row>
    <row r="936" spans="2:6" ht="15" x14ac:dyDescent="0.2">
      <c r="B936" s="159"/>
      <c r="C936" s="159"/>
      <c r="D936" s="159"/>
      <c r="E936" s="159"/>
      <c r="F936" s="159"/>
    </row>
    <row r="937" spans="2:6" ht="15" x14ac:dyDescent="0.2">
      <c r="B937" s="159"/>
      <c r="C937" s="159"/>
      <c r="D937" s="159"/>
      <c r="E937" s="159"/>
      <c r="F937" s="159"/>
    </row>
    <row r="938" spans="2:6" ht="15" x14ac:dyDescent="0.2">
      <c r="B938" s="159"/>
      <c r="C938" s="159"/>
      <c r="D938" s="159"/>
      <c r="E938" s="159"/>
      <c r="F938" s="159"/>
    </row>
    <row r="939" spans="2:6" ht="15" x14ac:dyDescent="0.2">
      <c r="B939" s="159"/>
      <c r="C939" s="159"/>
      <c r="D939" s="159"/>
      <c r="E939" s="159"/>
      <c r="F939" s="159"/>
    </row>
    <row r="940" spans="2:6" ht="15" x14ac:dyDescent="0.2">
      <c r="B940" s="159"/>
      <c r="C940" s="159"/>
      <c r="D940" s="159"/>
      <c r="E940" s="159"/>
      <c r="F940" s="159"/>
    </row>
    <row r="941" spans="2:6" ht="15" x14ac:dyDescent="0.2">
      <c r="B941" s="159"/>
      <c r="C941" s="159"/>
      <c r="D941" s="159"/>
      <c r="E941" s="159"/>
      <c r="F941" s="159"/>
    </row>
    <row r="942" spans="2:6" ht="15" x14ac:dyDescent="0.2">
      <c r="B942" s="159"/>
      <c r="C942" s="159"/>
      <c r="D942" s="159"/>
      <c r="E942" s="159"/>
      <c r="F942" s="159"/>
    </row>
    <row r="943" spans="2:6" ht="15" x14ac:dyDescent="0.2">
      <c r="B943" s="159"/>
      <c r="C943" s="159"/>
      <c r="D943" s="159"/>
      <c r="E943" s="159"/>
      <c r="F943" s="159"/>
    </row>
    <row r="944" spans="2:6" ht="15" x14ac:dyDescent="0.2">
      <c r="B944" s="159"/>
      <c r="C944" s="159"/>
      <c r="D944" s="159"/>
      <c r="E944" s="159"/>
      <c r="F944" s="159"/>
    </row>
    <row r="945" spans="2:6" ht="15" x14ac:dyDescent="0.2">
      <c r="B945" s="159"/>
      <c r="C945" s="159"/>
      <c r="D945" s="159"/>
      <c r="E945" s="159"/>
      <c r="F945" s="159"/>
    </row>
    <row r="946" spans="2:6" ht="15" x14ac:dyDescent="0.2">
      <c r="B946" s="159"/>
      <c r="C946" s="159"/>
      <c r="D946" s="159"/>
      <c r="E946" s="159"/>
      <c r="F946" s="159"/>
    </row>
    <row r="947" spans="2:6" ht="15" x14ac:dyDescent="0.2">
      <c r="B947" s="159"/>
      <c r="C947" s="159"/>
      <c r="D947" s="159"/>
      <c r="E947" s="159"/>
      <c r="F947" s="159"/>
    </row>
    <row r="948" spans="2:6" ht="15" x14ac:dyDescent="0.2">
      <c r="B948" s="159"/>
      <c r="C948" s="159"/>
      <c r="D948" s="159"/>
      <c r="E948" s="159"/>
      <c r="F948" s="159"/>
    </row>
    <row r="949" spans="2:6" ht="15" x14ac:dyDescent="0.2">
      <c r="B949" s="159"/>
      <c r="C949" s="159"/>
      <c r="D949" s="159"/>
      <c r="E949" s="159"/>
      <c r="F949" s="159"/>
    </row>
    <row r="950" spans="2:6" ht="15" x14ac:dyDescent="0.2">
      <c r="B950" s="159"/>
      <c r="C950" s="159"/>
      <c r="D950" s="159"/>
      <c r="E950" s="159"/>
      <c r="F950" s="159"/>
    </row>
    <row r="951" spans="2:6" ht="15" x14ac:dyDescent="0.2">
      <c r="B951" s="159"/>
      <c r="C951" s="159"/>
      <c r="D951" s="159"/>
      <c r="E951" s="159"/>
      <c r="F951" s="159"/>
    </row>
    <row r="952" spans="2:6" ht="15" x14ac:dyDescent="0.2">
      <c r="B952" s="159"/>
      <c r="C952" s="159"/>
      <c r="D952" s="159"/>
      <c r="E952" s="159"/>
      <c r="F952" s="159"/>
    </row>
    <row r="953" spans="2:6" ht="15" x14ac:dyDescent="0.2">
      <c r="B953" s="159"/>
      <c r="C953" s="159"/>
      <c r="D953" s="159"/>
      <c r="E953" s="159"/>
      <c r="F953" s="159"/>
    </row>
    <row r="954" spans="2:6" ht="15" x14ac:dyDescent="0.2">
      <c r="B954" s="159"/>
      <c r="C954" s="159"/>
      <c r="D954" s="159"/>
      <c r="E954" s="159"/>
      <c r="F954" s="159"/>
    </row>
    <row r="955" spans="2:6" ht="15" x14ac:dyDescent="0.2">
      <c r="B955" s="159"/>
      <c r="C955" s="159"/>
      <c r="D955" s="159"/>
      <c r="E955" s="159"/>
      <c r="F955" s="159"/>
    </row>
    <row r="956" spans="2:6" ht="15" x14ac:dyDescent="0.2">
      <c r="B956" s="159"/>
      <c r="C956" s="159"/>
      <c r="D956" s="159"/>
      <c r="E956" s="159"/>
      <c r="F956" s="159"/>
    </row>
    <row r="957" spans="2:6" ht="15" x14ac:dyDescent="0.2">
      <c r="B957" s="159"/>
      <c r="C957" s="159"/>
      <c r="D957" s="159"/>
      <c r="E957" s="159"/>
      <c r="F957" s="159"/>
    </row>
    <row r="958" spans="2:6" ht="15" x14ac:dyDescent="0.2">
      <c r="B958" s="159"/>
      <c r="C958" s="159"/>
      <c r="D958" s="159"/>
      <c r="E958" s="159"/>
      <c r="F958" s="159"/>
    </row>
    <row r="959" spans="2:6" ht="15" x14ac:dyDescent="0.2">
      <c r="B959" s="159"/>
      <c r="C959" s="159"/>
      <c r="D959" s="159"/>
      <c r="E959" s="159"/>
      <c r="F959" s="159"/>
    </row>
    <row r="960" spans="2:6" ht="15" x14ac:dyDescent="0.2">
      <c r="B960" s="159"/>
      <c r="C960" s="159"/>
      <c r="D960" s="159"/>
      <c r="E960" s="159"/>
      <c r="F960" s="159"/>
    </row>
    <row r="961" spans="2:6" ht="15" x14ac:dyDescent="0.2">
      <c r="B961" s="159"/>
      <c r="C961" s="159"/>
      <c r="D961" s="159"/>
      <c r="E961" s="159"/>
      <c r="F961" s="159"/>
    </row>
    <row r="962" spans="2:6" ht="15" x14ac:dyDescent="0.2">
      <c r="B962" s="159"/>
      <c r="C962" s="159"/>
      <c r="D962" s="159"/>
      <c r="E962" s="159"/>
      <c r="F962" s="159"/>
    </row>
    <row r="963" spans="2:6" ht="15" x14ac:dyDescent="0.2">
      <c r="B963" s="159"/>
      <c r="C963" s="159"/>
      <c r="D963" s="159"/>
      <c r="E963" s="159"/>
      <c r="F963" s="159"/>
    </row>
    <row r="964" spans="2:6" ht="15" x14ac:dyDescent="0.2">
      <c r="B964" s="159"/>
      <c r="C964" s="159"/>
      <c r="D964" s="159"/>
      <c r="E964" s="159"/>
      <c r="F964" s="159"/>
    </row>
    <row r="965" spans="2:6" ht="15" x14ac:dyDescent="0.2">
      <c r="B965" s="159"/>
      <c r="C965" s="159"/>
      <c r="D965" s="159"/>
      <c r="E965" s="159"/>
      <c r="F965" s="159"/>
    </row>
    <row r="966" spans="2:6" ht="15" x14ac:dyDescent="0.2">
      <c r="B966" s="159"/>
      <c r="C966" s="159"/>
      <c r="D966" s="159"/>
      <c r="E966" s="159"/>
      <c r="F966" s="159"/>
    </row>
    <row r="967" spans="2:6" ht="15" x14ac:dyDescent="0.2">
      <c r="B967" s="159"/>
      <c r="C967" s="159"/>
      <c r="D967" s="159"/>
      <c r="E967" s="159"/>
      <c r="F967" s="159"/>
    </row>
    <row r="968" spans="2:6" ht="15" x14ac:dyDescent="0.2">
      <c r="B968" s="159"/>
      <c r="C968" s="159"/>
      <c r="D968" s="159"/>
      <c r="E968" s="159"/>
      <c r="F968" s="159"/>
    </row>
    <row r="969" spans="2:6" ht="15" x14ac:dyDescent="0.2">
      <c r="B969" s="159"/>
      <c r="C969" s="159"/>
      <c r="D969" s="159"/>
      <c r="E969" s="159"/>
      <c r="F969" s="159"/>
    </row>
    <row r="970" spans="2:6" ht="15" x14ac:dyDescent="0.2">
      <c r="B970" s="159"/>
      <c r="C970" s="159"/>
      <c r="D970" s="159"/>
      <c r="E970" s="159"/>
      <c r="F970" s="159"/>
    </row>
    <row r="971" spans="2:6" ht="15" x14ac:dyDescent="0.2">
      <c r="B971" s="159"/>
      <c r="C971" s="159"/>
      <c r="D971" s="159"/>
      <c r="E971" s="159"/>
      <c r="F971" s="159"/>
    </row>
    <row r="972" spans="2:6" ht="15" x14ac:dyDescent="0.2">
      <c r="B972" s="159"/>
      <c r="C972" s="159"/>
      <c r="D972" s="159"/>
      <c r="E972" s="159"/>
      <c r="F972" s="159"/>
    </row>
    <row r="973" spans="2:6" ht="15" x14ac:dyDescent="0.2">
      <c r="B973" s="159"/>
      <c r="C973" s="159"/>
      <c r="D973" s="159"/>
      <c r="E973" s="159"/>
      <c r="F973" s="159"/>
    </row>
    <row r="974" spans="2:6" ht="15" x14ac:dyDescent="0.2">
      <c r="B974" s="159"/>
      <c r="C974" s="159"/>
      <c r="D974" s="159"/>
      <c r="E974" s="159"/>
      <c r="F974" s="159"/>
    </row>
    <row r="975" spans="2:6" ht="15" x14ac:dyDescent="0.2">
      <c r="B975" s="159"/>
      <c r="C975" s="159"/>
      <c r="D975" s="159"/>
      <c r="E975" s="159"/>
      <c r="F975" s="159"/>
    </row>
    <row r="976" spans="2:6" ht="15" x14ac:dyDescent="0.2">
      <c r="B976" s="159"/>
      <c r="C976" s="159"/>
      <c r="D976" s="159"/>
      <c r="E976" s="159"/>
      <c r="F976" s="159"/>
    </row>
    <row r="977" spans="2:6" ht="15" x14ac:dyDescent="0.2">
      <c r="B977" s="159"/>
      <c r="C977" s="159"/>
      <c r="D977" s="159"/>
      <c r="E977" s="159"/>
      <c r="F977" s="159"/>
    </row>
    <row r="978" spans="2:6" ht="15" x14ac:dyDescent="0.2">
      <c r="B978" s="159"/>
      <c r="C978" s="159"/>
      <c r="D978" s="159"/>
      <c r="E978" s="159"/>
      <c r="F978" s="159"/>
    </row>
    <row r="979" spans="2:6" ht="15" x14ac:dyDescent="0.2">
      <c r="B979" s="159"/>
      <c r="C979" s="159"/>
      <c r="D979" s="159"/>
      <c r="E979" s="159"/>
      <c r="F979" s="159"/>
    </row>
    <row r="980" spans="2:6" ht="15" x14ac:dyDescent="0.2">
      <c r="B980" s="159"/>
      <c r="C980" s="159"/>
      <c r="D980" s="159"/>
      <c r="E980" s="159"/>
      <c r="F980" s="159"/>
    </row>
    <row r="981" spans="2:6" ht="15" x14ac:dyDescent="0.2">
      <c r="B981" s="159"/>
      <c r="C981" s="159"/>
      <c r="D981" s="159"/>
      <c r="E981" s="159"/>
      <c r="F981" s="159"/>
    </row>
    <row r="982" spans="2:6" ht="15" x14ac:dyDescent="0.2">
      <c r="B982" s="159"/>
      <c r="C982" s="159"/>
      <c r="D982" s="159"/>
      <c r="E982" s="159"/>
      <c r="F982" s="159"/>
    </row>
    <row r="983" spans="2:6" ht="15" x14ac:dyDescent="0.2">
      <c r="B983" s="159"/>
      <c r="C983" s="159"/>
      <c r="D983" s="159"/>
      <c r="E983" s="159"/>
      <c r="F983" s="159"/>
    </row>
    <row r="984" spans="2:6" ht="15" x14ac:dyDescent="0.2">
      <c r="B984" s="159"/>
      <c r="C984" s="159"/>
      <c r="D984" s="159"/>
      <c r="E984" s="159"/>
      <c r="F984" s="159"/>
    </row>
    <row r="985" spans="2:6" ht="15" x14ac:dyDescent="0.2">
      <c r="B985" s="159"/>
      <c r="C985" s="159"/>
      <c r="D985" s="159"/>
      <c r="E985" s="159"/>
      <c r="F985" s="159"/>
    </row>
    <row r="986" spans="2:6" ht="15" x14ac:dyDescent="0.2">
      <c r="B986" s="159"/>
      <c r="C986" s="159"/>
      <c r="D986" s="159"/>
      <c r="E986" s="159"/>
      <c r="F986" s="159"/>
    </row>
    <row r="987" spans="2:6" ht="15" x14ac:dyDescent="0.2">
      <c r="B987" s="159"/>
      <c r="C987" s="159"/>
      <c r="D987" s="159"/>
      <c r="E987" s="159"/>
      <c r="F987" s="159"/>
    </row>
    <row r="988" spans="2:6" ht="15" x14ac:dyDescent="0.2">
      <c r="B988" s="159"/>
      <c r="C988" s="159"/>
      <c r="D988" s="159"/>
      <c r="E988" s="159"/>
      <c r="F988" s="159"/>
    </row>
    <row r="989" spans="2:6" ht="15" x14ac:dyDescent="0.2">
      <c r="B989" s="159"/>
      <c r="C989" s="159"/>
      <c r="D989" s="159"/>
      <c r="E989" s="159"/>
      <c r="F989" s="159"/>
    </row>
    <row r="990" spans="2:6" ht="15" x14ac:dyDescent="0.2">
      <c r="B990" s="159"/>
      <c r="C990" s="159"/>
      <c r="D990" s="159"/>
      <c r="E990" s="159"/>
      <c r="F990" s="159"/>
    </row>
    <row r="991" spans="2:6" ht="15" x14ac:dyDescent="0.2">
      <c r="B991" s="159"/>
      <c r="C991" s="159"/>
      <c r="D991" s="159"/>
      <c r="E991" s="159"/>
      <c r="F991" s="159"/>
    </row>
    <row r="992" spans="2:6" ht="15" x14ac:dyDescent="0.2">
      <c r="B992" s="159"/>
      <c r="C992" s="159"/>
      <c r="D992" s="159"/>
      <c r="E992" s="159"/>
      <c r="F992" s="159"/>
    </row>
    <row r="993" spans="2:6" ht="15" x14ac:dyDescent="0.2">
      <c r="B993" s="159"/>
      <c r="C993" s="159"/>
      <c r="D993" s="159"/>
      <c r="E993" s="159"/>
      <c r="F993" s="159"/>
    </row>
    <row r="994" spans="2:6" ht="15" x14ac:dyDescent="0.2">
      <c r="B994" s="159"/>
      <c r="C994" s="159"/>
      <c r="D994" s="159"/>
      <c r="E994" s="159"/>
      <c r="F994" s="159"/>
    </row>
    <row r="995" spans="2:6" ht="15" x14ac:dyDescent="0.2">
      <c r="B995" s="159"/>
      <c r="C995" s="159"/>
      <c r="D995" s="159"/>
      <c r="E995" s="159"/>
      <c r="F995" s="159"/>
    </row>
    <row r="996" spans="2:6" ht="15" x14ac:dyDescent="0.2">
      <c r="B996" s="159"/>
      <c r="C996" s="159"/>
      <c r="D996" s="159"/>
      <c r="E996" s="159"/>
      <c r="F996" s="159"/>
    </row>
    <row r="997" spans="2:6" ht="15" x14ac:dyDescent="0.2">
      <c r="B997" s="159"/>
      <c r="C997" s="159"/>
      <c r="D997" s="159"/>
      <c r="E997" s="159"/>
      <c r="F997" s="159"/>
    </row>
    <row r="998" spans="2:6" ht="15" x14ac:dyDescent="0.2">
      <c r="B998" s="159"/>
      <c r="C998" s="159"/>
      <c r="D998" s="159"/>
      <c r="E998" s="159"/>
      <c r="F998" s="159"/>
    </row>
    <row r="999" spans="2:6" ht="15" x14ac:dyDescent="0.2">
      <c r="B999" s="159"/>
      <c r="C999" s="159"/>
      <c r="D999" s="159"/>
      <c r="E999" s="159"/>
      <c r="F999" s="159"/>
    </row>
    <row r="1000" spans="2:6" ht="15" x14ac:dyDescent="0.2">
      <c r="B1000" s="159"/>
      <c r="C1000" s="159"/>
      <c r="D1000" s="159"/>
      <c r="E1000" s="159"/>
      <c r="F1000" s="159"/>
    </row>
    <row r="1001" spans="2:6" ht="15" x14ac:dyDescent="0.2">
      <c r="B1001" s="159"/>
      <c r="C1001" s="159"/>
      <c r="D1001" s="159"/>
      <c r="E1001" s="159"/>
      <c r="F1001" s="159"/>
    </row>
    <row r="1002" spans="2:6" ht="15" x14ac:dyDescent="0.2">
      <c r="B1002" s="159"/>
      <c r="C1002" s="159"/>
      <c r="D1002" s="159"/>
      <c r="E1002" s="159"/>
      <c r="F1002" s="159"/>
    </row>
    <row r="1003" spans="2:6" ht="15" x14ac:dyDescent="0.2">
      <c r="B1003" s="159"/>
      <c r="C1003" s="159"/>
      <c r="D1003" s="159"/>
      <c r="E1003" s="159"/>
      <c r="F1003" s="159"/>
    </row>
    <row r="1004" spans="2:6" ht="15" x14ac:dyDescent="0.2">
      <c r="B1004" s="159"/>
      <c r="C1004" s="159"/>
      <c r="D1004" s="159"/>
      <c r="E1004" s="159"/>
      <c r="F1004" s="159"/>
    </row>
    <row r="1005" spans="2:6" ht="15" x14ac:dyDescent="0.2">
      <c r="B1005" s="159"/>
      <c r="C1005" s="159"/>
      <c r="D1005" s="159"/>
      <c r="E1005" s="159"/>
      <c r="F1005" s="159"/>
    </row>
    <row r="1006" spans="2:6" ht="15" x14ac:dyDescent="0.2">
      <c r="B1006" s="159"/>
      <c r="C1006" s="159"/>
      <c r="D1006" s="159"/>
      <c r="E1006" s="159"/>
      <c r="F1006" s="159"/>
    </row>
    <row r="1007" spans="2:6" ht="15" x14ac:dyDescent="0.2">
      <c r="B1007" s="159"/>
      <c r="C1007" s="159"/>
      <c r="D1007" s="159"/>
      <c r="E1007" s="159"/>
      <c r="F1007" s="159"/>
    </row>
    <row r="1008" spans="2:6" ht="15" x14ac:dyDescent="0.2">
      <c r="B1008" s="159"/>
      <c r="C1008" s="159"/>
      <c r="D1008" s="159"/>
      <c r="E1008" s="159"/>
      <c r="F1008" s="159"/>
    </row>
    <row r="1009" spans="2:6" ht="15" x14ac:dyDescent="0.2">
      <c r="B1009" s="159"/>
      <c r="C1009" s="159"/>
      <c r="D1009" s="159"/>
      <c r="E1009" s="159"/>
      <c r="F1009" s="159"/>
    </row>
    <row r="1010" spans="2:6" ht="15" x14ac:dyDescent="0.2">
      <c r="B1010" s="159"/>
      <c r="C1010" s="159"/>
      <c r="D1010" s="159"/>
      <c r="E1010" s="159"/>
      <c r="F1010" s="159"/>
    </row>
    <row r="1011" spans="2:6" ht="15" x14ac:dyDescent="0.2">
      <c r="B1011" s="159"/>
      <c r="C1011" s="159"/>
      <c r="D1011" s="159"/>
      <c r="E1011" s="159"/>
      <c r="F1011" s="159"/>
    </row>
    <row r="1012" spans="2:6" ht="15" x14ac:dyDescent="0.2">
      <c r="B1012" s="159"/>
      <c r="C1012" s="159"/>
      <c r="D1012" s="159"/>
      <c r="E1012" s="159"/>
      <c r="F1012" s="159"/>
    </row>
    <row r="1013" spans="2:6" ht="15" x14ac:dyDescent="0.2">
      <c r="B1013" s="159"/>
      <c r="C1013" s="159"/>
      <c r="D1013" s="159"/>
      <c r="E1013" s="159"/>
      <c r="F1013" s="159"/>
    </row>
    <row r="1014" spans="2:6" ht="15" x14ac:dyDescent="0.2">
      <c r="B1014" s="159"/>
      <c r="C1014" s="159"/>
      <c r="D1014" s="159"/>
      <c r="E1014" s="159"/>
      <c r="F1014" s="159"/>
    </row>
    <row r="1015" spans="2:6" ht="15" x14ac:dyDescent="0.2">
      <c r="B1015" s="159"/>
      <c r="C1015" s="159"/>
      <c r="D1015" s="159"/>
      <c r="E1015" s="159"/>
      <c r="F1015" s="159"/>
    </row>
    <row r="1016" spans="2:6" ht="15" x14ac:dyDescent="0.2">
      <c r="B1016" s="159"/>
      <c r="C1016" s="159"/>
      <c r="D1016" s="159"/>
      <c r="E1016" s="159"/>
      <c r="F1016" s="159"/>
    </row>
    <row r="1017" spans="2:6" ht="15" x14ac:dyDescent="0.2">
      <c r="B1017" s="159"/>
      <c r="C1017" s="159"/>
      <c r="D1017" s="159"/>
      <c r="E1017" s="159"/>
      <c r="F1017" s="159"/>
    </row>
    <row r="1018" spans="2:6" ht="15" x14ac:dyDescent="0.2">
      <c r="B1018" s="159"/>
      <c r="C1018" s="159"/>
      <c r="D1018" s="159"/>
      <c r="E1018" s="159"/>
      <c r="F1018" s="159"/>
    </row>
  </sheetData>
  <sheetProtection algorithmName="SHA-512" hashValue="ESgehOUij3IoauNUK01lTopCBqN916UXdW85pAWBWn5TTLQ8fQ8N23H0SYha1HQ3ydB5LCiAKnEHwkUVoG0C+w==" saltValue="ggCBiFqHS5UaXlKRPbwvrg==" spinCount="100000" sheet="1" objects="1" selectLockedCells="1"/>
  <mergeCells count="11">
    <mergeCell ref="S3:AK4"/>
    <mergeCell ref="Z12:AA12"/>
    <mergeCell ref="Z13:AA13"/>
    <mergeCell ref="M1:U1"/>
    <mergeCell ref="V1:W1"/>
    <mergeCell ref="X1:AC1"/>
    <mergeCell ref="B17:E17"/>
    <mergeCell ref="N17:Q17"/>
    <mergeCell ref="S17:X17"/>
    <mergeCell ref="G11:G12"/>
    <mergeCell ref="G17:G18"/>
  </mergeCells>
  <phoneticPr fontId="2"/>
  <conditionalFormatting sqref="H19:H78">
    <cfRule type="cellIs" dxfId="1" priority="7" operator="equal">
      <formula>"日数不足"</formula>
    </cfRule>
  </conditionalFormatting>
  <conditionalFormatting sqref="S19:X78">
    <cfRule type="cellIs" dxfId="0" priority="6" operator="equal">
      <formula>"日数不足"</formula>
    </cfRule>
  </conditionalFormatting>
  <dataValidations count="1">
    <dataValidation imeMode="halfAlpha" allowBlank="1" showInputMessage="1" showErrorMessage="1" sqref="G4 G6" xr:uid="{0621A7F5-6153-4839-A80D-73B78C4EA82C}"/>
  </dataValidations>
  <pageMargins left="0.70866141732283472" right="0.70866141732283472" top="0.74803149606299213" bottom="0.74803149606299213" header="0.31496062992125984" footer="0.31496062992125984"/>
  <pageSetup paperSize="9" scale="50"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4BAB687B-AD12-4686-89C0-1FE88B68766D}">
            <xm:f>OR($B19=プルダウンリスト!$A$3:$A$12,$B19=プルダウンリスト!$A$147:$A$166)</xm:f>
            <x14:dxf>
              <fill>
                <patternFill>
                  <bgColor theme="1" tint="0.499984740745262"/>
                </patternFill>
              </fill>
            </x14:dxf>
          </x14:cfRule>
          <xm:sqref>C19:E78</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89B4ACEA-28C7-4BD7-B45D-96E1BE12D363}">
          <x14:formula1>
            <xm:f>プルダウンリスト!$B$3:$B$43</xm:f>
          </x14:formula1>
          <xm:sqref>D19:D1018</xm:sqref>
        </x14:dataValidation>
        <x14:dataValidation type="list" allowBlank="1" showInputMessage="1" showErrorMessage="1" xr:uid="{39062A32-83BA-474E-BC13-9D316731F4D3}">
          <x14:formula1>
            <xm:f>プルダウンリスト!$C$3:$C$4233</xm:f>
          </x14:formula1>
          <xm:sqref>C19:C1018</xm:sqref>
        </x14:dataValidation>
        <x14:dataValidation type="list" allowBlank="1" showInputMessage="1" showErrorMessage="1" xr:uid="{9059B467-EBF3-44C2-BBBC-974CEA7317AD}">
          <x14:formula1>
            <xm:f>プルダウンリスト!$A$3:$A$146</xm:f>
          </x14:formula1>
          <xm:sqref>B79:B1018</xm:sqref>
        </x14:dataValidation>
        <x14:dataValidation type="list" allowBlank="1" showInputMessage="1" showErrorMessage="1" xr:uid="{A6A86B77-968C-4086-AC35-844D7F27AF47}">
          <x14:formula1>
            <xm:f>プルダウンリスト!$A$3:$A$166</xm:f>
          </x14:formula1>
          <xm:sqref>B19:B78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E0092-AA4F-4330-9766-74A9657D7ADA}">
  <sheetPr codeName="Sheet11">
    <tabColor rgb="FF00B050"/>
  </sheetPr>
  <dimension ref="A1:AD72"/>
  <sheetViews>
    <sheetView zoomScaleNormal="100" workbookViewId="0"/>
  </sheetViews>
  <sheetFormatPr defaultColWidth="9" defaultRowHeight="14.4" x14ac:dyDescent="0.2"/>
  <cols>
    <col min="1" max="1" width="4.21875" style="336" customWidth="1"/>
    <col min="2" max="2" width="4.109375" style="336" customWidth="1"/>
    <col min="3" max="3" width="9.33203125" style="336" customWidth="1"/>
    <col min="4" max="4" width="6.33203125" style="336" customWidth="1"/>
    <col min="5" max="5" width="5" style="336" customWidth="1"/>
    <col min="6" max="6" width="7.77734375" style="336" customWidth="1"/>
    <col min="7" max="7" width="15.77734375" style="336" hidden="1" customWidth="1"/>
    <col min="8" max="8" width="9" style="336" customWidth="1"/>
    <col min="9" max="12" width="9.109375" style="336" customWidth="1"/>
    <col min="13" max="13" width="1.44140625" style="336" hidden="1" customWidth="1"/>
    <col min="14" max="14" width="15.88671875" style="336" hidden="1" customWidth="1"/>
    <col min="15" max="19" width="9.109375" style="336" customWidth="1"/>
    <col min="20" max="22" width="3.6640625" style="336" customWidth="1"/>
    <col min="23" max="16384" width="9" style="336"/>
  </cols>
  <sheetData>
    <row r="1" spans="1:30" ht="15.6" customHeight="1" x14ac:dyDescent="0.2">
      <c r="A1" s="336" t="s">
        <v>178</v>
      </c>
      <c r="P1" s="337"/>
      <c r="Q1" s="337"/>
      <c r="R1" s="337"/>
      <c r="S1" s="337"/>
    </row>
    <row r="2" spans="1:30" ht="15.6" customHeight="1" x14ac:dyDescent="0.2">
      <c r="G2" s="336" t="s">
        <v>166</v>
      </c>
    </row>
    <row r="3" spans="1:30" ht="15.6" customHeight="1" x14ac:dyDescent="0.2">
      <c r="G3" s="338" t="s">
        <v>151</v>
      </c>
    </row>
    <row r="4" spans="1:30" ht="15.6" customHeight="1" x14ac:dyDescent="0.2">
      <c r="B4" s="339"/>
      <c r="C4" s="339"/>
      <c r="D4" s="339"/>
      <c r="E4" s="339"/>
      <c r="F4" s="339"/>
      <c r="H4" s="340" t="s">
        <v>179</v>
      </c>
      <c r="O4" s="341" t="s">
        <v>180</v>
      </c>
      <c r="W4" s="342" t="s">
        <v>177</v>
      </c>
    </row>
    <row r="5" spans="1:30" ht="14.4" customHeight="1" x14ac:dyDescent="0.2">
      <c r="B5" s="445" t="s">
        <v>152</v>
      </c>
      <c r="C5" s="463" t="s">
        <v>4638</v>
      </c>
      <c r="D5" s="464"/>
      <c r="E5" s="464"/>
      <c r="F5" s="465"/>
      <c r="G5" s="442" t="s">
        <v>4618</v>
      </c>
      <c r="H5" s="343" t="s">
        <v>4639</v>
      </c>
      <c r="I5" s="343" t="s">
        <v>4640</v>
      </c>
      <c r="J5" s="344" t="s">
        <v>4641</v>
      </c>
      <c r="K5" s="344" t="s">
        <v>4642</v>
      </c>
      <c r="L5" s="344" t="s">
        <v>4643</v>
      </c>
      <c r="M5" s="345"/>
      <c r="N5" s="442" t="s">
        <v>176</v>
      </c>
      <c r="O5" s="346" t="s">
        <v>4639</v>
      </c>
      <c r="P5" s="346" t="s">
        <v>4640</v>
      </c>
      <c r="Q5" s="347" t="s">
        <v>4641</v>
      </c>
      <c r="R5" s="347" t="s">
        <v>4642</v>
      </c>
      <c r="S5" s="347" t="s">
        <v>4643</v>
      </c>
      <c r="W5" s="436" t="s">
        <v>153</v>
      </c>
      <c r="X5" s="418" t="s">
        <v>4627</v>
      </c>
      <c r="Y5" s="419"/>
      <c r="Z5" s="420"/>
      <c r="AA5" s="418" t="s">
        <v>154</v>
      </c>
      <c r="AB5" s="419"/>
      <c r="AC5" s="419"/>
      <c r="AD5" s="420"/>
    </row>
    <row r="6" spans="1:30" ht="14.4" customHeight="1" x14ac:dyDescent="0.3">
      <c r="B6" s="443"/>
      <c r="C6" s="454" t="s">
        <v>4617</v>
      </c>
      <c r="D6" s="455"/>
      <c r="E6" s="455"/>
      <c r="F6" s="456"/>
      <c r="G6" s="446"/>
      <c r="H6" s="439" t="s">
        <v>155</v>
      </c>
      <c r="I6" s="439" t="s">
        <v>156</v>
      </c>
      <c r="J6" s="448" t="s">
        <v>157</v>
      </c>
      <c r="K6" s="449"/>
      <c r="L6" s="439" t="s">
        <v>4626</v>
      </c>
      <c r="M6" s="348"/>
      <c r="N6" s="443"/>
      <c r="O6" s="421" t="s">
        <v>155</v>
      </c>
      <c r="P6" s="421" t="s">
        <v>156</v>
      </c>
      <c r="Q6" s="424" t="s">
        <v>157</v>
      </c>
      <c r="R6" s="425"/>
      <c r="S6" s="421" t="s">
        <v>4626</v>
      </c>
      <c r="W6" s="437"/>
      <c r="X6" s="430">
        <f>'算出シート3（まとめ） '!L13</f>
        <v>0</v>
      </c>
      <c r="Y6" s="431"/>
      <c r="Z6" s="432"/>
      <c r="AA6" s="430">
        <f>'算出シート3（まとめ） '!M13</f>
        <v>0</v>
      </c>
      <c r="AB6" s="431"/>
      <c r="AC6" s="431"/>
      <c r="AD6" s="432"/>
    </row>
    <row r="7" spans="1:30" ht="14.4" customHeight="1" x14ac:dyDescent="0.3">
      <c r="B7" s="443"/>
      <c r="C7" s="457"/>
      <c r="D7" s="458"/>
      <c r="E7" s="458"/>
      <c r="F7" s="459"/>
      <c r="G7" s="446"/>
      <c r="H7" s="440"/>
      <c r="I7" s="440"/>
      <c r="J7" s="450"/>
      <c r="K7" s="451"/>
      <c r="L7" s="440"/>
      <c r="M7" s="348"/>
      <c r="N7" s="443"/>
      <c r="O7" s="422"/>
      <c r="P7" s="422"/>
      <c r="Q7" s="426"/>
      <c r="R7" s="427"/>
      <c r="S7" s="422"/>
      <c r="W7" s="438"/>
      <c r="X7" s="433"/>
      <c r="Y7" s="434"/>
      <c r="Z7" s="435"/>
      <c r="AA7" s="433"/>
      <c r="AB7" s="434"/>
      <c r="AC7" s="434"/>
      <c r="AD7" s="435"/>
    </row>
    <row r="8" spans="1:30" x14ac:dyDescent="0.3">
      <c r="B8" s="443"/>
      <c r="C8" s="457"/>
      <c r="D8" s="458"/>
      <c r="E8" s="458"/>
      <c r="F8" s="459"/>
      <c r="G8" s="446"/>
      <c r="H8" s="440"/>
      <c r="I8" s="440"/>
      <c r="J8" s="452"/>
      <c r="K8" s="453"/>
      <c r="L8" s="441"/>
      <c r="M8" s="348"/>
      <c r="N8" s="443"/>
      <c r="O8" s="422"/>
      <c r="P8" s="422"/>
      <c r="Q8" s="428"/>
      <c r="R8" s="429"/>
      <c r="S8" s="423"/>
      <c r="W8" s="436" t="s">
        <v>36</v>
      </c>
      <c r="X8" s="418" t="s">
        <v>4627</v>
      </c>
      <c r="Y8" s="419"/>
      <c r="Z8" s="420"/>
      <c r="AA8" s="418" t="s">
        <v>154</v>
      </c>
      <c r="AB8" s="419"/>
      <c r="AC8" s="419"/>
      <c r="AD8" s="420"/>
    </row>
    <row r="9" spans="1:30" ht="14.4" customHeight="1" x14ac:dyDescent="0.3">
      <c r="B9" s="443"/>
      <c r="C9" s="457"/>
      <c r="D9" s="458"/>
      <c r="E9" s="458"/>
      <c r="F9" s="459"/>
      <c r="G9" s="446"/>
      <c r="H9" s="440"/>
      <c r="I9" s="440"/>
      <c r="J9" s="439" t="s">
        <v>158</v>
      </c>
      <c r="K9" s="439" t="s">
        <v>159</v>
      </c>
      <c r="L9" s="439" t="s">
        <v>160</v>
      </c>
      <c r="M9" s="348"/>
      <c r="N9" s="443"/>
      <c r="O9" s="422"/>
      <c r="P9" s="422"/>
      <c r="Q9" s="421" t="s">
        <v>158</v>
      </c>
      <c r="R9" s="421" t="s">
        <v>159</v>
      </c>
      <c r="S9" s="421" t="s">
        <v>160</v>
      </c>
      <c r="W9" s="437"/>
      <c r="X9" s="430">
        <f>'算出シート3（まとめ） '!W13</f>
        <v>0</v>
      </c>
      <c r="Y9" s="431"/>
      <c r="Z9" s="432"/>
      <c r="AA9" s="430">
        <f>'算出シート3（まとめ） '!X13</f>
        <v>0</v>
      </c>
      <c r="AB9" s="431"/>
      <c r="AC9" s="431"/>
      <c r="AD9" s="432"/>
    </row>
    <row r="10" spans="1:30" ht="14.4" customHeight="1" x14ac:dyDescent="0.3">
      <c r="B10" s="443"/>
      <c r="C10" s="457"/>
      <c r="D10" s="458"/>
      <c r="E10" s="458"/>
      <c r="F10" s="459"/>
      <c r="G10" s="446"/>
      <c r="H10" s="440"/>
      <c r="I10" s="440"/>
      <c r="J10" s="440"/>
      <c r="K10" s="440"/>
      <c r="L10" s="440"/>
      <c r="M10" s="348"/>
      <c r="N10" s="443"/>
      <c r="O10" s="422"/>
      <c r="P10" s="422"/>
      <c r="Q10" s="422"/>
      <c r="R10" s="422"/>
      <c r="S10" s="422"/>
      <c r="W10" s="438"/>
      <c r="X10" s="433"/>
      <c r="Y10" s="434"/>
      <c r="Z10" s="435"/>
      <c r="AA10" s="433"/>
      <c r="AB10" s="434"/>
      <c r="AC10" s="434"/>
      <c r="AD10" s="435"/>
    </row>
    <row r="11" spans="1:30" x14ac:dyDescent="0.3">
      <c r="B11" s="443"/>
      <c r="C11" s="457"/>
      <c r="D11" s="458"/>
      <c r="E11" s="458"/>
      <c r="F11" s="459"/>
      <c r="G11" s="446"/>
      <c r="H11" s="440"/>
      <c r="I11" s="440"/>
      <c r="J11" s="440"/>
      <c r="K11" s="440"/>
      <c r="L11" s="440"/>
      <c r="M11" s="348"/>
      <c r="N11" s="443"/>
      <c r="O11" s="422"/>
      <c r="P11" s="422"/>
      <c r="Q11" s="422"/>
      <c r="R11" s="422"/>
      <c r="S11" s="422"/>
    </row>
    <row r="12" spans="1:30" x14ac:dyDescent="0.3">
      <c r="B12" s="444"/>
      <c r="C12" s="460"/>
      <c r="D12" s="461"/>
      <c r="E12" s="461"/>
      <c r="F12" s="462"/>
      <c r="G12" s="447"/>
      <c r="H12" s="441"/>
      <c r="I12" s="441"/>
      <c r="J12" s="441"/>
      <c r="K12" s="441"/>
      <c r="L12" s="441"/>
      <c r="M12" s="348"/>
      <c r="N12" s="444"/>
      <c r="O12" s="423"/>
      <c r="P12" s="423"/>
      <c r="Q12" s="423"/>
      <c r="R12" s="423"/>
      <c r="S12" s="423"/>
      <c r="U12" s="339" t="s">
        <v>161</v>
      </c>
    </row>
    <row r="13" spans="1:30" ht="14.25" customHeight="1" x14ac:dyDescent="0.2">
      <c r="B13" s="349">
        <v>1</v>
      </c>
      <c r="C13" s="350" t="str">
        <f>IF('算出シート3（まとめ） '!B19="","",'算出シート3（まとめ） '!B19)</f>
        <v/>
      </c>
      <c r="D13" s="350" t="str">
        <f>IF('算出シート3（まとめ） '!C19="","",'算出シート3（まとめ） '!C19)</f>
        <v/>
      </c>
      <c r="E13" s="350" t="str">
        <f>IF('算出シート3（まとめ） '!D19="","",'算出シート3（まとめ） '!D19)</f>
        <v/>
      </c>
      <c r="F13" s="350" t="str">
        <f>IF('算出シート3（まとめ） '!E19="","",'算出シート3（まとめ） '!E19)</f>
        <v/>
      </c>
      <c r="G13" s="351" t="str">
        <f>IF('算出シート3（まとめ） '!F19&lt;&gt;"",'算出シート3（まとめ） '!F19,"")</f>
        <v/>
      </c>
      <c r="H13" s="352" t="str">
        <f>IFERROR(VLOOKUP($G13,'算出シート1（連携前）'!$X$11:$AE$71,2,FALSE),0)</f>
        <v/>
      </c>
      <c r="I13" s="352">
        <f>IFERROR(VLOOKUP($G13,'算出シート1（連携前）'!$X$11:$AE$71,3,FALSE),0)</f>
        <v>0</v>
      </c>
      <c r="J13" s="352">
        <f>IFERROR(VLOOKUP($G13,'算出シート1（連携前）'!$X$11:$AE$71,4,FALSE),0)</f>
        <v>0</v>
      </c>
      <c r="K13" s="353">
        <f>IFERROR(VLOOKUP($G13,'算出シート1（連携前）'!$X$11:$AE$71,5,FALSE),0)</f>
        <v>0</v>
      </c>
      <c r="L13" s="354">
        <f>IFERROR(VLOOKUP($G13,'算出シート1（連携前）'!$X$11:$AE$71,6,FALSE),0)</f>
        <v>0</v>
      </c>
      <c r="M13" s="355"/>
      <c r="N13" s="356" t="str">
        <f>IF('算出シート3（まとめ） '!R19&lt;&gt;"",'算出シート3（まとめ） '!R19,"")</f>
        <v/>
      </c>
      <c r="O13" s="352" t="str">
        <f>IFERROR(VLOOKUP($N13,'算出シート2（連携後）'!$X$12:$AE$71,2,FALSE),0)</f>
        <v/>
      </c>
      <c r="P13" s="352">
        <f>IFERROR(VLOOKUP($N13,'算出シート2（連携後）'!$X$12:$AE$71,3,FALSE),0)</f>
        <v>0</v>
      </c>
      <c r="Q13" s="352">
        <f>IFERROR(VLOOKUP($N13,'算出シート2（連携後）'!$X$12:$AE$71,4,FALSE),0)</f>
        <v>0</v>
      </c>
      <c r="R13" s="353">
        <f>IFERROR(VLOOKUP($N13,'算出シート2（連携後）'!$X$12:$AE$71,5,FALSE),0)</f>
        <v>0</v>
      </c>
      <c r="S13" s="354">
        <f>IFERROR(VLOOKUP($N13,'算出シート2（連携後）'!$X$12:$AE$71,6,FALSE),0)</f>
        <v>0</v>
      </c>
      <c r="U13" s="339"/>
    </row>
    <row r="14" spans="1:30" ht="14.25" customHeight="1" x14ac:dyDescent="0.2">
      <c r="B14" s="349">
        <v>2</v>
      </c>
      <c r="C14" s="350" t="str">
        <f>IF('算出シート3（まとめ） '!B20="","",'算出シート3（まとめ） '!B20)</f>
        <v/>
      </c>
      <c r="D14" s="350" t="str">
        <f>IF('算出シート3（まとめ） '!C20="","",'算出シート3（まとめ） '!C20)</f>
        <v/>
      </c>
      <c r="E14" s="350" t="str">
        <f>IF('算出シート3（まとめ） '!D20="","",'算出シート3（まとめ） '!D20)</f>
        <v/>
      </c>
      <c r="F14" s="350" t="str">
        <f>IF('算出シート3（まとめ） '!E20="","",'算出シート3（まとめ） '!E20)</f>
        <v/>
      </c>
      <c r="G14" s="351" t="str">
        <f>IF('算出シート3（まとめ） '!F20&lt;&gt;"",'算出シート3（まとめ） '!F20,"")</f>
        <v/>
      </c>
      <c r="H14" s="352" t="str">
        <f>IFERROR(VLOOKUP($G14,'算出シート1（連携前）'!$X$11:$AE$71,2,FALSE),0)</f>
        <v/>
      </c>
      <c r="I14" s="352">
        <f>IFERROR(VLOOKUP($G14,'算出シート1（連携前）'!$X$11:$AE$71,3,FALSE),0)</f>
        <v>0</v>
      </c>
      <c r="J14" s="352">
        <f>IFERROR(VLOOKUP($G14,'算出シート1（連携前）'!$X$11:$AE$71,4,FALSE),0)</f>
        <v>0</v>
      </c>
      <c r="K14" s="353">
        <f>IFERROR(VLOOKUP($G14,'算出シート1（連携前）'!$X$11:$AE$71,5,FALSE),0)</f>
        <v>0</v>
      </c>
      <c r="L14" s="354">
        <f>IFERROR(VLOOKUP($G14,'算出シート1（連携前）'!$X$11:$AE$71,6,FALSE),0)</f>
        <v>0</v>
      </c>
      <c r="M14" s="355"/>
      <c r="N14" s="356" t="str">
        <f>IF('算出シート3（まとめ） '!R20&lt;&gt;"",'算出シート3（まとめ） '!R20,"")</f>
        <v/>
      </c>
      <c r="O14" s="352" t="str">
        <f>IFERROR(VLOOKUP($N14,'算出シート2（連携後）'!$X$12:$AE$71,2,FALSE),0)</f>
        <v/>
      </c>
      <c r="P14" s="352">
        <f>IFERROR(VLOOKUP($N14,'算出シート2（連携後）'!$X$12:$AE$71,3,FALSE),0)</f>
        <v>0</v>
      </c>
      <c r="Q14" s="352">
        <f>IFERROR(VLOOKUP($N14,'算出シート2（連携後）'!$X$12:$AE$71,4,FALSE),0)</f>
        <v>0</v>
      </c>
      <c r="R14" s="353">
        <f>IFERROR(VLOOKUP($N14,'算出シート2（連携後）'!$X$12:$AE$71,5,FALSE),0)</f>
        <v>0</v>
      </c>
      <c r="S14" s="354">
        <f>IFERROR(VLOOKUP($N14,'算出シート2（連携後）'!$X$12:$AE$71,6,FALSE),0)</f>
        <v>0</v>
      </c>
    </row>
    <row r="15" spans="1:30" ht="14.25" customHeight="1" x14ac:dyDescent="0.2">
      <c r="B15" s="349">
        <v>3</v>
      </c>
      <c r="C15" s="350" t="str">
        <f>IF('算出シート3（まとめ） '!B21="","",'算出シート3（まとめ） '!B21)</f>
        <v/>
      </c>
      <c r="D15" s="350" t="str">
        <f>IF('算出シート3（まとめ） '!C21="","",'算出シート3（まとめ） '!C21)</f>
        <v/>
      </c>
      <c r="E15" s="350" t="str">
        <f>IF('算出シート3（まとめ） '!D21="","",'算出シート3（まとめ） '!D21)</f>
        <v/>
      </c>
      <c r="F15" s="350" t="str">
        <f>IF('算出シート3（まとめ） '!E21="","",'算出シート3（まとめ） '!E21)</f>
        <v/>
      </c>
      <c r="G15" s="351" t="str">
        <f>IF('算出シート3（まとめ） '!F21&lt;&gt;"",'算出シート3（まとめ） '!F21,"")</f>
        <v/>
      </c>
      <c r="H15" s="352" t="str">
        <f>IFERROR(VLOOKUP($G15,'算出シート1（連携前）'!$X$11:$AE$71,2,FALSE),0)</f>
        <v/>
      </c>
      <c r="I15" s="352">
        <f>IFERROR(VLOOKUP($G15,'算出シート1（連携前）'!$X$11:$AE$71,3,FALSE),0)</f>
        <v>0</v>
      </c>
      <c r="J15" s="352">
        <f>IFERROR(VLOOKUP($G15,'算出シート1（連携前）'!$X$11:$AE$71,4,FALSE),0)</f>
        <v>0</v>
      </c>
      <c r="K15" s="353">
        <f>IFERROR(VLOOKUP($G15,'算出シート1（連携前）'!$X$11:$AE$71,5,FALSE),0)</f>
        <v>0</v>
      </c>
      <c r="L15" s="354">
        <f>IFERROR(VLOOKUP($G15,'算出シート1（連携前）'!$X$11:$AE$71,6,FALSE),0)</f>
        <v>0</v>
      </c>
      <c r="M15" s="355"/>
      <c r="N15" s="356" t="str">
        <f>IF('算出シート3（まとめ） '!R21&lt;&gt;"",'算出シート3（まとめ） '!R21,"")</f>
        <v/>
      </c>
      <c r="O15" s="352" t="str">
        <f>IFERROR(VLOOKUP($N15,'算出シート2（連携後）'!$X$12:$AE$71,2,FALSE),0)</f>
        <v/>
      </c>
      <c r="P15" s="352">
        <f>IFERROR(VLOOKUP($N15,'算出シート2（連携後）'!$X$12:$AE$71,3,FALSE),0)</f>
        <v>0</v>
      </c>
      <c r="Q15" s="352">
        <f>IFERROR(VLOOKUP($N15,'算出シート2（連携後）'!$X$12:$AE$71,4,FALSE),0)</f>
        <v>0</v>
      </c>
      <c r="R15" s="353">
        <f>IFERROR(VLOOKUP($N15,'算出シート2（連携後）'!$X$12:$AE$71,5,FALSE),0)</f>
        <v>0</v>
      </c>
      <c r="S15" s="354">
        <f>IFERROR(VLOOKUP($N15,'算出シート2（連携後）'!$X$12:$AE$71,6,FALSE),0)</f>
        <v>0</v>
      </c>
    </row>
    <row r="16" spans="1:30" ht="14.25" customHeight="1" x14ac:dyDescent="0.2">
      <c r="B16" s="349">
        <v>4</v>
      </c>
      <c r="C16" s="350" t="str">
        <f>IF('算出シート3（まとめ） '!B22="","",'算出シート3（まとめ） '!B22)</f>
        <v/>
      </c>
      <c r="D16" s="350" t="str">
        <f>IF('算出シート3（まとめ） '!C22="","",'算出シート3（まとめ） '!C22)</f>
        <v/>
      </c>
      <c r="E16" s="350" t="str">
        <f>IF('算出シート3（まとめ） '!D22="","",'算出シート3（まとめ） '!D22)</f>
        <v/>
      </c>
      <c r="F16" s="350" t="str">
        <f>IF('算出シート3（まとめ） '!E22="","",'算出シート3（まとめ） '!E22)</f>
        <v/>
      </c>
      <c r="G16" s="351" t="str">
        <f>IF('算出シート3（まとめ） '!F22&lt;&gt;"",'算出シート3（まとめ） '!F22,"")</f>
        <v/>
      </c>
      <c r="H16" s="352" t="str">
        <f>IFERROR(VLOOKUP($G16,'算出シート1（連携前）'!$X$11:$AE$71,2,FALSE),0)</f>
        <v/>
      </c>
      <c r="I16" s="352">
        <f>IFERROR(VLOOKUP($G16,'算出シート1（連携前）'!$X$11:$AE$71,3,FALSE),0)</f>
        <v>0</v>
      </c>
      <c r="J16" s="352">
        <f>IFERROR(VLOOKUP($G16,'算出シート1（連携前）'!$X$11:$AE$71,4,FALSE),0)</f>
        <v>0</v>
      </c>
      <c r="K16" s="353">
        <f>IFERROR(VLOOKUP($G16,'算出シート1（連携前）'!$X$11:$AE$71,5,FALSE),0)</f>
        <v>0</v>
      </c>
      <c r="L16" s="354">
        <f>IFERROR(VLOOKUP($G16,'算出シート1（連携前）'!$X$11:$AE$71,6,FALSE),0)</f>
        <v>0</v>
      </c>
      <c r="M16" s="355"/>
      <c r="N16" s="356" t="str">
        <f>IF('算出シート3（まとめ） '!R22&lt;&gt;"",'算出シート3（まとめ） '!R22,"")</f>
        <v/>
      </c>
      <c r="O16" s="352" t="str">
        <f>IFERROR(VLOOKUP($N16,'算出シート2（連携後）'!$X$12:$AE$71,2,FALSE),0)</f>
        <v/>
      </c>
      <c r="P16" s="352">
        <f>IFERROR(VLOOKUP($N16,'算出シート2（連携後）'!$X$12:$AE$71,3,FALSE),0)</f>
        <v>0</v>
      </c>
      <c r="Q16" s="352">
        <f>IFERROR(VLOOKUP($N16,'算出シート2（連携後）'!$X$12:$AE$71,4,FALSE),0)</f>
        <v>0</v>
      </c>
      <c r="R16" s="353">
        <f>IFERROR(VLOOKUP($N16,'算出シート2（連携後）'!$X$12:$AE$71,5,FALSE),0)</f>
        <v>0</v>
      </c>
      <c r="S16" s="354">
        <f>IFERROR(VLOOKUP($N16,'算出シート2（連携後）'!$X$12:$AE$71,6,FALSE),0)</f>
        <v>0</v>
      </c>
    </row>
    <row r="17" spans="2:19" ht="14.25" customHeight="1" x14ac:dyDescent="0.2">
      <c r="B17" s="349">
        <v>5</v>
      </c>
      <c r="C17" s="350" t="str">
        <f>IF('算出シート3（まとめ） '!B23="","",'算出シート3（まとめ） '!B23)</f>
        <v/>
      </c>
      <c r="D17" s="350" t="str">
        <f>IF('算出シート3（まとめ） '!C23="","",'算出シート3（まとめ） '!C23)</f>
        <v/>
      </c>
      <c r="E17" s="350" t="str">
        <f>IF('算出シート3（まとめ） '!D23="","",'算出シート3（まとめ） '!D23)</f>
        <v/>
      </c>
      <c r="F17" s="350" t="str">
        <f>IF('算出シート3（まとめ） '!E23="","",'算出シート3（まとめ） '!E23)</f>
        <v/>
      </c>
      <c r="G17" s="351" t="str">
        <f>IF('算出シート3（まとめ） '!F23&lt;&gt;"",'算出シート3（まとめ） '!F23,"")</f>
        <v/>
      </c>
      <c r="H17" s="352" t="str">
        <f>IFERROR(VLOOKUP($G17,'算出シート1（連携前）'!$X$11:$AE$71,2,FALSE),0)</f>
        <v/>
      </c>
      <c r="I17" s="352">
        <f>IFERROR(VLOOKUP($G17,'算出シート1（連携前）'!$X$11:$AE$71,3,FALSE),0)</f>
        <v>0</v>
      </c>
      <c r="J17" s="352">
        <f>IFERROR(VLOOKUP($G17,'算出シート1（連携前）'!$X$11:$AE$71,4,FALSE),0)</f>
        <v>0</v>
      </c>
      <c r="K17" s="353">
        <f>IFERROR(VLOOKUP($G17,'算出シート1（連携前）'!$X$11:$AE$71,5,FALSE),0)</f>
        <v>0</v>
      </c>
      <c r="L17" s="354">
        <f>IFERROR(VLOOKUP($G17,'算出シート1（連携前）'!$X$11:$AE$71,6,FALSE),0)</f>
        <v>0</v>
      </c>
      <c r="M17" s="355"/>
      <c r="N17" s="356" t="str">
        <f>IF('算出シート3（まとめ） '!R23&lt;&gt;"",'算出シート3（まとめ） '!R23,"")</f>
        <v/>
      </c>
      <c r="O17" s="352" t="str">
        <f>IFERROR(VLOOKUP($N17,'算出シート2（連携後）'!$X$12:$AE$71,2,FALSE),0)</f>
        <v/>
      </c>
      <c r="P17" s="352">
        <f>IFERROR(VLOOKUP($N17,'算出シート2（連携後）'!$X$12:$AE$71,3,FALSE),0)</f>
        <v>0</v>
      </c>
      <c r="Q17" s="352">
        <f>IFERROR(VLOOKUP($N17,'算出シート2（連携後）'!$X$12:$AE$71,4,FALSE),0)</f>
        <v>0</v>
      </c>
      <c r="R17" s="353">
        <f>IFERROR(VLOOKUP($N17,'算出シート2（連携後）'!$X$12:$AE$71,5,FALSE),0)</f>
        <v>0</v>
      </c>
      <c r="S17" s="354">
        <f>IFERROR(VLOOKUP($N17,'算出シート2（連携後）'!$X$12:$AE$71,6,FALSE),0)</f>
        <v>0</v>
      </c>
    </row>
    <row r="18" spans="2:19" ht="14.25" customHeight="1" x14ac:dyDescent="0.2">
      <c r="B18" s="349">
        <v>6</v>
      </c>
      <c r="C18" s="350" t="str">
        <f>IF('算出シート3（まとめ） '!B24="","",'算出シート3（まとめ） '!B24)</f>
        <v/>
      </c>
      <c r="D18" s="350" t="str">
        <f>IF('算出シート3（まとめ） '!C24="","",'算出シート3（まとめ） '!C24)</f>
        <v/>
      </c>
      <c r="E18" s="350" t="str">
        <f>IF('算出シート3（まとめ） '!D24="","",'算出シート3（まとめ） '!D24)</f>
        <v/>
      </c>
      <c r="F18" s="350" t="str">
        <f>IF('算出シート3（まとめ） '!E24="","",'算出シート3（まとめ） '!E24)</f>
        <v/>
      </c>
      <c r="G18" s="351" t="str">
        <f>IF('算出シート3（まとめ） '!F24&lt;&gt;"",'算出シート3（まとめ） '!F24,"")</f>
        <v/>
      </c>
      <c r="H18" s="352" t="str">
        <f>IFERROR(VLOOKUP($G18,'算出シート1（連携前）'!$X$11:$AE$71,2,FALSE),0)</f>
        <v/>
      </c>
      <c r="I18" s="352">
        <f>IFERROR(VLOOKUP($G18,'算出シート1（連携前）'!$X$11:$AE$71,3,FALSE),0)</f>
        <v>0</v>
      </c>
      <c r="J18" s="352">
        <f>IFERROR(VLOOKUP($G18,'算出シート1（連携前）'!$X$11:$AE$71,4,FALSE),0)</f>
        <v>0</v>
      </c>
      <c r="K18" s="353">
        <f>IFERROR(VLOOKUP($G18,'算出シート1（連携前）'!$X$11:$AE$71,5,FALSE),0)</f>
        <v>0</v>
      </c>
      <c r="L18" s="354">
        <f>IFERROR(VLOOKUP($G18,'算出シート1（連携前）'!$X$11:$AE$71,6,FALSE),0)</f>
        <v>0</v>
      </c>
      <c r="M18" s="355"/>
      <c r="N18" s="356" t="str">
        <f>IF('算出シート3（まとめ） '!R24&lt;&gt;"",'算出シート3（まとめ） '!R24,"")</f>
        <v/>
      </c>
      <c r="O18" s="352" t="str">
        <f>IFERROR(VLOOKUP($N18,'算出シート2（連携後）'!$X$12:$AE$71,2,FALSE),0)</f>
        <v/>
      </c>
      <c r="P18" s="352">
        <f>IFERROR(VLOOKUP($N18,'算出シート2（連携後）'!$X$12:$AE$71,3,FALSE),0)</f>
        <v>0</v>
      </c>
      <c r="Q18" s="352">
        <f>IFERROR(VLOOKUP($N18,'算出シート2（連携後）'!$X$12:$AE$71,4,FALSE),0)</f>
        <v>0</v>
      </c>
      <c r="R18" s="353">
        <f>IFERROR(VLOOKUP($N18,'算出シート2（連携後）'!$X$12:$AE$71,5,FALSE),0)</f>
        <v>0</v>
      </c>
      <c r="S18" s="354">
        <f>IFERROR(VLOOKUP($N18,'算出シート2（連携後）'!$X$12:$AE$71,6,FALSE),0)</f>
        <v>0</v>
      </c>
    </row>
    <row r="19" spans="2:19" ht="14.25" customHeight="1" x14ac:dyDescent="0.2">
      <c r="B19" s="349">
        <v>7</v>
      </c>
      <c r="C19" s="350" t="str">
        <f>IF('算出シート3（まとめ） '!B25="","",'算出シート3（まとめ） '!B25)</f>
        <v/>
      </c>
      <c r="D19" s="350" t="str">
        <f>IF('算出シート3（まとめ） '!C25="","",'算出シート3（まとめ） '!C25)</f>
        <v/>
      </c>
      <c r="E19" s="350" t="str">
        <f>IF('算出シート3（まとめ） '!D25="","",'算出シート3（まとめ） '!D25)</f>
        <v/>
      </c>
      <c r="F19" s="350" t="str">
        <f>IF('算出シート3（まとめ） '!E25="","",'算出シート3（まとめ） '!E25)</f>
        <v/>
      </c>
      <c r="G19" s="351" t="str">
        <f>IF('算出シート3（まとめ） '!F25&lt;&gt;"",'算出シート3（まとめ） '!F25,"")</f>
        <v/>
      </c>
      <c r="H19" s="352" t="str">
        <f>IFERROR(VLOOKUP($G19,'算出シート1（連携前）'!$X$11:$AE$71,2,FALSE),0)</f>
        <v/>
      </c>
      <c r="I19" s="352">
        <f>IFERROR(VLOOKUP($G19,'算出シート1（連携前）'!$X$11:$AE$71,3,FALSE),0)</f>
        <v>0</v>
      </c>
      <c r="J19" s="352">
        <f>IFERROR(VLOOKUP($G19,'算出シート1（連携前）'!$X$11:$AE$71,4,FALSE),0)</f>
        <v>0</v>
      </c>
      <c r="K19" s="353">
        <f>IFERROR(VLOOKUP($G19,'算出シート1（連携前）'!$X$11:$AE$71,5,FALSE),0)</f>
        <v>0</v>
      </c>
      <c r="L19" s="354">
        <f>IFERROR(VLOOKUP($G19,'算出シート1（連携前）'!$X$11:$AE$71,6,FALSE),0)</f>
        <v>0</v>
      </c>
      <c r="M19" s="355"/>
      <c r="N19" s="356" t="str">
        <f>IF('算出シート3（まとめ） '!R25&lt;&gt;"",'算出シート3（まとめ） '!R25,"")</f>
        <v/>
      </c>
      <c r="O19" s="352" t="str">
        <f>IFERROR(VLOOKUP($N19,'算出シート2（連携後）'!$X$12:$AE$71,2,FALSE),0)</f>
        <v/>
      </c>
      <c r="P19" s="352">
        <f>IFERROR(VLOOKUP($N19,'算出シート2（連携後）'!$X$12:$AE$71,3,FALSE),0)</f>
        <v>0</v>
      </c>
      <c r="Q19" s="352">
        <f>IFERROR(VLOOKUP($N19,'算出シート2（連携後）'!$X$12:$AE$71,4,FALSE),0)</f>
        <v>0</v>
      </c>
      <c r="R19" s="353">
        <f>IFERROR(VLOOKUP($N19,'算出シート2（連携後）'!$X$12:$AE$71,5,FALSE),0)</f>
        <v>0</v>
      </c>
      <c r="S19" s="354">
        <f>IFERROR(VLOOKUP($N19,'算出シート2（連携後）'!$X$12:$AE$71,6,FALSE),0)</f>
        <v>0</v>
      </c>
    </row>
    <row r="20" spans="2:19" ht="14.25" customHeight="1" x14ac:dyDescent="0.2">
      <c r="B20" s="349">
        <v>8</v>
      </c>
      <c r="C20" s="350" t="str">
        <f>IF('算出シート3（まとめ） '!B26="","",'算出シート3（まとめ） '!B26)</f>
        <v/>
      </c>
      <c r="D20" s="350" t="str">
        <f>IF('算出シート3（まとめ） '!C26="","",'算出シート3（まとめ） '!C26)</f>
        <v/>
      </c>
      <c r="E20" s="350" t="str">
        <f>IF('算出シート3（まとめ） '!D26="","",'算出シート3（まとめ） '!D26)</f>
        <v/>
      </c>
      <c r="F20" s="350" t="str">
        <f>IF('算出シート3（まとめ） '!E26="","",'算出シート3（まとめ） '!E26)</f>
        <v/>
      </c>
      <c r="G20" s="351" t="str">
        <f>IF('算出シート3（まとめ） '!F26&lt;&gt;"",'算出シート3（まとめ） '!F26,"")</f>
        <v/>
      </c>
      <c r="H20" s="352" t="str">
        <f>IFERROR(VLOOKUP($G20,'算出シート1（連携前）'!$X$11:$AE$71,2,FALSE),0)</f>
        <v/>
      </c>
      <c r="I20" s="352">
        <f>IFERROR(VLOOKUP($G20,'算出シート1（連携前）'!$X$11:$AE$71,3,FALSE),0)</f>
        <v>0</v>
      </c>
      <c r="J20" s="352">
        <f>IFERROR(VLOOKUP($G20,'算出シート1（連携前）'!$X$11:$AE$71,4,FALSE),0)</f>
        <v>0</v>
      </c>
      <c r="K20" s="353">
        <f>IFERROR(VLOOKUP($G20,'算出シート1（連携前）'!$X$11:$AE$71,5,FALSE),0)</f>
        <v>0</v>
      </c>
      <c r="L20" s="354">
        <f>IFERROR(VLOOKUP($G20,'算出シート1（連携前）'!$X$11:$AE$71,6,FALSE),0)</f>
        <v>0</v>
      </c>
      <c r="M20" s="355"/>
      <c r="N20" s="356" t="str">
        <f>IF('算出シート3（まとめ） '!R26&lt;&gt;"",'算出シート3（まとめ） '!R26,"")</f>
        <v/>
      </c>
      <c r="O20" s="352" t="str">
        <f>IFERROR(VLOOKUP($N20,'算出シート2（連携後）'!$X$12:$AE$71,2,FALSE),0)</f>
        <v/>
      </c>
      <c r="P20" s="352">
        <f>IFERROR(VLOOKUP($N20,'算出シート2（連携後）'!$X$12:$AE$71,3,FALSE),0)</f>
        <v>0</v>
      </c>
      <c r="Q20" s="352">
        <f>IFERROR(VLOOKUP($N20,'算出シート2（連携後）'!$X$12:$AE$71,4,FALSE),0)</f>
        <v>0</v>
      </c>
      <c r="R20" s="353">
        <f>IFERROR(VLOOKUP($N20,'算出シート2（連携後）'!$X$12:$AE$71,5,FALSE),0)</f>
        <v>0</v>
      </c>
      <c r="S20" s="354">
        <f>IFERROR(VLOOKUP($N20,'算出シート2（連携後）'!$X$12:$AE$71,6,FALSE),0)</f>
        <v>0</v>
      </c>
    </row>
    <row r="21" spans="2:19" ht="14.25" customHeight="1" x14ac:dyDescent="0.2">
      <c r="B21" s="349">
        <v>9</v>
      </c>
      <c r="C21" s="350" t="str">
        <f>IF('算出シート3（まとめ） '!B27="","",'算出シート3（まとめ） '!B27)</f>
        <v/>
      </c>
      <c r="D21" s="350" t="str">
        <f>IF('算出シート3（まとめ） '!C27="","",'算出シート3（まとめ） '!C27)</f>
        <v/>
      </c>
      <c r="E21" s="350" t="str">
        <f>IF('算出シート3（まとめ） '!D27="","",'算出シート3（まとめ） '!D27)</f>
        <v/>
      </c>
      <c r="F21" s="350" t="str">
        <f>IF('算出シート3（まとめ） '!E27="","",'算出シート3（まとめ） '!E27)</f>
        <v/>
      </c>
      <c r="G21" s="351" t="str">
        <f>IF('算出シート3（まとめ） '!F27&lt;&gt;"",'算出シート3（まとめ） '!F27,"")</f>
        <v/>
      </c>
      <c r="H21" s="352" t="str">
        <f>IFERROR(VLOOKUP($G21,'算出シート1（連携前）'!$X$11:$AE$71,2,FALSE),0)</f>
        <v/>
      </c>
      <c r="I21" s="352">
        <f>IFERROR(VLOOKUP($G21,'算出シート1（連携前）'!$X$11:$AE$71,3,FALSE),0)</f>
        <v>0</v>
      </c>
      <c r="J21" s="352">
        <f>IFERROR(VLOOKUP($G21,'算出シート1（連携前）'!$X$11:$AE$71,4,FALSE),0)</f>
        <v>0</v>
      </c>
      <c r="K21" s="353">
        <f>IFERROR(VLOOKUP($G21,'算出シート1（連携前）'!$X$11:$AE$71,5,FALSE),0)</f>
        <v>0</v>
      </c>
      <c r="L21" s="354">
        <f>IFERROR(VLOOKUP($G21,'算出シート1（連携前）'!$X$11:$AE$71,6,FALSE),0)</f>
        <v>0</v>
      </c>
      <c r="M21" s="355"/>
      <c r="N21" s="356" t="str">
        <f>IF('算出シート3（まとめ） '!R27&lt;&gt;"",'算出シート3（まとめ） '!R27,"")</f>
        <v/>
      </c>
      <c r="O21" s="352" t="str">
        <f>IFERROR(VLOOKUP($N21,'算出シート2（連携後）'!$X$12:$AE$71,2,FALSE),0)</f>
        <v/>
      </c>
      <c r="P21" s="352">
        <f>IFERROR(VLOOKUP($N21,'算出シート2（連携後）'!$X$12:$AE$71,3,FALSE),0)</f>
        <v>0</v>
      </c>
      <c r="Q21" s="352">
        <f>IFERROR(VLOOKUP($N21,'算出シート2（連携後）'!$X$12:$AE$71,4,FALSE),0)</f>
        <v>0</v>
      </c>
      <c r="R21" s="353">
        <f>IFERROR(VLOOKUP($N21,'算出シート2（連携後）'!$X$12:$AE$71,5,FALSE),0)</f>
        <v>0</v>
      </c>
      <c r="S21" s="354">
        <f>IFERROR(VLOOKUP($N21,'算出シート2（連携後）'!$X$12:$AE$71,6,FALSE),0)</f>
        <v>0</v>
      </c>
    </row>
    <row r="22" spans="2:19" ht="14.25" customHeight="1" x14ac:dyDescent="0.2">
      <c r="B22" s="349">
        <v>10</v>
      </c>
      <c r="C22" s="350" t="str">
        <f>IF('算出シート3（まとめ） '!B28="","",'算出シート3（まとめ） '!B28)</f>
        <v/>
      </c>
      <c r="D22" s="350" t="str">
        <f>IF('算出シート3（まとめ） '!C28="","",'算出シート3（まとめ） '!C28)</f>
        <v/>
      </c>
      <c r="E22" s="350" t="str">
        <f>IF('算出シート3（まとめ） '!D28="","",'算出シート3（まとめ） '!D28)</f>
        <v/>
      </c>
      <c r="F22" s="350" t="str">
        <f>IF('算出シート3（まとめ） '!E28="","",'算出シート3（まとめ） '!E28)</f>
        <v/>
      </c>
      <c r="G22" s="351" t="str">
        <f>IF('算出シート3（まとめ） '!F28&lt;&gt;"",'算出シート3（まとめ） '!F28,"")</f>
        <v/>
      </c>
      <c r="H22" s="352" t="str">
        <f>IFERROR(VLOOKUP($G22,'算出シート1（連携前）'!$X$11:$AE$71,2,FALSE),0)</f>
        <v/>
      </c>
      <c r="I22" s="352">
        <f>IFERROR(VLOOKUP($G22,'算出シート1（連携前）'!$X$11:$AE$71,3,FALSE),0)</f>
        <v>0</v>
      </c>
      <c r="J22" s="352">
        <f>IFERROR(VLOOKUP($G22,'算出シート1（連携前）'!$X$11:$AE$71,4,FALSE),0)</f>
        <v>0</v>
      </c>
      <c r="K22" s="353">
        <f>IFERROR(VLOOKUP($G22,'算出シート1（連携前）'!$X$11:$AE$71,5,FALSE),0)</f>
        <v>0</v>
      </c>
      <c r="L22" s="354">
        <f>IFERROR(VLOOKUP($G22,'算出シート1（連携前）'!$X$11:$AE$71,6,FALSE),0)</f>
        <v>0</v>
      </c>
      <c r="M22" s="355"/>
      <c r="N22" s="356" t="str">
        <f>IF('算出シート3（まとめ） '!R28&lt;&gt;"",'算出シート3（まとめ） '!R28,"")</f>
        <v/>
      </c>
      <c r="O22" s="352" t="str">
        <f>IFERROR(VLOOKUP($N22,'算出シート2（連携後）'!$X$12:$AE$71,2,FALSE),0)</f>
        <v/>
      </c>
      <c r="P22" s="352">
        <f>IFERROR(VLOOKUP($N22,'算出シート2（連携後）'!$X$12:$AE$71,3,FALSE),0)</f>
        <v>0</v>
      </c>
      <c r="Q22" s="352">
        <f>IFERROR(VLOOKUP($N22,'算出シート2（連携後）'!$X$12:$AE$71,4,FALSE),0)</f>
        <v>0</v>
      </c>
      <c r="R22" s="353">
        <f>IFERROR(VLOOKUP($N22,'算出シート2（連携後）'!$X$12:$AE$71,5,FALSE),0)</f>
        <v>0</v>
      </c>
      <c r="S22" s="354">
        <f>IFERROR(VLOOKUP($N22,'算出シート2（連携後）'!$X$12:$AE$71,6,FALSE),0)</f>
        <v>0</v>
      </c>
    </row>
    <row r="23" spans="2:19" ht="14.25" customHeight="1" x14ac:dyDescent="0.2">
      <c r="B23" s="349">
        <v>11</v>
      </c>
      <c r="C23" s="350" t="str">
        <f>IF('算出シート3（まとめ） '!B29="","",'算出シート3（まとめ） '!B29)</f>
        <v/>
      </c>
      <c r="D23" s="350" t="str">
        <f>IF('算出シート3（まとめ） '!C29="","",'算出シート3（まとめ） '!C29)</f>
        <v/>
      </c>
      <c r="E23" s="350" t="str">
        <f>IF('算出シート3（まとめ） '!D29="","",'算出シート3（まとめ） '!D29)</f>
        <v/>
      </c>
      <c r="F23" s="350" t="str">
        <f>IF('算出シート3（まとめ） '!E29="","",'算出シート3（まとめ） '!E29)</f>
        <v/>
      </c>
      <c r="G23" s="351" t="str">
        <f>IF('算出シート3（まとめ） '!F29&lt;&gt;"",'算出シート3（まとめ） '!F29,"")</f>
        <v/>
      </c>
      <c r="H23" s="352" t="str">
        <f>IFERROR(VLOOKUP($G23,'算出シート1（連携前）'!$X$11:$AE$71,2,FALSE),0)</f>
        <v/>
      </c>
      <c r="I23" s="352">
        <f>IFERROR(VLOOKUP($G23,'算出シート1（連携前）'!$X$11:$AE$71,3,FALSE),0)</f>
        <v>0</v>
      </c>
      <c r="J23" s="352">
        <f>IFERROR(VLOOKUP($G23,'算出シート1（連携前）'!$X$11:$AE$71,4,FALSE),0)</f>
        <v>0</v>
      </c>
      <c r="K23" s="353">
        <f>IFERROR(VLOOKUP($G23,'算出シート1（連携前）'!$X$11:$AE$71,5,FALSE),0)</f>
        <v>0</v>
      </c>
      <c r="L23" s="354">
        <f>IFERROR(VLOOKUP($G23,'算出シート1（連携前）'!$X$11:$AE$71,6,FALSE),0)</f>
        <v>0</v>
      </c>
      <c r="M23" s="355"/>
      <c r="N23" s="356" t="str">
        <f>IF('算出シート3（まとめ） '!R29&lt;&gt;"",'算出シート3（まとめ） '!R29,"")</f>
        <v/>
      </c>
      <c r="O23" s="352" t="str">
        <f>IFERROR(VLOOKUP($N23,'算出シート2（連携後）'!$X$12:$AE$71,2,FALSE),0)</f>
        <v/>
      </c>
      <c r="P23" s="352">
        <f>IFERROR(VLOOKUP($N23,'算出シート2（連携後）'!$X$12:$AE$71,3,FALSE),0)</f>
        <v>0</v>
      </c>
      <c r="Q23" s="352">
        <f>IFERROR(VLOOKUP($N23,'算出シート2（連携後）'!$X$12:$AE$71,4,FALSE),0)</f>
        <v>0</v>
      </c>
      <c r="R23" s="353">
        <f>IFERROR(VLOOKUP($N23,'算出シート2（連携後）'!$X$12:$AE$71,5,FALSE),0)</f>
        <v>0</v>
      </c>
      <c r="S23" s="354">
        <f>IFERROR(VLOOKUP($N23,'算出シート2（連携後）'!$X$12:$AE$71,6,FALSE),0)</f>
        <v>0</v>
      </c>
    </row>
    <row r="24" spans="2:19" ht="14.25" customHeight="1" x14ac:dyDescent="0.2">
      <c r="B24" s="349">
        <v>12</v>
      </c>
      <c r="C24" s="350" t="str">
        <f>IF('算出シート3（まとめ） '!B30="","",'算出シート3（まとめ） '!B30)</f>
        <v/>
      </c>
      <c r="D24" s="350" t="str">
        <f>IF('算出シート3（まとめ） '!C30="","",'算出シート3（まとめ） '!C30)</f>
        <v/>
      </c>
      <c r="E24" s="350" t="str">
        <f>IF('算出シート3（まとめ） '!D30="","",'算出シート3（まとめ） '!D30)</f>
        <v/>
      </c>
      <c r="F24" s="350" t="str">
        <f>IF('算出シート3（まとめ） '!E30="","",'算出シート3（まとめ） '!E30)</f>
        <v/>
      </c>
      <c r="G24" s="351" t="str">
        <f>IF('算出シート3（まとめ） '!F30&lt;&gt;"",'算出シート3（まとめ） '!F30,"")</f>
        <v/>
      </c>
      <c r="H24" s="352" t="str">
        <f>IFERROR(VLOOKUP($G24,'算出シート1（連携前）'!$X$11:$AE$71,2,FALSE),0)</f>
        <v/>
      </c>
      <c r="I24" s="352">
        <f>IFERROR(VLOOKUP($G24,'算出シート1（連携前）'!$X$11:$AE$71,3,FALSE),0)</f>
        <v>0</v>
      </c>
      <c r="J24" s="352">
        <f>IFERROR(VLOOKUP($G24,'算出シート1（連携前）'!$X$11:$AE$71,4,FALSE),0)</f>
        <v>0</v>
      </c>
      <c r="K24" s="353">
        <f>IFERROR(VLOOKUP($G24,'算出シート1（連携前）'!$X$11:$AE$71,5,FALSE),0)</f>
        <v>0</v>
      </c>
      <c r="L24" s="354">
        <f>IFERROR(VLOOKUP($G24,'算出シート1（連携前）'!$X$11:$AE$71,6,FALSE),0)</f>
        <v>0</v>
      </c>
      <c r="M24" s="355"/>
      <c r="N24" s="356" t="str">
        <f>IF('算出シート3（まとめ） '!R30&lt;&gt;"",'算出シート3（まとめ） '!R30,"")</f>
        <v/>
      </c>
      <c r="O24" s="352" t="str">
        <f>IFERROR(VLOOKUP($N24,'算出シート2（連携後）'!$X$12:$AE$71,2,FALSE),0)</f>
        <v/>
      </c>
      <c r="P24" s="352">
        <f>IFERROR(VLOOKUP($N24,'算出シート2（連携後）'!$X$12:$AE$71,3,FALSE),0)</f>
        <v>0</v>
      </c>
      <c r="Q24" s="352">
        <f>IFERROR(VLOOKUP($N24,'算出シート2（連携後）'!$X$12:$AE$71,4,FALSE),0)</f>
        <v>0</v>
      </c>
      <c r="R24" s="353">
        <f>IFERROR(VLOOKUP($N24,'算出シート2（連携後）'!$X$12:$AE$71,5,FALSE),0)</f>
        <v>0</v>
      </c>
      <c r="S24" s="354">
        <f>IFERROR(VLOOKUP($N24,'算出シート2（連携後）'!$X$12:$AE$71,6,FALSE),0)</f>
        <v>0</v>
      </c>
    </row>
    <row r="25" spans="2:19" ht="14.25" customHeight="1" x14ac:dyDescent="0.2">
      <c r="B25" s="349">
        <v>13</v>
      </c>
      <c r="C25" s="350" t="str">
        <f>IF('算出シート3（まとめ） '!B31="","",'算出シート3（まとめ） '!B31)</f>
        <v/>
      </c>
      <c r="D25" s="350" t="str">
        <f>IF('算出シート3（まとめ） '!C31="","",'算出シート3（まとめ） '!C31)</f>
        <v/>
      </c>
      <c r="E25" s="350" t="str">
        <f>IF('算出シート3（まとめ） '!D31="","",'算出シート3（まとめ） '!D31)</f>
        <v/>
      </c>
      <c r="F25" s="350" t="str">
        <f>IF('算出シート3（まとめ） '!E31="","",'算出シート3（まとめ） '!E31)</f>
        <v/>
      </c>
      <c r="G25" s="351" t="str">
        <f>IF('算出シート3（まとめ） '!F31&lt;&gt;"",'算出シート3（まとめ） '!F31,"")</f>
        <v/>
      </c>
      <c r="H25" s="352" t="str">
        <f>IFERROR(VLOOKUP($G25,'算出シート1（連携前）'!$X$11:$AE$71,2,FALSE),0)</f>
        <v/>
      </c>
      <c r="I25" s="352">
        <f>IFERROR(VLOOKUP($G25,'算出シート1（連携前）'!$X$11:$AE$71,3,FALSE),0)</f>
        <v>0</v>
      </c>
      <c r="J25" s="352">
        <f>IFERROR(VLOOKUP($G25,'算出シート1（連携前）'!$X$11:$AE$71,4,FALSE),0)</f>
        <v>0</v>
      </c>
      <c r="K25" s="353">
        <f>IFERROR(VLOOKUP($G25,'算出シート1（連携前）'!$X$11:$AE$71,5,FALSE),0)</f>
        <v>0</v>
      </c>
      <c r="L25" s="354">
        <f>IFERROR(VLOOKUP($G25,'算出シート1（連携前）'!$X$11:$AE$71,6,FALSE),0)</f>
        <v>0</v>
      </c>
      <c r="M25" s="355"/>
      <c r="N25" s="356" t="str">
        <f>IF('算出シート3（まとめ） '!R31&lt;&gt;"",'算出シート3（まとめ） '!R31,"")</f>
        <v/>
      </c>
      <c r="O25" s="352" t="str">
        <f>IFERROR(VLOOKUP($N25,'算出シート2（連携後）'!$X$12:$AE$71,2,FALSE),0)</f>
        <v/>
      </c>
      <c r="P25" s="352">
        <f>IFERROR(VLOOKUP($N25,'算出シート2（連携後）'!$X$12:$AE$71,3,FALSE),0)</f>
        <v>0</v>
      </c>
      <c r="Q25" s="352">
        <f>IFERROR(VLOOKUP($N25,'算出シート2（連携後）'!$X$12:$AE$71,4,FALSE),0)</f>
        <v>0</v>
      </c>
      <c r="R25" s="353">
        <f>IFERROR(VLOOKUP($N25,'算出シート2（連携後）'!$X$12:$AE$71,5,FALSE),0)</f>
        <v>0</v>
      </c>
      <c r="S25" s="354">
        <f>IFERROR(VLOOKUP($N25,'算出シート2（連携後）'!$X$12:$AE$71,6,FALSE),0)</f>
        <v>0</v>
      </c>
    </row>
    <row r="26" spans="2:19" ht="14.25" customHeight="1" x14ac:dyDescent="0.2">
      <c r="B26" s="349">
        <v>14</v>
      </c>
      <c r="C26" s="350" t="str">
        <f>IF('算出シート3（まとめ） '!B32="","",'算出シート3（まとめ） '!B32)</f>
        <v/>
      </c>
      <c r="D26" s="350" t="str">
        <f>IF('算出シート3（まとめ） '!C32="","",'算出シート3（まとめ） '!C32)</f>
        <v/>
      </c>
      <c r="E26" s="350" t="str">
        <f>IF('算出シート3（まとめ） '!D32="","",'算出シート3（まとめ） '!D32)</f>
        <v/>
      </c>
      <c r="F26" s="350" t="str">
        <f>IF('算出シート3（まとめ） '!E32="","",'算出シート3（まとめ） '!E32)</f>
        <v/>
      </c>
      <c r="G26" s="351" t="str">
        <f>IF('算出シート3（まとめ） '!F32&lt;&gt;"",'算出シート3（まとめ） '!F32,"")</f>
        <v/>
      </c>
      <c r="H26" s="352" t="str">
        <f>IFERROR(VLOOKUP($G26,'算出シート1（連携前）'!$X$11:$AE$71,2,FALSE),0)</f>
        <v/>
      </c>
      <c r="I26" s="352">
        <f>IFERROR(VLOOKUP($G26,'算出シート1（連携前）'!$X$11:$AE$71,3,FALSE),0)</f>
        <v>0</v>
      </c>
      <c r="J26" s="352">
        <f>IFERROR(VLOOKUP($G26,'算出シート1（連携前）'!$X$11:$AE$71,4,FALSE),0)</f>
        <v>0</v>
      </c>
      <c r="K26" s="353">
        <f>IFERROR(VLOOKUP($G26,'算出シート1（連携前）'!$X$11:$AE$71,5,FALSE),0)</f>
        <v>0</v>
      </c>
      <c r="L26" s="354">
        <f>IFERROR(VLOOKUP($G26,'算出シート1（連携前）'!$X$11:$AE$71,6,FALSE),0)</f>
        <v>0</v>
      </c>
      <c r="M26" s="355"/>
      <c r="N26" s="356" t="str">
        <f>IF('算出シート3（まとめ） '!R32&lt;&gt;"",'算出シート3（まとめ） '!R32,"")</f>
        <v/>
      </c>
      <c r="O26" s="352" t="str">
        <f>IFERROR(VLOOKUP($N26,'算出シート2（連携後）'!$X$12:$AE$71,2,FALSE),0)</f>
        <v/>
      </c>
      <c r="P26" s="352">
        <f>IFERROR(VLOOKUP($N26,'算出シート2（連携後）'!$X$12:$AE$71,3,FALSE),0)</f>
        <v>0</v>
      </c>
      <c r="Q26" s="352">
        <f>IFERROR(VLOOKUP($N26,'算出シート2（連携後）'!$X$12:$AE$71,4,FALSE),0)</f>
        <v>0</v>
      </c>
      <c r="R26" s="353">
        <f>IFERROR(VLOOKUP($N26,'算出シート2（連携後）'!$X$12:$AE$71,5,FALSE),0)</f>
        <v>0</v>
      </c>
      <c r="S26" s="354">
        <f>IFERROR(VLOOKUP($N26,'算出シート2（連携後）'!$X$12:$AE$71,6,FALSE),0)</f>
        <v>0</v>
      </c>
    </row>
    <row r="27" spans="2:19" ht="14.25" customHeight="1" x14ac:dyDescent="0.2">
      <c r="B27" s="349">
        <v>15</v>
      </c>
      <c r="C27" s="350" t="str">
        <f>IF('算出シート3（まとめ） '!B33="","",'算出シート3（まとめ） '!B33)</f>
        <v/>
      </c>
      <c r="D27" s="350" t="str">
        <f>IF('算出シート3（まとめ） '!C33="","",'算出シート3（まとめ） '!C33)</f>
        <v/>
      </c>
      <c r="E27" s="350" t="str">
        <f>IF('算出シート3（まとめ） '!D33="","",'算出シート3（まとめ） '!D33)</f>
        <v/>
      </c>
      <c r="F27" s="350" t="str">
        <f>IF('算出シート3（まとめ） '!E33="","",'算出シート3（まとめ） '!E33)</f>
        <v/>
      </c>
      <c r="G27" s="351" t="str">
        <f>IF('算出シート3（まとめ） '!F33&lt;&gt;"",'算出シート3（まとめ） '!F33,"")</f>
        <v/>
      </c>
      <c r="H27" s="352" t="str">
        <f>IFERROR(VLOOKUP($G27,'算出シート1（連携前）'!$X$11:$AE$71,2,FALSE),0)</f>
        <v/>
      </c>
      <c r="I27" s="352">
        <f>IFERROR(VLOOKUP($G27,'算出シート1（連携前）'!$X$11:$AE$71,3,FALSE),0)</f>
        <v>0</v>
      </c>
      <c r="J27" s="352">
        <f>IFERROR(VLOOKUP($G27,'算出シート1（連携前）'!$X$11:$AE$71,4,FALSE),0)</f>
        <v>0</v>
      </c>
      <c r="K27" s="353">
        <f>IFERROR(VLOOKUP($G27,'算出シート1（連携前）'!$X$11:$AE$71,5,FALSE),0)</f>
        <v>0</v>
      </c>
      <c r="L27" s="354">
        <f>IFERROR(VLOOKUP($G27,'算出シート1（連携前）'!$X$11:$AE$71,6,FALSE),0)</f>
        <v>0</v>
      </c>
      <c r="M27" s="355"/>
      <c r="N27" s="356" t="str">
        <f>IF('算出シート3（まとめ） '!R33&lt;&gt;"",'算出シート3（まとめ） '!R33,"")</f>
        <v/>
      </c>
      <c r="O27" s="352" t="str">
        <f>IFERROR(VLOOKUP($N27,'算出シート2（連携後）'!$X$12:$AE$71,2,FALSE),0)</f>
        <v/>
      </c>
      <c r="P27" s="352">
        <f>IFERROR(VLOOKUP($N27,'算出シート2（連携後）'!$X$12:$AE$71,3,FALSE),0)</f>
        <v>0</v>
      </c>
      <c r="Q27" s="352">
        <f>IFERROR(VLOOKUP($N27,'算出シート2（連携後）'!$X$12:$AE$71,4,FALSE),0)</f>
        <v>0</v>
      </c>
      <c r="R27" s="353">
        <f>IFERROR(VLOOKUP($N27,'算出シート2（連携後）'!$X$12:$AE$71,5,FALSE),0)</f>
        <v>0</v>
      </c>
      <c r="S27" s="354">
        <f>IFERROR(VLOOKUP($N27,'算出シート2（連携後）'!$X$12:$AE$71,6,FALSE),0)</f>
        <v>0</v>
      </c>
    </row>
    <row r="28" spans="2:19" ht="14.25" customHeight="1" x14ac:dyDescent="0.2">
      <c r="B28" s="349">
        <v>16</v>
      </c>
      <c r="C28" s="350" t="str">
        <f>IF('算出シート3（まとめ） '!B34="","",'算出シート3（まとめ） '!B34)</f>
        <v/>
      </c>
      <c r="D28" s="350" t="str">
        <f>IF('算出シート3（まとめ） '!C34="","",'算出シート3（まとめ） '!C34)</f>
        <v/>
      </c>
      <c r="E28" s="350" t="str">
        <f>IF('算出シート3（まとめ） '!D34="","",'算出シート3（まとめ） '!D34)</f>
        <v/>
      </c>
      <c r="F28" s="350" t="str">
        <f>IF('算出シート3（まとめ） '!E34="","",'算出シート3（まとめ） '!E34)</f>
        <v/>
      </c>
      <c r="G28" s="351" t="str">
        <f>IF('算出シート3（まとめ） '!F34&lt;&gt;"",'算出シート3（まとめ） '!F34,"")</f>
        <v/>
      </c>
      <c r="H28" s="352" t="str">
        <f>IFERROR(VLOOKUP($G28,'算出シート1（連携前）'!$X$11:$AE$71,2,FALSE),0)</f>
        <v/>
      </c>
      <c r="I28" s="352">
        <f>IFERROR(VLOOKUP($G28,'算出シート1（連携前）'!$X$11:$AE$71,3,FALSE),0)</f>
        <v>0</v>
      </c>
      <c r="J28" s="352">
        <f>IFERROR(VLOOKUP($G28,'算出シート1（連携前）'!$X$11:$AE$71,4,FALSE),0)</f>
        <v>0</v>
      </c>
      <c r="K28" s="353">
        <f>IFERROR(VLOOKUP($G28,'算出シート1（連携前）'!$X$11:$AE$71,5,FALSE),0)</f>
        <v>0</v>
      </c>
      <c r="L28" s="354">
        <f>IFERROR(VLOOKUP($G28,'算出シート1（連携前）'!$X$11:$AE$71,6,FALSE),0)</f>
        <v>0</v>
      </c>
      <c r="M28" s="355"/>
      <c r="N28" s="356" t="str">
        <f>IF('算出シート3（まとめ） '!R34&lt;&gt;"",'算出シート3（まとめ） '!R34,"")</f>
        <v/>
      </c>
      <c r="O28" s="352" t="str">
        <f>IFERROR(VLOOKUP($N28,'算出シート2（連携後）'!$X$12:$AE$71,2,FALSE),0)</f>
        <v/>
      </c>
      <c r="P28" s="352">
        <f>IFERROR(VLOOKUP($N28,'算出シート2（連携後）'!$X$12:$AE$71,3,FALSE),0)</f>
        <v>0</v>
      </c>
      <c r="Q28" s="352">
        <f>IFERROR(VLOOKUP($N28,'算出シート2（連携後）'!$X$12:$AE$71,4,FALSE),0)</f>
        <v>0</v>
      </c>
      <c r="R28" s="353">
        <f>IFERROR(VLOOKUP($N28,'算出シート2（連携後）'!$X$12:$AE$71,5,FALSE),0)</f>
        <v>0</v>
      </c>
      <c r="S28" s="354">
        <f>IFERROR(VLOOKUP($N28,'算出シート2（連携後）'!$X$12:$AE$71,6,FALSE),0)</f>
        <v>0</v>
      </c>
    </row>
    <row r="29" spans="2:19" ht="14.25" customHeight="1" x14ac:dyDescent="0.2">
      <c r="B29" s="349">
        <v>17</v>
      </c>
      <c r="C29" s="350" t="str">
        <f>IF('算出シート3（まとめ） '!B35="","",'算出シート3（まとめ） '!B35)</f>
        <v/>
      </c>
      <c r="D29" s="350" t="str">
        <f>IF('算出シート3（まとめ） '!C35="","",'算出シート3（まとめ） '!C35)</f>
        <v/>
      </c>
      <c r="E29" s="350" t="str">
        <f>IF('算出シート3（まとめ） '!D35="","",'算出シート3（まとめ） '!D35)</f>
        <v/>
      </c>
      <c r="F29" s="350" t="str">
        <f>IF('算出シート3（まとめ） '!E35="","",'算出シート3（まとめ） '!E35)</f>
        <v/>
      </c>
      <c r="G29" s="351" t="str">
        <f>IF('算出シート3（まとめ） '!F35&lt;&gt;"",'算出シート3（まとめ） '!F35,"")</f>
        <v/>
      </c>
      <c r="H29" s="352" t="str">
        <f>IFERROR(VLOOKUP($G29,'算出シート1（連携前）'!$X$11:$AE$71,2,FALSE),0)</f>
        <v/>
      </c>
      <c r="I29" s="352">
        <f>IFERROR(VLOOKUP($G29,'算出シート1（連携前）'!$X$11:$AE$71,3,FALSE),0)</f>
        <v>0</v>
      </c>
      <c r="J29" s="352">
        <f>IFERROR(VLOOKUP($G29,'算出シート1（連携前）'!$X$11:$AE$71,4,FALSE),0)</f>
        <v>0</v>
      </c>
      <c r="K29" s="353">
        <f>IFERROR(VLOOKUP($G29,'算出シート1（連携前）'!$X$11:$AE$71,5,FALSE),0)</f>
        <v>0</v>
      </c>
      <c r="L29" s="354">
        <f>IFERROR(VLOOKUP($G29,'算出シート1（連携前）'!$X$11:$AE$71,6,FALSE),0)</f>
        <v>0</v>
      </c>
      <c r="M29" s="355"/>
      <c r="N29" s="356" t="str">
        <f>IF('算出シート3（まとめ） '!R35&lt;&gt;"",'算出シート3（まとめ） '!R35,"")</f>
        <v/>
      </c>
      <c r="O29" s="352" t="str">
        <f>IFERROR(VLOOKUP($N29,'算出シート2（連携後）'!$X$12:$AE$71,2,FALSE),0)</f>
        <v/>
      </c>
      <c r="P29" s="352">
        <f>IFERROR(VLOOKUP($N29,'算出シート2（連携後）'!$X$12:$AE$71,3,FALSE),0)</f>
        <v>0</v>
      </c>
      <c r="Q29" s="352">
        <f>IFERROR(VLOOKUP($N29,'算出シート2（連携後）'!$X$12:$AE$71,4,FALSE),0)</f>
        <v>0</v>
      </c>
      <c r="R29" s="353">
        <f>IFERROR(VLOOKUP($N29,'算出シート2（連携後）'!$X$12:$AE$71,5,FALSE),0)</f>
        <v>0</v>
      </c>
      <c r="S29" s="354">
        <f>IFERROR(VLOOKUP($N29,'算出シート2（連携後）'!$X$12:$AE$71,6,FALSE),0)</f>
        <v>0</v>
      </c>
    </row>
    <row r="30" spans="2:19" ht="14.25" customHeight="1" x14ac:dyDescent="0.2">
      <c r="B30" s="349">
        <v>18</v>
      </c>
      <c r="C30" s="350" t="str">
        <f>IF('算出シート3（まとめ） '!B36="","",'算出シート3（まとめ） '!B36)</f>
        <v/>
      </c>
      <c r="D30" s="350" t="str">
        <f>IF('算出シート3（まとめ） '!C36="","",'算出シート3（まとめ） '!C36)</f>
        <v/>
      </c>
      <c r="E30" s="350" t="str">
        <f>IF('算出シート3（まとめ） '!D36="","",'算出シート3（まとめ） '!D36)</f>
        <v/>
      </c>
      <c r="F30" s="350" t="str">
        <f>IF('算出シート3（まとめ） '!E36="","",'算出シート3（まとめ） '!E36)</f>
        <v/>
      </c>
      <c r="G30" s="351" t="str">
        <f>IF('算出シート3（まとめ） '!F36&lt;&gt;"",'算出シート3（まとめ） '!F36,"")</f>
        <v/>
      </c>
      <c r="H30" s="352" t="str">
        <f>IFERROR(VLOOKUP($G30,'算出シート1（連携前）'!$X$11:$AE$71,2,FALSE),0)</f>
        <v/>
      </c>
      <c r="I30" s="352">
        <f>IFERROR(VLOOKUP($G30,'算出シート1（連携前）'!$X$11:$AE$71,3,FALSE),0)</f>
        <v>0</v>
      </c>
      <c r="J30" s="352">
        <f>IFERROR(VLOOKUP($G30,'算出シート1（連携前）'!$X$11:$AE$71,4,FALSE),0)</f>
        <v>0</v>
      </c>
      <c r="K30" s="353">
        <f>IFERROR(VLOOKUP($G30,'算出シート1（連携前）'!$X$11:$AE$71,5,FALSE),0)</f>
        <v>0</v>
      </c>
      <c r="L30" s="354">
        <f>IFERROR(VLOOKUP($G30,'算出シート1（連携前）'!$X$11:$AE$71,6,FALSE),0)</f>
        <v>0</v>
      </c>
      <c r="M30" s="355"/>
      <c r="N30" s="356" t="str">
        <f>IF('算出シート3（まとめ） '!R36&lt;&gt;"",'算出シート3（まとめ） '!R36,"")</f>
        <v/>
      </c>
      <c r="O30" s="352" t="str">
        <f>IFERROR(VLOOKUP($N30,'算出シート2（連携後）'!$X$12:$AE$71,2,FALSE),0)</f>
        <v/>
      </c>
      <c r="P30" s="352">
        <f>IFERROR(VLOOKUP($N30,'算出シート2（連携後）'!$X$12:$AE$71,3,FALSE),0)</f>
        <v>0</v>
      </c>
      <c r="Q30" s="352">
        <f>IFERROR(VLOOKUP($N30,'算出シート2（連携後）'!$X$12:$AE$71,4,FALSE),0)</f>
        <v>0</v>
      </c>
      <c r="R30" s="353">
        <f>IFERROR(VLOOKUP($N30,'算出シート2（連携後）'!$X$12:$AE$71,5,FALSE),0)</f>
        <v>0</v>
      </c>
      <c r="S30" s="354">
        <f>IFERROR(VLOOKUP($N30,'算出シート2（連携後）'!$X$12:$AE$71,6,FALSE),0)</f>
        <v>0</v>
      </c>
    </row>
    <row r="31" spans="2:19" ht="14.25" customHeight="1" x14ac:dyDescent="0.2">
      <c r="B31" s="349">
        <v>19</v>
      </c>
      <c r="C31" s="350" t="str">
        <f>IF('算出シート3（まとめ） '!B37="","",'算出シート3（まとめ） '!B37)</f>
        <v/>
      </c>
      <c r="D31" s="350" t="str">
        <f>IF('算出シート3（まとめ） '!C37="","",'算出シート3（まとめ） '!C37)</f>
        <v/>
      </c>
      <c r="E31" s="350" t="str">
        <f>IF('算出シート3（まとめ） '!D37="","",'算出シート3（まとめ） '!D37)</f>
        <v/>
      </c>
      <c r="F31" s="350" t="str">
        <f>IF('算出シート3（まとめ） '!E37="","",'算出シート3（まとめ） '!E37)</f>
        <v/>
      </c>
      <c r="G31" s="351" t="str">
        <f>IF('算出シート3（まとめ） '!F37&lt;&gt;"",'算出シート3（まとめ） '!F37,"")</f>
        <v/>
      </c>
      <c r="H31" s="352" t="str">
        <f>IFERROR(VLOOKUP($G31,'算出シート1（連携前）'!$X$11:$AE$71,2,FALSE),0)</f>
        <v/>
      </c>
      <c r="I31" s="352">
        <f>IFERROR(VLOOKUP($G31,'算出シート1（連携前）'!$X$11:$AE$71,3,FALSE),0)</f>
        <v>0</v>
      </c>
      <c r="J31" s="352">
        <f>IFERROR(VLOOKUP($G31,'算出シート1（連携前）'!$X$11:$AE$71,4,FALSE),0)</f>
        <v>0</v>
      </c>
      <c r="K31" s="353">
        <f>IFERROR(VLOOKUP($G31,'算出シート1（連携前）'!$X$11:$AE$71,5,FALSE),0)</f>
        <v>0</v>
      </c>
      <c r="L31" s="354">
        <f>IFERROR(VLOOKUP($G31,'算出シート1（連携前）'!$X$11:$AE$71,6,FALSE),0)</f>
        <v>0</v>
      </c>
      <c r="M31" s="355"/>
      <c r="N31" s="356" t="str">
        <f>IF('算出シート3（まとめ） '!R37&lt;&gt;"",'算出シート3（まとめ） '!R37,"")</f>
        <v/>
      </c>
      <c r="O31" s="352" t="str">
        <f>IFERROR(VLOOKUP($N31,'算出シート2（連携後）'!$X$12:$AE$71,2,FALSE),0)</f>
        <v/>
      </c>
      <c r="P31" s="352">
        <f>IFERROR(VLOOKUP($N31,'算出シート2（連携後）'!$X$12:$AE$71,3,FALSE),0)</f>
        <v>0</v>
      </c>
      <c r="Q31" s="352">
        <f>IFERROR(VLOOKUP($N31,'算出シート2（連携後）'!$X$12:$AE$71,4,FALSE),0)</f>
        <v>0</v>
      </c>
      <c r="R31" s="353">
        <f>IFERROR(VLOOKUP($N31,'算出シート2（連携後）'!$X$12:$AE$71,5,FALSE),0)</f>
        <v>0</v>
      </c>
      <c r="S31" s="354">
        <f>IFERROR(VLOOKUP($N31,'算出シート2（連携後）'!$X$12:$AE$71,6,FALSE),0)</f>
        <v>0</v>
      </c>
    </row>
    <row r="32" spans="2:19" ht="14.25" customHeight="1" x14ac:dyDescent="0.2">
      <c r="B32" s="349">
        <v>20</v>
      </c>
      <c r="C32" s="350" t="str">
        <f>IF('算出シート3（まとめ） '!B38="","",'算出シート3（まとめ） '!B38)</f>
        <v/>
      </c>
      <c r="D32" s="350" t="str">
        <f>IF('算出シート3（まとめ） '!C38="","",'算出シート3（まとめ） '!C38)</f>
        <v/>
      </c>
      <c r="E32" s="350" t="str">
        <f>IF('算出シート3（まとめ） '!D38="","",'算出シート3（まとめ） '!D38)</f>
        <v/>
      </c>
      <c r="F32" s="350" t="str">
        <f>IF('算出シート3（まとめ） '!E38="","",'算出シート3（まとめ） '!E38)</f>
        <v/>
      </c>
      <c r="G32" s="351" t="str">
        <f>IF('算出シート3（まとめ） '!F38&lt;&gt;"",'算出シート3（まとめ） '!F38,"")</f>
        <v/>
      </c>
      <c r="H32" s="352" t="str">
        <f>IFERROR(VLOOKUP($G32,'算出シート1（連携前）'!$X$11:$AE$71,2,FALSE),0)</f>
        <v/>
      </c>
      <c r="I32" s="352">
        <f>IFERROR(VLOOKUP($G32,'算出シート1（連携前）'!$X$11:$AE$71,3,FALSE),0)</f>
        <v>0</v>
      </c>
      <c r="J32" s="352">
        <f>IFERROR(VLOOKUP($G32,'算出シート1（連携前）'!$X$11:$AE$71,4,FALSE),0)</f>
        <v>0</v>
      </c>
      <c r="K32" s="353">
        <f>IFERROR(VLOOKUP($G32,'算出シート1（連携前）'!$X$11:$AE$71,5,FALSE),0)</f>
        <v>0</v>
      </c>
      <c r="L32" s="354">
        <f>IFERROR(VLOOKUP($G32,'算出シート1（連携前）'!$X$11:$AE$71,6,FALSE),0)</f>
        <v>0</v>
      </c>
      <c r="M32" s="355"/>
      <c r="N32" s="356" t="str">
        <f>IF('算出シート3（まとめ） '!R38&lt;&gt;"",'算出シート3（まとめ） '!R38,"")</f>
        <v/>
      </c>
      <c r="O32" s="352" t="str">
        <f>IFERROR(VLOOKUP($N32,'算出シート2（連携後）'!$X$12:$AE$71,2,FALSE),0)</f>
        <v/>
      </c>
      <c r="P32" s="352">
        <f>IFERROR(VLOOKUP($N32,'算出シート2（連携後）'!$X$12:$AE$71,3,FALSE),0)</f>
        <v>0</v>
      </c>
      <c r="Q32" s="352">
        <f>IFERROR(VLOOKUP($N32,'算出シート2（連携後）'!$X$12:$AE$71,4,FALSE),0)</f>
        <v>0</v>
      </c>
      <c r="R32" s="353">
        <f>IFERROR(VLOOKUP($N32,'算出シート2（連携後）'!$X$12:$AE$71,5,FALSE),0)</f>
        <v>0</v>
      </c>
      <c r="S32" s="354">
        <f>IFERROR(VLOOKUP($N32,'算出シート2（連携後）'!$X$12:$AE$71,6,FALSE),0)</f>
        <v>0</v>
      </c>
    </row>
    <row r="33" spans="2:19" ht="14.25" customHeight="1" x14ac:dyDescent="0.2">
      <c r="B33" s="349">
        <v>21</v>
      </c>
      <c r="C33" s="350" t="str">
        <f>IF('算出シート3（まとめ） '!B39="","",'算出シート3（まとめ） '!B39)</f>
        <v/>
      </c>
      <c r="D33" s="350" t="str">
        <f>IF('算出シート3（まとめ） '!C39="","",'算出シート3（まとめ） '!C39)</f>
        <v/>
      </c>
      <c r="E33" s="350" t="str">
        <f>IF('算出シート3（まとめ） '!D39="","",'算出シート3（まとめ） '!D39)</f>
        <v/>
      </c>
      <c r="F33" s="350" t="str">
        <f>IF('算出シート3（まとめ） '!E39="","",'算出シート3（まとめ） '!E39)</f>
        <v/>
      </c>
      <c r="G33" s="351" t="str">
        <f>IF('算出シート3（まとめ） '!F39&lt;&gt;"",'算出シート3（まとめ） '!F39,"")</f>
        <v/>
      </c>
      <c r="H33" s="352" t="str">
        <f>IFERROR(VLOOKUP($G33,'算出シート1（連携前）'!$X$11:$AE$71,2,FALSE),0)</f>
        <v/>
      </c>
      <c r="I33" s="352">
        <f>IFERROR(VLOOKUP($G33,'算出シート1（連携前）'!$X$11:$AE$71,3,FALSE),0)</f>
        <v>0</v>
      </c>
      <c r="J33" s="352">
        <f>IFERROR(VLOOKUP($G33,'算出シート1（連携前）'!$X$11:$AE$71,4,FALSE),0)</f>
        <v>0</v>
      </c>
      <c r="K33" s="353">
        <f>IFERROR(VLOOKUP($G33,'算出シート1（連携前）'!$X$11:$AE$71,5,FALSE),0)</f>
        <v>0</v>
      </c>
      <c r="L33" s="354">
        <f>IFERROR(VLOOKUP($G33,'算出シート1（連携前）'!$X$11:$AE$71,6,FALSE),0)</f>
        <v>0</v>
      </c>
      <c r="M33" s="355"/>
      <c r="N33" s="356" t="str">
        <f>IF('算出シート3（まとめ） '!R39&lt;&gt;"",'算出シート3（まとめ） '!R39,"")</f>
        <v/>
      </c>
      <c r="O33" s="352" t="str">
        <f>IFERROR(VLOOKUP($N33,'算出シート2（連携後）'!$X$12:$AE$71,2,FALSE),0)</f>
        <v/>
      </c>
      <c r="P33" s="352">
        <f>IFERROR(VLOOKUP($N33,'算出シート2（連携後）'!$X$12:$AE$71,3,FALSE),0)</f>
        <v>0</v>
      </c>
      <c r="Q33" s="352">
        <f>IFERROR(VLOOKUP($N33,'算出シート2（連携後）'!$X$12:$AE$71,4,FALSE),0)</f>
        <v>0</v>
      </c>
      <c r="R33" s="353">
        <f>IFERROR(VLOOKUP($N33,'算出シート2（連携後）'!$X$12:$AE$71,5,FALSE),0)</f>
        <v>0</v>
      </c>
      <c r="S33" s="354">
        <f>IFERROR(VLOOKUP($N33,'算出シート2（連携後）'!$X$12:$AE$71,6,FALSE),0)</f>
        <v>0</v>
      </c>
    </row>
    <row r="34" spans="2:19" ht="14.25" customHeight="1" x14ac:dyDescent="0.2">
      <c r="B34" s="349">
        <v>22</v>
      </c>
      <c r="C34" s="350" t="str">
        <f>IF('算出シート3（まとめ） '!B40="","",'算出シート3（まとめ） '!B40)</f>
        <v/>
      </c>
      <c r="D34" s="350" t="str">
        <f>IF('算出シート3（まとめ） '!C40="","",'算出シート3（まとめ） '!C40)</f>
        <v/>
      </c>
      <c r="E34" s="350" t="str">
        <f>IF('算出シート3（まとめ） '!D40="","",'算出シート3（まとめ） '!D40)</f>
        <v/>
      </c>
      <c r="F34" s="350" t="str">
        <f>IF('算出シート3（まとめ） '!E40="","",'算出シート3（まとめ） '!E40)</f>
        <v/>
      </c>
      <c r="G34" s="351" t="str">
        <f>IF('算出シート3（まとめ） '!F40&lt;&gt;"",'算出シート3（まとめ） '!F40,"")</f>
        <v/>
      </c>
      <c r="H34" s="352" t="str">
        <f>IFERROR(VLOOKUP($G34,'算出シート1（連携前）'!$X$11:$AE$71,2,FALSE),0)</f>
        <v/>
      </c>
      <c r="I34" s="352">
        <f>IFERROR(VLOOKUP($G34,'算出シート1（連携前）'!$X$11:$AE$71,3,FALSE),0)</f>
        <v>0</v>
      </c>
      <c r="J34" s="352">
        <f>IFERROR(VLOOKUP($G34,'算出シート1（連携前）'!$X$11:$AE$71,4,FALSE),0)</f>
        <v>0</v>
      </c>
      <c r="K34" s="353">
        <f>IFERROR(VLOOKUP($G34,'算出シート1（連携前）'!$X$11:$AE$71,5,FALSE),0)</f>
        <v>0</v>
      </c>
      <c r="L34" s="354">
        <f>IFERROR(VLOOKUP($G34,'算出シート1（連携前）'!$X$11:$AE$71,6,FALSE),0)</f>
        <v>0</v>
      </c>
      <c r="M34" s="355"/>
      <c r="N34" s="356" t="str">
        <f>IF('算出シート3（まとめ） '!R40&lt;&gt;"",'算出シート3（まとめ） '!R40,"")</f>
        <v/>
      </c>
      <c r="O34" s="352" t="str">
        <f>IFERROR(VLOOKUP($N34,'算出シート2（連携後）'!$X$12:$AE$71,2,FALSE),0)</f>
        <v/>
      </c>
      <c r="P34" s="352">
        <f>IFERROR(VLOOKUP($N34,'算出シート2（連携後）'!$X$12:$AE$71,3,FALSE),0)</f>
        <v>0</v>
      </c>
      <c r="Q34" s="352">
        <f>IFERROR(VLOOKUP($N34,'算出シート2（連携後）'!$X$12:$AE$71,4,FALSE),0)</f>
        <v>0</v>
      </c>
      <c r="R34" s="353">
        <f>IFERROR(VLOOKUP($N34,'算出シート2（連携後）'!$X$12:$AE$71,5,FALSE),0)</f>
        <v>0</v>
      </c>
      <c r="S34" s="354">
        <f>IFERROR(VLOOKUP($N34,'算出シート2（連携後）'!$X$12:$AE$71,6,FALSE),0)</f>
        <v>0</v>
      </c>
    </row>
    <row r="35" spans="2:19" ht="14.25" customHeight="1" x14ac:dyDescent="0.2">
      <c r="B35" s="349">
        <v>23</v>
      </c>
      <c r="C35" s="350" t="str">
        <f>IF('算出シート3（まとめ） '!B41="","",'算出シート3（まとめ） '!B41)</f>
        <v/>
      </c>
      <c r="D35" s="350" t="str">
        <f>IF('算出シート3（まとめ） '!C41="","",'算出シート3（まとめ） '!C41)</f>
        <v/>
      </c>
      <c r="E35" s="350" t="str">
        <f>IF('算出シート3（まとめ） '!D41="","",'算出シート3（まとめ） '!D41)</f>
        <v/>
      </c>
      <c r="F35" s="350" t="str">
        <f>IF('算出シート3（まとめ） '!E41="","",'算出シート3（まとめ） '!E41)</f>
        <v/>
      </c>
      <c r="G35" s="351" t="str">
        <f>IF('算出シート3（まとめ） '!F41&lt;&gt;"",'算出シート3（まとめ） '!F41,"")</f>
        <v/>
      </c>
      <c r="H35" s="352" t="str">
        <f>IFERROR(VLOOKUP($G35,'算出シート1（連携前）'!$X$11:$AE$71,2,FALSE),0)</f>
        <v/>
      </c>
      <c r="I35" s="352">
        <f>IFERROR(VLOOKUP($G35,'算出シート1（連携前）'!$X$11:$AE$71,3,FALSE),0)</f>
        <v>0</v>
      </c>
      <c r="J35" s="352">
        <f>IFERROR(VLOOKUP($G35,'算出シート1（連携前）'!$X$11:$AE$71,4,FALSE),0)</f>
        <v>0</v>
      </c>
      <c r="K35" s="353">
        <f>IFERROR(VLOOKUP($G35,'算出シート1（連携前）'!$X$11:$AE$71,5,FALSE),0)</f>
        <v>0</v>
      </c>
      <c r="L35" s="354">
        <f>IFERROR(VLOOKUP($G35,'算出シート1（連携前）'!$X$11:$AE$71,6,FALSE),0)</f>
        <v>0</v>
      </c>
      <c r="M35" s="355"/>
      <c r="N35" s="356" t="str">
        <f>IF('算出シート3（まとめ） '!R41&lt;&gt;"",'算出シート3（まとめ） '!R41,"")</f>
        <v/>
      </c>
      <c r="O35" s="352" t="str">
        <f>IFERROR(VLOOKUP($N35,'算出シート2（連携後）'!$X$12:$AE$71,2,FALSE),0)</f>
        <v/>
      </c>
      <c r="P35" s="352">
        <f>IFERROR(VLOOKUP($N35,'算出シート2（連携後）'!$X$12:$AE$71,3,FALSE),0)</f>
        <v>0</v>
      </c>
      <c r="Q35" s="352">
        <f>IFERROR(VLOOKUP($N35,'算出シート2（連携後）'!$X$12:$AE$71,4,FALSE),0)</f>
        <v>0</v>
      </c>
      <c r="R35" s="353">
        <f>IFERROR(VLOOKUP($N35,'算出シート2（連携後）'!$X$12:$AE$71,5,FALSE),0)</f>
        <v>0</v>
      </c>
      <c r="S35" s="354">
        <f>IFERROR(VLOOKUP($N35,'算出シート2（連携後）'!$X$12:$AE$71,6,FALSE),0)</f>
        <v>0</v>
      </c>
    </row>
    <row r="36" spans="2:19" ht="14.25" customHeight="1" x14ac:dyDescent="0.2">
      <c r="B36" s="349">
        <v>24</v>
      </c>
      <c r="C36" s="350" t="str">
        <f>IF('算出シート3（まとめ） '!B42="","",'算出シート3（まとめ） '!B42)</f>
        <v/>
      </c>
      <c r="D36" s="350" t="str">
        <f>IF('算出シート3（まとめ） '!C42="","",'算出シート3（まとめ） '!C42)</f>
        <v/>
      </c>
      <c r="E36" s="350" t="str">
        <f>IF('算出シート3（まとめ） '!D42="","",'算出シート3（まとめ） '!D42)</f>
        <v/>
      </c>
      <c r="F36" s="350" t="str">
        <f>IF('算出シート3（まとめ） '!E42="","",'算出シート3（まとめ） '!E42)</f>
        <v/>
      </c>
      <c r="G36" s="351" t="str">
        <f>IF('算出シート3（まとめ） '!F42&lt;&gt;"",'算出シート3（まとめ） '!F42,"")</f>
        <v/>
      </c>
      <c r="H36" s="352" t="str">
        <f>IFERROR(VLOOKUP($G36,'算出シート1（連携前）'!$X$11:$AE$71,2,FALSE),0)</f>
        <v/>
      </c>
      <c r="I36" s="352">
        <f>IFERROR(VLOOKUP($G36,'算出シート1（連携前）'!$X$11:$AE$71,3,FALSE),0)</f>
        <v>0</v>
      </c>
      <c r="J36" s="352">
        <f>IFERROR(VLOOKUP($G36,'算出シート1（連携前）'!$X$11:$AE$71,4,FALSE),0)</f>
        <v>0</v>
      </c>
      <c r="K36" s="353">
        <f>IFERROR(VLOOKUP($G36,'算出シート1（連携前）'!$X$11:$AE$71,5,FALSE),0)</f>
        <v>0</v>
      </c>
      <c r="L36" s="354">
        <f>IFERROR(VLOOKUP($G36,'算出シート1（連携前）'!$X$11:$AE$71,6,FALSE),0)</f>
        <v>0</v>
      </c>
      <c r="M36" s="355"/>
      <c r="N36" s="356" t="str">
        <f>IF('算出シート3（まとめ） '!R42&lt;&gt;"",'算出シート3（まとめ） '!R42,"")</f>
        <v/>
      </c>
      <c r="O36" s="352" t="str">
        <f>IFERROR(VLOOKUP($N36,'算出シート2（連携後）'!$X$12:$AE$71,2,FALSE),0)</f>
        <v/>
      </c>
      <c r="P36" s="352">
        <f>IFERROR(VLOOKUP($N36,'算出シート2（連携後）'!$X$12:$AE$71,3,FALSE),0)</f>
        <v>0</v>
      </c>
      <c r="Q36" s="352">
        <f>IFERROR(VLOOKUP($N36,'算出シート2（連携後）'!$X$12:$AE$71,4,FALSE),0)</f>
        <v>0</v>
      </c>
      <c r="R36" s="353">
        <f>IFERROR(VLOOKUP($N36,'算出シート2（連携後）'!$X$12:$AE$71,5,FALSE),0)</f>
        <v>0</v>
      </c>
      <c r="S36" s="354">
        <f>IFERROR(VLOOKUP($N36,'算出シート2（連携後）'!$X$12:$AE$71,6,FALSE),0)</f>
        <v>0</v>
      </c>
    </row>
    <row r="37" spans="2:19" ht="14.25" customHeight="1" x14ac:dyDescent="0.2">
      <c r="B37" s="349">
        <v>25</v>
      </c>
      <c r="C37" s="350" t="str">
        <f>IF('算出シート3（まとめ） '!B43="","",'算出シート3（まとめ） '!B43)</f>
        <v/>
      </c>
      <c r="D37" s="350" t="str">
        <f>IF('算出シート3（まとめ） '!C43="","",'算出シート3（まとめ） '!C43)</f>
        <v/>
      </c>
      <c r="E37" s="350" t="str">
        <f>IF('算出シート3（まとめ） '!D43="","",'算出シート3（まとめ） '!D43)</f>
        <v/>
      </c>
      <c r="F37" s="350" t="str">
        <f>IF('算出シート3（まとめ） '!E43="","",'算出シート3（まとめ） '!E43)</f>
        <v/>
      </c>
      <c r="G37" s="351" t="str">
        <f>IF('算出シート3（まとめ） '!F43&lt;&gt;"",'算出シート3（まとめ） '!F43,"")</f>
        <v/>
      </c>
      <c r="H37" s="352" t="str">
        <f>IFERROR(VLOOKUP($G37,'算出シート1（連携前）'!$X$11:$AE$71,2,FALSE),0)</f>
        <v/>
      </c>
      <c r="I37" s="352">
        <f>IFERROR(VLOOKUP($G37,'算出シート1（連携前）'!$X$11:$AE$71,3,FALSE),0)</f>
        <v>0</v>
      </c>
      <c r="J37" s="352">
        <f>IFERROR(VLOOKUP($G37,'算出シート1（連携前）'!$X$11:$AE$71,4,FALSE),0)</f>
        <v>0</v>
      </c>
      <c r="K37" s="353">
        <f>IFERROR(VLOOKUP($G37,'算出シート1（連携前）'!$X$11:$AE$71,5,FALSE),0)</f>
        <v>0</v>
      </c>
      <c r="L37" s="354">
        <f>IFERROR(VLOOKUP($G37,'算出シート1（連携前）'!$X$11:$AE$71,6,FALSE),0)</f>
        <v>0</v>
      </c>
      <c r="M37" s="355"/>
      <c r="N37" s="356" t="str">
        <f>IF('算出シート3（まとめ） '!R43&lt;&gt;"",'算出シート3（まとめ） '!R43,"")</f>
        <v/>
      </c>
      <c r="O37" s="352" t="str">
        <f>IFERROR(VLOOKUP($N37,'算出シート2（連携後）'!$X$12:$AE$71,2,FALSE),0)</f>
        <v/>
      </c>
      <c r="P37" s="352">
        <f>IFERROR(VLOOKUP($N37,'算出シート2（連携後）'!$X$12:$AE$71,3,FALSE),0)</f>
        <v>0</v>
      </c>
      <c r="Q37" s="352">
        <f>IFERROR(VLOOKUP($N37,'算出シート2（連携後）'!$X$12:$AE$71,4,FALSE),0)</f>
        <v>0</v>
      </c>
      <c r="R37" s="353">
        <f>IFERROR(VLOOKUP($N37,'算出シート2（連携後）'!$X$12:$AE$71,5,FALSE),0)</f>
        <v>0</v>
      </c>
      <c r="S37" s="354">
        <f>IFERROR(VLOOKUP($N37,'算出シート2（連携後）'!$X$12:$AE$71,6,FALSE),0)</f>
        <v>0</v>
      </c>
    </row>
    <row r="38" spans="2:19" ht="14.25" customHeight="1" x14ac:dyDescent="0.2">
      <c r="B38" s="349">
        <v>26</v>
      </c>
      <c r="C38" s="350" t="str">
        <f>IF('算出シート3（まとめ） '!B44="","",'算出シート3（まとめ） '!B44)</f>
        <v/>
      </c>
      <c r="D38" s="350" t="str">
        <f>IF('算出シート3（まとめ） '!C44="","",'算出シート3（まとめ） '!C44)</f>
        <v/>
      </c>
      <c r="E38" s="350" t="str">
        <f>IF('算出シート3（まとめ） '!D44="","",'算出シート3（まとめ） '!D44)</f>
        <v/>
      </c>
      <c r="F38" s="350" t="str">
        <f>IF('算出シート3（まとめ） '!E44="","",'算出シート3（まとめ） '!E44)</f>
        <v/>
      </c>
      <c r="G38" s="351" t="str">
        <f>IF('算出シート3（まとめ） '!F44&lt;&gt;"",'算出シート3（まとめ） '!F44,"")</f>
        <v/>
      </c>
      <c r="H38" s="352" t="str">
        <f>IFERROR(VLOOKUP($G38,'算出シート1（連携前）'!$X$11:$AE$71,2,FALSE),0)</f>
        <v/>
      </c>
      <c r="I38" s="352">
        <f>IFERROR(VLOOKUP($G38,'算出シート1（連携前）'!$X$11:$AE$71,3,FALSE),0)</f>
        <v>0</v>
      </c>
      <c r="J38" s="352">
        <f>IFERROR(VLOOKUP($G38,'算出シート1（連携前）'!$X$11:$AE$71,4,FALSE),0)</f>
        <v>0</v>
      </c>
      <c r="K38" s="353">
        <f>IFERROR(VLOOKUP($G38,'算出シート1（連携前）'!$X$11:$AE$71,5,FALSE),0)</f>
        <v>0</v>
      </c>
      <c r="L38" s="354">
        <f>IFERROR(VLOOKUP($G38,'算出シート1（連携前）'!$X$11:$AE$71,6,FALSE),0)</f>
        <v>0</v>
      </c>
      <c r="M38" s="355"/>
      <c r="N38" s="356" t="str">
        <f>IF('算出シート3（まとめ） '!R44&lt;&gt;"",'算出シート3（まとめ） '!R44,"")</f>
        <v/>
      </c>
      <c r="O38" s="352" t="str">
        <f>IFERROR(VLOOKUP($N38,'算出シート2（連携後）'!$X$12:$AE$71,2,FALSE),0)</f>
        <v/>
      </c>
      <c r="P38" s="352">
        <f>IFERROR(VLOOKUP($N38,'算出シート2（連携後）'!$X$12:$AE$71,3,FALSE),0)</f>
        <v>0</v>
      </c>
      <c r="Q38" s="352">
        <f>IFERROR(VLOOKUP($N38,'算出シート2（連携後）'!$X$12:$AE$71,4,FALSE),0)</f>
        <v>0</v>
      </c>
      <c r="R38" s="353">
        <f>IFERROR(VLOOKUP($N38,'算出シート2（連携後）'!$X$12:$AE$71,5,FALSE),0)</f>
        <v>0</v>
      </c>
      <c r="S38" s="354">
        <f>IFERROR(VLOOKUP($N38,'算出シート2（連携後）'!$X$12:$AE$71,6,FALSE),0)</f>
        <v>0</v>
      </c>
    </row>
    <row r="39" spans="2:19" ht="14.25" customHeight="1" x14ac:dyDescent="0.2">
      <c r="B39" s="349">
        <v>27</v>
      </c>
      <c r="C39" s="350" t="str">
        <f>IF('算出シート3（まとめ） '!B45="","",'算出シート3（まとめ） '!B45)</f>
        <v/>
      </c>
      <c r="D39" s="350" t="str">
        <f>IF('算出シート3（まとめ） '!C45="","",'算出シート3（まとめ） '!C45)</f>
        <v/>
      </c>
      <c r="E39" s="350" t="str">
        <f>IF('算出シート3（まとめ） '!D45="","",'算出シート3（まとめ） '!D45)</f>
        <v/>
      </c>
      <c r="F39" s="350" t="str">
        <f>IF('算出シート3（まとめ） '!E45="","",'算出シート3（まとめ） '!E45)</f>
        <v/>
      </c>
      <c r="G39" s="351" t="str">
        <f>IF('算出シート3（まとめ） '!F45&lt;&gt;"",'算出シート3（まとめ） '!F45,"")</f>
        <v/>
      </c>
      <c r="H39" s="352" t="str">
        <f>IFERROR(VLOOKUP($G39,'算出シート1（連携前）'!$X$11:$AE$71,2,FALSE),0)</f>
        <v/>
      </c>
      <c r="I39" s="352">
        <f>IFERROR(VLOOKUP($G39,'算出シート1（連携前）'!$X$11:$AE$71,3,FALSE),0)</f>
        <v>0</v>
      </c>
      <c r="J39" s="352">
        <f>IFERROR(VLOOKUP($G39,'算出シート1（連携前）'!$X$11:$AE$71,4,FALSE),0)</f>
        <v>0</v>
      </c>
      <c r="K39" s="353">
        <f>IFERROR(VLOOKUP($G39,'算出シート1（連携前）'!$X$11:$AE$71,5,FALSE),0)</f>
        <v>0</v>
      </c>
      <c r="L39" s="354">
        <f>IFERROR(VLOOKUP($G39,'算出シート1（連携前）'!$X$11:$AE$71,6,FALSE),0)</f>
        <v>0</v>
      </c>
      <c r="M39" s="355"/>
      <c r="N39" s="356" t="str">
        <f>IF('算出シート3（まとめ） '!R45&lt;&gt;"",'算出シート3（まとめ） '!R45,"")</f>
        <v/>
      </c>
      <c r="O39" s="352" t="str">
        <f>IFERROR(VLOOKUP($N39,'算出シート2（連携後）'!$X$12:$AE$71,2,FALSE),0)</f>
        <v/>
      </c>
      <c r="P39" s="352">
        <f>IFERROR(VLOOKUP($N39,'算出シート2（連携後）'!$X$12:$AE$71,3,FALSE),0)</f>
        <v>0</v>
      </c>
      <c r="Q39" s="352">
        <f>IFERROR(VLOOKUP($N39,'算出シート2（連携後）'!$X$12:$AE$71,4,FALSE),0)</f>
        <v>0</v>
      </c>
      <c r="R39" s="353">
        <f>IFERROR(VLOOKUP($N39,'算出シート2（連携後）'!$X$12:$AE$71,5,FALSE),0)</f>
        <v>0</v>
      </c>
      <c r="S39" s="354">
        <f>IFERROR(VLOOKUP($N39,'算出シート2（連携後）'!$X$12:$AE$71,6,FALSE),0)</f>
        <v>0</v>
      </c>
    </row>
    <row r="40" spans="2:19" ht="14.25" customHeight="1" x14ac:dyDescent="0.2">
      <c r="B40" s="349">
        <v>28</v>
      </c>
      <c r="C40" s="350" t="str">
        <f>IF('算出シート3（まとめ） '!B46="","",'算出シート3（まとめ） '!B46)</f>
        <v/>
      </c>
      <c r="D40" s="350" t="str">
        <f>IF('算出シート3（まとめ） '!C46="","",'算出シート3（まとめ） '!C46)</f>
        <v/>
      </c>
      <c r="E40" s="350" t="str">
        <f>IF('算出シート3（まとめ） '!D46="","",'算出シート3（まとめ） '!D46)</f>
        <v/>
      </c>
      <c r="F40" s="350" t="str">
        <f>IF('算出シート3（まとめ） '!E46="","",'算出シート3（まとめ） '!E46)</f>
        <v/>
      </c>
      <c r="G40" s="351" t="str">
        <f>IF('算出シート3（まとめ） '!F46&lt;&gt;"",'算出シート3（まとめ） '!F46,"")</f>
        <v/>
      </c>
      <c r="H40" s="352" t="str">
        <f>IFERROR(VLOOKUP($G40,'算出シート1（連携前）'!$X$11:$AE$71,2,FALSE),0)</f>
        <v/>
      </c>
      <c r="I40" s="352">
        <f>IFERROR(VLOOKUP($G40,'算出シート1（連携前）'!$X$11:$AE$71,3,FALSE),0)</f>
        <v>0</v>
      </c>
      <c r="J40" s="352">
        <f>IFERROR(VLOOKUP($G40,'算出シート1（連携前）'!$X$11:$AE$71,4,FALSE),0)</f>
        <v>0</v>
      </c>
      <c r="K40" s="353">
        <f>IFERROR(VLOOKUP($G40,'算出シート1（連携前）'!$X$11:$AE$71,5,FALSE),0)</f>
        <v>0</v>
      </c>
      <c r="L40" s="354">
        <f>IFERROR(VLOOKUP($G40,'算出シート1（連携前）'!$X$11:$AE$71,6,FALSE),0)</f>
        <v>0</v>
      </c>
      <c r="M40" s="355"/>
      <c r="N40" s="356" t="str">
        <f>IF('算出シート3（まとめ） '!R46&lt;&gt;"",'算出シート3（まとめ） '!R46,"")</f>
        <v/>
      </c>
      <c r="O40" s="352" t="str">
        <f>IFERROR(VLOOKUP($N40,'算出シート2（連携後）'!$X$12:$AE$71,2,FALSE),0)</f>
        <v/>
      </c>
      <c r="P40" s="352">
        <f>IFERROR(VLOOKUP($N40,'算出シート2（連携後）'!$X$12:$AE$71,3,FALSE),0)</f>
        <v>0</v>
      </c>
      <c r="Q40" s="352">
        <f>IFERROR(VLOOKUP($N40,'算出シート2（連携後）'!$X$12:$AE$71,4,FALSE),0)</f>
        <v>0</v>
      </c>
      <c r="R40" s="353">
        <f>IFERROR(VLOOKUP($N40,'算出シート2（連携後）'!$X$12:$AE$71,5,FALSE),0)</f>
        <v>0</v>
      </c>
      <c r="S40" s="354">
        <f>IFERROR(VLOOKUP($N40,'算出シート2（連携後）'!$X$12:$AE$71,6,FALSE),0)</f>
        <v>0</v>
      </c>
    </row>
    <row r="41" spans="2:19" ht="14.25" customHeight="1" x14ac:dyDescent="0.2">
      <c r="B41" s="349">
        <v>29</v>
      </c>
      <c r="C41" s="350" t="str">
        <f>IF('算出シート3（まとめ） '!B47="","",'算出シート3（まとめ） '!B47)</f>
        <v/>
      </c>
      <c r="D41" s="350" t="str">
        <f>IF('算出シート3（まとめ） '!C47="","",'算出シート3（まとめ） '!C47)</f>
        <v/>
      </c>
      <c r="E41" s="350" t="str">
        <f>IF('算出シート3（まとめ） '!D47="","",'算出シート3（まとめ） '!D47)</f>
        <v/>
      </c>
      <c r="F41" s="350" t="str">
        <f>IF('算出シート3（まとめ） '!E47="","",'算出シート3（まとめ） '!E47)</f>
        <v/>
      </c>
      <c r="G41" s="351" t="str">
        <f>IF('算出シート3（まとめ） '!F47&lt;&gt;"",'算出シート3（まとめ） '!F47,"")</f>
        <v/>
      </c>
      <c r="H41" s="352" t="str">
        <f>IFERROR(VLOOKUP($G41,'算出シート1（連携前）'!$X$11:$AE$71,2,FALSE),0)</f>
        <v/>
      </c>
      <c r="I41" s="352">
        <f>IFERROR(VLOOKUP($G41,'算出シート1（連携前）'!$X$11:$AE$71,3,FALSE),0)</f>
        <v>0</v>
      </c>
      <c r="J41" s="352">
        <f>IFERROR(VLOOKUP($G41,'算出シート1（連携前）'!$X$11:$AE$71,4,FALSE),0)</f>
        <v>0</v>
      </c>
      <c r="K41" s="353">
        <f>IFERROR(VLOOKUP($G41,'算出シート1（連携前）'!$X$11:$AE$71,5,FALSE),0)</f>
        <v>0</v>
      </c>
      <c r="L41" s="354">
        <f>IFERROR(VLOOKUP($G41,'算出シート1（連携前）'!$X$11:$AE$71,6,FALSE),0)</f>
        <v>0</v>
      </c>
      <c r="M41" s="355"/>
      <c r="N41" s="356" t="str">
        <f>IF('算出シート3（まとめ） '!R47&lt;&gt;"",'算出シート3（まとめ） '!R47,"")</f>
        <v/>
      </c>
      <c r="O41" s="352" t="str">
        <f>IFERROR(VLOOKUP($N41,'算出シート2（連携後）'!$X$12:$AE$71,2,FALSE),0)</f>
        <v/>
      </c>
      <c r="P41" s="352">
        <f>IFERROR(VLOOKUP($N41,'算出シート2（連携後）'!$X$12:$AE$71,3,FALSE),0)</f>
        <v>0</v>
      </c>
      <c r="Q41" s="352">
        <f>IFERROR(VLOOKUP($N41,'算出シート2（連携後）'!$X$12:$AE$71,4,FALSE),0)</f>
        <v>0</v>
      </c>
      <c r="R41" s="353">
        <f>IFERROR(VLOOKUP($N41,'算出シート2（連携後）'!$X$12:$AE$71,5,FALSE),0)</f>
        <v>0</v>
      </c>
      <c r="S41" s="354">
        <f>IFERROR(VLOOKUP($N41,'算出シート2（連携後）'!$X$12:$AE$71,6,FALSE),0)</f>
        <v>0</v>
      </c>
    </row>
    <row r="42" spans="2:19" ht="14.25" customHeight="1" thickBot="1" x14ac:dyDescent="0.25">
      <c r="B42" s="357">
        <v>30</v>
      </c>
      <c r="C42" s="350" t="str">
        <f>IF('算出シート3（まとめ） '!B48="","",'算出シート3（まとめ） '!B48)</f>
        <v/>
      </c>
      <c r="D42" s="350" t="str">
        <f>IF('算出シート3（まとめ） '!C48="","",'算出シート3（まとめ） '!C48)</f>
        <v/>
      </c>
      <c r="E42" s="350" t="str">
        <f>IF('算出シート3（まとめ） '!D48="","",'算出シート3（まとめ） '!D48)</f>
        <v/>
      </c>
      <c r="F42" s="350" t="str">
        <f>IF('算出シート3（まとめ） '!E48="","",'算出シート3（まとめ） '!E48)</f>
        <v/>
      </c>
      <c r="G42" s="351" t="str">
        <f>IF('算出シート3（まとめ） '!F48&lt;&gt;"",'算出シート3（まとめ） '!F48,"")</f>
        <v/>
      </c>
      <c r="H42" s="352" t="str">
        <f>IFERROR(VLOOKUP($G42,'算出シート1（連携前）'!$X$11:$AE$71,2,FALSE),0)</f>
        <v/>
      </c>
      <c r="I42" s="352">
        <f>IFERROR(VLOOKUP($G42,'算出シート1（連携前）'!$X$11:$AE$71,3,FALSE),0)</f>
        <v>0</v>
      </c>
      <c r="J42" s="352">
        <f>IFERROR(VLOOKUP($G42,'算出シート1（連携前）'!$X$11:$AE$71,4,FALSE),0)</f>
        <v>0</v>
      </c>
      <c r="K42" s="353">
        <f>IFERROR(VLOOKUP($G42,'算出シート1（連携前）'!$X$11:$AE$71,5,FALSE),0)</f>
        <v>0</v>
      </c>
      <c r="L42" s="354">
        <f>IFERROR(VLOOKUP($G42,'算出シート1（連携前）'!$X$11:$AE$71,6,FALSE),0)</f>
        <v>0</v>
      </c>
      <c r="M42" s="355"/>
      <c r="N42" s="356" t="str">
        <f>IF('算出シート3（まとめ） '!R48&lt;&gt;"",'算出シート3（まとめ） '!R48,"")</f>
        <v/>
      </c>
      <c r="O42" s="352" t="str">
        <f>IFERROR(VLOOKUP($N42,'算出シート2（連携後）'!$X$12:$AE$71,2,FALSE),0)</f>
        <v/>
      </c>
      <c r="P42" s="352">
        <f>IFERROR(VLOOKUP($N42,'算出シート2（連携後）'!$X$12:$AE$71,3,FALSE),0)</f>
        <v>0</v>
      </c>
      <c r="Q42" s="352">
        <f>IFERROR(VLOOKUP($N42,'算出シート2（連携後）'!$X$12:$AE$71,4,FALSE),0)</f>
        <v>0</v>
      </c>
      <c r="R42" s="353">
        <f>IFERROR(VLOOKUP($N42,'算出シート2（連携後）'!$X$12:$AE$71,5,FALSE),0)</f>
        <v>0</v>
      </c>
      <c r="S42" s="354">
        <f>IFERROR(VLOOKUP($N42,'算出シート2（連携後）'!$X$12:$AE$71,6,FALSE),0)</f>
        <v>0</v>
      </c>
    </row>
    <row r="43" spans="2:19" ht="14.25" customHeight="1" thickTop="1" x14ac:dyDescent="0.2">
      <c r="B43" s="358">
        <v>31</v>
      </c>
      <c r="C43" s="350" t="str">
        <f>IF('算出シート3（まとめ） '!B49="","",'算出シート3（まとめ） '!B49)</f>
        <v/>
      </c>
      <c r="D43" s="350" t="str">
        <f>IF('算出シート3（まとめ） '!C49="","",'算出シート3（まとめ） '!C49)</f>
        <v/>
      </c>
      <c r="E43" s="350" t="str">
        <f>IF('算出シート3（まとめ） '!D49="","",'算出シート3（まとめ） '!D49)</f>
        <v/>
      </c>
      <c r="F43" s="350" t="str">
        <f>IF('算出シート3（まとめ） '!E49="","",'算出シート3（まとめ） '!E49)</f>
        <v/>
      </c>
      <c r="G43" s="351" t="str">
        <f>IF('算出シート3（まとめ） '!F49&lt;&gt;"",'算出シート3（まとめ） '!F49,"")</f>
        <v/>
      </c>
      <c r="H43" s="352" t="str">
        <f>IFERROR(VLOOKUP($G43,'算出シート1（連携前）'!$X$11:$AE$71,2,FALSE),0)</f>
        <v/>
      </c>
      <c r="I43" s="352">
        <f>IFERROR(VLOOKUP($G43,'算出シート1（連携前）'!$X$11:$AE$71,3,FALSE),0)</f>
        <v>0</v>
      </c>
      <c r="J43" s="352">
        <f>IFERROR(VLOOKUP($G43,'算出シート1（連携前）'!$X$11:$AE$71,4,FALSE),0)</f>
        <v>0</v>
      </c>
      <c r="K43" s="353">
        <f>IFERROR(VLOOKUP($G43,'算出シート1（連携前）'!$X$11:$AE$71,5,FALSE),0)</f>
        <v>0</v>
      </c>
      <c r="L43" s="354">
        <f>IFERROR(VLOOKUP($G43,'算出シート1（連携前）'!$X$11:$AE$71,6,FALSE),0)</f>
        <v>0</v>
      </c>
      <c r="M43" s="355"/>
      <c r="N43" s="356" t="str">
        <f>IF('算出シート3（まとめ） '!R49&lt;&gt;"",'算出シート3（まとめ） '!R49,"")</f>
        <v/>
      </c>
      <c r="O43" s="352" t="str">
        <f>IFERROR(VLOOKUP($N43,'算出シート2（連携後）'!$X$12:$AE$71,2,FALSE),0)</f>
        <v/>
      </c>
      <c r="P43" s="352">
        <f>IFERROR(VLOOKUP($N43,'算出シート2（連携後）'!$X$12:$AE$71,3,FALSE),0)</f>
        <v>0</v>
      </c>
      <c r="Q43" s="352">
        <f>IFERROR(VLOOKUP($N43,'算出シート2（連携後）'!$X$12:$AE$71,4,FALSE),0)</f>
        <v>0</v>
      </c>
      <c r="R43" s="353">
        <f>IFERROR(VLOOKUP($N43,'算出シート2（連携後）'!$X$12:$AE$71,5,FALSE),0)</f>
        <v>0</v>
      </c>
      <c r="S43" s="354">
        <f>IFERROR(VLOOKUP($N43,'算出シート2（連携後）'!$X$12:$AE$71,6,FALSE),0)</f>
        <v>0</v>
      </c>
    </row>
    <row r="44" spans="2:19" ht="14.25" customHeight="1" x14ac:dyDescent="0.2">
      <c r="B44" s="349">
        <v>32</v>
      </c>
      <c r="C44" s="350" t="str">
        <f>IF('算出シート3（まとめ） '!B50="","",'算出シート3（まとめ） '!B50)</f>
        <v/>
      </c>
      <c r="D44" s="350" t="str">
        <f>IF('算出シート3（まとめ） '!C50="","",'算出シート3（まとめ） '!C50)</f>
        <v/>
      </c>
      <c r="E44" s="350" t="str">
        <f>IF('算出シート3（まとめ） '!D50="","",'算出シート3（まとめ） '!D50)</f>
        <v/>
      </c>
      <c r="F44" s="350" t="str">
        <f>IF('算出シート3（まとめ） '!E50="","",'算出シート3（まとめ） '!E50)</f>
        <v/>
      </c>
      <c r="G44" s="351" t="str">
        <f>IF('算出シート3（まとめ） '!F50&lt;&gt;"",'算出シート3（まとめ） '!F50,"")</f>
        <v/>
      </c>
      <c r="H44" s="352" t="str">
        <f>IFERROR(VLOOKUP($G44,'算出シート1（連携前）'!$X$11:$AE$71,2,FALSE),0)</f>
        <v/>
      </c>
      <c r="I44" s="352">
        <f>IFERROR(VLOOKUP($G44,'算出シート1（連携前）'!$X$11:$AE$71,3,FALSE),0)</f>
        <v>0</v>
      </c>
      <c r="J44" s="352">
        <f>IFERROR(VLOOKUP($G44,'算出シート1（連携前）'!$X$11:$AE$71,4,FALSE),0)</f>
        <v>0</v>
      </c>
      <c r="K44" s="353">
        <f>IFERROR(VLOOKUP($G44,'算出シート1（連携前）'!$X$11:$AE$71,5,FALSE),0)</f>
        <v>0</v>
      </c>
      <c r="L44" s="354">
        <f>IFERROR(VLOOKUP($G44,'算出シート1（連携前）'!$X$11:$AE$71,6,FALSE),0)</f>
        <v>0</v>
      </c>
      <c r="M44" s="355"/>
      <c r="N44" s="356" t="str">
        <f>IF('算出シート3（まとめ） '!R50&lt;&gt;"",'算出シート3（まとめ） '!R50,"")</f>
        <v/>
      </c>
      <c r="O44" s="352" t="str">
        <f>IFERROR(VLOOKUP($N44,'算出シート2（連携後）'!$X$12:$AE$71,2,FALSE),0)</f>
        <v/>
      </c>
      <c r="P44" s="352">
        <f>IFERROR(VLOOKUP($N44,'算出シート2（連携後）'!$X$12:$AE$71,3,FALSE),0)</f>
        <v>0</v>
      </c>
      <c r="Q44" s="352">
        <f>IFERROR(VLOOKUP($N44,'算出シート2（連携後）'!$X$12:$AE$71,4,FALSE),0)</f>
        <v>0</v>
      </c>
      <c r="R44" s="353">
        <f>IFERROR(VLOOKUP($N44,'算出シート2（連携後）'!$X$12:$AE$71,5,FALSE),0)</f>
        <v>0</v>
      </c>
      <c r="S44" s="354">
        <f>IFERROR(VLOOKUP($N44,'算出シート2（連携後）'!$X$12:$AE$71,6,FALSE),0)</f>
        <v>0</v>
      </c>
    </row>
    <row r="45" spans="2:19" ht="14.25" customHeight="1" x14ac:dyDescent="0.2">
      <c r="B45" s="349">
        <v>33</v>
      </c>
      <c r="C45" s="350" t="str">
        <f>IF('算出シート3（まとめ） '!B51="","",'算出シート3（まとめ） '!B51)</f>
        <v/>
      </c>
      <c r="D45" s="350" t="str">
        <f>IF('算出シート3（まとめ） '!C51="","",'算出シート3（まとめ） '!C51)</f>
        <v/>
      </c>
      <c r="E45" s="350" t="str">
        <f>IF('算出シート3（まとめ） '!D51="","",'算出シート3（まとめ） '!D51)</f>
        <v/>
      </c>
      <c r="F45" s="350" t="str">
        <f>IF('算出シート3（まとめ） '!E51="","",'算出シート3（まとめ） '!E51)</f>
        <v/>
      </c>
      <c r="G45" s="351" t="str">
        <f>IF('算出シート3（まとめ） '!F51&lt;&gt;"",'算出シート3（まとめ） '!F51,"")</f>
        <v/>
      </c>
      <c r="H45" s="352" t="str">
        <f>IFERROR(VLOOKUP($G45,'算出シート1（連携前）'!$X$11:$AE$71,2,FALSE),0)</f>
        <v/>
      </c>
      <c r="I45" s="352">
        <f>IFERROR(VLOOKUP($G45,'算出シート1（連携前）'!$X$11:$AE$71,3,FALSE),0)</f>
        <v>0</v>
      </c>
      <c r="J45" s="352">
        <f>IFERROR(VLOOKUP($G45,'算出シート1（連携前）'!$X$11:$AE$71,4,FALSE),0)</f>
        <v>0</v>
      </c>
      <c r="K45" s="353">
        <f>IFERROR(VLOOKUP($G45,'算出シート1（連携前）'!$X$11:$AE$71,5,FALSE),0)</f>
        <v>0</v>
      </c>
      <c r="L45" s="354">
        <f>IFERROR(VLOOKUP($G45,'算出シート1（連携前）'!$X$11:$AE$71,6,FALSE),0)</f>
        <v>0</v>
      </c>
      <c r="M45" s="355"/>
      <c r="N45" s="356" t="str">
        <f>IF('算出シート3（まとめ） '!R51&lt;&gt;"",'算出シート3（まとめ） '!R51,"")</f>
        <v/>
      </c>
      <c r="O45" s="352" t="str">
        <f>IFERROR(VLOOKUP($N45,'算出シート2（連携後）'!$X$12:$AE$71,2,FALSE),0)</f>
        <v/>
      </c>
      <c r="P45" s="352">
        <f>IFERROR(VLOOKUP($N45,'算出シート2（連携後）'!$X$12:$AE$71,3,FALSE),0)</f>
        <v>0</v>
      </c>
      <c r="Q45" s="352">
        <f>IFERROR(VLOOKUP($N45,'算出シート2（連携後）'!$X$12:$AE$71,4,FALSE),0)</f>
        <v>0</v>
      </c>
      <c r="R45" s="353">
        <f>IFERROR(VLOOKUP($N45,'算出シート2（連携後）'!$X$12:$AE$71,5,FALSE),0)</f>
        <v>0</v>
      </c>
      <c r="S45" s="354">
        <f>IFERROR(VLOOKUP($N45,'算出シート2（連携後）'!$X$12:$AE$71,6,FALSE),0)</f>
        <v>0</v>
      </c>
    </row>
    <row r="46" spans="2:19" ht="14.25" customHeight="1" x14ac:dyDescent="0.2">
      <c r="B46" s="349">
        <v>34</v>
      </c>
      <c r="C46" s="350" t="str">
        <f>IF('算出シート3（まとめ） '!B52="","",'算出シート3（まとめ） '!B52)</f>
        <v/>
      </c>
      <c r="D46" s="350" t="str">
        <f>IF('算出シート3（まとめ） '!C52="","",'算出シート3（まとめ） '!C52)</f>
        <v/>
      </c>
      <c r="E46" s="350" t="str">
        <f>IF('算出シート3（まとめ） '!D52="","",'算出シート3（まとめ） '!D52)</f>
        <v/>
      </c>
      <c r="F46" s="350" t="str">
        <f>IF('算出シート3（まとめ） '!E52="","",'算出シート3（まとめ） '!E52)</f>
        <v/>
      </c>
      <c r="G46" s="351" t="str">
        <f>IF('算出シート3（まとめ） '!F52&lt;&gt;"",'算出シート3（まとめ） '!F52,"")</f>
        <v/>
      </c>
      <c r="H46" s="352" t="str">
        <f>IFERROR(VLOOKUP($G46,'算出シート1（連携前）'!$X$11:$AE$71,2,FALSE),0)</f>
        <v/>
      </c>
      <c r="I46" s="352">
        <f>IFERROR(VLOOKUP($G46,'算出シート1（連携前）'!$X$11:$AE$71,3,FALSE),0)</f>
        <v>0</v>
      </c>
      <c r="J46" s="352">
        <f>IFERROR(VLOOKUP($G46,'算出シート1（連携前）'!$X$11:$AE$71,4,FALSE),0)</f>
        <v>0</v>
      </c>
      <c r="K46" s="353">
        <f>IFERROR(VLOOKUP($G46,'算出シート1（連携前）'!$X$11:$AE$71,5,FALSE),0)</f>
        <v>0</v>
      </c>
      <c r="L46" s="354">
        <f>IFERROR(VLOOKUP($G46,'算出シート1（連携前）'!$X$11:$AE$71,6,FALSE),0)</f>
        <v>0</v>
      </c>
      <c r="M46" s="355"/>
      <c r="N46" s="356" t="str">
        <f>IF('算出シート3（まとめ） '!R52&lt;&gt;"",'算出シート3（まとめ） '!R52,"")</f>
        <v/>
      </c>
      <c r="O46" s="352" t="str">
        <f>IFERROR(VLOOKUP($N46,'算出シート2（連携後）'!$X$12:$AE$71,2,FALSE),0)</f>
        <v/>
      </c>
      <c r="P46" s="352">
        <f>IFERROR(VLOOKUP($N46,'算出シート2（連携後）'!$X$12:$AE$71,3,FALSE),0)</f>
        <v>0</v>
      </c>
      <c r="Q46" s="352">
        <f>IFERROR(VLOOKUP($N46,'算出シート2（連携後）'!$X$12:$AE$71,4,FALSE),0)</f>
        <v>0</v>
      </c>
      <c r="R46" s="353">
        <f>IFERROR(VLOOKUP($N46,'算出シート2（連携後）'!$X$12:$AE$71,5,FALSE),0)</f>
        <v>0</v>
      </c>
      <c r="S46" s="354">
        <f>IFERROR(VLOOKUP($N46,'算出シート2（連携後）'!$X$12:$AE$71,6,FALSE),0)</f>
        <v>0</v>
      </c>
    </row>
    <row r="47" spans="2:19" ht="14.25" customHeight="1" x14ac:dyDescent="0.2">
      <c r="B47" s="349">
        <v>35</v>
      </c>
      <c r="C47" s="350" t="str">
        <f>IF('算出シート3（まとめ） '!B53="","",'算出シート3（まとめ） '!B53)</f>
        <v/>
      </c>
      <c r="D47" s="350" t="str">
        <f>IF('算出シート3（まとめ） '!C53="","",'算出シート3（まとめ） '!C53)</f>
        <v/>
      </c>
      <c r="E47" s="350" t="str">
        <f>IF('算出シート3（まとめ） '!D53="","",'算出シート3（まとめ） '!D53)</f>
        <v/>
      </c>
      <c r="F47" s="350" t="str">
        <f>IF('算出シート3（まとめ） '!E53="","",'算出シート3（まとめ） '!E53)</f>
        <v/>
      </c>
      <c r="G47" s="351" t="str">
        <f>IF('算出シート3（まとめ） '!F53&lt;&gt;"",'算出シート3（まとめ） '!F53,"")</f>
        <v/>
      </c>
      <c r="H47" s="352" t="str">
        <f>IFERROR(VLOOKUP($G47,'算出シート1（連携前）'!$X$11:$AE$71,2,FALSE),0)</f>
        <v/>
      </c>
      <c r="I47" s="352">
        <f>IFERROR(VLOOKUP($G47,'算出シート1（連携前）'!$X$11:$AE$71,3,FALSE),0)</f>
        <v>0</v>
      </c>
      <c r="J47" s="352">
        <f>IFERROR(VLOOKUP($G47,'算出シート1（連携前）'!$X$11:$AE$71,4,FALSE),0)</f>
        <v>0</v>
      </c>
      <c r="K47" s="353">
        <f>IFERROR(VLOOKUP($G47,'算出シート1（連携前）'!$X$11:$AE$71,5,FALSE),0)</f>
        <v>0</v>
      </c>
      <c r="L47" s="354">
        <f>IFERROR(VLOOKUP($G47,'算出シート1（連携前）'!$X$11:$AE$71,6,FALSE),0)</f>
        <v>0</v>
      </c>
      <c r="M47" s="355"/>
      <c r="N47" s="356" t="str">
        <f>IF('算出シート3（まとめ） '!R53&lt;&gt;"",'算出シート3（まとめ） '!R53,"")</f>
        <v/>
      </c>
      <c r="O47" s="352" t="str">
        <f>IFERROR(VLOOKUP($N47,'算出シート2（連携後）'!$X$12:$AE$71,2,FALSE),0)</f>
        <v/>
      </c>
      <c r="P47" s="352">
        <f>IFERROR(VLOOKUP($N47,'算出シート2（連携後）'!$X$12:$AE$71,3,FALSE),0)</f>
        <v>0</v>
      </c>
      <c r="Q47" s="352">
        <f>IFERROR(VLOOKUP($N47,'算出シート2（連携後）'!$X$12:$AE$71,4,FALSE),0)</f>
        <v>0</v>
      </c>
      <c r="R47" s="353">
        <f>IFERROR(VLOOKUP($N47,'算出シート2（連携後）'!$X$12:$AE$71,5,FALSE),0)</f>
        <v>0</v>
      </c>
      <c r="S47" s="354">
        <f>IFERROR(VLOOKUP($N47,'算出シート2（連携後）'!$X$12:$AE$71,6,FALSE),0)</f>
        <v>0</v>
      </c>
    </row>
    <row r="48" spans="2:19" ht="14.25" customHeight="1" x14ac:dyDescent="0.2">
      <c r="B48" s="349">
        <v>36</v>
      </c>
      <c r="C48" s="350" t="str">
        <f>IF('算出シート3（まとめ） '!B54="","",'算出シート3（まとめ） '!B54)</f>
        <v/>
      </c>
      <c r="D48" s="350" t="str">
        <f>IF('算出シート3（まとめ） '!C54="","",'算出シート3（まとめ） '!C54)</f>
        <v/>
      </c>
      <c r="E48" s="350" t="str">
        <f>IF('算出シート3（まとめ） '!D54="","",'算出シート3（まとめ） '!D54)</f>
        <v/>
      </c>
      <c r="F48" s="350" t="str">
        <f>IF('算出シート3（まとめ） '!E54="","",'算出シート3（まとめ） '!E54)</f>
        <v/>
      </c>
      <c r="G48" s="351" t="str">
        <f>IF('算出シート3（まとめ） '!F54&lt;&gt;"",'算出シート3（まとめ） '!F54,"")</f>
        <v/>
      </c>
      <c r="H48" s="352" t="str">
        <f>IFERROR(VLOOKUP($G48,'算出シート1（連携前）'!$X$11:$AE$71,2,FALSE),0)</f>
        <v/>
      </c>
      <c r="I48" s="352">
        <f>IFERROR(VLOOKUP($G48,'算出シート1（連携前）'!$X$11:$AE$71,3,FALSE),0)</f>
        <v>0</v>
      </c>
      <c r="J48" s="352">
        <f>IFERROR(VLOOKUP($G48,'算出シート1（連携前）'!$X$11:$AE$71,4,FALSE),0)</f>
        <v>0</v>
      </c>
      <c r="K48" s="353">
        <f>IFERROR(VLOOKUP($G48,'算出シート1（連携前）'!$X$11:$AE$71,5,FALSE),0)</f>
        <v>0</v>
      </c>
      <c r="L48" s="354">
        <f>IFERROR(VLOOKUP($G48,'算出シート1（連携前）'!$X$11:$AE$71,6,FALSE),0)</f>
        <v>0</v>
      </c>
      <c r="M48" s="355"/>
      <c r="N48" s="356" t="str">
        <f>IF('算出シート3（まとめ） '!R54&lt;&gt;"",'算出シート3（まとめ） '!R54,"")</f>
        <v/>
      </c>
      <c r="O48" s="352" t="str">
        <f>IFERROR(VLOOKUP($N48,'算出シート2（連携後）'!$X$12:$AE$71,2,FALSE),0)</f>
        <v/>
      </c>
      <c r="P48" s="352">
        <f>IFERROR(VLOOKUP($N48,'算出シート2（連携後）'!$X$12:$AE$71,3,FALSE),0)</f>
        <v>0</v>
      </c>
      <c r="Q48" s="352">
        <f>IFERROR(VLOOKUP($N48,'算出シート2（連携後）'!$X$12:$AE$71,4,FALSE),0)</f>
        <v>0</v>
      </c>
      <c r="R48" s="353">
        <f>IFERROR(VLOOKUP($N48,'算出シート2（連携後）'!$X$12:$AE$71,5,FALSE),0)</f>
        <v>0</v>
      </c>
      <c r="S48" s="354">
        <f>IFERROR(VLOOKUP($N48,'算出シート2（連携後）'!$X$12:$AE$71,6,FALSE),0)</f>
        <v>0</v>
      </c>
    </row>
    <row r="49" spans="2:19" ht="14.25" customHeight="1" x14ac:dyDescent="0.2">
      <c r="B49" s="349">
        <v>37</v>
      </c>
      <c r="C49" s="350" t="str">
        <f>IF('算出シート3（まとめ） '!B55="","",'算出シート3（まとめ） '!B55)</f>
        <v/>
      </c>
      <c r="D49" s="350" t="str">
        <f>IF('算出シート3（まとめ） '!C55="","",'算出シート3（まとめ） '!C55)</f>
        <v/>
      </c>
      <c r="E49" s="350" t="str">
        <f>IF('算出シート3（まとめ） '!D55="","",'算出シート3（まとめ） '!D55)</f>
        <v/>
      </c>
      <c r="F49" s="350" t="str">
        <f>IF('算出シート3（まとめ） '!E55="","",'算出シート3（まとめ） '!E55)</f>
        <v/>
      </c>
      <c r="G49" s="351" t="str">
        <f>IF('算出シート3（まとめ） '!F55&lt;&gt;"",'算出シート3（まとめ） '!F55,"")</f>
        <v/>
      </c>
      <c r="H49" s="352" t="str">
        <f>IFERROR(VLOOKUP($G49,'算出シート1（連携前）'!$X$11:$AE$71,2,FALSE),0)</f>
        <v/>
      </c>
      <c r="I49" s="352">
        <f>IFERROR(VLOOKUP($G49,'算出シート1（連携前）'!$X$11:$AE$71,3,FALSE),0)</f>
        <v>0</v>
      </c>
      <c r="J49" s="352">
        <f>IFERROR(VLOOKUP($G49,'算出シート1（連携前）'!$X$11:$AE$71,4,FALSE),0)</f>
        <v>0</v>
      </c>
      <c r="K49" s="353">
        <f>IFERROR(VLOOKUP($G49,'算出シート1（連携前）'!$X$11:$AE$71,5,FALSE),0)</f>
        <v>0</v>
      </c>
      <c r="L49" s="354">
        <f>IFERROR(VLOOKUP($G49,'算出シート1（連携前）'!$X$11:$AE$71,6,FALSE),0)</f>
        <v>0</v>
      </c>
      <c r="M49" s="355"/>
      <c r="N49" s="356" t="str">
        <f>IF('算出シート3（まとめ） '!R55&lt;&gt;"",'算出シート3（まとめ） '!R55,"")</f>
        <v/>
      </c>
      <c r="O49" s="352" t="str">
        <f>IFERROR(VLOOKUP($N49,'算出シート2（連携後）'!$X$12:$AE$71,2,FALSE),0)</f>
        <v/>
      </c>
      <c r="P49" s="352">
        <f>IFERROR(VLOOKUP($N49,'算出シート2（連携後）'!$X$12:$AE$71,3,FALSE),0)</f>
        <v>0</v>
      </c>
      <c r="Q49" s="352">
        <f>IFERROR(VLOOKUP($N49,'算出シート2（連携後）'!$X$12:$AE$71,4,FALSE),0)</f>
        <v>0</v>
      </c>
      <c r="R49" s="353">
        <f>IFERROR(VLOOKUP($N49,'算出シート2（連携後）'!$X$12:$AE$71,5,FALSE),0)</f>
        <v>0</v>
      </c>
      <c r="S49" s="354">
        <f>IFERROR(VLOOKUP($N49,'算出シート2（連携後）'!$X$12:$AE$71,6,FALSE),0)</f>
        <v>0</v>
      </c>
    </row>
    <row r="50" spans="2:19" ht="14.25" customHeight="1" x14ac:dyDescent="0.2">
      <c r="B50" s="349">
        <v>38</v>
      </c>
      <c r="C50" s="350" t="str">
        <f>IF('算出シート3（まとめ） '!B56="","",'算出シート3（まとめ） '!B56)</f>
        <v/>
      </c>
      <c r="D50" s="350" t="str">
        <f>IF('算出シート3（まとめ） '!C56="","",'算出シート3（まとめ） '!C56)</f>
        <v/>
      </c>
      <c r="E50" s="350" t="str">
        <f>IF('算出シート3（まとめ） '!D56="","",'算出シート3（まとめ） '!D56)</f>
        <v/>
      </c>
      <c r="F50" s="350" t="str">
        <f>IF('算出シート3（まとめ） '!E56="","",'算出シート3（まとめ） '!E56)</f>
        <v/>
      </c>
      <c r="G50" s="351" t="str">
        <f>IF('算出シート3（まとめ） '!F56&lt;&gt;"",'算出シート3（まとめ） '!F56,"")</f>
        <v/>
      </c>
      <c r="H50" s="352" t="str">
        <f>IFERROR(VLOOKUP($G50,'算出シート1（連携前）'!$X$11:$AE$71,2,FALSE),0)</f>
        <v/>
      </c>
      <c r="I50" s="352">
        <f>IFERROR(VLOOKUP($G50,'算出シート1（連携前）'!$X$11:$AE$71,3,FALSE),0)</f>
        <v>0</v>
      </c>
      <c r="J50" s="352">
        <f>IFERROR(VLOOKUP($G50,'算出シート1（連携前）'!$X$11:$AE$71,4,FALSE),0)</f>
        <v>0</v>
      </c>
      <c r="K50" s="353">
        <f>IFERROR(VLOOKUP($G50,'算出シート1（連携前）'!$X$11:$AE$71,5,FALSE),0)</f>
        <v>0</v>
      </c>
      <c r="L50" s="354">
        <f>IFERROR(VLOOKUP($G50,'算出シート1（連携前）'!$X$11:$AE$71,6,FALSE),0)</f>
        <v>0</v>
      </c>
      <c r="M50" s="355"/>
      <c r="N50" s="356" t="str">
        <f>IF('算出シート3（まとめ） '!R56&lt;&gt;"",'算出シート3（まとめ） '!R56,"")</f>
        <v/>
      </c>
      <c r="O50" s="352" t="str">
        <f>IFERROR(VLOOKUP($N50,'算出シート2（連携後）'!$X$12:$AE$71,2,FALSE),0)</f>
        <v/>
      </c>
      <c r="P50" s="352">
        <f>IFERROR(VLOOKUP($N50,'算出シート2（連携後）'!$X$12:$AE$71,3,FALSE),0)</f>
        <v>0</v>
      </c>
      <c r="Q50" s="352">
        <f>IFERROR(VLOOKUP($N50,'算出シート2（連携後）'!$X$12:$AE$71,4,FALSE),0)</f>
        <v>0</v>
      </c>
      <c r="R50" s="353">
        <f>IFERROR(VLOOKUP($N50,'算出シート2（連携後）'!$X$12:$AE$71,5,FALSE),0)</f>
        <v>0</v>
      </c>
      <c r="S50" s="354">
        <f>IFERROR(VLOOKUP($N50,'算出シート2（連携後）'!$X$12:$AE$71,6,FALSE),0)</f>
        <v>0</v>
      </c>
    </row>
    <row r="51" spans="2:19" ht="14.25" customHeight="1" x14ac:dyDescent="0.2">
      <c r="B51" s="349">
        <v>39</v>
      </c>
      <c r="C51" s="350" t="str">
        <f>IF('算出シート3（まとめ） '!B57="","",'算出シート3（まとめ） '!B57)</f>
        <v/>
      </c>
      <c r="D51" s="350" t="str">
        <f>IF('算出シート3（まとめ） '!C57="","",'算出シート3（まとめ） '!C57)</f>
        <v/>
      </c>
      <c r="E51" s="350" t="str">
        <f>IF('算出シート3（まとめ） '!D57="","",'算出シート3（まとめ） '!D57)</f>
        <v/>
      </c>
      <c r="F51" s="350" t="str">
        <f>IF('算出シート3（まとめ） '!E57="","",'算出シート3（まとめ） '!E57)</f>
        <v/>
      </c>
      <c r="G51" s="351" t="str">
        <f>IF('算出シート3（まとめ） '!F57&lt;&gt;"",'算出シート3（まとめ） '!F57,"")</f>
        <v/>
      </c>
      <c r="H51" s="352" t="str">
        <f>IFERROR(VLOOKUP($G51,'算出シート1（連携前）'!$X$11:$AE$71,2,FALSE),0)</f>
        <v/>
      </c>
      <c r="I51" s="352">
        <f>IFERROR(VLOOKUP($G51,'算出シート1（連携前）'!$X$11:$AE$71,3,FALSE),0)</f>
        <v>0</v>
      </c>
      <c r="J51" s="352">
        <f>IFERROR(VLOOKUP($G51,'算出シート1（連携前）'!$X$11:$AE$71,4,FALSE),0)</f>
        <v>0</v>
      </c>
      <c r="K51" s="353">
        <f>IFERROR(VLOOKUP($G51,'算出シート1（連携前）'!$X$11:$AE$71,5,FALSE),0)</f>
        <v>0</v>
      </c>
      <c r="L51" s="354">
        <f>IFERROR(VLOOKUP($G51,'算出シート1（連携前）'!$X$11:$AE$71,6,FALSE),0)</f>
        <v>0</v>
      </c>
      <c r="M51" s="355"/>
      <c r="N51" s="356" t="str">
        <f>IF('算出シート3（まとめ） '!R57&lt;&gt;"",'算出シート3（まとめ） '!R57,"")</f>
        <v/>
      </c>
      <c r="O51" s="352" t="str">
        <f>IFERROR(VLOOKUP($N51,'算出シート2（連携後）'!$X$12:$AE$71,2,FALSE),0)</f>
        <v/>
      </c>
      <c r="P51" s="352">
        <f>IFERROR(VLOOKUP($N51,'算出シート2（連携後）'!$X$12:$AE$71,3,FALSE),0)</f>
        <v>0</v>
      </c>
      <c r="Q51" s="352">
        <f>IFERROR(VLOOKUP($N51,'算出シート2（連携後）'!$X$12:$AE$71,4,FALSE),0)</f>
        <v>0</v>
      </c>
      <c r="R51" s="353">
        <f>IFERROR(VLOOKUP($N51,'算出シート2（連携後）'!$X$12:$AE$71,5,FALSE),0)</f>
        <v>0</v>
      </c>
      <c r="S51" s="354">
        <f>IFERROR(VLOOKUP($N51,'算出シート2（連携後）'!$X$12:$AE$71,6,FALSE),0)</f>
        <v>0</v>
      </c>
    </row>
    <row r="52" spans="2:19" ht="14.25" customHeight="1" x14ac:dyDescent="0.2">
      <c r="B52" s="349">
        <v>40</v>
      </c>
      <c r="C52" s="350" t="str">
        <f>IF('算出シート3（まとめ） '!B58="","",'算出シート3（まとめ） '!B58)</f>
        <v/>
      </c>
      <c r="D52" s="350" t="str">
        <f>IF('算出シート3（まとめ） '!C58="","",'算出シート3（まとめ） '!C58)</f>
        <v/>
      </c>
      <c r="E52" s="350" t="str">
        <f>IF('算出シート3（まとめ） '!D58="","",'算出シート3（まとめ） '!D58)</f>
        <v/>
      </c>
      <c r="F52" s="350" t="str">
        <f>IF('算出シート3（まとめ） '!E58="","",'算出シート3（まとめ） '!E58)</f>
        <v/>
      </c>
      <c r="G52" s="351" t="str">
        <f>IF('算出シート3（まとめ） '!F58&lt;&gt;"",'算出シート3（まとめ） '!F58,"")</f>
        <v/>
      </c>
      <c r="H52" s="352" t="str">
        <f>IFERROR(VLOOKUP($G52,'算出シート1（連携前）'!$X$11:$AE$71,2,FALSE),0)</f>
        <v/>
      </c>
      <c r="I52" s="352">
        <f>IFERROR(VLOOKUP($G52,'算出シート1（連携前）'!$X$11:$AE$71,3,FALSE),0)</f>
        <v>0</v>
      </c>
      <c r="J52" s="352">
        <f>IFERROR(VLOOKUP($G52,'算出シート1（連携前）'!$X$11:$AE$71,4,FALSE),0)</f>
        <v>0</v>
      </c>
      <c r="K52" s="353">
        <f>IFERROR(VLOOKUP($G52,'算出シート1（連携前）'!$X$11:$AE$71,5,FALSE),0)</f>
        <v>0</v>
      </c>
      <c r="L52" s="354">
        <f>IFERROR(VLOOKUP($G52,'算出シート1（連携前）'!$X$11:$AE$71,6,FALSE),0)</f>
        <v>0</v>
      </c>
      <c r="M52" s="355"/>
      <c r="N52" s="356" t="str">
        <f>IF('算出シート3（まとめ） '!R58&lt;&gt;"",'算出シート3（まとめ） '!R58,"")</f>
        <v/>
      </c>
      <c r="O52" s="352" t="str">
        <f>IFERROR(VLOOKUP($N52,'算出シート2（連携後）'!$X$12:$AE$71,2,FALSE),0)</f>
        <v/>
      </c>
      <c r="P52" s="352">
        <f>IFERROR(VLOOKUP($N52,'算出シート2（連携後）'!$X$12:$AE$71,3,FALSE),0)</f>
        <v>0</v>
      </c>
      <c r="Q52" s="352">
        <f>IFERROR(VLOOKUP($N52,'算出シート2（連携後）'!$X$12:$AE$71,4,FALSE),0)</f>
        <v>0</v>
      </c>
      <c r="R52" s="353">
        <f>IFERROR(VLOOKUP($N52,'算出シート2（連携後）'!$X$12:$AE$71,5,FALSE),0)</f>
        <v>0</v>
      </c>
      <c r="S52" s="354">
        <f>IFERROR(VLOOKUP($N52,'算出シート2（連携後）'!$X$12:$AE$71,6,FALSE),0)</f>
        <v>0</v>
      </c>
    </row>
    <row r="53" spans="2:19" ht="14.25" customHeight="1" x14ac:dyDescent="0.2">
      <c r="B53" s="349">
        <v>41</v>
      </c>
      <c r="C53" s="350" t="str">
        <f>IF('算出シート3（まとめ） '!B59="","",'算出シート3（まとめ） '!B59)</f>
        <v/>
      </c>
      <c r="D53" s="350" t="str">
        <f>IF('算出シート3（まとめ） '!C59="","",'算出シート3（まとめ） '!C59)</f>
        <v/>
      </c>
      <c r="E53" s="350" t="str">
        <f>IF('算出シート3（まとめ） '!D59="","",'算出シート3（まとめ） '!D59)</f>
        <v/>
      </c>
      <c r="F53" s="350" t="str">
        <f>IF('算出シート3（まとめ） '!E59="","",'算出シート3（まとめ） '!E59)</f>
        <v/>
      </c>
      <c r="G53" s="351" t="str">
        <f>IF('算出シート3（まとめ） '!F59&lt;&gt;"",'算出シート3（まとめ） '!F59,"")</f>
        <v/>
      </c>
      <c r="H53" s="352" t="str">
        <f>IFERROR(VLOOKUP($G53,'算出シート1（連携前）'!$X$11:$AE$71,2,FALSE),0)</f>
        <v/>
      </c>
      <c r="I53" s="352">
        <f>IFERROR(VLOOKUP($G53,'算出シート1（連携前）'!$X$11:$AE$71,3,FALSE),0)</f>
        <v>0</v>
      </c>
      <c r="J53" s="352">
        <f>IFERROR(VLOOKUP($G53,'算出シート1（連携前）'!$X$11:$AE$71,4,FALSE),0)</f>
        <v>0</v>
      </c>
      <c r="K53" s="353">
        <f>IFERROR(VLOOKUP($G53,'算出シート1（連携前）'!$X$11:$AE$71,5,FALSE),0)</f>
        <v>0</v>
      </c>
      <c r="L53" s="354">
        <f>IFERROR(VLOOKUP($G53,'算出シート1（連携前）'!$X$11:$AE$71,6,FALSE),0)</f>
        <v>0</v>
      </c>
      <c r="M53" s="355"/>
      <c r="N53" s="356" t="str">
        <f>IF('算出シート3（まとめ） '!R59&lt;&gt;"",'算出シート3（まとめ） '!R59,"")</f>
        <v/>
      </c>
      <c r="O53" s="352" t="str">
        <f>IFERROR(VLOOKUP($N53,'算出シート2（連携後）'!$X$12:$AE$71,2,FALSE),0)</f>
        <v/>
      </c>
      <c r="P53" s="352">
        <f>IFERROR(VLOOKUP($N53,'算出シート2（連携後）'!$X$12:$AE$71,3,FALSE),0)</f>
        <v>0</v>
      </c>
      <c r="Q53" s="352">
        <f>IFERROR(VLOOKUP($N53,'算出シート2（連携後）'!$X$12:$AE$71,4,FALSE),0)</f>
        <v>0</v>
      </c>
      <c r="R53" s="353">
        <f>IFERROR(VLOOKUP($N53,'算出シート2（連携後）'!$X$12:$AE$71,5,FALSE),0)</f>
        <v>0</v>
      </c>
      <c r="S53" s="354">
        <f>IFERROR(VLOOKUP($N53,'算出シート2（連携後）'!$X$12:$AE$71,6,FALSE),0)</f>
        <v>0</v>
      </c>
    </row>
    <row r="54" spans="2:19" ht="14.25" customHeight="1" x14ac:dyDescent="0.2">
      <c r="B54" s="349">
        <v>42</v>
      </c>
      <c r="C54" s="350" t="str">
        <f>IF('算出シート3（まとめ） '!B60="","",'算出シート3（まとめ） '!B60)</f>
        <v/>
      </c>
      <c r="D54" s="350" t="str">
        <f>IF('算出シート3（まとめ） '!C60="","",'算出シート3（まとめ） '!C60)</f>
        <v/>
      </c>
      <c r="E54" s="350" t="str">
        <f>IF('算出シート3（まとめ） '!D60="","",'算出シート3（まとめ） '!D60)</f>
        <v/>
      </c>
      <c r="F54" s="350" t="str">
        <f>IF('算出シート3（まとめ） '!E60="","",'算出シート3（まとめ） '!E60)</f>
        <v/>
      </c>
      <c r="G54" s="351" t="str">
        <f>IF('算出シート3（まとめ） '!F60&lt;&gt;"",'算出シート3（まとめ） '!F60,"")</f>
        <v/>
      </c>
      <c r="H54" s="352" t="str">
        <f>IFERROR(VLOOKUP($G54,'算出シート1（連携前）'!$X$11:$AE$71,2,FALSE),0)</f>
        <v/>
      </c>
      <c r="I54" s="352">
        <f>IFERROR(VLOOKUP($G54,'算出シート1（連携前）'!$X$11:$AE$71,3,FALSE),0)</f>
        <v>0</v>
      </c>
      <c r="J54" s="352">
        <f>IFERROR(VLOOKUP($G54,'算出シート1（連携前）'!$X$11:$AE$71,4,FALSE),0)</f>
        <v>0</v>
      </c>
      <c r="K54" s="353">
        <f>IFERROR(VLOOKUP($G54,'算出シート1（連携前）'!$X$11:$AE$71,5,FALSE),0)</f>
        <v>0</v>
      </c>
      <c r="L54" s="354">
        <f>IFERROR(VLOOKUP($G54,'算出シート1（連携前）'!$X$11:$AE$71,6,FALSE),0)</f>
        <v>0</v>
      </c>
      <c r="M54" s="355"/>
      <c r="N54" s="356" t="str">
        <f>IF('算出シート3（まとめ） '!R60&lt;&gt;"",'算出シート3（まとめ） '!R60,"")</f>
        <v/>
      </c>
      <c r="O54" s="352" t="str">
        <f>IFERROR(VLOOKUP($N54,'算出シート2（連携後）'!$X$12:$AE$71,2,FALSE),0)</f>
        <v/>
      </c>
      <c r="P54" s="352">
        <f>IFERROR(VLOOKUP($N54,'算出シート2（連携後）'!$X$12:$AE$71,3,FALSE),0)</f>
        <v>0</v>
      </c>
      <c r="Q54" s="352">
        <f>IFERROR(VLOOKUP($N54,'算出シート2（連携後）'!$X$12:$AE$71,4,FALSE),0)</f>
        <v>0</v>
      </c>
      <c r="R54" s="353">
        <f>IFERROR(VLOOKUP($N54,'算出シート2（連携後）'!$X$12:$AE$71,5,FALSE),0)</f>
        <v>0</v>
      </c>
      <c r="S54" s="354">
        <f>IFERROR(VLOOKUP($N54,'算出シート2（連携後）'!$X$12:$AE$71,6,FALSE),0)</f>
        <v>0</v>
      </c>
    </row>
    <row r="55" spans="2:19" ht="14.25" customHeight="1" x14ac:dyDescent="0.2">
      <c r="B55" s="349">
        <v>43</v>
      </c>
      <c r="C55" s="350" t="str">
        <f>IF('算出シート3（まとめ） '!B61="","",'算出シート3（まとめ） '!B61)</f>
        <v/>
      </c>
      <c r="D55" s="350" t="str">
        <f>IF('算出シート3（まとめ） '!C61="","",'算出シート3（まとめ） '!C61)</f>
        <v/>
      </c>
      <c r="E55" s="350" t="str">
        <f>IF('算出シート3（まとめ） '!D61="","",'算出シート3（まとめ） '!D61)</f>
        <v/>
      </c>
      <c r="F55" s="350" t="str">
        <f>IF('算出シート3（まとめ） '!E61="","",'算出シート3（まとめ） '!E61)</f>
        <v/>
      </c>
      <c r="G55" s="351" t="str">
        <f>IF('算出シート3（まとめ） '!F61&lt;&gt;"",'算出シート3（まとめ） '!F61,"")</f>
        <v/>
      </c>
      <c r="H55" s="352" t="str">
        <f>IFERROR(VLOOKUP($G55,'算出シート1（連携前）'!$X$11:$AE$71,2,FALSE),0)</f>
        <v/>
      </c>
      <c r="I55" s="352">
        <f>IFERROR(VLOOKUP($G55,'算出シート1（連携前）'!$X$11:$AE$71,3,FALSE),0)</f>
        <v>0</v>
      </c>
      <c r="J55" s="352">
        <f>IFERROR(VLOOKUP($G55,'算出シート1（連携前）'!$X$11:$AE$71,4,FALSE),0)</f>
        <v>0</v>
      </c>
      <c r="K55" s="353">
        <f>IFERROR(VLOOKUP($G55,'算出シート1（連携前）'!$X$11:$AE$71,5,FALSE),0)</f>
        <v>0</v>
      </c>
      <c r="L55" s="354">
        <f>IFERROR(VLOOKUP($G55,'算出シート1（連携前）'!$X$11:$AE$71,6,FALSE),0)</f>
        <v>0</v>
      </c>
      <c r="M55" s="355"/>
      <c r="N55" s="356" t="str">
        <f>IF('算出シート3（まとめ） '!R61&lt;&gt;"",'算出シート3（まとめ） '!R61,"")</f>
        <v/>
      </c>
      <c r="O55" s="352" t="str">
        <f>IFERROR(VLOOKUP($N55,'算出シート2（連携後）'!$X$12:$AE$71,2,FALSE),0)</f>
        <v/>
      </c>
      <c r="P55" s="352">
        <f>IFERROR(VLOOKUP($N55,'算出シート2（連携後）'!$X$12:$AE$71,3,FALSE),0)</f>
        <v>0</v>
      </c>
      <c r="Q55" s="352">
        <f>IFERROR(VLOOKUP($N55,'算出シート2（連携後）'!$X$12:$AE$71,4,FALSE),0)</f>
        <v>0</v>
      </c>
      <c r="R55" s="353">
        <f>IFERROR(VLOOKUP($N55,'算出シート2（連携後）'!$X$12:$AE$71,5,FALSE),0)</f>
        <v>0</v>
      </c>
      <c r="S55" s="354">
        <f>IFERROR(VLOOKUP($N55,'算出シート2（連携後）'!$X$12:$AE$71,6,FALSE),0)</f>
        <v>0</v>
      </c>
    </row>
    <row r="56" spans="2:19" ht="14.25" customHeight="1" x14ac:dyDescent="0.2">
      <c r="B56" s="349">
        <v>44</v>
      </c>
      <c r="C56" s="350" t="str">
        <f>IF('算出シート3（まとめ） '!B62="","",'算出シート3（まとめ） '!B62)</f>
        <v/>
      </c>
      <c r="D56" s="350" t="str">
        <f>IF('算出シート3（まとめ） '!C62="","",'算出シート3（まとめ） '!C62)</f>
        <v/>
      </c>
      <c r="E56" s="350" t="str">
        <f>IF('算出シート3（まとめ） '!D62="","",'算出シート3（まとめ） '!D62)</f>
        <v/>
      </c>
      <c r="F56" s="350" t="str">
        <f>IF('算出シート3（まとめ） '!E62="","",'算出シート3（まとめ） '!E62)</f>
        <v/>
      </c>
      <c r="G56" s="351" t="str">
        <f>IF('算出シート3（まとめ） '!F62&lt;&gt;"",'算出シート3（まとめ） '!F62,"")</f>
        <v/>
      </c>
      <c r="H56" s="352" t="str">
        <f>IFERROR(VLOOKUP($G56,'算出シート1（連携前）'!$X$11:$AE$71,2,FALSE),0)</f>
        <v/>
      </c>
      <c r="I56" s="352">
        <f>IFERROR(VLOOKUP($G56,'算出シート1（連携前）'!$X$11:$AE$71,3,FALSE),0)</f>
        <v>0</v>
      </c>
      <c r="J56" s="352">
        <f>IFERROR(VLOOKUP($G56,'算出シート1（連携前）'!$X$11:$AE$71,4,FALSE),0)</f>
        <v>0</v>
      </c>
      <c r="K56" s="353">
        <f>IFERROR(VLOOKUP($G56,'算出シート1（連携前）'!$X$11:$AE$71,5,FALSE),0)</f>
        <v>0</v>
      </c>
      <c r="L56" s="354">
        <f>IFERROR(VLOOKUP($G56,'算出シート1（連携前）'!$X$11:$AE$71,6,FALSE),0)</f>
        <v>0</v>
      </c>
      <c r="M56" s="355"/>
      <c r="N56" s="356" t="str">
        <f>IF('算出シート3（まとめ） '!R62&lt;&gt;"",'算出シート3（まとめ） '!R62,"")</f>
        <v/>
      </c>
      <c r="O56" s="352" t="str">
        <f>IFERROR(VLOOKUP($N56,'算出シート2（連携後）'!$X$12:$AE$71,2,FALSE),0)</f>
        <v/>
      </c>
      <c r="P56" s="352">
        <f>IFERROR(VLOOKUP($N56,'算出シート2（連携後）'!$X$12:$AE$71,3,FALSE),0)</f>
        <v>0</v>
      </c>
      <c r="Q56" s="352">
        <f>IFERROR(VLOOKUP($N56,'算出シート2（連携後）'!$X$12:$AE$71,4,FALSE),0)</f>
        <v>0</v>
      </c>
      <c r="R56" s="353">
        <f>IFERROR(VLOOKUP($N56,'算出シート2（連携後）'!$X$12:$AE$71,5,FALSE),0)</f>
        <v>0</v>
      </c>
      <c r="S56" s="354">
        <f>IFERROR(VLOOKUP($N56,'算出シート2（連携後）'!$X$12:$AE$71,6,FALSE),0)</f>
        <v>0</v>
      </c>
    </row>
    <row r="57" spans="2:19" ht="14.25" customHeight="1" x14ac:dyDescent="0.2">
      <c r="B57" s="349">
        <v>45</v>
      </c>
      <c r="C57" s="350" t="str">
        <f>IF('算出シート3（まとめ） '!B63="","",'算出シート3（まとめ） '!B63)</f>
        <v/>
      </c>
      <c r="D57" s="350" t="str">
        <f>IF('算出シート3（まとめ） '!C63="","",'算出シート3（まとめ） '!C63)</f>
        <v/>
      </c>
      <c r="E57" s="350" t="str">
        <f>IF('算出シート3（まとめ） '!D63="","",'算出シート3（まとめ） '!D63)</f>
        <v/>
      </c>
      <c r="F57" s="350" t="str">
        <f>IF('算出シート3（まとめ） '!E63="","",'算出シート3（まとめ） '!E63)</f>
        <v/>
      </c>
      <c r="G57" s="351" t="str">
        <f>IF('算出シート3（まとめ） '!F63&lt;&gt;"",'算出シート3（まとめ） '!F63,"")</f>
        <v/>
      </c>
      <c r="H57" s="352" t="str">
        <f>IFERROR(VLOOKUP($G57,'算出シート1（連携前）'!$X$11:$AE$71,2,FALSE),0)</f>
        <v/>
      </c>
      <c r="I57" s="352">
        <f>IFERROR(VLOOKUP($G57,'算出シート1（連携前）'!$X$11:$AE$71,3,FALSE),0)</f>
        <v>0</v>
      </c>
      <c r="J57" s="352">
        <f>IFERROR(VLOOKUP($G57,'算出シート1（連携前）'!$X$11:$AE$71,4,FALSE),0)</f>
        <v>0</v>
      </c>
      <c r="K57" s="353">
        <f>IFERROR(VLOOKUP($G57,'算出シート1（連携前）'!$X$11:$AE$71,5,FALSE),0)</f>
        <v>0</v>
      </c>
      <c r="L57" s="354">
        <f>IFERROR(VLOOKUP($G57,'算出シート1（連携前）'!$X$11:$AE$71,6,FALSE),0)</f>
        <v>0</v>
      </c>
      <c r="M57" s="355"/>
      <c r="N57" s="356" t="str">
        <f>IF('算出シート3（まとめ） '!R63&lt;&gt;"",'算出シート3（まとめ） '!R63,"")</f>
        <v/>
      </c>
      <c r="O57" s="352" t="str">
        <f>IFERROR(VLOOKUP($N57,'算出シート2（連携後）'!$X$12:$AE$71,2,FALSE),0)</f>
        <v/>
      </c>
      <c r="P57" s="352">
        <f>IFERROR(VLOOKUP($N57,'算出シート2（連携後）'!$X$12:$AE$71,3,FALSE),0)</f>
        <v>0</v>
      </c>
      <c r="Q57" s="352">
        <f>IFERROR(VLOOKUP($N57,'算出シート2（連携後）'!$X$12:$AE$71,4,FALSE),0)</f>
        <v>0</v>
      </c>
      <c r="R57" s="353">
        <f>IFERROR(VLOOKUP($N57,'算出シート2（連携後）'!$X$12:$AE$71,5,FALSE),0)</f>
        <v>0</v>
      </c>
      <c r="S57" s="354">
        <f>IFERROR(VLOOKUP($N57,'算出シート2（連携後）'!$X$12:$AE$71,6,FALSE),0)</f>
        <v>0</v>
      </c>
    </row>
    <row r="58" spans="2:19" ht="14.25" customHeight="1" x14ac:dyDescent="0.2">
      <c r="B58" s="349">
        <v>46</v>
      </c>
      <c r="C58" s="350" t="str">
        <f>IF('算出シート3（まとめ） '!B64="","",'算出シート3（まとめ） '!B64)</f>
        <v/>
      </c>
      <c r="D58" s="350" t="str">
        <f>IF('算出シート3（まとめ） '!C64="","",'算出シート3（まとめ） '!C64)</f>
        <v/>
      </c>
      <c r="E58" s="350" t="str">
        <f>IF('算出シート3（まとめ） '!D64="","",'算出シート3（まとめ） '!D64)</f>
        <v/>
      </c>
      <c r="F58" s="350" t="str">
        <f>IF('算出シート3（まとめ） '!E64="","",'算出シート3（まとめ） '!E64)</f>
        <v/>
      </c>
      <c r="G58" s="351" t="str">
        <f>IF('算出シート3（まとめ） '!F64&lt;&gt;"",'算出シート3（まとめ） '!F64,"")</f>
        <v/>
      </c>
      <c r="H58" s="352" t="str">
        <f>IFERROR(VLOOKUP($G58,'算出シート1（連携前）'!$X$11:$AE$71,2,FALSE),0)</f>
        <v/>
      </c>
      <c r="I58" s="352">
        <f>IFERROR(VLOOKUP($G58,'算出シート1（連携前）'!$X$11:$AE$71,3,FALSE),0)</f>
        <v>0</v>
      </c>
      <c r="J58" s="352">
        <f>IFERROR(VLOOKUP($G58,'算出シート1（連携前）'!$X$11:$AE$71,4,FALSE),0)</f>
        <v>0</v>
      </c>
      <c r="K58" s="353">
        <f>IFERROR(VLOOKUP($G58,'算出シート1（連携前）'!$X$11:$AE$71,5,FALSE),0)</f>
        <v>0</v>
      </c>
      <c r="L58" s="354">
        <f>IFERROR(VLOOKUP($G58,'算出シート1（連携前）'!$X$11:$AE$71,6,FALSE),0)</f>
        <v>0</v>
      </c>
      <c r="M58" s="355"/>
      <c r="N58" s="356" t="str">
        <f>IF('算出シート3（まとめ） '!R64&lt;&gt;"",'算出シート3（まとめ） '!R64,"")</f>
        <v/>
      </c>
      <c r="O58" s="352" t="str">
        <f>IFERROR(VLOOKUP($N58,'算出シート2（連携後）'!$X$12:$AE$71,2,FALSE),0)</f>
        <v/>
      </c>
      <c r="P58" s="352">
        <f>IFERROR(VLOOKUP($N58,'算出シート2（連携後）'!$X$12:$AE$71,3,FALSE),0)</f>
        <v>0</v>
      </c>
      <c r="Q58" s="352">
        <f>IFERROR(VLOOKUP($N58,'算出シート2（連携後）'!$X$12:$AE$71,4,FALSE),0)</f>
        <v>0</v>
      </c>
      <c r="R58" s="353">
        <f>IFERROR(VLOOKUP($N58,'算出シート2（連携後）'!$X$12:$AE$71,5,FALSE),0)</f>
        <v>0</v>
      </c>
      <c r="S58" s="354">
        <f>IFERROR(VLOOKUP($N58,'算出シート2（連携後）'!$X$12:$AE$71,6,FALSE),0)</f>
        <v>0</v>
      </c>
    </row>
    <row r="59" spans="2:19" ht="14.25" customHeight="1" x14ac:dyDescent="0.2">
      <c r="B59" s="349">
        <v>47</v>
      </c>
      <c r="C59" s="350" t="str">
        <f>IF('算出シート3（まとめ） '!B65="","",'算出シート3（まとめ） '!B65)</f>
        <v/>
      </c>
      <c r="D59" s="350" t="str">
        <f>IF('算出シート3（まとめ） '!C65="","",'算出シート3（まとめ） '!C65)</f>
        <v/>
      </c>
      <c r="E59" s="350" t="str">
        <f>IF('算出シート3（まとめ） '!D65="","",'算出シート3（まとめ） '!D65)</f>
        <v/>
      </c>
      <c r="F59" s="350" t="str">
        <f>IF('算出シート3（まとめ） '!E65="","",'算出シート3（まとめ） '!E65)</f>
        <v/>
      </c>
      <c r="G59" s="351" t="str">
        <f>IF('算出シート3（まとめ） '!F65&lt;&gt;"",'算出シート3（まとめ） '!F65,"")</f>
        <v/>
      </c>
      <c r="H59" s="352" t="str">
        <f>IFERROR(VLOOKUP($G59,'算出シート1（連携前）'!$X$11:$AE$71,2,FALSE),0)</f>
        <v/>
      </c>
      <c r="I59" s="352">
        <f>IFERROR(VLOOKUP($G59,'算出シート1（連携前）'!$X$11:$AE$71,3,FALSE),0)</f>
        <v>0</v>
      </c>
      <c r="J59" s="352">
        <f>IFERROR(VLOOKUP($G59,'算出シート1（連携前）'!$X$11:$AE$71,4,FALSE),0)</f>
        <v>0</v>
      </c>
      <c r="K59" s="353">
        <f>IFERROR(VLOOKUP($G59,'算出シート1（連携前）'!$X$11:$AE$71,5,FALSE),0)</f>
        <v>0</v>
      </c>
      <c r="L59" s="354">
        <f>IFERROR(VLOOKUP($G59,'算出シート1（連携前）'!$X$11:$AE$71,6,FALSE),0)</f>
        <v>0</v>
      </c>
      <c r="M59" s="355"/>
      <c r="N59" s="356" t="str">
        <f>IF('算出シート3（まとめ） '!R65&lt;&gt;"",'算出シート3（まとめ） '!R65,"")</f>
        <v/>
      </c>
      <c r="O59" s="352" t="str">
        <f>IFERROR(VLOOKUP($N59,'算出シート2（連携後）'!$X$12:$AE$71,2,FALSE),0)</f>
        <v/>
      </c>
      <c r="P59" s="352">
        <f>IFERROR(VLOOKUP($N59,'算出シート2（連携後）'!$X$12:$AE$71,3,FALSE),0)</f>
        <v>0</v>
      </c>
      <c r="Q59" s="352">
        <f>IFERROR(VLOOKUP($N59,'算出シート2（連携後）'!$X$12:$AE$71,4,FALSE),0)</f>
        <v>0</v>
      </c>
      <c r="R59" s="353">
        <f>IFERROR(VLOOKUP($N59,'算出シート2（連携後）'!$X$12:$AE$71,5,FALSE),0)</f>
        <v>0</v>
      </c>
      <c r="S59" s="354">
        <f>IFERROR(VLOOKUP($N59,'算出シート2（連携後）'!$X$12:$AE$71,6,FALSE),0)</f>
        <v>0</v>
      </c>
    </row>
    <row r="60" spans="2:19" ht="14.25" customHeight="1" x14ac:dyDescent="0.2">
      <c r="B60" s="349">
        <v>48</v>
      </c>
      <c r="C60" s="350" t="str">
        <f>IF('算出シート3（まとめ） '!B66="","",'算出シート3（まとめ） '!B66)</f>
        <v/>
      </c>
      <c r="D60" s="350" t="str">
        <f>IF('算出シート3（まとめ） '!C66="","",'算出シート3（まとめ） '!C66)</f>
        <v/>
      </c>
      <c r="E60" s="350" t="str">
        <f>IF('算出シート3（まとめ） '!D66="","",'算出シート3（まとめ） '!D66)</f>
        <v/>
      </c>
      <c r="F60" s="350" t="str">
        <f>IF('算出シート3（まとめ） '!E66="","",'算出シート3（まとめ） '!E66)</f>
        <v/>
      </c>
      <c r="G60" s="351" t="str">
        <f>IF('算出シート3（まとめ） '!F66&lt;&gt;"",'算出シート3（まとめ） '!F66,"")</f>
        <v/>
      </c>
      <c r="H60" s="352" t="str">
        <f>IFERROR(VLOOKUP($G60,'算出シート1（連携前）'!$X$11:$AE$71,2,FALSE),0)</f>
        <v/>
      </c>
      <c r="I60" s="352">
        <f>IFERROR(VLOOKUP($G60,'算出シート1（連携前）'!$X$11:$AE$71,3,FALSE),0)</f>
        <v>0</v>
      </c>
      <c r="J60" s="352">
        <f>IFERROR(VLOOKUP($G60,'算出シート1（連携前）'!$X$11:$AE$71,4,FALSE),0)</f>
        <v>0</v>
      </c>
      <c r="K60" s="353">
        <f>IFERROR(VLOOKUP($G60,'算出シート1（連携前）'!$X$11:$AE$71,5,FALSE),0)</f>
        <v>0</v>
      </c>
      <c r="L60" s="354">
        <f>IFERROR(VLOOKUP($G60,'算出シート1（連携前）'!$X$11:$AE$71,6,FALSE),0)</f>
        <v>0</v>
      </c>
      <c r="M60" s="355"/>
      <c r="N60" s="356" t="str">
        <f>IF('算出シート3（まとめ） '!R66&lt;&gt;"",'算出シート3（まとめ） '!R66,"")</f>
        <v/>
      </c>
      <c r="O60" s="352" t="str">
        <f>IFERROR(VLOOKUP($N60,'算出シート2（連携後）'!$X$12:$AE$71,2,FALSE),0)</f>
        <v/>
      </c>
      <c r="P60" s="352">
        <f>IFERROR(VLOOKUP($N60,'算出シート2（連携後）'!$X$12:$AE$71,3,FALSE),0)</f>
        <v>0</v>
      </c>
      <c r="Q60" s="352">
        <f>IFERROR(VLOOKUP($N60,'算出シート2（連携後）'!$X$12:$AE$71,4,FALSE),0)</f>
        <v>0</v>
      </c>
      <c r="R60" s="353">
        <f>IFERROR(VLOOKUP($N60,'算出シート2（連携後）'!$X$12:$AE$71,5,FALSE),0)</f>
        <v>0</v>
      </c>
      <c r="S60" s="354">
        <f>IFERROR(VLOOKUP($N60,'算出シート2（連携後）'!$X$12:$AE$71,6,FALSE),0)</f>
        <v>0</v>
      </c>
    </row>
    <row r="61" spans="2:19" ht="14.25" customHeight="1" x14ac:dyDescent="0.2">
      <c r="B61" s="349">
        <v>49</v>
      </c>
      <c r="C61" s="350" t="str">
        <f>IF('算出シート3（まとめ） '!B67="","",'算出シート3（まとめ） '!B67)</f>
        <v/>
      </c>
      <c r="D61" s="350" t="str">
        <f>IF('算出シート3（まとめ） '!C67="","",'算出シート3（まとめ） '!C67)</f>
        <v/>
      </c>
      <c r="E61" s="350" t="str">
        <f>IF('算出シート3（まとめ） '!D67="","",'算出シート3（まとめ） '!D67)</f>
        <v/>
      </c>
      <c r="F61" s="350" t="str">
        <f>IF('算出シート3（まとめ） '!E67="","",'算出シート3（まとめ） '!E67)</f>
        <v/>
      </c>
      <c r="G61" s="351" t="str">
        <f>IF('算出シート3（まとめ） '!F67&lt;&gt;"",'算出シート3（まとめ） '!F67,"")</f>
        <v/>
      </c>
      <c r="H61" s="352" t="str">
        <f>IFERROR(VLOOKUP($G61,'算出シート1（連携前）'!$X$11:$AE$71,2,FALSE),0)</f>
        <v/>
      </c>
      <c r="I61" s="352">
        <f>IFERROR(VLOOKUP($G61,'算出シート1（連携前）'!$X$11:$AE$71,3,FALSE),0)</f>
        <v>0</v>
      </c>
      <c r="J61" s="352">
        <f>IFERROR(VLOOKUP($G61,'算出シート1（連携前）'!$X$11:$AE$71,4,FALSE),0)</f>
        <v>0</v>
      </c>
      <c r="K61" s="353">
        <f>IFERROR(VLOOKUP($G61,'算出シート1（連携前）'!$X$11:$AE$71,5,FALSE),0)</f>
        <v>0</v>
      </c>
      <c r="L61" s="354">
        <f>IFERROR(VLOOKUP($G61,'算出シート1（連携前）'!$X$11:$AE$71,6,FALSE),0)</f>
        <v>0</v>
      </c>
      <c r="M61" s="355"/>
      <c r="N61" s="356" t="str">
        <f>IF('算出シート3（まとめ） '!R67&lt;&gt;"",'算出シート3（まとめ） '!R67,"")</f>
        <v/>
      </c>
      <c r="O61" s="352" t="str">
        <f>IFERROR(VLOOKUP($N61,'算出シート2（連携後）'!$X$12:$AE$71,2,FALSE),0)</f>
        <v/>
      </c>
      <c r="P61" s="352">
        <f>IFERROR(VLOOKUP($N61,'算出シート2（連携後）'!$X$12:$AE$71,3,FALSE),0)</f>
        <v>0</v>
      </c>
      <c r="Q61" s="352">
        <f>IFERROR(VLOOKUP($N61,'算出シート2（連携後）'!$X$12:$AE$71,4,FALSE),0)</f>
        <v>0</v>
      </c>
      <c r="R61" s="353">
        <f>IFERROR(VLOOKUP($N61,'算出シート2（連携後）'!$X$12:$AE$71,5,FALSE),0)</f>
        <v>0</v>
      </c>
      <c r="S61" s="354">
        <f>IFERROR(VLOOKUP($N61,'算出シート2（連携後）'!$X$12:$AE$71,6,FALSE),0)</f>
        <v>0</v>
      </c>
    </row>
    <row r="62" spans="2:19" ht="14.25" customHeight="1" x14ac:dyDescent="0.2">
      <c r="B62" s="349">
        <v>50</v>
      </c>
      <c r="C62" s="350" t="str">
        <f>IF('算出シート3（まとめ） '!B68="","",'算出シート3（まとめ） '!B68)</f>
        <v/>
      </c>
      <c r="D62" s="350" t="str">
        <f>IF('算出シート3（まとめ） '!C68="","",'算出シート3（まとめ） '!C68)</f>
        <v/>
      </c>
      <c r="E62" s="350" t="str">
        <f>IF('算出シート3（まとめ） '!D68="","",'算出シート3（まとめ） '!D68)</f>
        <v/>
      </c>
      <c r="F62" s="350" t="str">
        <f>IF('算出シート3（まとめ） '!E68="","",'算出シート3（まとめ） '!E68)</f>
        <v/>
      </c>
      <c r="G62" s="351" t="str">
        <f>IF('算出シート3（まとめ） '!F68&lt;&gt;"",'算出シート3（まとめ） '!F68,"")</f>
        <v/>
      </c>
      <c r="H62" s="352" t="str">
        <f>IFERROR(VLOOKUP($G62,'算出シート1（連携前）'!$X$11:$AE$71,2,FALSE),0)</f>
        <v/>
      </c>
      <c r="I62" s="352">
        <f>IFERROR(VLOOKUP($G62,'算出シート1（連携前）'!$X$11:$AE$71,3,FALSE),0)</f>
        <v>0</v>
      </c>
      <c r="J62" s="352">
        <f>IFERROR(VLOOKUP($G62,'算出シート1（連携前）'!$X$11:$AE$71,4,FALSE),0)</f>
        <v>0</v>
      </c>
      <c r="K62" s="353">
        <f>IFERROR(VLOOKUP($G62,'算出シート1（連携前）'!$X$11:$AE$71,5,FALSE),0)</f>
        <v>0</v>
      </c>
      <c r="L62" s="354">
        <f>IFERROR(VLOOKUP($G62,'算出シート1（連携前）'!$X$11:$AE$71,6,FALSE),0)</f>
        <v>0</v>
      </c>
      <c r="M62" s="355"/>
      <c r="N62" s="356" t="str">
        <f>IF('算出シート3（まとめ） '!R68&lt;&gt;"",'算出シート3（まとめ） '!R68,"")</f>
        <v/>
      </c>
      <c r="O62" s="352" t="str">
        <f>IFERROR(VLOOKUP($N62,'算出シート2（連携後）'!$X$12:$AE$71,2,FALSE),0)</f>
        <v/>
      </c>
      <c r="P62" s="352">
        <f>IFERROR(VLOOKUP($N62,'算出シート2（連携後）'!$X$12:$AE$71,3,FALSE),0)</f>
        <v>0</v>
      </c>
      <c r="Q62" s="352">
        <f>IFERROR(VLOOKUP($N62,'算出シート2（連携後）'!$X$12:$AE$71,4,FALSE),0)</f>
        <v>0</v>
      </c>
      <c r="R62" s="353">
        <f>IFERROR(VLOOKUP($N62,'算出シート2（連携後）'!$X$12:$AE$71,5,FALSE),0)</f>
        <v>0</v>
      </c>
      <c r="S62" s="354">
        <f>IFERROR(VLOOKUP($N62,'算出シート2（連携後）'!$X$12:$AE$71,6,FALSE),0)</f>
        <v>0</v>
      </c>
    </row>
    <row r="63" spans="2:19" ht="14.25" customHeight="1" x14ac:dyDescent="0.2">
      <c r="B63" s="349">
        <v>51</v>
      </c>
      <c r="C63" s="350" t="str">
        <f>IF('算出シート3（まとめ） '!B69="","",'算出シート3（まとめ） '!B69)</f>
        <v/>
      </c>
      <c r="D63" s="350" t="str">
        <f>IF('算出シート3（まとめ） '!C69="","",'算出シート3（まとめ） '!C69)</f>
        <v/>
      </c>
      <c r="E63" s="350" t="str">
        <f>IF('算出シート3（まとめ） '!D69="","",'算出シート3（まとめ） '!D69)</f>
        <v/>
      </c>
      <c r="F63" s="350" t="str">
        <f>IF('算出シート3（まとめ） '!E69="","",'算出シート3（まとめ） '!E69)</f>
        <v/>
      </c>
      <c r="G63" s="351" t="str">
        <f>IF('算出シート3（まとめ） '!F69&lt;&gt;"",'算出シート3（まとめ） '!F69,"")</f>
        <v/>
      </c>
      <c r="H63" s="352" t="str">
        <f>IFERROR(VLOOKUP($G63,'算出シート1（連携前）'!$X$11:$AE$71,2,FALSE),0)</f>
        <v/>
      </c>
      <c r="I63" s="352">
        <f>IFERROR(VLOOKUP($G63,'算出シート1（連携前）'!$X$11:$AE$71,3,FALSE),0)</f>
        <v>0</v>
      </c>
      <c r="J63" s="352">
        <f>IFERROR(VLOOKUP($G63,'算出シート1（連携前）'!$X$11:$AE$71,4,FALSE),0)</f>
        <v>0</v>
      </c>
      <c r="K63" s="353">
        <f>IFERROR(VLOOKUP($G63,'算出シート1（連携前）'!$X$11:$AE$71,5,FALSE),0)</f>
        <v>0</v>
      </c>
      <c r="L63" s="354">
        <f>IFERROR(VLOOKUP($G63,'算出シート1（連携前）'!$X$11:$AE$71,6,FALSE),0)</f>
        <v>0</v>
      </c>
      <c r="M63" s="355"/>
      <c r="N63" s="356" t="str">
        <f>IF('算出シート3（まとめ） '!R69&lt;&gt;"",'算出シート3（まとめ） '!R69,"")</f>
        <v/>
      </c>
      <c r="O63" s="352" t="str">
        <f>IFERROR(VLOOKUP($N63,'算出シート2（連携後）'!$X$12:$AE$71,2,FALSE),0)</f>
        <v/>
      </c>
      <c r="P63" s="352">
        <f>IFERROR(VLOOKUP($N63,'算出シート2（連携後）'!$X$12:$AE$71,3,FALSE),0)</f>
        <v>0</v>
      </c>
      <c r="Q63" s="352">
        <f>IFERROR(VLOOKUP($N63,'算出シート2（連携後）'!$X$12:$AE$71,4,FALSE),0)</f>
        <v>0</v>
      </c>
      <c r="R63" s="353">
        <f>IFERROR(VLOOKUP($N63,'算出シート2（連携後）'!$X$12:$AE$71,5,FALSE),0)</f>
        <v>0</v>
      </c>
      <c r="S63" s="354">
        <f>IFERROR(VLOOKUP($N63,'算出シート2（連携後）'!$X$12:$AE$71,6,FALSE),0)</f>
        <v>0</v>
      </c>
    </row>
    <row r="64" spans="2:19" ht="14.25" customHeight="1" x14ac:dyDescent="0.2">
      <c r="B64" s="349">
        <v>52</v>
      </c>
      <c r="C64" s="350" t="str">
        <f>IF('算出シート3（まとめ） '!B70="","",'算出シート3（まとめ） '!B70)</f>
        <v/>
      </c>
      <c r="D64" s="350" t="str">
        <f>IF('算出シート3（まとめ） '!C70="","",'算出シート3（まとめ） '!C70)</f>
        <v/>
      </c>
      <c r="E64" s="350" t="str">
        <f>IF('算出シート3（まとめ） '!D70="","",'算出シート3（まとめ） '!D70)</f>
        <v/>
      </c>
      <c r="F64" s="350" t="str">
        <f>IF('算出シート3（まとめ） '!E70="","",'算出シート3（まとめ） '!E70)</f>
        <v/>
      </c>
      <c r="G64" s="351" t="str">
        <f>IF('算出シート3（まとめ） '!F70&lt;&gt;"",'算出シート3（まとめ） '!F70,"")</f>
        <v/>
      </c>
      <c r="H64" s="352" t="str">
        <f>IFERROR(VLOOKUP($G64,'算出シート1（連携前）'!$X$11:$AE$71,2,FALSE),0)</f>
        <v/>
      </c>
      <c r="I64" s="352">
        <f>IFERROR(VLOOKUP($G64,'算出シート1（連携前）'!$X$11:$AE$71,3,FALSE),0)</f>
        <v>0</v>
      </c>
      <c r="J64" s="352">
        <f>IFERROR(VLOOKUP($G64,'算出シート1（連携前）'!$X$11:$AE$71,4,FALSE),0)</f>
        <v>0</v>
      </c>
      <c r="K64" s="353">
        <f>IFERROR(VLOOKUP($G64,'算出シート1（連携前）'!$X$11:$AE$71,5,FALSE),0)</f>
        <v>0</v>
      </c>
      <c r="L64" s="354">
        <f>IFERROR(VLOOKUP($G64,'算出シート1（連携前）'!$X$11:$AE$71,6,FALSE),0)</f>
        <v>0</v>
      </c>
      <c r="M64" s="355"/>
      <c r="N64" s="356" t="str">
        <f>IF('算出シート3（まとめ） '!R70&lt;&gt;"",'算出シート3（まとめ） '!R70,"")</f>
        <v/>
      </c>
      <c r="O64" s="352" t="str">
        <f>IFERROR(VLOOKUP($N64,'算出シート2（連携後）'!$X$12:$AE$71,2,FALSE),0)</f>
        <v/>
      </c>
      <c r="P64" s="352">
        <f>IFERROR(VLOOKUP($N64,'算出シート2（連携後）'!$X$12:$AE$71,3,FALSE),0)</f>
        <v>0</v>
      </c>
      <c r="Q64" s="352">
        <f>IFERROR(VLOOKUP($N64,'算出シート2（連携後）'!$X$12:$AE$71,4,FALSE),0)</f>
        <v>0</v>
      </c>
      <c r="R64" s="353">
        <f>IFERROR(VLOOKUP($N64,'算出シート2（連携後）'!$X$12:$AE$71,5,FALSE),0)</f>
        <v>0</v>
      </c>
      <c r="S64" s="354">
        <f>IFERROR(VLOOKUP($N64,'算出シート2（連携後）'!$X$12:$AE$71,6,FALSE),0)</f>
        <v>0</v>
      </c>
    </row>
    <row r="65" spans="2:19" ht="14.25" customHeight="1" x14ac:dyDescent="0.2">
      <c r="B65" s="349">
        <v>53</v>
      </c>
      <c r="C65" s="350" t="str">
        <f>IF('算出シート3（まとめ） '!B71="","",'算出シート3（まとめ） '!B71)</f>
        <v/>
      </c>
      <c r="D65" s="350" t="str">
        <f>IF('算出シート3（まとめ） '!C71="","",'算出シート3（まとめ） '!C71)</f>
        <v/>
      </c>
      <c r="E65" s="350" t="str">
        <f>IF('算出シート3（まとめ） '!D71="","",'算出シート3（まとめ） '!D71)</f>
        <v/>
      </c>
      <c r="F65" s="350" t="str">
        <f>IF('算出シート3（まとめ） '!E71="","",'算出シート3（まとめ） '!E71)</f>
        <v/>
      </c>
      <c r="G65" s="351" t="str">
        <f>IF('算出シート3（まとめ） '!F71&lt;&gt;"",'算出シート3（まとめ） '!F71,"")</f>
        <v/>
      </c>
      <c r="H65" s="352" t="str">
        <f>IFERROR(VLOOKUP($G65,'算出シート1（連携前）'!$X$11:$AE$71,2,FALSE),0)</f>
        <v/>
      </c>
      <c r="I65" s="352">
        <f>IFERROR(VLOOKUP($G65,'算出シート1（連携前）'!$X$11:$AE$71,3,FALSE),0)</f>
        <v>0</v>
      </c>
      <c r="J65" s="352">
        <f>IFERROR(VLOOKUP($G65,'算出シート1（連携前）'!$X$11:$AE$71,4,FALSE),0)</f>
        <v>0</v>
      </c>
      <c r="K65" s="353">
        <f>IFERROR(VLOOKUP($G65,'算出シート1（連携前）'!$X$11:$AE$71,5,FALSE),0)</f>
        <v>0</v>
      </c>
      <c r="L65" s="354">
        <f>IFERROR(VLOOKUP($G65,'算出シート1（連携前）'!$X$11:$AE$71,6,FALSE),0)</f>
        <v>0</v>
      </c>
      <c r="M65" s="355"/>
      <c r="N65" s="356" t="str">
        <f>IF('算出シート3（まとめ） '!R71&lt;&gt;"",'算出シート3（まとめ） '!R71,"")</f>
        <v/>
      </c>
      <c r="O65" s="352" t="str">
        <f>IFERROR(VLOOKUP($N65,'算出シート2（連携後）'!$X$12:$AE$71,2,FALSE),0)</f>
        <v/>
      </c>
      <c r="P65" s="352">
        <f>IFERROR(VLOOKUP($N65,'算出シート2（連携後）'!$X$12:$AE$71,3,FALSE),0)</f>
        <v>0</v>
      </c>
      <c r="Q65" s="352">
        <f>IFERROR(VLOOKUP($N65,'算出シート2（連携後）'!$X$12:$AE$71,4,FALSE),0)</f>
        <v>0</v>
      </c>
      <c r="R65" s="353">
        <f>IFERROR(VLOOKUP($N65,'算出シート2（連携後）'!$X$12:$AE$71,5,FALSE),0)</f>
        <v>0</v>
      </c>
      <c r="S65" s="354">
        <f>IFERROR(VLOOKUP($N65,'算出シート2（連携後）'!$X$12:$AE$71,6,FALSE),0)</f>
        <v>0</v>
      </c>
    </row>
    <row r="66" spans="2:19" ht="14.25" customHeight="1" x14ac:dyDescent="0.2">
      <c r="B66" s="349">
        <v>54</v>
      </c>
      <c r="C66" s="350" t="str">
        <f>IF('算出シート3（まとめ） '!B72="","",'算出シート3（まとめ） '!B72)</f>
        <v/>
      </c>
      <c r="D66" s="350" t="str">
        <f>IF('算出シート3（まとめ） '!C72="","",'算出シート3（まとめ） '!C72)</f>
        <v/>
      </c>
      <c r="E66" s="350" t="str">
        <f>IF('算出シート3（まとめ） '!D72="","",'算出シート3（まとめ） '!D72)</f>
        <v/>
      </c>
      <c r="F66" s="350" t="str">
        <f>IF('算出シート3（まとめ） '!E72="","",'算出シート3（まとめ） '!E72)</f>
        <v/>
      </c>
      <c r="G66" s="351" t="str">
        <f>IF('算出シート3（まとめ） '!F72&lt;&gt;"",'算出シート3（まとめ） '!F72,"")</f>
        <v/>
      </c>
      <c r="H66" s="352" t="str">
        <f>IFERROR(VLOOKUP($G66,'算出シート1（連携前）'!$X$11:$AE$71,2,FALSE),0)</f>
        <v/>
      </c>
      <c r="I66" s="352">
        <f>IFERROR(VLOOKUP($G66,'算出シート1（連携前）'!$X$11:$AE$71,3,FALSE),0)</f>
        <v>0</v>
      </c>
      <c r="J66" s="352">
        <f>IFERROR(VLOOKUP($G66,'算出シート1（連携前）'!$X$11:$AE$71,4,FALSE),0)</f>
        <v>0</v>
      </c>
      <c r="K66" s="353">
        <f>IFERROR(VLOOKUP($G66,'算出シート1（連携前）'!$X$11:$AE$71,5,FALSE),0)</f>
        <v>0</v>
      </c>
      <c r="L66" s="354">
        <f>IFERROR(VLOOKUP($G66,'算出シート1（連携前）'!$X$11:$AE$71,6,FALSE),0)</f>
        <v>0</v>
      </c>
      <c r="M66" s="355"/>
      <c r="N66" s="356" t="str">
        <f>IF('算出シート3（まとめ） '!R72&lt;&gt;"",'算出シート3（まとめ） '!R72,"")</f>
        <v/>
      </c>
      <c r="O66" s="352" t="str">
        <f>IFERROR(VLOOKUP($N66,'算出シート2（連携後）'!$X$12:$AE$71,2,FALSE),0)</f>
        <v/>
      </c>
      <c r="P66" s="352">
        <f>IFERROR(VLOOKUP($N66,'算出シート2（連携後）'!$X$12:$AE$71,3,FALSE),0)</f>
        <v>0</v>
      </c>
      <c r="Q66" s="352">
        <f>IFERROR(VLOOKUP($N66,'算出シート2（連携後）'!$X$12:$AE$71,4,FALSE),0)</f>
        <v>0</v>
      </c>
      <c r="R66" s="353">
        <f>IFERROR(VLOOKUP($N66,'算出シート2（連携後）'!$X$12:$AE$71,5,FALSE),0)</f>
        <v>0</v>
      </c>
      <c r="S66" s="354">
        <f>IFERROR(VLOOKUP($N66,'算出シート2（連携後）'!$X$12:$AE$71,6,FALSE),0)</f>
        <v>0</v>
      </c>
    </row>
    <row r="67" spans="2:19" ht="14.25" customHeight="1" x14ac:dyDescent="0.2">
      <c r="B67" s="349">
        <v>55</v>
      </c>
      <c r="C67" s="350" t="str">
        <f>IF('算出シート3（まとめ） '!B73="","",'算出シート3（まとめ） '!B73)</f>
        <v/>
      </c>
      <c r="D67" s="350" t="str">
        <f>IF('算出シート3（まとめ） '!C73="","",'算出シート3（まとめ） '!C73)</f>
        <v/>
      </c>
      <c r="E67" s="350" t="str">
        <f>IF('算出シート3（まとめ） '!D73="","",'算出シート3（まとめ） '!D73)</f>
        <v/>
      </c>
      <c r="F67" s="350" t="str">
        <f>IF('算出シート3（まとめ） '!E73="","",'算出シート3（まとめ） '!E73)</f>
        <v/>
      </c>
      <c r="G67" s="351" t="str">
        <f>IF('算出シート3（まとめ） '!F73&lt;&gt;"",'算出シート3（まとめ） '!F73,"")</f>
        <v/>
      </c>
      <c r="H67" s="352" t="str">
        <f>IFERROR(VLOOKUP($G67,'算出シート1（連携前）'!$X$11:$AE$71,2,FALSE),0)</f>
        <v/>
      </c>
      <c r="I67" s="352">
        <f>IFERROR(VLOOKUP($G67,'算出シート1（連携前）'!$X$11:$AE$71,3,FALSE),0)</f>
        <v>0</v>
      </c>
      <c r="J67" s="352">
        <f>IFERROR(VLOOKUP($G67,'算出シート1（連携前）'!$X$11:$AE$71,4,FALSE),0)</f>
        <v>0</v>
      </c>
      <c r="K67" s="353">
        <f>IFERROR(VLOOKUP($G67,'算出シート1（連携前）'!$X$11:$AE$71,5,FALSE),0)</f>
        <v>0</v>
      </c>
      <c r="L67" s="354">
        <f>IFERROR(VLOOKUP($G67,'算出シート1（連携前）'!$X$11:$AE$71,6,FALSE),0)</f>
        <v>0</v>
      </c>
      <c r="M67" s="355"/>
      <c r="N67" s="356" t="str">
        <f>IF('算出シート3（まとめ） '!R73&lt;&gt;"",'算出シート3（まとめ） '!R73,"")</f>
        <v/>
      </c>
      <c r="O67" s="352" t="str">
        <f>IFERROR(VLOOKUP($N67,'算出シート2（連携後）'!$X$12:$AE$71,2,FALSE),0)</f>
        <v/>
      </c>
      <c r="P67" s="352">
        <f>IFERROR(VLOOKUP($N67,'算出シート2（連携後）'!$X$12:$AE$71,3,FALSE),0)</f>
        <v>0</v>
      </c>
      <c r="Q67" s="352">
        <f>IFERROR(VLOOKUP($N67,'算出シート2（連携後）'!$X$12:$AE$71,4,FALSE),0)</f>
        <v>0</v>
      </c>
      <c r="R67" s="353">
        <f>IFERROR(VLOOKUP($N67,'算出シート2（連携後）'!$X$12:$AE$71,5,FALSE),0)</f>
        <v>0</v>
      </c>
      <c r="S67" s="354">
        <f>IFERROR(VLOOKUP($N67,'算出シート2（連携後）'!$X$12:$AE$71,6,FALSE),0)</f>
        <v>0</v>
      </c>
    </row>
    <row r="68" spans="2:19" ht="14.25" customHeight="1" x14ac:dyDescent="0.2">
      <c r="B68" s="349">
        <v>56</v>
      </c>
      <c r="C68" s="350" t="str">
        <f>IF('算出シート3（まとめ） '!B74="","",'算出シート3（まとめ） '!B74)</f>
        <v/>
      </c>
      <c r="D68" s="350" t="str">
        <f>IF('算出シート3（まとめ） '!C74="","",'算出シート3（まとめ） '!C74)</f>
        <v/>
      </c>
      <c r="E68" s="350" t="str">
        <f>IF('算出シート3（まとめ） '!D74="","",'算出シート3（まとめ） '!D74)</f>
        <v/>
      </c>
      <c r="F68" s="350" t="str">
        <f>IF('算出シート3（まとめ） '!E74="","",'算出シート3（まとめ） '!E74)</f>
        <v/>
      </c>
      <c r="G68" s="351" t="str">
        <f>IF('算出シート3（まとめ） '!F74&lt;&gt;"",'算出シート3（まとめ） '!F74,"")</f>
        <v/>
      </c>
      <c r="H68" s="352" t="str">
        <f>IFERROR(VLOOKUP($G68,'算出シート1（連携前）'!$X$11:$AE$71,2,FALSE),0)</f>
        <v/>
      </c>
      <c r="I68" s="352">
        <f>IFERROR(VLOOKUP($G68,'算出シート1（連携前）'!$X$11:$AE$71,3,FALSE),0)</f>
        <v>0</v>
      </c>
      <c r="J68" s="352">
        <f>IFERROR(VLOOKUP($G68,'算出シート1（連携前）'!$X$11:$AE$71,4,FALSE),0)</f>
        <v>0</v>
      </c>
      <c r="K68" s="353">
        <f>IFERROR(VLOOKUP($G68,'算出シート1（連携前）'!$X$11:$AE$71,5,FALSE),0)</f>
        <v>0</v>
      </c>
      <c r="L68" s="354">
        <f>IFERROR(VLOOKUP($G68,'算出シート1（連携前）'!$X$11:$AE$71,6,FALSE),0)</f>
        <v>0</v>
      </c>
      <c r="M68" s="355"/>
      <c r="N68" s="356" t="str">
        <f>IF('算出シート3（まとめ） '!R74&lt;&gt;"",'算出シート3（まとめ） '!R74,"")</f>
        <v/>
      </c>
      <c r="O68" s="352" t="str">
        <f>IFERROR(VLOOKUP($N68,'算出シート2（連携後）'!$X$12:$AE$71,2,FALSE),0)</f>
        <v/>
      </c>
      <c r="P68" s="352">
        <f>IFERROR(VLOOKUP($N68,'算出シート2（連携後）'!$X$12:$AE$71,3,FALSE),0)</f>
        <v>0</v>
      </c>
      <c r="Q68" s="352">
        <f>IFERROR(VLOOKUP($N68,'算出シート2（連携後）'!$X$12:$AE$71,4,FALSE),0)</f>
        <v>0</v>
      </c>
      <c r="R68" s="353">
        <f>IFERROR(VLOOKUP($N68,'算出シート2（連携後）'!$X$12:$AE$71,5,FALSE),0)</f>
        <v>0</v>
      </c>
      <c r="S68" s="354">
        <f>IFERROR(VLOOKUP($N68,'算出シート2（連携後）'!$X$12:$AE$71,6,FALSE),0)</f>
        <v>0</v>
      </c>
    </row>
    <row r="69" spans="2:19" ht="14.25" customHeight="1" x14ac:dyDescent="0.2">
      <c r="B69" s="349">
        <v>57</v>
      </c>
      <c r="C69" s="350" t="str">
        <f>IF('算出シート3（まとめ） '!B75="","",'算出シート3（まとめ） '!B75)</f>
        <v/>
      </c>
      <c r="D69" s="350" t="str">
        <f>IF('算出シート3（まとめ） '!C75="","",'算出シート3（まとめ） '!C75)</f>
        <v/>
      </c>
      <c r="E69" s="350" t="str">
        <f>IF('算出シート3（まとめ） '!D75="","",'算出シート3（まとめ） '!D75)</f>
        <v/>
      </c>
      <c r="F69" s="350" t="str">
        <f>IF('算出シート3（まとめ） '!E75="","",'算出シート3（まとめ） '!E75)</f>
        <v/>
      </c>
      <c r="G69" s="351" t="str">
        <f>IF('算出シート3（まとめ） '!F75&lt;&gt;"",'算出シート3（まとめ） '!F75,"")</f>
        <v/>
      </c>
      <c r="H69" s="352" t="str">
        <f>IFERROR(VLOOKUP($G69,'算出シート1（連携前）'!$X$11:$AE$71,2,FALSE),0)</f>
        <v/>
      </c>
      <c r="I69" s="352">
        <f>IFERROR(VLOOKUP($G69,'算出シート1（連携前）'!$X$11:$AE$71,3,FALSE),0)</f>
        <v>0</v>
      </c>
      <c r="J69" s="352">
        <f>IFERROR(VLOOKUP($G69,'算出シート1（連携前）'!$X$11:$AE$71,4,FALSE),0)</f>
        <v>0</v>
      </c>
      <c r="K69" s="353">
        <f>IFERROR(VLOOKUP($G69,'算出シート1（連携前）'!$X$11:$AE$71,5,FALSE),0)</f>
        <v>0</v>
      </c>
      <c r="L69" s="354">
        <f>IFERROR(VLOOKUP($G69,'算出シート1（連携前）'!$X$11:$AE$71,6,FALSE),0)</f>
        <v>0</v>
      </c>
      <c r="M69" s="355"/>
      <c r="N69" s="356" t="str">
        <f>IF('算出シート3（まとめ） '!R75&lt;&gt;"",'算出シート3（まとめ） '!R75,"")</f>
        <v/>
      </c>
      <c r="O69" s="352" t="str">
        <f>IFERROR(VLOOKUP($N69,'算出シート2（連携後）'!$X$12:$AE$71,2,FALSE),0)</f>
        <v/>
      </c>
      <c r="P69" s="352">
        <f>IFERROR(VLOOKUP($N69,'算出シート2（連携後）'!$X$12:$AE$71,3,FALSE),0)</f>
        <v>0</v>
      </c>
      <c r="Q69" s="352">
        <f>IFERROR(VLOOKUP($N69,'算出シート2（連携後）'!$X$12:$AE$71,4,FALSE),0)</f>
        <v>0</v>
      </c>
      <c r="R69" s="353">
        <f>IFERROR(VLOOKUP($N69,'算出シート2（連携後）'!$X$12:$AE$71,5,FALSE),0)</f>
        <v>0</v>
      </c>
      <c r="S69" s="354">
        <f>IFERROR(VLOOKUP($N69,'算出シート2（連携後）'!$X$12:$AE$71,6,FALSE),0)</f>
        <v>0</v>
      </c>
    </row>
    <row r="70" spans="2:19" ht="14.25" customHeight="1" x14ac:dyDescent="0.2">
      <c r="B70" s="349">
        <v>58</v>
      </c>
      <c r="C70" s="350" t="str">
        <f>IF('算出シート3（まとめ） '!B76="","",'算出シート3（まとめ） '!B76)</f>
        <v/>
      </c>
      <c r="D70" s="350" t="str">
        <f>IF('算出シート3（まとめ） '!C76="","",'算出シート3（まとめ） '!C76)</f>
        <v/>
      </c>
      <c r="E70" s="350" t="str">
        <f>IF('算出シート3（まとめ） '!D76="","",'算出シート3（まとめ） '!D76)</f>
        <v/>
      </c>
      <c r="F70" s="350" t="str">
        <f>IF('算出シート3（まとめ） '!E76="","",'算出シート3（まとめ） '!E76)</f>
        <v/>
      </c>
      <c r="G70" s="351" t="str">
        <f>IF('算出シート3（まとめ） '!F76&lt;&gt;"",'算出シート3（まとめ） '!F76,"")</f>
        <v/>
      </c>
      <c r="H70" s="352" t="str">
        <f>IFERROR(VLOOKUP($G70,'算出シート1（連携前）'!$X$11:$AE$71,2,FALSE),0)</f>
        <v/>
      </c>
      <c r="I70" s="352">
        <f>IFERROR(VLOOKUP($G70,'算出シート1（連携前）'!$X$11:$AE$71,3,FALSE),0)</f>
        <v>0</v>
      </c>
      <c r="J70" s="352">
        <f>IFERROR(VLOOKUP($G70,'算出シート1（連携前）'!$X$11:$AE$71,4,FALSE),0)</f>
        <v>0</v>
      </c>
      <c r="K70" s="353">
        <f>IFERROR(VLOOKUP($G70,'算出シート1（連携前）'!$X$11:$AE$71,5,FALSE),0)</f>
        <v>0</v>
      </c>
      <c r="L70" s="354">
        <f>IFERROR(VLOOKUP($G70,'算出シート1（連携前）'!$X$11:$AE$71,6,FALSE),0)</f>
        <v>0</v>
      </c>
      <c r="M70" s="355"/>
      <c r="N70" s="356" t="str">
        <f>IF('算出シート3（まとめ） '!R76&lt;&gt;"",'算出シート3（まとめ） '!R76,"")</f>
        <v/>
      </c>
      <c r="O70" s="352" t="str">
        <f>IFERROR(VLOOKUP($N70,'算出シート2（連携後）'!$X$12:$AE$71,2,FALSE),0)</f>
        <v/>
      </c>
      <c r="P70" s="352">
        <f>IFERROR(VLOOKUP($N70,'算出シート2（連携後）'!$X$12:$AE$71,3,FALSE),0)</f>
        <v>0</v>
      </c>
      <c r="Q70" s="352">
        <f>IFERROR(VLOOKUP($N70,'算出シート2（連携後）'!$X$12:$AE$71,4,FALSE),0)</f>
        <v>0</v>
      </c>
      <c r="R70" s="353">
        <f>IFERROR(VLOOKUP($N70,'算出シート2（連携後）'!$X$12:$AE$71,5,FALSE),0)</f>
        <v>0</v>
      </c>
      <c r="S70" s="354">
        <f>IFERROR(VLOOKUP($N70,'算出シート2（連携後）'!$X$12:$AE$71,6,FALSE),0)</f>
        <v>0</v>
      </c>
    </row>
    <row r="71" spans="2:19" ht="14.25" customHeight="1" x14ac:dyDescent="0.2">
      <c r="B71" s="349">
        <v>59</v>
      </c>
      <c r="C71" s="350" t="str">
        <f>IF('算出シート3（まとめ） '!B77="","",'算出シート3（まとめ） '!B77)</f>
        <v/>
      </c>
      <c r="D71" s="350" t="str">
        <f>IF('算出シート3（まとめ） '!C77="","",'算出シート3（まとめ） '!C77)</f>
        <v/>
      </c>
      <c r="E71" s="350" t="str">
        <f>IF('算出シート3（まとめ） '!D77="","",'算出シート3（まとめ） '!D77)</f>
        <v/>
      </c>
      <c r="F71" s="350" t="str">
        <f>IF('算出シート3（まとめ） '!E77="","",'算出シート3（まとめ） '!E77)</f>
        <v/>
      </c>
      <c r="G71" s="351" t="str">
        <f>IF('算出シート3（まとめ） '!F77&lt;&gt;"",'算出シート3（まとめ） '!F77,"")</f>
        <v/>
      </c>
      <c r="H71" s="352" t="str">
        <f>IFERROR(VLOOKUP($G71,'算出シート1（連携前）'!$X$11:$AE$71,2,FALSE),0)</f>
        <v/>
      </c>
      <c r="I71" s="352">
        <f>IFERROR(VLOOKUP($G71,'算出シート1（連携前）'!$X$11:$AE$71,3,FALSE),0)</f>
        <v>0</v>
      </c>
      <c r="J71" s="352">
        <f>IFERROR(VLOOKUP($G71,'算出シート1（連携前）'!$X$11:$AE$71,4,FALSE),0)</f>
        <v>0</v>
      </c>
      <c r="K71" s="353">
        <f>IFERROR(VLOOKUP($G71,'算出シート1（連携前）'!$X$11:$AE$71,5,FALSE),0)</f>
        <v>0</v>
      </c>
      <c r="L71" s="354">
        <f>IFERROR(VLOOKUP($G71,'算出シート1（連携前）'!$X$11:$AE$71,6,FALSE),0)</f>
        <v>0</v>
      </c>
      <c r="M71" s="355"/>
      <c r="N71" s="356" t="str">
        <f>IF('算出シート3（まとめ） '!R77&lt;&gt;"",'算出シート3（まとめ） '!R77,"")</f>
        <v/>
      </c>
      <c r="O71" s="352" t="str">
        <f>IFERROR(VLOOKUP($N71,'算出シート2（連携後）'!$X$12:$AE$71,2,FALSE),0)</f>
        <v/>
      </c>
      <c r="P71" s="352">
        <f>IFERROR(VLOOKUP($N71,'算出シート2（連携後）'!$X$12:$AE$71,3,FALSE),0)</f>
        <v>0</v>
      </c>
      <c r="Q71" s="352">
        <f>IFERROR(VLOOKUP($N71,'算出シート2（連携後）'!$X$12:$AE$71,4,FALSE),0)</f>
        <v>0</v>
      </c>
      <c r="R71" s="353">
        <f>IFERROR(VLOOKUP($N71,'算出シート2（連携後）'!$X$12:$AE$71,5,FALSE),0)</f>
        <v>0</v>
      </c>
      <c r="S71" s="354">
        <f>IFERROR(VLOOKUP($N71,'算出シート2（連携後）'!$X$12:$AE$71,6,FALSE),0)</f>
        <v>0</v>
      </c>
    </row>
    <row r="72" spans="2:19" ht="14.25" customHeight="1" x14ac:dyDescent="0.2">
      <c r="B72" s="349">
        <v>60</v>
      </c>
      <c r="C72" s="350" t="str">
        <f>IF('算出シート3（まとめ） '!B78="","",'算出シート3（まとめ） '!B78)</f>
        <v/>
      </c>
      <c r="D72" s="350" t="str">
        <f>IF('算出シート3（まとめ） '!C78="","",'算出シート3（まとめ） '!C78)</f>
        <v/>
      </c>
      <c r="E72" s="350" t="str">
        <f>IF('算出シート3（まとめ） '!D78="","",'算出シート3（まとめ） '!D78)</f>
        <v/>
      </c>
      <c r="F72" s="350" t="str">
        <f>IF('算出シート3（まとめ） '!E78="","",'算出シート3（まとめ） '!E78)</f>
        <v/>
      </c>
      <c r="G72" s="351" t="str">
        <f>IF('算出シート3（まとめ） '!F78&lt;&gt;"",'算出シート3（まとめ） '!F78,"")</f>
        <v/>
      </c>
      <c r="H72" s="352" t="str">
        <f>IFERROR(VLOOKUP($G72,'算出シート1（連携前）'!$X$11:$AE$71,2,FALSE),0)</f>
        <v/>
      </c>
      <c r="I72" s="352">
        <f>IFERROR(VLOOKUP($G72,'算出シート1（連携前）'!$X$11:$AE$71,3,FALSE),0)</f>
        <v>0</v>
      </c>
      <c r="J72" s="352">
        <f>IFERROR(VLOOKUP($G72,'算出シート1（連携前）'!$X$11:$AE$71,4,FALSE),0)</f>
        <v>0</v>
      </c>
      <c r="K72" s="353">
        <f>IFERROR(VLOOKUP($G72,'算出シート1（連携前）'!$X$11:$AE$71,5,FALSE),0)</f>
        <v>0</v>
      </c>
      <c r="L72" s="354">
        <f>IFERROR(VLOOKUP($G72,'算出シート1（連携前）'!$X$11:$AE$71,6,FALSE),0)</f>
        <v>0</v>
      </c>
      <c r="M72" s="355"/>
      <c r="N72" s="356" t="str">
        <f>IF('算出シート3（まとめ） '!R78&lt;&gt;"",'算出シート3（まとめ） '!R78,"")</f>
        <v/>
      </c>
      <c r="O72" s="352" t="str">
        <f>IFERROR(VLOOKUP($N72,'算出シート2（連携後）'!$X$12:$AE$71,2,FALSE),0)</f>
        <v/>
      </c>
      <c r="P72" s="352">
        <f>IFERROR(VLOOKUP($N72,'算出シート2（連携後）'!$X$12:$AE$71,3,FALSE),0)</f>
        <v>0</v>
      </c>
      <c r="Q72" s="352">
        <f>IFERROR(VLOOKUP($N72,'算出シート2（連携後）'!$X$12:$AE$71,4,FALSE),0)</f>
        <v>0</v>
      </c>
      <c r="R72" s="353">
        <f>IFERROR(VLOOKUP($N72,'算出シート2（連携後）'!$X$12:$AE$71,5,FALSE),0)</f>
        <v>0</v>
      </c>
      <c r="S72" s="354">
        <f>IFERROR(VLOOKUP($N72,'算出シート2（連携後）'!$X$12:$AE$71,6,FALSE),0)</f>
        <v>0</v>
      </c>
    </row>
  </sheetData>
  <sheetProtection algorithmName="SHA-512" hashValue="0ub4Tx2pfJCV5p7QXvwPGNvmzHZGmf4Y2XNpmigq4T+Vkcvl+U8mS7wfE24+MoOaukFVA0HHpdwNCqsUIv2Zig==" saltValue="Q/8PiV/76DnKiuxLsHCxiQ==" spinCount="100000" sheet="1"/>
  <mergeCells count="29">
    <mergeCell ref="B5:B12"/>
    <mergeCell ref="G5:G12"/>
    <mergeCell ref="H6:H12"/>
    <mergeCell ref="I6:I12"/>
    <mergeCell ref="J6:K8"/>
    <mergeCell ref="J9:J12"/>
    <mergeCell ref="K9:K12"/>
    <mergeCell ref="C6:F12"/>
    <mergeCell ref="C5:F5"/>
    <mergeCell ref="L9:L12"/>
    <mergeCell ref="Q9:Q12"/>
    <mergeCell ref="R9:R12"/>
    <mergeCell ref="S9:S12"/>
    <mergeCell ref="N5:N12"/>
    <mergeCell ref="L6:L8"/>
    <mergeCell ref="AA5:AD5"/>
    <mergeCell ref="O6:O12"/>
    <mergeCell ref="P6:P12"/>
    <mergeCell ref="Q6:R8"/>
    <mergeCell ref="S6:S8"/>
    <mergeCell ref="AA8:AD8"/>
    <mergeCell ref="AA6:AD7"/>
    <mergeCell ref="AA9:AD10"/>
    <mergeCell ref="X5:Z5"/>
    <mergeCell ref="X6:Z7"/>
    <mergeCell ref="W8:W10"/>
    <mergeCell ref="X9:Z10"/>
    <mergeCell ref="X8:Z8"/>
    <mergeCell ref="W5:W7"/>
  </mergeCells>
  <phoneticPr fontId="2"/>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8" tint="0.79998168889431442"/>
  </sheetPr>
  <dimension ref="A1:L93"/>
  <sheetViews>
    <sheetView showGridLines="0" zoomScale="60" zoomScaleNormal="60" workbookViewId="0"/>
  </sheetViews>
  <sheetFormatPr defaultRowHeight="13.2" x14ac:dyDescent="0.2"/>
  <cols>
    <col min="3" max="3" width="29" bestFit="1" customWidth="1"/>
    <col min="4" max="5" width="15.88671875" customWidth="1"/>
    <col min="6" max="6" width="16.109375" bestFit="1" customWidth="1"/>
    <col min="7" max="7" width="16.44140625" bestFit="1" customWidth="1"/>
    <col min="8" max="8" width="16.6640625" customWidth="1"/>
    <col min="9" max="9" width="16.44140625" customWidth="1"/>
    <col min="11" max="11" width="18.44140625" customWidth="1"/>
  </cols>
  <sheetData>
    <row r="1" spans="1:9" x14ac:dyDescent="0.2">
      <c r="A1" s="23" t="s">
        <v>93</v>
      </c>
    </row>
    <row r="2" spans="1:9" x14ac:dyDescent="0.2">
      <c r="A2" s="471" t="s">
        <v>47</v>
      </c>
      <c r="B2" s="472"/>
      <c r="C2" s="472"/>
      <c r="D2" s="472" t="s">
        <v>48</v>
      </c>
      <c r="E2" s="472"/>
      <c r="F2" s="25" t="s">
        <v>49</v>
      </c>
      <c r="G2" s="473" t="s">
        <v>50</v>
      </c>
      <c r="H2" s="474"/>
      <c r="I2" s="12"/>
    </row>
    <row r="3" spans="1:9" x14ac:dyDescent="0.2">
      <c r="A3" s="472"/>
      <c r="B3" s="472"/>
      <c r="C3" s="472"/>
      <c r="D3" s="17" t="s">
        <v>51</v>
      </c>
      <c r="E3" s="17" t="s">
        <v>52</v>
      </c>
      <c r="F3" s="29"/>
      <c r="G3" s="472"/>
      <c r="H3" s="474"/>
      <c r="I3" s="12"/>
    </row>
    <row r="4" spans="1:9" x14ac:dyDescent="0.2">
      <c r="A4" s="466" t="s">
        <v>53</v>
      </c>
      <c r="B4" s="469" t="s">
        <v>54</v>
      </c>
      <c r="C4" s="16" t="s">
        <v>55</v>
      </c>
      <c r="D4" s="13">
        <v>0</v>
      </c>
      <c r="E4" s="13">
        <v>499</v>
      </c>
      <c r="F4" s="94">
        <v>0.24</v>
      </c>
      <c r="G4" s="13">
        <v>350</v>
      </c>
      <c r="H4" s="20"/>
      <c r="I4" s="12"/>
    </row>
    <row r="5" spans="1:9" x14ac:dyDescent="0.2">
      <c r="A5" s="467"/>
      <c r="B5" s="469"/>
      <c r="C5" s="16" t="s">
        <v>56</v>
      </c>
      <c r="D5" s="13">
        <v>500</v>
      </c>
      <c r="E5" s="13">
        <v>1499</v>
      </c>
      <c r="F5" s="94">
        <v>0.24</v>
      </c>
      <c r="G5" s="13">
        <v>1000</v>
      </c>
      <c r="H5" s="19"/>
      <c r="I5" s="12"/>
    </row>
    <row r="6" spans="1:9" x14ac:dyDescent="0.2">
      <c r="A6" s="467"/>
      <c r="B6" s="469"/>
      <c r="C6" s="16" t="s">
        <v>57</v>
      </c>
      <c r="D6" s="13">
        <v>1500</v>
      </c>
      <c r="E6" s="13">
        <v>5000</v>
      </c>
      <c r="F6" s="94">
        <v>0.28999999999999998</v>
      </c>
      <c r="G6" s="13">
        <v>1500</v>
      </c>
      <c r="H6" s="19"/>
      <c r="I6" s="12"/>
    </row>
    <row r="7" spans="1:9" x14ac:dyDescent="0.2">
      <c r="A7" s="467"/>
      <c r="B7" s="466" t="s">
        <v>58</v>
      </c>
      <c r="C7" s="13" t="s">
        <v>59</v>
      </c>
      <c r="D7" s="13">
        <v>0</v>
      </c>
      <c r="E7" s="13">
        <v>999</v>
      </c>
      <c r="F7" s="94">
        <v>0.19</v>
      </c>
      <c r="G7" s="13">
        <v>500</v>
      </c>
      <c r="H7" s="19"/>
      <c r="I7" s="12"/>
    </row>
    <row r="8" spans="1:9" x14ac:dyDescent="0.2">
      <c r="A8" s="467"/>
      <c r="B8" s="467"/>
      <c r="C8" s="13" t="s">
        <v>60</v>
      </c>
      <c r="D8" s="13">
        <v>1000</v>
      </c>
      <c r="E8" s="13">
        <v>1999</v>
      </c>
      <c r="F8" s="94">
        <v>0.25</v>
      </c>
      <c r="G8" s="13">
        <v>1500</v>
      </c>
      <c r="H8" s="19"/>
      <c r="I8" s="12"/>
    </row>
    <row r="9" spans="1:9" x14ac:dyDescent="0.2">
      <c r="A9" s="467"/>
      <c r="B9" s="467"/>
      <c r="C9" s="13" t="s">
        <v>61</v>
      </c>
      <c r="D9" s="13">
        <v>2000</v>
      </c>
      <c r="E9" s="13">
        <v>3999</v>
      </c>
      <c r="F9" s="94">
        <v>0.34</v>
      </c>
      <c r="G9" s="13">
        <v>3000</v>
      </c>
      <c r="H9" s="19"/>
      <c r="I9" s="12"/>
    </row>
    <row r="10" spans="1:9" x14ac:dyDescent="0.2">
      <c r="A10" s="467"/>
      <c r="B10" s="467"/>
      <c r="C10" s="13" t="s">
        <v>62</v>
      </c>
      <c r="D10" s="13">
        <v>4000</v>
      </c>
      <c r="E10" s="13">
        <v>5999</v>
      </c>
      <c r="F10" s="94">
        <v>0.38</v>
      </c>
      <c r="G10" s="13">
        <v>5000</v>
      </c>
      <c r="H10" s="19"/>
      <c r="I10" s="12"/>
    </row>
    <row r="11" spans="1:9" x14ac:dyDescent="0.2">
      <c r="A11" s="467"/>
      <c r="B11" s="467"/>
      <c r="C11" s="13" t="s">
        <v>63</v>
      </c>
      <c r="D11" s="13">
        <v>6000</v>
      </c>
      <c r="E11" s="13">
        <v>7999</v>
      </c>
      <c r="F11" s="94">
        <v>0.38</v>
      </c>
      <c r="G11" s="13">
        <v>7000</v>
      </c>
      <c r="H11" s="19"/>
      <c r="I11" s="12"/>
    </row>
    <row r="12" spans="1:9" x14ac:dyDescent="0.2">
      <c r="A12" s="467"/>
      <c r="B12" s="467"/>
      <c r="C12" s="13" t="s">
        <v>64</v>
      </c>
      <c r="D12" s="13">
        <v>8000</v>
      </c>
      <c r="E12" s="13">
        <v>9999</v>
      </c>
      <c r="F12" s="94">
        <v>0.51</v>
      </c>
      <c r="G12" s="13">
        <v>9000</v>
      </c>
      <c r="H12" s="21"/>
      <c r="I12" s="12"/>
    </row>
    <row r="13" spans="1:9" x14ac:dyDescent="0.2">
      <c r="A13" s="467"/>
      <c r="B13" s="467"/>
      <c r="C13" s="13" t="s">
        <v>65</v>
      </c>
      <c r="D13" s="13">
        <v>10000</v>
      </c>
      <c r="E13" s="13">
        <v>11999</v>
      </c>
      <c r="F13" s="94">
        <v>0.51</v>
      </c>
      <c r="G13" s="13">
        <v>11000</v>
      </c>
      <c r="H13" s="21"/>
      <c r="I13" s="12"/>
    </row>
    <row r="14" spans="1:9" x14ac:dyDescent="0.2">
      <c r="A14" s="467"/>
      <c r="B14" s="467"/>
      <c r="C14" s="13" t="s">
        <v>66</v>
      </c>
      <c r="D14" s="13">
        <v>12000</v>
      </c>
      <c r="E14" s="13">
        <v>16999</v>
      </c>
      <c r="F14" s="94">
        <v>0.51</v>
      </c>
      <c r="G14" s="13">
        <v>14500</v>
      </c>
      <c r="H14" s="21"/>
      <c r="I14" s="12"/>
    </row>
    <row r="15" spans="1:9" x14ac:dyDescent="0.2">
      <c r="A15" s="468"/>
      <c r="B15" s="468"/>
      <c r="C15" s="13" t="s">
        <v>67</v>
      </c>
      <c r="D15" s="13">
        <v>17000</v>
      </c>
      <c r="E15" s="13">
        <v>25000</v>
      </c>
      <c r="F15" s="94">
        <v>0.51</v>
      </c>
      <c r="G15" s="13">
        <v>20500</v>
      </c>
      <c r="H15" s="21"/>
      <c r="I15" s="12"/>
    </row>
    <row r="16" spans="1:9" x14ac:dyDescent="0.2">
      <c r="A16" s="466" t="s">
        <v>68</v>
      </c>
      <c r="B16" s="469" t="s">
        <v>54</v>
      </c>
      <c r="C16" s="16" t="s">
        <v>55</v>
      </c>
      <c r="D16" s="13">
        <v>0</v>
      </c>
      <c r="E16" s="13">
        <v>499</v>
      </c>
      <c r="F16" s="94">
        <v>0.1</v>
      </c>
      <c r="G16" s="13">
        <v>350</v>
      </c>
      <c r="H16" s="20"/>
      <c r="I16" s="12"/>
    </row>
    <row r="17" spans="1:12" x14ac:dyDescent="0.2">
      <c r="A17" s="467"/>
      <c r="B17" s="469"/>
      <c r="C17" s="16" t="s">
        <v>56</v>
      </c>
      <c r="D17" s="13">
        <v>500</v>
      </c>
      <c r="E17" s="13">
        <v>1499</v>
      </c>
      <c r="F17" s="94">
        <v>0.1</v>
      </c>
      <c r="G17" s="13">
        <v>1000</v>
      </c>
      <c r="H17" s="20"/>
      <c r="I17" s="12"/>
    </row>
    <row r="18" spans="1:12" x14ac:dyDescent="0.2">
      <c r="A18" s="467"/>
      <c r="B18" s="469"/>
      <c r="C18" s="16" t="s">
        <v>57</v>
      </c>
      <c r="D18" s="13">
        <v>1500</v>
      </c>
      <c r="E18" s="13">
        <v>5000</v>
      </c>
      <c r="F18" s="94">
        <v>0.15</v>
      </c>
      <c r="G18" s="13">
        <v>1500</v>
      </c>
      <c r="H18" s="19"/>
      <c r="I18" s="12"/>
    </row>
    <row r="19" spans="1:12" x14ac:dyDescent="0.2">
      <c r="A19" s="467"/>
      <c r="B19" s="466" t="s">
        <v>58</v>
      </c>
      <c r="C19" s="13" t="s">
        <v>59</v>
      </c>
      <c r="D19" s="13">
        <v>0</v>
      </c>
      <c r="E19" s="13">
        <v>999</v>
      </c>
      <c r="F19" s="94">
        <v>0.1</v>
      </c>
      <c r="G19" s="13">
        <v>500</v>
      </c>
      <c r="H19" s="20"/>
      <c r="I19" s="12"/>
    </row>
    <row r="20" spans="1:12" x14ac:dyDescent="0.2">
      <c r="A20" s="467"/>
      <c r="B20" s="467"/>
      <c r="C20" s="13" t="s">
        <v>60</v>
      </c>
      <c r="D20" s="13">
        <v>1000</v>
      </c>
      <c r="E20" s="13">
        <v>1999</v>
      </c>
      <c r="F20" s="94">
        <v>0.1</v>
      </c>
      <c r="G20" s="13">
        <v>1500</v>
      </c>
      <c r="H20" s="19"/>
      <c r="I20" s="12"/>
    </row>
    <row r="21" spans="1:12" x14ac:dyDescent="0.2">
      <c r="A21" s="467"/>
      <c r="B21" s="467"/>
      <c r="C21" s="13" t="s">
        <v>61</v>
      </c>
      <c r="D21" s="13">
        <v>2000</v>
      </c>
      <c r="E21" s="13">
        <v>3999</v>
      </c>
      <c r="F21" s="94">
        <v>0.23</v>
      </c>
      <c r="G21" s="13">
        <v>3000</v>
      </c>
      <c r="H21" s="19"/>
      <c r="I21" s="12"/>
    </row>
    <row r="22" spans="1:12" x14ac:dyDescent="0.2">
      <c r="A22" s="467"/>
      <c r="B22" s="467"/>
      <c r="C22" s="13" t="s">
        <v>62</v>
      </c>
      <c r="D22" s="13">
        <v>4000</v>
      </c>
      <c r="E22" s="13">
        <v>5999</v>
      </c>
      <c r="F22" s="94">
        <v>0.28999999999999998</v>
      </c>
      <c r="G22" s="13">
        <v>5000</v>
      </c>
      <c r="H22" s="19"/>
      <c r="I22" s="12"/>
    </row>
    <row r="23" spans="1:12" x14ac:dyDescent="0.2">
      <c r="A23" s="467"/>
      <c r="B23" s="467"/>
      <c r="C23" s="13" t="s">
        <v>63</v>
      </c>
      <c r="D23" s="13">
        <v>6000</v>
      </c>
      <c r="E23" s="13">
        <v>7999</v>
      </c>
      <c r="F23" s="94">
        <v>0.3</v>
      </c>
      <c r="G23" s="13">
        <v>7000</v>
      </c>
      <c r="H23" s="19"/>
      <c r="I23" s="12"/>
    </row>
    <row r="24" spans="1:12" x14ac:dyDescent="0.2">
      <c r="A24" s="467"/>
      <c r="B24" s="467"/>
      <c r="C24" s="13" t="s">
        <v>64</v>
      </c>
      <c r="D24" s="13">
        <v>8000</v>
      </c>
      <c r="E24" s="13">
        <v>9999</v>
      </c>
      <c r="F24" s="94">
        <v>0.4</v>
      </c>
      <c r="G24" s="13">
        <v>9000</v>
      </c>
      <c r="H24" s="21"/>
      <c r="I24" s="12"/>
    </row>
    <row r="25" spans="1:12" x14ac:dyDescent="0.2">
      <c r="A25" s="467"/>
      <c r="B25" s="467"/>
      <c r="C25" s="13" t="s">
        <v>65</v>
      </c>
      <c r="D25" s="13">
        <v>10000</v>
      </c>
      <c r="E25" s="13">
        <v>11999</v>
      </c>
      <c r="F25" s="94">
        <v>0.4</v>
      </c>
      <c r="G25" s="13">
        <v>11000</v>
      </c>
      <c r="H25" s="21"/>
      <c r="I25" s="12"/>
    </row>
    <row r="26" spans="1:12" x14ac:dyDescent="0.2">
      <c r="A26" s="467"/>
      <c r="B26" s="467"/>
      <c r="C26" s="13" t="s">
        <v>66</v>
      </c>
      <c r="D26" s="13">
        <v>12000</v>
      </c>
      <c r="E26" s="13">
        <v>16999</v>
      </c>
      <c r="F26" s="95">
        <v>0.4</v>
      </c>
      <c r="G26" s="13">
        <v>14500</v>
      </c>
      <c r="H26" s="21"/>
      <c r="I26" s="12"/>
    </row>
    <row r="27" spans="1:12" x14ac:dyDescent="0.2">
      <c r="A27" s="468"/>
      <c r="B27" s="468"/>
      <c r="C27" s="13" t="s">
        <v>67</v>
      </c>
      <c r="D27" s="13">
        <v>17000</v>
      </c>
      <c r="E27" s="13">
        <v>25000</v>
      </c>
      <c r="F27" s="95">
        <v>0.4</v>
      </c>
      <c r="G27" s="13">
        <v>20500</v>
      </c>
      <c r="H27" s="21"/>
      <c r="I27" s="12"/>
    </row>
    <row r="28" spans="1:12" x14ac:dyDescent="0.2">
      <c r="A28" s="12"/>
      <c r="B28" s="12"/>
      <c r="C28" s="12"/>
      <c r="D28" s="12"/>
      <c r="E28" s="12"/>
      <c r="F28" s="12"/>
      <c r="G28" s="12"/>
      <c r="H28" s="12"/>
      <c r="I28" s="12"/>
      <c r="J28" s="12"/>
      <c r="K28" s="12"/>
      <c r="L28" s="12"/>
    </row>
    <row r="30" spans="1:12" x14ac:dyDescent="0.2">
      <c r="A30" s="12" t="s">
        <v>94</v>
      </c>
    </row>
    <row r="32" spans="1:12" ht="47.4" customHeight="1" x14ac:dyDescent="0.2">
      <c r="B32" s="31" t="s">
        <v>70</v>
      </c>
      <c r="E32" s="470" t="s">
        <v>71</v>
      </c>
      <c r="F32" s="470"/>
      <c r="G32" s="470"/>
      <c r="H32" s="470"/>
      <c r="I32" s="470"/>
      <c r="J32" s="470"/>
    </row>
    <row r="34" spans="1:9" x14ac:dyDescent="0.2">
      <c r="A34" s="13"/>
      <c r="B34" s="16"/>
      <c r="C34" s="24"/>
      <c r="D34" s="13" t="s">
        <v>72</v>
      </c>
      <c r="E34" s="13" t="s">
        <v>73</v>
      </c>
      <c r="F34" s="13" t="s">
        <v>74</v>
      </c>
    </row>
    <row r="35" spans="1:9" x14ac:dyDescent="0.2">
      <c r="A35" s="26" t="s">
        <v>54</v>
      </c>
      <c r="B35" s="16" t="s">
        <v>75</v>
      </c>
      <c r="C35" s="24"/>
      <c r="D35" s="18"/>
      <c r="E35" s="18"/>
      <c r="F35" s="18"/>
    </row>
    <row r="36" spans="1:9" x14ac:dyDescent="0.2">
      <c r="A36" s="27"/>
      <c r="B36" s="16" t="s">
        <v>76</v>
      </c>
      <c r="C36" s="24"/>
      <c r="D36" s="30">
        <v>6.96</v>
      </c>
      <c r="E36" s="13">
        <v>0.92700000000000005</v>
      </c>
      <c r="F36" s="13">
        <v>0.61199999999999999</v>
      </c>
    </row>
    <row r="37" spans="1:9" x14ac:dyDescent="0.2">
      <c r="A37" s="27"/>
      <c r="B37" s="16" t="s">
        <v>77</v>
      </c>
      <c r="C37" s="24"/>
      <c r="D37" s="30">
        <v>6.23</v>
      </c>
      <c r="E37" s="13">
        <v>0.92700000000000005</v>
      </c>
      <c r="F37" s="13">
        <v>0.56499999999999995</v>
      </c>
    </row>
    <row r="38" spans="1:9" x14ac:dyDescent="0.2">
      <c r="A38" s="28"/>
      <c r="B38" s="16" t="s">
        <v>78</v>
      </c>
      <c r="C38" s="24"/>
      <c r="D38" s="30">
        <v>14.4</v>
      </c>
      <c r="E38" s="13">
        <v>0.92700000000000005</v>
      </c>
      <c r="F38" s="13">
        <v>0.64800000000000002</v>
      </c>
    </row>
    <row r="39" spans="1:9" x14ac:dyDescent="0.2">
      <c r="A39" s="26" t="s">
        <v>58</v>
      </c>
      <c r="B39" s="16" t="s">
        <v>75</v>
      </c>
      <c r="C39" s="24"/>
      <c r="D39" s="30">
        <v>8.83</v>
      </c>
      <c r="E39" s="13">
        <v>0.81200000000000006</v>
      </c>
      <c r="F39" s="13">
        <v>0.623</v>
      </c>
    </row>
    <row r="40" spans="1:9" x14ac:dyDescent="0.2">
      <c r="A40" s="27"/>
      <c r="B40" s="16" t="s">
        <v>76</v>
      </c>
      <c r="C40" s="24"/>
      <c r="D40" s="30">
        <v>10.8</v>
      </c>
      <c r="E40" s="13">
        <v>0.81200000000000006</v>
      </c>
      <c r="F40" s="13">
        <v>0.65400000000000003</v>
      </c>
    </row>
    <row r="41" spans="1:9" x14ac:dyDescent="0.2">
      <c r="A41" s="27"/>
      <c r="B41" s="16" t="s">
        <v>77</v>
      </c>
      <c r="C41" s="24"/>
      <c r="D41" s="30">
        <v>14</v>
      </c>
      <c r="E41" s="13">
        <v>0.81200000000000006</v>
      </c>
      <c r="F41" s="13">
        <v>0.65800000000000003</v>
      </c>
    </row>
    <row r="42" spans="1:9" x14ac:dyDescent="0.2">
      <c r="A42" s="28"/>
      <c r="B42" s="16" t="s">
        <v>78</v>
      </c>
      <c r="C42" s="24"/>
      <c r="D42" s="30">
        <v>15</v>
      </c>
      <c r="E42" s="13">
        <v>0.81200000000000006</v>
      </c>
      <c r="F42" s="13">
        <v>0.65400000000000003</v>
      </c>
    </row>
    <row r="45" spans="1:9" x14ac:dyDescent="0.2">
      <c r="A45" s="23" t="s">
        <v>95</v>
      </c>
    </row>
    <row r="46" spans="1:9" ht="19.5" customHeight="1" x14ac:dyDescent="0.2">
      <c r="A46" s="53" t="s">
        <v>83</v>
      </c>
      <c r="B46" s="17"/>
      <c r="C46" s="55" t="s">
        <v>85</v>
      </c>
      <c r="D46" s="56"/>
      <c r="E46" s="57"/>
      <c r="F46" s="62" t="s">
        <v>86</v>
      </c>
      <c r="G46" s="63"/>
      <c r="H46" s="63"/>
      <c r="I46" s="64"/>
    </row>
    <row r="47" spans="1:9" ht="25.2" x14ac:dyDescent="0.2">
      <c r="A47" s="29"/>
      <c r="B47" s="17" t="s">
        <v>84</v>
      </c>
      <c r="C47" s="54"/>
      <c r="D47" s="17" t="s">
        <v>51</v>
      </c>
      <c r="E47" s="17" t="s">
        <v>52</v>
      </c>
      <c r="F47" s="49" t="s">
        <v>87</v>
      </c>
      <c r="G47" s="49" t="s">
        <v>76</v>
      </c>
      <c r="H47" s="49" t="s">
        <v>77</v>
      </c>
      <c r="I47" s="48" t="s">
        <v>78</v>
      </c>
    </row>
    <row r="48" spans="1:9" x14ac:dyDescent="0.2">
      <c r="A48" s="466" t="s">
        <v>53</v>
      </c>
      <c r="B48" s="469" t="s">
        <v>54</v>
      </c>
      <c r="C48" s="16" t="s">
        <v>55</v>
      </c>
      <c r="D48" s="13">
        <v>0</v>
      </c>
      <c r="E48" s="13">
        <v>499</v>
      </c>
      <c r="F48" s="96">
        <f>G48</f>
        <v>15.9</v>
      </c>
      <c r="G48" s="61">
        <v>15.9</v>
      </c>
      <c r="H48" s="60">
        <v>13.5</v>
      </c>
      <c r="I48" s="60">
        <v>9.48</v>
      </c>
    </row>
    <row r="49" spans="1:9" x14ac:dyDescent="0.2">
      <c r="A49" s="467"/>
      <c r="B49" s="469"/>
      <c r="C49" s="16" t="s">
        <v>56</v>
      </c>
      <c r="D49" s="13">
        <v>500</v>
      </c>
      <c r="E49" s="13">
        <v>1499</v>
      </c>
      <c r="F49" s="96">
        <f t="shared" ref="F49:F51" si="0">G49</f>
        <v>10.5</v>
      </c>
      <c r="G49" s="60">
        <v>10.5</v>
      </c>
      <c r="H49" s="60">
        <v>8.49</v>
      </c>
      <c r="I49" s="60">
        <v>6.51</v>
      </c>
    </row>
    <row r="50" spans="1:9" x14ac:dyDescent="0.2">
      <c r="A50" s="467"/>
      <c r="B50" s="469"/>
      <c r="C50" s="16" t="s">
        <v>57</v>
      </c>
      <c r="D50" s="13">
        <v>1500</v>
      </c>
      <c r="E50" s="13">
        <v>5000</v>
      </c>
      <c r="F50" s="96">
        <f t="shared" si="0"/>
        <v>8.7899999999999991</v>
      </c>
      <c r="G50" s="60">
        <v>8.7899999999999991</v>
      </c>
      <c r="H50" s="60">
        <v>6.96</v>
      </c>
      <c r="I50" s="60">
        <v>5.53</v>
      </c>
    </row>
    <row r="51" spans="1:9" x14ac:dyDescent="0.2">
      <c r="A51" s="467"/>
      <c r="B51" s="466" t="s">
        <v>58</v>
      </c>
      <c r="C51" s="13" t="s">
        <v>59</v>
      </c>
      <c r="D51" s="13">
        <v>0</v>
      </c>
      <c r="E51" s="13">
        <v>999</v>
      </c>
      <c r="F51" s="96">
        <f t="shared" si="0"/>
        <v>12.9</v>
      </c>
      <c r="G51" s="60">
        <v>12.9</v>
      </c>
      <c r="H51" s="60">
        <v>10.199999999999999</v>
      </c>
      <c r="I51" s="60">
        <v>9.31</v>
      </c>
    </row>
    <row r="52" spans="1:9" x14ac:dyDescent="0.2">
      <c r="A52" s="467"/>
      <c r="B52" s="467"/>
      <c r="C52" s="13" t="s">
        <v>60</v>
      </c>
      <c r="D52" s="13">
        <v>1000</v>
      </c>
      <c r="E52" s="13">
        <v>1999</v>
      </c>
      <c r="F52" s="97">
        <v>8.5</v>
      </c>
      <c r="G52" s="60">
        <v>8.5</v>
      </c>
      <c r="H52" s="60">
        <v>6.93</v>
      </c>
      <c r="I52" s="60">
        <v>6.28</v>
      </c>
    </row>
    <row r="53" spans="1:9" x14ac:dyDescent="0.2">
      <c r="A53" s="467"/>
      <c r="B53" s="467"/>
      <c r="C53" s="13" t="s">
        <v>61</v>
      </c>
      <c r="D53" s="13">
        <v>2000</v>
      </c>
      <c r="E53" s="13">
        <v>3999</v>
      </c>
      <c r="F53" s="97">
        <v>6.33</v>
      </c>
      <c r="G53" s="65">
        <f>H53</f>
        <v>5.28</v>
      </c>
      <c r="H53" s="60">
        <v>5.28</v>
      </c>
      <c r="I53" s="60">
        <v>4.78</v>
      </c>
    </row>
    <row r="54" spans="1:9" x14ac:dyDescent="0.2">
      <c r="A54" s="467"/>
      <c r="B54" s="467"/>
      <c r="C54" s="13" t="s">
        <v>62</v>
      </c>
      <c r="D54" s="13">
        <v>4000</v>
      </c>
      <c r="E54" s="13">
        <v>5999</v>
      </c>
      <c r="F54" s="97">
        <v>5.13</v>
      </c>
      <c r="G54" s="65">
        <f t="shared" ref="G54:G59" si="1">H54</f>
        <v>4.3600000000000003</v>
      </c>
      <c r="H54" s="60">
        <v>4.3600000000000003</v>
      </c>
      <c r="I54" s="60">
        <v>3.93</v>
      </c>
    </row>
    <row r="55" spans="1:9" x14ac:dyDescent="0.2">
      <c r="A55" s="467"/>
      <c r="B55" s="467"/>
      <c r="C55" s="13" t="s">
        <v>63</v>
      </c>
      <c r="D55" s="13">
        <v>6000</v>
      </c>
      <c r="E55" s="13">
        <v>7999</v>
      </c>
      <c r="F55" s="97">
        <v>4.55</v>
      </c>
      <c r="G55" s="65">
        <f t="shared" si="1"/>
        <v>3.91</v>
      </c>
      <c r="H55" s="60">
        <v>3.91</v>
      </c>
      <c r="I55" s="60">
        <v>3.52</v>
      </c>
    </row>
    <row r="56" spans="1:9" x14ac:dyDescent="0.2">
      <c r="A56" s="467"/>
      <c r="B56" s="467"/>
      <c r="C56" s="13" t="s">
        <v>64</v>
      </c>
      <c r="D56" s="13">
        <v>8000</v>
      </c>
      <c r="E56" s="13">
        <v>9999</v>
      </c>
      <c r="F56" s="97">
        <v>3.88</v>
      </c>
      <c r="G56" s="65">
        <f t="shared" si="1"/>
        <v>3.37</v>
      </c>
      <c r="H56" s="60">
        <v>3.37</v>
      </c>
      <c r="I56" s="60">
        <v>3.03</v>
      </c>
    </row>
    <row r="57" spans="1:9" x14ac:dyDescent="0.2">
      <c r="A57" s="467"/>
      <c r="B57" s="467"/>
      <c r="C57" s="13" t="s">
        <v>65</v>
      </c>
      <c r="D57" s="13">
        <v>10000</v>
      </c>
      <c r="E57" s="13">
        <v>11999</v>
      </c>
      <c r="F57" s="97">
        <v>3.65</v>
      </c>
      <c r="G57" s="65">
        <f t="shared" si="1"/>
        <v>3.19</v>
      </c>
      <c r="H57" s="60">
        <v>3.19</v>
      </c>
      <c r="I57" s="60">
        <v>2.86</v>
      </c>
    </row>
    <row r="58" spans="1:9" x14ac:dyDescent="0.2">
      <c r="A58" s="467"/>
      <c r="B58" s="467"/>
      <c r="C58" s="13" t="s">
        <v>66</v>
      </c>
      <c r="D58" s="13">
        <v>12000</v>
      </c>
      <c r="E58" s="13">
        <v>16999</v>
      </c>
      <c r="F58" s="97">
        <v>3.35</v>
      </c>
      <c r="G58" s="65">
        <f t="shared" si="1"/>
        <v>2.96</v>
      </c>
      <c r="H58" s="60">
        <v>2.96</v>
      </c>
      <c r="I58" s="60">
        <v>2.66</v>
      </c>
    </row>
    <row r="59" spans="1:9" x14ac:dyDescent="0.2">
      <c r="A59" s="468"/>
      <c r="B59" s="468"/>
      <c r="C59" s="13" t="s">
        <v>67</v>
      </c>
      <c r="D59" s="13">
        <v>17000</v>
      </c>
      <c r="E59" s="13">
        <v>25000</v>
      </c>
      <c r="F59" s="97">
        <v>2.97</v>
      </c>
      <c r="G59" s="65">
        <f t="shared" si="1"/>
        <v>2.65</v>
      </c>
      <c r="H59" s="60">
        <v>2.65</v>
      </c>
      <c r="I59" s="60">
        <v>2.38</v>
      </c>
    </row>
    <row r="60" spans="1:9" x14ac:dyDescent="0.2">
      <c r="A60" s="466" t="s">
        <v>68</v>
      </c>
      <c r="B60" s="469" t="s">
        <v>54</v>
      </c>
      <c r="C60" s="16" t="s">
        <v>55</v>
      </c>
      <c r="D60" s="13">
        <v>0</v>
      </c>
      <c r="E60" s="13">
        <v>499</v>
      </c>
      <c r="F60" s="98">
        <f>G60</f>
        <v>16.899999999999999</v>
      </c>
      <c r="G60" s="60">
        <v>16.899999999999999</v>
      </c>
      <c r="H60" s="60">
        <v>14.4</v>
      </c>
      <c r="I60" s="60">
        <v>10.1</v>
      </c>
    </row>
    <row r="61" spans="1:9" x14ac:dyDescent="0.2">
      <c r="A61" s="467"/>
      <c r="B61" s="469"/>
      <c r="C61" s="16" t="s">
        <v>56</v>
      </c>
      <c r="D61" s="13">
        <v>500</v>
      </c>
      <c r="E61" s="13">
        <v>1499</v>
      </c>
      <c r="F61" s="98">
        <f t="shared" ref="F61:F63" si="2">G61</f>
        <v>11.1</v>
      </c>
      <c r="G61" s="60">
        <v>11.1</v>
      </c>
      <c r="H61" s="60">
        <v>8.98</v>
      </c>
      <c r="I61" s="60">
        <v>6.89</v>
      </c>
    </row>
    <row r="62" spans="1:9" x14ac:dyDescent="0.2">
      <c r="A62" s="467"/>
      <c r="B62" s="469"/>
      <c r="C62" s="16" t="s">
        <v>57</v>
      </c>
      <c r="D62" s="13">
        <v>1500</v>
      </c>
      <c r="E62" s="13">
        <v>5000</v>
      </c>
      <c r="F62" s="98">
        <f t="shared" si="2"/>
        <v>9.01</v>
      </c>
      <c r="G62" s="60">
        <v>9.01</v>
      </c>
      <c r="H62" s="60">
        <v>7.14</v>
      </c>
      <c r="I62" s="60">
        <v>5.67</v>
      </c>
    </row>
    <row r="63" spans="1:9" x14ac:dyDescent="0.2">
      <c r="A63" s="467"/>
      <c r="B63" s="466" t="s">
        <v>58</v>
      </c>
      <c r="C63" s="13" t="s">
        <v>59</v>
      </c>
      <c r="D63" s="13">
        <v>0</v>
      </c>
      <c r="E63" s="13">
        <v>999</v>
      </c>
      <c r="F63" s="98">
        <f t="shared" si="2"/>
        <v>14.9</v>
      </c>
      <c r="G63" s="60">
        <v>14.9</v>
      </c>
      <c r="H63" s="60">
        <v>11.8</v>
      </c>
      <c r="I63" s="60">
        <v>10.7</v>
      </c>
    </row>
    <row r="64" spans="1:9" x14ac:dyDescent="0.2">
      <c r="A64" s="467"/>
      <c r="B64" s="467"/>
      <c r="C64" s="13" t="s">
        <v>60</v>
      </c>
      <c r="D64" s="13">
        <v>1000</v>
      </c>
      <c r="E64" s="13">
        <v>1999</v>
      </c>
      <c r="F64" s="97">
        <v>9.48</v>
      </c>
      <c r="G64" s="60">
        <v>9.48</v>
      </c>
      <c r="H64" s="60">
        <v>7.72</v>
      </c>
      <c r="I64" s="60">
        <v>7</v>
      </c>
    </row>
    <row r="65" spans="1:9" x14ac:dyDescent="0.2">
      <c r="A65" s="467"/>
      <c r="B65" s="467"/>
      <c r="C65" s="13" t="s">
        <v>61</v>
      </c>
      <c r="D65" s="13">
        <v>2000</v>
      </c>
      <c r="E65" s="13">
        <v>3999</v>
      </c>
      <c r="F65" s="97">
        <v>6.71</v>
      </c>
      <c r="G65" s="65">
        <f>H65</f>
        <v>5.6</v>
      </c>
      <c r="H65" s="60">
        <v>5.6</v>
      </c>
      <c r="I65" s="60">
        <v>5.0599999999999996</v>
      </c>
    </row>
    <row r="66" spans="1:9" x14ac:dyDescent="0.2">
      <c r="A66" s="467"/>
      <c r="B66" s="467"/>
      <c r="C66" s="13" t="s">
        <v>62</v>
      </c>
      <c r="D66" s="13">
        <v>4000</v>
      </c>
      <c r="E66" s="13">
        <v>5999</v>
      </c>
      <c r="F66" s="97">
        <v>5.45</v>
      </c>
      <c r="G66" s="65">
        <f t="shared" ref="G66:G71" si="3">H66</f>
        <v>4.63</v>
      </c>
      <c r="H66" s="60">
        <v>4.63</v>
      </c>
      <c r="I66" s="60">
        <v>4.18</v>
      </c>
    </row>
    <row r="67" spans="1:9" x14ac:dyDescent="0.2">
      <c r="A67" s="467"/>
      <c r="B67" s="467"/>
      <c r="C67" s="13" t="s">
        <v>63</v>
      </c>
      <c r="D67" s="13">
        <v>6000</v>
      </c>
      <c r="E67" s="13">
        <v>7999</v>
      </c>
      <c r="F67" s="97">
        <v>4.7300000000000004</v>
      </c>
      <c r="G67" s="65">
        <f t="shared" si="3"/>
        <v>4.07</v>
      </c>
      <c r="H67" s="60">
        <v>4.07</v>
      </c>
      <c r="I67" s="60">
        <v>3.67</v>
      </c>
    </row>
    <row r="68" spans="1:9" x14ac:dyDescent="0.2">
      <c r="A68" s="467"/>
      <c r="B68" s="467"/>
      <c r="C68" s="13" t="s">
        <v>64</v>
      </c>
      <c r="D68" s="13">
        <v>8000</v>
      </c>
      <c r="E68" s="13">
        <v>9999</v>
      </c>
      <c r="F68" s="97">
        <v>4.08</v>
      </c>
      <c r="G68" s="65">
        <f t="shared" si="3"/>
        <v>3.54</v>
      </c>
      <c r="H68" s="60">
        <v>3.54</v>
      </c>
      <c r="I68" s="60">
        <v>3.18</v>
      </c>
    </row>
    <row r="69" spans="1:9" x14ac:dyDescent="0.2">
      <c r="A69" s="467"/>
      <c r="B69" s="467"/>
      <c r="C69" s="13" t="s">
        <v>65</v>
      </c>
      <c r="D69" s="13">
        <v>10000</v>
      </c>
      <c r="E69" s="13">
        <v>11999</v>
      </c>
      <c r="F69" s="97">
        <v>3.78</v>
      </c>
      <c r="G69" s="65">
        <f t="shared" si="3"/>
        <v>3.3</v>
      </c>
      <c r="H69" s="60">
        <v>3.3</v>
      </c>
      <c r="I69" s="60">
        <v>2.97</v>
      </c>
    </row>
    <row r="70" spans="1:9" x14ac:dyDescent="0.2">
      <c r="A70" s="467"/>
      <c r="B70" s="467"/>
      <c r="C70" s="13" t="s">
        <v>66</v>
      </c>
      <c r="D70" s="13">
        <v>12000</v>
      </c>
      <c r="E70" s="13">
        <v>16999</v>
      </c>
      <c r="F70" s="99">
        <v>3.52</v>
      </c>
      <c r="G70" s="65">
        <f t="shared" si="3"/>
        <v>3.11</v>
      </c>
      <c r="H70" s="60">
        <v>3.11</v>
      </c>
      <c r="I70" s="60">
        <v>2.79</v>
      </c>
    </row>
    <row r="71" spans="1:9" x14ac:dyDescent="0.2">
      <c r="A71" s="468"/>
      <c r="B71" s="468"/>
      <c r="C71" s="13" t="s">
        <v>67</v>
      </c>
      <c r="D71" s="13">
        <v>17000</v>
      </c>
      <c r="E71" s="13">
        <v>25000</v>
      </c>
      <c r="F71" s="99">
        <v>2.99</v>
      </c>
      <c r="G71" s="65">
        <f t="shared" si="3"/>
        <v>2.67</v>
      </c>
      <c r="H71" s="60">
        <v>2.67</v>
      </c>
      <c r="I71" s="60">
        <v>2.4</v>
      </c>
    </row>
    <row r="74" spans="1:9" x14ac:dyDescent="0.2">
      <c r="A74" s="12" t="s">
        <v>96</v>
      </c>
    </row>
    <row r="75" spans="1:9" s="12" customFormat="1" ht="12.6" x14ac:dyDescent="0.2">
      <c r="A75" s="77" t="s">
        <v>97</v>
      </c>
      <c r="B75" s="78"/>
      <c r="C75" s="79"/>
      <c r="D75" s="48" t="s">
        <v>98</v>
      </c>
      <c r="E75" s="76" t="s">
        <v>99</v>
      </c>
    </row>
    <row r="76" spans="1:9" s="12" customFormat="1" ht="12.6" x14ac:dyDescent="0.2">
      <c r="A76" s="16" t="s">
        <v>54</v>
      </c>
      <c r="B76" s="74"/>
      <c r="C76" s="75"/>
      <c r="D76" s="100">
        <v>33.4</v>
      </c>
      <c r="E76" s="75" t="s">
        <v>110</v>
      </c>
    </row>
    <row r="77" spans="1:9" s="12" customFormat="1" ht="12.6" x14ac:dyDescent="0.2">
      <c r="A77" s="16" t="s">
        <v>58</v>
      </c>
      <c r="B77" s="74"/>
      <c r="C77" s="75"/>
      <c r="D77" s="100">
        <v>38</v>
      </c>
      <c r="E77" s="75" t="s">
        <v>110</v>
      </c>
    </row>
    <row r="78" spans="1:9" s="12" customFormat="1" ht="12.6" x14ac:dyDescent="0.2">
      <c r="A78" s="16" t="s">
        <v>111</v>
      </c>
      <c r="B78" s="74"/>
      <c r="C78" s="75"/>
      <c r="D78" s="100">
        <v>28.1</v>
      </c>
      <c r="E78" s="75" t="s">
        <v>110</v>
      </c>
    </row>
    <row r="79" spans="1:9" s="12" customFormat="1" ht="12.6" x14ac:dyDescent="0.2">
      <c r="A79" s="16" t="s">
        <v>112</v>
      </c>
      <c r="B79" s="74"/>
      <c r="C79" s="75"/>
      <c r="D79" s="100">
        <v>50.1</v>
      </c>
      <c r="E79" s="75" t="s">
        <v>113</v>
      </c>
    </row>
    <row r="80" spans="1:9" s="12" customFormat="1" ht="12.6" x14ac:dyDescent="0.2">
      <c r="A80" s="16" t="s">
        <v>114</v>
      </c>
      <c r="B80" s="74"/>
      <c r="C80" s="75"/>
      <c r="D80" s="100">
        <v>38.4</v>
      </c>
      <c r="E80" s="75" t="s">
        <v>115</v>
      </c>
    </row>
    <row r="81" spans="1:6" s="12" customFormat="1" ht="12.6" x14ac:dyDescent="0.2">
      <c r="A81" s="16" t="s">
        <v>116</v>
      </c>
      <c r="B81" s="74"/>
      <c r="C81" s="75"/>
      <c r="D81" s="100">
        <v>23.4</v>
      </c>
      <c r="E81" s="75" t="s">
        <v>110</v>
      </c>
    </row>
    <row r="82" spans="1:6" s="12" customFormat="1" ht="12.6" x14ac:dyDescent="0.2">
      <c r="A82" s="16" t="s">
        <v>117</v>
      </c>
      <c r="B82" s="74"/>
      <c r="C82" s="75"/>
      <c r="D82" s="100">
        <v>35.6</v>
      </c>
      <c r="E82" s="75" t="s">
        <v>110</v>
      </c>
    </row>
    <row r="83" spans="1:6" s="12" customFormat="1" ht="12.6" x14ac:dyDescent="0.2">
      <c r="A83" s="16" t="s">
        <v>118</v>
      </c>
      <c r="B83" s="74"/>
      <c r="C83" s="75"/>
      <c r="D83" s="100">
        <v>21.2</v>
      </c>
      <c r="E83" s="75" t="s">
        <v>115</v>
      </c>
    </row>
    <row r="84" spans="1:6" s="12" customFormat="1" ht="12.6" x14ac:dyDescent="0.2">
      <c r="A84" s="16" t="s">
        <v>100</v>
      </c>
      <c r="B84" s="74"/>
      <c r="C84" s="75"/>
      <c r="D84" s="13">
        <v>142</v>
      </c>
      <c r="E84" s="75" t="s">
        <v>113</v>
      </c>
    </row>
    <row r="85" spans="1:6" s="12" customFormat="1" ht="12.6" x14ac:dyDescent="0.2">
      <c r="A85" s="16" t="s">
        <v>101</v>
      </c>
      <c r="B85" s="74"/>
      <c r="C85" s="75"/>
      <c r="D85" s="30">
        <v>8.64</v>
      </c>
      <c r="E85" s="75" t="s">
        <v>108</v>
      </c>
    </row>
    <row r="86" spans="1:6" s="12" customFormat="1" ht="12.6" x14ac:dyDescent="0.2">
      <c r="A86" s="16" t="s">
        <v>102</v>
      </c>
      <c r="B86" s="74"/>
      <c r="C86" s="75"/>
      <c r="D86" s="30">
        <v>3.6</v>
      </c>
      <c r="E86" s="75" t="s">
        <v>108</v>
      </c>
    </row>
    <row r="87" spans="1:6" s="12" customFormat="1" ht="12.6" x14ac:dyDescent="0.2">
      <c r="A87" s="16" t="s">
        <v>103</v>
      </c>
      <c r="B87" s="74"/>
      <c r="C87" s="75"/>
      <c r="D87" s="85" t="s">
        <v>109</v>
      </c>
      <c r="E87" s="75" t="s">
        <v>108</v>
      </c>
    </row>
    <row r="88" spans="1:6" s="12" customFormat="1" ht="12.6" x14ac:dyDescent="0.2">
      <c r="A88" s="16" t="s">
        <v>119</v>
      </c>
      <c r="B88" s="74"/>
      <c r="C88" s="75"/>
      <c r="D88" s="13">
        <v>38.299999999999997</v>
      </c>
      <c r="E88" s="75" t="s">
        <v>110</v>
      </c>
    </row>
    <row r="89" spans="1:6" s="12" customFormat="1" ht="12.6" x14ac:dyDescent="0.2">
      <c r="A89" s="84" t="s">
        <v>124</v>
      </c>
      <c r="B89" s="84"/>
      <c r="C89" s="84"/>
      <c r="D89" s="84"/>
      <c r="E89" s="84"/>
      <c r="F89" s="84"/>
    </row>
    <row r="90" spans="1:6" s="12" customFormat="1" ht="12.6" x14ac:dyDescent="0.2">
      <c r="A90" s="84" t="s">
        <v>104</v>
      </c>
      <c r="B90" s="84"/>
      <c r="C90" s="84"/>
      <c r="D90" s="84"/>
    </row>
    <row r="91" spans="1:6" s="12" customFormat="1" ht="12.6" x14ac:dyDescent="0.2">
      <c r="A91" s="84" t="s">
        <v>105</v>
      </c>
      <c r="B91" s="84"/>
      <c r="C91" s="84"/>
      <c r="D91" s="84"/>
    </row>
    <row r="92" spans="1:6" x14ac:dyDescent="0.2">
      <c r="A92" s="84" t="s">
        <v>106</v>
      </c>
      <c r="B92" s="84"/>
      <c r="C92" s="84"/>
      <c r="D92" s="84"/>
    </row>
    <row r="93" spans="1:6" x14ac:dyDescent="0.2">
      <c r="A93" s="84" t="s">
        <v>107</v>
      </c>
      <c r="B93" s="84"/>
      <c r="C93" s="84"/>
      <c r="D93" s="84"/>
    </row>
  </sheetData>
  <sheetProtection algorithmName="SHA-512" hashValue="mQ+sMAEmpEqBLYYMxLO9qRaHLQ4aI63NBZ61+9sx9iIqquRvzZB4dvYtyyZPoeIsKXyyOB+HwpKpCdtgCkEgsg==" saltValue="zFbYF311k5idDzObNlrgBA==" spinCount="100000" sheet="1" selectLockedCells="1"/>
  <mergeCells count="17">
    <mergeCell ref="E32:J32"/>
    <mergeCell ref="A48:A59"/>
    <mergeCell ref="B48:B50"/>
    <mergeCell ref="B51:B59"/>
    <mergeCell ref="A2:C3"/>
    <mergeCell ref="D2:E2"/>
    <mergeCell ref="G2:G3"/>
    <mergeCell ref="H2:H3"/>
    <mergeCell ref="A4:A15"/>
    <mergeCell ref="B4:B6"/>
    <mergeCell ref="B7:B15"/>
    <mergeCell ref="A60:A71"/>
    <mergeCell ref="B60:B62"/>
    <mergeCell ref="B63:B71"/>
    <mergeCell ref="A16:A27"/>
    <mergeCell ref="B16:B18"/>
    <mergeCell ref="B19:B27"/>
  </mergeCells>
  <phoneticPr fontId="2"/>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E34315-1844-4852-A626-8FFD3549CBF7}">
  <sheetPr codeName="Sheet6">
    <tabColor rgb="FFFF0000"/>
  </sheetPr>
  <dimension ref="A1:A2"/>
  <sheetViews>
    <sheetView showGridLines="0" zoomScaleNormal="100" workbookViewId="0">
      <selection activeCell="A2" sqref="A2"/>
    </sheetView>
  </sheetViews>
  <sheetFormatPr defaultColWidth="8.88671875" defaultRowHeight="22.8" x14ac:dyDescent="0.2"/>
  <cols>
    <col min="1" max="1" width="146.6640625" style="93" customWidth="1"/>
    <col min="2" max="16384" width="8.88671875" style="93"/>
  </cols>
  <sheetData>
    <row r="1" spans="1:1" ht="65.400000000000006" customHeight="1" thickBot="1" x14ac:dyDescent="0.25">
      <c r="A1" s="101" t="s">
        <v>165</v>
      </c>
    </row>
    <row r="2" spans="1:1" ht="354.6" customHeight="1" thickBot="1" x14ac:dyDescent="0.25">
      <c r="A2" s="102"/>
    </row>
  </sheetData>
  <sheetProtection algorithmName="SHA-512" hashValue="QL4qHbzw11GSrq7rIi47TokQ/TMDunnyJYe+Jt48HfRsCjuLJVsWX6zbZ6veDDcOj1C0RMbyKtBM4KL14Kb+OQ==" saltValue="xiF2fuxDZFAKJvMn+bYejg==" spinCount="100000" sheet="1" selectLockedCells="1"/>
  <phoneticPr fontId="2"/>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B4C96-29E5-4643-9F85-7492DE06CF8D}">
  <sheetPr codeName="Sheet7"/>
  <dimension ref="A1:B4"/>
  <sheetViews>
    <sheetView workbookViewId="0"/>
  </sheetViews>
  <sheetFormatPr defaultRowHeight="13.2" x14ac:dyDescent="0.2"/>
  <cols>
    <col min="1" max="1" width="9.44140625" bestFit="1" customWidth="1"/>
    <col min="2" max="2" width="16.77734375" bestFit="1" customWidth="1"/>
  </cols>
  <sheetData>
    <row r="1" spans="1:2" x14ac:dyDescent="0.2">
      <c r="A1" s="106" t="s">
        <v>167</v>
      </c>
      <c r="B1" s="106" t="s">
        <v>4646</v>
      </c>
    </row>
    <row r="2" spans="1:2" x14ac:dyDescent="0.2">
      <c r="A2" s="106" t="s">
        <v>168</v>
      </c>
      <c r="B2" s="106" t="s">
        <v>4648</v>
      </c>
    </row>
    <row r="3" spans="1:2" x14ac:dyDescent="0.2">
      <c r="A3" s="106" t="s">
        <v>4644</v>
      </c>
      <c r="B3" s="106" t="s">
        <v>4647</v>
      </c>
    </row>
    <row r="4" spans="1:2" x14ac:dyDescent="0.2">
      <c r="A4" s="106" t="s">
        <v>169</v>
      </c>
      <c r="B4" s="107" t="s">
        <v>4645</v>
      </c>
    </row>
  </sheetData>
  <phoneticPr fontId="2"/>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8" tint="0.79998168889431442"/>
  </sheetPr>
  <dimension ref="A1:L93"/>
  <sheetViews>
    <sheetView showGridLines="0" topLeftCell="A62" zoomScale="60" zoomScaleNormal="60" workbookViewId="0">
      <selection activeCell="F103" sqref="F103"/>
    </sheetView>
  </sheetViews>
  <sheetFormatPr defaultRowHeight="13.2" x14ac:dyDescent="0.2"/>
  <cols>
    <col min="3" max="3" width="29" bestFit="1" customWidth="1"/>
    <col min="4" max="5" width="15.88671875" customWidth="1"/>
    <col min="6" max="6" width="16.109375" bestFit="1" customWidth="1"/>
    <col min="7" max="7" width="16.44140625" bestFit="1" customWidth="1"/>
    <col min="8" max="8" width="16.6640625" customWidth="1"/>
    <col min="9" max="9" width="16.44140625" customWidth="1"/>
    <col min="11" max="11" width="18.44140625" customWidth="1"/>
  </cols>
  <sheetData>
    <row r="1" spans="1:10" x14ac:dyDescent="0.2">
      <c r="A1" s="23" t="s">
        <v>46</v>
      </c>
    </row>
    <row r="2" spans="1:10" x14ac:dyDescent="0.2">
      <c r="A2" s="471" t="s">
        <v>47</v>
      </c>
      <c r="B2" s="472"/>
      <c r="C2" s="472"/>
      <c r="D2" s="472" t="s">
        <v>48</v>
      </c>
      <c r="E2" s="472"/>
      <c r="F2" s="25" t="s">
        <v>49</v>
      </c>
      <c r="G2" s="473" t="s">
        <v>50</v>
      </c>
      <c r="H2" s="473" t="s">
        <v>89</v>
      </c>
      <c r="I2" s="474"/>
      <c r="J2" s="12"/>
    </row>
    <row r="3" spans="1:10" x14ac:dyDescent="0.2">
      <c r="A3" s="472"/>
      <c r="B3" s="472"/>
      <c r="C3" s="472"/>
      <c r="D3" s="17" t="s">
        <v>51</v>
      </c>
      <c r="E3" s="17" t="s">
        <v>52</v>
      </c>
      <c r="F3" s="29"/>
      <c r="G3" s="472"/>
      <c r="H3" s="472"/>
      <c r="I3" s="474"/>
      <c r="J3" s="12"/>
    </row>
    <row r="4" spans="1:10" x14ac:dyDescent="0.2">
      <c r="A4" s="466" t="s">
        <v>53</v>
      </c>
      <c r="B4" s="469" t="s">
        <v>54</v>
      </c>
      <c r="C4" s="16" t="s">
        <v>55</v>
      </c>
      <c r="D4" s="13">
        <v>0</v>
      </c>
      <c r="E4" s="13">
        <v>499</v>
      </c>
      <c r="F4" s="14">
        <v>0.24</v>
      </c>
      <c r="G4" s="13">
        <v>350</v>
      </c>
      <c r="H4" s="60">
        <v>15</v>
      </c>
      <c r="I4" s="20"/>
      <c r="J4" s="12"/>
    </row>
    <row r="5" spans="1:10" x14ac:dyDescent="0.2">
      <c r="A5" s="467"/>
      <c r="B5" s="469"/>
      <c r="C5" s="16" t="s">
        <v>56</v>
      </c>
      <c r="D5" s="13">
        <v>500</v>
      </c>
      <c r="E5" s="13">
        <v>1499</v>
      </c>
      <c r="F5" s="14">
        <v>0.24</v>
      </c>
      <c r="G5" s="13">
        <v>1000</v>
      </c>
      <c r="H5" s="60">
        <v>13</v>
      </c>
      <c r="I5" s="19"/>
      <c r="J5" s="12"/>
    </row>
    <row r="6" spans="1:10" x14ac:dyDescent="0.2">
      <c r="A6" s="467"/>
      <c r="B6" s="469"/>
      <c r="C6" s="16" t="s">
        <v>57</v>
      </c>
      <c r="D6" s="13">
        <v>1500</v>
      </c>
      <c r="E6" s="13">
        <v>5000</v>
      </c>
      <c r="F6" s="14">
        <v>0.28999999999999998</v>
      </c>
      <c r="G6" s="13">
        <v>1500</v>
      </c>
      <c r="H6" s="60">
        <v>8</v>
      </c>
      <c r="I6" s="19"/>
      <c r="J6" s="12"/>
    </row>
    <row r="7" spans="1:10" x14ac:dyDescent="0.2">
      <c r="A7" s="467"/>
      <c r="B7" s="466" t="s">
        <v>58</v>
      </c>
      <c r="C7" s="13" t="s">
        <v>59</v>
      </c>
      <c r="D7" s="13">
        <v>0</v>
      </c>
      <c r="E7" s="13">
        <v>999</v>
      </c>
      <c r="F7" s="14">
        <v>0.19</v>
      </c>
      <c r="G7" s="13">
        <v>500</v>
      </c>
      <c r="H7" s="60">
        <v>15</v>
      </c>
      <c r="I7" s="19"/>
      <c r="J7" s="12"/>
    </row>
    <row r="8" spans="1:10" x14ac:dyDescent="0.2">
      <c r="A8" s="467"/>
      <c r="B8" s="467"/>
      <c r="C8" s="13" t="s">
        <v>60</v>
      </c>
      <c r="D8" s="13">
        <v>1000</v>
      </c>
      <c r="E8" s="13">
        <v>1999</v>
      </c>
      <c r="F8" s="14">
        <v>0.25</v>
      </c>
      <c r="G8" s="13">
        <v>1500</v>
      </c>
      <c r="H8" s="60">
        <v>12</v>
      </c>
      <c r="I8" s="19"/>
      <c r="J8" s="12"/>
    </row>
    <row r="9" spans="1:10" x14ac:dyDescent="0.2">
      <c r="A9" s="467"/>
      <c r="B9" s="467"/>
      <c r="C9" s="13" t="s">
        <v>61</v>
      </c>
      <c r="D9" s="13">
        <v>2000</v>
      </c>
      <c r="E9" s="13">
        <v>3999</v>
      </c>
      <c r="F9" s="14">
        <v>0.34</v>
      </c>
      <c r="G9" s="13">
        <v>3000</v>
      </c>
      <c r="H9" s="60">
        <v>9</v>
      </c>
      <c r="I9" s="19"/>
      <c r="J9" s="12"/>
    </row>
    <row r="10" spans="1:10" x14ac:dyDescent="0.2">
      <c r="A10" s="467"/>
      <c r="B10" s="467"/>
      <c r="C10" s="13" t="s">
        <v>62</v>
      </c>
      <c r="D10" s="13">
        <v>4000</v>
      </c>
      <c r="E10" s="13">
        <v>5999</v>
      </c>
      <c r="F10" s="14">
        <v>0.38</v>
      </c>
      <c r="G10" s="13">
        <v>5000</v>
      </c>
      <c r="H10" s="60">
        <v>8</v>
      </c>
      <c r="I10" s="19"/>
      <c r="J10" s="12"/>
    </row>
    <row r="11" spans="1:10" x14ac:dyDescent="0.2">
      <c r="A11" s="467"/>
      <c r="B11" s="467"/>
      <c r="C11" s="13" t="s">
        <v>63</v>
      </c>
      <c r="D11" s="13">
        <v>6000</v>
      </c>
      <c r="E11" s="13">
        <v>7999</v>
      </c>
      <c r="F11" s="14">
        <v>0.38</v>
      </c>
      <c r="G11" s="13">
        <v>7000</v>
      </c>
      <c r="H11" s="60">
        <v>7</v>
      </c>
      <c r="I11" s="19"/>
      <c r="J11" s="12"/>
    </row>
    <row r="12" spans="1:10" x14ac:dyDescent="0.2">
      <c r="A12" s="467"/>
      <c r="B12" s="467"/>
      <c r="C12" s="13" t="s">
        <v>64</v>
      </c>
      <c r="D12" s="13">
        <v>8000</v>
      </c>
      <c r="E12" s="13">
        <v>9999</v>
      </c>
      <c r="F12" s="14">
        <v>0.51</v>
      </c>
      <c r="G12" s="13">
        <v>9000</v>
      </c>
      <c r="H12" s="60">
        <v>6</v>
      </c>
      <c r="I12" s="21"/>
      <c r="J12" s="12"/>
    </row>
    <row r="13" spans="1:10" x14ac:dyDescent="0.2">
      <c r="A13" s="467"/>
      <c r="B13" s="467"/>
      <c r="C13" s="13" t="s">
        <v>65</v>
      </c>
      <c r="D13" s="13">
        <v>10000</v>
      </c>
      <c r="E13" s="13">
        <v>11999</v>
      </c>
      <c r="F13" s="14">
        <v>0.51</v>
      </c>
      <c r="G13" s="13">
        <v>11000</v>
      </c>
      <c r="H13" s="60">
        <v>5</v>
      </c>
      <c r="I13" s="21"/>
      <c r="J13" s="12"/>
    </row>
    <row r="14" spans="1:10" x14ac:dyDescent="0.2">
      <c r="A14" s="467"/>
      <c r="B14" s="467"/>
      <c r="C14" s="13" t="s">
        <v>66</v>
      </c>
      <c r="D14" s="13">
        <v>12000</v>
      </c>
      <c r="E14" s="13">
        <v>16999</v>
      </c>
      <c r="F14" s="14">
        <v>0.51</v>
      </c>
      <c r="G14" s="13">
        <v>14500</v>
      </c>
      <c r="H14" s="60">
        <v>5</v>
      </c>
      <c r="I14" s="21"/>
      <c r="J14" s="12"/>
    </row>
    <row r="15" spans="1:10" x14ac:dyDescent="0.2">
      <c r="A15" s="468"/>
      <c r="B15" s="468"/>
      <c r="C15" s="13" t="s">
        <v>67</v>
      </c>
      <c r="D15" s="13">
        <v>17000</v>
      </c>
      <c r="E15" s="13">
        <v>25000</v>
      </c>
      <c r="F15" s="14">
        <v>0.51</v>
      </c>
      <c r="G15" s="13">
        <v>20500</v>
      </c>
      <c r="H15" s="60">
        <v>4</v>
      </c>
      <c r="I15" s="21"/>
      <c r="J15" s="12"/>
    </row>
    <row r="16" spans="1:10" x14ac:dyDescent="0.2">
      <c r="A16" s="466" t="s">
        <v>68</v>
      </c>
      <c r="B16" s="469" t="s">
        <v>54</v>
      </c>
      <c r="C16" s="16" t="s">
        <v>55</v>
      </c>
      <c r="D16" s="13">
        <v>0</v>
      </c>
      <c r="E16" s="13">
        <v>499</v>
      </c>
      <c r="F16" s="14">
        <v>0.1</v>
      </c>
      <c r="G16" s="13">
        <v>350</v>
      </c>
      <c r="H16" s="60">
        <v>8</v>
      </c>
      <c r="I16" s="20"/>
      <c r="J16" s="12"/>
    </row>
    <row r="17" spans="1:12" x14ac:dyDescent="0.2">
      <c r="A17" s="467"/>
      <c r="B17" s="469"/>
      <c r="C17" s="16" t="s">
        <v>56</v>
      </c>
      <c r="D17" s="13">
        <v>500</v>
      </c>
      <c r="E17" s="13">
        <v>1499</v>
      </c>
      <c r="F17" s="14">
        <v>0.1</v>
      </c>
      <c r="G17" s="13">
        <v>1000</v>
      </c>
      <c r="H17" s="60">
        <v>8</v>
      </c>
      <c r="I17" s="20"/>
      <c r="J17" s="12"/>
    </row>
    <row r="18" spans="1:12" x14ac:dyDescent="0.2">
      <c r="A18" s="467"/>
      <c r="B18" s="469"/>
      <c r="C18" s="16" t="s">
        <v>57</v>
      </c>
      <c r="D18" s="13">
        <v>1500</v>
      </c>
      <c r="E18" s="13">
        <v>5000</v>
      </c>
      <c r="F18" s="14">
        <v>0.15</v>
      </c>
      <c r="G18" s="13">
        <v>1500</v>
      </c>
      <c r="H18" s="60">
        <v>7</v>
      </c>
      <c r="I18" s="19"/>
      <c r="J18" s="12"/>
    </row>
    <row r="19" spans="1:12" x14ac:dyDescent="0.2">
      <c r="A19" s="467"/>
      <c r="B19" s="466" t="s">
        <v>58</v>
      </c>
      <c r="C19" s="13" t="s">
        <v>59</v>
      </c>
      <c r="D19" s="13">
        <v>0</v>
      </c>
      <c r="E19" s="13">
        <v>999</v>
      </c>
      <c r="F19" s="14">
        <v>0.1</v>
      </c>
      <c r="G19" s="13">
        <v>500</v>
      </c>
      <c r="H19" s="60">
        <v>10</v>
      </c>
      <c r="I19" s="20"/>
      <c r="J19" s="12"/>
    </row>
    <row r="20" spans="1:12" x14ac:dyDescent="0.2">
      <c r="A20" s="467"/>
      <c r="B20" s="467"/>
      <c r="C20" s="13" t="s">
        <v>60</v>
      </c>
      <c r="D20" s="13">
        <v>1000</v>
      </c>
      <c r="E20" s="13">
        <v>1999</v>
      </c>
      <c r="F20" s="14">
        <v>0.1</v>
      </c>
      <c r="G20" s="13">
        <v>1500</v>
      </c>
      <c r="H20" s="60">
        <v>9</v>
      </c>
      <c r="I20" s="19"/>
      <c r="J20" s="12"/>
    </row>
    <row r="21" spans="1:12" x14ac:dyDescent="0.2">
      <c r="A21" s="467"/>
      <c r="B21" s="467"/>
      <c r="C21" s="13" t="s">
        <v>61</v>
      </c>
      <c r="D21" s="13">
        <v>2000</v>
      </c>
      <c r="E21" s="13">
        <v>3999</v>
      </c>
      <c r="F21" s="14">
        <v>0.23</v>
      </c>
      <c r="G21" s="13">
        <v>3000</v>
      </c>
      <c r="H21" s="60">
        <v>8</v>
      </c>
      <c r="I21" s="19"/>
      <c r="J21" s="12"/>
    </row>
    <row r="22" spans="1:12" x14ac:dyDescent="0.2">
      <c r="A22" s="467"/>
      <c r="B22" s="467"/>
      <c r="C22" s="13" t="s">
        <v>62</v>
      </c>
      <c r="D22" s="13">
        <v>4000</v>
      </c>
      <c r="E22" s="13">
        <v>5999</v>
      </c>
      <c r="F22" s="14">
        <v>0.28999999999999998</v>
      </c>
      <c r="G22" s="13">
        <v>5000</v>
      </c>
      <c r="H22" s="60">
        <v>7</v>
      </c>
      <c r="I22" s="19"/>
      <c r="J22" s="12"/>
    </row>
    <row r="23" spans="1:12" x14ac:dyDescent="0.2">
      <c r="A23" s="467"/>
      <c r="B23" s="467"/>
      <c r="C23" s="13" t="s">
        <v>63</v>
      </c>
      <c r="D23" s="13">
        <v>6000</v>
      </c>
      <c r="E23" s="13">
        <v>7999</v>
      </c>
      <c r="F23" s="14">
        <v>0.3</v>
      </c>
      <c r="G23" s="13">
        <v>7000</v>
      </c>
      <c r="H23" s="60">
        <v>6</v>
      </c>
      <c r="I23" s="19"/>
      <c r="J23" s="12"/>
    </row>
    <row r="24" spans="1:12" x14ac:dyDescent="0.2">
      <c r="A24" s="467"/>
      <c r="B24" s="467"/>
      <c r="C24" s="13" t="s">
        <v>64</v>
      </c>
      <c r="D24" s="13">
        <v>8000</v>
      </c>
      <c r="E24" s="13">
        <v>9999</v>
      </c>
      <c r="F24" s="14">
        <v>0.4</v>
      </c>
      <c r="G24" s="13">
        <v>9000</v>
      </c>
      <c r="H24" s="60">
        <v>5</v>
      </c>
      <c r="I24" s="21"/>
      <c r="J24" s="12"/>
    </row>
    <row r="25" spans="1:12" x14ac:dyDescent="0.2">
      <c r="A25" s="467"/>
      <c r="B25" s="467"/>
      <c r="C25" s="13" t="s">
        <v>65</v>
      </c>
      <c r="D25" s="13">
        <v>10000</v>
      </c>
      <c r="E25" s="13">
        <v>11999</v>
      </c>
      <c r="F25" s="14">
        <v>0.4</v>
      </c>
      <c r="G25" s="13">
        <v>11000</v>
      </c>
      <c r="H25" s="60">
        <v>4</v>
      </c>
      <c r="I25" s="21"/>
      <c r="J25" s="12"/>
    </row>
    <row r="26" spans="1:12" x14ac:dyDescent="0.2">
      <c r="A26" s="467"/>
      <c r="B26" s="467"/>
      <c r="C26" s="13" t="s">
        <v>66</v>
      </c>
      <c r="D26" s="13">
        <v>12000</v>
      </c>
      <c r="E26" s="13">
        <v>16999</v>
      </c>
      <c r="F26" s="15">
        <v>0.4</v>
      </c>
      <c r="G26" s="13">
        <v>14500</v>
      </c>
      <c r="H26" s="60">
        <v>3.5</v>
      </c>
      <c r="I26" s="21"/>
      <c r="J26" s="12"/>
    </row>
    <row r="27" spans="1:12" x14ac:dyDescent="0.2">
      <c r="A27" s="468"/>
      <c r="B27" s="468"/>
      <c r="C27" s="13" t="s">
        <v>67</v>
      </c>
      <c r="D27" s="13">
        <v>17000</v>
      </c>
      <c r="E27" s="13">
        <v>25000</v>
      </c>
      <c r="F27" s="15">
        <v>0.4</v>
      </c>
      <c r="G27" s="13">
        <v>20500</v>
      </c>
      <c r="H27" s="60">
        <v>2.5</v>
      </c>
      <c r="I27" s="21"/>
      <c r="J27" s="12"/>
    </row>
    <row r="28" spans="1:12" x14ac:dyDescent="0.2">
      <c r="A28" s="12"/>
      <c r="B28" s="12"/>
      <c r="C28" s="12"/>
      <c r="D28" s="12"/>
      <c r="E28" s="12"/>
      <c r="F28" s="12"/>
      <c r="G28" s="12"/>
      <c r="H28" s="12"/>
      <c r="I28" s="12"/>
      <c r="J28" s="12"/>
      <c r="K28" s="12"/>
      <c r="L28" s="12"/>
    </row>
    <row r="30" spans="1:12" x14ac:dyDescent="0.2">
      <c r="A30" s="12" t="s">
        <v>69</v>
      </c>
    </row>
    <row r="32" spans="1:12" ht="47.4" customHeight="1" x14ac:dyDescent="0.2">
      <c r="B32" s="31" t="s">
        <v>70</v>
      </c>
      <c r="E32" s="470" t="s">
        <v>71</v>
      </c>
      <c r="F32" s="470"/>
      <c r="G32" s="470"/>
      <c r="H32" s="470"/>
      <c r="I32" s="470"/>
      <c r="J32" s="470"/>
    </row>
    <row r="34" spans="1:9" x14ac:dyDescent="0.2">
      <c r="A34" s="13"/>
      <c r="B34" s="16"/>
      <c r="C34" s="24"/>
      <c r="D34" s="13" t="s">
        <v>72</v>
      </c>
      <c r="E34" s="13" t="s">
        <v>73</v>
      </c>
      <c r="F34" s="13" t="s">
        <v>74</v>
      </c>
    </row>
    <row r="35" spans="1:9" x14ac:dyDescent="0.2">
      <c r="A35" s="26" t="s">
        <v>54</v>
      </c>
      <c r="B35" s="16" t="s">
        <v>75</v>
      </c>
      <c r="C35" s="24"/>
      <c r="D35" s="72">
        <f>D36</f>
        <v>6.96</v>
      </c>
      <c r="E35" s="18">
        <f>E36</f>
        <v>0.92700000000000005</v>
      </c>
      <c r="F35" s="18">
        <f>F36</f>
        <v>0.61199999999999999</v>
      </c>
    </row>
    <row r="36" spans="1:9" x14ac:dyDescent="0.2">
      <c r="A36" s="27"/>
      <c r="B36" s="16" t="s">
        <v>76</v>
      </c>
      <c r="C36" s="24"/>
      <c r="D36" s="30">
        <v>6.96</v>
      </c>
      <c r="E36" s="13">
        <v>0.92700000000000005</v>
      </c>
      <c r="F36" s="13">
        <v>0.61199999999999999</v>
      </c>
    </row>
    <row r="37" spans="1:9" x14ac:dyDescent="0.2">
      <c r="A37" s="27"/>
      <c r="B37" s="16" t="s">
        <v>77</v>
      </c>
      <c r="C37" s="24"/>
      <c r="D37" s="30">
        <v>6.23</v>
      </c>
      <c r="E37" s="13">
        <v>0.92700000000000005</v>
      </c>
      <c r="F37" s="13">
        <v>0.56499999999999995</v>
      </c>
    </row>
    <row r="38" spans="1:9" x14ac:dyDescent="0.2">
      <c r="A38" s="28"/>
      <c r="B38" s="16" t="s">
        <v>78</v>
      </c>
      <c r="C38" s="24"/>
      <c r="D38" s="30">
        <v>14.4</v>
      </c>
      <c r="E38" s="13">
        <v>0.92700000000000005</v>
      </c>
      <c r="F38" s="13">
        <v>0.64800000000000002</v>
      </c>
    </row>
    <row r="39" spans="1:9" x14ac:dyDescent="0.2">
      <c r="A39" s="26" t="s">
        <v>58</v>
      </c>
      <c r="B39" s="16" t="s">
        <v>75</v>
      </c>
      <c r="C39" s="24"/>
      <c r="D39" s="30">
        <v>8.83</v>
      </c>
      <c r="E39" s="13">
        <v>0.81200000000000006</v>
      </c>
      <c r="F39" s="13">
        <v>0.623</v>
      </c>
    </row>
    <row r="40" spans="1:9" x14ac:dyDescent="0.2">
      <c r="A40" s="27"/>
      <c r="B40" s="16" t="s">
        <v>76</v>
      </c>
      <c r="C40" s="24"/>
      <c r="D40" s="30">
        <v>10.8</v>
      </c>
      <c r="E40" s="13">
        <v>0.81200000000000006</v>
      </c>
      <c r="F40" s="13">
        <v>0.65400000000000003</v>
      </c>
    </row>
    <row r="41" spans="1:9" x14ac:dyDescent="0.2">
      <c r="A41" s="27"/>
      <c r="B41" s="16" t="s">
        <v>77</v>
      </c>
      <c r="C41" s="24"/>
      <c r="D41" s="30">
        <v>14</v>
      </c>
      <c r="E41" s="13">
        <v>0.81200000000000006</v>
      </c>
      <c r="F41" s="13">
        <v>0.65800000000000003</v>
      </c>
    </row>
    <row r="42" spans="1:9" x14ac:dyDescent="0.2">
      <c r="A42" s="28"/>
      <c r="B42" s="16" t="s">
        <v>78</v>
      </c>
      <c r="C42" s="24"/>
      <c r="D42" s="30">
        <v>15</v>
      </c>
      <c r="E42" s="13">
        <v>0.81200000000000006</v>
      </c>
      <c r="F42" s="13">
        <v>0.65400000000000003</v>
      </c>
    </row>
    <row r="45" spans="1:9" x14ac:dyDescent="0.2">
      <c r="A45" s="23" t="s">
        <v>82</v>
      </c>
    </row>
    <row r="46" spans="1:9" ht="19.5" customHeight="1" x14ac:dyDescent="0.2">
      <c r="A46" s="53" t="s">
        <v>83</v>
      </c>
      <c r="B46" s="17"/>
      <c r="C46" s="55" t="s">
        <v>85</v>
      </c>
      <c r="D46" s="56"/>
      <c r="E46" s="57"/>
      <c r="F46" s="62" t="s">
        <v>86</v>
      </c>
      <c r="G46" s="63"/>
      <c r="H46" s="63"/>
      <c r="I46" s="64"/>
    </row>
    <row r="47" spans="1:9" ht="25.2" x14ac:dyDescent="0.2">
      <c r="A47" s="29"/>
      <c r="B47" s="17" t="s">
        <v>84</v>
      </c>
      <c r="C47" s="54"/>
      <c r="D47" s="17" t="s">
        <v>51</v>
      </c>
      <c r="E47" s="17" t="s">
        <v>52</v>
      </c>
      <c r="F47" s="49" t="s">
        <v>87</v>
      </c>
      <c r="G47" s="49" t="s">
        <v>76</v>
      </c>
      <c r="H47" s="49" t="s">
        <v>77</v>
      </c>
      <c r="I47" s="48" t="s">
        <v>78</v>
      </c>
    </row>
    <row r="48" spans="1:9" x14ac:dyDescent="0.2">
      <c r="A48" s="466" t="s">
        <v>53</v>
      </c>
      <c r="B48" s="469" t="s">
        <v>54</v>
      </c>
      <c r="C48" s="16" t="s">
        <v>55</v>
      </c>
      <c r="D48" s="13">
        <v>0</v>
      </c>
      <c r="E48" s="13">
        <v>499</v>
      </c>
      <c r="F48" s="66">
        <f>G48</f>
        <v>15.9</v>
      </c>
      <c r="G48" s="61">
        <v>15.9</v>
      </c>
      <c r="H48" s="60">
        <v>13.5</v>
      </c>
      <c r="I48" s="60">
        <v>9.48</v>
      </c>
    </row>
    <row r="49" spans="1:9" x14ac:dyDescent="0.2">
      <c r="A49" s="467"/>
      <c r="B49" s="469"/>
      <c r="C49" s="16" t="s">
        <v>56</v>
      </c>
      <c r="D49" s="13">
        <v>500</v>
      </c>
      <c r="E49" s="13">
        <v>1499</v>
      </c>
      <c r="F49" s="66">
        <f t="shared" ref="F49:F51" si="0">G49</f>
        <v>10.5</v>
      </c>
      <c r="G49" s="60">
        <v>10.5</v>
      </c>
      <c r="H49" s="60">
        <v>8.49</v>
      </c>
      <c r="I49" s="60">
        <v>6.51</v>
      </c>
    </row>
    <row r="50" spans="1:9" x14ac:dyDescent="0.2">
      <c r="A50" s="467"/>
      <c r="B50" s="469"/>
      <c r="C50" s="16" t="s">
        <v>57</v>
      </c>
      <c r="D50" s="13">
        <v>1500</v>
      </c>
      <c r="E50" s="13">
        <v>5000</v>
      </c>
      <c r="F50" s="66">
        <f t="shared" si="0"/>
        <v>8.7899999999999991</v>
      </c>
      <c r="G50" s="60">
        <v>8.7899999999999991</v>
      </c>
      <c r="H50" s="60">
        <v>6.96</v>
      </c>
      <c r="I50" s="60">
        <v>5.53</v>
      </c>
    </row>
    <row r="51" spans="1:9" x14ac:dyDescent="0.2">
      <c r="A51" s="467"/>
      <c r="B51" s="466" t="s">
        <v>58</v>
      </c>
      <c r="C51" s="13" t="s">
        <v>59</v>
      </c>
      <c r="D51" s="13">
        <v>0</v>
      </c>
      <c r="E51" s="13">
        <v>999</v>
      </c>
      <c r="F51" s="66">
        <f t="shared" si="0"/>
        <v>12.9</v>
      </c>
      <c r="G51" s="60">
        <v>12.9</v>
      </c>
      <c r="H51" s="60">
        <v>10.199999999999999</v>
      </c>
      <c r="I51" s="60">
        <v>9.31</v>
      </c>
    </row>
    <row r="52" spans="1:9" x14ac:dyDescent="0.2">
      <c r="A52" s="467"/>
      <c r="B52" s="467"/>
      <c r="C52" s="13" t="s">
        <v>60</v>
      </c>
      <c r="D52" s="13">
        <v>1000</v>
      </c>
      <c r="E52" s="13">
        <v>1999</v>
      </c>
      <c r="F52" s="58">
        <v>8.5</v>
      </c>
      <c r="G52" s="60">
        <v>8.5</v>
      </c>
      <c r="H52" s="60">
        <v>6.93</v>
      </c>
      <c r="I52" s="60">
        <v>6.28</v>
      </c>
    </row>
    <row r="53" spans="1:9" x14ac:dyDescent="0.2">
      <c r="A53" s="467"/>
      <c r="B53" s="467"/>
      <c r="C53" s="13" t="s">
        <v>61</v>
      </c>
      <c r="D53" s="13">
        <v>2000</v>
      </c>
      <c r="E53" s="13">
        <v>3999</v>
      </c>
      <c r="F53" s="58">
        <v>6.33</v>
      </c>
      <c r="G53" s="65">
        <f>H53</f>
        <v>5.28</v>
      </c>
      <c r="H53" s="60">
        <v>5.28</v>
      </c>
      <c r="I53" s="60">
        <v>4.78</v>
      </c>
    </row>
    <row r="54" spans="1:9" x14ac:dyDescent="0.2">
      <c r="A54" s="467"/>
      <c r="B54" s="467"/>
      <c r="C54" s="13" t="s">
        <v>62</v>
      </c>
      <c r="D54" s="13">
        <v>4000</v>
      </c>
      <c r="E54" s="13">
        <v>5999</v>
      </c>
      <c r="F54" s="58">
        <v>5.13</v>
      </c>
      <c r="G54" s="65">
        <f t="shared" ref="G54:G59" si="1">H54</f>
        <v>4.3600000000000003</v>
      </c>
      <c r="H54" s="60">
        <v>4.3600000000000003</v>
      </c>
      <c r="I54" s="60">
        <v>3.93</v>
      </c>
    </row>
    <row r="55" spans="1:9" x14ac:dyDescent="0.2">
      <c r="A55" s="467"/>
      <c r="B55" s="467"/>
      <c r="C55" s="13" t="s">
        <v>63</v>
      </c>
      <c r="D55" s="13">
        <v>6000</v>
      </c>
      <c r="E55" s="13">
        <v>7999</v>
      </c>
      <c r="F55" s="58">
        <v>4.55</v>
      </c>
      <c r="G55" s="65">
        <f t="shared" si="1"/>
        <v>3.91</v>
      </c>
      <c r="H55" s="60">
        <v>3.91</v>
      </c>
      <c r="I55" s="60">
        <v>3.52</v>
      </c>
    </row>
    <row r="56" spans="1:9" x14ac:dyDescent="0.2">
      <c r="A56" s="467"/>
      <c r="B56" s="467"/>
      <c r="C56" s="13" t="s">
        <v>64</v>
      </c>
      <c r="D56" s="13">
        <v>8000</v>
      </c>
      <c r="E56" s="13">
        <v>9999</v>
      </c>
      <c r="F56" s="58">
        <v>3.88</v>
      </c>
      <c r="G56" s="65">
        <f t="shared" si="1"/>
        <v>3.37</v>
      </c>
      <c r="H56" s="60">
        <v>3.37</v>
      </c>
      <c r="I56" s="60">
        <v>3.03</v>
      </c>
    </row>
    <row r="57" spans="1:9" x14ac:dyDescent="0.2">
      <c r="A57" s="467"/>
      <c r="B57" s="467"/>
      <c r="C57" s="13" t="s">
        <v>65</v>
      </c>
      <c r="D57" s="13">
        <v>10000</v>
      </c>
      <c r="E57" s="13">
        <v>11999</v>
      </c>
      <c r="F57" s="58">
        <v>3.65</v>
      </c>
      <c r="G57" s="65">
        <f t="shared" si="1"/>
        <v>3.19</v>
      </c>
      <c r="H57" s="60">
        <v>3.19</v>
      </c>
      <c r="I57" s="60">
        <v>2.86</v>
      </c>
    </row>
    <row r="58" spans="1:9" x14ac:dyDescent="0.2">
      <c r="A58" s="467"/>
      <c r="B58" s="467"/>
      <c r="C58" s="13" t="s">
        <v>66</v>
      </c>
      <c r="D58" s="13">
        <v>12000</v>
      </c>
      <c r="E58" s="13">
        <v>16999</v>
      </c>
      <c r="F58" s="58">
        <v>3.35</v>
      </c>
      <c r="G58" s="65">
        <f t="shared" si="1"/>
        <v>2.96</v>
      </c>
      <c r="H58" s="60">
        <v>2.96</v>
      </c>
      <c r="I58" s="60">
        <v>2.66</v>
      </c>
    </row>
    <row r="59" spans="1:9" x14ac:dyDescent="0.2">
      <c r="A59" s="468"/>
      <c r="B59" s="468"/>
      <c r="C59" s="13" t="s">
        <v>67</v>
      </c>
      <c r="D59" s="13">
        <v>17000</v>
      </c>
      <c r="E59" s="13">
        <v>25000</v>
      </c>
      <c r="F59" s="58">
        <v>2.97</v>
      </c>
      <c r="G59" s="65">
        <f t="shared" si="1"/>
        <v>2.65</v>
      </c>
      <c r="H59" s="60">
        <v>2.65</v>
      </c>
      <c r="I59" s="60">
        <v>2.38</v>
      </c>
    </row>
    <row r="60" spans="1:9" x14ac:dyDescent="0.2">
      <c r="A60" s="466" t="s">
        <v>68</v>
      </c>
      <c r="B60" s="469" t="s">
        <v>54</v>
      </c>
      <c r="C60" s="16" t="s">
        <v>55</v>
      </c>
      <c r="D60" s="13">
        <v>0</v>
      </c>
      <c r="E60" s="13">
        <v>499</v>
      </c>
      <c r="F60" s="67">
        <f>G60</f>
        <v>16.899999999999999</v>
      </c>
      <c r="G60" s="60">
        <v>16.899999999999999</v>
      </c>
      <c r="H60" s="60">
        <v>14.4</v>
      </c>
      <c r="I60" s="60">
        <v>10.1</v>
      </c>
    </row>
    <row r="61" spans="1:9" x14ac:dyDescent="0.2">
      <c r="A61" s="467"/>
      <c r="B61" s="469"/>
      <c r="C61" s="16" t="s">
        <v>56</v>
      </c>
      <c r="D61" s="13">
        <v>500</v>
      </c>
      <c r="E61" s="13">
        <v>1499</v>
      </c>
      <c r="F61" s="67">
        <f t="shared" ref="F61:F63" si="2">G61</f>
        <v>11.1</v>
      </c>
      <c r="G61" s="60">
        <v>11.1</v>
      </c>
      <c r="H61" s="60">
        <v>8.98</v>
      </c>
      <c r="I61" s="60">
        <v>6.89</v>
      </c>
    </row>
    <row r="62" spans="1:9" x14ac:dyDescent="0.2">
      <c r="A62" s="467"/>
      <c r="B62" s="469"/>
      <c r="C62" s="16" t="s">
        <v>57</v>
      </c>
      <c r="D62" s="13">
        <v>1500</v>
      </c>
      <c r="E62" s="13">
        <v>5000</v>
      </c>
      <c r="F62" s="67">
        <f t="shared" si="2"/>
        <v>9.01</v>
      </c>
      <c r="G62" s="60">
        <v>9.01</v>
      </c>
      <c r="H62" s="60">
        <v>7.14</v>
      </c>
      <c r="I62" s="60">
        <v>5.67</v>
      </c>
    </row>
    <row r="63" spans="1:9" x14ac:dyDescent="0.2">
      <c r="A63" s="467"/>
      <c r="B63" s="466" t="s">
        <v>58</v>
      </c>
      <c r="C63" s="13" t="s">
        <v>59</v>
      </c>
      <c r="D63" s="13">
        <v>0</v>
      </c>
      <c r="E63" s="13">
        <v>999</v>
      </c>
      <c r="F63" s="67">
        <f t="shared" si="2"/>
        <v>14.9</v>
      </c>
      <c r="G63" s="60">
        <v>14.9</v>
      </c>
      <c r="H63" s="60">
        <v>11.8</v>
      </c>
      <c r="I63" s="60">
        <v>10.7</v>
      </c>
    </row>
    <row r="64" spans="1:9" x14ac:dyDescent="0.2">
      <c r="A64" s="467"/>
      <c r="B64" s="467"/>
      <c r="C64" s="13" t="s">
        <v>60</v>
      </c>
      <c r="D64" s="13">
        <v>1000</v>
      </c>
      <c r="E64" s="13">
        <v>1999</v>
      </c>
      <c r="F64" s="58">
        <v>9.48</v>
      </c>
      <c r="G64" s="60">
        <v>9.48</v>
      </c>
      <c r="H64" s="60">
        <v>7.72</v>
      </c>
      <c r="I64" s="60">
        <v>7</v>
      </c>
    </row>
    <row r="65" spans="1:9" x14ac:dyDescent="0.2">
      <c r="A65" s="467"/>
      <c r="B65" s="467"/>
      <c r="C65" s="13" t="s">
        <v>61</v>
      </c>
      <c r="D65" s="13">
        <v>2000</v>
      </c>
      <c r="E65" s="13">
        <v>3999</v>
      </c>
      <c r="F65" s="58">
        <v>6.71</v>
      </c>
      <c r="G65" s="65">
        <f>H65</f>
        <v>5.6</v>
      </c>
      <c r="H65" s="60">
        <v>5.6</v>
      </c>
      <c r="I65" s="60">
        <v>5.0599999999999996</v>
      </c>
    </row>
    <row r="66" spans="1:9" x14ac:dyDescent="0.2">
      <c r="A66" s="467"/>
      <c r="B66" s="467"/>
      <c r="C66" s="13" t="s">
        <v>62</v>
      </c>
      <c r="D66" s="13">
        <v>4000</v>
      </c>
      <c r="E66" s="13">
        <v>5999</v>
      </c>
      <c r="F66" s="58">
        <v>5.45</v>
      </c>
      <c r="G66" s="65">
        <f t="shared" ref="G66:G71" si="3">H66</f>
        <v>4.63</v>
      </c>
      <c r="H66" s="60">
        <v>4.63</v>
      </c>
      <c r="I66" s="60">
        <v>4.18</v>
      </c>
    </row>
    <row r="67" spans="1:9" x14ac:dyDescent="0.2">
      <c r="A67" s="467"/>
      <c r="B67" s="467"/>
      <c r="C67" s="13" t="s">
        <v>63</v>
      </c>
      <c r="D67" s="13">
        <v>6000</v>
      </c>
      <c r="E67" s="13">
        <v>7999</v>
      </c>
      <c r="F67" s="58">
        <v>4.7300000000000004</v>
      </c>
      <c r="G67" s="65">
        <f t="shared" si="3"/>
        <v>4.07</v>
      </c>
      <c r="H67" s="60">
        <v>4.07</v>
      </c>
      <c r="I67" s="60">
        <v>3.67</v>
      </c>
    </row>
    <row r="68" spans="1:9" x14ac:dyDescent="0.2">
      <c r="A68" s="467"/>
      <c r="B68" s="467"/>
      <c r="C68" s="13" t="s">
        <v>64</v>
      </c>
      <c r="D68" s="13">
        <v>8000</v>
      </c>
      <c r="E68" s="13">
        <v>9999</v>
      </c>
      <c r="F68" s="58">
        <v>4.08</v>
      </c>
      <c r="G68" s="65">
        <f t="shared" si="3"/>
        <v>3.54</v>
      </c>
      <c r="H68" s="60">
        <v>3.54</v>
      </c>
      <c r="I68" s="60">
        <v>3.18</v>
      </c>
    </row>
    <row r="69" spans="1:9" x14ac:dyDescent="0.2">
      <c r="A69" s="467"/>
      <c r="B69" s="467"/>
      <c r="C69" s="13" t="s">
        <v>65</v>
      </c>
      <c r="D69" s="13">
        <v>10000</v>
      </c>
      <c r="E69" s="13">
        <v>11999</v>
      </c>
      <c r="F69" s="58">
        <v>3.78</v>
      </c>
      <c r="G69" s="65">
        <f t="shared" si="3"/>
        <v>3.3</v>
      </c>
      <c r="H69" s="60">
        <v>3.3</v>
      </c>
      <c r="I69" s="60">
        <v>2.97</v>
      </c>
    </row>
    <row r="70" spans="1:9" x14ac:dyDescent="0.2">
      <c r="A70" s="467"/>
      <c r="B70" s="467"/>
      <c r="C70" s="13" t="s">
        <v>66</v>
      </c>
      <c r="D70" s="13">
        <v>12000</v>
      </c>
      <c r="E70" s="13">
        <v>16999</v>
      </c>
      <c r="F70" s="59">
        <v>3.52</v>
      </c>
      <c r="G70" s="65">
        <f t="shared" si="3"/>
        <v>3.11</v>
      </c>
      <c r="H70" s="60">
        <v>3.11</v>
      </c>
      <c r="I70" s="60">
        <v>2.79</v>
      </c>
    </row>
    <row r="71" spans="1:9" x14ac:dyDescent="0.2">
      <c r="A71" s="468"/>
      <c r="B71" s="468"/>
      <c r="C71" s="13" t="s">
        <v>67</v>
      </c>
      <c r="D71" s="13">
        <v>17000</v>
      </c>
      <c r="E71" s="13">
        <v>25000</v>
      </c>
      <c r="F71" s="59">
        <v>2.99</v>
      </c>
      <c r="G71" s="65">
        <f t="shared" si="3"/>
        <v>2.67</v>
      </c>
      <c r="H71" s="60">
        <v>2.67</v>
      </c>
      <c r="I71" s="60">
        <v>2.4</v>
      </c>
    </row>
    <row r="74" spans="1:9" x14ac:dyDescent="0.2">
      <c r="A74" s="12" t="s">
        <v>96</v>
      </c>
    </row>
    <row r="75" spans="1:9" s="12" customFormat="1" ht="12.6" x14ac:dyDescent="0.2">
      <c r="A75" s="77" t="s">
        <v>97</v>
      </c>
      <c r="B75" s="78"/>
      <c r="C75" s="79"/>
      <c r="D75" s="48" t="s">
        <v>98</v>
      </c>
      <c r="E75" s="76" t="s">
        <v>99</v>
      </c>
    </row>
    <row r="76" spans="1:9" s="12" customFormat="1" ht="12.6" x14ac:dyDescent="0.2">
      <c r="A76" s="16" t="s">
        <v>54</v>
      </c>
      <c r="B76" s="74"/>
      <c r="C76" s="75"/>
      <c r="D76" s="13">
        <v>33.4</v>
      </c>
      <c r="E76" s="75" t="s">
        <v>110</v>
      </c>
    </row>
    <row r="77" spans="1:9" s="12" customFormat="1" ht="12.6" x14ac:dyDescent="0.2">
      <c r="A77" s="16" t="s">
        <v>58</v>
      </c>
      <c r="B77" s="74"/>
      <c r="C77" s="75"/>
      <c r="D77" s="13">
        <v>38</v>
      </c>
      <c r="E77" s="75" t="s">
        <v>110</v>
      </c>
    </row>
    <row r="78" spans="1:9" s="12" customFormat="1" ht="12.6" x14ac:dyDescent="0.2">
      <c r="A78" s="16" t="s">
        <v>111</v>
      </c>
      <c r="B78" s="74"/>
      <c r="C78" s="75"/>
      <c r="D78" s="13">
        <v>28.1</v>
      </c>
      <c r="E78" s="75" t="s">
        <v>110</v>
      </c>
    </row>
    <row r="79" spans="1:9" s="12" customFormat="1" ht="12.6" x14ac:dyDescent="0.2">
      <c r="A79" s="16" t="s">
        <v>112</v>
      </c>
      <c r="B79" s="74"/>
      <c r="C79" s="75"/>
      <c r="D79" s="13">
        <v>50.1</v>
      </c>
      <c r="E79" s="75" t="s">
        <v>113</v>
      </c>
    </row>
    <row r="80" spans="1:9" s="12" customFormat="1" ht="12.6" x14ac:dyDescent="0.2">
      <c r="A80" s="16" t="s">
        <v>114</v>
      </c>
      <c r="B80" s="74"/>
      <c r="C80" s="75"/>
      <c r="D80" s="13">
        <v>38.4</v>
      </c>
      <c r="E80" s="75" t="s">
        <v>115</v>
      </c>
    </row>
    <row r="81" spans="1:6" s="12" customFormat="1" ht="12.6" x14ac:dyDescent="0.2">
      <c r="A81" s="16" t="s">
        <v>116</v>
      </c>
      <c r="B81" s="74"/>
      <c r="C81" s="75"/>
      <c r="D81" s="13">
        <v>23.4</v>
      </c>
      <c r="E81" s="75" t="s">
        <v>110</v>
      </c>
    </row>
    <row r="82" spans="1:6" s="12" customFormat="1" ht="12.6" x14ac:dyDescent="0.2">
      <c r="A82" s="16" t="s">
        <v>117</v>
      </c>
      <c r="B82" s="74"/>
      <c r="C82" s="75"/>
      <c r="D82" s="13">
        <v>35.6</v>
      </c>
      <c r="E82" s="75" t="s">
        <v>110</v>
      </c>
    </row>
    <row r="83" spans="1:6" s="12" customFormat="1" ht="12.6" x14ac:dyDescent="0.2">
      <c r="A83" s="16" t="s">
        <v>118</v>
      </c>
      <c r="B83" s="74"/>
      <c r="C83" s="75"/>
      <c r="D83" s="13">
        <v>21.2</v>
      </c>
      <c r="E83" s="75" t="s">
        <v>115</v>
      </c>
    </row>
    <row r="84" spans="1:6" s="12" customFormat="1" ht="12.6" x14ac:dyDescent="0.2">
      <c r="A84" s="16" t="s">
        <v>100</v>
      </c>
      <c r="B84" s="74"/>
      <c r="C84" s="75"/>
      <c r="D84" s="13">
        <v>142</v>
      </c>
      <c r="E84" s="75" t="s">
        <v>113</v>
      </c>
    </row>
    <row r="85" spans="1:6" s="12" customFormat="1" ht="12.6" x14ac:dyDescent="0.2">
      <c r="A85" s="16" t="s">
        <v>101</v>
      </c>
      <c r="B85" s="74"/>
      <c r="C85" s="75"/>
      <c r="D85" s="13">
        <v>8.64</v>
      </c>
      <c r="E85" s="75" t="s">
        <v>108</v>
      </c>
    </row>
    <row r="86" spans="1:6" s="12" customFormat="1" ht="12.6" x14ac:dyDescent="0.2">
      <c r="A86" s="16" t="s">
        <v>102</v>
      </c>
      <c r="B86" s="74"/>
      <c r="C86" s="75"/>
      <c r="D86" s="13">
        <v>3.6</v>
      </c>
      <c r="E86" s="75" t="s">
        <v>108</v>
      </c>
    </row>
    <row r="87" spans="1:6" s="12" customFormat="1" ht="12.6" x14ac:dyDescent="0.2">
      <c r="A87" s="16" t="s">
        <v>103</v>
      </c>
      <c r="B87" s="74"/>
      <c r="C87" s="75"/>
      <c r="D87" s="85" t="s">
        <v>109</v>
      </c>
      <c r="E87" s="75" t="s">
        <v>108</v>
      </c>
    </row>
    <row r="88" spans="1:6" s="12" customFormat="1" ht="12.6" x14ac:dyDescent="0.2">
      <c r="A88" s="16" t="s">
        <v>119</v>
      </c>
      <c r="B88" s="74"/>
      <c r="C88" s="75"/>
      <c r="D88" s="13">
        <v>38.299999999999997</v>
      </c>
      <c r="E88" s="75" t="s">
        <v>110</v>
      </c>
    </row>
    <row r="89" spans="1:6" s="12" customFormat="1" ht="12.6" x14ac:dyDescent="0.2">
      <c r="A89" s="84" t="s">
        <v>124</v>
      </c>
      <c r="B89" s="84"/>
      <c r="C89" s="84"/>
      <c r="D89" s="84"/>
      <c r="E89" s="84"/>
      <c r="F89" s="84"/>
    </row>
    <row r="90" spans="1:6" s="12" customFormat="1" ht="12.6" x14ac:dyDescent="0.2">
      <c r="A90" s="84" t="s">
        <v>104</v>
      </c>
      <c r="B90" s="84"/>
      <c r="C90" s="84"/>
      <c r="D90" s="84"/>
    </row>
    <row r="91" spans="1:6" s="12" customFormat="1" ht="12.6" x14ac:dyDescent="0.2">
      <c r="A91" s="84" t="s">
        <v>105</v>
      </c>
      <c r="B91" s="84"/>
      <c r="C91" s="84"/>
      <c r="D91" s="84"/>
    </row>
    <row r="92" spans="1:6" x14ac:dyDescent="0.2">
      <c r="A92" s="84" t="s">
        <v>106</v>
      </c>
      <c r="B92" s="84"/>
      <c r="C92" s="84"/>
      <c r="D92" s="84"/>
    </row>
    <row r="93" spans="1:6" x14ac:dyDescent="0.2">
      <c r="A93" s="84" t="s">
        <v>107</v>
      </c>
      <c r="B93" s="84"/>
      <c r="C93" s="84"/>
      <c r="D93" s="84"/>
    </row>
  </sheetData>
  <sheetProtection selectLockedCells="1"/>
  <mergeCells count="18">
    <mergeCell ref="E32:J32"/>
    <mergeCell ref="A2:C3"/>
    <mergeCell ref="I2:I3"/>
    <mergeCell ref="D2:E2"/>
    <mergeCell ref="G2:G3"/>
    <mergeCell ref="A16:A27"/>
    <mergeCell ref="B4:B6"/>
    <mergeCell ref="B16:B18"/>
    <mergeCell ref="B19:B27"/>
    <mergeCell ref="A4:A15"/>
    <mergeCell ref="B7:B15"/>
    <mergeCell ref="H2:H3"/>
    <mergeCell ref="A60:A71"/>
    <mergeCell ref="B60:B62"/>
    <mergeCell ref="B63:B71"/>
    <mergeCell ref="A48:A59"/>
    <mergeCell ref="B48:B50"/>
    <mergeCell ref="B51:B59"/>
  </mergeCells>
  <phoneticPr fontId="2"/>
  <pageMargins left="0.7" right="0.7" top="0.75" bottom="0.75" header="0.3" footer="0.3"/>
  <pageSetup paperSize="9" orientation="portrait"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1D46B6C2FA3C1142B6B0D5F4A24110C4" ma:contentTypeVersion="10" ma:contentTypeDescription="新しいドキュメントを作成します。" ma:contentTypeScope="" ma:versionID="8c1ffdb45962841d0475081c72eb0e64">
  <xsd:schema xmlns:xsd="http://www.w3.org/2001/XMLSchema" xmlns:xs="http://www.w3.org/2001/XMLSchema" xmlns:p="http://schemas.microsoft.com/office/2006/metadata/properties" xmlns:ns2="79258534-994b-4f87-ad42-91850c21c118" xmlns:ns3="d4c0d625-059f-4b2d-a75f-ab02f1e9af17" targetNamespace="http://schemas.microsoft.com/office/2006/metadata/properties" ma:root="true" ma:fieldsID="0ac53507fdd0fb2c4df33e1d46302b07" ns2:_="" ns3:_="">
    <xsd:import namespace="79258534-994b-4f87-ad42-91850c21c118"/>
    <xsd:import namespace="d4c0d625-059f-4b2d-a75f-ab02f1e9af1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258534-994b-4f87-ad42-91850c21c1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cc1db885-b226-4293-8f7a-4fbc278cad3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4c0d625-059f-4b2d-a75f-ab02f1e9af1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6166d92-e87d-44a5-9e4b-8ddf86810e79}" ma:internalName="TaxCatchAll" ma:showField="CatchAllData" ma:web="d4c0d625-059f-4b2d-a75f-ab02f1e9af17">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DAF9AF-6539-4B1E-BD69-67E934A51CDD}">
  <ds:schemaRefs>
    <ds:schemaRef ds:uri="http://schemas.microsoft.com/sharepoint/v3/contenttype/forms"/>
  </ds:schemaRefs>
</ds:datastoreItem>
</file>

<file path=customXml/itemProps2.xml><?xml version="1.0" encoding="utf-8"?>
<ds:datastoreItem xmlns:ds="http://schemas.openxmlformats.org/officeDocument/2006/customXml" ds:itemID="{9C915E1E-5D1A-4D2C-B9EE-B3B63680B1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9258534-994b-4f87-ad42-91850c21c118"/>
    <ds:schemaRef ds:uri="d4c0d625-059f-4b2d-a75f-ab02f1e9af1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vt:i4>
      </vt:variant>
    </vt:vector>
  </HeadingPairs>
  <TitlesOfParts>
    <vt:vector size="13" baseType="lpstr">
      <vt:lpstr>はじめにお読みください</vt:lpstr>
      <vt:lpstr>算出シート1（連携前）</vt:lpstr>
      <vt:lpstr>算出シート2（連携後）</vt:lpstr>
      <vt:lpstr>算出シート3（まとめ） </vt:lpstr>
      <vt:lpstr>転記用シート</vt:lpstr>
      <vt:lpstr>参考資料</vt:lpstr>
      <vt:lpstr>エラー判定理由書</vt:lpstr>
      <vt:lpstr>インポート</vt:lpstr>
      <vt:lpstr>参考データ</vt:lpstr>
      <vt:lpstr>日付カウント前</vt:lpstr>
      <vt:lpstr>日付カウント後</vt:lpstr>
      <vt:lpstr>プルダウンリスト</vt:lpstr>
      <vt:lpstr>'算出シート3（まとめ）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2022-06-13T12:02:20Z</dcterms:created>
  <dcterms:modified xsi:type="dcterms:W3CDTF">2024-06-11T00:47:50Z</dcterms:modified>
  <cp:category/>
  <cp:contentStatus/>
</cp:coreProperties>
</file>