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mc:AlternateContent xmlns:mc="http://schemas.openxmlformats.org/markup-compatibility/2006">
    <mc:Choice Requires="x15">
      <x15ac:absPath xmlns:x15ac="http://schemas.microsoft.com/office/spreadsheetml/2010/11/ac" url="C:\Users\Administrator\Documents\作業用フォルダ\0915\"/>
    </mc:Choice>
  </mc:AlternateContent>
  <xr:revisionPtr revIDLastSave="0" documentId="13_ncr:1_{A740AF9B-BD6F-4D36-8928-65D9FD326BD0}" xr6:coauthVersionLast="47" xr6:coauthVersionMax="47" xr10:uidLastSave="{00000000-0000-0000-0000-000000000000}"/>
  <workbookProtection workbookAlgorithmName="SHA-512" workbookHashValue="ct6kKkun9VqSNZNUwX7+cYTbB0VJY/5P29UsGx9pIl762INgDFPcl8gEE3c7iSQNgPiO7mcKgsi9RVwcCIvlJg==" workbookSaltValue="fNdZ0NHViyTJN1l1JpQK9g==" workbookSpinCount="100000" lockStructure="1"/>
  <bookViews>
    <workbookView xWindow="28680" yWindow="-120" windowWidth="29040" windowHeight="15840" tabRatio="699" firstSheet="1" activeTab="1" xr2:uid="{B9469819-36D1-4B9E-AC39-D80AFC6C8C3C}"/>
  </bookViews>
  <sheets>
    <sheet name="中間シート" sheetId="8" state="hidden" r:id="rId1"/>
    <sheet name="様式第１" sheetId="4" r:id="rId2"/>
    <sheet name="様式第１別紙１" sheetId="7" r:id="rId3"/>
    <sheet name="様式第１別紙２" sheetId="6" r:id="rId4"/>
    <sheet name="補助対象機器一覧" sheetId="3" r:id="rId5"/>
    <sheet name="インポート" sheetId="9" state="hidden" r:id="rId6"/>
  </sheets>
  <definedNames>
    <definedName name="_xlnm._FilterDatabase" localSheetId="4" hidden="1">補助対象機器一覧!$A$10:$K$125</definedName>
    <definedName name="_xlnm._FilterDatabase" localSheetId="2" hidden="1">様式第１別紙１!$S$49:$V$51</definedName>
    <definedName name="_xlnm.Print_Area" localSheetId="1">様式第１!$A$1:$AJ$48</definedName>
    <definedName name="_xlnm.Print_Area" localSheetId="2">様式第１別紙１!$A$1:$Q$59</definedName>
    <definedName name="_xlnm.Print_Area" localSheetId="3">様式第１別紙２!$A$1:$Q$28</definedName>
    <definedName name="_xlnm.Print_Titles" localSheetId="4">補助対象機器一覧!$1:$10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3" i="7" l="1"/>
  <c r="P23" i="7" s="1"/>
  <c r="AM24" i="7"/>
  <c r="D24" i="7" s="1"/>
  <c r="AM25" i="7"/>
  <c r="O25" i="7" s="1"/>
  <c r="AM26" i="7"/>
  <c r="M26" i="7" s="1"/>
  <c r="AM27" i="7"/>
  <c r="P27" i="7" s="1"/>
  <c r="AM28" i="7"/>
  <c r="P28" i="7" s="1"/>
  <c r="AM29" i="7"/>
  <c r="D29" i="7" s="1"/>
  <c r="AM30" i="7"/>
  <c r="O30" i="7" s="1"/>
  <c r="AM31" i="7"/>
  <c r="P31" i="7" s="1"/>
  <c r="AM22" i="7"/>
  <c r="P22" i="7" s="1"/>
  <c r="C5" i="8"/>
  <c r="J23" i="7" l="1"/>
  <c r="G23" i="7"/>
  <c r="M23" i="7"/>
  <c r="I29" i="7"/>
  <c r="J24" i="7"/>
  <c r="O31" i="7"/>
  <c r="G29" i="7"/>
  <c r="I24" i="7"/>
  <c r="D25" i="7"/>
  <c r="D30" i="7"/>
  <c r="M22" i="7"/>
  <c r="F25" i="7"/>
  <c r="M27" i="7"/>
  <c r="F30" i="7"/>
  <c r="O22" i="7"/>
  <c r="G25" i="7"/>
  <c r="O27" i="7"/>
  <c r="G30" i="7"/>
  <c r="G24" i="7"/>
  <c r="O26" i="7"/>
  <c r="F26" i="7"/>
  <c r="M28" i="7"/>
  <c r="F31" i="7"/>
  <c r="F24" i="7"/>
  <c r="F29" i="7"/>
  <c r="M31" i="7"/>
  <c r="P26" i="7"/>
  <c r="D22" i="7"/>
  <c r="D27" i="7"/>
  <c r="J29" i="7"/>
  <c r="F22" i="7"/>
  <c r="M24" i="7"/>
  <c r="F27" i="7"/>
  <c r="M29" i="7"/>
  <c r="G22" i="7"/>
  <c r="O24" i="7"/>
  <c r="G27" i="7"/>
  <c r="O29" i="7"/>
  <c r="I22" i="7"/>
  <c r="P24" i="7"/>
  <c r="I27" i="7"/>
  <c r="P29" i="7"/>
  <c r="J22" i="7"/>
  <c r="J27" i="7"/>
  <c r="I25" i="7"/>
  <c r="I30" i="7"/>
  <c r="D23" i="7"/>
  <c r="J25" i="7"/>
  <c r="D28" i="7"/>
  <c r="J30" i="7"/>
  <c r="F23" i="7"/>
  <c r="M25" i="7"/>
  <c r="F28" i="7"/>
  <c r="M30" i="7"/>
  <c r="I23" i="7"/>
  <c r="P25" i="7"/>
  <c r="I28" i="7"/>
  <c r="P30" i="7"/>
  <c r="G28" i="7"/>
  <c r="J28" i="7"/>
  <c r="O23" i="7"/>
  <c r="G26" i="7"/>
  <c r="O28" i="7"/>
  <c r="G31" i="7"/>
  <c r="I26" i="7"/>
  <c r="I31" i="7"/>
  <c r="J26" i="7"/>
  <c r="J31" i="7"/>
  <c r="D26" i="7"/>
  <c r="D31" i="7"/>
  <c r="Q39" i="8"/>
  <c r="O35" i="4"/>
  <c r="C22" i="8" l="1"/>
  <c r="AJ56" i="7" l="1"/>
  <c r="AJ57" i="7"/>
  <c r="AI56" i="7"/>
  <c r="B25" i="4"/>
  <c r="C40" i="8"/>
  <c r="Q40" i="8" l="1"/>
  <c r="E44" i="8" l="1"/>
  <c r="E43" i="8"/>
  <c r="E47" i="8"/>
  <c r="E45" i="8"/>
  <c r="E42" i="8"/>
  <c r="E41" i="8"/>
  <c r="E46" i="8"/>
  <c r="E48" i="8"/>
  <c r="E40" i="8"/>
  <c r="E39" i="8"/>
  <c r="N46" i="8" l="1"/>
  <c r="O46" i="8" s="1"/>
  <c r="N40" i="8"/>
  <c r="O40" i="8" s="1"/>
  <c r="N41" i="8"/>
  <c r="O41" i="8" s="1"/>
  <c r="N42" i="8"/>
  <c r="O42" i="8" s="1"/>
  <c r="N45" i="8"/>
  <c r="O45" i="8" s="1"/>
  <c r="E56" i="7"/>
  <c r="B56" i="7"/>
  <c r="L57" i="7"/>
  <c r="C23" i="8" s="1"/>
  <c r="AD2" i="4"/>
  <c r="C3" i="8" s="1"/>
  <c r="V13" i="4"/>
  <c r="AD3" i="4"/>
  <c r="V58" i="7"/>
  <c r="C41" i="8"/>
  <c r="C42" i="8"/>
  <c r="C43" i="8"/>
  <c r="C44" i="8"/>
  <c r="C45" i="8"/>
  <c r="C46" i="8"/>
  <c r="C47" i="8"/>
  <c r="C48" i="8"/>
  <c r="F40" i="8"/>
  <c r="G40" i="8"/>
  <c r="H40" i="8"/>
  <c r="I40" i="8"/>
  <c r="J40" i="8"/>
  <c r="K40" i="8"/>
  <c r="L40" i="8"/>
  <c r="M40" i="8"/>
  <c r="F41" i="8"/>
  <c r="G41" i="8"/>
  <c r="H41" i="8"/>
  <c r="I41" i="8"/>
  <c r="J41" i="8"/>
  <c r="K41" i="8"/>
  <c r="L41" i="8"/>
  <c r="M41" i="8"/>
  <c r="F42" i="8"/>
  <c r="G42" i="8"/>
  <c r="H42" i="8"/>
  <c r="I42" i="8"/>
  <c r="J42" i="8"/>
  <c r="K42" i="8"/>
  <c r="L42" i="8"/>
  <c r="M42" i="8"/>
  <c r="F43" i="8"/>
  <c r="N43" i="8" s="1"/>
  <c r="O43" i="8" s="1"/>
  <c r="G43" i="8"/>
  <c r="H43" i="8"/>
  <c r="I43" i="8"/>
  <c r="J43" i="8"/>
  <c r="K43" i="8"/>
  <c r="L43" i="8"/>
  <c r="M43" i="8"/>
  <c r="F44" i="8"/>
  <c r="G44" i="8"/>
  <c r="H44" i="8"/>
  <c r="I44" i="8"/>
  <c r="J44" i="8"/>
  <c r="K44" i="8"/>
  <c r="L44" i="8"/>
  <c r="M44" i="8"/>
  <c r="F45" i="8"/>
  <c r="G45" i="8"/>
  <c r="H45" i="8"/>
  <c r="I45" i="8"/>
  <c r="J45" i="8"/>
  <c r="K45" i="8"/>
  <c r="L45" i="8"/>
  <c r="M45" i="8"/>
  <c r="F46" i="8"/>
  <c r="G46" i="8"/>
  <c r="H46" i="8"/>
  <c r="I46" i="8"/>
  <c r="J46" i="8"/>
  <c r="K46" i="8"/>
  <c r="L46" i="8"/>
  <c r="M46" i="8"/>
  <c r="F47" i="8"/>
  <c r="N47" i="8" s="1"/>
  <c r="O47" i="8" s="1"/>
  <c r="G47" i="8"/>
  <c r="H47" i="8"/>
  <c r="I47" i="8"/>
  <c r="J47" i="8"/>
  <c r="K47" i="8"/>
  <c r="L47" i="8"/>
  <c r="M47" i="8"/>
  <c r="F48" i="8"/>
  <c r="G48" i="8"/>
  <c r="H48" i="8"/>
  <c r="I48" i="8"/>
  <c r="J48" i="8"/>
  <c r="K48" i="8"/>
  <c r="L48" i="8"/>
  <c r="M48" i="8"/>
  <c r="J39" i="8"/>
  <c r="I39" i="8"/>
  <c r="M39" i="8"/>
  <c r="K39" i="8"/>
  <c r="G39" i="8"/>
  <c r="L39" i="8"/>
  <c r="H39" i="8"/>
  <c r="F39" i="8"/>
  <c r="C27" i="8"/>
  <c r="D27" i="8"/>
  <c r="E27" i="8"/>
  <c r="F27" i="8"/>
  <c r="G27" i="8"/>
  <c r="H27" i="8"/>
  <c r="C28" i="8"/>
  <c r="D28" i="8"/>
  <c r="E28" i="8"/>
  <c r="F28" i="8"/>
  <c r="G28" i="8"/>
  <c r="H28" i="8"/>
  <c r="C29" i="8"/>
  <c r="D29" i="8"/>
  <c r="E29" i="8"/>
  <c r="F29" i="8"/>
  <c r="G29" i="8"/>
  <c r="H29" i="8"/>
  <c r="C30" i="8"/>
  <c r="D30" i="8"/>
  <c r="E30" i="8"/>
  <c r="F30" i="8"/>
  <c r="G30" i="8"/>
  <c r="H30" i="8"/>
  <c r="C31" i="8"/>
  <c r="D31" i="8"/>
  <c r="E31" i="8"/>
  <c r="F31" i="8"/>
  <c r="G31" i="8"/>
  <c r="H31" i="8"/>
  <c r="C32" i="8"/>
  <c r="D32" i="8"/>
  <c r="E32" i="8"/>
  <c r="F32" i="8"/>
  <c r="G32" i="8"/>
  <c r="H32" i="8"/>
  <c r="C33" i="8"/>
  <c r="D33" i="8"/>
  <c r="E33" i="8"/>
  <c r="F33" i="8"/>
  <c r="G33" i="8"/>
  <c r="H33" i="8"/>
  <c r="C34" i="8"/>
  <c r="D34" i="8"/>
  <c r="E34" i="8"/>
  <c r="F34" i="8"/>
  <c r="G34" i="8"/>
  <c r="H34" i="8"/>
  <c r="C35" i="8"/>
  <c r="D35" i="8"/>
  <c r="E35" i="8"/>
  <c r="F35" i="8"/>
  <c r="G35" i="8"/>
  <c r="H35" i="8"/>
  <c r="D26" i="8"/>
  <c r="E26" i="8"/>
  <c r="F26" i="8"/>
  <c r="G26" i="8"/>
  <c r="H26" i="8"/>
  <c r="C26" i="8"/>
  <c r="D5" i="8"/>
  <c r="C4" i="8"/>
  <c r="D4" i="8" s="1"/>
  <c r="AH24" i="7"/>
  <c r="N44" i="8" l="1"/>
  <c r="O44" i="8" s="1"/>
  <c r="N48" i="8"/>
  <c r="O48" i="8" s="1"/>
  <c r="N39" i="8"/>
  <c r="O39" i="8" s="1"/>
  <c r="Q48" i="8"/>
  <c r="Q47" i="8"/>
  <c r="Q46" i="8"/>
  <c r="Q45" i="8"/>
  <c r="Q44" i="8"/>
  <c r="Q43" i="8"/>
  <c r="Q42" i="8"/>
  <c r="Q41" i="8"/>
  <c r="D23" i="8"/>
  <c r="AH56" i="7" l="1"/>
  <c r="U60" i="7" s="1"/>
  <c r="AI24" i="7"/>
  <c r="C16" i="8"/>
  <c r="D16" i="8" s="1"/>
  <c r="C15" i="8"/>
  <c r="D15" i="8" s="1"/>
  <c r="AL56" i="7" l="1"/>
  <c r="AL22" i="7"/>
  <c r="R39" i="8" s="1"/>
  <c r="P39" i="8" s="1"/>
  <c r="AK23" i="7"/>
  <c r="AL23" i="7"/>
  <c r="R40" i="8" s="1"/>
  <c r="P40" i="8" s="1"/>
  <c r="AK24" i="7"/>
  <c r="AI37" i="7" s="1"/>
  <c r="G37" i="7" s="1"/>
  <c r="AL24" i="7"/>
  <c r="R41" i="8" s="1"/>
  <c r="P41" i="8" s="1"/>
  <c r="AK25" i="7"/>
  <c r="AL25" i="7"/>
  <c r="R42" i="8" s="1"/>
  <c r="P42" i="8" s="1"/>
  <c r="AK26" i="7"/>
  <c r="AI38" i="7" s="1"/>
  <c r="G38" i="7" s="1"/>
  <c r="AL26" i="7"/>
  <c r="R43" i="8" s="1"/>
  <c r="P43" i="8" s="1"/>
  <c r="AK27" i="7"/>
  <c r="AI39" i="7" s="1"/>
  <c r="G39" i="7" s="1"/>
  <c r="AL27" i="7"/>
  <c r="R44" i="8" s="1"/>
  <c r="P44" i="8" s="1"/>
  <c r="AK28" i="7"/>
  <c r="AI40" i="7" s="1"/>
  <c r="G40" i="7" s="1"/>
  <c r="AL28" i="7"/>
  <c r="R45" i="8" s="1"/>
  <c r="P45" i="8" s="1"/>
  <c r="AK29" i="7"/>
  <c r="AI41" i="7" s="1"/>
  <c r="G41" i="7" s="1"/>
  <c r="AL29" i="7"/>
  <c r="R46" i="8" s="1"/>
  <c r="P46" i="8" s="1"/>
  <c r="AK30" i="7"/>
  <c r="AI44" i="7" s="1"/>
  <c r="G44" i="7" s="1"/>
  <c r="AL30" i="7"/>
  <c r="R47" i="8" s="1"/>
  <c r="P47" i="8" s="1"/>
  <c r="AK31" i="7"/>
  <c r="AI45" i="7" s="1"/>
  <c r="G45" i="7" s="1"/>
  <c r="AL31" i="7"/>
  <c r="R48" i="8" s="1"/>
  <c r="P48" i="8" s="1"/>
  <c r="AK22" i="7"/>
  <c r="H11" i="6"/>
  <c r="H12" i="6"/>
  <c r="H13" i="6"/>
  <c r="H14" i="6"/>
  <c r="H15" i="6"/>
  <c r="H16" i="6"/>
  <c r="H17" i="6"/>
  <c r="H18" i="6"/>
  <c r="H19" i="6"/>
  <c r="H20" i="6"/>
  <c r="H21" i="6"/>
  <c r="H22" i="6"/>
  <c r="H23" i="6"/>
  <c r="H24" i="6"/>
  <c r="C11" i="8"/>
  <c r="D11" i="8" s="1"/>
  <c r="AK57" i="7"/>
  <c r="AI57" i="7"/>
  <c r="AH57" i="7"/>
  <c r="AI42" i="7" l="1"/>
  <c r="G42" i="7" s="1"/>
  <c r="AI43" i="7"/>
  <c r="G43" i="7" s="1"/>
  <c r="AK45" i="7"/>
  <c r="AK44" i="7"/>
  <c r="AK41" i="7"/>
  <c r="AK40" i="7"/>
  <c r="AK39" i="7"/>
  <c r="AK38" i="7"/>
  <c r="AK37" i="7"/>
  <c r="Z60" i="7"/>
  <c r="AL57" i="7"/>
  <c r="AI36" i="7"/>
  <c r="G36" i="7" s="1"/>
  <c r="D3" i="8"/>
  <c r="D22" i="8"/>
  <c r="C14" i="8"/>
  <c r="D14" i="8" s="1"/>
  <c r="C13" i="8"/>
  <c r="D13" i="8" s="1"/>
  <c r="C12" i="8"/>
  <c r="D12" i="8" s="1"/>
  <c r="C10" i="8"/>
  <c r="D10" i="8" s="1"/>
  <c r="C9" i="8"/>
  <c r="D9" i="8" s="1"/>
  <c r="C8" i="8"/>
  <c r="D8" i="8" s="1"/>
  <c r="C7" i="8"/>
  <c r="D7" i="8" s="1"/>
  <c r="C6" i="8"/>
  <c r="D6" i="8" s="1"/>
  <c r="C17" i="8"/>
  <c r="C18" i="8" s="1"/>
  <c r="D18" i="8" s="1"/>
  <c r="G46" i="7" l="1"/>
  <c r="AK43" i="7"/>
  <c r="AK42" i="7"/>
  <c r="AK36" i="7"/>
  <c r="C19" i="8"/>
  <c r="D19" i="8" s="1"/>
  <c r="C20" i="8"/>
  <c r="D20" i="8" s="1"/>
  <c r="C21" i="8"/>
  <c r="D21" i="8" s="1"/>
  <c r="J20" i="6" l="1"/>
  <c r="J21" i="6"/>
  <c r="J22" i="6"/>
  <c r="J23" i="6"/>
  <c r="J24" i="6"/>
  <c r="E24" i="6"/>
  <c r="E15" i="6"/>
  <c r="E16" i="6"/>
  <c r="E17" i="6"/>
  <c r="E18" i="6"/>
  <c r="E19" i="6"/>
  <c r="E20" i="6"/>
  <c r="E21" i="6"/>
  <c r="E22" i="6"/>
  <c r="E23" i="6"/>
  <c r="J10" i="7"/>
  <c r="J11" i="7"/>
  <c r="J12" i="7"/>
  <c r="J13" i="7"/>
  <c r="J14" i="7"/>
  <c r="J15" i="7"/>
  <c r="J16" i="7"/>
  <c r="J17" i="7"/>
  <c r="J18" i="7"/>
  <c r="E10" i="7"/>
  <c r="E11" i="7"/>
  <c r="E12" i="7"/>
  <c r="E13" i="7"/>
  <c r="E14" i="7"/>
  <c r="E15" i="7"/>
  <c r="E16" i="7"/>
  <c r="E17" i="7"/>
  <c r="E18" i="7"/>
  <c r="J9" i="7"/>
  <c r="E9" i="7"/>
  <c r="D10" i="7"/>
  <c r="D11" i="7"/>
  <c r="D12" i="7"/>
  <c r="D13" i="7"/>
  <c r="D14" i="7"/>
  <c r="D15" i="7"/>
  <c r="D16" i="7"/>
  <c r="D17" i="7"/>
  <c r="D18" i="7"/>
  <c r="L56" i="7"/>
  <c r="AI25" i="7"/>
  <c r="AI26" i="7"/>
  <c r="AI27" i="7"/>
  <c r="AI28" i="7"/>
  <c r="AI29" i="7"/>
  <c r="AI30" i="7"/>
  <c r="AI31" i="7"/>
  <c r="AH30" i="7"/>
  <c r="AH31" i="7"/>
  <c r="AH25" i="7"/>
  <c r="AH26" i="7"/>
  <c r="AH27" i="7"/>
  <c r="AH28" i="7"/>
  <c r="AH29" i="7"/>
  <c r="AG23" i="7"/>
  <c r="AJ37" i="7"/>
  <c r="AH37" i="7" s="1"/>
  <c r="AJ38" i="7"/>
  <c r="AH38" i="7" s="1"/>
  <c r="AJ39" i="7"/>
  <c r="AH39" i="7" s="1"/>
  <c r="AJ40" i="7"/>
  <c r="AH40" i="7" s="1"/>
  <c r="AJ41" i="7"/>
  <c r="AH41" i="7" s="1"/>
  <c r="AJ42" i="7"/>
  <c r="AH42" i="7" s="1"/>
  <c r="AJ43" i="7"/>
  <c r="AH43" i="7" s="1"/>
  <c r="AJ44" i="7"/>
  <c r="AH44" i="7" s="1"/>
  <c r="AJ45" i="7"/>
  <c r="AH45" i="7" s="1"/>
  <c r="AJ36" i="7"/>
  <c r="AH36" i="7" s="1"/>
  <c r="D36" i="7" s="1"/>
  <c r="AG24" i="7"/>
  <c r="AG25" i="7"/>
  <c r="D42" i="8" s="1"/>
  <c r="AG26" i="7"/>
  <c r="D43" i="8" s="1"/>
  <c r="AG27" i="7"/>
  <c r="D44" i="8" s="1"/>
  <c r="AG28" i="7"/>
  <c r="D45" i="8" s="1"/>
  <c r="AG29" i="7"/>
  <c r="D46" i="8" s="1"/>
  <c r="AG30" i="7"/>
  <c r="D47" i="8" s="1"/>
  <c r="AG31" i="7"/>
  <c r="D48" i="8" s="1"/>
  <c r="B25" i="7"/>
  <c r="S39" i="7" s="1"/>
  <c r="B26" i="7"/>
  <c r="S40" i="7" s="1"/>
  <c r="B27" i="7"/>
  <c r="S41" i="7" s="1"/>
  <c r="B28" i="7"/>
  <c r="S42" i="7" s="1"/>
  <c r="B29" i="7"/>
  <c r="S43" i="7" s="1"/>
  <c r="B30" i="7"/>
  <c r="S44" i="7" s="1"/>
  <c r="B31" i="7"/>
  <c r="S45" i="7" s="1"/>
  <c r="B24" i="7"/>
  <c r="S38" i="7" s="1"/>
  <c r="B23" i="7"/>
  <c r="S37" i="7" s="1"/>
  <c r="T36" i="7"/>
  <c r="D9" i="7"/>
  <c r="T23" i="7" l="1"/>
  <c r="T37" i="7" s="1"/>
  <c r="D40" i="8"/>
  <c r="D41" i="8"/>
  <c r="AJ23" i="7"/>
  <c r="T28" i="7"/>
  <c r="T42" i="7" s="1"/>
  <c r="AJ27" i="7"/>
  <c r="T30" i="7"/>
  <c r="T44" i="7" s="1"/>
  <c r="AJ29" i="7"/>
  <c r="T27" i="7"/>
  <c r="T41" i="7" s="1"/>
  <c r="AJ26" i="7"/>
  <c r="T26" i="7"/>
  <c r="T40" i="7" s="1"/>
  <c r="AJ25" i="7"/>
  <c r="T25" i="7"/>
  <c r="T39" i="7" s="1"/>
  <c r="AJ24" i="7"/>
  <c r="T24" i="7"/>
  <c r="T38" i="7" s="1"/>
  <c r="T31" i="7"/>
  <c r="T45" i="7" s="1"/>
  <c r="AJ30" i="7"/>
  <c r="AJ31" i="7"/>
  <c r="T29" i="7"/>
  <c r="T43" i="7" s="1"/>
  <c r="AJ28" i="7"/>
  <c r="V10" i="6"/>
  <c r="W10" i="6"/>
  <c r="K24" i="6"/>
  <c r="M11" i="6"/>
  <c r="M12" i="6"/>
  <c r="M13" i="6"/>
  <c r="M14" i="6"/>
  <c r="M15" i="6"/>
  <c r="M16" i="6"/>
  <c r="M17" i="6"/>
  <c r="M18" i="6"/>
  <c r="M19" i="6"/>
  <c r="M20" i="6"/>
  <c r="M21" i="6"/>
  <c r="M22" i="6"/>
  <c r="M23" i="6"/>
  <c r="M24" i="6"/>
  <c r="K11" i="6"/>
  <c r="K12" i="6"/>
  <c r="K13" i="6"/>
  <c r="K14" i="6"/>
  <c r="K15" i="6"/>
  <c r="K16" i="6"/>
  <c r="K17" i="6"/>
  <c r="K18" i="6"/>
  <c r="K19" i="6"/>
  <c r="K20" i="6"/>
  <c r="K21" i="6"/>
  <c r="K22" i="6"/>
  <c r="K23" i="6"/>
  <c r="I11" i="6"/>
  <c r="I12" i="6"/>
  <c r="I13" i="6"/>
  <c r="I14" i="6"/>
  <c r="I15" i="6"/>
  <c r="I16" i="6"/>
  <c r="I17" i="6"/>
  <c r="I18" i="6"/>
  <c r="I19" i="6"/>
  <c r="I20" i="6"/>
  <c r="I21" i="6"/>
  <c r="I22" i="6"/>
  <c r="I23" i="6"/>
  <c r="I24" i="6"/>
  <c r="J11" i="6"/>
  <c r="J12" i="6"/>
  <c r="J13" i="6"/>
  <c r="J14" i="6"/>
  <c r="J15" i="6"/>
  <c r="J16" i="6"/>
  <c r="J17" i="6"/>
  <c r="J18" i="6"/>
  <c r="J19" i="6"/>
  <c r="Y10" i="6"/>
  <c r="X10" i="6"/>
  <c r="U10" i="6"/>
  <c r="T10" i="6"/>
  <c r="S10" i="6"/>
  <c r="U35" i="4"/>
  <c r="R35" i="4"/>
  <c r="AG3" i="4"/>
  <c r="I10" i="6" l="1"/>
  <c r="M10" i="6"/>
  <c r="K10" i="6"/>
  <c r="H10" i="6"/>
  <c r="J10" i="6"/>
  <c r="AL39" i="7" l="1"/>
  <c r="N39" i="7" s="1"/>
  <c r="AL41" i="7"/>
  <c r="N41" i="7" s="1"/>
  <c r="D43" i="7"/>
  <c r="AL43" i="7"/>
  <c r="N43" i="7" s="1"/>
  <c r="AL44" i="7"/>
  <c r="N44" i="7" s="1"/>
  <c r="D38" i="7"/>
  <c r="AL38" i="7"/>
  <c r="N38" i="7" s="1"/>
  <c r="AL40" i="7"/>
  <c r="N40" i="7" s="1"/>
  <c r="AL45" i="7"/>
  <c r="N45" i="7" s="1"/>
  <c r="AL42" i="7"/>
  <c r="N42" i="7" s="1"/>
  <c r="D42" i="7"/>
  <c r="D45" i="7"/>
  <c r="D40" i="7"/>
  <c r="D39" i="7"/>
  <c r="D44" i="7"/>
  <c r="AL36" i="7"/>
  <c r="N36" i="7" s="1"/>
  <c r="D37" i="7"/>
  <c r="AL37" i="7"/>
  <c r="N37" i="7" s="1"/>
  <c r="D41" i="7"/>
  <c r="E11" i="6"/>
  <c r="E12" i="6"/>
  <c r="E13" i="6"/>
  <c r="E14" i="6"/>
  <c r="E10" i="6"/>
  <c r="O10" i="6"/>
  <c r="O24" i="6"/>
  <c r="G24" i="6"/>
  <c r="O23" i="6"/>
  <c r="G23" i="6"/>
  <c r="O22" i="6"/>
  <c r="G22" i="6"/>
  <c r="O21" i="6"/>
  <c r="G21" i="6"/>
  <c r="O20" i="6"/>
  <c r="G20" i="6"/>
  <c r="O19" i="6"/>
  <c r="G19" i="6"/>
  <c r="O18" i="6"/>
  <c r="G18" i="6"/>
  <c r="O17" i="6"/>
  <c r="G17" i="6"/>
  <c r="O16" i="6"/>
  <c r="G16" i="6"/>
  <c r="O15" i="6"/>
  <c r="G15" i="6"/>
  <c r="O14" i="6"/>
  <c r="G14" i="6"/>
  <c r="O13" i="6"/>
  <c r="G13" i="6"/>
  <c r="O12" i="6"/>
  <c r="G12" i="6"/>
  <c r="O11" i="6"/>
  <c r="G11" i="6"/>
  <c r="V11" i="4"/>
  <c r="E6" i="6" s="1"/>
  <c r="V9" i="4"/>
  <c r="V8" i="4"/>
  <c r="O2" i="6"/>
  <c r="M2" i="6"/>
  <c r="AA3" i="4"/>
  <c r="N46" i="7" l="1"/>
  <c r="D46" i="7"/>
  <c r="R27" i="4" s="1"/>
  <c r="E15" i="4"/>
  <c r="K2" i="6"/>
  <c r="R28" i="4"/>
  <c r="G10" i="6"/>
</calcChain>
</file>

<file path=xl/sharedStrings.xml><?xml version="1.0" encoding="utf-8"?>
<sst xmlns="http://schemas.openxmlformats.org/spreadsheetml/2006/main" count="1759" uniqueCount="717">
  <si>
    <t>●文書番号を入力してください</t>
    <rPh sb="1" eb="5">
      <t>ブンショバンゴウ</t>
    </rPh>
    <rPh sb="6" eb="8">
      <t>ニュウリョク</t>
    </rPh>
    <phoneticPr fontId="4"/>
  </si>
  <si>
    <t>第</t>
    <phoneticPr fontId="4"/>
  </si>
  <si>
    <t>号</t>
    <rPh sb="0" eb="1">
      <t>ゴウ</t>
    </rPh>
    <phoneticPr fontId="4"/>
  </si>
  <si>
    <t>令和</t>
    <phoneticPr fontId="4"/>
  </si>
  <si>
    <t>年</t>
    <phoneticPr fontId="4"/>
  </si>
  <si>
    <t>月</t>
    <rPh sb="0" eb="1">
      <t>ガツ</t>
    </rPh>
    <phoneticPr fontId="4"/>
  </si>
  <si>
    <t>日</t>
    <rPh sb="0" eb="1">
      <t>ニチ</t>
    </rPh>
    <phoneticPr fontId="4"/>
  </si>
  <si>
    <t>●文書作成日を入力してください</t>
    <rPh sb="1" eb="3">
      <t>ブンショ</t>
    </rPh>
    <rPh sb="3" eb="6">
      <t>サクセイビ</t>
    </rPh>
    <rPh sb="7" eb="9">
      <t>ニュウリョク</t>
    </rPh>
    <phoneticPr fontId="4"/>
  </si>
  <si>
    <t>パシフィックコンサルタンツ株式会社</t>
  </si>
  <si>
    <t>パシフィックリプロサービス株式会社</t>
  </si>
  <si>
    <t>代表取締役社長　殿</t>
    <phoneticPr fontId="7"/>
  </si>
  <si>
    <t>住所</t>
    <phoneticPr fontId="4"/>
  </si>
  <si>
    <t xml:space="preserve">都道府県 </t>
  </si>
  <si>
    <t>東京都</t>
  </si>
  <si>
    <t xml:space="preserve">市区町村 </t>
  </si>
  <si>
    <t>法人名（個人事業主の場合は商号・屋号等）</t>
    <phoneticPr fontId="4"/>
  </si>
  <si>
    <t xml:space="preserve">町名地番 </t>
  </si>
  <si>
    <t xml:space="preserve">建物名称 </t>
  </si>
  <si>
    <t>代表者名</t>
    <phoneticPr fontId="4"/>
  </si>
  <si>
    <t>令和</t>
    <phoneticPr fontId="7"/>
  </si>
  <si>
    <t>年度AI･IoT等を活用した更なる輸送効率化推進事業費補助金（ビッグデータを活</t>
  </si>
  <si>
    <t>役職名</t>
  </si>
  <si>
    <t>用した効率的かつ適切な自動車整備による使用過程車の省エネ性能維持推進事業）補助金交</t>
    <rPh sb="37" eb="40">
      <t>ホジョキン</t>
    </rPh>
    <rPh sb="40" eb="41">
      <t>コウ</t>
    </rPh>
    <phoneticPr fontId="8"/>
  </si>
  <si>
    <t>姓</t>
  </si>
  <si>
    <t>付申請書</t>
  </si>
  <si>
    <t>名</t>
  </si>
  <si>
    <t>　AI･IoT等を活用した更なる輸送効率化推進事業費補助金（ビッグデータを活用した効率的かつ適切な自動車整備による使用過程車の省エネ性能維持推進事業）交付規程第４条の規定に基づき、下記のとおり上記補助金の交付を申請します。</t>
    <phoneticPr fontId="7"/>
  </si>
  <si>
    <t>記</t>
    <rPh sb="0" eb="1">
      <t>キ</t>
    </rPh>
    <phoneticPr fontId="7"/>
  </si>
  <si>
    <t>１．補助事業の名称</t>
  </si>
  <si>
    <t>２．補助金交付申請額</t>
  </si>
  <si>
    <t>　（１）補助事業に要する経費の総額</t>
    <phoneticPr fontId="4"/>
  </si>
  <si>
    <t>円</t>
    <rPh sb="0" eb="1">
      <t>エン</t>
    </rPh>
    <phoneticPr fontId="7"/>
  </si>
  <si>
    <t>　（２）補助対象経費の総額</t>
    <phoneticPr fontId="4"/>
  </si>
  <si>
    <t>３．補助事業に要する経費、補助対象経費、補助金の額及び補助対象スキャンツールの型式等</t>
    <phoneticPr fontId="4"/>
  </si>
  <si>
    <t>（別紙１による）</t>
    <phoneticPr fontId="4"/>
  </si>
  <si>
    <t>４．補助事業の開始及び完了予定年月日</t>
    <phoneticPr fontId="4"/>
  </si>
  <si>
    <t>　（１）開 始 年 月 日</t>
    <phoneticPr fontId="4"/>
  </si>
  <si>
    <t>交付決定年月日</t>
    <rPh sb="0" eb="4">
      <t>コウフケッテイ</t>
    </rPh>
    <rPh sb="4" eb="7">
      <t>ネンガッピ</t>
    </rPh>
    <phoneticPr fontId="7"/>
  </si>
  <si>
    <t>●補助事業の完了予定年月日を入力してください</t>
    <rPh sb="1" eb="3">
      <t>ホジョ</t>
    </rPh>
    <rPh sb="3" eb="5">
      <t>ジギョウ</t>
    </rPh>
    <rPh sb="6" eb="8">
      <t>カンリョウ</t>
    </rPh>
    <rPh sb="8" eb="10">
      <t>ヨテイ</t>
    </rPh>
    <rPh sb="10" eb="13">
      <t>ネンガッピ</t>
    </rPh>
    <rPh sb="14" eb="16">
      <t>ニュウリョク</t>
    </rPh>
    <phoneticPr fontId="4"/>
  </si>
  <si>
    <t>　（２）完了予定年月日</t>
    <phoneticPr fontId="4"/>
  </si>
  <si>
    <t>（注）申請書には、次の事項を記載した書面を添付すること。</t>
  </si>
  <si>
    <t>（１）</t>
  </si>
  <si>
    <t>補助対象事業者であることを証する地方運輸局長等が交付した認証書（写）又は指定書（写）若しくは認定書（写）、また、自動車整備士を該当施設に配置されている場合は、地方運輸局長等が交付した整備士合格証明書（写）若しくは整備士手帳（写）であって、補助対象設備を設置する事業場のもの。</t>
    <phoneticPr fontId="7"/>
  </si>
  <si>
    <t>（２）</t>
  </si>
  <si>
    <t>補助事業に要する経費の見積書（対象機器のメーカー名・名称・型式・品番・ソフトのバージョンが明記されているもので、補助対象経費・対象外経費が明確に区分されているもの。消費税別表示であること。）</t>
    <phoneticPr fontId="7"/>
  </si>
  <si>
    <t>（３）</t>
  </si>
  <si>
    <t>法人にあっては役員名簿、個人事業者にあっては申請者情報（別紙２）</t>
    <phoneticPr fontId="7"/>
  </si>
  <si>
    <t>（４）</t>
  </si>
  <si>
    <t>その他ＰＣＫＫが指示する書面等</t>
  </si>
  <si>
    <t>（備考）用紙は、日本産業規格Ａ４とし、縦位置とする。</t>
  </si>
  <si>
    <t>【補助対象スキャンツールを設置する事業場】</t>
    <phoneticPr fontId="4"/>
  </si>
  <si>
    <t>事業場</t>
  </si>
  <si>
    <t>認証・指定
・認定番号
または、
整備士
合格証書番号</t>
    <rPh sb="7" eb="11">
      <t>ニンテイバンゴウ</t>
    </rPh>
    <rPh sb="17" eb="20">
      <t>セイビシ</t>
    </rPh>
    <rPh sb="21" eb="27">
      <t>ゴウカクショウショバンゴウ</t>
    </rPh>
    <phoneticPr fontId="8"/>
  </si>
  <si>
    <t>事業場名</t>
    <rPh sb="0" eb="4">
      <t>ジギョウバメイ</t>
    </rPh>
    <phoneticPr fontId="4"/>
  </si>
  <si>
    <t>都道府県</t>
    <rPh sb="0" eb="4">
      <t>トドウフケン</t>
    </rPh>
    <phoneticPr fontId="4"/>
  </si>
  <si>
    <t>市区町村</t>
    <rPh sb="0" eb="4">
      <t>シクチョウソン</t>
    </rPh>
    <phoneticPr fontId="4"/>
  </si>
  <si>
    <t>町名地番 　</t>
    <rPh sb="0" eb="2">
      <t>チョウメイ</t>
    </rPh>
    <rPh sb="2" eb="4">
      <t>チバン</t>
    </rPh>
    <phoneticPr fontId="2"/>
  </si>
  <si>
    <t>建物名称 　</t>
    <rPh sb="0" eb="2">
      <t>タテモノ</t>
    </rPh>
    <rPh sb="2" eb="4">
      <t>メイショウ</t>
    </rPh>
    <phoneticPr fontId="2"/>
  </si>
  <si>
    <t>事業場1</t>
    <phoneticPr fontId="4"/>
  </si>
  <si>
    <t>事業場2</t>
    <phoneticPr fontId="4"/>
  </si>
  <si>
    <t>【補助対象スキャンツールの型式等】</t>
    <phoneticPr fontId="4"/>
  </si>
  <si>
    <t>事業場</t>
    <phoneticPr fontId="7"/>
  </si>
  <si>
    <t>メーカー名/ｺｰﾄﾞ</t>
  </si>
  <si>
    <t>名称・型式/ｺｰﾄﾞ</t>
  </si>
  <si>
    <t>事業場番号</t>
    <rPh sb="0" eb="3">
      <t>ジギョウバ</t>
    </rPh>
    <rPh sb="3" eb="5">
      <t>バンゴウ</t>
    </rPh>
    <phoneticPr fontId="4"/>
  </si>
  <si>
    <t>機器コード</t>
    <rPh sb="0" eb="2">
      <t>キキ</t>
    </rPh>
    <phoneticPr fontId="4"/>
  </si>
  <si>
    <t>メーカー名</t>
    <rPh sb="4" eb="5">
      <t>メイ</t>
    </rPh>
    <phoneticPr fontId="4"/>
  </si>
  <si>
    <t>名称・型式</t>
    <rPh sb="0" eb="2">
      <t>メイショウ</t>
    </rPh>
    <rPh sb="3" eb="5">
      <t>カタシキ</t>
    </rPh>
    <phoneticPr fontId="4"/>
  </si>
  <si>
    <t>品番</t>
    <rPh sb="0" eb="2">
      <t>ヒンバン</t>
    </rPh>
    <phoneticPr fontId="4"/>
  </si>
  <si>
    <t>ソフトのバージョン</t>
    <phoneticPr fontId="4"/>
  </si>
  <si>
    <t>1台目</t>
    <rPh sb="1" eb="3">
      <t>ダイメ</t>
    </rPh>
    <phoneticPr fontId="4"/>
  </si>
  <si>
    <t>【補助事業に要する経費、補助対象経費、補助金の額】</t>
    <phoneticPr fontId="4"/>
  </si>
  <si>
    <t>補助事業に要する経費</t>
    <rPh sb="0" eb="4">
      <t>ホジョジギョウ</t>
    </rPh>
    <rPh sb="5" eb="6">
      <t>ヨウ</t>
    </rPh>
    <rPh sb="8" eb="10">
      <t>ケイヒ</t>
    </rPh>
    <phoneticPr fontId="4"/>
  </si>
  <si>
    <t>（単位：円）</t>
    <phoneticPr fontId="4"/>
  </si>
  <si>
    <t>補助対象経費</t>
    <rPh sb="0" eb="6">
      <t>ホジョタイショウケイヒ</t>
    </rPh>
    <phoneticPr fontId="4"/>
  </si>
  <si>
    <t>内訳</t>
  </si>
  <si>
    <t>補助事業に
要する経費</t>
    <phoneticPr fontId="7"/>
  </si>
  <si>
    <t>補助対象経費</t>
  </si>
  <si>
    <t>補助率</t>
  </si>
  <si>
    <t>補助金の額</t>
  </si>
  <si>
    <t>１／３以内</t>
  </si>
  <si>
    <t>（税抜）</t>
    <rPh sb="1" eb="3">
      <t>ゼイヌキ</t>
    </rPh>
    <phoneticPr fontId="4"/>
  </si>
  <si>
    <t>合　計</t>
    <rPh sb="0" eb="1">
      <t>ゴウ</t>
    </rPh>
    <rPh sb="2" eb="3">
      <t>ケイ</t>
    </rPh>
    <phoneticPr fontId="7"/>
  </si>
  <si>
    <t>（注）</t>
  </si>
  <si>
    <t>（１）</t>
    <phoneticPr fontId="7"/>
  </si>
  <si>
    <t>補助事業に要する経費、補助対象経費、補助金の額には消費税相当分の金額は含まないこと。</t>
  </si>
  <si>
    <t>補助対象経費を補助率で乗じた額が15万円を下回る場合の補助金の額欄に記載する金額は、</t>
  </si>
  <si>
    <t>補助対象経費を補助率で乗じた額が15万円を超える場合の補助金の額欄に記載する金額は、</t>
  </si>
  <si>
    <t>【本交付申請書に係る質問等連絡先及び担当者名】</t>
    <phoneticPr fontId="4"/>
  </si>
  <si>
    <t>担当部署及び役職</t>
  </si>
  <si>
    <t>担当者名</t>
  </si>
  <si>
    <r>
      <t>（</t>
    </r>
    <r>
      <rPr>
        <sz val="10.5"/>
        <color theme="1"/>
        <rFont val="Century"/>
        <family val="1"/>
      </rPr>
      <t>E-mail</t>
    </r>
    <r>
      <rPr>
        <sz val="10.5"/>
        <color theme="1"/>
        <rFont val="ＭＳ 明朝"/>
        <family val="1"/>
        <charset val="128"/>
      </rPr>
      <t>）</t>
    </r>
    <phoneticPr fontId="7"/>
  </si>
  <si>
    <t>（別紙２）</t>
  </si>
  <si>
    <r>
      <t>役員名簿（</t>
    </r>
    <r>
      <rPr>
        <sz val="10.5"/>
        <color rgb="FF000000"/>
        <rFont val="ＭＳ 明朝"/>
        <family val="1"/>
        <charset val="128"/>
      </rPr>
      <t>個人事業主の場合は申請者情報</t>
    </r>
    <r>
      <rPr>
        <sz val="10.5"/>
        <color theme="1"/>
        <rFont val="ＭＳ 明朝"/>
        <family val="1"/>
        <charset val="128"/>
      </rPr>
      <t>）</t>
    </r>
  </si>
  <si>
    <t>法人名（個人事業主の場合は商号・屋号等）</t>
  </si>
  <si>
    <t>氏名　カ　ナ</t>
  </si>
  <si>
    <t>生年月日</t>
  </si>
  <si>
    <t xml:space="preserve">
性別</t>
  </si>
  <si>
    <t>和
暦</t>
    <phoneticPr fontId="7"/>
  </si>
  <si>
    <t>年</t>
  </si>
  <si>
    <t>月</t>
  </si>
  <si>
    <t>日</t>
  </si>
  <si>
    <t>事業場3</t>
  </si>
  <si>
    <t>事業場4</t>
  </si>
  <si>
    <t>事業場5</t>
  </si>
  <si>
    <t>事業場6</t>
  </si>
  <si>
    <t>事業場7</t>
  </si>
  <si>
    <t>事業場8</t>
  </si>
  <si>
    <t>事業場9</t>
  </si>
  <si>
    <t>事業場10</t>
  </si>
  <si>
    <t>担当部署</t>
    <phoneticPr fontId="4"/>
  </si>
  <si>
    <t>※機器コードはプルダウンから選択するか、【補助対象機器一覧】シートのコードを貼り付けてください</t>
    <rPh sb="1" eb="3">
      <t>キキ</t>
    </rPh>
    <rPh sb="14" eb="16">
      <t>センタク</t>
    </rPh>
    <rPh sb="21" eb="29">
      <t>ホジョタイショウキキイチラン</t>
    </rPh>
    <rPh sb="38" eb="39">
      <t>ハ</t>
    </rPh>
    <rPh sb="40" eb="41">
      <t>ツ</t>
    </rPh>
    <phoneticPr fontId="4"/>
  </si>
  <si>
    <t>形態番号</t>
    <rPh sb="0" eb="2">
      <t>ケイタイ</t>
    </rPh>
    <rPh sb="2" eb="4">
      <t>バンゴウ</t>
    </rPh>
    <phoneticPr fontId="4"/>
  </si>
  <si>
    <t>データ出力形式</t>
    <rPh sb="3" eb="7">
      <t>シュツリョクケイシキ</t>
    </rPh>
    <phoneticPr fontId="4"/>
  </si>
  <si>
    <t>令和5年度　補助対象機器一覧</t>
    <rPh sb="0" eb="2">
      <t>レイワ</t>
    </rPh>
    <rPh sb="3" eb="5">
      <t>ネンド</t>
    </rPh>
    <rPh sb="6" eb="14">
      <t>ホジョタイショウキキイチラン</t>
    </rPh>
    <phoneticPr fontId="4"/>
  </si>
  <si>
    <t>個人事業主</t>
    <rPh sb="0" eb="5">
      <t>コジンジギョウヌシ</t>
    </rPh>
    <phoneticPr fontId="4"/>
  </si>
  <si>
    <t>事業場2</t>
    <rPh sb="0" eb="3">
      <t>ジギョウバ</t>
    </rPh>
    <phoneticPr fontId="4"/>
  </si>
  <si>
    <t>プルダウンで選択</t>
    <rPh sb="6" eb="8">
      <t>センタク</t>
    </rPh>
    <phoneticPr fontId="2"/>
  </si>
  <si>
    <t>@</t>
    <phoneticPr fontId="4"/>
  </si>
  <si>
    <t>性別</t>
    <rPh sb="0" eb="2">
      <t>セイベツ</t>
    </rPh>
    <phoneticPr fontId="4"/>
  </si>
  <si>
    <t>男</t>
    <rPh sb="0" eb="1">
      <t>オトコ</t>
    </rPh>
    <phoneticPr fontId="4"/>
  </si>
  <si>
    <t>役職</t>
    <rPh sb="0" eb="2">
      <t>ヤクショク</t>
    </rPh>
    <phoneticPr fontId="4"/>
  </si>
  <si>
    <t>氏名　漢字</t>
    <rPh sb="0" eb="2">
      <t>シメイ</t>
    </rPh>
    <rPh sb="3" eb="5">
      <t>カンジ</t>
    </rPh>
    <phoneticPr fontId="4"/>
  </si>
  <si>
    <t>氏名　カナ</t>
    <rPh sb="0" eb="2">
      <t>シメイ</t>
    </rPh>
    <phoneticPr fontId="4"/>
  </si>
  <si>
    <t>生年月日</t>
    <rPh sb="0" eb="4">
      <t>セイネンガッピ</t>
    </rPh>
    <phoneticPr fontId="4"/>
  </si>
  <si>
    <t>姓</t>
    <rPh sb="0" eb="1">
      <t>セイ</t>
    </rPh>
    <phoneticPr fontId="4"/>
  </si>
  <si>
    <t>名</t>
    <rPh sb="0" eb="1">
      <t>メイ</t>
    </rPh>
    <phoneticPr fontId="4"/>
  </si>
  <si>
    <t>代表者の役職</t>
    <rPh sb="0" eb="3">
      <t>ダイヒョウシャ</t>
    </rPh>
    <phoneticPr fontId="4"/>
  </si>
  <si>
    <t>セイ</t>
    <phoneticPr fontId="4"/>
  </si>
  <si>
    <t>メイ</t>
    <phoneticPr fontId="4"/>
  </si>
  <si>
    <t>女</t>
    <rPh sb="0" eb="1">
      <t>オンナ</t>
    </rPh>
    <phoneticPr fontId="4"/>
  </si>
  <si>
    <t>北海道</t>
  </si>
  <si>
    <t>オーテル・インテリジェント・テクノロジー株式会社</t>
    <rPh sb="20" eb="24">
      <t>カブシキガイシャ</t>
    </rPh>
    <phoneticPr fontId="4"/>
  </si>
  <si>
    <t>代表者</t>
    <rPh sb="0" eb="3">
      <t>ダイヒョウシャ</t>
    </rPh>
    <phoneticPr fontId="4"/>
  </si>
  <si>
    <t>←緑色のセル…任意</t>
    <rPh sb="1" eb="3">
      <t>ミドリイロ</t>
    </rPh>
    <rPh sb="7" eb="9">
      <t>ニンイ</t>
    </rPh>
    <phoneticPr fontId="4"/>
  </si>
  <si>
    <t>機器コード(手入力)</t>
    <rPh sb="0" eb="2">
      <t>キキ</t>
    </rPh>
    <rPh sb="6" eb="9">
      <t>テニュウリョク</t>
    </rPh>
    <phoneticPr fontId="4"/>
  </si>
  <si>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</si>
  <si>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</si>
  <si>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</si>
  <si>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</si>
  <si>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</si>
  <si>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</si>
  <si>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</si>
  <si>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</si>
  <si>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</si>
  <si>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</si>
  <si>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</si>
  <si>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</si>
  <si>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</si>
  <si>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</si>
  <si>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</si>
  <si>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</si>
  <si>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</si>
  <si>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</si>
  <si>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</si>
  <si>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</si>
  <si>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</si>
  <si>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</si>
  <si>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</si>
  <si>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</si>
  <si>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</si>
  <si>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</si>
  <si>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</si>
  <si>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</si>
  <si>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</si>
  <si>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</si>
  <si>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</si>
  <si>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</si>
  <si>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</si>
  <si>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</si>
  <si>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</si>
  <si>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</si>
  <si>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</si>
  <si>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</si>
  <si>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</si>
  <si>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</si>
  <si>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</si>
  <si>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</si>
  <si>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</si>
  <si>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</si>
  <si>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</si>
  <si>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代表取締役</t>
    <rPh sb="0" eb="5">
      <t>ダイヒョウトリシマリヤク</t>
    </rPh>
    <phoneticPr fontId="4"/>
  </si>
  <si>
    <t>代表</t>
    <rPh sb="0" eb="2">
      <t>ダイヒョウ</t>
    </rPh>
    <phoneticPr fontId="4"/>
  </si>
  <si>
    <t>取締役</t>
    <rPh sb="0" eb="3">
      <t>トリシマリヤク</t>
    </rPh>
    <phoneticPr fontId="4"/>
  </si>
  <si>
    <t>代表理事</t>
    <rPh sb="0" eb="4">
      <t>ダイヒョウリジ</t>
    </rPh>
    <phoneticPr fontId="4"/>
  </si>
  <si>
    <t>事業形態</t>
    <rPh sb="0" eb="4">
      <t>ジギョウケイタイ</t>
    </rPh>
    <phoneticPr fontId="4"/>
  </si>
  <si>
    <t>※税抜金額を入力してください</t>
    <rPh sb="1" eb="3">
      <t>ゼイヌキ</t>
    </rPh>
    <rPh sb="3" eb="5">
      <t>キンガク</t>
    </rPh>
    <rPh sb="6" eb="8">
      <t>ニュウリョク</t>
    </rPh>
    <phoneticPr fontId="4"/>
  </si>
  <si>
    <t>色が付いたセルに入力してください</t>
    <rPh sb="0" eb="1">
      <t>イロ</t>
    </rPh>
    <rPh sb="2" eb="3">
      <t>ツ</t>
    </rPh>
    <rPh sb="8" eb="10">
      <t>ニュウリョク</t>
    </rPh>
    <phoneticPr fontId="4"/>
  </si>
  <si>
    <t>法人</t>
    <rPh sb="0" eb="2">
      <t>ホウジン</t>
    </rPh>
    <phoneticPr fontId="4"/>
  </si>
  <si>
    <t>●代表者の情報を入力してください</t>
    <rPh sb="1" eb="4">
      <t>ダイヒョウシャ</t>
    </rPh>
    <rPh sb="5" eb="7">
      <t>ジョウホウ</t>
    </rPh>
    <rPh sb="8" eb="10">
      <t>ニュウリョク</t>
    </rPh>
    <phoneticPr fontId="4"/>
  </si>
  <si>
    <t>法人名・屋号名</t>
    <rPh sb="0" eb="2">
      <t>ホウジン</t>
    </rPh>
    <rPh sb="2" eb="3">
      <t>メイ</t>
    </rPh>
    <rPh sb="4" eb="7">
      <t>ヤゴウメイ</t>
    </rPh>
    <phoneticPr fontId="2"/>
  </si>
  <si>
    <t>設備を設置する事業場名</t>
    <phoneticPr fontId="4"/>
  </si>
  <si>
    <t>ｿﾌﾄのﾊﾞｰｼﾞｮﾝ/ｺｰﾄﾞ</t>
    <phoneticPr fontId="4"/>
  </si>
  <si>
    <t>令和</t>
    <rPh sb="0" eb="2">
      <t>レイワ</t>
    </rPh>
    <phoneticPr fontId="4"/>
  </si>
  <si>
    <t>1,000円未満を切り捨てた額とする。</t>
  </si>
  <si>
    <t>150,000円とする。</t>
  </si>
  <si>
    <t>補助対象外経費</t>
    <rPh sb="0" eb="5">
      <t>ホジョタイショウガイ</t>
    </rPh>
    <rPh sb="5" eb="7">
      <t>ケイヒ</t>
    </rPh>
    <phoneticPr fontId="4"/>
  </si>
  <si>
    <t>様式第1別紙1を入力する（クリックすると入力シートへ移動します）</t>
    <rPh sb="0" eb="3">
      <t>ヨウシキダイ</t>
    </rPh>
    <rPh sb="4" eb="6">
      <t>ベッシ</t>
    </rPh>
    <rPh sb="8" eb="10">
      <t>ニュウリョク</t>
    </rPh>
    <rPh sb="20" eb="22">
      <t>ニュウリョク</t>
    </rPh>
    <rPh sb="26" eb="28">
      <t>イドウ</t>
    </rPh>
    <phoneticPr fontId="4"/>
  </si>
  <si>
    <t>様式第1別紙2を入力する（クリックすると入力シートへ移動します）</t>
    <rPh sb="0" eb="3">
      <t>ヨウシキダイ</t>
    </rPh>
    <rPh sb="4" eb="6">
      <t>ベッシ</t>
    </rPh>
    <rPh sb="8" eb="10">
      <t>ニュウリョク</t>
    </rPh>
    <phoneticPr fontId="4"/>
  </si>
  <si>
    <t>役員名簿については、氏名カナ（全角、姓と名の間も全角で１マス空け）、氏名漢字（全角、姓と名の間も全角で１マス空け）、生年月日（全角で大正はＴ、昭和はＳ、平成はＨ、数字は２桁全角）、性別（全角で男性はＭ、女　性はＦ）、法人名（個人事業主の場合は商号・屋号等）及び役職名を記載する。
また、外国人については、氏名漢字欄にはアルファベットを、氏名カナ欄は当該アルファベットのカナ読みを記載すること。</t>
    <phoneticPr fontId="4"/>
  </si>
  <si>
    <t>代表取締役社長　殿</t>
    <rPh sb="0" eb="5">
      <t>ダイヒョウトリシマリヤク</t>
    </rPh>
    <phoneticPr fontId="4"/>
  </si>
  <si>
    <r>
      <t>●</t>
    </r>
    <r>
      <rPr>
        <sz val="10.5"/>
        <color rgb="FFFF0000"/>
        <rFont val="メイリオ"/>
        <family val="3"/>
        <charset val="128"/>
        <scheme val="minor"/>
      </rPr>
      <t>代表者以外</t>
    </r>
    <r>
      <rPr>
        <sz val="10.5"/>
        <color theme="1"/>
        <rFont val="メイリオ"/>
        <family val="3"/>
        <charset val="128"/>
        <scheme val="minor"/>
      </rPr>
      <t>の役員の情報を入力してください</t>
    </r>
    <rPh sb="1" eb="4">
      <t>ダイヒョウシャ</t>
    </rPh>
    <rPh sb="4" eb="6">
      <t>イガイ</t>
    </rPh>
    <rPh sb="7" eb="9">
      <t>ヤクイン</t>
    </rPh>
    <rPh sb="10" eb="12">
      <t>ジョウホウ</t>
    </rPh>
    <phoneticPr fontId="4"/>
  </si>
  <si>
    <t>●申請者の住所（会社所在地・個人事業主は自宅住所）を入力してください</t>
    <rPh sb="1" eb="4">
      <t>シンセイシャ</t>
    </rPh>
    <rPh sb="5" eb="7">
      <t>ジュウショ</t>
    </rPh>
    <rPh sb="8" eb="10">
      <t>カイシャ</t>
    </rPh>
    <rPh sb="10" eb="13">
      <t>ショザイチ</t>
    </rPh>
    <rPh sb="14" eb="16">
      <t>コジン</t>
    </rPh>
    <rPh sb="16" eb="19">
      <t>ジギョウヌシ</t>
    </rPh>
    <rPh sb="20" eb="22">
      <t>ジタク</t>
    </rPh>
    <rPh sb="22" eb="24">
      <t>ジュウショ</t>
    </rPh>
    <rPh sb="26" eb="28">
      <t>ニュウリョク</t>
    </rPh>
    <phoneticPr fontId="4"/>
  </si>
  <si>
    <t>●法人名（個人事業主の場合は商号・屋号等）を入力してください</t>
    <rPh sb="1" eb="4">
      <t>ホウジンメイ</t>
    </rPh>
    <rPh sb="5" eb="7">
      <t>コジン</t>
    </rPh>
    <rPh sb="7" eb="10">
      <t>ジギョウヌシ</t>
    </rPh>
    <rPh sb="11" eb="13">
      <t>バアイ</t>
    </rPh>
    <rPh sb="14" eb="16">
      <t>ショウゴウ</t>
    </rPh>
    <rPh sb="17" eb="19">
      <t>ヤゴウ</t>
    </rPh>
    <rPh sb="19" eb="20">
      <t>ナド</t>
    </rPh>
    <rPh sb="22" eb="24">
      <t>ニュウリョク</t>
    </rPh>
    <phoneticPr fontId="4"/>
  </si>
  <si>
    <t>要する経費</t>
    <rPh sb="0" eb="1">
      <t>ヨウ</t>
    </rPh>
    <rPh sb="3" eb="5">
      <t>ケイヒ</t>
    </rPh>
    <phoneticPr fontId="4"/>
  </si>
  <si>
    <t>対象外経費</t>
    <rPh sb="0" eb="5">
      <t>タイショウガイケイヒ</t>
    </rPh>
    <phoneticPr fontId="4"/>
  </si>
  <si>
    <t>事業場</t>
    <rPh sb="0" eb="3">
      <t>ジギョウバ</t>
    </rPh>
    <phoneticPr fontId="4"/>
  </si>
  <si>
    <t>事業場番号</t>
    <rPh sb="0" eb="5">
      <t>ジギョウババンゴウ</t>
    </rPh>
    <phoneticPr fontId="4"/>
  </si>
  <si>
    <t>補助金の額</t>
    <rPh sb="0" eb="3">
      <t>ホジョキン</t>
    </rPh>
    <rPh sb="4" eb="5">
      <t>ガク</t>
    </rPh>
    <phoneticPr fontId="4"/>
  </si>
  <si>
    <t>1/3（1,000未満切り捨て）</t>
    <rPh sb="9" eb="11">
      <t>ミマン</t>
    </rPh>
    <rPh sb="11" eb="12">
      <t>キ</t>
    </rPh>
    <rPh sb="13" eb="14">
      <t>ス</t>
    </rPh>
    <phoneticPr fontId="4"/>
  </si>
  <si>
    <t>番号を飛ばしていないか</t>
    <rPh sb="0" eb="2">
      <t>バンゴウ</t>
    </rPh>
    <rPh sb="3" eb="4">
      <t>ト</t>
    </rPh>
    <phoneticPr fontId="4"/>
  </si>
  <si>
    <t>-</t>
    <phoneticPr fontId="4"/>
  </si>
  <si>
    <t>台数</t>
    <rPh sb="0" eb="2">
      <t>ダイスウ</t>
    </rPh>
    <phoneticPr fontId="4"/>
  </si>
  <si>
    <t>4台以上×</t>
    <rPh sb="1" eb="4">
      <t>ダイイジョウ</t>
    </rPh>
    <phoneticPr fontId="4"/>
  </si>
  <si>
    <t>1以上×</t>
    <rPh sb="1" eb="3">
      <t>イジョウ</t>
    </rPh>
    <phoneticPr fontId="4"/>
  </si>
  <si>
    <t>0は×</t>
    <phoneticPr fontId="4"/>
  </si>
  <si>
    <t>事業場毎の金額</t>
    <rPh sb="0" eb="4">
      <t>ジギョウバゴト</t>
    </rPh>
    <rPh sb="5" eb="7">
      <t>キンガク</t>
    </rPh>
    <phoneticPr fontId="4"/>
  </si>
  <si>
    <t>氏名　漢　字</t>
    <phoneticPr fontId="4"/>
  </si>
  <si>
    <t>（様式第１）</t>
    <phoneticPr fontId="4"/>
  </si>
  <si>
    <t>（別紙１）</t>
    <phoneticPr fontId="4"/>
  </si>
  <si>
    <t>事業場の所在地（現住所）</t>
    <rPh sb="0" eb="3">
      <t>ジギョウバ</t>
    </rPh>
    <rPh sb="4" eb="7">
      <t>ショザイチ</t>
    </rPh>
    <rPh sb="8" eb="11">
      <t>ゲンジュウショ</t>
    </rPh>
    <phoneticPr fontId="4"/>
  </si>
  <si>
    <t>所在地（現住所）</t>
    <rPh sb="0" eb="3">
      <t>ショザイチ</t>
    </rPh>
    <rPh sb="4" eb="7">
      <t>ゲンジュウショ</t>
    </rPh>
    <phoneticPr fontId="4"/>
  </si>
  <si>
    <t>（電話）</t>
    <phoneticPr fontId="4"/>
  </si>
  <si>
    <t>品　　番/ｺｰﾄﾞ</t>
    <phoneticPr fontId="4"/>
  </si>
  <si>
    <t>担当者</t>
    <rPh sb="0" eb="3">
      <t>タントウシャ</t>
    </rPh>
    <phoneticPr fontId="4"/>
  </si>
  <si>
    <t>プルダウンから選択</t>
    <rPh sb="7" eb="9">
      <t>センタク</t>
    </rPh>
    <phoneticPr fontId="4"/>
  </si>
  <si>
    <t>担当者の役職</t>
    <rPh sb="0" eb="3">
      <t>タントウシャ</t>
    </rPh>
    <phoneticPr fontId="4"/>
  </si>
  <si>
    <t>窓口の担当者</t>
    <rPh sb="0" eb="2">
      <t>マドグチ</t>
    </rPh>
    <phoneticPr fontId="4"/>
  </si>
  <si>
    <t>代表者以外</t>
    <rPh sb="0" eb="3">
      <t>ダイヒョウシャ</t>
    </rPh>
    <rPh sb="3" eb="5">
      <t>イガイ</t>
    </rPh>
    <phoneticPr fontId="4"/>
  </si>
  <si>
    <t>担当者名</t>
    <rPh sb="0" eb="4">
      <t>タントウシャメイ</t>
    </rPh>
    <phoneticPr fontId="4"/>
  </si>
  <si>
    <t>電話番号</t>
    <phoneticPr fontId="4"/>
  </si>
  <si>
    <t>E-mailアドレス</t>
    <phoneticPr fontId="4"/>
  </si>
  <si>
    <t>非表示</t>
    <rPh sb="0" eb="3">
      <t>ヒヒョウジ</t>
    </rPh>
    <phoneticPr fontId="4"/>
  </si>
  <si>
    <t>※様式第1別紙2は、個人事業主は入力不要です</t>
    <rPh sb="10" eb="12">
      <t>コジン</t>
    </rPh>
    <rPh sb="12" eb="15">
      <t>ジギョウヌシ</t>
    </rPh>
    <rPh sb="16" eb="18">
      <t>ニュウリョク</t>
    </rPh>
    <rPh sb="18" eb="20">
      <t>フヨウ</t>
    </rPh>
    <phoneticPr fontId="4"/>
  </si>
  <si>
    <t>※個人事業主は入力不要です</t>
    <rPh sb="1" eb="3">
      <t>コジン</t>
    </rPh>
    <rPh sb="3" eb="6">
      <t>ジギョウヌシ</t>
    </rPh>
    <rPh sb="7" eb="9">
      <t>ニュウリョク</t>
    </rPh>
    <rPh sb="9" eb="11">
      <t>フヨウ</t>
    </rPh>
    <phoneticPr fontId="4"/>
  </si>
  <si>
    <t>文書番号</t>
    <rPh sb="0" eb="4">
      <t>ブンショバンゴウ</t>
    </rPh>
    <phoneticPr fontId="5"/>
  </si>
  <si>
    <t>文書作成日</t>
  </si>
  <si>
    <t>市区町村</t>
  </si>
  <si>
    <t>町名地番</t>
  </si>
  <si>
    <t>建物名称</t>
  </si>
  <si>
    <t>法人名・商号・屋号等</t>
    <rPh sb="0" eb="3">
      <t>ホウジンメイ</t>
    </rPh>
    <phoneticPr fontId="5"/>
  </si>
  <si>
    <t>担当部署</t>
  </si>
  <si>
    <t>電話番号</t>
  </si>
  <si>
    <t>E-mailアドレス</t>
  </si>
  <si>
    <t>窓口の担当者</t>
    <rPh sb="0" eb="2">
      <t>マドグチ</t>
    </rPh>
    <rPh sb="3" eb="6">
      <t>タントウシャ</t>
    </rPh>
    <phoneticPr fontId="4"/>
  </si>
  <si>
    <t>入力シートの入力内容</t>
    <rPh sb="0" eb="2">
      <t>ニュウリョク</t>
    </rPh>
    <rPh sb="6" eb="8">
      <t>ニュウリョク</t>
    </rPh>
    <rPh sb="8" eb="10">
      <t>ナイヨウ</t>
    </rPh>
    <phoneticPr fontId="4"/>
  </si>
  <si>
    <t>アカウント</t>
    <phoneticPr fontId="4"/>
  </si>
  <si>
    <t>ドメイン</t>
    <phoneticPr fontId="4"/>
  </si>
  <si>
    <t>結果</t>
    <rPh sb="0" eb="2">
      <t>ケッカ</t>
    </rPh>
    <phoneticPr fontId="4"/>
  </si>
  <si>
    <t>1は×</t>
    <phoneticPr fontId="4"/>
  </si>
  <si>
    <t>※先頭にピリオドが付いています</t>
    <rPh sb="1" eb="3">
      <t>セントウ</t>
    </rPh>
    <rPh sb="9" eb="10">
      <t>ツ</t>
    </rPh>
    <phoneticPr fontId="4"/>
  </si>
  <si>
    <t>※最後にピリオドが付いています</t>
    <rPh sb="1" eb="3">
      <t>サイゴ</t>
    </rPh>
    <rPh sb="9" eb="10">
      <t>ツ</t>
    </rPh>
    <phoneticPr fontId="4"/>
  </si>
  <si>
    <t>※ピリオドが含まれていません　例）○○.ne.jp、 ○○.co.jp、 ○○.com</t>
    <rPh sb="6" eb="7">
      <t>フク</t>
    </rPh>
    <phoneticPr fontId="4"/>
  </si>
  <si>
    <t>代表者名 漢字</t>
    <rPh sb="5" eb="7">
      <t>カンジ</t>
    </rPh>
    <phoneticPr fontId="4"/>
  </si>
  <si>
    <t>代表者名 カナ</t>
    <phoneticPr fontId="4"/>
  </si>
  <si>
    <t>←灰色のセル…入力不要</t>
    <rPh sb="1" eb="3">
      <t>ハイイロ</t>
    </rPh>
    <rPh sb="7" eb="9">
      <t>ニュウリョク</t>
    </rPh>
    <rPh sb="9" eb="11">
      <t>フヨウ</t>
    </rPh>
    <phoneticPr fontId="4"/>
  </si>
  <si>
    <t xml:space="preserve"> 申請者　</t>
    <phoneticPr fontId="4"/>
  </si>
  <si>
    <t>その他の経費</t>
    <rPh sb="2" eb="3">
      <t>タ</t>
    </rPh>
    <rPh sb="4" eb="6">
      <t>ケイヒ</t>
    </rPh>
    <phoneticPr fontId="4"/>
  </si>
  <si>
    <t>コードなし</t>
    <phoneticPr fontId="4"/>
  </si>
  <si>
    <t>K1A-</t>
  </si>
  <si>
    <t>法人の役職</t>
    <rPh sb="0" eb="2">
      <t>ホウジン</t>
    </rPh>
    <rPh sb="3" eb="5">
      <t>ヤクショク</t>
    </rPh>
    <phoneticPr fontId="4"/>
  </si>
  <si>
    <t>個人事業主の役職</t>
    <rPh sb="0" eb="5">
      <t>コジンジギョウヌシ</t>
    </rPh>
    <rPh sb="6" eb="8">
      <t>ヤクショク</t>
    </rPh>
    <phoneticPr fontId="4"/>
  </si>
  <si>
    <t>番号がさかのぼってないか</t>
    <rPh sb="0" eb="2">
      <t>バンゴウ</t>
    </rPh>
    <phoneticPr fontId="4"/>
  </si>
  <si>
    <t>空欄の行がないか</t>
    <rPh sb="0" eb="2">
      <t>クウラン</t>
    </rPh>
    <rPh sb="3" eb="4">
      <t>ギョウ</t>
    </rPh>
    <phoneticPr fontId="4"/>
  </si>
  <si>
    <t>事業場1</t>
  </si>
  <si>
    <t>【補助対象機器一覧】シート</t>
    <rPh sb="1" eb="9">
      <t>ホジョタイショウキキイチラン</t>
    </rPh>
    <phoneticPr fontId="4"/>
  </si>
  <si>
    <t>認証番号</t>
  </si>
  <si>
    <t>指定番号</t>
  </si>
  <si>
    <t>認定番号</t>
  </si>
  <si>
    <t>【様式第1別紙1】入力シートへ戻る</t>
    <rPh sb="1" eb="4">
      <t>ヨウシキダイ</t>
    </rPh>
    <rPh sb="5" eb="7">
      <t>ベッシ</t>
    </rPh>
    <rPh sb="9" eb="11">
      <t>ニュウリョク</t>
    </rPh>
    <rPh sb="15" eb="16">
      <t>モド</t>
    </rPh>
    <phoneticPr fontId="4"/>
  </si>
  <si>
    <t>-</t>
  </si>
  <si>
    <t>DBインポート情報（オレンジのセル）TRIM&amp;CLEAN</t>
    <rPh sb="7" eb="9">
      <t>ジョウホウ</t>
    </rPh>
    <phoneticPr fontId="4"/>
  </si>
  <si>
    <t>事業場情報</t>
    <rPh sb="0" eb="3">
      <t>ジギョウバ</t>
    </rPh>
    <rPh sb="3" eb="5">
      <t>ジョウホウ</t>
    </rPh>
    <phoneticPr fontId="4"/>
  </si>
  <si>
    <t>申請者情報</t>
    <rPh sb="0" eb="3">
      <t>シンセイシャ</t>
    </rPh>
    <rPh sb="3" eb="5">
      <t>ジョウホウ</t>
    </rPh>
    <phoneticPr fontId="4"/>
  </si>
  <si>
    <t>完了予定年月日</t>
    <rPh sb="4" eb="7">
      <t>ネンガッピ</t>
    </rPh>
    <phoneticPr fontId="4"/>
  </si>
  <si>
    <t>事業場1</t>
    <rPh sb="0" eb="3">
      <t>ジギョウバ</t>
    </rPh>
    <phoneticPr fontId="4"/>
  </si>
  <si>
    <t>事業場3</t>
    <rPh sb="0" eb="3">
      <t>ジギョウバ</t>
    </rPh>
    <phoneticPr fontId="4"/>
  </si>
  <si>
    <t>事業場4</t>
    <rPh sb="0" eb="3">
      <t>ジギョウバ</t>
    </rPh>
    <phoneticPr fontId="4"/>
  </si>
  <si>
    <t>事業場5</t>
    <rPh sb="0" eb="3">
      <t>ジギョウバ</t>
    </rPh>
    <phoneticPr fontId="4"/>
  </si>
  <si>
    <t>事業場6</t>
    <rPh sb="0" eb="3">
      <t>ジギョウバ</t>
    </rPh>
    <phoneticPr fontId="4"/>
  </si>
  <si>
    <t>事業場7</t>
    <rPh sb="0" eb="3">
      <t>ジギョウバ</t>
    </rPh>
    <phoneticPr fontId="4"/>
  </si>
  <si>
    <t>事業場8</t>
    <rPh sb="0" eb="3">
      <t>ジギョウバ</t>
    </rPh>
    <phoneticPr fontId="4"/>
  </si>
  <si>
    <t>事業場9</t>
    <rPh sb="0" eb="3">
      <t>ジギョウバ</t>
    </rPh>
    <phoneticPr fontId="4"/>
  </si>
  <si>
    <t>事業場10</t>
    <rPh sb="0" eb="3">
      <t>ジギョウバ</t>
    </rPh>
    <phoneticPr fontId="4"/>
  </si>
  <si>
    <t>機器番号</t>
    <rPh sb="0" eb="4">
      <t>キキバンゴウ</t>
    </rPh>
    <phoneticPr fontId="4"/>
  </si>
  <si>
    <t>都道府県</t>
    <phoneticPr fontId="4"/>
  </si>
  <si>
    <t>代表者_役職</t>
    <phoneticPr fontId="4"/>
  </si>
  <si>
    <t>代表者_姓</t>
    <phoneticPr fontId="4"/>
  </si>
  <si>
    <t>代表者_名</t>
    <phoneticPr fontId="4"/>
  </si>
  <si>
    <t>代表者_セイ（全角）</t>
    <phoneticPr fontId="4"/>
  </si>
  <si>
    <t>代表者_メイ（全角）</t>
    <phoneticPr fontId="4"/>
  </si>
  <si>
    <t>担当者_役職</t>
    <rPh sb="0" eb="3">
      <t>タントウシャ</t>
    </rPh>
    <phoneticPr fontId="4"/>
  </si>
  <si>
    <t>担当者_姓</t>
    <phoneticPr fontId="4"/>
  </si>
  <si>
    <t>担当者_名</t>
    <phoneticPr fontId="4"/>
  </si>
  <si>
    <t>各名称</t>
    <rPh sb="0" eb="1">
      <t>カク</t>
    </rPh>
    <rPh sb="1" eb="3">
      <t>メイショウ</t>
    </rPh>
    <phoneticPr fontId="4"/>
  </si>
  <si>
    <t>1行目</t>
    <rPh sb="1" eb="3">
      <t>ギョウメ</t>
    </rPh>
    <phoneticPr fontId="4"/>
  </si>
  <si>
    <t>2行目</t>
    <rPh sb="1" eb="3">
      <t>ギョウメ</t>
    </rPh>
    <phoneticPr fontId="4"/>
  </si>
  <si>
    <t>3行目</t>
    <rPh sb="1" eb="3">
      <t>ギョウメ</t>
    </rPh>
    <phoneticPr fontId="4"/>
  </si>
  <si>
    <t>4行目</t>
    <rPh sb="1" eb="3">
      <t>ギョウメ</t>
    </rPh>
    <phoneticPr fontId="4"/>
  </si>
  <si>
    <t>5行目</t>
    <rPh sb="1" eb="3">
      <t>ギョウメ</t>
    </rPh>
    <phoneticPr fontId="4"/>
  </si>
  <si>
    <t>6行目</t>
    <rPh sb="1" eb="3">
      <t>ギョウメ</t>
    </rPh>
    <phoneticPr fontId="4"/>
  </si>
  <si>
    <t>7行目</t>
    <rPh sb="1" eb="3">
      <t>ギョウメ</t>
    </rPh>
    <phoneticPr fontId="4"/>
  </si>
  <si>
    <t>8行目</t>
    <rPh sb="1" eb="3">
      <t>ギョウメ</t>
    </rPh>
    <phoneticPr fontId="4"/>
  </si>
  <si>
    <t>9行目</t>
    <rPh sb="1" eb="3">
      <t>ギョウメ</t>
    </rPh>
    <phoneticPr fontId="4"/>
  </si>
  <si>
    <t>10行目</t>
    <rPh sb="2" eb="4">
      <t>ギョウメ</t>
    </rPh>
    <phoneticPr fontId="4"/>
  </si>
  <si>
    <t>金額</t>
    <rPh sb="0" eb="2">
      <t>キンガク</t>
    </rPh>
    <phoneticPr fontId="4"/>
  </si>
  <si>
    <t>入力場所</t>
    <rPh sb="0" eb="4">
      <t>ニュウリョクバショ</t>
    </rPh>
    <phoneticPr fontId="4"/>
  </si>
  <si>
    <t>機器情報・金額</t>
    <rPh sb="0" eb="4">
      <t>キキジョウホウ</t>
    </rPh>
    <rPh sb="5" eb="7">
      <t>キンガク</t>
    </rPh>
    <phoneticPr fontId="4"/>
  </si>
  <si>
    <t>番号</t>
    <rPh sb="0" eb="2">
      <t>バンゴウ</t>
    </rPh>
    <phoneticPr fontId="4"/>
  </si>
  <si>
    <t>メーカー名_コード</t>
  </si>
  <si>
    <t>名称・型式_コード</t>
  </si>
  <si>
    <t>品番_コード</t>
  </si>
  <si>
    <t>ソフトの
バージョン_コード</t>
  </si>
  <si>
    <t>K</t>
  </si>
  <si>
    <t>A</t>
  </si>
  <si>
    <t>非表示</t>
    <rPh sb="0" eb="3">
      <t>ヒヒョウジ</t>
    </rPh>
    <phoneticPr fontId="4"/>
  </si>
  <si>
    <t>B</t>
  </si>
  <si>
    <t>C</t>
  </si>
  <si>
    <t>D</t>
  </si>
  <si>
    <t>E</t>
  </si>
  <si>
    <t>F</t>
  </si>
  <si>
    <t>B～E非表示</t>
    <rPh sb="3" eb="6">
      <t>ヒヒョウジ</t>
    </rPh>
    <phoneticPr fontId="4"/>
  </si>
  <si>
    <r>
      <t>←黄色のセル…</t>
    </r>
    <r>
      <rPr>
        <b/>
        <sz val="10.5"/>
        <color rgb="FFFF0000"/>
        <rFont val="メイリオ"/>
        <family val="3"/>
        <charset val="128"/>
      </rPr>
      <t>必須</t>
    </r>
    <rPh sb="1" eb="3">
      <t>キイロ</t>
    </rPh>
    <rPh sb="7" eb="9">
      <t>ヒッス</t>
    </rPh>
    <phoneticPr fontId="4"/>
  </si>
  <si>
    <t>事務局HPにある最新の補助対象機器一覧には掲載されているが、</t>
    <rPh sb="0" eb="3">
      <t>ジムキョク</t>
    </rPh>
    <rPh sb="8" eb="10">
      <t>サイシン</t>
    </rPh>
    <rPh sb="11" eb="19">
      <t>ホジョタイショウキキイチラン</t>
    </rPh>
    <rPh sb="21" eb="23">
      <t>ケイサイ</t>
    </rPh>
    <phoneticPr fontId="4"/>
  </si>
  <si>
    <t>このシートにない場合は、</t>
  </si>
  <si>
    <r>
      <rPr>
        <b/>
        <sz val="10"/>
        <color rgb="FFFF0000"/>
        <rFont val="メイリオ"/>
        <family val="3"/>
        <charset val="128"/>
        <scheme val="minor"/>
      </rPr>
      <t>「機器コード（手入力）～ソフトのバージョン」</t>
    </r>
    <r>
      <rPr>
        <b/>
        <sz val="10"/>
        <rFont val="メイリオ"/>
        <family val="3"/>
        <charset val="128"/>
        <scheme val="minor"/>
      </rPr>
      <t>に手入力</t>
    </r>
    <r>
      <rPr>
        <b/>
        <sz val="10"/>
        <color theme="1"/>
        <rFont val="メイリオ"/>
        <family val="3"/>
        <charset val="128"/>
        <scheme val="minor"/>
      </rPr>
      <t>してください。</t>
    </r>
    <phoneticPr fontId="4"/>
  </si>
  <si>
    <r>
      <t>機器コードのプルダウンで</t>
    </r>
    <r>
      <rPr>
        <b/>
        <sz val="10"/>
        <color rgb="FFFF0000"/>
        <rFont val="メイリオ"/>
        <family val="3"/>
        <charset val="128"/>
        <scheme val="minor"/>
      </rPr>
      <t>「コードなし」</t>
    </r>
    <r>
      <rPr>
        <b/>
        <sz val="10"/>
        <rFont val="メイリオ"/>
        <family val="3"/>
        <charset val="128"/>
        <scheme val="minor"/>
      </rPr>
      <t>を選択し、</t>
    </r>
    <rPh sb="0" eb="2">
      <t>キキ</t>
    </rPh>
    <rPh sb="20" eb="22">
      <t>センタク</t>
    </rPh>
    <phoneticPr fontId="4"/>
  </si>
  <si>
    <t>※@より左側のみ入力してください</t>
    <rPh sb="0" eb="1">
      <t>ハイ</t>
    </rPh>
    <rPh sb="3" eb="5">
      <t>ヒダリガワ</t>
    </rPh>
    <rPh sb="7" eb="9">
      <t>ニュウリョク</t>
    </rPh>
    <phoneticPr fontId="4"/>
  </si>
  <si>
    <t>※@より右側のみ入力してください</t>
    <rPh sb="0" eb="1">
      <t>ハイ</t>
    </rPh>
    <rPh sb="4" eb="5">
      <t>ミギ</t>
    </rPh>
    <rPh sb="5" eb="6">
      <t>ガワ</t>
    </rPh>
    <rPh sb="7" eb="9">
      <t>ニュウリョク</t>
    </rPh>
    <phoneticPr fontId="4"/>
  </si>
  <si>
    <t>年度</t>
    <rPh sb="0" eb="2">
      <t>ネンド</t>
    </rPh>
    <phoneticPr fontId="4"/>
  </si>
  <si>
    <t>事業</t>
    <rPh sb="0" eb="2">
      <t>ジギョウ</t>
    </rPh>
    <phoneticPr fontId="4"/>
  </si>
  <si>
    <t>ST</t>
    <phoneticPr fontId="4"/>
  </si>
  <si>
    <t>項目</t>
    <rPh sb="0" eb="2">
      <t>コウモク</t>
    </rPh>
    <phoneticPr fontId="4"/>
  </si>
  <si>
    <t>様式第1</t>
    <rPh sb="0" eb="3">
      <t>ヨウシキダイ</t>
    </rPh>
    <phoneticPr fontId="4"/>
  </si>
  <si>
    <t>バージョン</t>
    <phoneticPr fontId="4"/>
  </si>
  <si>
    <t>R5</t>
    <phoneticPr fontId="4"/>
  </si>
  <si>
    <t>20230531</t>
    <phoneticPr fontId="4"/>
  </si>
  <si>
    <t>※代表者の情報は様式第1で入力した内容が表示されます</t>
    <rPh sb="1" eb="4">
      <t>ダイヒョウシャ</t>
    </rPh>
    <rPh sb="5" eb="7">
      <t>ジョウホウ</t>
    </rPh>
    <rPh sb="8" eb="11">
      <t>ヨウシキダイ</t>
    </rPh>
    <rPh sb="13" eb="15">
      <t>ニュウリョク</t>
    </rPh>
    <rPh sb="17" eb="19">
      <t>ナイヨウ</t>
    </rPh>
    <rPh sb="20" eb="22">
      <t>ヒョウジ</t>
    </rPh>
    <phoneticPr fontId="4"/>
  </si>
  <si>
    <t>K2B-</t>
  </si>
  <si>
    <t>K3C-</t>
  </si>
  <si>
    <t>K4D-</t>
  </si>
  <si>
    <t>K5E-</t>
  </si>
  <si>
    <t>K6F-</t>
  </si>
  <si>
    <t>認証番号</t>
    <rPh sb="0" eb="4">
      <t>ニンショウバンゴウ</t>
    </rPh>
    <phoneticPr fontId="4"/>
  </si>
  <si>
    <r>
      <t>※右側に</t>
    </r>
    <r>
      <rPr>
        <b/>
        <sz val="10.5"/>
        <rFont val="メイリオ"/>
        <family val="3"/>
        <charset val="128"/>
      </rPr>
      <t>認証書、補助対象機器一覧、見積書</t>
    </r>
    <r>
      <rPr>
        <sz val="10.5"/>
        <rFont val="メイリオ"/>
        <family val="3"/>
        <charset val="128"/>
      </rPr>
      <t>のサンプル画像を掲載しています</t>
    </r>
    <rPh sb="8" eb="16">
      <t>ホジョタイショウキキイチラン</t>
    </rPh>
    <phoneticPr fontId="4"/>
  </si>
  <si>
    <t>認証書の番号</t>
    <rPh sb="0" eb="3">
      <t>ニンショウショ</t>
    </rPh>
    <rPh sb="4" eb="6">
      <t>バンゴウ</t>
    </rPh>
    <phoneticPr fontId="4"/>
  </si>
  <si>
    <r>
      <t>●補助事業の窓口となる</t>
    </r>
    <r>
      <rPr>
        <b/>
        <sz val="10.5"/>
        <color rgb="FFFF0000"/>
        <rFont val="メイリオ"/>
        <family val="3"/>
        <charset val="128"/>
      </rPr>
      <t>申請担当者</t>
    </r>
    <r>
      <rPr>
        <sz val="10.5"/>
        <color theme="1"/>
        <rFont val="メイリオ"/>
        <family val="3"/>
        <charset val="128"/>
      </rPr>
      <t>の部署、役職、氏名、連絡先を入力してください</t>
    </r>
    <rPh sb="11" eb="13">
      <t>シンセイ</t>
    </rPh>
    <phoneticPr fontId="4"/>
  </si>
  <si>
    <t>※新規利用登録と異なる担当者の場合は、担当者の証明書類が必要です</t>
    <rPh sb="1" eb="3">
      <t>シンキ</t>
    </rPh>
    <rPh sb="3" eb="5">
      <t>リヨウ</t>
    </rPh>
    <rPh sb="5" eb="7">
      <t>トウロク</t>
    </rPh>
    <rPh sb="8" eb="9">
      <t>コト</t>
    </rPh>
    <rPh sb="11" eb="14">
      <t>タントウシャ</t>
    </rPh>
    <rPh sb="15" eb="17">
      <t>バアイ</t>
    </rPh>
    <rPh sb="19" eb="22">
      <t>タントウシャ</t>
    </rPh>
    <rPh sb="23" eb="25">
      <t>ショウメイ</t>
    </rPh>
    <rPh sb="25" eb="27">
      <t>ショルイ</t>
    </rPh>
    <rPh sb="28" eb="30">
      <t>ヒツヨウ</t>
    </rPh>
    <phoneticPr fontId="4"/>
  </si>
  <si>
    <r>
      <t>補助事業に要する経費</t>
    </r>
    <r>
      <rPr>
        <sz val="10.5"/>
        <color theme="1"/>
        <rFont val="メイリオ"/>
        <family val="3"/>
        <charset val="128"/>
      </rPr>
      <t>　（補助対象経費　＋　補助対象外経費）</t>
    </r>
    <rPh sb="0" eb="4">
      <t>ホジョジギョウ</t>
    </rPh>
    <rPh sb="5" eb="6">
      <t>ヨウ</t>
    </rPh>
    <rPh sb="8" eb="10">
      <t>ケイヒ</t>
    </rPh>
    <rPh sb="12" eb="18">
      <t>ホジョタイショウケイヒ</t>
    </rPh>
    <rPh sb="21" eb="28">
      <t>ホジョタイショウガイケイヒ</t>
    </rPh>
    <phoneticPr fontId="4"/>
  </si>
  <si>
    <t>●補助事業に要する経費を入力してください</t>
    <rPh sb="1" eb="5">
      <t>ホジョジギョウ</t>
    </rPh>
    <rPh sb="6" eb="7">
      <t>ヨウ</t>
    </rPh>
    <rPh sb="9" eb="11">
      <t>ケイヒ</t>
    </rPh>
    <rPh sb="12" eb="14">
      <t>ニュウリョク</t>
    </rPh>
    <phoneticPr fontId="4"/>
  </si>
  <si>
    <t>●事業場情報、補助対象機器の情報を入力してください</t>
    <rPh sb="1" eb="3">
      <t>ジギョウ</t>
    </rPh>
    <rPh sb="3" eb="4">
      <t>バ</t>
    </rPh>
    <rPh sb="4" eb="6">
      <t>ジョウホウ</t>
    </rPh>
    <rPh sb="7" eb="11">
      <t>ホジョタイショウ</t>
    </rPh>
    <rPh sb="11" eb="13">
      <t>キキ</t>
    </rPh>
    <rPh sb="14" eb="16">
      <t>ジョウホウ</t>
    </rPh>
    <rPh sb="17" eb="19">
      <t>ニュウリョク</t>
    </rPh>
    <phoneticPr fontId="4"/>
  </si>
  <si>
    <t>ソフトのバージョン_コード</t>
    <phoneticPr fontId="4"/>
  </si>
  <si>
    <t>補助対象経費（1台毎）</t>
    <rPh sb="0" eb="6">
      <t>ホジョタイショウケイヒ</t>
    </rPh>
    <rPh sb="8" eb="9">
      <t>ダイ</t>
    </rPh>
    <rPh sb="9" eb="10">
      <t>ゴト</t>
    </rPh>
    <phoneticPr fontId="4"/>
  </si>
  <si>
    <t>※情報端末価格を含む申請が来た場合は管理システム上で分けて入力。</t>
    <rPh sb="5" eb="7">
      <t>カカク</t>
    </rPh>
    <rPh sb="8" eb="9">
      <t>フク</t>
    </rPh>
    <phoneticPr fontId="4"/>
  </si>
  <si>
    <t>※様式第１(Excel)は、10事業場、10台まで入力可能です</t>
    <rPh sb="1" eb="4">
      <t>ヨウシキダイ</t>
    </rPh>
    <rPh sb="16" eb="19">
      <t>ジギョウバ</t>
    </rPh>
    <rPh sb="22" eb="23">
      <t>ダイ</t>
    </rPh>
    <rPh sb="25" eb="29">
      <t>ニュウリョクカノウ</t>
    </rPh>
    <phoneticPr fontId="4"/>
  </si>
  <si>
    <t>　11事業場以上、11台以上申請する場合は、事務局へお問い合わせください</t>
    <rPh sb="3" eb="8">
      <t>ジギョウバイジョウ</t>
    </rPh>
    <rPh sb="11" eb="16">
      <t>ダイイジョウシンセイ</t>
    </rPh>
    <rPh sb="18" eb="20">
      <t>バアイ</t>
    </rPh>
    <rPh sb="22" eb="25">
      <t>ジムキョク</t>
    </rPh>
    <rPh sb="27" eb="28">
      <t>ト</t>
    </rPh>
    <rPh sb="29" eb="30">
      <t>ア</t>
    </rPh>
    <phoneticPr fontId="4"/>
  </si>
  <si>
    <t>※10事業場、10台まで入力可能です</t>
    <rPh sb="3" eb="6">
      <t>ジギョウバ</t>
    </rPh>
    <rPh sb="9" eb="10">
      <t>ダイ</t>
    </rPh>
    <rPh sb="12" eb="16">
      <t>ニュウリョクカノウ</t>
    </rPh>
    <phoneticPr fontId="4"/>
  </si>
  <si>
    <t>　11事業場以上、11台以上申請する場合は、事務局へお問い合わせください</t>
    <phoneticPr fontId="4"/>
  </si>
  <si>
    <r>
      <t>●2.補助金交付申請額は</t>
    </r>
    <r>
      <rPr>
        <b/>
        <sz val="10.5"/>
        <color rgb="FFFF0000"/>
        <rFont val="メイリオ"/>
        <family val="3"/>
        <charset val="128"/>
      </rPr>
      <t>【様式第1_別紙1】</t>
    </r>
    <r>
      <rPr>
        <b/>
        <sz val="10.5"/>
        <rFont val="メイリオ"/>
        <family val="3"/>
        <charset val="128"/>
      </rPr>
      <t>より自動反映されます</t>
    </r>
    <rPh sb="3" eb="6">
      <t>ホジョキン</t>
    </rPh>
    <rPh sb="6" eb="8">
      <t>コウフ</t>
    </rPh>
    <rPh sb="8" eb="10">
      <t>シンセイ</t>
    </rPh>
    <rPh sb="10" eb="11">
      <t>ガク</t>
    </rPh>
    <rPh sb="13" eb="15">
      <t>ヨウシキ</t>
    </rPh>
    <rPh sb="15" eb="16">
      <t>ダイ</t>
    </rPh>
    <rPh sb="18" eb="20">
      <t>ベッシ</t>
    </rPh>
    <rPh sb="24" eb="28">
      <t>ジドウハンエイ</t>
    </rPh>
    <phoneticPr fontId="2"/>
  </si>
  <si>
    <t>補助金交付申請額を入力する（クリックすると入力シート_様式第1別紙1へ移動します）</t>
    <rPh sb="0" eb="3">
      <t>ホジョキン</t>
    </rPh>
    <rPh sb="3" eb="5">
      <t>コウフ</t>
    </rPh>
    <rPh sb="5" eb="7">
      <t>シンセイ</t>
    </rPh>
    <rPh sb="7" eb="8">
      <t>ガク</t>
    </rPh>
    <rPh sb="9" eb="11">
      <t>ニュウリョク</t>
    </rPh>
    <rPh sb="21" eb="23">
      <t>ニュウリョク</t>
    </rPh>
    <rPh sb="27" eb="30">
      <t>ヨウシキダイ</t>
    </rPh>
    <rPh sb="31" eb="33">
      <t>ベッシ</t>
    </rPh>
    <rPh sb="35" eb="37">
      <t>イドウ</t>
    </rPh>
    <phoneticPr fontId="4"/>
  </si>
  <si>
    <r>
      <t>補助対象外経費</t>
    </r>
    <r>
      <rPr>
        <sz val="9"/>
        <color theme="1"/>
        <rFont val="メイリオ"/>
        <family val="3"/>
        <charset val="128"/>
      </rPr>
      <t>（別売オプション代金・送料など）</t>
    </r>
    <rPh sb="0" eb="5">
      <t>ホジョタイショウガイ</t>
    </rPh>
    <rPh sb="5" eb="7">
      <t>ケイヒ</t>
    </rPh>
    <rPh sb="8" eb="10">
      <t>ベツウ</t>
    </rPh>
    <rPh sb="15" eb="17">
      <t>ダイキン</t>
    </rPh>
    <rPh sb="18" eb="20">
      <t>ソウリョウ</t>
    </rPh>
    <phoneticPr fontId="4"/>
  </si>
  <si>
    <t>株式会社アルティア</t>
  </si>
  <si>
    <t>K7G-</t>
  </si>
  <si>
    <t>G</t>
  </si>
  <si>
    <t>K8H-</t>
  </si>
  <si>
    <t>H</t>
  </si>
  <si>
    <t>K9I-</t>
  </si>
  <si>
    <t>I</t>
  </si>
  <si>
    <t>K10J-</t>
  </si>
  <si>
    <t>J</t>
  </si>
  <si>
    <t>K11K-</t>
  </si>
  <si>
    <t>K12L-</t>
  </si>
  <si>
    <t>L</t>
  </si>
  <si>
    <t>K13M-</t>
  </si>
  <si>
    <t>M</t>
  </si>
  <si>
    <t>SSS-T2+</t>
  </si>
  <si>
    <t>EG3005-5000</t>
  </si>
  <si>
    <t>SSS-T2</t>
  </si>
  <si>
    <t>EG3005-0000</t>
  </si>
  <si>
    <t>SSS-αⅡ</t>
  </si>
  <si>
    <t>EG3004-0000</t>
  </si>
  <si>
    <t>TPM-5</t>
  </si>
  <si>
    <t>YZEG32-0000</t>
  </si>
  <si>
    <t>TPM-7</t>
  </si>
  <si>
    <t>YZEG34-0000</t>
  </si>
  <si>
    <t>スマートOBD906Pro</t>
  </si>
  <si>
    <t>EG3050-0320</t>
  </si>
  <si>
    <t>スマートOBD909</t>
  </si>
  <si>
    <t>EG3050-0430</t>
  </si>
  <si>
    <t>スマートOBD919</t>
  </si>
  <si>
    <t>EG3050-O530</t>
  </si>
  <si>
    <t>スマートOBDUltra</t>
  </si>
  <si>
    <t>EG3050-0630</t>
  </si>
  <si>
    <t>MaxiSysOBD906Pro</t>
  </si>
  <si>
    <t>EG3050-0300</t>
  </si>
  <si>
    <t>MaxiSysOBD909</t>
  </si>
  <si>
    <t>EG3050-0420</t>
  </si>
  <si>
    <t>MaxiSysOBD919</t>
  </si>
  <si>
    <t>EG3050-O520</t>
  </si>
  <si>
    <t>MaxiSysOBDUltra</t>
  </si>
  <si>
    <t>EG3050-0620</t>
  </si>
  <si>
    <t>②</t>
  </si>
  <si>
    <t>PDF</t>
  </si>
  <si>
    <t>①</t>
  </si>
  <si>
    <t>CA1-</t>
  </si>
  <si>
    <t>株式会社　インターサポート</t>
  </si>
  <si>
    <t>CA2-</t>
  </si>
  <si>
    <t>CB1-</t>
  </si>
  <si>
    <t>CB2-</t>
  </si>
  <si>
    <t>CB3-</t>
  </si>
  <si>
    <t>CB4-</t>
  </si>
  <si>
    <t>CB5-</t>
  </si>
  <si>
    <t>CB6-</t>
  </si>
  <si>
    <t>G-SCAN Z エントリー</t>
  </si>
  <si>
    <t>GZEJ01</t>
  </si>
  <si>
    <t>G-SCAN Z スタンダード</t>
  </si>
  <si>
    <t>GZSJ01</t>
  </si>
  <si>
    <t>G-SCAN Z Tab (64GB) エントリー</t>
  </si>
  <si>
    <t>ZT-J02E-N</t>
  </si>
  <si>
    <t>G-SCAN Z Tab (64GB) スタンダード</t>
  </si>
  <si>
    <t>ZT-J02S-N</t>
  </si>
  <si>
    <t>G-SCAN Z Tab (128GB)  エントリー</t>
  </si>
  <si>
    <t>ZT-J03E</t>
  </si>
  <si>
    <t>G-SCAN Z Tab (128GB)  スタンダード</t>
  </si>
  <si>
    <t>ZT-J03S</t>
  </si>
  <si>
    <t>G-SCAN Z Tab OBD エントリー</t>
  </si>
  <si>
    <t>ZT-J02E-LTE</t>
  </si>
  <si>
    <t>G-SCAN Z Tab OBD スタンダード</t>
  </si>
  <si>
    <t>ZT-J02S-LTE</t>
  </si>
  <si>
    <t>CSV</t>
  </si>
  <si>
    <t>NA1a</t>
  </si>
  <si>
    <t>N</t>
  </si>
  <si>
    <t>a</t>
  </si>
  <si>
    <t>オーテル・インテリジェント・テクノロジー株式会社</t>
  </si>
  <si>
    <t>NB2b</t>
  </si>
  <si>
    <t>b</t>
  </si>
  <si>
    <t>NC3c</t>
  </si>
  <si>
    <t>c</t>
  </si>
  <si>
    <t>NH8h</t>
  </si>
  <si>
    <t>h</t>
  </si>
  <si>
    <t>NE5e</t>
  </si>
  <si>
    <t>e</t>
  </si>
  <si>
    <t>MaxiSysUltra</t>
  </si>
  <si>
    <t>MaxiSys Ultra</t>
  </si>
  <si>
    <t>MaxiSysMS919</t>
  </si>
  <si>
    <t>MaxiSys MS919</t>
  </si>
  <si>
    <t>MaxiSysMS909</t>
  </si>
  <si>
    <t>MaxiSys MS909</t>
  </si>
  <si>
    <t>MaxiSysMS908CV</t>
  </si>
  <si>
    <t>MaxiSys MS908CV</t>
  </si>
  <si>
    <t>MaxiSysMS906Pro</t>
  </si>
  <si>
    <t>MaxiSys MS906Pro</t>
  </si>
  <si>
    <t>Ver.3.03 以上</t>
    <rPh sb="0" eb="2">
      <t>イジョ</t>
    </rPh>
    <phoneticPr fontId="16"/>
  </si>
  <si>
    <t>Ver.5.47 以上</t>
  </si>
  <si>
    <t>Ver.2.96 以上</t>
  </si>
  <si>
    <t>GM1-</t>
  </si>
  <si>
    <t>オーテル　有限会社G-STYLE</t>
  </si>
  <si>
    <t>GM2-</t>
  </si>
  <si>
    <t>GM3-</t>
  </si>
  <si>
    <t>GM4-</t>
  </si>
  <si>
    <t>GM6-</t>
  </si>
  <si>
    <t>GM7-</t>
  </si>
  <si>
    <t>GM8-</t>
  </si>
  <si>
    <t>GM9-</t>
  </si>
  <si>
    <t>GM10-</t>
  </si>
  <si>
    <t>GM11-</t>
  </si>
  <si>
    <t>GM12-</t>
  </si>
  <si>
    <t>GM13-</t>
  </si>
  <si>
    <t>GM14-</t>
  </si>
  <si>
    <t>GM15-</t>
  </si>
  <si>
    <t>GM16-</t>
  </si>
  <si>
    <t>MS906PRO</t>
  </si>
  <si>
    <t>Maxisys908S</t>
  </si>
  <si>
    <t>MS908</t>
  </si>
  <si>
    <t>Maxisys908SPro</t>
  </si>
  <si>
    <t>MS908P</t>
  </si>
  <si>
    <t>MaxiSysELITE</t>
  </si>
  <si>
    <t>MS908E</t>
  </si>
  <si>
    <t>MaxiSys909</t>
  </si>
  <si>
    <t>MS909</t>
  </si>
  <si>
    <t>Maxisys919</t>
  </si>
  <si>
    <t>MS919</t>
  </si>
  <si>
    <t>MaxiSysULTRA</t>
  </si>
  <si>
    <t>MSULTRA</t>
  </si>
  <si>
    <t>MaxiSysMS906ProADAS</t>
  </si>
  <si>
    <t>MS906PROA</t>
  </si>
  <si>
    <t>Maxisys908SADAS</t>
  </si>
  <si>
    <t>MS908SA</t>
  </si>
  <si>
    <t>Maxisys908SProADAS</t>
  </si>
  <si>
    <t>MS908PA</t>
  </si>
  <si>
    <t>MaxiSysELITEADAS</t>
  </si>
  <si>
    <t>MS908EA</t>
  </si>
  <si>
    <t>MaxiSys909ADAS</t>
  </si>
  <si>
    <t>MS909A</t>
  </si>
  <si>
    <t>Maxisys919ADAS</t>
  </si>
  <si>
    <t>MS919A</t>
  </si>
  <si>
    <t>MaxiSysULTRAADAS</t>
  </si>
  <si>
    <t>MSULTRAA</t>
  </si>
  <si>
    <t>MaxiSys908CV</t>
  </si>
  <si>
    <t>MS908CV</t>
  </si>
  <si>
    <t>BA1-</t>
  </si>
  <si>
    <t>スナップオン・ツールズ株式会社</t>
  </si>
  <si>
    <t>BB2-</t>
  </si>
  <si>
    <t>BC3-</t>
  </si>
  <si>
    <t>BD4-</t>
  </si>
  <si>
    <t>BE5-</t>
  </si>
  <si>
    <t>BF6-</t>
  </si>
  <si>
    <t>BG7-</t>
  </si>
  <si>
    <t>MTG-DUAL-TAB、Nano-BT</t>
  </si>
  <si>
    <t>MTG-DUAL-TAB</t>
  </si>
  <si>
    <t>MTG5000</t>
  </si>
  <si>
    <t>MTG5000ANV</t>
  </si>
  <si>
    <t>MTG5000-S</t>
  </si>
  <si>
    <t>MTG5000　フルセット</t>
  </si>
  <si>
    <t>MTG5000SET</t>
  </si>
  <si>
    <t>MTG5000ANV　フルセット</t>
  </si>
  <si>
    <t>MTG5000-S　フルセット</t>
  </si>
  <si>
    <t>MTG5000-SSET</t>
  </si>
  <si>
    <t>HA1-</t>
  </si>
  <si>
    <t>株式会社スマートダイアグ</t>
  </si>
  <si>
    <t>HB2-</t>
  </si>
  <si>
    <t>HC3-</t>
  </si>
  <si>
    <t>HD4-</t>
  </si>
  <si>
    <t>HE5-</t>
  </si>
  <si>
    <t>HF6-</t>
  </si>
  <si>
    <t>HG7-</t>
  </si>
  <si>
    <t>HH8-</t>
  </si>
  <si>
    <t>HI9-</t>
  </si>
  <si>
    <t>HJ10-</t>
  </si>
  <si>
    <t>HK11-</t>
  </si>
  <si>
    <t>HL12-</t>
  </si>
  <si>
    <t>HM13-</t>
  </si>
  <si>
    <t>HN14-</t>
  </si>
  <si>
    <t>SDOBD906Pro</t>
  </si>
  <si>
    <t>SDOBD909</t>
  </si>
  <si>
    <t>SDOBD919</t>
  </si>
  <si>
    <t>SDOBDU</t>
  </si>
  <si>
    <t>MaxiSys906Pro</t>
  </si>
  <si>
    <t>MS906Pro</t>
  </si>
  <si>
    <t>MSOBD909</t>
  </si>
  <si>
    <t>MSOBD919</t>
  </si>
  <si>
    <t>MSOBDU</t>
  </si>
  <si>
    <t>スマートOBDSD2 3社パック</t>
    <rPh sb="12" eb="13">
      <t>シャ</t>
    </rPh>
    <phoneticPr fontId="2"/>
  </si>
  <si>
    <t>SDOBDSD23</t>
  </si>
  <si>
    <t>スマートOBDSD2 8社パック</t>
    <rPh sb="12" eb="13">
      <t>シャ</t>
    </rPh>
    <phoneticPr fontId="2"/>
  </si>
  <si>
    <t>SDOBDSD28</t>
  </si>
  <si>
    <t>スマートOBDSD2 全社パック</t>
    <rPh sb="11" eb="12">
      <t>ゼン</t>
    </rPh>
    <rPh sb="12" eb="13">
      <t>シャ</t>
    </rPh>
    <phoneticPr fontId="2"/>
  </si>
  <si>
    <t>SDOBDSD2A</t>
  </si>
  <si>
    <t>スマートOBDSD2 3社パックタブレットなし</t>
    <rPh sb="12" eb="13">
      <t>シャ</t>
    </rPh>
    <phoneticPr fontId="2"/>
  </si>
  <si>
    <t>SDOBDSD23WOT</t>
  </si>
  <si>
    <t>スマートOBDSD2 8社パックタブレットなし</t>
    <rPh sb="12" eb="13">
      <t>シャ</t>
    </rPh>
    <phoneticPr fontId="2"/>
  </si>
  <si>
    <t>SDOBDSD28WOT</t>
  </si>
  <si>
    <t>スマートOBDSD2 全社パックタブレットなし</t>
    <rPh sb="11" eb="12">
      <t>ゼン</t>
    </rPh>
    <rPh sb="12" eb="13">
      <t>シャ</t>
    </rPh>
    <phoneticPr fontId="2"/>
  </si>
  <si>
    <t>SDOBDSD2AWOT</t>
  </si>
  <si>
    <t>FA1-</t>
  </si>
  <si>
    <t>株式会社ツールプラネット</t>
  </si>
  <si>
    <t>FB2-</t>
  </si>
  <si>
    <t>FC3-</t>
  </si>
  <si>
    <t>TPM-TAB</t>
  </si>
  <si>
    <t>TG1-</t>
  </si>
  <si>
    <t>T</t>
  </si>
  <si>
    <t>株式会社TCJ</t>
  </si>
  <si>
    <t>TX2-</t>
  </si>
  <si>
    <t>X</t>
  </si>
  <si>
    <t>THINKTOOL Max</t>
  </si>
  <si>
    <t>THINKTOOL Master X</t>
  </si>
  <si>
    <t>MM1c</t>
  </si>
  <si>
    <t>株式会社 日本ベンチャー</t>
  </si>
  <si>
    <t>MM2t</t>
  </si>
  <si>
    <t>t</t>
  </si>
  <si>
    <t>MM3w</t>
  </si>
  <si>
    <t>w</t>
  </si>
  <si>
    <t>MT1c</t>
  </si>
  <si>
    <t>MT2t</t>
  </si>
  <si>
    <t>MT3w</t>
  </si>
  <si>
    <t>オシロ付DT-3300　乗用車セット</t>
    <rPh sb="3" eb="4">
      <t>ツキ</t>
    </rPh>
    <rPh sb="12" eb="15">
      <t>ジョウヨウシャ</t>
    </rPh>
    <phoneticPr fontId="11"/>
  </si>
  <si>
    <t>3300-OSI-CAR</t>
  </si>
  <si>
    <t>オシロ付DT-3300　24V車セット</t>
    <rPh sb="3" eb="4">
      <t>ツキ</t>
    </rPh>
    <rPh sb="15" eb="16">
      <t>シャ</t>
    </rPh>
    <phoneticPr fontId="11"/>
  </si>
  <si>
    <t>3300-OSI-TB</t>
  </si>
  <si>
    <t>オシロ付DT-3300　フルセット</t>
    <rPh sb="3" eb="4">
      <t>ツキ</t>
    </rPh>
    <phoneticPr fontId="11"/>
  </si>
  <si>
    <t>3300-OSI-ALL</t>
  </si>
  <si>
    <t>オシロ無DT-3300　乗用車セット</t>
    <rPh sb="3" eb="4">
      <t>ナシ</t>
    </rPh>
    <rPh sb="12" eb="15">
      <t>ジョウヨウシャ</t>
    </rPh>
    <phoneticPr fontId="11"/>
  </si>
  <si>
    <t>3300-STN-CAR</t>
  </si>
  <si>
    <t>オシロ無DT-3300　24V車セット</t>
    <rPh sb="3" eb="4">
      <t>ナシ</t>
    </rPh>
    <rPh sb="15" eb="16">
      <t>シャ</t>
    </rPh>
    <phoneticPr fontId="11"/>
  </si>
  <si>
    <t>3300-STN-TB</t>
  </si>
  <si>
    <t>オシロ無DT-3300　フルセット</t>
    <rPh sb="3" eb="4">
      <t>ナシ</t>
    </rPh>
    <phoneticPr fontId="11"/>
  </si>
  <si>
    <t>3300-STN-ALL</t>
  </si>
  <si>
    <t>テキスト</t>
  </si>
  <si>
    <t>DA1-</t>
  </si>
  <si>
    <t>株式会社バンザイ</t>
  </si>
  <si>
    <t>DA3-</t>
  </si>
  <si>
    <t>DB1-</t>
  </si>
  <si>
    <t>DA5-</t>
  </si>
  <si>
    <t>MST-nano　整備ソフト　タブレット付属</t>
    <rPh sb="9" eb="11">
      <t>セイビ</t>
    </rPh>
    <rPh sb="20" eb="22">
      <t>フゾク</t>
    </rPh>
    <phoneticPr fontId="4"/>
  </si>
  <si>
    <t>MST-nano　整備ソフト付属</t>
    <rPh sb="9" eb="11">
      <t>セイビ</t>
    </rPh>
    <rPh sb="14" eb="16">
      <t>フゾク</t>
    </rPh>
    <phoneticPr fontId="4"/>
  </si>
  <si>
    <t>MST-NANO-SOFT</t>
  </si>
  <si>
    <t>マルチサポートツールMST-7R</t>
  </si>
  <si>
    <t>MST-7R</t>
  </si>
  <si>
    <t>MST-NANO</t>
  </si>
  <si>
    <t>③</t>
  </si>
  <si>
    <t>EA1-</t>
  </si>
  <si>
    <t>日立ダイアグノスティックツールHDM-9000</t>
    <rPh sb="0" eb="2">
      <t>ヒタチ</t>
    </rPh>
    <phoneticPr fontId="12"/>
  </si>
  <si>
    <t>HDM-9000</t>
  </si>
  <si>
    <t>1.1.0.0</t>
  </si>
  <si>
    <t>AA1a</t>
  </si>
  <si>
    <t>ボッシュ株式会社</t>
  </si>
  <si>
    <t>AA2b</t>
  </si>
  <si>
    <t>AA3c</t>
  </si>
  <si>
    <t>AA4d</t>
  </si>
  <si>
    <t>d</t>
  </si>
  <si>
    <t>AA5e</t>
  </si>
  <si>
    <t>AA6f</t>
  </si>
  <si>
    <t>f</t>
  </si>
  <si>
    <t>AB7a</t>
  </si>
  <si>
    <t>AB8b</t>
  </si>
  <si>
    <t>AB9c</t>
  </si>
  <si>
    <t>AB10d</t>
  </si>
  <si>
    <t>AB11e</t>
  </si>
  <si>
    <t>AB12f</t>
  </si>
  <si>
    <t>PC連動型スキャンツール KTS560</t>
  </si>
  <si>
    <t>0684400560</t>
  </si>
  <si>
    <t>PC連動型スキャンツール KTS590</t>
  </si>
  <si>
    <t>0684400590</t>
  </si>
  <si>
    <t>Diagnostic</t>
  </si>
  <si>
    <t>Advanced</t>
  </si>
  <si>
    <t>Master</t>
  </si>
  <si>
    <t>Diagnostic 3 years</t>
  </si>
  <si>
    <t>Advanced  3 years</t>
  </si>
  <si>
    <t xml:space="preserve">Master 3 years </t>
  </si>
  <si>
    <t>LP1-</t>
  </si>
  <si>
    <t>P</t>
  </si>
  <si>
    <t>株式会社ヤナセオートシステムズ</t>
  </si>
  <si>
    <t>LAUNCH PAD V LINK</t>
  </si>
  <si>
    <t>LAUNCH-PADV-LINK1</t>
  </si>
  <si>
    <t>YS1-</t>
  </si>
  <si>
    <t>Y</t>
  </si>
  <si>
    <t>S</t>
  </si>
  <si>
    <t>ヤマト自動車株式会社</t>
  </si>
  <si>
    <t>YS2-</t>
  </si>
  <si>
    <t>YS3-</t>
  </si>
  <si>
    <t>S-DMT-MS</t>
  </si>
  <si>
    <t>S-DMT-MS-T1</t>
  </si>
  <si>
    <t>S-DMT-MS-T3</t>
  </si>
  <si>
    <t>MST-NANO-FULL（旧：MST-NANO）</t>
    <rPh sb="14" eb="15">
      <t>キュウ</t>
    </rPh>
    <phoneticPr fontId="5"/>
  </si>
  <si>
    <r>
      <t>補助対象経費</t>
    </r>
    <r>
      <rPr>
        <sz val="10.5"/>
        <color theme="1"/>
        <rFont val="メイリオ"/>
        <family val="3"/>
        <charset val="128"/>
      </rPr>
      <t>（スキャンツール等の金額）</t>
    </r>
    <rPh sb="0" eb="6">
      <t>ホジョタイショウケイヒ</t>
    </rPh>
    <rPh sb="14" eb="15">
      <t>ナド</t>
    </rPh>
    <rPh sb="16" eb="18">
      <t>キンガク</t>
    </rPh>
    <phoneticPr fontId="4"/>
  </si>
  <si>
    <t>※事業完了期限【2023/12/18】より前の日付を入力してください</t>
    <phoneticPr fontId="4"/>
  </si>
  <si>
    <t>※空欄でご提出された場合、事業完了期限である【2023/12/18】とさせていただきます</t>
    <phoneticPr fontId="4"/>
  </si>
  <si>
    <t>補助対象経費（スキャンツール等の金額）</t>
    <rPh sb="0" eb="2">
      <t>ホジョ</t>
    </rPh>
    <rPh sb="2" eb="4">
      <t>タイショウ</t>
    </rPh>
    <rPh sb="4" eb="6">
      <t>ケイヒ</t>
    </rPh>
    <rPh sb="14" eb="15">
      <t>ナド</t>
    </rPh>
    <rPh sb="16" eb="18">
      <t>キンガク</t>
    </rPh>
    <phoneticPr fontId="4"/>
  </si>
  <si>
    <t>ソフトの
バージョン</t>
  </si>
  <si>
    <t>その他</t>
    <rPh sb="2" eb="3">
      <t>タ</t>
    </rPh>
    <phoneticPr fontId="4"/>
  </si>
  <si>
    <t>Z</t>
    <phoneticPr fontId="4"/>
  </si>
  <si>
    <t>A</t>
    <phoneticPr fontId="4"/>
  </si>
  <si>
    <t>一覧にある=1,その他=2,一覧にない=0</t>
    <rPh sb="0" eb="2">
      <t>イチラン</t>
    </rPh>
    <rPh sb="10" eb="11">
      <t>タ</t>
    </rPh>
    <rPh sb="14" eb="16">
      <t>イチラン</t>
    </rPh>
    <phoneticPr fontId="4"/>
  </si>
  <si>
    <t>※補助対象経費=スキャンツール等の金額+情報端末価格。</t>
    <rPh sb="1" eb="7">
      <t>ホジョタイショウケイヒ</t>
    </rPh>
    <rPh sb="15" eb="16">
      <t>ナド</t>
    </rPh>
    <rPh sb="17" eb="19">
      <t>キンガク</t>
    </rPh>
    <phoneticPr fontId="4"/>
  </si>
  <si>
    <t>DB2-</t>
  </si>
  <si>
    <t>MST-7R-FULL</t>
  </si>
  <si>
    <t>株式会社オートバックスセブン</t>
    <rPh sb="0" eb="4">
      <t>カブシキガイシャ</t>
    </rPh>
    <phoneticPr fontId="6"/>
  </si>
  <si>
    <t>ロシェル株式会社</t>
  </si>
  <si>
    <t>R</t>
  </si>
  <si>
    <t>U</t>
  </si>
  <si>
    <t>NANO-BT</t>
  </si>
  <si>
    <t>UA1-</t>
  </si>
  <si>
    <t>RA1-</t>
  </si>
  <si>
    <t>RB2-</t>
  </si>
  <si>
    <t>RC3-</t>
  </si>
  <si>
    <t>電話及びE-mail</t>
    <phoneticPr fontId="4"/>
  </si>
  <si>
    <t>CB7-</t>
  </si>
  <si>
    <t>CB8-</t>
  </si>
  <si>
    <t>ZT-J03E-LTE</t>
  </si>
  <si>
    <t>ZT-J03S-LTE</t>
  </si>
  <si>
    <t>O</t>
  </si>
  <si>
    <t>OA1-</t>
  </si>
  <si>
    <t>OB2-</t>
  </si>
  <si>
    <t>OC3-</t>
  </si>
  <si>
    <t>プルダウンで機器コードを選択=1、その他=2、手入力=0</t>
    <rPh sb="6" eb="8">
      <t>キキ</t>
    </rPh>
    <rPh sb="12" eb="14">
      <t>センタク</t>
    </rPh>
    <rPh sb="19" eb="20">
      <t>タ</t>
    </rPh>
    <rPh sb="23" eb="26">
      <t>テニュウリョク</t>
    </rPh>
    <phoneticPr fontId="4"/>
  </si>
  <si>
    <t>K14N-</t>
  </si>
  <si>
    <t>OBD検査専用ツール　V200</t>
  </si>
  <si>
    <t>EG3401-00000</t>
  </si>
  <si>
    <t>分離型</t>
  </si>
  <si>
    <t>G-SCAN Z Tab OBD エントリー（128GB)</t>
  </si>
  <si>
    <t>G-SCAN Z Tab OBD スタンダード（128GB)</t>
  </si>
  <si>
    <t>NV10-</t>
  </si>
  <si>
    <t>V</t>
  </si>
  <si>
    <t>MaxiVCI V200</t>
  </si>
  <si>
    <t>GM17-</t>
  </si>
  <si>
    <t>HO15-</t>
  </si>
  <si>
    <t>スマートOBD</t>
  </si>
  <si>
    <t>SDOBD</t>
  </si>
  <si>
    <t>マルチサポートツールMST-7R　タブレット付属</t>
  </si>
  <si>
    <t>DA2-</t>
  </si>
  <si>
    <t>MST-nano　タブレット付属</t>
  </si>
  <si>
    <t>MST-NANO-TAB</t>
  </si>
  <si>
    <t>DA4-</t>
  </si>
  <si>
    <t>MST-nano　VCI単体</t>
  </si>
  <si>
    <t>MST-NANO-U</t>
  </si>
  <si>
    <t>日立Astemoアフターマーケットジャパン株式会社</t>
  </si>
  <si>
    <t>Advanced 3 years</t>
  </si>
  <si>
    <t>X-431 PADⅦ</t>
  </si>
  <si>
    <t>X-431 PADⅤ LINK</t>
  </si>
  <si>
    <t>X-431 PRO3 LINK</t>
  </si>
  <si>
    <t>オートミルテック合同会社</t>
  </si>
  <si>
    <t>H6ProJ</t>
  </si>
  <si>
    <t>H6ProJ2</t>
  </si>
  <si>
    <t>X100PAD Elite</t>
  </si>
  <si>
    <t>SA1-</t>
  </si>
  <si>
    <t>合同会社ASTO</t>
  </si>
  <si>
    <t>X431 PAD Ⅶ LINK</t>
  </si>
  <si>
    <t>SB2-</t>
  </si>
  <si>
    <t>X431 PAD V LINK</t>
  </si>
  <si>
    <t>SC3-</t>
  </si>
  <si>
    <t>X431 IMMO PAD</t>
  </si>
  <si>
    <t>SD4-</t>
  </si>
  <si>
    <t>X431 PRO3 LINK</t>
  </si>
  <si>
    <t>IA1-</t>
  </si>
  <si>
    <t>株式会社イヤサカ</t>
  </si>
  <si>
    <t>IS-J2534</t>
  </si>
  <si>
    <t>※9/15までに追加された機器が掲載されています</t>
    <rPh sb="8" eb="10">
      <t>ツイカ</t>
    </rPh>
    <rPh sb="13" eb="15">
      <t>キキ</t>
    </rPh>
    <rPh sb="16" eb="18">
      <t>ケイサイ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</si>
</sst>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d"/>
    <numFmt numFmtId="177" formatCode="g"/>
    <numFmt numFmtId="178" formatCode="e"/>
  </numFmts>
  <fonts count="55" x14ac:knownFonts="1">
    <font>
      <sz val="11"/>
      <color theme="1"/>
      <name val="メイリオ"/>
      <family val="2"/>
      <charset val="128"/>
      <scheme val="minor"/>
    </font>
    <font>
      <sz val="11"/>
      <color theme="1"/>
      <name val="メイリオ"/>
      <family val="2"/>
      <charset val="128"/>
      <scheme val="minor"/>
    </font>
    <font>
      <b/>
      <sz val="13"/>
      <color theme="3"/>
      <name val="メイリオ"/>
      <family val="2"/>
      <charset val="128"/>
      <scheme val="minor"/>
    </font>
    <font>
      <sz val="10.5"/>
      <color theme="1"/>
      <name val="ＭＳ 明朝"/>
      <family val="1"/>
      <charset val="128"/>
    </font>
    <font>
      <sz val="6"/>
      <name val="メイリオ"/>
      <family val="2"/>
      <charset val="128"/>
      <scheme val="minor"/>
    </font>
    <font>
      <b/>
      <sz val="12"/>
      <color theme="1"/>
      <name val="游ゴシック"/>
      <family val="3"/>
      <charset val="128"/>
    </font>
    <font>
      <sz val="10.5"/>
      <color rgb="FF000000"/>
      <name val="ＭＳ 明朝"/>
      <family val="1"/>
      <charset val="128"/>
    </font>
    <font>
      <sz val="6"/>
      <name val="ＭＳ ゴシック"/>
      <family val="2"/>
      <charset val="128"/>
    </font>
    <font>
      <sz val="11"/>
      <color rgb="FFFF0000"/>
      <name val="メイリオ"/>
      <family val="3"/>
      <charset val="128"/>
      <scheme val="minor"/>
    </font>
    <font>
      <sz val="11"/>
      <color theme="1"/>
      <name val="ＭＳ 明朝"/>
      <family val="1"/>
      <charset val="128"/>
    </font>
    <font>
      <sz val="9"/>
      <color theme="1"/>
      <name val="ＭＳ 明朝"/>
      <family val="1"/>
      <charset val="128"/>
    </font>
    <font>
      <sz val="10.5"/>
      <color theme="1"/>
      <name val="Century"/>
      <family val="1"/>
    </font>
    <font>
      <b/>
      <sz val="11"/>
      <color theme="1"/>
      <name val="メイリオ"/>
      <family val="3"/>
      <charset val="128"/>
      <scheme val="minor"/>
    </font>
    <font>
      <b/>
      <sz val="16"/>
      <color theme="1"/>
      <name val="メイリオ"/>
      <family val="3"/>
      <charset val="128"/>
      <scheme val="minor"/>
    </font>
    <font>
      <b/>
      <sz val="10.5"/>
      <color theme="1"/>
      <name val="ＭＳ 明朝"/>
      <family val="1"/>
      <charset val="128"/>
    </font>
    <font>
      <sz val="12"/>
      <color theme="1"/>
      <name val="MS UI Gothic"/>
      <family val="3"/>
      <charset val="128"/>
    </font>
    <font>
      <sz val="10.5"/>
      <color theme="1"/>
      <name val="MS UI Gothic"/>
      <family val="3"/>
      <charset val="128"/>
    </font>
    <font>
      <sz val="10.5"/>
      <color theme="1"/>
      <name val="メイリオ"/>
      <family val="3"/>
      <charset val="128"/>
      <scheme val="minor"/>
    </font>
    <font>
      <sz val="16"/>
      <color rgb="FFFF0000"/>
      <name val="メイリオ"/>
      <family val="3"/>
      <charset val="128"/>
      <scheme val="minor"/>
    </font>
    <font>
      <b/>
      <sz val="10.5"/>
      <color rgb="FFFF0000"/>
      <name val="メイリオ"/>
      <family val="3"/>
      <charset val="128"/>
      <scheme val="minor"/>
    </font>
    <font>
      <b/>
      <sz val="10.5"/>
      <name val="メイリオ"/>
      <family val="3"/>
      <charset val="128"/>
      <scheme val="minor"/>
    </font>
    <font>
      <sz val="10.5"/>
      <color rgb="FFFF0000"/>
      <name val="メイリオ"/>
      <family val="3"/>
      <charset val="128"/>
      <scheme val="minor"/>
    </font>
    <font>
      <b/>
      <sz val="18"/>
      <color rgb="FFFF0000"/>
      <name val="メイリオ"/>
      <family val="3"/>
      <charset val="128"/>
      <scheme val="minor"/>
    </font>
    <font>
      <b/>
      <sz val="10.5"/>
      <color theme="1"/>
      <name val="メイリオ"/>
      <family val="3"/>
      <charset val="128"/>
      <scheme val="minor"/>
    </font>
    <font>
      <b/>
      <sz val="20"/>
      <color theme="1"/>
      <name val="メイリオ"/>
      <family val="3"/>
      <charset val="128"/>
      <scheme val="minor"/>
    </font>
    <font>
      <b/>
      <sz val="16"/>
      <color rgb="FFFF0000"/>
      <name val="メイリオ"/>
      <family val="3"/>
      <charset val="128"/>
      <scheme val="minor"/>
    </font>
    <font>
      <u/>
      <sz val="11"/>
      <color theme="10"/>
      <name val="メイリオ"/>
      <family val="2"/>
      <charset val="128"/>
      <scheme val="minor"/>
    </font>
    <font>
      <sz val="10.5"/>
      <color theme="1"/>
      <name val="メイリオ"/>
      <family val="3"/>
      <charset val="128"/>
    </font>
    <font>
      <b/>
      <sz val="18"/>
      <color rgb="FFFF0000"/>
      <name val="メイリオ"/>
      <family val="3"/>
      <charset val="128"/>
    </font>
    <font>
      <b/>
      <sz val="10.5"/>
      <color theme="1"/>
      <name val="メイリオ"/>
      <family val="3"/>
      <charset val="128"/>
    </font>
    <font>
      <b/>
      <sz val="10.5"/>
      <name val="メイリオ"/>
      <family val="3"/>
      <charset val="128"/>
    </font>
    <font>
      <b/>
      <sz val="10.5"/>
      <color rgb="FFFF0000"/>
      <name val="メイリオ"/>
      <family val="3"/>
      <charset val="128"/>
    </font>
    <font>
      <sz val="10.5"/>
      <color rgb="FFFF0000"/>
      <name val="メイリオ"/>
      <family val="3"/>
      <charset val="128"/>
    </font>
    <font>
      <sz val="10.5"/>
      <name val="メイリオ"/>
      <family val="3"/>
      <charset val="128"/>
    </font>
    <font>
      <sz val="11"/>
      <color rgb="FFFFFFFF"/>
      <name val="メイリオ"/>
      <family val="3"/>
      <charset val="128"/>
    </font>
    <font>
      <sz val="11"/>
      <color theme="1"/>
      <name val="メイリオ"/>
      <family val="3"/>
      <charset val="128"/>
    </font>
    <font>
      <sz val="12"/>
      <color theme="1"/>
      <name val="メイリオ"/>
      <family val="3"/>
      <charset val="128"/>
    </font>
    <font>
      <sz val="10"/>
      <name val="メイリオ"/>
      <family val="3"/>
      <charset val="128"/>
      <scheme val="minor"/>
    </font>
    <font>
      <b/>
      <sz val="10"/>
      <color theme="1"/>
      <name val="メイリオ"/>
      <family val="3"/>
      <charset val="128"/>
      <scheme val="minor"/>
    </font>
    <font>
      <b/>
      <sz val="10"/>
      <color rgb="FFFF0000"/>
      <name val="メイリオ"/>
      <family val="3"/>
      <charset val="128"/>
      <scheme val="minor"/>
    </font>
    <font>
      <b/>
      <sz val="10"/>
      <name val="メイリオ"/>
      <family val="3"/>
      <charset val="128"/>
      <scheme val="minor"/>
    </font>
    <font>
      <sz val="10"/>
      <color theme="1"/>
      <name val="メイリオ"/>
      <family val="3"/>
      <charset val="128"/>
      <scheme val="minor"/>
    </font>
    <font>
      <b/>
      <sz val="12"/>
      <color theme="1"/>
      <name val="Meiryo UI"/>
      <family val="3"/>
      <charset val="128"/>
    </font>
    <font>
      <b/>
      <sz val="12"/>
      <color theme="1"/>
      <name val="メイリオ"/>
      <family val="3"/>
      <charset val="128"/>
    </font>
    <font>
      <sz val="11"/>
      <color theme="1"/>
      <name val="ＭＳ ゴシック"/>
      <family val="2"/>
      <charset val="128"/>
    </font>
    <font>
      <b/>
      <sz val="16"/>
      <color rgb="FFFF0000"/>
      <name val="メイリオ"/>
      <family val="3"/>
      <charset val="128"/>
    </font>
    <font>
      <b/>
      <sz val="14"/>
      <color rgb="FFFF0000"/>
      <name val="メイリオ"/>
      <family val="3"/>
      <charset val="128"/>
    </font>
    <font>
      <b/>
      <sz val="12"/>
      <color rgb="FFFF0000"/>
      <name val="メイリオ"/>
      <family val="3"/>
      <charset val="128"/>
    </font>
    <font>
      <sz val="10.5"/>
      <color rgb="FFFF0000"/>
      <name val="Calibri"/>
      <family val="3"/>
      <charset val="128"/>
    </font>
    <font>
      <b/>
      <sz val="12"/>
      <color rgb="FFFF0000"/>
      <name val="メイリオ"/>
      <family val="3"/>
      <charset val="128"/>
      <scheme val="minor"/>
    </font>
    <font>
      <sz val="10"/>
      <name val="メイリオ"/>
      <family val="3"/>
      <charset val="128"/>
    </font>
    <font>
      <sz val="10"/>
      <color theme="1"/>
      <name val="メイリオ"/>
      <family val="3"/>
      <charset val="128"/>
    </font>
    <font>
      <b/>
      <u/>
      <sz val="11"/>
      <color theme="10"/>
      <name val="メイリオ"/>
      <family val="3"/>
      <charset val="128"/>
      <scheme val="minor"/>
    </font>
    <font>
      <sz val="9"/>
      <color theme="1"/>
      <name val="メイリオ"/>
      <family val="3"/>
      <charset val="128"/>
    </font>
    <font>
      <sz val="11"/>
      <color theme="1"/>
      <name val="メイリオ"/>
      <family val="3"/>
      <charset val="128"/>
      <scheme val="minor"/>
    </font>
  </fonts>
  <fills count="13">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theme="8" tint="0.79998168889431442"/>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9" tint="0.59999389629810485"/>
        <bgColor indexed="64"/>
      </patternFill>
    </fill>
    <fill>
      <patternFill patternType="solid">
        <fgColor theme="0" tint="-0.249977111117893"/>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top/>
      <bottom style="medium">
        <color rgb="FF000000"/>
      </bottom>
      <diagonal/>
    </border>
    <border>
      <left style="medium">
        <color rgb="FF000000"/>
      </left>
      <right/>
      <top/>
      <bottom/>
      <diagonal/>
    </border>
    <border>
      <left/>
      <right style="medium">
        <color rgb="FF000000"/>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6" fillId="0" borderId="0" applyNumberFormat="0" applyFill="0" applyBorder="0" applyAlignment="0" applyProtection="0">
      <alignment vertical="center"/>
    </xf>
    <xf numFmtId="0" fontId="1" fillId="0" borderId="0">
      <alignment vertical="center"/>
    </xf>
    <xf numFmtId="0" fontId="44" fillId="0" borderId="0">
      <alignment vertical="center"/>
    </xf>
  </cellStyleXfs>
  <cellXfs count="283">
    <xf numFmtId="0" fontId="0" fillId="0" borderId="0" xfId="0">
      <alignment vertical="center"/>
    </xf>
    <xf numFmtId="0" fontId="3" fillId="0" borderId="0" xfId="0" applyFont="1" applyProtection="1">
      <alignment vertical="center"/>
      <protection hidden="1"/>
    </xf>
    <xf numFmtId="0" fontId="3" fillId="0" borderId="0" xfId="0" applyFont="1" applyAlignment="1" applyProtection="1">
      <alignment horizontal="center" vertical="center"/>
      <protection hidden="1"/>
    </xf>
    <xf numFmtId="0" fontId="3" fillId="0" borderId="0" xfId="0" applyFont="1" applyAlignment="1" applyProtection="1">
      <alignment horizontal="right" vertical="center"/>
      <protection hidden="1"/>
    </xf>
    <xf numFmtId="0" fontId="6" fillId="0" borderId="0" xfId="0" applyFont="1" applyProtection="1">
      <alignment vertical="center"/>
      <protection hidden="1"/>
    </xf>
    <xf numFmtId="38" fontId="5" fillId="0" borderId="0" xfId="1" applyFont="1" applyAlignment="1" applyProtection="1">
      <alignment vertical="center"/>
      <protection hidden="1"/>
    </xf>
    <xf numFmtId="0" fontId="9" fillId="0" borderId="0" xfId="0" applyFont="1" applyProtection="1">
      <alignment vertical="center"/>
      <protection hidden="1"/>
    </xf>
    <xf numFmtId="0" fontId="10" fillId="0" borderId="0" xfId="0" applyFont="1" applyAlignment="1" applyProtection="1">
      <alignment vertical="top"/>
      <protection hidden="1"/>
    </xf>
    <xf numFmtId="49" fontId="10" fillId="0" borderId="0" xfId="0" applyNumberFormat="1" applyFont="1" applyAlignment="1" applyProtection="1">
      <alignment vertical="top"/>
      <protection hidden="1"/>
    </xf>
    <xf numFmtId="0" fontId="10" fillId="0" borderId="0" xfId="0" applyFont="1" applyProtection="1">
      <alignment vertical="center"/>
      <protection hidden="1"/>
    </xf>
    <xf numFmtId="0" fontId="3" fillId="0" borderId="0" xfId="0" applyFont="1" applyAlignment="1" applyProtection="1">
      <alignment horizontal="left" vertical="center"/>
      <protection hidden="1"/>
    </xf>
    <xf numFmtId="0" fontId="0" fillId="0" borderId="1" xfId="0" applyBorder="1">
      <alignment vertical="center"/>
    </xf>
    <xf numFmtId="0" fontId="13" fillId="0" borderId="0" xfId="0" applyFont="1">
      <alignment vertical="center"/>
    </xf>
    <xf numFmtId="0" fontId="16" fillId="0" borderId="0" xfId="0" applyFont="1" applyProtection="1">
      <alignment vertical="center"/>
      <protection hidden="1"/>
    </xf>
    <xf numFmtId="38" fontId="15" fillId="0" borderId="0" xfId="1" applyFont="1" applyAlignment="1" applyProtection="1">
      <alignment vertical="center"/>
      <protection hidden="1"/>
    </xf>
    <xf numFmtId="0" fontId="17" fillId="0" borderId="0" xfId="0" applyFont="1">
      <alignment vertical="center"/>
    </xf>
    <xf numFmtId="0" fontId="3" fillId="7" borderId="0" xfId="0" applyFont="1" applyFill="1" applyProtection="1">
      <alignment vertical="center"/>
      <protection hidden="1"/>
    </xf>
    <xf numFmtId="0" fontId="14" fillId="7" borderId="0" xfId="0" applyFont="1" applyFill="1" applyProtection="1">
      <alignment vertical="center"/>
      <protection hidden="1"/>
    </xf>
    <xf numFmtId="0" fontId="17" fillId="0" borderId="0" xfId="0" applyFont="1" applyProtection="1">
      <alignment vertical="center"/>
      <protection hidden="1"/>
    </xf>
    <xf numFmtId="0" fontId="17" fillId="0" borderId="0" xfId="0" applyFont="1" applyAlignment="1" applyProtection="1">
      <alignment horizontal="left" vertical="center"/>
      <protection hidden="1"/>
    </xf>
    <xf numFmtId="0" fontId="20" fillId="0" borderId="0" xfId="0" applyFont="1" applyAlignment="1" applyProtection="1">
      <alignment horizontal="left" vertical="center"/>
      <protection hidden="1"/>
    </xf>
    <xf numFmtId="0" fontId="17" fillId="0" borderId="13" xfId="0" applyFont="1" applyBorder="1" applyAlignment="1" applyProtection="1">
      <alignment horizontal="center" vertical="center"/>
      <protection hidden="1"/>
    </xf>
    <xf numFmtId="0" fontId="21" fillId="0" borderId="0" xfId="0" applyFont="1" applyProtection="1">
      <alignment vertical="center"/>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0" xfId="0" applyFont="1" applyAlignment="1" applyProtection="1">
      <alignment vertical="center" shrinkToFit="1"/>
      <protection hidden="1"/>
    </xf>
    <xf numFmtId="0" fontId="22" fillId="0" borderId="0" xfId="0" applyFont="1" applyProtection="1">
      <alignment vertical="center"/>
      <protection hidden="1"/>
    </xf>
    <xf numFmtId="0" fontId="10" fillId="0" borderId="0" xfId="0" applyFont="1" applyAlignment="1" applyProtection="1">
      <alignment horizontal="right" vertical="top"/>
      <protection hidden="1"/>
    </xf>
    <xf numFmtId="0" fontId="17" fillId="0" borderId="18" xfId="0" applyFont="1" applyBorder="1" applyAlignment="1" applyProtection="1">
      <alignment horizontal="center" vertical="center"/>
      <protection hidden="1"/>
    </xf>
    <xf numFmtId="0" fontId="24" fillId="0" borderId="0" xfId="0" applyFont="1">
      <alignment vertical="center"/>
    </xf>
    <xf numFmtId="0" fontId="19" fillId="0" borderId="0" xfId="0" applyFont="1" applyAlignment="1">
      <alignment horizontal="left" vertical="center" indent="1"/>
    </xf>
    <xf numFmtId="0" fontId="0" fillId="0" borderId="0" xfId="0" applyAlignment="1">
      <alignment vertical="center" wrapText="1"/>
    </xf>
    <xf numFmtId="0" fontId="0" fillId="7" borderId="1" xfId="0" applyFill="1" applyBorder="1" applyAlignment="1">
      <alignment vertical="center" wrapText="1"/>
    </xf>
    <xf numFmtId="0" fontId="0" fillId="7" borderId="1" xfId="0" applyFill="1" applyBorder="1">
      <alignment vertical="center"/>
    </xf>
    <xf numFmtId="0" fontId="0" fillId="4" borderId="1" xfId="0" applyFill="1" applyBorder="1">
      <alignment vertical="center"/>
    </xf>
    <xf numFmtId="14" fontId="0" fillId="0" borderId="1" xfId="0" applyNumberFormat="1" applyBorder="1">
      <alignment vertical="center"/>
    </xf>
    <xf numFmtId="0" fontId="17" fillId="6" borderId="13" xfId="0" applyFont="1" applyFill="1" applyBorder="1" applyAlignment="1" applyProtection="1">
      <alignment horizontal="center" vertical="center"/>
      <protection hidden="1"/>
    </xf>
    <xf numFmtId="0" fontId="22" fillId="0" borderId="21" xfId="0" applyFont="1" applyBorder="1" applyProtection="1">
      <alignment vertical="center"/>
      <protection hidden="1"/>
    </xf>
    <xf numFmtId="0" fontId="22" fillId="0" borderId="21" xfId="0" applyFont="1" applyBorder="1" applyAlignment="1" applyProtection="1">
      <alignment vertical="center" shrinkToFit="1"/>
      <protection hidden="1"/>
    </xf>
    <xf numFmtId="0" fontId="17" fillId="9" borderId="14" xfId="0" applyFont="1" applyFill="1" applyBorder="1" applyAlignment="1" applyProtection="1">
      <alignment horizontal="left" vertical="center" shrinkToFit="1"/>
      <protection hidden="1"/>
    </xf>
    <xf numFmtId="0" fontId="17" fillId="9" borderId="22" xfId="0" applyFont="1" applyFill="1" applyBorder="1" applyAlignment="1" applyProtection="1">
      <alignment horizontal="left" vertical="center" shrinkToFit="1"/>
      <protection hidden="1"/>
    </xf>
    <xf numFmtId="0" fontId="17" fillId="9" borderId="15" xfId="0" applyFont="1" applyFill="1" applyBorder="1" applyAlignment="1" applyProtection="1">
      <alignment horizontal="left" vertical="center" shrinkToFit="1"/>
      <protection hidden="1"/>
    </xf>
    <xf numFmtId="14" fontId="17" fillId="9" borderId="22" xfId="0" applyNumberFormat="1" applyFont="1" applyFill="1" applyBorder="1" applyAlignment="1" applyProtection="1">
      <alignment vertical="center" shrinkToFit="1"/>
      <protection hidden="1"/>
    </xf>
    <xf numFmtId="0" fontId="17" fillId="9" borderId="22" xfId="0" applyFont="1" applyFill="1" applyBorder="1" applyAlignment="1" applyProtection="1">
      <alignment vertical="center" shrinkToFit="1"/>
      <protection hidden="1"/>
    </xf>
    <xf numFmtId="49" fontId="10" fillId="0" borderId="0" xfId="0" applyNumberFormat="1" applyFont="1" applyAlignment="1" applyProtection="1">
      <alignment horizontal="right" vertical="top"/>
      <protection hidden="1"/>
    </xf>
    <xf numFmtId="0" fontId="10" fillId="0" borderId="0" xfId="0" quotePrefix="1" applyFont="1" applyAlignment="1" applyProtection="1">
      <alignment horizontal="right" vertical="center"/>
      <protection hidden="1"/>
    </xf>
    <xf numFmtId="0" fontId="10" fillId="0" borderId="0" xfId="0" applyFont="1" applyAlignment="1" applyProtection="1">
      <alignment horizontal="right" vertical="center"/>
      <protection hidden="1"/>
    </xf>
    <xf numFmtId="0" fontId="25" fillId="0" borderId="0" xfId="0" applyFont="1" applyAlignment="1">
      <alignment vertical="center" shrinkToFit="1"/>
    </xf>
    <xf numFmtId="0" fontId="12" fillId="7" borderId="1" xfId="0" applyFont="1" applyFill="1" applyBorder="1" applyAlignment="1">
      <alignment vertical="center" wrapText="1"/>
    </xf>
    <xf numFmtId="0" fontId="0" fillId="7" borderId="0" xfId="0" applyFill="1">
      <alignment vertical="center"/>
    </xf>
    <xf numFmtId="0" fontId="0" fillId="7" borderId="5" xfId="0" applyFill="1" applyBorder="1">
      <alignment vertical="center"/>
    </xf>
    <xf numFmtId="0" fontId="0" fillId="7" borderId="7" xfId="0" applyFill="1" applyBorder="1">
      <alignment vertical="center"/>
    </xf>
    <xf numFmtId="0" fontId="0" fillId="7" borderId="6" xfId="0" applyFill="1" applyBorder="1">
      <alignment vertical="center"/>
    </xf>
    <xf numFmtId="0" fontId="12" fillId="7" borderId="1" xfId="0" applyFont="1" applyFill="1" applyBorder="1">
      <alignment vertical="center"/>
    </xf>
    <xf numFmtId="0" fontId="13" fillId="7" borderId="0" xfId="0" applyFont="1" applyFill="1">
      <alignment vertical="center"/>
    </xf>
    <xf numFmtId="6" fontId="0" fillId="4" borderId="1" xfId="0" applyNumberFormat="1" applyFill="1" applyBorder="1">
      <alignment vertical="center"/>
    </xf>
    <xf numFmtId="0" fontId="13" fillId="0" borderId="0" xfId="0" applyFont="1" applyAlignment="1">
      <alignment vertical="center" shrinkToFit="1"/>
    </xf>
    <xf numFmtId="0" fontId="18" fillId="0" borderId="0" xfId="0" applyFont="1" applyAlignment="1">
      <alignment vertical="center" shrinkToFit="1"/>
    </xf>
    <xf numFmtId="0" fontId="19" fillId="0" borderId="0" xfId="0" applyFont="1" applyAlignment="1">
      <alignment horizontal="left" vertical="center" shrinkToFit="1"/>
    </xf>
    <xf numFmtId="0" fontId="0" fillId="0" borderId="0" xfId="0" applyAlignment="1">
      <alignment vertical="center" shrinkToFit="1"/>
    </xf>
    <xf numFmtId="0" fontId="27" fillId="0" borderId="8" xfId="0" applyFont="1" applyBorder="1" applyProtection="1">
      <alignment vertical="center"/>
      <protection hidden="1"/>
    </xf>
    <xf numFmtId="0" fontId="27" fillId="0" borderId="0" xfId="0" applyFont="1" applyProtection="1">
      <alignment vertical="center"/>
      <protection hidden="1"/>
    </xf>
    <xf numFmtId="0" fontId="27" fillId="0" borderId="0" xfId="0" applyFont="1" applyAlignment="1" applyProtection="1">
      <alignment horizontal="left" vertical="center"/>
      <protection hidden="1"/>
    </xf>
    <xf numFmtId="0" fontId="29" fillId="7" borderId="0" xfId="0" applyFont="1" applyFill="1" applyProtection="1">
      <alignment vertical="center"/>
      <protection hidden="1"/>
    </xf>
    <xf numFmtId="0" fontId="27" fillId="7" borderId="0" xfId="0" applyFont="1" applyFill="1" applyProtection="1">
      <alignment vertical="center"/>
      <protection hidden="1"/>
    </xf>
    <xf numFmtId="0" fontId="30" fillId="0" borderId="0" xfId="0" applyFont="1" applyAlignment="1" applyProtection="1">
      <alignment horizontal="left" vertical="center"/>
      <protection hidden="1"/>
    </xf>
    <xf numFmtId="0" fontId="27" fillId="0" borderId="0" xfId="0" applyFont="1" applyAlignment="1" applyProtection="1">
      <alignment horizontal="right" vertical="center"/>
      <protection hidden="1"/>
    </xf>
    <xf numFmtId="0" fontId="27" fillId="0" borderId="0" xfId="0" applyFont="1" applyAlignment="1" applyProtection="1">
      <alignment horizontal="right" vertical="center" shrinkToFit="1"/>
      <protection hidden="1"/>
    </xf>
    <xf numFmtId="14" fontId="27" fillId="0" borderId="0" xfId="0" applyNumberFormat="1" applyFont="1" applyAlignment="1" applyProtection="1">
      <alignment horizontal="left" vertical="center"/>
      <protection hidden="1"/>
    </xf>
    <xf numFmtId="0" fontId="32" fillId="0" borderId="0" xfId="0" applyFont="1" applyAlignment="1" applyProtection="1">
      <alignment horizontal="left" vertical="center"/>
      <protection hidden="1"/>
    </xf>
    <xf numFmtId="0" fontId="32" fillId="0" borderId="0" xfId="0" applyFont="1" applyProtection="1">
      <alignment vertical="center"/>
      <protection hidden="1"/>
    </xf>
    <xf numFmtId="0" fontId="28" fillId="0" borderId="0" xfId="0" applyFont="1" applyProtection="1">
      <alignment vertical="center"/>
      <protection hidden="1"/>
    </xf>
    <xf numFmtId="0" fontId="27" fillId="4" borderId="0" xfId="0" applyFont="1" applyFill="1" applyProtection="1">
      <alignment vertical="center"/>
      <protection hidden="1"/>
    </xf>
    <xf numFmtId="0" fontId="27" fillId="8" borderId="0" xfId="0" applyFont="1" applyFill="1" applyAlignment="1" applyProtection="1">
      <alignment horizontal="left" vertical="center"/>
      <protection hidden="1"/>
    </xf>
    <xf numFmtId="0" fontId="27" fillId="7" borderId="1" xfId="0" applyFont="1" applyFill="1" applyBorder="1" applyProtection="1">
      <alignment vertical="center"/>
      <protection hidden="1"/>
    </xf>
    <xf numFmtId="0" fontId="29" fillId="2" borderId="0" xfId="0" applyFont="1" applyFill="1" applyAlignment="1" applyProtection="1">
      <alignment horizontal="left" vertical="center"/>
      <protection hidden="1"/>
    </xf>
    <xf numFmtId="0" fontId="29" fillId="8" borderId="0" xfId="0" applyFont="1" applyFill="1" applyAlignment="1" applyProtection="1">
      <alignment horizontal="left" vertical="center"/>
      <protection hidden="1"/>
    </xf>
    <xf numFmtId="0" fontId="29" fillId="8" borderId="0" xfId="0" applyFont="1" applyFill="1" applyProtection="1">
      <alignment vertical="center"/>
      <protection hidden="1"/>
    </xf>
    <xf numFmtId="0" fontId="29" fillId="8" borderId="0" xfId="0" applyFont="1" applyFill="1" applyAlignment="1" applyProtection="1">
      <alignment vertical="center" shrinkToFit="1"/>
      <protection hidden="1"/>
    </xf>
    <xf numFmtId="0" fontId="27" fillId="0" borderId="0" xfId="0" applyFont="1" applyAlignment="1" applyProtection="1">
      <alignment horizontal="center" vertical="center"/>
      <protection hidden="1"/>
    </xf>
    <xf numFmtId="6" fontId="27" fillId="7" borderId="1" xfId="0" applyNumberFormat="1" applyFont="1" applyFill="1" applyBorder="1" applyProtection="1">
      <alignment vertical="center"/>
      <protection hidden="1"/>
    </xf>
    <xf numFmtId="0" fontId="34" fillId="0" borderId="0" xfId="0" applyFont="1" applyAlignment="1">
      <alignment horizontal="center" vertical="center"/>
    </xf>
    <xf numFmtId="0" fontId="32" fillId="7" borderId="1" xfId="0" applyFont="1" applyFill="1" applyBorder="1" applyProtection="1">
      <alignment vertical="center"/>
      <protection hidden="1"/>
    </xf>
    <xf numFmtId="0" fontId="33" fillId="7" borderId="1" xfId="0" applyFont="1" applyFill="1" applyBorder="1" applyProtection="1">
      <alignment vertical="center"/>
      <protection hidden="1"/>
    </xf>
    <xf numFmtId="0" fontId="27" fillId="7" borderId="1" xfId="0" quotePrefix="1" applyFont="1" applyFill="1" applyBorder="1" applyProtection="1">
      <alignment vertical="center"/>
      <protection hidden="1"/>
    </xf>
    <xf numFmtId="0" fontId="27" fillId="0" borderId="0" xfId="0" applyFont="1" applyAlignment="1" applyProtection="1">
      <alignment horizontal="center" vertical="center" shrinkToFit="1"/>
      <protection hidden="1"/>
    </xf>
    <xf numFmtId="0" fontId="27" fillId="0" borderId="0" xfId="0" applyFont="1" applyAlignment="1" applyProtection="1">
      <alignment horizontal="left" vertical="center" shrinkToFit="1"/>
      <protection hidden="1"/>
    </xf>
    <xf numFmtId="0" fontId="31" fillId="0" borderId="0" xfId="0" applyFont="1" applyAlignment="1" applyProtection="1">
      <alignment vertical="center" shrinkToFit="1"/>
      <protection hidden="1"/>
    </xf>
    <xf numFmtId="6" fontId="27" fillId="7" borderId="1" xfId="2" applyFont="1" applyFill="1" applyBorder="1" applyProtection="1">
      <alignment vertical="center"/>
      <protection hidden="1"/>
    </xf>
    <xf numFmtId="0" fontId="31" fillId="0" borderId="0" xfId="0" applyFont="1" applyProtection="1">
      <alignment vertical="center"/>
      <protection hidden="1"/>
    </xf>
    <xf numFmtId="0" fontId="27" fillId="0" borderId="0" xfId="0" applyFont="1" applyAlignment="1" applyProtection="1">
      <alignment vertical="center" shrinkToFit="1"/>
      <protection hidden="1"/>
    </xf>
    <xf numFmtId="0" fontId="35" fillId="7" borderId="1" xfId="0" applyFont="1" applyFill="1" applyBorder="1">
      <alignment vertical="center"/>
    </xf>
    <xf numFmtId="0" fontId="35" fillId="7" borderId="0" xfId="0" applyFont="1" applyFill="1">
      <alignment vertical="center"/>
    </xf>
    <xf numFmtId="0" fontId="27" fillId="0" borderId="0" xfId="0" applyFont="1" applyAlignment="1" applyProtection="1">
      <alignment horizontal="left" vertical="center" indent="1"/>
      <protection hidden="1"/>
    </xf>
    <xf numFmtId="49" fontId="27" fillId="0" borderId="0" xfId="0" applyNumberFormat="1" applyFont="1" applyAlignment="1" applyProtection="1">
      <alignment horizontal="left" vertical="center" shrinkToFit="1"/>
      <protection hidden="1"/>
    </xf>
    <xf numFmtId="49" fontId="27" fillId="7" borderId="1" xfId="0" applyNumberFormat="1" applyFont="1" applyFill="1" applyBorder="1" applyProtection="1">
      <alignment vertical="center"/>
      <protection hidden="1"/>
    </xf>
    <xf numFmtId="49" fontId="36" fillId="0" borderId="0" xfId="0" applyNumberFormat="1" applyFont="1" applyAlignment="1" applyProtection="1">
      <alignment horizontal="center" vertical="center" shrinkToFit="1"/>
      <protection hidden="1"/>
    </xf>
    <xf numFmtId="0" fontId="29" fillId="0" borderId="0" xfId="0" applyFont="1" applyProtection="1">
      <alignment vertical="center"/>
      <protection hidden="1"/>
    </xf>
    <xf numFmtId="0" fontId="27" fillId="0" borderId="13" xfId="0" applyFont="1" applyBorder="1" applyAlignment="1" applyProtection="1">
      <alignment horizontal="center" vertical="center"/>
      <protection locked="0"/>
    </xf>
    <xf numFmtId="0" fontId="27" fillId="0" borderId="19" xfId="0" applyFont="1" applyBorder="1" applyAlignment="1" applyProtection="1">
      <alignment horizontal="left" vertical="center" shrinkToFit="1"/>
      <protection locked="0"/>
    </xf>
    <xf numFmtId="49" fontId="27" fillId="0" borderId="19" xfId="0" applyNumberFormat="1" applyFont="1" applyBorder="1" applyAlignment="1" applyProtection="1">
      <alignment horizontal="center" vertical="center"/>
      <protection locked="0"/>
    </xf>
    <xf numFmtId="49" fontId="27" fillId="0" borderId="19" xfId="0" applyNumberFormat="1" applyFont="1" applyBorder="1" applyAlignment="1" applyProtection="1">
      <alignment horizontal="left" vertical="center" shrinkToFit="1"/>
      <protection locked="0"/>
    </xf>
    <xf numFmtId="49" fontId="27" fillId="0" borderId="19" xfId="0" applyNumberFormat="1" applyFont="1" applyBorder="1" applyAlignment="1" applyProtection="1">
      <alignment vertical="center" shrinkToFit="1"/>
      <protection locked="0"/>
    </xf>
    <xf numFmtId="6" fontId="27" fillId="0" borderId="19" xfId="2" applyFont="1" applyBorder="1" applyAlignment="1" applyProtection="1">
      <alignment horizontal="right" vertical="center" shrinkToFit="1"/>
      <protection locked="0"/>
    </xf>
    <xf numFmtId="6" fontId="27" fillId="0" borderId="19" xfId="2" applyFont="1" applyBorder="1" applyAlignment="1" applyProtection="1">
      <alignment vertical="center" shrinkToFit="1"/>
      <protection locked="0"/>
    </xf>
    <xf numFmtId="0" fontId="27" fillId="0" borderId="13" xfId="0" applyFont="1" applyBorder="1" applyAlignment="1" applyProtection="1">
      <alignment horizontal="left" vertical="center" shrinkToFit="1"/>
      <protection locked="0"/>
    </xf>
    <xf numFmtId="49" fontId="27" fillId="0" borderId="13" xfId="0" applyNumberFormat="1" applyFont="1" applyBorder="1" applyAlignment="1" applyProtection="1">
      <alignment vertical="center" shrinkToFit="1"/>
      <protection locked="0"/>
    </xf>
    <xf numFmtId="49" fontId="17" fillId="0" borderId="16" xfId="0" applyNumberFormat="1" applyFont="1" applyBorder="1" applyAlignment="1" applyProtection="1">
      <alignment horizontal="left" vertical="center" shrinkToFit="1"/>
      <protection locked="0"/>
    </xf>
    <xf numFmtId="0" fontId="17" fillId="0" borderId="13" xfId="0" applyFont="1" applyBorder="1" applyAlignment="1" applyProtection="1">
      <alignment horizontal="left" vertical="center" shrinkToFit="1"/>
      <protection locked="0"/>
    </xf>
    <xf numFmtId="0" fontId="17" fillId="0" borderId="18" xfId="0" applyFont="1" applyBorder="1" applyAlignment="1" applyProtection="1">
      <alignment horizontal="left" vertical="center" shrinkToFit="1"/>
      <protection locked="0"/>
    </xf>
    <xf numFmtId="14" fontId="17" fillId="0" borderId="13" xfId="0" applyNumberFormat="1" applyFont="1" applyBorder="1" applyAlignment="1" applyProtection="1">
      <alignment vertical="center" shrinkToFit="1"/>
      <protection locked="0"/>
    </xf>
    <xf numFmtId="0" fontId="17" fillId="0" borderId="13" xfId="0" applyFont="1" applyBorder="1" applyAlignment="1" applyProtection="1">
      <alignment vertical="center" shrinkToFit="1"/>
      <protection locked="0"/>
    </xf>
    <xf numFmtId="0" fontId="23" fillId="7" borderId="0" xfId="0" applyFont="1" applyFill="1">
      <alignment vertical="center"/>
    </xf>
    <xf numFmtId="0" fontId="38" fillId="0" borderId="0" xfId="0" applyFont="1" applyAlignment="1">
      <alignment horizontal="left" vertical="center"/>
    </xf>
    <xf numFmtId="49" fontId="27" fillId="0" borderId="13" xfId="0" applyNumberFormat="1" applyFont="1" applyBorder="1" applyAlignment="1" applyProtection="1">
      <alignment horizontal="left" vertical="center"/>
      <protection locked="0"/>
    </xf>
    <xf numFmtId="14" fontId="27" fillId="0" borderId="13" xfId="0" applyNumberFormat="1" applyFont="1" applyBorder="1" applyAlignment="1" applyProtection="1">
      <alignment horizontal="left" vertical="center"/>
      <protection locked="0"/>
    </xf>
    <xf numFmtId="0" fontId="27" fillId="0" borderId="13" xfId="0" applyFont="1" applyBorder="1" applyAlignment="1" applyProtection="1">
      <alignment horizontal="left" vertical="center"/>
      <protection locked="0"/>
    </xf>
    <xf numFmtId="0" fontId="33" fillId="0" borderId="19" xfId="0" applyFont="1" applyBorder="1" applyAlignment="1" applyProtection="1">
      <alignment horizontal="left" vertical="center" shrinkToFit="1"/>
      <protection locked="0"/>
    </xf>
    <xf numFmtId="49" fontId="33" fillId="0" borderId="20" xfId="0" applyNumberFormat="1" applyFont="1" applyBorder="1" applyAlignment="1" applyProtection="1">
      <alignment horizontal="center" vertical="center"/>
      <protection locked="0"/>
    </xf>
    <xf numFmtId="49" fontId="33" fillId="0" borderId="19" xfId="0" applyNumberFormat="1" applyFont="1" applyBorder="1" applyAlignment="1" applyProtection="1">
      <alignment horizontal="center" vertical="center"/>
      <protection locked="0"/>
    </xf>
    <xf numFmtId="49" fontId="33" fillId="0" borderId="19" xfId="0" applyNumberFormat="1" applyFont="1" applyBorder="1" applyAlignment="1" applyProtection="1">
      <alignment horizontal="left" vertical="center" shrinkToFit="1"/>
      <protection locked="0"/>
    </xf>
    <xf numFmtId="49" fontId="33" fillId="0" borderId="19" xfId="0" applyNumberFormat="1" applyFont="1" applyBorder="1" applyAlignment="1" applyProtection="1">
      <alignment vertical="center" shrinkToFit="1"/>
      <protection locked="0"/>
    </xf>
    <xf numFmtId="14" fontId="0" fillId="4" borderId="1" xfId="0" applyNumberFormat="1" applyFill="1" applyBorder="1">
      <alignment vertical="center"/>
    </xf>
    <xf numFmtId="0" fontId="43" fillId="0" borderId="1" xfId="0" applyFont="1" applyBorder="1" applyAlignment="1" applyProtection="1">
      <alignment horizontal="center" vertical="center" shrinkToFit="1"/>
      <protection hidden="1"/>
    </xf>
    <xf numFmtId="0" fontId="43" fillId="0" borderId="4" xfId="0" applyFont="1" applyBorder="1" applyAlignment="1" applyProtection="1">
      <alignment horizontal="center" vertical="center" shrinkToFit="1"/>
      <protection hidden="1"/>
    </xf>
    <xf numFmtId="0" fontId="42" fillId="0" borderId="1" xfId="0" applyFont="1" applyBorder="1" applyAlignment="1" applyProtection="1">
      <alignment horizontal="center" vertical="center" shrinkToFit="1"/>
      <protection hidden="1"/>
    </xf>
    <xf numFmtId="177" fontId="42" fillId="0" borderId="1" xfId="0" applyNumberFormat="1" applyFont="1" applyBorder="1" applyAlignment="1" applyProtection="1">
      <alignment horizontal="center" vertical="center" shrinkToFit="1"/>
      <protection hidden="1"/>
    </xf>
    <xf numFmtId="178" fontId="42" fillId="0" borderId="1" xfId="0" applyNumberFormat="1" applyFont="1" applyBorder="1" applyAlignment="1" applyProtection="1">
      <alignment horizontal="center" vertical="center" shrinkToFit="1"/>
      <protection hidden="1"/>
    </xf>
    <xf numFmtId="0" fontId="42" fillId="0" borderId="0" xfId="0" applyFont="1" applyAlignment="1" applyProtection="1">
      <alignment horizontal="right" vertical="center" shrinkToFit="1"/>
      <protection hidden="1"/>
    </xf>
    <xf numFmtId="0" fontId="27" fillId="0" borderId="0" xfId="0" applyFont="1" applyProtection="1">
      <alignment vertical="center"/>
      <protection locked="0" hidden="1"/>
    </xf>
    <xf numFmtId="0" fontId="1" fillId="0" borderId="1" xfId="4" applyBorder="1">
      <alignment vertical="center"/>
    </xf>
    <xf numFmtId="0" fontId="1" fillId="0" borderId="0" xfId="4">
      <alignment vertical="center"/>
    </xf>
    <xf numFmtId="49" fontId="1" fillId="0" borderId="1" xfId="4" applyNumberFormat="1" applyBorder="1">
      <alignment vertical="center"/>
    </xf>
    <xf numFmtId="0" fontId="45" fillId="0" borderId="0" xfId="0" applyFont="1" applyAlignment="1" applyProtection="1">
      <protection hidden="1"/>
    </xf>
    <xf numFmtId="0" fontId="46" fillId="0" borderId="0" xfId="0" applyFont="1" applyAlignment="1" applyProtection="1">
      <protection hidden="1"/>
    </xf>
    <xf numFmtId="0" fontId="48" fillId="0" borderId="0" xfId="0" applyFont="1">
      <alignment vertical="center"/>
    </xf>
    <xf numFmtId="49" fontId="27" fillId="0" borderId="16" xfId="0" applyNumberFormat="1" applyFont="1" applyBorder="1" applyAlignment="1" applyProtection="1">
      <alignment horizontal="left" vertical="center" shrinkToFit="1"/>
      <protection locked="0"/>
    </xf>
    <xf numFmtId="0" fontId="46" fillId="0" borderId="21" xfId="0" applyFont="1" applyBorder="1" applyAlignment="1" applyProtection="1">
      <protection hidden="1"/>
    </xf>
    <xf numFmtId="0" fontId="33" fillId="0" borderId="0" xfId="0" applyFont="1" applyProtection="1">
      <alignment vertical="center"/>
      <protection hidden="1"/>
    </xf>
    <xf numFmtId="0" fontId="27" fillId="0" borderId="16" xfId="0" applyFont="1" applyBorder="1" applyAlignment="1" applyProtection="1">
      <alignment vertical="center" shrinkToFit="1"/>
      <protection locked="0"/>
    </xf>
    <xf numFmtId="49" fontId="27" fillId="0" borderId="16" xfId="0" applyNumberFormat="1" applyFont="1" applyBorder="1" applyProtection="1">
      <alignment vertical="center"/>
      <protection locked="0"/>
    </xf>
    <xf numFmtId="49" fontId="27" fillId="0" borderId="13" xfId="0" applyNumberFormat="1" applyFont="1" applyBorder="1" applyProtection="1">
      <alignment vertical="center"/>
      <protection locked="0"/>
    </xf>
    <xf numFmtId="0" fontId="47" fillId="0" borderId="0" xfId="0" applyFont="1" applyProtection="1">
      <alignment vertical="center"/>
      <protection hidden="1"/>
    </xf>
    <xf numFmtId="0" fontId="46" fillId="0" borderId="0" xfId="0" applyFont="1" applyProtection="1">
      <alignment vertical="center"/>
      <protection hidden="1"/>
    </xf>
    <xf numFmtId="0" fontId="49" fillId="0" borderId="0" xfId="0" applyFont="1" applyAlignment="1" applyProtection="1">
      <alignment shrinkToFit="1"/>
      <protection hidden="1"/>
    </xf>
    <xf numFmtId="0" fontId="49" fillId="0" borderId="0" xfId="0" applyFont="1" applyProtection="1">
      <alignment vertical="center"/>
      <protection hidden="1"/>
    </xf>
    <xf numFmtId="0" fontId="27" fillId="5" borderId="13" xfId="0" applyFont="1" applyFill="1" applyBorder="1" applyAlignment="1" applyProtection="1">
      <alignment horizontal="center" vertical="center"/>
      <protection hidden="1"/>
    </xf>
    <xf numFmtId="0" fontId="27" fillId="6" borderId="22" xfId="0" applyFont="1" applyFill="1" applyBorder="1" applyAlignment="1" applyProtection="1">
      <alignment horizontal="center" vertical="center"/>
      <protection hidden="1"/>
    </xf>
    <xf numFmtId="0" fontId="27" fillId="10" borderId="13" xfId="0" applyFont="1" applyFill="1" applyBorder="1" applyAlignment="1" applyProtection="1">
      <alignment horizontal="center" vertical="center"/>
      <protection hidden="1"/>
    </xf>
    <xf numFmtId="0" fontId="17" fillId="9" borderId="13" xfId="0" applyFont="1" applyFill="1" applyBorder="1" applyAlignment="1" applyProtection="1">
      <alignment horizontal="center" vertical="center"/>
      <protection hidden="1"/>
    </xf>
    <xf numFmtId="0" fontId="29" fillId="11" borderId="0" xfId="0" applyFont="1" applyFill="1" applyAlignment="1" applyProtection="1">
      <alignment horizontal="left" vertical="center"/>
      <protection hidden="1"/>
    </xf>
    <xf numFmtId="0" fontId="27" fillId="11" borderId="0" xfId="0" applyFont="1" applyFill="1" applyAlignment="1" applyProtection="1">
      <alignment horizontal="left" vertical="center"/>
      <protection hidden="1"/>
    </xf>
    <xf numFmtId="0" fontId="0" fillId="7" borderId="34" xfId="0" applyFill="1" applyBorder="1" applyAlignment="1">
      <alignment vertical="center" wrapText="1"/>
    </xf>
    <xf numFmtId="0" fontId="0" fillId="7" borderId="2" xfId="0" applyFill="1" applyBorder="1">
      <alignment vertical="center"/>
    </xf>
    <xf numFmtId="0" fontId="0" fillId="7" borderId="3" xfId="0" applyFill="1" applyBorder="1">
      <alignment vertical="center"/>
    </xf>
    <xf numFmtId="0" fontId="0" fillId="7" borderId="4" xfId="0" applyFill="1" applyBorder="1">
      <alignment vertical="center"/>
    </xf>
    <xf numFmtId="0" fontId="30" fillId="0" borderId="0" xfId="0" applyFont="1" applyProtection="1">
      <alignment vertical="center"/>
      <protection hidden="1"/>
    </xf>
    <xf numFmtId="6" fontId="0" fillId="0" borderId="1" xfId="0" applyNumberFormat="1" applyBorder="1">
      <alignment vertical="center"/>
    </xf>
    <xf numFmtId="0" fontId="23" fillId="8" borderId="35" xfId="0" applyFont="1" applyFill="1" applyBorder="1" applyAlignment="1" applyProtection="1">
      <alignment horizontal="left" vertical="center" shrinkToFit="1"/>
      <protection hidden="1"/>
    </xf>
    <xf numFmtId="0" fontId="0" fillId="0" borderId="1" xfId="0" applyBorder="1" applyAlignment="1">
      <alignment horizontal="left" vertical="center" shrinkToFit="1"/>
    </xf>
    <xf numFmtId="49" fontId="0" fillId="0" borderId="1" xfId="0" applyNumberFormat="1" applyBorder="1" applyAlignment="1">
      <alignment horizontal="left" vertical="center" shrinkToFit="1"/>
    </xf>
    <xf numFmtId="0" fontId="12" fillId="2" borderId="35" xfId="0" applyFont="1" applyFill="1" applyBorder="1" applyAlignment="1">
      <alignment horizontal="left" vertical="center" shrinkToFit="1"/>
    </xf>
    <xf numFmtId="0" fontId="0" fillId="7" borderId="35" xfId="0" applyFill="1" applyBorder="1" applyAlignment="1">
      <alignment horizontal="left" vertical="center" shrinkToFit="1"/>
    </xf>
    <xf numFmtId="0" fontId="23" fillId="3" borderId="35" xfId="0" applyFont="1" applyFill="1" applyBorder="1" applyAlignment="1" applyProtection="1">
      <alignment horizontal="left" vertical="center" shrinkToFit="1"/>
      <protection hidden="1"/>
    </xf>
    <xf numFmtId="0" fontId="23" fillId="0" borderId="0" xfId="0" applyFont="1" applyAlignment="1" applyProtection="1">
      <alignment horizontal="left" vertical="center" shrinkToFit="1"/>
      <protection hidden="1"/>
    </xf>
    <xf numFmtId="0" fontId="0" fillId="0" borderId="0" xfId="0" applyAlignment="1">
      <alignment horizontal="left" vertical="center" shrinkToFit="1"/>
    </xf>
    <xf numFmtId="0" fontId="54" fillId="0" borderId="1" xfId="0" applyFont="1" applyBorder="1" applyAlignment="1">
      <alignment horizontal="left" vertical="center" shrinkToFit="1"/>
    </xf>
    <xf numFmtId="0" fontId="0" fillId="7" borderId="1" xfId="0" applyFill="1" applyBorder="1" applyAlignment="1">
      <alignment horizontal="left" vertical="center" shrinkToFit="1"/>
    </xf>
    <xf numFmtId="0" fontId="0" fillId="12" borderId="1" xfId="0" applyFill="1" applyBorder="1">
      <alignment vertical="center"/>
    </xf>
    <xf numFmtId="0" fontId="0" fillId="12" borderId="1" xfId="0" applyFill="1" applyBorder="1" applyAlignment="1">
      <alignment vertical="center" shrinkToFit="1"/>
    </xf>
    <xf numFmtId="0" fontId="0" fillId="12" borderId="1" xfId="0" applyFill="1" applyBorder="1" applyAlignment="1">
      <alignment horizontal="left" vertical="center"/>
    </xf>
    <xf numFmtId="0" fontId="27" fillId="0" borderId="0" xfId="0" applyFont="1" applyAlignment="1" applyProtection="1">
      <alignment horizontal="left" vertical="center"/>
      <protection locked="0" hidden="1"/>
    </xf>
    <xf numFmtId="0" fontId="26" fillId="0" borderId="0" xfId="3" applyAlignment="1" applyProtection="1">
      <alignment horizontal="left" vertical="center"/>
      <protection locked="0"/>
    </xf>
    <xf numFmtId="0" fontId="42" fillId="0" borderId="0" xfId="0" applyFont="1" applyAlignment="1" applyProtection="1">
      <alignment horizontal="center" vertical="center"/>
      <protection hidden="1"/>
    </xf>
    <xf numFmtId="49" fontId="27" fillId="0" borderId="16" xfId="0" applyNumberFormat="1" applyFont="1" applyBorder="1" applyAlignment="1" applyProtection="1">
      <alignment horizontal="left" vertical="center"/>
      <protection locked="0"/>
    </xf>
    <xf numFmtId="49" fontId="27" fillId="0" borderId="18" xfId="0" applyNumberFormat="1" applyFont="1" applyBorder="1" applyAlignment="1" applyProtection="1">
      <alignment horizontal="left" vertical="center"/>
      <protection locked="0"/>
    </xf>
    <xf numFmtId="0" fontId="42" fillId="0" borderId="0" xfId="0" applyFont="1" applyAlignment="1" applyProtection="1">
      <alignment horizontal="left" vertical="center" shrinkToFit="1"/>
      <protection hidden="1"/>
    </xf>
    <xf numFmtId="0" fontId="42" fillId="0" borderId="0" xfId="0" applyFont="1" applyAlignment="1" applyProtection="1">
      <alignment vertical="top" shrinkToFit="1"/>
      <protection hidden="1"/>
    </xf>
    <xf numFmtId="0" fontId="42" fillId="0" borderId="0" xfId="0" applyFont="1" applyAlignment="1" applyProtection="1">
      <alignment horizontal="center" vertical="center" shrinkToFit="1"/>
      <protection hidden="1"/>
    </xf>
    <xf numFmtId="38" fontId="42" fillId="0" borderId="0" xfId="1" applyFont="1" applyAlignment="1" applyProtection="1">
      <alignment vertical="center"/>
      <protection hidden="1"/>
    </xf>
    <xf numFmtId="49" fontId="27" fillId="0" borderId="17" xfId="0" applyNumberFormat="1" applyFont="1" applyBorder="1" applyAlignment="1" applyProtection="1">
      <alignment horizontal="left" vertical="center"/>
      <protection locked="0"/>
    </xf>
    <xf numFmtId="0" fontId="3" fillId="0" borderId="0" xfId="0" applyFont="1" applyAlignment="1" applyProtection="1">
      <alignment horizontal="center" vertical="center"/>
      <protection hidden="1"/>
    </xf>
    <xf numFmtId="0" fontId="3" fillId="0" borderId="0" xfId="0" applyFont="1" applyAlignment="1" applyProtection="1">
      <alignment horizontal="center" vertical="center" shrinkToFit="1"/>
      <protection hidden="1"/>
    </xf>
    <xf numFmtId="0" fontId="3" fillId="0" borderId="0" xfId="0" applyFont="1" applyAlignment="1" applyProtection="1">
      <alignment vertical="top" wrapText="1"/>
      <protection hidden="1"/>
    </xf>
    <xf numFmtId="0" fontId="3" fillId="0" borderId="0" xfId="0" applyFont="1" applyAlignment="1" applyProtection="1">
      <alignment vertical="top" shrinkToFit="1"/>
      <protection hidden="1"/>
    </xf>
    <xf numFmtId="0" fontId="3" fillId="0" borderId="0" xfId="0" applyFont="1" applyProtection="1">
      <alignment vertical="center"/>
      <protection hidden="1"/>
    </xf>
    <xf numFmtId="0" fontId="52" fillId="0" borderId="0" xfId="3" applyFont="1" applyProtection="1">
      <alignment vertical="center"/>
      <protection locked="0" hidden="1"/>
    </xf>
    <xf numFmtId="0" fontId="50" fillId="5" borderId="16" xfId="0" applyFont="1" applyFill="1" applyBorder="1" applyAlignment="1" applyProtection="1">
      <alignment horizontal="center" vertical="center"/>
      <protection hidden="1"/>
    </xf>
    <xf numFmtId="0" fontId="50" fillId="5" borderId="18" xfId="0" applyFont="1" applyFill="1" applyBorder="1" applyAlignment="1" applyProtection="1">
      <alignment horizontal="center" vertical="center"/>
      <protection hidden="1"/>
    </xf>
    <xf numFmtId="0" fontId="51" fillId="6" borderId="16" xfId="0" applyFont="1" applyFill="1" applyBorder="1" applyAlignment="1" applyProtection="1">
      <alignment horizontal="center" vertical="center"/>
      <protection hidden="1"/>
    </xf>
    <xf numFmtId="0" fontId="51" fillId="6" borderId="18" xfId="0" applyFont="1" applyFill="1" applyBorder="1" applyAlignment="1" applyProtection="1">
      <alignment horizontal="center" vertical="center"/>
      <protection hidden="1"/>
    </xf>
    <xf numFmtId="49" fontId="27" fillId="0" borderId="16" xfId="0" applyNumberFormat="1" applyFont="1" applyBorder="1" applyAlignment="1" applyProtection="1">
      <alignment horizontal="left" vertical="center" wrapText="1"/>
      <protection locked="0"/>
    </xf>
    <xf numFmtId="49" fontId="27" fillId="0" borderId="18" xfId="0" applyNumberFormat="1" applyFont="1" applyBorder="1" applyAlignment="1" applyProtection="1">
      <alignment horizontal="left" vertical="center" wrapText="1"/>
      <protection locked="0"/>
    </xf>
    <xf numFmtId="0" fontId="27" fillId="0" borderId="16" xfId="0" applyFont="1" applyBorder="1" applyAlignment="1" applyProtection="1">
      <alignment horizontal="left" vertical="center"/>
      <protection locked="0"/>
    </xf>
    <xf numFmtId="0" fontId="27" fillId="0" borderId="18" xfId="0" applyFont="1" applyBorder="1" applyAlignment="1" applyProtection="1">
      <alignment horizontal="left" vertical="center"/>
      <protection locked="0"/>
    </xf>
    <xf numFmtId="0" fontId="3" fillId="0" borderId="0" xfId="0" applyFont="1" applyAlignment="1" applyProtection="1">
      <alignment horizontal="distributed" vertical="center"/>
      <protection hidden="1"/>
    </xf>
    <xf numFmtId="176" fontId="42" fillId="0" borderId="0" xfId="0" applyNumberFormat="1" applyFont="1" applyAlignment="1" applyProtection="1">
      <alignment horizontal="center" vertical="center"/>
      <protection hidden="1"/>
    </xf>
    <xf numFmtId="0" fontId="10" fillId="0" borderId="0" xfId="0" applyFont="1" applyAlignment="1" applyProtection="1">
      <alignment vertical="top" wrapText="1"/>
      <protection hidden="1"/>
    </xf>
    <xf numFmtId="49" fontId="10" fillId="0" borderId="0" xfId="0" applyNumberFormat="1" applyFont="1" applyAlignment="1" applyProtection="1">
      <alignment horizontal="right" vertical="top" shrinkToFit="1"/>
      <protection hidden="1"/>
    </xf>
    <xf numFmtId="0" fontId="3" fillId="0" borderId="0" xfId="0" applyFont="1" applyAlignment="1" applyProtection="1">
      <alignment horizontal="left" vertical="center"/>
      <protection hidden="1"/>
    </xf>
    <xf numFmtId="0" fontId="43" fillId="0" borderId="1" xfId="0" applyFont="1" applyBorder="1" applyAlignment="1" applyProtection="1">
      <alignment horizontal="left" vertical="center" shrinkToFit="1"/>
      <protection hidden="1"/>
    </xf>
    <xf numFmtId="0" fontId="3" fillId="0" borderId="2" xfId="0" applyFont="1" applyBorder="1" applyAlignment="1" applyProtection="1">
      <alignment horizontal="center" vertical="center"/>
      <protection hidden="1"/>
    </xf>
    <xf numFmtId="0" fontId="3" fillId="0" borderId="4" xfId="0" applyFont="1" applyBorder="1" applyAlignment="1" applyProtection="1">
      <alignment horizontal="center" vertical="center"/>
      <protection hidden="1"/>
    </xf>
    <xf numFmtId="49" fontId="27" fillId="0" borderId="16" xfId="0" applyNumberFormat="1" applyFont="1" applyBorder="1" applyAlignment="1" applyProtection="1">
      <alignment horizontal="left" vertical="center" shrinkToFit="1"/>
      <protection locked="0"/>
    </xf>
    <xf numFmtId="49" fontId="27" fillId="0" borderId="18" xfId="0" applyNumberFormat="1" applyFont="1" applyBorder="1" applyAlignment="1" applyProtection="1">
      <alignment horizontal="left" vertical="center" shrinkToFit="1"/>
      <protection locked="0"/>
    </xf>
    <xf numFmtId="0" fontId="43" fillId="0" borderId="1" xfId="0" applyFont="1" applyBorder="1" applyAlignment="1" applyProtection="1">
      <alignment horizontal="center" vertical="center" shrinkToFit="1"/>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3" fillId="0" borderId="5" xfId="0" applyFont="1" applyBorder="1" applyAlignment="1" applyProtection="1">
      <alignment horizontal="center" vertical="center"/>
      <protection hidden="1"/>
    </xf>
    <xf numFmtId="0" fontId="3" fillId="0" borderId="6"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3" fillId="0" borderId="8" xfId="0" applyFont="1" applyBorder="1" applyAlignment="1" applyProtection="1">
      <alignment horizontal="center" vertical="center"/>
      <protection hidden="1"/>
    </xf>
    <xf numFmtId="0" fontId="3" fillId="0" borderId="9" xfId="0" applyFont="1" applyBorder="1" applyAlignment="1" applyProtection="1">
      <alignment horizontal="center" vertical="center"/>
      <protection hidden="1"/>
    </xf>
    <xf numFmtId="0" fontId="3" fillId="0" borderId="10" xfId="0" applyFont="1" applyBorder="1" applyAlignment="1" applyProtection="1">
      <alignment horizontal="center" vertical="center"/>
      <protection hidden="1"/>
    </xf>
    <xf numFmtId="0" fontId="3" fillId="0" borderId="11" xfId="0" applyFont="1" applyBorder="1" applyAlignment="1" applyProtection="1">
      <alignment horizontal="center" vertical="center"/>
      <protection hidden="1"/>
    </xf>
    <xf numFmtId="0" fontId="3" fillId="0" borderId="12" xfId="0" applyFont="1" applyBorder="1" applyAlignment="1" applyProtection="1">
      <alignment horizontal="center" vertical="center"/>
      <protection hidden="1"/>
    </xf>
    <xf numFmtId="0" fontId="3" fillId="0" borderId="1" xfId="0" applyFont="1" applyBorder="1" applyAlignment="1" applyProtection="1">
      <alignment horizontal="center" vertical="center" shrinkToFit="1"/>
      <protection hidden="1"/>
    </xf>
    <xf numFmtId="0" fontId="29" fillId="8" borderId="31" xfId="0" applyFont="1" applyFill="1" applyBorder="1" applyAlignment="1" applyProtection="1">
      <alignment horizontal="left" vertical="center" shrinkToFit="1"/>
      <protection hidden="1"/>
    </xf>
    <xf numFmtId="0" fontId="27" fillId="0" borderId="21" xfId="0" applyFont="1" applyBorder="1" applyAlignment="1" applyProtection="1">
      <alignment horizontal="left" wrapText="1"/>
      <protection hidden="1"/>
    </xf>
    <xf numFmtId="0" fontId="27" fillId="0" borderId="0" xfId="0" applyFont="1" applyAlignment="1" applyProtection="1">
      <alignment horizontal="left" wrapText="1"/>
      <protection hidden="1"/>
    </xf>
    <xf numFmtId="0" fontId="43" fillId="0" borderId="2" xfId="0" applyFont="1" applyBorder="1" applyAlignment="1" applyProtection="1">
      <alignment horizontal="center" vertical="center" shrinkToFit="1"/>
      <protection hidden="1"/>
    </xf>
    <xf numFmtId="0" fontId="43" fillId="0" borderId="4" xfId="0" applyFont="1" applyBorder="1" applyAlignment="1" applyProtection="1">
      <alignment horizontal="center" vertical="center" shrinkToFit="1"/>
      <protection hidden="1"/>
    </xf>
    <xf numFmtId="38" fontId="43" fillId="0" borderId="1" xfId="1"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43" fillId="0" borderId="6" xfId="0" applyFont="1" applyBorder="1" applyAlignment="1" applyProtection="1">
      <alignment horizontal="left" vertical="center" shrinkToFit="1"/>
      <protection hidden="1"/>
    </xf>
    <xf numFmtId="0" fontId="43" fillId="0" borderId="7" xfId="0" applyFont="1" applyBorder="1" applyAlignment="1" applyProtection="1">
      <alignment horizontal="left" vertical="center" shrinkToFit="1"/>
      <protection hidden="1"/>
    </xf>
    <xf numFmtId="0" fontId="43" fillId="0" borderId="0" xfId="0" applyFont="1" applyAlignment="1" applyProtection="1">
      <alignment horizontal="left" vertical="top" wrapText="1" shrinkToFit="1"/>
      <protection hidden="1"/>
    </xf>
    <xf numFmtId="0" fontId="43" fillId="0" borderId="9" xfId="0" applyFont="1" applyBorder="1" applyAlignment="1" applyProtection="1">
      <alignment horizontal="left" vertical="top" wrapText="1" shrinkToFit="1"/>
      <protection hidden="1"/>
    </xf>
    <xf numFmtId="0" fontId="43" fillId="0" borderId="11" xfId="0" applyFont="1" applyBorder="1" applyAlignment="1" applyProtection="1">
      <alignment horizontal="left" vertical="top" wrapText="1" shrinkToFit="1"/>
      <protection hidden="1"/>
    </xf>
    <xf numFmtId="0" fontId="43" fillId="0" borderId="12" xfId="0" applyFont="1" applyBorder="1" applyAlignment="1" applyProtection="1">
      <alignment horizontal="left" vertical="top" wrapText="1" shrinkToFit="1"/>
      <protection hidden="1"/>
    </xf>
    <xf numFmtId="0" fontId="43" fillId="0" borderId="8" xfId="0" applyFont="1" applyBorder="1" applyAlignment="1" applyProtection="1">
      <alignment horizontal="center" vertical="center" shrinkToFit="1"/>
      <protection hidden="1"/>
    </xf>
    <xf numFmtId="0" fontId="43" fillId="0" borderId="0" xfId="0" applyFont="1" applyAlignment="1" applyProtection="1">
      <alignment horizontal="center" vertical="center" shrinkToFit="1"/>
      <protection hidden="1"/>
    </xf>
    <xf numFmtId="0" fontId="43" fillId="0" borderId="9" xfId="0" applyFont="1" applyBorder="1" applyAlignment="1" applyProtection="1">
      <alignment horizontal="center" vertical="center" shrinkToFit="1"/>
      <protection hidden="1"/>
    </xf>
    <xf numFmtId="0" fontId="43" fillId="0" borderId="10" xfId="0" applyFont="1" applyBorder="1" applyAlignment="1" applyProtection="1">
      <alignment horizontal="center" vertical="center" shrinkToFit="1"/>
      <protection hidden="1"/>
    </xf>
    <xf numFmtId="0" fontId="43" fillId="0" borderId="11" xfId="0" applyFont="1" applyBorder="1" applyAlignment="1" applyProtection="1">
      <alignment horizontal="center" vertical="center" shrinkToFit="1"/>
      <protection hidden="1"/>
    </xf>
    <xf numFmtId="0" fontId="43" fillId="0" borderId="12" xfId="0" applyFont="1" applyBorder="1" applyAlignment="1" applyProtection="1">
      <alignment horizontal="center" vertical="center" shrinkToFit="1"/>
      <protection hidden="1"/>
    </xf>
    <xf numFmtId="0" fontId="3" fillId="0" borderId="5" xfId="0" applyFont="1" applyBorder="1" applyAlignment="1" applyProtection="1">
      <alignment horizontal="left" vertical="center" shrinkToFit="1"/>
      <protection hidden="1"/>
    </xf>
    <xf numFmtId="0" fontId="3" fillId="0" borderId="6" xfId="0" applyFont="1" applyBorder="1" applyAlignment="1" applyProtection="1">
      <alignment horizontal="left" vertical="center" shrinkToFit="1"/>
      <protection hidden="1"/>
    </xf>
    <xf numFmtId="0" fontId="3" fillId="0" borderId="8" xfId="0" applyFont="1" applyBorder="1" applyAlignment="1" applyProtection="1">
      <alignment vertical="top" shrinkToFit="1"/>
      <protection hidden="1"/>
    </xf>
    <xf numFmtId="0" fontId="3" fillId="0" borderId="10" xfId="0" applyFont="1" applyBorder="1" applyAlignment="1" applyProtection="1">
      <alignment vertical="top" shrinkToFit="1"/>
      <protection hidden="1"/>
    </xf>
    <xf numFmtId="0" fontId="3" fillId="0" borderId="11" xfId="0" applyFont="1" applyBorder="1" applyAlignment="1" applyProtection="1">
      <alignment vertical="top" shrinkToFit="1"/>
      <protection hidden="1"/>
    </xf>
    <xf numFmtId="0" fontId="26" fillId="0" borderId="0" xfId="3" applyAlignment="1" applyProtection="1">
      <alignment vertical="center"/>
      <protection locked="0" hidden="1"/>
    </xf>
    <xf numFmtId="49" fontId="27" fillId="0" borderId="17" xfId="0" applyNumberFormat="1" applyFont="1" applyBorder="1" applyAlignment="1" applyProtection="1">
      <alignment horizontal="left" vertical="center" shrinkToFit="1"/>
      <protection locked="0"/>
    </xf>
    <xf numFmtId="49" fontId="35" fillId="0" borderId="16" xfId="0" applyNumberFormat="1" applyFont="1" applyBorder="1" applyAlignment="1" applyProtection="1">
      <alignment vertical="center" shrinkToFit="1"/>
      <protection locked="0"/>
    </xf>
    <xf numFmtId="49" fontId="35" fillId="0" borderId="17" xfId="0" applyNumberFormat="1" applyFont="1" applyBorder="1" applyAlignment="1" applyProtection="1">
      <alignment vertical="center" shrinkToFit="1"/>
      <protection locked="0"/>
    </xf>
    <xf numFmtId="49" fontId="35" fillId="0" borderId="18" xfId="0" applyNumberFormat="1" applyFont="1" applyBorder="1" applyAlignment="1" applyProtection="1">
      <alignment vertical="center" shrinkToFit="1"/>
      <protection locked="0"/>
    </xf>
    <xf numFmtId="49" fontId="27" fillId="0" borderId="16" xfId="0" applyNumberFormat="1" applyFont="1" applyBorder="1" applyAlignment="1" applyProtection="1">
      <alignment vertical="center" shrinkToFit="1"/>
      <protection locked="0"/>
    </xf>
    <xf numFmtId="49" fontId="27" fillId="0" borderId="18" xfId="0" applyNumberFormat="1" applyFont="1" applyBorder="1" applyAlignment="1" applyProtection="1">
      <alignment vertical="center" shrinkToFit="1"/>
      <protection locked="0"/>
    </xf>
    <xf numFmtId="0" fontId="29" fillId="2" borderId="0" xfId="0" applyFont="1" applyFill="1" applyAlignment="1" applyProtection="1">
      <alignment vertical="center" wrapText="1"/>
      <protection hidden="1"/>
    </xf>
    <xf numFmtId="0" fontId="31" fillId="0" borderId="32" xfId="0" applyFont="1" applyBorder="1" applyAlignment="1" applyProtection="1">
      <alignment horizontal="left" vertical="center" shrinkToFit="1"/>
      <protection hidden="1"/>
    </xf>
    <xf numFmtId="0" fontId="27" fillId="0" borderId="0" xfId="0" applyFont="1" applyAlignment="1" applyProtection="1">
      <alignment horizontal="left" vertical="center" shrinkToFit="1"/>
      <protection hidden="1"/>
    </xf>
    <xf numFmtId="0" fontId="27" fillId="0" borderId="33" xfId="0" applyFont="1" applyBorder="1" applyAlignment="1" applyProtection="1">
      <alignment horizontal="left" vertical="center" shrinkToFit="1"/>
      <protection hidden="1"/>
    </xf>
    <xf numFmtId="0" fontId="27" fillId="0" borderId="16" xfId="0" applyFont="1" applyBorder="1" applyAlignment="1" applyProtection="1">
      <alignment horizontal="left" vertical="center" wrapText="1" shrinkToFit="1"/>
      <protection locked="0"/>
    </xf>
    <xf numFmtId="0" fontId="27" fillId="0" borderId="17" xfId="0" applyFont="1" applyBorder="1" applyAlignment="1" applyProtection="1">
      <alignment horizontal="left" vertical="center" wrapText="1" shrinkToFit="1"/>
      <protection locked="0"/>
    </xf>
    <xf numFmtId="0" fontId="27" fillId="0" borderId="18" xfId="0" applyFont="1" applyBorder="1" applyAlignment="1" applyProtection="1">
      <alignment horizontal="left" vertical="center" wrapText="1" shrinkToFit="1"/>
      <protection locked="0"/>
    </xf>
    <xf numFmtId="0" fontId="27" fillId="0" borderId="16" xfId="0" applyFont="1" applyBorder="1" applyAlignment="1" applyProtection="1">
      <alignment vertical="center" shrinkToFit="1"/>
      <protection locked="0"/>
    </xf>
    <xf numFmtId="0" fontId="27" fillId="0" borderId="17" xfId="0" applyFont="1" applyBorder="1" applyAlignment="1" applyProtection="1">
      <alignment vertical="center" shrinkToFit="1"/>
      <protection locked="0"/>
    </xf>
    <xf numFmtId="0" fontId="27" fillId="0" borderId="18" xfId="0" applyFont="1" applyBorder="1" applyAlignment="1" applyProtection="1">
      <alignment vertical="center" shrinkToFit="1"/>
      <protection locked="0"/>
    </xf>
    <xf numFmtId="0" fontId="27" fillId="0" borderId="16" xfId="0" applyFont="1" applyBorder="1" applyAlignment="1" applyProtection="1">
      <alignment horizontal="left" vertical="center" shrinkToFit="1"/>
      <protection locked="0"/>
    </xf>
    <xf numFmtId="0" fontId="27" fillId="0" borderId="17" xfId="0" applyFont="1" applyBorder="1" applyAlignment="1" applyProtection="1">
      <alignment horizontal="left" vertical="center" shrinkToFit="1"/>
      <protection locked="0"/>
    </xf>
    <xf numFmtId="0" fontId="27" fillId="0" borderId="18" xfId="0" applyFont="1" applyBorder="1" applyAlignment="1" applyProtection="1">
      <alignment horizontal="left" vertical="center" shrinkToFit="1"/>
      <protection locked="0"/>
    </xf>
    <xf numFmtId="0" fontId="29" fillId="8" borderId="0" xfId="0" applyFont="1" applyFill="1" applyAlignment="1" applyProtection="1">
      <alignment horizontal="left" vertical="center" wrapText="1"/>
      <protection hidden="1"/>
    </xf>
    <xf numFmtId="0" fontId="10" fillId="0" borderId="0" xfId="0" applyFont="1" applyAlignment="1" applyProtection="1">
      <alignment horizontal="left" vertical="top" wrapText="1"/>
      <protection hidden="1"/>
    </xf>
    <xf numFmtId="0" fontId="10" fillId="0" borderId="0" xfId="0" applyFont="1" applyAlignment="1" applyProtection="1">
      <alignment horizontal="left" vertical="top"/>
      <protection hidden="1"/>
    </xf>
    <xf numFmtId="0" fontId="10" fillId="0" borderId="0" xfId="0" applyFont="1" applyAlignment="1" applyProtection="1">
      <alignment horizontal="left" vertical="top" shrinkToFit="1"/>
      <protection hidden="1"/>
    </xf>
    <xf numFmtId="0" fontId="42" fillId="0" borderId="2" xfId="0" applyFont="1" applyBorder="1" applyAlignment="1" applyProtection="1">
      <alignment horizontal="center" vertical="center" shrinkToFit="1"/>
      <protection hidden="1"/>
    </xf>
    <xf numFmtId="0" fontId="42" fillId="0" borderId="4" xfId="0" applyFont="1" applyBorder="1" applyAlignment="1" applyProtection="1">
      <alignment horizontal="center" vertical="center" shrinkToFit="1"/>
      <protection hidden="1"/>
    </xf>
    <xf numFmtId="0" fontId="17" fillId="0" borderId="27" xfId="0" applyFont="1" applyBorder="1" applyAlignment="1" applyProtection="1">
      <alignment horizontal="center" vertical="center"/>
      <protection hidden="1"/>
    </xf>
    <xf numFmtId="0" fontId="17" fillId="0" borderId="28" xfId="0" applyFont="1" applyBorder="1" applyAlignment="1" applyProtection="1">
      <alignment horizontal="center" vertical="center"/>
      <protection hidden="1"/>
    </xf>
    <xf numFmtId="0" fontId="42" fillId="0" borderId="1" xfId="0" applyFont="1" applyBorder="1" applyAlignment="1" applyProtection="1">
      <alignment horizontal="center" vertical="center" shrinkToFit="1"/>
      <protection hidden="1"/>
    </xf>
    <xf numFmtId="0" fontId="17" fillId="0" borderId="23" xfId="0" applyFont="1" applyBorder="1" applyAlignment="1" applyProtection="1">
      <alignment horizontal="center" vertical="center"/>
      <protection hidden="1"/>
    </xf>
    <xf numFmtId="0" fontId="17" fillId="0" borderId="24" xfId="0" applyFont="1" applyBorder="1" applyAlignment="1" applyProtection="1">
      <alignment horizontal="center" vertical="center"/>
      <protection hidden="1"/>
    </xf>
    <xf numFmtId="0" fontId="17" fillId="0" borderId="25" xfId="0" applyFont="1" applyBorder="1" applyAlignment="1" applyProtection="1">
      <alignment horizontal="center" vertical="center"/>
      <protection hidden="1"/>
    </xf>
    <xf numFmtId="0" fontId="17" fillId="0" borderId="26" xfId="0" applyFont="1" applyBorder="1" applyAlignment="1" applyProtection="1">
      <alignment horizontal="center" vertical="center"/>
      <protection hidden="1"/>
    </xf>
    <xf numFmtId="0" fontId="17" fillId="0" borderId="29" xfId="0" applyFont="1" applyBorder="1" applyAlignment="1" applyProtection="1">
      <alignment horizontal="center" vertical="center"/>
      <protection hidden="1"/>
    </xf>
    <xf numFmtId="0" fontId="17" fillId="0" borderId="30" xfId="0" applyFont="1" applyBorder="1" applyAlignment="1" applyProtection="1">
      <alignment horizontal="center" vertical="center"/>
      <protection hidden="1"/>
    </xf>
    <xf numFmtId="0" fontId="24" fillId="0" borderId="0" xfId="0" applyFont="1" applyAlignment="1">
      <alignment horizontal="left" vertical="center" indent="1"/>
    </xf>
    <xf numFmtId="0" fontId="25" fillId="0" borderId="0" xfId="0" applyFont="1" applyAlignment="1">
      <alignment horizontal="right" vertical="center" shrinkToFit="1"/>
    </xf>
    <xf numFmtId="0" fontId="26" fillId="0" borderId="0" xfId="3" applyAlignment="1">
      <alignment horizontal="right" vertical="center"/>
    </xf>
    <xf numFmtId="0" fontId="38" fillId="0" borderId="0" xfId="0" applyFont="1" applyAlignment="1">
      <alignment horizontal="left" vertical="center" shrinkToFit="1"/>
    </xf>
    <xf numFmtId="0" fontId="40" fillId="0" borderId="0" xfId="0" applyFont="1" applyAlignment="1">
      <alignment horizontal="left" vertical="center" shrinkToFit="1"/>
    </xf>
    <xf numFmtId="0" fontId="37" fillId="0" borderId="0" xfId="0" applyFont="1" applyAlignment="1">
      <alignment horizontal="left" vertical="center" shrinkToFit="1"/>
    </xf>
    <xf numFmtId="0" fontId="41" fillId="0" borderId="0" xfId="0" applyFont="1" applyAlignment="1">
      <alignment horizontal="left" vertical="center" shrinkToFit="1"/>
    </xf>
  </cellXfs>
  <cellStyles count="6">
    <cellStyle name="ハイパーリンク" xfId="3" builtinId="8"/>
    <cellStyle name="桁区切り" xfId="1" builtinId="6"/>
    <cellStyle name="通貨" xfId="2" builtinId="7"/>
    <cellStyle name="標準" xfId="0" builtinId="0"/>
    <cellStyle name="標準 2" xfId="5" xr:uid="{57BBA43C-27EA-453D-ADB2-9D72D37D36F7}"/>
    <cellStyle name="標準 4" xfId="4" xr:uid="{18D4B69B-70F0-4270-B175-1ABBC6F32150}"/>
  </cellStyles>
  <dxfs count="16">
    <dxf>
      <font>
        <color auto="1"/>
      </font>
      <fill>
        <patternFill>
          <bgColor theme="9" tint="0.79998168889431442"/>
        </patternFill>
      </fill>
    </dxf>
    <dxf>
      <fill>
        <patternFill>
          <bgColor theme="1" tint="0.499984740745262"/>
        </patternFill>
      </fill>
      <border>
        <vertical/>
        <horizontal/>
      </border>
    </dxf>
    <dxf>
      <font>
        <color auto="1"/>
      </font>
      <fill>
        <patternFill>
          <bgColor theme="9" tint="0.79998168889431442"/>
        </patternFill>
      </fill>
    </dxf>
    <dxf>
      <fill>
        <patternFill>
          <bgColor rgb="FFFFFF00"/>
        </patternFill>
      </fill>
    </dxf>
    <dxf>
      <font>
        <color auto="1"/>
      </font>
      <fill>
        <patternFill>
          <bgColor rgb="FFFFFF00"/>
        </patternFill>
      </fill>
    </dxf>
    <dxf>
      <fill>
        <patternFill>
          <bgColor theme="1" tint="0.499984740745262"/>
        </patternFill>
      </fill>
    </dxf>
    <dxf>
      <fill>
        <patternFill>
          <bgColor theme="1" tint="0.499984740745262"/>
        </patternFill>
      </fill>
    </dxf>
    <dxf>
      <fill>
        <patternFill>
          <bgColor theme="1" tint="0.499984740745262"/>
        </patternFill>
      </fill>
    </dxf>
    <dxf>
      <fill>
        <patternFill>
          <bgColor theme="1" tint="0.49998474074526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1" tint="0.499984740745262"/>
        </patternFill>
      </fill>
    </dxf>
    <dxf>
      <fill>
        <patternFill>
          <bgColor theme="9" tint="0.79998168889431442"/>
        </patternFill>
      </fill>
    </dxf>
    <dxf>
      <fill>
        <patternFill>
          <bgColor rgb="FFFFFF00"/>
        </patternFill>
      </fill>
    </dxf>
    <dxf>
      <font>
        <color auto="1"/>
      </font>
      <fill>
        <patternFill>
          <bgColor theme="9" tint="0.79998168889431442"/>
        </patternFill>
      </fill>
    </dxf>
  </dxfs>
  <tableStyles count="0" defaultTableStyle="TableStyleMedium2" defaultPivotStyle="PivotStyleLight16"/>
  <colors>
    <mruColors>
      <color rgb="FFA50021"/>
      <color rgb="FFFFC7CE"/>
      <color rgb="FF8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25</xdr:col>
      <xdr:colOff>165847</xdr:colOff>
      <xdr:row>49</xdr:row>
      <xdr:rowOff>56029</xdr:rowOff>
    </xdr:from>
    <xdr:to>
      <xdr:col>27</xdr:col>
      <xdr:colOff>291353</xdr:colOff>
      <xdr:row>57</xdr:row>
      <xdr:rowOff>89649</xdr:rowOff>
    </xdr:to>
    <xdr:sp macro="" textlink="">
      <xdr:nvSpPr>
        <xdr:cNvPr id="2" name="テキスト ボックス 1">
          <a:extLst>
            <a:ext uri="{FF2B5EF4-FFF2-40B4-BE49-F238E27FC236}">
              <a16:creationId xmlns:a16="http://schemas.microsoft.com/office/drawing/2014/main" id="{39EEFAB6-9CE5-9090-4080-1D4A0E4EA58C}"/>
            </a:ext>
          </a:extLst>
        </xdr:cNvPr>
        <xdr:cNvSpPr txBox="1"/>
      </xdr:nvSpPr>
      <xdr:spPr>
        <a:xfrm>
          <a:off x="12044082" y="11239500"/>
          <a:ext cx="2994212" cy="1826561"/>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b="1">
              <a:latin typeface="メイリオ" panose="020B0604030504040204" pitchFamily="50" charset="-128"/>
              <a:ea typeface="メイリオ" panose="020B0604030504040204" pitchFamily="50" charset="-128"/>
            </a:rPr>
            <a:t>メールアドレスに使用可能な文字</a:t>
          </a:r>
          <a:endParaRPr kumimoji="1" lang="en-US" altLang="ja-JP" sz="1000" b="1">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・アルファベット、数字</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・ピリオド「</a:t>
          </a:r>
          <a:r>
            <a:rPr kumimoji="1" lang="ja-JP" altLang="en-US" sz="1000" baseline="0">
              <a:latin typeface="メイリオ" panose="020B0604030504040204" pitchFamily="50" charset="-128"/>
              <a:ea typeface="メイリオ" panose="020B0604030504040204" pitchFamily="50" charset="-128"/>
            </a:rPr>
            <a:t> </a:t>
          </a:r>
          <a:r>
            <a:rPr kumimoji="1" lang="en-US" altLang="ja-JP" sz="1000" b="0">
              <a:latin typeface="メイリオ" panose="020B0604030504040204" pitchFamily="50" charset="-128"/>
              <a:ea typeface="メイリオ" panose="020B0604030504040204" pitchFamily="50" charset="-128"/>
            </a:rPr>
            <a:t>.</a:t>
          </a:r>
          <a:r>
            <a:rPr kumimoji="1" lang="en-US" altLang="ja-JP" sz="1000" b="1">
              <a:latin typeface="メイリオ" panose="020B0604030504040204" pitchFamily="50" charset="-128"/>
              <a:ea typeface="メイリオ" panose="020B0604030504040204" pitchFamily="50" charset="-128"/>
            </a:rPr>
            <a:t> </a:t>
          </a:r>
          <a:r>
            <a:rPr kumimoji="1" lang="ja-JP" altLang="en-US" sz="1000">
              <a:latin typeface="メイリオ" panose="020B0604030504040204" pitchFamily="50" charset="-128"/>
              <a:ea typeface="メイリオ" panose="020B0604030504040204" pitchFamily="50" charset="-128"/>
            </a:rPr>
            <a:t>」</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・ハイフン「 </a:t>
          </a:r>
          <a:r>
            <a:rPr kumimoji="1" lang="en-US" altLang="ja-JP" sz="1000" b="0">
              <a:latin typeface="メイリオ" panose="020B0604030504040204" pitchFamily="50" charset="-128"/>
              <a:ea typeface="メイリオ" panose="020B0604030504040204" pitchFamily="50" charset="-128"/>
            </a:rPr>
            <a:t>-</a:t>
          </a:r>
          <a:r>
            <a:rPr kumimoji="1" lang="en-US" altLang="ja-JP" sz="1000" b="1">
              <a:latin typeface="メイリオ" panose="020B0604030504040204" pitchFamily="50" charset="-128"/>
              <a:ea typeface="メイリオ" panose="020B0604030504040204" pitchFamily="50" charset="-128"/>
            </a:rPr>
            <a:t> </a:t>
          </a:r>
          <a:r>
            <a:rPr kumimoji="1" lang="ja-JP" altLang="en-US" sz="1000">
              <a:latin typeface="メイリオ" panose="020B0604030504040204" pitchFamily="50" charset="-128"/>
              <a:ea typeface="メイリオ" panose="020B0604030504040204" pitchFamily="50" charset="-128"/>
            </a:rPr>
            <a:t>」</a:t>
          </a:r>
          <a:endParaRPr kumimoji="1" lang="en-US" altLang="ja-JP" sz="1000">
            <a:latin typeface="メイリオ" panose="020B0604030504040204" pitchFamily="50" charset="-128"/>
            <a:ea typeface="メイリオ" panose="020B0604030504040204" pitchFamily="50" charset="-128"/>
          </a:endParaRPr>
        </a:p>
        <a:p>
          <a:r>
            <a:rPr kumimoji="1" lang="ja-JP" altLang="en-US" sz="1000">
              <a:latin typeface="メイリオ" panose="020B0604030504040204" pitchFamily="50" charset="-128"/>
              <a:ea typeface="メイリオ" panose="020B0604030504040204" pitchFamily="50" charset="-128"/>
            </a:rPr>
            <a:t>・アンダーバー「 </a:t>
          </a:r>
          <a:r>
            <a:rPr kumimoji="1" lang="en-US" altLang="ja-JP" sz="1000" b="1">
              <a:latin typeface="メイリオ" panose="020B0604030504040204" pitchFamily="50" charset="-128"/>
              <a:ea typeface="メイリオ" panose="020B0604030504040204" pitchFamily="50" charset="-128"/>
            </a:rPr>
            <a:t>_ </a:t>
          </a:r>
          <a:r>
            <a:rPr kumimoji="1" lang="ja-JP" altLang="en-US" sz="1000">
              <a:latin typeface="メイリオ" panose="020B0604030504040204" pitchFamily="50" charset="-128"/>
              <a:ea typeface="メイリオ" panose="020B0604030504040204" pitchFamily="50" charset="-128"/>
            </a:rPr>
            <a:t>」</a:t>
          </a:r>
          <a:endParaRPr kumimoji="1" lang="en-US" altLang="ja-JP" sz="1100">
            <a:latin typeface="メイリオ" panose="020B0604030504040204" pitchFamily="50" charset="-128"/>
            <a:ea typeface="メイリオ" panose="020B0604030504040204" pitchFamily="50" charset="-128"/>
          </a:endParaRPr>
        </a:p>
        <a:p>
          <a:r>
            <a:rPr kumimoji="1" lang="en-US" altLang="ja-JP" sz="1000">
              <a:solidFill>
                <a:srgbClr val="FF0000"/>
              </a:solidFill>
              <a:latin typeface="メイリオ" panose="020B0604030504040204" pitchFamily="50" charset="-128"/>
              <a:ea typeface="メイリオ" panose="020B0604030504040204" pitchFamily="50" charset="-128"/>
            </a:rPr>
            <a:t>※</a:t>
          </a:r>
          <a:r>
            <a:rPr kumimoji="1" lang="ja-JP" altLang="en-US" sz="1000">
              <a:solidFill>
                <a:srgbClr val="FF0000"/>
              </a:solidFill>
              <a:latin typeface="メイリオ" panose="020B0604030504040204" pitchFamily="50" charset="-128"/>
              <a:ea typeface="メイリオ" panose="020B0604030504040204" pitchFamily="50" charset="-128"/>
            </a:rPr>
            <a:t>メールの設定を確認し、事務局からのメールが届くようにしてください。</a:t>
          </a:r>
        </a:p>
      </xdr:txBody>
    </xdr:sp>
    <xdr:clientData/>
  </xdr:twoCellAnchor>
  <xdr:twoCellAnchor editAs="absolute">
    <xdr:from>
      <xdr:col>29</xdr:col>
      <xdr:colOff>589758</xdr:colOff>
      <xdr:row>3</xdr:row>
      <xdr:rowOff>143640</xdr:rowOff>
    </xdr:from>
    <xdr:to>
      <xdr:col>31</xdr:col>
      <xdr:colOff>4476409</xdr:colOff>
      <xdr:row>19</xdr:row>
      <xdr:rowOff>184384</xdr:rowOff>
    </xdr:to>
    <xdr:grpSp>
      <xdr:nvGrpSpPr>
        <xdr:cNvPr id="9" name="グループ化 8">
          <a:extLst>
            <a:ext uri="{FF2B5EF4-FFF2-40B4-BE49-F238E27FC236}">
              <a16:creationId xmlns:a16="http://schemas.microsoft.com/office/drawing/2014/main" id="{255FD904-591F-0A80-213B-BF0EC793BEC3}"/>
            </a:ext>
          </a:extLst>
        </xdr:cNvPr>
        <xdr:cNvGrpSpPr/>
      </xdr:nvGrpSpPr>
      <xdr:grpSpPr>
        <a:xfrm>
          <a:off x="18698464" y="793581"/>
          <a:ext cx="6049386" cy="3850744"/>
          <a:chOff x="18098440" y="230231"/>
          <a:chExt cx="6051424" cy="3814747"/>
        </a:xfrm>
      </xdr:grpSpPr>
      <xdr:sp macro="" textlink="">
        <xdr:nvSpPr>
          <xdr:cNvPr id="58" name="正方形/長方形 57">
            <a:extLst>
              <a:ext uri="{FF2B5EF4-FFF2-40B4-BE49-F238E27FC236}">
                <a16:creationId xmlns:a16="http://schemas.microsoft.com/office/drawing/2014/main" id="{FA4299D4-14B0-4051-A37E-2F4C8EE161CB}"/>
              </a:ext>
            </a:extLst>
          </xdr:cNvPr>
          <xdr:cNvSpPr/>
        </xdr:nvSpPr>
        <xdr:spPr>
          <a:xfrm>
            <a:off x="18098440" y="348339"/>
            <a:ext cx="6051424" cy="3696639"/>
          </a:xfrm>
          <a:prstGeom prst="rect">
            <a:avLst/>
          </a:prstGeom>
          <a:solidFill>
            <a:schemeClr val="accent5">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26" name="図 25">
            <a:extLst>
              <a:ext uri="{FF2B5EF4-FFF2-40B4-BE49-F238E27FC236}">
                <a16:creationId xmlns:a16="http://schemas.microsoft.com/office/drawing/2014/main" id="{D69A074D-C432-53A2-C199-8166AB1F1E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16746" y="611576"/>
            <a:ext cx="2427974" cy="3327658"/>
          </a:xfrm>
          <a:prstGeom prst="rect">
            <a:avLst/>
          </a:prstGeom>
        </xdr:spPr>
      </xdr:pic>
      <xdr:sp macro="" textlink="">
        <xdr:nvSpPr>
          <xdr:cNvPr id="19" name="正方形/長方形 18">
            <a:extLst>
              <a:ext uri="{FF2B5EF4-FFF2-40B4-BE49-F238E27FC236}">
                <a16:creationId xmlns:a16="http://schemas.microsoft.com/office/drawing/2014/main" id="{7313D327-3CBE-6456-D09F-3E6D8E8F54F0}"/>
              </a:ext>
            </a:extLst>
          </xdr:cNvPr>
          <xdr:cNvSpPr/>
        </xdr:nvSpPr>
        <xdr:spPr>
          <a:xfrm>
            <a:off x="18175283" y="230231"/>
            <a:ext cx="2470695" cy="267046"/>
          </a:xfrm>
          <a:prstGeom prst="rect">
            <a:avLst/>
          </a:prstGeom>
          <a:solidFill>
            <a:schemeClr val="accent1">
              <a:lumMod val="5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lt1"/>
                </a:solidFill>
                <a:effectLst/>
                <a:latin typeface="+mn-lt"/>
                <a:ea typeface="+mn-ea"/>
                <a:cs typeface="+mn-cs"/>
              </a:rPr>
              <a:t>認証書</a:t>
            </a:r>
            <a:endParaRPr lang="ja-JP" altLang="ja-JP">
              <a:effectLst/>
            </a:endParaRPr>
          </a:p>
        </xdr:txBody>
      </xdr:sp>
      <xdr:sp macro="" textlink="">
        <xdr:nvSpPr>
          <xdr:cNvPr id="24" name="正方形/長方形 23">
            <a:extLst>
              <a:ext uri="{FF2B5EF4-FFF2-40B4-BE49-F238E27FC236}">
                <a16:creationId xmlns:a16="http://schemas.microsoft.com/office/drawing/2014/main" id="{BBB33BFE-D740-4211-B024-F30AE35F23B5}"/>
              </a:ext>
            </a:extLst>
          </xdr:cNvPr>
          <xdr:cNvSpPr/>
        </xdr:nvSpPr>
        <xdr:spPr>
          <a:xfrm>
            <a:off x="19230878" y="3241893"/>
            <a:ext cx="652549" cy="142956"/>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5" name="正方形/長方形 24">
            <a:extLst>
              <a:ext uri="{FF2B5EF4-FFF2-40B4-BE49-F238E27FC236}">
                <a16:creationId xmlns:a16="http://schemas.microsoft.com/office/drawing/2014/main" id="{19CE08B4-7082-4081-A79F-E9F038C7B5E0}"/>
              </a:ext>
            </a:extLst>
          </xdr:cNvPr>
          <xdr:cNvSpPr/>
        </xdr:nvSpPr>
        <xdr:spPr>
          <a:xfrm>
            <a:off x="19228525" y="2144898"/>
            <a:ext cx="1339684" cy="139472"/>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2" name="正方形/長方形 61">
            <a:extLst>
              <a:ext uri="{FF2B5EF4-FFF2-40B4-BE49-F238E27FC236}">
                <a16:creationId xmlns:a16="http://schemas.microsoft.com/office/drawing/2014/main" id="{A4C5A7EB-987B-448D-BA25-E9C41B37B368}"/>
              </a:ext>
            </a:extLst>
          </xdr:cNvPr>
          <xdr:cNvSpPr/>
        </xdr:nvSpPr>
        <xdr:spPr>
          <a:xfrm>
            <a:off x="21070121" y="1427630"/>
            <a:ext cx="2926640" cy="1672407"/>
          </a:xfrm>
          <a:prstGeom prst="rect">
            <a:avLst/>
          </a:prstGeom>
          <a:solidFill>
            <a:sysClr val="window" lastClr="FFFFFF"/>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a:solidFill>
                  <a:sysClr val="windowText" lastClr="000000"/>
                </a:solidFill>
                <a:effectLst/>
                <a:latin typeface="+mn-lt"/>
                <a:ea typeface="+mn-ea"/>
                <a:cs typeface="+mn-cs"/>
              </a:rPr>
              <a:t>※</a:t>
            </a:r>
            <a:r>
              <a:rPr kumimoji="1" lang="ja-JP" altLang="en-US" sz="1050" b="1">
                <a:solidFill>
                  <a:srgbClr val="FF0000"/>
                </a:solidFill>
                <a:effectLst/>
                <a:latin typeface="+mn-lt"/>
                <a:ea typeface="+mn-ea"/>
                <a:cs typeface="+mn-cs"/>
              </a:rPr>
              <a:t>電子制御装置を含む</a:t>
            </a:r>
            <a:r>
              <a:rPr kumimoji="1" lang="ja-JP" altLang="en-US" sz="1050" b="0">
                <a:solidFill>
                  <a:sysClr val="windowText" lastClr="000000"/>
                </a:solidFill>
                <a:effectLst/>
                <a:latin typeface="+mn-lt"/>
                <a:ea typeface="+mn-ea"/>
                <a:cs typeface="+mn-cs"/>
              </a:rPr>
              <a:t>認証を受けていること。</a:t>
            </a:r>
            <a:endParaRPr kumimoji="1" lang="en-US" altLang="ja-JP" sz="1050" b="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50" b="0">
                <a:solidFill>
                  <a:sysClr val="windowText" lastClr="000000"/>
                </a:solidFill>
                <a:effectLst/>
                <a:latin typeface="+mn-lt"/>
                <a:ea typeface="+mn-ea"/>
                <a:cs typeface="+mn-cs"/>
              </a:rPr>
              <a:t>※</a:t>
            </a:r>
            <a:r>
              <a:rPr kumimoji="1" lang="ja-JP" altLang="en-US" sz="1050" b="0">
                <a:solidFill>
                  <a:sysClr val="windowText" lastClr="000000"/>
                </a:solidFill>
                <a:effectLst/>
                <a:latin typeface="+mn-lt"/>
                <a:ea typeface="+mn-ea"/>
                <a:cs typeface="+mn-cs"/>
              </a:rPr>
              <a:t>認証書等の情報が古い場合は、変更届や証明願に記載されている</a:t>
            </a:r>
            <a:r>
              <a:rPr kumimoji="1" lang="ja-JP" altLang="en-US" sz="1050" b="1">
                <a:solidFill>
                  <a:srgbClr val="FF0000"/>
                </a:solidFill>
                <a:effectLst/>
                <a:latin typeface="+mn-lt"/>
                <a:ea typeface="+mn-ea"/>
                <a:cs typeface="+mn-cs"/>
              </a:rPr>
              <a:t>最新の情報</a:t>
            </a:r>
            <a:r>
              <a:rPr kumimoji="1" lang="ja-JP" altLang="en-US" sz="1050" b="0">
                <a:solidFill>
                  <a:sysClr val="windowText" lastClr="000000"/>
                </a:solidFill>
                <a:effectLst/>
                <a:latin typeface="+mn-lt"/>
                <a:ea typeface="+mn-ea"/>
                <a:cs typeface="+mn-cs"/>
              </a:rPr>
              <a:t>を入力してください。</a:t>
            </a:r>
          </a:p>
        </xdr:txBody>
      </xdr:sp>
      <xdr:sp macro="" textlink="">
        <xdr:nvSpPr>
          <xdr:cNvPr id="36" name="吹き出し: 線 35">
            <a:extLst>
              <a:ext uri="{FF2B5EF4-FFF2-40B4-BE49-F238E27FC236}">
                <a16:creationId xmlns:a16="http://schemas.microsoft.com/office/drawing/2014/main" id="{CFE72F6E-9712-411B-A6E1-B3AF848709B0}"/>
              </a:ext>
            </a:extLst>
          </xdr:cNvPr>
          <xdr:cNvSpPr/>
        </xdr:nvSpPr>
        <xdr:spPr>
          <a:xfrm>
            <a:off x="20073926" y="3131188"/>
            <a:ext cx="726692" cy="185753"/>
          </a:xfrm>
          <a:prstGeom prst="borderCallout1">
            <a:avLst>
              <a:gd name="adj1" fmla="val 51597"/>
              <a:gd name="adj2" fmla="val 658"/>
              <a:gd name="adj3" fmla="val 90603"/>
              <a:gd name="adj4" fmla="val -37334"/>
            </a:avLst>
          </a:prstGeom>
          <a:solidFill>
            <a:srgbClr val="860000"/>
          </a:solidFill>
          <a:ln>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chemeClr val="lt1"/>
                </a:solidFill>
                <a:effectLst/>
                <a:latin typeface="+mn-lt"/>
                <a:ea typeface="+mn-ea"/>
                <a:cs typeface="+mn-cs"/>
              </a:rPr>
              <a:t>認証番号</a:t>
            </a:r>
          </a:p>
        </xdr:txBody>
      </xdr:sp>
      <xdr:sp macro="" textlink="">
        <xdr:nvSpPr>
          <xdr:cNvPr id="33" name="吹き出し: 線 32">
            <a:extLst>
              <a:ext uri="{FF2B5EF4-FFF2-40B4-BE49-F238E27FC236}">
                <a16:creationId xmlns:a16="http://schemas.microsoft.com/office/drawing/2014/main" id="{38F287F3-26A9-4D0B-9EAF-CA3B2183D874}"/>
              </a:ext>
            </a:extLst>
          </xdr:cNvPr>
          <xdr:cNvSpPr/>
        </xdr:nvSpPr>
        <xdr:spPr>
          <a:xfrm>
            <a:off x="20188227" y="1878575"/>
            <a:ext cx="760697" cy="185452"/>
          </a:xfrm>
          <a:prstGeom prst="borderCallout1">
            <a:avLst>
              <a:gd name="adj1" fmla="val 91852"/>
              <a:gd name="adj2" fmla="val 34311"/>
              <a:gd name="adj3" fmla="val 141741"/>
              <a:gd name="adj4" fmla="val 15941"/>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chemeClr val="lt1"/>
                </a:solidFill>
                <a:effectLst/>
                <a:latin typeface="+mn-lt"/>
                <a:ea typeface="+mn-ea"/>
                <a:cs typeface="+mn-cs"/>
              </a:rPr>
              <a:t>事業場名</a:t>
            </a:r>
            <a:endParaRPr lang="ja-JP" altLang="ja-JP" sz="1000" b="0">
              <a:effectLst/>
            </a:endParaRPr>
          </a:p>
        </xdr:txBody>
      </xdr:sp>
    </xdr:grpSp>
    <xdr:clientData/>
  </xdr:twoCellAnchor>
  <xdr:twoCellAnchor editAs="absolute">
    <xdr:from>
      <xdr:col>18</xdr:col>
      <xdr:colOff>81708</xdr:colOff>
      <xdr:row>62</xdr:row>
      <xdr:rowOff>49166</xdr:rowOff>
    </xdr:from>
    <xdr:to>
      <xdr:col>29</xdr:col>
      <xdr:colOff>161219</xdr:colOff>
      <xdr:row>78</xdr:row>
      <xdr:rowOff>183638</xdr:rowOff>
    </xdr:to>
    <xdr:grpSp>
      <xdr:nvGrpSpPr>
        <xdr:cNvPr id="3" name="グループ化 2">
          <a:extLst>
            <a:ext uri="{FF2B5EF4-FFF2-40B4-BE49-F238E27FC236}">
              <a16:creationId xmlns:a16="http://schemas.microsoft.com/office/drawing/2014/main" id="{12B96B71-63E3-4EA5-7A77-5B45EF093E46}"/>
            </a:ext>
          </a:extLst>
        </xdr:cNvPr>
        <xdr:cNvGrpSpPr/>
      </xdr:nvGrpSpPr>
      <xdr:grpSpPr>
        <a:xfrm>
          <a:off x="7858590" y="14840931"/>
          <a:ext cx="10411335" cy="3720354"/>
          <a:chOff x="7438930" y="14135099"/>
          <a:chExt cx="10411335" cy="3734922"/>
        </a:xfrm>
      </xdr:grpSpPr>
      <xdr:pic>
        <xdr:nvPicPr>
          <xdr:cNvPr id="96" name="図 95">
            <a:extLst>
              <a:ext uri="{FF2B5EF4-FFF2-40B4-BE49-F238E27FC236}">
                <a16:creationId xmlns:a16="http://schemas.microsoft.com/office/drawing/2014/main" id="{25B83885-E7FD-B7E9-A81A-1A755942A6E0}"/>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a:ext>
            </a:extLst>
          </a:blip>
          <a:srcRect/>
          <a:stretch/>
        </xdr:blipFill>
        <xdr:spPr>
          <a:xfrm>
            <a:off x="7557782" y="14956490"/>
            <a:ext cx="4860420" cy="2768057"/>
          </a:xfrm>
          <a:prstGeom prst="rect">
            <a:avLst/>
          </a:prstGeom>
        </xdr:spPr>
      </xdr:pic>
      <xdr:pic>
        <xdr:nvPicPr>
          <xdr:cNvPr id="97" name="図 96">
            <a:extLst>
              <a:ext uri="{FF2B5EF4-FFF2-40B4-BE49-F238E27FC236}">
                <a16:creationId xmlns:a16="http://schemas.microsoft.com/office/drawing/2014/main" id="{10F3C8F0-D406-3176-6AED-361D53945265}"/>
              </a:ext>
            </a:extLst>
          </xdr:cNvPr>
          <xdr:cNvPicPr>
            <a:picLocks noChangeAspect="1"/>
          </xdr:cNvPicPr>
        </xdr:nvPicPr>
        <xdr:blipFill rotWithShape="1">
          <a:blip xmlns:r="http://schemas.openxmlformats.org/officeDocument/2006/relationships" r:embed="rId3">
            <a:extLst>
              <a:ext uri="{28A0092B-C50C-407E-A947-70E740481C1C}">
                <a14:useLocalDpi xmlns:a14="http://schemas.microsoft.com/office/drawing/2010/main"/>
              </a:ext>
            </a:extLst>
          </a:blip>
          <a:srcRect/>
          <a:stretch/>
        </xdr:blipFill>
        <xdr:spPr>
          <a:xfrm>
            <a:off x="12944617" y="14956490"/>
            <a:ext cx="4860648" cy="2087881"/>
          </a:xfrm>
          <a:prstGeom prst="rect">
            <a:avLst/>
          </a:prstGeom>
        </xdr:spPr>
      </xdr:pic>
      <xdr:sp macro="" textlink="">
        <xdr:nvSpPr>
          <xdr:cNvPr id="8" name="正方形/長方形 7">
            <a:extLst>
              <a:ext uri="{FF2B5EF4-FFF2-40B4-BE49-F238E27FC236}">
                <a16:creationId xmlns:a16="http://schemas.microsoft.com/office/drawing/2014/main" id="{123B1E3E-7EDC-5AA8-A786-6F49F127C470}"/>
              </a:ext>
            </a:extLst>
          </xdr:cNvPr>
          <xdr:cNvSpPr/>
        </xdr:nvSpPr>
        <xdr:spPr>
          <a:xfrm>
            <a:off x="7438930" y="14135099"/>
            <a:ext cx="10411335" cy="3734922"/>
          </a:xfrm>
          <a:prstGeom prst="rect">
            <a:avLst/>
          </a:prstGeom>
          <a:noFill/>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10" name="正方形/長方形 9">
            <a:extLst>
              <a:ext uri="{FF2B5EF4-FFF2-40B4-BE49-F238E27FC236}">
                <a16:creationId xmlns:a16="http://schemas.microsoft.com/office/drawing/2014/main" id="{60AD5DD4-2EFC-22D6-0871-2C9BD6385C6B}"/>
              </a:ext>
            </a:extLst>
          </xdr:cNvPr>
          <xdr:cNvSpPr/>
        </xdr:nvSpPr>
        <xdr:spPr>
          <a:xfrm>
            <a:off x="7511318" y="14921754"/>
            <a:ext cx="342900" cy="182207"/>
          </a:xfrm>
          <a:prstGeom prst="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2" name="矢印: 右 11">
            <a:extLst>
              <a:ext uri="{FF2B5EF4-FFF2-40B4-BE49-F238E27FC236}">
                <a16:creationId xmlns:a16="http://schemas.microsoft.com/office/drawing/2014/main" id="{E7C373BF-A46F-21DA-A5B1-A02A1C91E0C4}"/>
              </a:ext>
            </a:extLst>
          </xdr:cNvPr>
          <xdr:cNvSpPr/>
        </xdr:nvSpPr>
        <xdr:spPr>
          <a:xfrm>
            <a:off x="12562930" y="15775654"/>
            <a:ext cx="265789" cy="338419"/>
          </a:xfrm>
          <a:prstGeom prst="rightArrow">
            <a:avLst/>
          </a:prstGeom>
          <a:solidFill>
            <a:srgbClr val="A50021"/>
          </a:solidFill>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endParaRPr kumimoji="1" lang="ja-JP" altLang="en-US" sz="1100"/>
          </a:p>
        </xdr:txBody>
      </xdr:sp>
      <xdr:sp macro="" textlink="">
        <xdr:nvSpPr>
          <xdr:cNvPr id="14" name="テキスト ボックス 13">
            <a:extLst>
              <a:ext uri="{FF2B5EF4-FFF2-40B4-BE49-F238E27FC236}">
                <a16:creationId xmlns:a16="http://schemas.microsoft.com/office/drawing/2014/main" id="{CD8F8A9F-7ED0-D547-261D-98BB20057424}"/>
              </a:ext>
            </a:extLst>
          </xdr:cNvPr>
          <xdr:cNvSpPr txBox="1"/>
        </xdr:nvSpPr>
        <xdr:spPr>
          <a:xfrm>
            <a:off x="7972329" y="14173199"/>
            <a:ext cx="4746811" cy="7142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50"/>
              <a:t>左の</a:t>
            </a:r>
            <a:r>
              <a:rPr kumimoji="1" lang="en-US" altLang="ja-JP" sz="1050"/>
              <a:t>[1]</a:t>
            </a:r>
            <a:r>
              <a:rPr kumimoji="1" lang="ja-JP" altLang="en-US" sz="1050"/>
              <a:t>または</a:t>
            </a:r>
            <a:r>
              <a:rPr kumimoji="1" lang="en-US" altLang="ja-JP" sz="1050"/>
              <a:t>[2]</a:t>
            </a:r>
            <a:r>
              <a:rPr kumimoji="1" lang="ja-JP" altLang="en-US" sz="1050"/>
              <a:t>のボタンを押すと、様式を畳むことができます。</a:t>
            </a:r>
            <a:endParaRPr kumimoji="1" lang="en-US" altLang="ja-JP" sz="105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050">
                <a:solidFill>
                  <a:schemeClr val="dk1"/>
                </a:solidFill>
                <a:effectLst/>
                <a:latin typeface="+mn-lt"/>
                <a:ea typeface="+mn-ea"/>
                <a:cs typeface="+mn-cs"/>
              </a:rPr>
              <a:t>また、</a:t>
            </a:r>
            <a:r>
              <a:rPr kumimoji="1" lang="ja-JP" altLang="ja-JP" sz="1050">
                <a:solidFill>
                  <a:schemeClr val="dk1"/>
                </a:solidFill>
                <a:effectLst/>
                <a:latin typeface="+mn-lt"/>
                <a:ea typeface="+mn-ea"/>
                <a:cs typeface="+mn-cs"/>
              </a:rPr>
              <a:t>左の</a:t>
            </a:r>
            <a:r>
              <a:rPr kumimoji="1" lang="en-US" altLang="ja-JP" sz="1050">
                <a:solidFill>
                  <a:schemeClr val="dk1"/>
                </a:solidFill>
                <a:effectLst/>
                <a:latin typeface="+mn-lt"/>
                <a:ea typeface="+mn-ea"/>
                <a:cs typeface="+mn-cs"/>
              </a:rPr>
              <a:t>[3]</a:t>
            </a:r>
            <a:r>
              <a:rPr kumimoji="1" lang="ja-JP" altLang="ja-JP" sz="1050">
                <a:solidFill>
                  <a:schemeClr val="dk1"/>
                </a:solidFill>
                <a:effectLst/>
                <a:latin typeface="+mn-lt"/>
                <a:ea typeface="+mn-ea"/>
                <a:cs typeface="+mn-cs"/>
              </a:rPr>
              <a:t>のボタンを押すと、元に戻すことができます。</a:t>
            </a:r>
            <a:endParaRPr lang="ja-JP" altLang="ja-JP" sz="1050">
              <a:effectLst/>
            </a:endParaRPr>
          </a:p>
          <a:p>
            <a:endParaRPr kumimoji="1" lang="ja-JP" altLang="en-US" sz="1100"/>
          </a:p>
        </xdr:txBody>
      </xdr:sp>
      <xdr:sp macro="" textlink="">
        <xdr:nvSpPr>
          <xdr:cNvPr id="27" name="吹き出し: 上矢印 26">
            <a:extLst>
              <a:ext uri="{FF2B5EF4-FFF2-40B4-BE49-F238E27FC236}">
                <a16:creationId xmlns:a16="http://schemas.microsoft.com/office/drawing/2014/main" id="{F0EBA290-CA28-E180-ACA5-8530CEA506E4}"/>
              </a:ext>
            </a:extLst>
          </xdr:cNvPr>
          <xdr:cNvSpPr/>
        </xdr:nvSpPr>
        <xdr:spPr>
          <a:xfrm>
            <a:off x="7480654" y="15065529"/>
            <a:ext cx="457200" cy="457098"/>
          </a:xfrm>
          <a:prstGeom prst="upArrowCallout">
            <a:avLst/>
          </a:prstGeom>
          <a:solidFill>
            <a:srgbClr val="860000"/>
          </a:solidFill>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ctr"/>
            <a:r>
              <a:rPr kumimoji="1" lang="ja-JP" altLang="en-US" sz="800"/>
              <a:t>押す</a:t>
            </a:r>
          </a:p>
        </xdr:txBody>
      </xdr:sp>
    </xdr:grpSp>
    <xdr:clientData/>
  </xdr:twoCellAnchor>
  <xdr:twoCellAnchor editAs="absolute">
    <xdr:from>
      <xdr:col>29</xdr:col>
      <xdr:colOff>589953</xdr:colOff>
      <xdr:row>20</xdr:row>
      <xdr:rowOff>136017</xdr:rowOff>
    </xdr:from>
    <xdr:to>
      <xdr:col>31</xdr:col>
      <xdr:colOff>4476409</xdr:colOff>
      <xdr:row>31</xdr:row>
      <xdr:rowOff>60714</xdr:rowOff>
    </xdr:to>
    <xdr:grpSp>
      <xdr:nvGrpSpPr>
        <xdr:cNvPr id="88" name="グループ化 87">
          <a:extLst>
            <a:ext uri="{FF2B5EF4-FFF2-40B4-BE49-F238E27FC236}">
              <a16:creationId xmlns:a16="http://schemas.microsoft.com/office/drawing/2014/main" id="{46659B8E-3182-9D18-65F9-98798E0D5E20}"/>
            </a:ext>
          </a:extLst>
        </xdr:cNvPr>
        <xdr:cNvGrpSpPr/>
      </xdr:nvGrpSpPr>
      <xdr:grpSpPr>
        <a:xfrm>
          <a:off x="18698659" y="4820076"/>
          <a:ext cx="6049191" cy="2636520"/>
          <a:chOff x="18107025" y="4157941"/>
          <a:chExt cx="6037200" cy="2526369"/>
        </a:xfrm>
      </xdr:grpSpPr>
      <xdr:sp macro="" textlink="">
        <xdr:nvSpPr>
          <xdr:cNvPr id="59" name="正方形/長方形 58">
            <a:extLst>
              <a:ext uri="{FF2B5EF4-FFF2-40B4-BE49-F238E27FC236}">
                <a16:creationId xmlns:a16="http://schemas.microsoft.com/office/drawing/2014/main" id="{C64FEB68-94B5-48E3-88A2-CB2D36BCDD62}"/>
              </a:ext>
            </a:extLst>
          </xdr:cNvPr>
          <xdr:cNvSpPr/>
        </xdr:nvSpPr>
        <xdr:spPr>
          <a:xfrm>
            <a:off x="18107025" y="4295775"/>
            <a:ext cx="6037200" cy="2388535"/>
          </a:xfrm>
          <a:prstGeom prst="rect">
            <a:avLst/>
          </a:prstGeom>
          <a:solidFill>
            <a:schemeClr val="accent4">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pic>
        <xdr:nvPicPr>
          <xdr:cNvPr id="65" name="図 64">
            <a:extLst>
              <a:ext uri="{FF2B5EF4-FFF2-40B4-BE49-F238E27FC236}">
                <a16:creationId xmlns:a16="http://schemas.microsoft.com/office/drawing/2014/main" id="{B629A425-7C48-45C6-AD5F-630953EA6AAA}"/>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bwMode="auto">
          <a:xfrm>
            <a:off x="18170338" y="4622987"/>
            <a:ext cx="5562816" cy="1621913"/>
          </a:xfrm>
          <a:prstGeom prst="rect">
            <a:avLst/>
          </a:prstGeom>
          <a:extLst>
            <a:ext uri="{909E8E84-426E-40DD-AFC4-6F175D3DCCD1}">
              <a14:hiddenFill xmlns:a14="http://schemas.microsoft.com/office/drawing/2010/main">
                <a:solidFill>
                  <a:srgbClr val="FFFFFF"/>
                </a:solidFill>
              </a14:hiddenFill>
            </a:ext>
          </a:extLst>
        </xdr:spPr>
      </xdr:pic>
      <xdr:sp macro="" textlink="">
        <xdr:nvSpPr>
          <xdr:cNvPr id="55" name="正方形/長方形 54">
            <a:extLst>
              <a:ext uri="{FF2B5EF4-FFF2-40B4-BE49-F238E27FC236}">
                <a16:creationId xmlns:a16="http://schemas.microsoft.com/office/drawing/2014/main" id="{026E634E-F482-4ADA-92D0-977B22160149}"/>
              </a:ext>
            </a:extLst>
          </xdr:cNvPr>
          <xdr:cNvSpPr/>
        </xdr:nvSpPr>
        <xdr:spPr>
          <a:xfrm>
            <a:off x="18178096" y="6011782"/>
            <a:ext cx="842596" cy="200759"/>
          </a:xfrm>
          <a:prstGeom prst="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6" name="正方形/長方形 65">
            <a:extLst>
              <a:ext uri="{FF2B5EF4-FFF2-40B4-BE49-F238E27FC236}">
                <a16:creationId xmlns:a16="http://schemas.microsoft.com/office/drawing/2014/main" id="{6B4D8FB5-EF0B-4091-921F-BDE9FAF80E10}"/>
              </a:ext>
            </a:extLst>
          </xdr:cNvPr>
          <xdr:cNvSpPr/>
        </xdr:nvSpPr>
        <xdr:spPr>
          <a:xfrm>
            <a:off x="18170338" y="4157941"/>
            <a:ext cx="2487146" cy="271182"/>
          </a:xfrm>
          <a:prstGeom prst="rect">
            <a:avLst/>
          </a:prstGeom>
          <a:solidFill>
            <a:schemeClr val="accent2">
              <a:lumMod val="50000"/>
            </a:schemeClr>
          </a:solidFill>
          <a:ln/>
        </xdr:spPr>
        <xdr:style>
          <a:lnRef idx="2">
            <a:schemeClr val="accent2">
              <a:shade val="15000"/>
            </a:schemeClr>
          </a:lnRef>
          <a:fillRef idx="1">
            <a:schemeClr val="accent2"/>
          </a:fillRef>
          <a:effectRef idx="0">
            <a:schemeClr val="accent2"/>
          </a:effectRef>
          <a:fontRef idx="minor">
            <a:schemeClr val="lt1"/>
          </a:fontRef>
        </xdr:style>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補助対象機器一覧</a:t>
            </a:r>
            <a:endParaRPr lang="ja-JP" altLang="ja-JP">
              <a:effectLst/>
            </a:endParaRPr>
          </a:p>
        </xdr:txBody>
      </xdr:sp>
      <xdr:sp macro="" textlink="">
        <xdr:nvSpPr>
          <xdr:cNvPr id="68" name="正方形/長方形 67">
            <a:extLst>
              <a:ext uri="{FF2B5EF4-FFF2-40B4-BE49-F238E27FC236}">
                <a16:creationId xmlns:a16="http://schemas.microsoft.com/office/drawing/2014/main" id="{64DB4C78-AD66-44F7-910D-3648BA4B11CF}"/>
              </a:ext>
            </a:extLst>
          </xdr:cNvPr>
          <xdr:cNvSpPr/>
        </xdr:nvSpPr>
        <xdr:spPr>
          <a:xfrm>
            <a:off x="22797808" y="5796803"/>
            <a:ext cx="493060" cy="42191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0" name="正方形/長方形 69">
            <a:extLst>
              <a:ext uri="{FF2B5EF4-FFF2-40B4-BE49-F238E27FC236}">
                <a16:creationId xmlns:a16="http://schemas.microsoft.com/office/drawing/2014/main" id="{4954F1E2-3D96-40CA-944D-C45089B2AB4A}"/>
              </a:ext>
            </a:extLst>
          </xdr:cNvPr>
          <xdr:cNvSpPr/>
        </xdr:nvSpPr>
        <xdr:spPr>
          <a:xfrm>
            <a:off x="19312778" y="5791200"/>
            <a:ext cx="1658471" cy="42191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2" name="正方形/長方形 71">
            <a:extLst>
              <a:ext uri="{FF2B5EF4-FFF2-40B4-BE49-F238E27FC236}">
                <a16:creationId xmlns:a16="http://schemas.microsoft.com/office/drawing/2014/main" id="{053AEFA6-2548-4243-91A8-CE68149FEB19}"/>
              </a:ext>
            </a:extLst>
          </xdr:cNvPr>
          <xdr:cNvSpPr/>
        </xdr:nvSpPr>
        <xdr:spPr>
          <a:xfrm>
            <a:off x="19021986" y="4622986"/>
            <a:ext cx="4683498" cy="196664"/>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7" name="吹き出し: 線 66">
            <a:extLst>
              <a:ext uri="{FF2B5EF4-FFF2-40B4-BE49-F238E27FC236}">
                <a16:creationId xmlns:a16="http://schemas.microsoft.com/office/drawing/2014/main" id="{B696EFDD-531C-47D3-9867-183E37D8C781}"/>
              </a:ext>
            </a:extLst>
          </xdr:cNvPr>
          <xdr:cNvSpPr/>
        </xdr:nvSpPr>
        <xdr:spPr>
          <a:xfrm>
            <a:off x="18215161" y="6286500"/>
            <a:ext cx="922805" cy="279586"/>
          </a:xfrm>
          <a:prstGeom prst="borderCallout1">
            <a:avLst>
              <a:gd name="adj1" fmla="val 3127"/>
              <a:gd name="adj2" fmla="val 68085"/>
              <a:gd name="adj3" fmla="val -34686"/>
              <a:gd name="adj4" fmla="val 59038"/>
            </a:avLst>
          </a:prstGeom>
          <a:solidFill>
            <a:schemeClr val="accent4">
              <a:lumMod val="5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chemeClr val="lt1"/>
                </a:solidFill>
                <a:effectLst/>
                <a:latin typeface="+mn-lt"/>
                <a:ea typeface="+mn-ea"/>
                <a:cs typeface="+mn-cs"/>
              </a:rPr>
              <a:t>機器コード</a:t>
            </a:r>
            <a:endParaRPr lang="ja-JP" altLang="ja-JP" sz="1000" b="0">
              <a:effectLst/>
            </a:endParaRPr>
          </a:p>
        </xdr:txBody>
      </xdr:sp>
      <xdr:sp macro="" textlink="">
        <xdr:nvSpPr>
          <xdr:cNvPr id="74" name="吹き出し: 線 73">
            <a:extLst>
              <a:ext uri="{FF2B5EF4-FFF2-40B4-BE49-F238E27FC236}">
                <a16:creationId xmlns:a16="http://schemas.microsoft.com/office/drawing/2014/main" id="{69576918-DCEA-4867-93CE-3D3760A1A785}"/>
              </a:ext>
            </a:extLst>
          </xdr:cNvPr>
          <xdr:cNvSpPr/>
        </xdr:nvSpPr>
        <xdr:spPr>
          <a:xfrm>
            <a:off x="20699506" y="4943475"/>
            <a:ext cx="2409265" cy="612401"/>
          </a:xfrm>
          <a:prstGeom prst="borderCallout1">
            <a:avLst>
              <a:gd name="adj1" fmla="val -20899"/>
              <a:gd name="adj2" fmla="val 49632"/>
              <a:gd name="adj3" fmla="val 438"/>
              <a:gd name="adj4" fmla="val 51077"/>
            </a:avLst>
          </a:prstGeom>
          <a:ln/>
        </xdr:spPr>
        <xdr:style>
          <a:lnRef idx="2">
            <a:schemeClr val="dk1"/>
          </a:lnRef>
          <a:fillRef idx="1">
            <a:schemeClr val="lt1"/>
          </a:fillRef>
          <a:effectRef idx="0">
            <a:schemeClr val="dk1"/>
          </a:effectRef>
          <a:fontRef idx="minor">
            <a:schemeClr val="dk1"/>
          </a:fontRef>
        </xdr:style>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mn-lt"/>
                <a:ea typeface="+mn-ea"/>
                <a:cs typeface="+mn-cs"/>
              </a:rPr>
              <a:t>機器コードを入力すると</a:t>
            </a:r>
            <a:endParaRPr kumimoji="1" lang="en-US" altLang="ja-JP" sz="1000" b="0">
              <a:solidFill>
                <a:sysClr val="windowText" lastClr="000000"/>
              </a:solidFill>
              <a:effectLst/>
              <a:latin typeface="+mn-lt"/>
              <a:ea typeface="+mn-ea"/>
              <a:cs typeface="+mn-cs"/>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000" b="0">
                <a:solidFill>
                  <a:sysClr val="windowText" lastClr="000000"/>
                </a:solidFill>
                <a:effectLst/>
                <a:latin typeface="+mn-lt"/>
                <a:ea typeface="+mn-ea"/>
                <a:cs typeface="+mn-cs"/>
              </a:rPr>
              <a:t>青枠の内容が表示されます</a:t>
            </a:r>
            <a:endParaRPr lang="ja-JP" altLang="ja-JP" sz="1000" b="0">
              <a:solidFill>
                <a:sysClr val="windowText" lastClr="000000"/>
              </a:solidFill>
              <a:effectLst/>
            </a:endParaRPr>
          </a:p>
        </xdr:txBody>
      </xdr:sp>
      <xdr:cxnSp macro="">
        <xdr:nvCxnSpPr>
          <xdr:cNvPr id="80" name="直線コネクタ 79">
            <a:extLst>
              <a:ext uri="{FF2B5EF4-FFF2-40B4-BE49-F238E27FC236}">
                <a16:creationId xmlns:a16="http://schemas.microsoft.com/office/drawing/2014/main" id="{E14004CD-7415-C978-37A6-69987059C102}"/>
              </a:ext>
            </a:extLst>
          </xdr:cNvPr>
          <xdr:cNvCxnSpPr/>
        </xdr:nvCxnSpPr>
        <xdr:spPr>
          <a:xfrm>
            <a:off x="22816039" y="5556739"/>
            <a:ext cx="72536" cy="243986"/>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83" name="直線コネクタ 82">
            <a:extLst>
              <a:ext uri="{FF2B5EF4-FFF2-40B4-BE49-F238E27FC236}">
                <a16:creationId xmlns:a16="http://schemas.microsoft.com/office/drawing/2014/main" id="{1823261B-443B-4B77-9E2A-59D8A07555DD}"/>
              </a:ext>
            </a:extLst>
          </xdr:cNvPr>
          <xdr:cNvCxnSpPr/>
        </xdr:nvCxnSpPr>
        <xdr:spPr>
          <a:xfrm flipH="1">
            <a:off x="20600378" y="5556739"/>
            <a:ext cx="439615" cy="226401"/>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twoCellAnchor editAs="absolute">
    <xdr:from>
      <xdr:col>27</xdr:col>
      <xdr:colOff>538406</xdr:colOff>
      <xdr:row>32</xdr:row>
      <xdr:rowOff>125932</xdr:rowOff>
    </xdr:from>
    <xdr:to>
      <xdr:col>31</xdr:col>
      <xdr:colOff>4504117</xdr:colOff>
      <xdr:row>48</xdr:row>
      <xdr:rowOff>146365</xdr:rowOff>
    </xdr:to>
    <xdr:grpSp>
      <xdr:nvGrpSpPr>
        <xdr:cNvPr id="11" name="グループ化 10">
          <a:extLst>
            <a:ext uri="{FF2B5EF4-FFF2-40B4-BE49-F238E27FC236}">
              <a16:creationId xmlns:a16="http://schemas.microsoft.com/office/drawing/2014/main" id="{28A0E7A6-7578-6160-8B99-2939498999A1}"/>
            </a:ext>
          </a:extLst>
        </xdr:cNvPr>
        <xdr:cNvGrpSpPr/>
      </xdr:nvGrpSpPr>
      <xdr:grpSpPr>
        <a:xfrm>
          <a:off x="15778406" y="7745932"/>
          <a:ext cx="8997152" cy="4054551"/>
          <a:chOff x="15778406" y="7703750"/>
          <a:chExt cx="9004436" cy="4045426"/>
        </a:xfrm>
      </xdr:grpSpPr>
      <xdr:grpSp>
        <xdr:nvGrpSpPr>
          <xdr:cNvPr id="5" name="グループ化 4">
            <a:extLst>
              <a:ext uri="{FF2B5EF4-FFF2-40B4-BE49-F238E27FC236}">
                <a16:creationId xmlns:a16="http://schemas.microsoft.com/office/drawing/2014/main" id="{871B7D2A-9335-2C38-EA0A-7B2F72230C64}"/>
              </a:ext>
            </a:extLst>
          </xdr:cNvPr>
          <xdr:cNvGrpSpPr/>
        </xdr:nvGrpSpPr>
        <xdr:grpSpPr>
          <a:xfrm>
            <a:off x="15778406" y="7703750"/>
            <a:ext cx="9004436" cy="4045426"/>
            <a:chOff x="15068361" y="7056915"/>
            <a:chExt cx="9005302" cy="4026376"/>
          </a:xfrm>
        </xdr:grpSpPr>
        <xdr:sp macro="" textlink="">
          <xdr:nvSpPr>
            <xdr:cNvPr id="34" name="正方形/長方形 33">
              <a:extLst>
                <a:ext uri="{FF2B5EF4-FFF2-40B4-BE49-F238E27FC236}">
                  <a16:creationId xmlns:a16="http://schemas.microsoft.com/office/drawing/2014/main" id="{429A4D46-4203-44E1-A1AB-11F6970E1957}"/>
                </a:ext>
              </a:extLst>
            </xdr:cNvPr>
            <xdr:cNvSpPr/>
          </xdr:nvSpPr>
          <xdr:spPr>
            <a:xfrm>
              <a:off x="15068361" y="7195195"/>
              <a:ext cx="9005302" cy="3888096"/>
            </a:xfrm>
            <a:prstGeom prst="rect">
              <a:avLst/>
            </a:prstGeom>
            <a:solidFill>
              <a:schemeClr val="accent6">
                <a:lumMod val="20000"/>
                <a:lumOff val="80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nvGrpSpPr>
            <xdr:cNvPr id="4" name="グループ化 3">
              <a:extLst>
                <a:ext uri="{FF2B5EF4-FFF2-40B4-BE49-F238E27FC236}">
                  <a16:creationId xmlns:a16="http://schemas.microsoft.com/office/drawing/2014/main" id="{9209225D-DCDE-FD1B-C2F5-004F058C3BC7}"/>
                </a:ext>
              </a:extLst>
            </xdr:cNvPr>
            <xdr:cNvGrpSpPr/>
          </xdr:nvGrpSpPr>
          <xdr:grpSpPr>
            <a:xfrm>
              <a:off x="15144675" y="7056915"/>
              <a:ext cx="8776335" cy="3877784"/>
              <a:chOff x="15144675" y="7056915"/>
              <a:chExt cx="8776335" cy="3877784"/>
            </a:xfrm>
          </xdr:grpSpPr>
          <xdr:sp macro="" textlink="">
            <xdr:nvSpPr>
              <xdr:cNvPr id="28" name="正方形/長方形 27">
                <a:extLst>
                  <a:ext uri="{FF2B5EF4-FFF2-40B4-BE49-F238E27FC236}">
                    <a16:creationId xmlns:a16="http://schemas.microsoft.com/office/drawing/2014/main" id="{635E56B3-FFE5-419C-ACB1-69D7B7D715BE}"/>
                  </a:ext>
                </a:extLst>
              </xdr:cNvPr>
              <xdr:cNvSpPr/>
            </xdr:nvSpPr>
            <xdr:spPr>
              <a:xfrm>
                <a:off x="15144675" y="7056915"/>
                <a:ext cx="7559329" cy="253791"/>
              </a:xfrm>
              <a:prstGeom prst="rect">
                <a:avLst/>
              </a:prstGeom>
              <a:solidFill>
                <a:schemeClr val="accent6">
                  <a:lumMod val="5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lt1"/>
                    </a:solidFill>
                    <a:effectLst/>
                    <a:latin typeface="+mn-lt"/>
                    <a:ea typeface="+mn-ea"/>
                    <a:cs typeface="+mn-cs"/>
                  </a:rPr>
                  <a:t>取得した全ての見積書（２社以上で取得した同一機器の見積書）</a:t>
                </a:r>
                <a:endParaRPr lang="ja-JP" altLang="ja-JP">
                  <a:effectLst/>
                </a:endParaRPr>
              </a:p>
            </xdr:txBody>
          </xdr:sp>
          <xdr:grpSp>
            <xdr:nvGrpSpPr>
              <xdr:cNvPr id="86" name="グループ化 85">
                <a:extLst>
                  <a:ext uri="{FF2B5EF4-FFF2-40B4-BE49-F238E27FC236}">
                    <a16:creationId xmlns:a16="http://schemas.microsoft.com/office/drawing/2014/main" id="{AF518958-AF4A-8362-2B22-E2AF46950698}"/>
                  </a:ext>
                </a:extLst>
              </xdr:cNvPr>
              <xdr:cNvGrpSpPr/>
            </xdr:nvGrpSpPr>
            <xdr:grpSpPr>
              <a:xfrm>
                <a:off x="15145163" y="7458774"/>
                <a:ext cx="2278229" cy="3472647"/>
                <a:chOff x="15453962" y="7351228"/>
                <a:chExt cx="2277944" cy="3441128"/>
              </a:xfrm>
            </xdr:grpSpPr>
            <xdr:grpSp>
              <xdr:nvGrpSpPr>
                <xdr:cNvPr id="35" name="グループ化 34">
                  <a:extLst>
                    <a:ext uri="{FF2B5EF4-FFF2-40B4-BE49-F238E27FC236}">
                      <a16:creationId xmlns:a16="http://schemas.microsoft.com/office/drawing/2014/main" id="{0CFEC85B-1875-8A18-6090-5E3F236F63C3}"/>
                    </a:ext>
                  </a:extLst>
                </xdr:cNvPr>
                <xdr:cNvGrpSpPr/>
              </xdr:nvGrpSpPr>
              <xdr:grpSpPr>
                <a:xfrm>
                  <a:off x="15453962" y="7696694"/>
                  <a:ext cx="2277944" cy="3095662"/>
                  <a:chOff x="19159539" y="6972032"/>
                  <a:chExt cx="2309698" cy="3099973"/>
                </a:xfrm>
              </xdr:grpSpPr>
              <xdr:pic>
                <xdr:nvPicPr>
                  <xdr:cNvPr id="7" name="図 6">
                    <a:extLst>
                      <a:ext uri="{FF2B5EF4-FFF2-40B4-BE49-F238E27FC236}">
                        <a16:creationId xmlns:a16="http://schemas.microsoft.com/office/drawing/2014/main" id="{E968BC0E-721C-A23F-B450-D7DBDC25BDA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a:ext>
                    </a:extLst>
                  </a:blip>
                  <a:stretch>
                    <a:fillRect/>
                  </a:stretch>
                </xdr:blipFill>
                <xdr:spPr>
                  <a:xfrm>
                    <a:off x="19159539" y="6972032"/>
                    <a:ext cx="2309698" cy="3099973"/>
                  </a:xfrm>
                  <a:prstGeom prst="rect">
                    <a:avLst/>
                  </a:prstGeom>
                </xdr:spPr>
              </xdr:pic>
              <xdr:sp macro="" textlink="">
                <xdr:nvSpPr>
                  <xdr:cNvPr id="22" name="正方形/長方形 21">
                    <a:extLst>
                      <a:ext uri="{FF2B5EF4-FFF2-40B4-BE49-F238E27FC236}">
                        <a16:creationId xmlns:a16="http://schemas.microsoft.com/office/drawing/2014/main" id="{2769DE12-36EA-480E-87F6-26D4B3035ACF}"/>
                      </a:ext>
                    </a:extLst>
                  </xdr:cNvPr>
                  <xdr:cNvSpPr/>
                </xdr:nvSpPr>
                <xdr:spPr>
                  <a:xfrm>
                    <a:off x="19310532" y="9043612"/>
                    <a:ext cx="2038734" cy="178981"/>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3" name="正方形/長方形 22">
                    <a:extLst>
                      <a:ext uri="{FF2B5EF4-FFF2-40B4-BE49-F238E27FC236}">
                        <a16:creationId xmlns:a16="http://schemas.microsoft.com/office/drawing/2014/main" id="{22E792AE-BF0D-4421-8CEF-557177592E35}"/>
                      </a:ext>
                    </a:extLst>
                  </xdr:cNvPr>
                  <xdr:cNvSpPr/>
                </xdr:nvSpPr>
                <xdr:spPr>
                  <a:xfrm>
                    <a:off x="19321735" y="8709033"/>
                    <a:ext cx="2038171" cy="250171"/>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29" name="正方形/長方形 28">
                  <a:extLst>
                    <a:ext uri="{FF2B5EF4-FFF2-40B4-BE49-F238E27FC236}">
                      <a16:creationId xmlns:a16="http://schemas.microsoft.com/office/drawing/2014/main" id="{0E9054FC-06E6-4531-8335-2B355F7D708C}"/>
                    </a:ext>
                  </a:extLst>
                </xdr:cNvPr>
                <xdr:cNvSpPr/>
              </xdr:nvSpPr>
              <xdr:spPr>
                <a:xfrm>
                  <a:off x="15462056" y="7351228"/>
                  <a:ext cx="2261756" cy="271095"/>
                </a:xfrm>
                <a:prstGeom prst="rect">
                  <a:avLst/>
                </a:prstGeom>
                <a:solidFill>
                  <a:schemeClr val="accent6">
                    <a:lumMod val="75000"/>
                  </a:schemeClr>
                </a:solidFill>
                <a:ln>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見積書（</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1</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社目）</a:t>
                  </a:r>
                  <a:endParaRPr kumimoji="0" lang="ja-JP"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grpSp>
            <xdr:nvGrpSpPr>
              <xdr:cNvPr id="87" name="グループ化 86">
                <a:extLst>
                  <a:ext uri="{FF2B5EF4-FFF2-40B4-BE49-F238E27FC236}">
                    <a16:creationId xmlns:a16="http://schemas.microsoft.com/office/drawing/2014/main" id="{5646857D-4C8F-A81D-7437-55DD23C3AFB9}"/>
                  </a:ext>
                </a:extLst>
              </xdr:cNvPr>
              <xdr:cNvGrpSpPr/>
            </xdr:nvGrpSpPr>
            <xdr:grpSpPr>
              <a:xfrm>
                <a:off x="18294949" y="7458774"/>
                <a:ext cx="2279214" cy="3475410"/>
                <a:chOff x="19185354" y="7351228"/>
                <a:chExt cx="2276615" cy="3449606"/>
              </a:xfrm>
            </xdr:grpSpPr>
            <xdr:sp macro="" textlink="">
              <xdr:nvSpPr>
                <xdr:cNvPr id="30" name="正方形/長方形 29">
                  <a:extLst>
                    <a:ext uri="{FF2B5EF4-FFF2-40B4-BE49-F238E27FC236}">
                      <a16:creationId xmlns:a16="http://schemas.microsoft.com/office/drawing/2014/main" id="{A3FDE62C-077B-4025-B70D-F918EED022FC}"/>
                    </a:ext>
                  </a:extLst>
                </xdr:cNvPr>
                <xdr:cNvSpPr/>
              </xdr:nvSpPr>
              <xdr:spPr>
                <a:xfrm>
                  <a:off x="19193029" y="7351228"/>
                  <a:ext cx="2261265" cy="271095"/>
                </a:xfrm>
                <a:prstGeom prst="rect">
                  <a:avLst/>
                </a:prstGeom>
                <a:solidFill>
                  <a:schemeClr val="accent6">
                    <a:lumMod val="75000"/>
                  </a:schemeClr>
                </a:solidFill>
                <a:ln>
                  <a:solidFill>
                    <a:sysClr val="windowText" lastClr="000000"/>
                  </a:solidFill>
                </a:ln>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nchorCtr="1"/>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b="1" i="0" baseline="0">
                      <a:solidFill>
                        <a:schemeClr val="lt1"/>
                      </a:solidFill>
                      <a:effectLst/>
                      <a:latin typeface="+mn-lt"/>
                      <a:ea typeface="+mn-ea"/>
                      <a:cs typeface="+mn-cs"/>
                    </a:rPr>
                    <a:t>見積書（</a:t>
                  </a:r>
                  <a:r>
                    <a:rPr kumimoji="1" lang="en-US" altLang="ja-JP"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2</a:t>
                  </a:r>
                  <a:r>
                    <a:rPr kumimoji="1" lang="ja-JP" altLang="en-US" sz="1100" b="1"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rPr>
                    <a:t>社目）</a:t>
                  </a:r>
                  <a:endParaRPr kumimoji="0" lang="ja-JP" altLang="ja-JP" sz="18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grpSp>
              <xdr:nvGrpSpPr>
                <xdr:cNvPr id="37" name="グループ化 36">
                  <a:extLst>
                    <a:ext uri="{FF2B5EF4-FFF2-40B4-BE49-F238E27FC236}">
                      <a16:creationId xmlns:a16="http://schemas.microsoft.com/office/drawing/2014/main" id="{6E703B35-6D4A-DA7B-0BA0-12EF51636C29}"/>
                    </a:ext>
                  </a:extLst>
                </xdr:cNvPr>
                <xdr:cNvGrpSpPr/>
              </xdr:nvGrpSpPr>
              <xdr:grpSpPr>
                <a:xfrm>
                  <a:off x="19185354" y="7706286"/>
                  <a:ext cx="2276615" cy="3094548"/>
                  <a:chOff x="24484013" y="7019925"/>
                  <a:chExt cx="2308851" cy="3098836"/>
                </a:xfrm>
              </xdr:grpSpPr>
              <xdr:pic>
                <xdr:nvPicPr>
                  <xdr:cNvPr id="15" name="図 14">
                    <a:extLst>
                      <a:ext uri="{FF2B5EF4-FFF2-40B4-BE49-F238E27FC236}">
                        <a16:creationId xmlns:a16="http://schemas.microsoft.com/office/drawing/2014/main" id="{1F5D7851-A837-1125-AC1E-DCA3ADE85C8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24484013" y="7019925"/>
                    <a:ext cx="2308851" cy="3098836"/>
                  </a:xfrm>
                  <a:prstGeom prst="rect">
                    <a:avLst/>
                  </a:prstGeom>
                  <a:ln w="28575">
                    <a:noFill/>
                  </a:ln>
                </xdr:spPr>
              </xdr:pic>
              <xdr:sp macro="" textlink="">
                <xdr:nvSpPr>
                  <xdr:cNvPr id="32" name="正方形/長方形 31">
                    <a:extLst>
                      <a:ext uri="{FF2B5EF4-FFF2-40B4-BE49-F238E27FC236}">
                        <a16:creationId xmlns:a16="http://schemas.microsoft.com/office/drawing/2014/main" id="{93326BEA-FA25-4D5F-B1FF-B151A5E0A388}"/>
                      </a:ext>
                    </a:extLst>
                  </xdr:cNvPr>
                  <xdr:cNvSpPr/>
                </xdr:nvSpPr>
                <xdr:spPr>
                  <a:xfrm>
                    <a:off x="24628932" y="8760081"/>
                    <a:ext cx="2016463" cy="126221"/>
                  </a:xfrm>
                  <a:prstGeom prst="rect">
                    <a:avLst/>
                  </a:prstGeom>
                  <a:noFill/>
                  <a:ln w="28575">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1" name="正方形/長方形 30">
                    <a:extLst>
                      <a:ext uri="{FF2B5EF4-FFF2-40B4-BE49-F238E27FC236}">
                        <a16:creationId xmlns:a16="http://schemas.microsoft.com/office/drawing/2014/main" id="{CFC767AD-1392-4E86-B766-D7774BC0F44E}"/>
                      </a:ext>
                    </a:extLst>
                  </xdr:cNvPr>
                  <xdr:cNvSpPr/>
                </xdr:nvSpPr>
                <xdr:spPr>
                  <a:xfrm>
                    <a:off x="24636752" y="8617439"/>
                    <a:ext cx="2001310" cy="129355"/>
                  </a:xfrm>
                  <a:prstGeom prst="rect">
                    <a:avLst/>
                  </a:prstGeom>
                  <a:noFill/>
                  <a:ln w="28575">
                    <a:solidFill>
                      <a:srgbClr val="00B0F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grpSp>
          <xdr:sp macro="" textlink="">
            <xdr:nvSpPr>
              <xdr:cNvPr id="47" name="吹き出し: 線 46">
                <a:extLst>
                  <a:ext uri="{FF2B5EF4-FFF2-40B4-BE49-F238E27FC236}">
                    <a16:creationId xmlns:a16="http://schemas.microsoft.com/office/drawing/2014/main" id="{D5C9F25E-32D3-42E5-9A1A-52A8A4ABA8CD}"/>
                  </a:ext>
                </a:extLst>
              </xdr:cNvPr>
              <xdr:cNvSpPr/>
            </xdr:nvSpPr>
            <xdr:spPr>
              <a:xfrm>
                <a:off x="16859335" y="10131136"/>
                <a:ext cx="1738409" cy="250524"/>
              </a:xfrm>
              <a:prstGeom prst="borderCallout1">
                <a:avLst>
                  <a:gd name="adj1" fmla="val 3387"/>
                  <a:gd name="adj2" fmla="val 19750"/>
                  <a:gd name="adj3" fmla="val -31321"/>
                  <a:gd name="adj4" fmla="val 14818"/>
                </a:avLst>
              </a:prstGeom>
              <a:solidFill>
                <a:schemeClr val="accent4">
                  <a:lumMod val="5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sz="1000" b="0">
                    <a:effectLst/>
                  </a:rPr>
                  <a:t>補助対象外経費（税抜）</a:t>
                </a:r>
                <a:endParaRPr lang="ja-JP" altLang="ja-JP" sz="1000" b="0">
                  <a:effectLst/>
                </a:endParaRPr>
              </a:p>
            </xdr:txBody>
          </xdr:sp>
          <xdr:sp macro="" textlink="">
            <xdr:nvSpPr>
              <xdr:cNvPr id="51" name="テキスト ボックス 50">
                <a:extLst>
                  <a:ext uri="{FF2B5EF4-FFF2-40B4-BE49-F238E27FC236}">
                    <a16:creationId xmlns:a16="http://schemas.microsoft.com/office/drawing/2014/main" id="{6B693BFE-C014-20BF-9D76-D0FEA4087EF8}"/>
                  </a:ext>
                </a:extLst>
              </xdr:cNvPr>
              <xdr:cNvSpPr txBox="1"/>
            </xdr:nvSpPr>
            <xdr:spPr>
              <a:xfrm>
                <a:off x="20724420" y="7497343"/>
                <a:ext cx="3196590" cy="3437356"/>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lang="ja-JP" altLang="en-US" sz="1000" b="0">
                    <a:solidFill>
                      <a:schemeClr val="dk1"/>
                    </a:solidFill>
                    <a:effectLst/>
                    <a:latin typeface="+mn-ea"/>
                    <a:ea typeface="+mn-ea"/>
                    <a:cs typeface="+mn-cs"/>
                  </a:rPr>
                  <a:t>取得した全て</a:t>
                </a:r>
                <a:r>
                  <a:rPr lang="ja-JP" altLang="ja-JP" sz="1000" b="0">
                    <a:solidFill>
                      <a:schemeClr val="dk1"/>
                    </a:solidFill>
                    <a:effectLst/>
                    <a:latin typeface="+mn-ea"/>
                    <a:ea typeface="+mn-ea"/>
                    <a:cs typeface="+mn-cs"/>
                  </a:rPr>
                  <a:t>の見積</a:t>
                </a:r>
                <a:r>
                  <a:rPr lang="ja-JP" altLang="en-US" sz="1000" b="0">
                    <a:solidFill>
                      <a:schemeClr val="dk1"/>
                    </a:solidFill>
                    <a:effectLst/>
                    <a:latin typeface="+mn-ea"/>
                    <a:ea typeface="+mn-ea"/>
                    <a:cs typeface="+mn-cs"/>
                  </a:rPr>
                  <a:t>書</a:t>
                </a:r>
                <a:r>
                  <a:rPr lang="ja-JP" altLang="ja-JP" sz="1000" b="0">
                    <a:solidFill>
                      <a:schemeClr val="dk1"/>
                    </a:solidFill>
                    <a:effectLst/>
                    <a:latin typeface="+mn-ea"/>
                    <a:ea typeface="+mn-ea"/>
                    <a:cs typeface="+mn-cs"/>
                  </a:rPr>
                  <a:t>のうち、</a:t>
                </a:r>
                <a:endParaRPr lang="en-US" altLang="ja-JP" sz="1000" b="0">
                  <a:solidFill>
                    <a:schemeClr val="dk1"/>
                  </a:solidFill>
                  <a:effectLst/>
                  <a:latin typeface="+mn-ea"/>
                  <a:ea typeface="+mn-ea"/>
                  <a:cs typeface="+mn-cs"/>
                </a:endParaRPr>
              </a:p>
              <a:p>
                <a:pPr eaLnBrk="1" fontAlgn="auto" latinLnBrk="0" hangingPunct="1"/>
                <a:r>
                  <a:rPr lang="ja-JP" altLang="ja-JP" sz="1000" b="1">
                    <a:solidFill>
                      <a:srgbClr val="FF0000"/>
                    </a:solidFill>
                    <a:effectLst/>
                    <a:latin typeface="+mn-ea"/>
                    <a:ea typeface="+mn-ea"/>
                    <a:cs typeface="+mn-cs"/>
                  </a:rPr>
                  <a:t>補助対象経費が最低価格</a:t>
                </a:r>
                <a:r>
                  <a:rPr lang="ja-JP" altLang="ja-JP" sz="1000" b="0">
                    <a:solidFill>
                      <a:schemeClr val="dk1"/>
                    </a:solidFill>
                    <a:effectLst/>
                    <a:latin typeface="+mn-ea"/>
                    <a:ea typeface="+mn-ea"/>
                    <a:cs typeface="+mn-cs"/>
                  </a:rPr>
                  <a:t>の見積書の金額を入力してください。</a:t>
                </a:r>
                <a:endParaRPr lang="en-US" altLang="ja-JP" sz="1000" b="0">
                  <a:solidFill>
                    <a:schemeClr val="dk1"/>
                  </a:solidFill>
                  <a:effectLst/>
                  <a:latin typeface="+mn-ea"/>
                  <a:ea typeface="+mn-ea"/>
                  <a:cs typeface="+mn-cs"/>
                </a:endParaRPr>
              </a:p>
              <a:p>
                <a:pPr eaLnBrk="1" fontAlgn="auto" latinLnBrk="0" hangingPunct="1"/>
                <a:endParaRPr lang="ja-JP" altLang="ja-JP" sz="1000">
                  <a:effectLst/>
                  <a:latin typeface="+mn-ea"/>
                  <a:ea typeface="+mn-ea"/>
                </a:endParaRPr>
              </a:p>
              <a:p>
                <a:pPr eaLnBrk="1" fontAlgn="auto" latinLnBrk="0" hangingPunct="1"/>
                <a:r>
                  <a:rPr lang="en-US" altLang="ja-JP" sz="900" b="0">
                    <a:solidFill>
                      <a:schemeClr val="dk1"/>
                    </a:solidFill>
                    <a:effectLst/>
                    <a:latin typeface="+mn-ea"/>
                    <a:ea typeface="+mn-ea"/>
                    <a:cs typeface="+mn-cs"/>
                  </a:rPr>
                  <a:t>※</a:t>
                </a:r>
                <a:r>
                  <a:rPr lang="ja-JP" altLang="ja-JP" sz="900" b="0">
                    <a:solidFill>
                      <a:schemeClr val="dk1"/>
                    </a:solidFill>
                    <a:effectLst/>
                    <a:latin typeface="+mn-ea"/>
                    <a:ea typeface="+mn-ea"/>
                    <a:cs typeface="+mn-cs"/>
                  </a:rPr>
                  <a:t>画像の例では</a:t>
                </a:r>
                <a:endParaRPr lang="en-US" altLang="ja-JP" sz="900" b="0">
                  <a:solidFill>
                    <a:schemeClr val="dk1"/>
                  </a:solidFill>
                  <a:effectLst/>
                  <a:latin typeface="+mn-ea"/>
                  <a:ea typeface="+mn-ea"/>
                  <a:cs typeface="+mn-cs"/>
                </a:endParaRPr>
              </a:p>
              <a:p>
                <a:pPr eaLnBrk="1" fontAlgn="auto" latinLnBrk="0" hangingPunct="1"/>
                <a:r>
                  <a:rPr lang="ja-JP" altLang="en-US" sz="900" b="0">
                    <a:solidFill>
                      <a:schemeClr val="dk1"/>
                    </a:solidFill>
                    <a:effectLst/>
                    <a:latin typeface="+mn-ea"/>
                    <a:ea typeface="+mn-ea"/>
                    <a:cs typeface="+mn-cs"/>
                  </a:rPr>
                  <a:t>　</a:t>
                </a:r>
                <a:r>
                  <a:rPr lang="en-US" altLang="ja-JP" sz="900" b="0">
                    <a:solidFill>
                      <a:schemeClr val="dk1"/>
                    </a:solidFill>
                    <a:effectLst/>
                    <a:latin typeface="+mn-ea"/>
                    <a:ea typeface="+mn-ea"/>
                    <a:cs typeface="+mn-cs"/>
                  </a:rPr>
                  <a:t>1</a:t>
                </a:r>
                <a:r>
                  <a:rPr lang="ja-JP" altLang="en-US" sz="900" b="0">
                    <a:solidFill>
                      <a:schemeClr val="dk1"/>
                    </a:solidFill>
                    <a:effectLst/>
                    <a:latin typeface="+mn-ea"/>
                    <a:ea typeface="+mn-ea"/>
                    <a:cs typeface="+mn-cs"/>
                  </a:rPr>
                  <a:t>社目の補助対象経費</a:t>
                </a:r>
                <a:r>
                  <a:rPr lang="en-US" altLang="ja-JP" sz="900" b="0">
                    <a:solidFill>
                      <a:schemeClr val="dk1"/>
                    </a:solidFill>
                    <a:effectLst/>
                    <a:latin typeface="+mn-ea"/>
                    <a:ea typeface="+mn-ea"/>
                    <a:cs typeface="+mn-cs"/>
                  </a:rPr>
                  <a:t>…</a:t>
                </a:r>
                <a:r>
                  <a:rPr lang="en-US" altLang="ja-JP" sz="900" b="0">
                    <a:solidFill>
                      <a:srgbClr val="FF0000"/>
                    </a:solidFill>
                    <a:effectLst/>
                    <a:latin typeface="+mn-ea"/>
                    <a:ea typeface="+mn-ea"/>
                    <a:cs typeface="+mn-cs"/>
                  </a:rPr>
                  <a:t>\465,000</a:t>
                </a:r>
                <a:r>
                  <a:rPr lang="ja-JP" altLang="en-US" sz="900" b="0">
                    <a:solidFill>
                      <a:schemeClr val="dk1"/>
                    </a:solidFill>
                    <a:effectLst/>
                    <a:latin typeface="+mn-ea"/>
                    <a:ea typeface="+mn-ea"/>
                    <a:cs typeface="+mn-cs"/>
                  </a:rPr>
                  <a:t>（税抜）</a:t>
                </a:r>
                <a:endParaRPr lang="en-US" altLang="ja-JP" sz="900" b="0">
                  <a:solidFill>
                    <a:schemeClr val="dk1"/>
                  </a:solidFill>
                  <a:effectLst/>
                  <a:latin typeface="+mn-ea"/>
                  <a:ea typeface="+mn-ea"/>
                  <a:cs typeface="+mn-cs"/>
                </a:endParaRPr>
              </a:p>
              <a:p>
                <a:pPr eaLnBrk="1" fontAlgn="auto" latinLnBrk="0" hangingPunct="1"/>
                <a:r>
                  <a:rPr lang="ja-JP" altLang="en-US" sz="900" b="0">
                    <a:solidFill>
                      <a:schemeClr val="dk1"/>
                    </a:solidFill>
                    <a:effectLst/>
                    <a:latin typeface="+mn-ea"/>
                    <a:ea typeface="+mn-ea"/>
                    <a:cs typeface="+mn-cs"/>
                  </a:rPr>
                  <a:t>　</a:t>
                </a:r>
                <a:r>
                  <a:rPr lang="en-US" altLang="ja-JP" sz="900" b="0">
                    <a:solidFill>
                      <a:schemeClr val="dk1"/>
                    </a:solidFill>
                    <a:effectLst/>
                    <a:latin typeface="+mn-ea"/>
                    <a:ea typeface="+mn-ea"/>
                    <a:cs typeface="+mn-cs"/>
                  </a:rPr>
                  <a:t>2</a:t>
                </a:r>
                <a:r>
                  <a:rPr lang="ja-JP" altLang="en-US" sz="900" b="0">
                    <a:solidFill>
                      <a:schemeClr val="dk1"/>
                    </a:solidFill>
                    <a:effectLst/>
                    <a:latin typeface="+mn-ea"/>
                    <a:ea typeface="+mn-ea"/>
                    <a:cs typeface="+mn-cs"/>
                  </a:rPr>
                  <a:t>社目の補助対象経費</a:t>
                </a:r>
                <a:r>
                  <a:rPr lang="en-US" altLang="ja-JP" sz="900" b="0">
                    <a:solidFill>
                      <a:schemeClr val="dk1"/>
                    </a:solidFill>
                    <a:effectLst/>
                    <a:latin typeface="+mn-ea"/>
                    <a:ea typeface="+mn-ea"/>
                    <a:cs typeface="+mn-cs"/>
                  </a:rPr>
                  <a:t>…\466,000</a:t>
                </a:r>
                <a:r>
                  <a:rPr lang="ja-JP" altLang="en-US" sz="900" b="0">
                    <a:solidFill>
                      <a:schemeClr val="dk1"/>
                    </a:solidFill>
                    <a:effectLst/>
                    <a:latin typeface="+mn-ea"/>
                    <a:ea typeface="+mn-ea"/>
                    <a:cs typeface="+mn-cs"/>
                  </a:rPr>
                  <a:t>（税抜）</a:t>
                </a:r>
                <a:endParaRPr lang="en-US" altLang="ja-JP" sz="900" b="0">
                  <a:solidFill>
                    <a:schemeClr val="dk1"/>
                  </a:solidFill>
                  <a:effectLst/>
                  <a:latin typeface="+mn-ea"/>
                  <a:ea typeface="+mn-ea"/>
                  <a:cs typeface="+mn-cs"/>
                </a:endParaRPr>
              </a:p>
              <a:p>
                <a:pPr eaLnBrk="1" fontAlgn="auto" latinLnBrk="0" hangingPunct="1"/>
                <a:r>
                  <a:rPr lang="ja-JP" altLang="en-US" sz="900" b="0">
                    <a:solidFill>
                      <a:schemeClr val="dk1"/>
                    </a:solidFill>
                    <a:effectLst/>
                    <a:latin typeface="+mn-ea"/>
                    <a:ea typeface="+mn-ea"/>
                    <a:cs typeface="+mn-cs"/>
                  </a:rPr>
                  <a:t>となっている為、</a:t>
                </a:r>
                <a:r>
                  <a:rPr lang="ja-JP" altLang="ja-JP" sz="900" b="0">
                    <a:solidFill>
                      <a:schemeClr val="dk1"/>
                    </a:solidFill>
                    <a:effectLst/>
                    <a:latin typeface="+mn-ea"/>
                    <a:ea typeface="+mn-ea"/>
                    <a:cs typeface="+mn-cs"/>
                  </a:rPr>
                  <a:t>左の補助事業に要する経費に</a:t>
                </a:r>
                <a:endParaRPr lang="en-US" altLang="ja-JP" sz="900" b="0">
                  <a:solidFill>
                    <a:schemeClr val="dk1"/>
                  </a:solidFill>
                  <a:effectLst/>
                  <a:latin typeface="+mn-ea"/>
                  <a:ea typeface="+mn-ea"/>
                  <a:cs typeface="+mn-cs"/>
                </a:endParaRPr>
              </a:p>
              <a:p>
                <a:pPr eaLnBrk="1" fontAlgn="auto" latinLnBrk="0" hangingPunct="1"/>
                <a:r>
                  <a:rPr lang="ja-JP" altLang="ja-JP" sz="900" b="0">
                    <a:solidFill>
                      <a:schemeClr val="dk1"/>
                    </a:solidFill>
                    <a:effectLst/>
                    <a:latin typeface="+mn-ea"/>
                    <a:ea typeface="+mn-ea"/>
                    <a:cs typeface="+mn-cs"/>
                  </a:rPr>
                  <a:t>入力する内容は</a:t>
                </a:r>
                <a:r>
                  <a:rPr lang="ja-JP" altLang="en-US" sz="900" b="0">
                    <a:solidFill>
                      <a:schemeClr val="dk1"/>
                    </a:solidFill>
                    <a:effectLst/>
                    <a:latin typeface="+mn-ea"/>
                    <a:ea typeface="+mn-ea"/>
                    <a:cs typeface="+mn-cs"/>
                  </a:rPr>
                  <a:t>、</a:t>
                </a:r>
                <a:r>
                  <a:rPr lang="en-US" altLang="ja-JP" sz="900" b="1">
                    <a:solidFill>
                      <a:schemeClr val="dk1"/>
                    </a:solidFill>
                    <a:effectLst/>
                    <a:latin typeface="+mn-ea"/>
                    <a:ea typeface="+mn-ea"/>
                    <a:cs typeface="+mn-cs"/>
                  </a:rPr>
                  <a:t>1</a:t>
                </a:r>
                <a:r>
                  <a:rPr lang="ja-JP" altLang="ja-JP" sz="900" b="1">
                    <a:solidFill>
                      <a:schemeClr val="dk1"/>
                    </a:solidFill>
                    <a:effectLst/>
                    <a:latin typeface="+mn-ea"/>
                    <a:ea typeface="+mn-ea"/>
                    <a:cs typeface="+mn-cs"/>
                  </a:rPr>
                  <a:t>社目の見積書の金額</a:t>
                </a:r>
                <a:r>
                  <a:rPr lang="ja-JP" altLang="ja-JP" sz="900" b="0">
                    <a:solidFill>
                      <a:schemeClr val="dk1"/>
                    </a:solidFill>
                    <a:effectLst/>
                    <a:latin typeface="+mn-ea"/>
                    <a:ea typeface="+mn-ea"/>
                    <a:cs typeface="+mn-cs"/>
                  </a:rPr>
                  <a:t>になります。</a:t>
                </a:r>
                <a:endParaRPr lang="en-US" altLang="ja-JP" sz="900" b="0">
                  <a:solidFill>
                    <a:schemeClr val="dk1"/>
                  </a:solidFill>
                  <a:effectLst/>
                  <a:latin typeface="+mn-ea"/>
                  <a:ea typeface="+mn-ea"/>
                  <a:cs typeface="+mn-cs"/>
                </a:endParaRPr>
              </a:p>
              <a:p>
                <a:pPr eaLnBrk="1" fontAlgn="auto" latinLnBrk="0" hangingPunct="1"/>
                <a:endParaRPr lang="ja-JP" altLang="ja-JP" sz="900">
                  <a:effectLst/>
                  <a:latin typeface="+mn-ea"/>
                  <a:ea typeface="+mn-ea"/>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4472C4">
                        <a:lumMod val="50000"/>
                      </a:srgbClr>
                    </a:solidFill>
                    <a:effectLst/>
                    <a:uLnTx/>
                    <a:uFillTx/>
                    <a:latin typeface="+mn-ea"/>
                    <a:ea typeface="+mn-ea"/>
                    <a:cs typeface="+mn-cs"/>
                  </a:rPr>
                  <a:t>補助対象経費　 </a:t>
                </a:r>
                <a:r>
                  <a:rPr kumimoji="0" lang="ja-JP" altLang="en-US" sz="900" b="1" i="0" u="none" strike="noStrike" kern="0" cap="none" spc="0" normalizeH="0" baseline="0" noProof="0">
                    <a:ln>
                      <a:noFill/>
                    </a:ln>
                    <a:solidFill>
                      <a:sysClr val="windowText" lastClr="000000"/>
                    </a:solidFill>
                    <a:effectLst/>
                    <a:uLnTx/>
                    <a:uFillTx/>
                    <a:latin typeface="+mn-ea"/>
                    <a:ea typeface="+mn-ea"/>
                    <a:cs typeface="+mn-cs"/>
                  </a:rPr>
                  <a:t>→</a:t>
                </a:r>
                <a:r>
                  <a:rPr kumimoji="0" lang="en-US" altLang="ja-JP" sz="900" b="1" i="0" u="none" strike="noStrike" kern="0" cap="none" spc="0" normalizeH="0" baseline="0" noProof="0">
                    <a:ln>
                      <a:noFill/>
                    </a:ln>
                    <a:solidFill>
                      <a:sysClr val="windowText" lastClr="000000"/>
                    </a:solidFill>
                    <a:effectLst/>
                    <a:uLnTx/>
                    <a:uFillTx/>
                    <a:latin typeface="+mn-ea"/>
                    <a:ea typeface="+mn-ea"/>
                    <a:cs typeface="+mn-cs"/>
                  </a:rPr>
                  <a:t>【465,000】</a:t>
                </a:r>
                <a:r>
                  <a:rPr kumimoji="0" lang="en-US" altLang="ja-JP" sz="900" b="1" i="0" u="none" strike="noStrike" kern="0" cap="none" spc="0" normalizeH="0" baseline="0" noProof="0">
                    <a:ln>
                      <a:noFill/>
                    </a:ln>
                    <a:solidFill>
                      <a:srgbClr val="FF0000"/>
                    </a:solidFill>
                    <a:effectLst/>
                    <a:uLnTx/>
                    <a:uFillTx/>
                    <a:latin typeface="+mn-ea"/>
                    <a:ea typeface="+mn-ea"/>
                    <a:cs typeface="+mn-cs"/>
                  </a:rPr>
                  <a:t>(</a:t>
                </a:r>
                <a:r>
                  <a:rPr kumimoji="0" lang="ja-JP" altLang="en-US" sz="900" b="1" i="0" u="none" strike="noStrike" kern="0" cap="none" spc="0" normalizeH="0" baseline="0" noProof="0">
                    <a:ln>
                      <a:noFill/>
                    </a:ln>
                    <a:solidFill>
                      <a:srgbClr val="FF0000"/>
                    </a:solidFill>
                    <a:effectLst/>
                    <a:uLnTx/>
                    <a:uFillTx/>
                    <a:latin typeface="+mn-ea"/>
                    <a:ea typeface="+mn-ea"/>
                    <a:cs typeface="+mn-cs"/>
                  </a:rPr>
                  <a:t>税抜</a:t>
                </a:r>
                <a:r>
                  <a:rPr kumimoji="0" lang="en-US" altLang="ja-JP" sz="900" b="1" i="0" u="none" strike="noStrike" kern="0" cap="none" spc="0" normalizeH="0" baseline="0" noProof="0">
                    <a:ln>
                      <a:noFill/>
                    </a:ln>
                    <a:solidFill>
                      <a:srgbClr val="FF0000"/>
                    </a:solidFill>
                    <a:effectLst/>
                    <a:uLnTx/>
                    <a:uFillTx/>
                    <a:latin typeface="+mn-ea"/>
                    <a:ea typeface="+mn-ea"/>
                    <a:cs typeface="+mn-cs"/>
                  </a:rPr>
                  <a:t>)</a:t>
                </a:r>
                <a:endParaRPr kumimoji="0" lang="en-US" altLang="ja-JP" sz="900" b="1" i="0" u="none" strike="noStrike" kern="0" cap="none" spc="0" normalizeH="0" baseline="0" noProof="0">
                  <a:ln>
                    <a:noFill/>
                  </a:ln>
                  <a:solidFill>
                    <a:sysClr val="windowText" lastClr="000000"/>
                  </a:solidFill>
                  <a:effectLst/>
                  <a:uLnTx/>
                  <a:uFillTx/>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900" b="1" i="0" u="none" strike="noStrike" kern="0" cap="none" spc="0" normalizeH="0" baseline="0" noProof="0">
                    <a:ln>
                      <a:noFill/>
                    </a:ln>
                    <a:solidFill>
                      <a:srgbClr val="ED7D31">
                        <a:lumMod val="50000"/>
                      </a:srgbClr>
                    </a:solidFill>
                    <a:effectLst/>
                    <a:uLnTx/>
                    <a:uFillTx/>
                    <a:latin typeface="+mn-ea"/>
                    <a:ea typeface="+mn-ea"/>
                    <a:cs typeface="+mn-cs"/>
                  </a:rPr>
                  <a:t>補助対象外経費 </a:t>
                </a:r>
                <a:r>
                  <a:rPr kumimoji="0" lang="ja-JP" altLang="en-US" sz="900" b="1" i="0" u="none" strike="noStrike" kern="0" cap="none" spc="0" normalizeH="0" baseline="0" noProof="0">
                    <a:ln>
                      <a:noFill/>
                    </a:ln>
                    <a:solidFill>
                      <a:sysClr val="windowText" lastClr="000000"/>
                    </a:solidFill>
                    <a:effectLst/>
                    <a:uLnTx/>
                    <a:uFillTx/>
                    <a:latin typeface="+mn-ea"/>
                    <a:ea typeface="+mn-ea"/>
                    <a:cs typeface="+mn-cs"/>
                  </a:rPr>
                  <a:t>→</a:t>
                </a:r>
                <a:r>
                  <a:rPr kumimoji="0" lang="en-US" altLang="ja-JP" sz="900" b="1" i="0" u="none" strike="noStrike" kern="0" cap="none" spc="0" normalizeH="0" baseline="0" noProof="0">
                    <a:ln>
                      <a:noFill/>
                    </a:ln>
                    <a:solidFill>
                      <a:sysClr val="windowText" lastClr="000000"/>
                    </a:solidFill>
                    <a:effectLst/>
                    <a:uLnTx/>
                    <a:uFillTx/>
                    <a:latin typeface="+mn-ea"/>
                    <a:ea typeface="+mn-ea"/>
                    <a:cs typeface="+mn-cs"/>
                  </a:rPr>
                  <a:t>【</a:t>
                </a:r>
                <a:r>
                  <a:rPr kumimoji="0" lang="ja-JP" altLang="en-US" sz="900" b="1" i="0" u="none" strike="noStrike" kern="0" cap="none" spc="0" normalizeH="0" baseline="0" noProof="0">
                    <a:ln>
                      <a:noFill/>
                    </a:ln>
                    <a:solidFill>
                      <a:sysClr val="windowText" lastClr="000000"/>
                    </a:solidFill>
                    <a:effectLst/>
                    <a:uLnTx/>
                    <a:uFillTx/>
                    <a:latin typeface="+mn-ea"/>
                    <a:ea typeface="+mn-ea"/>
                    <a:cs typeface="+mn-cs"/>
                  </a:rPr>
                  <a:t>  </a:t>
                </a:r>
                <a:r>
                  <a:rPr kumimoji="0" lang="en-US" altLang="ja-JP" sz="900" b="1" i="0" u="none" strike="noStrike" kern="0" cap="none" spc="0" normalizeH="0" baseline="0" noProof="0">
                    <a:ln>
                      <a:noFill/>
                    </a:ln>
                    <a:solidFill>
                      <a:sysClr val="windowText" lastClr="000000"/>
                    </a:solidFill>
                    <a:effectLst/>
                    <a:uLnTx/>
                    <a:uFillTx/>
                    <a:latin typeface="+mn-ea"/>
                    <a:ea typeface="+mn-ea"/>
                    <a:cs typeface="+mn-cs"/>
                  </a:rPr>
                  <a:t>10,000】</a:t>
                </a:r>
                <a:r>
                  <a:rPr kumimoji="0" lang="en-US" altLang="ja-JP" sz="900" b="1" i="0" u="none" strike="noStrike" kern="0" cap="none" spc="0" normalizeH="0" baseline="0" noProof="0">
                    <a:ln>
                      <a:noFill/>
                    </a:ln>
                    <a:solidFill>
                      <a:srgbClr val="FF0000"/>
                    </a:solidFill>
                    <a:effectLst/>
                    <a:uLnTx/>
                    <a:uFillTx/>
                    <a:latin typeface="+mn-ea"/>
                    <a:ea typeface="+mn-ea"/>
                    <a:cs typeface="+mn-cs"/>
                  </a:rPr>
                  <a:t>(</a:t>
                </a:r>
                <a:r>
                  <a:rPr kumimoji="0" lang="ja-JP" altLang="en-US" sz="900" b="1" i="0" u="none" strike="noStrike" kern="0" cap="none" spc="0" normalizeH="0" baseline="0" noProof="0">
                    <a:ln>
                      <a:noFill/>
                    </a:ln>
                    <a:solidFill>
                      <a:srgbClr val="FF0000"/>
                    </a:solidFill>
                    <a:effectLst/>
                    <a:uLnTx/>
                    <a:uFillTx/>
                    <a:latin typeface="+mn-ea"/>
                    <a:ea typeface="+mn-ea"/>
                    <a:cs typeface="+mn-cs"/>
                  </a:rPr>
                  <a:t>税抜</a:t>
                </a:r>
                <a:r>
                  <a:rPr kumimoji="0" lang="en-US" altLang="ja-JP" sz="900" b="1" i="0" u="none" strike="noStrike" kern="0" cap="none" spc="0" normalizeH="0" baseline="0" noProof="0">
                    <a:ln>
                      <a:noFill/>
                    </a:ln>
                    <a:solidFill>
                      <a:srgbClr val="FF0000"/>
                    </a:solidFill>
                    <a:effectLst/>
                    <a:uLnTx/>
                    <a:uFillTx/>
                    <a:latin typeface="+mn-ea"/>
                    <a:ea typeface="+mn-ea"/>
                    <a:cs typeface="+mn-cs"/>
                  </a:rPr>
                  <a:t>)</a:t>
                </a:r>
              </a:p>
            </xdr:txBody>
          </xdr:sp>
          <xdr:sp macro="" textlink="">
            <xdr:nvSpPr>
              <xdr:cNvPr id="46" name="吹き出し: 線 45">
                <a:extLst>
                  <a:ext uri="{FF2B5EF4-FFF2-40B4-BE49-F238E27FC236}">
                    <a16:creationId xmlns:a16="http://schemas.microsoft.com/office/drawing/2014/main" id="{9FAA0A61-403C-48AE-9080-CE68B48E0F03}"/>
                  </a:ext>
                </a:extLst>
              </xdr:cNvPr>
              <xdr:cNvSpPr/>
            </xdr:nvSpPr>
            <xdr:spPr>
              <a:xfrm>
                <a:off x="16948028" y="9147696"/>
                <a:ext cx="1474459" cy="307396"/>
              </a:xfrm>
              <a:prstGeom prst="borderCallout1">
                <a:avLst>
                  <a:gd name="adj1" fmla="val 102831"/>
                  <a:gd name="adj2" fmla="val 20349"/>
                  <a:gd name="adj3" fmla="val 184363"/>
                  <a:gd name="adj4" fmla="val 11566"/>
                </a:avLst>
              </a:prstGeom>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nchorCtr="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ja-JP" sz="1000" b="0">
                    <a:solidFill>
                      <a:schemeClr val="lt1"/>
                    </a:solidFill>
                    <a:effectLst/>
                    <a:latin typeface="+mn-lt"/>
                    <a:ea typeface="+mn-ea"/>
                    <a:cs typeface="+mn-cs"/>
                  </a:rPr>
                  <a:t>補助対象経費</a:t>
                </a:r>
                <a:r>
                  <a:rPr lang="ja-JP" altLang="en-US" sz="1000" b="0">
                    <a:effectLst/>
                  </a:rPr>
                  <a:t>（税抜）</a:t>
                </a:r>
                <a:endParaRPr lang="en-US" altLang="ja-JP" sz="1000" b="0">
                  <a:effectLst/>
                </a:endParaRPr>
              </a:p>
            </xdr:txBody>
          </xdr:sp>
        </xdr:grpSp>
      </xdr:grpSp>
      <xdr:cxnSp macro="">
        <xdr:nvCxnSpPr>
          <xdr:cNvPr id="90" name="直線コネクタ 89">
            <a:extLst>
              <a:ext uri="{FF2B5EF4-FFF2-40B4-BE49-F238E27FC236}">
                <a16:creationId xmlns:a16="http://schemas.microsoft.com/office/drawing/2014/main" id="{755DBE25-0537-4C11-96FD-97C0F1B846E3}"/>
              </a:ext>
            </a:extLst>
          </xdr:cNvPr>
          <xdr:cNvCxnSpPr/>
        </xdr:nvCxnSpPr>
        <xdr:spPr>
          <a:xfrm>
            <a:off x="19118819" y="9951944"/>
            <a:ext cx="180975" cy="127413"/>
          </a:xfrm>
          <a:prstGeom prst="line">
            <a:avLst/>
          </a:prstGeom>
          <a:ln w="12700"/>
        </xdr:spPr>
        <xdr:style>
          <a:lnRef idx="1">
            <a:schemeClr val="dk1"/>
          </a:lnRef>
          <a:fillRef idx="0">
            <a:schemeClr val="dk1"/>
          </a:fillRef>
          <a:effectRef idx="0">
            <a:schemeClr val="dk1"/>
          </a:effectRef>
          <a:fontRef idx="minor">
            <a:schemeClr val="tx1"/>
          </a:fontRef>
        </xdr:style>
      </xdr:cxnSp>
      <xdr:cxnSp macro="">
        <xdr:nvCxnSpPr>
          <xdr:cNvPr id="91" name="直線コネクタ 90">
            <a:extLst>
              <a:ext uri="{FF2B5EF4-FFF2-40B4-BE49-F238E27FC236}">
                <a16:creationId xmlns:a16="http://schemas.microsoft.com/office/drawing/2014/main" id="{86811EB4-DB37-4205-A097-9652C9D2267B}"/>
              </a:ext>
            </a:extLst>
          </xdr:cNvPr>
          <xdr:cNvCxnSpPr/>
        </xdr:nvCxnSpPr>
        <xdr:spPr>
          <a:xfrm flipH="1">
            <a:off x="19054945" y="10374966"/>
            <a:ext cx="308170" cy="420262"/>
          </a:xfrm>
          <a:prstGeom prst="line">
            <a:avLst/>
          </a:prstGeom>
          <a:ln w="12700"/>
        </xdr:spPr>
        <xdr:style>
          <a:lnRef idx="1">
            <a:schemeClr val="dk1"/>
          </a:lnRef>
          <a:fillRef idx="0">
            <a:schemeClr val="dk1"/>
          </a:fillRef>
          <a:effectRef idx="0">
            <a:schemeClr val="dk1"/>
          </a:effectRef>
          <a:fontRef idx="minor">
            <a:schemeClr val="tx1"/>
          </a:fontRef>
        </xdr:style>
      </xdr:cxnSp>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5</xdr:col>
      <xdr:colOff>3152776</xdr:colOff>
      <xdr:row>2</xdr:row>
      <xdr:rowOff>114300</xdr:rowOff>
    </xdr:from>
    <xdr:to>
      <xdr:col>10</xdr:col>
      <xdr:colOff>1205130</xdr:colOff>
      <xdr:row>5</xdr:row>
      <xdr:rowOff>209550</xdr:rowOff>
    </xdr:to>
    <xdr:pic>
      <xdr:nvPicPr>
        <xdr:cNvPr id="6" name="図 5">
          <a:extLst>
            <a:ext uri="{FF2B5EF4-FFF2-40B4-BE49-F238E27FC236}">
              <a16:creationId xmlns:a16="http://schemas.microsoft.com/office/drawing/2014/main" id="{9D18D6AF-8EBA-A19E-566B-E0FF02A1395D}"/>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4238626" y="762000"/>
          <a:ext cx="8263154" cy="781050"/>
        </a:xfrm>
        <a:prstGeom prst="rect">
          <a:avLst/>
        </a:prstGeom>
        <a:ln>
          <a:solidFill>
            <a:sysClr val="windowText" lastClr="000000"/>
          </a:solidFill>
        </a:ln>
      </xdr:spPr>
    </xdr:pic>
    <xdr:clientData/>
  </xdr:twoCellAnchor>
  <xdr:twoCellAnchor editAs="absolute">
    <xdr:from>
      <xdr:col>5</xdr:col>
      <xdr:colOff>3209924</xdr:colOff>
      <xdr:row>1</xdr:row>
      <xdr:rowOff>66675</xdr:rowOff>
    </xdr:from>
    <xdr:to>
      <xdr:col>7</xdr:col>
      <xdr:colOff>1390649</xdr:colOff>
      <xdr:row>2</xdr:row>
      <xdr:rowOff>109817</xdr:rowOff>
    </xdr:to>
    <xdr:sp macro="" textlink="">
      <xdr:nvSpPr>
        <xdr:cNvPr id="5" name="正方形/長方形 4">
          <a:extLst>
            <a:ext uri="{FF2B5EF4-FFF2-40B4-BE49-F238E27FC236}">
              <a16:creationId xmlns:a16="http://schemas.microsoft.com/office/drawing/2014/main" id="{965FDAC0-FD20-4217-BD68-AC7DD62D47D5}"/>
            </a:ext>
          </a:extLst>
        </xdr:cNvPr>
        <xdr:cNvSpPr/>
      </xdr:nvSpPr>
      <xdr:spPr>
        <a:xfrm>
          <a:off x="4295774" y="485775"/>
          <a:ext cx="4067175" cy="271742"/>
        </a:xfrm>
        <a:prstGeom prst="rect">
          <a:avLst/>
        </a:prstGeom>
        <a:solidFill>
          <a:schemeClr val="accent1">
            <a:lumMod val="5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lang="ja-JP" altLang="en-US">
              <a:effectLst/>
            </a:rPr>
            <a:t>このシートに掲載されていない場合の入力例</a:t>
          </a:r>
          <a:endParaRPr lang="ja-JP" altLang="ja-JP">
            <a:effectLst/>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DCE853-F43F-4B50-9102-D02D4DE57AB7}">
  <sheetPr codeName="Sheet1">
    <tabColor theme="5"/>
  </sheetPr>
  <dimension ref="A2:R48"/>
  <sheetViews>
    <sheetView topLeftCell="A26" workbookViewId="0">
      <selection activeCell="O39" sqref="O39:O48"/>
    </sheetView>
  </sheetViews>
  <sheetFormatPr defaultRowHeight="18.75" x14ac:dyDescent="0.45"/>
  <cols>
    <col min="2" max="2" width="23.77734375" customWidth="1"/>
    <col min="3" max="9" width="18.88671875" customWidth="1"/>
    <col min="10" max="10" width="39.5546875" customWidth="1"/>
    <col min="11" max="18" width="18.88671875" customWidth="1"/>
  </cols>
  <sheetData>
    <row r="2" spans="2:4" s="31" customFormat="1" ht="56.25" x14ac:dyDescent="0.45">
      <c r="B2" s="48" t="s">
        <v>273</v>
      </c>
      <c r="C2" s="32" t="s">
        <v>245</v>
      </c>
      <c r="D2" s="32" t="s">
        <v>271</v>
      </c>
    </row>
    <row r="3" spans="2:4" x14ac:dyDescent="0.45">
      <c r="B3" s="33" t="s">
        <v>235</v>
      </c>
      <c r="C3" s="11" t="str">
        <f>IF(様式第１!AD2&amp;""="","-",様式第１!AD2)</f>
        <v>-</v>
      </c>
      <c r="D3" s="34" t="str">
        <f>TRIM(CLEAN(C3))</f>
        <v>-</v>
      </c>
    </row>
    <row r="4" spans="2:4" x14ac:dyDescent="0.45">
      <c r="B4" s="33" t="s">
        <v>236</v>
      </c>
      <c r="C4" s="35" t="str">
        <f>IF(様式第１!AM8="","",様式第１!AM8)</f>
        <v/>
      </c>
      <c r="D4" s="122" t="str">
        <f>C4</f>
        <v/>
      </c>
    </row>
    <row r="5" spans="2:4" x14ac:dyDescent="0.45">
      <c r="B5" s="33" t="s">
        <v>274</v>
      </c>
      <c r="C5" s="35">
        <f>IF(様式第１!AM40="",DATE(2023,12,18),様式第１!AM40)</f>
        <v>45278</v>
      </c>
      <c r="D5" s="122">
        <f>C5</f>
        <v>45278</v>
      </c>
    </row>
    <row r="6" spans="2:4" x14ac:dyDescent="0.45">
      <c r="B6" s="33" t="s">
        <v>285</v>
      </c>
      <c r="C6" s="11" t="str">
        <f>様式第１!AM12&amp;""</f>
        <v/>
      </c>
      <c r="D6" s="34" t="str">
        <f t="shared" ref="D6:D23" si="0">TRIM(CLEAN(C6))</f>
        <v/>
      </c>
    </row>
    <row r="7" spans="2:4" x14ac:dyDescent="0.45">
      <c r="B7" s="33" t="s">
        <v>237</v>
      </c>
      <c r="C7" s="11" t="str">
        <f>様式第１!AM13&amp;""</f>
        <v/>
      </c>
      <c r="D7" s="34" t="str">
        <f t="shared" si="0"/>
        <v/>
      </c>
    </row>
    <row r="8" spans="2:4" x14ac:dyDescent="0.45">
      <c r="B8" s="33" t="s">
        <v>238</v>
      </c>
      <c r="C8" s="11" t="str">
        <f>様式第１!AM14&amp;""</f>
        <v/>
      </c>
      <c r="D8" s="34" t="str">
        <f t="shared" si="0"/>
        <v/>
      </c>
    </row>
    <row r="9" spans="2:4" x14ac:dyDescent="0.45">
      <c r="B9" s="33" t="s">
        <v>239</v>
      </c>
      <c r="C9" s="11" t="str">
        <f>様式第１!AM15&amp;""</f>
        <v/>
      </c>
      <c r="D9" s="34" t="str">
        <f t="shared" si="0"/>
        <v/>
      </c>
    </row>
    <row r="10" spans="2:4" x14ac:dyDescent="0.45">
      <c r="B10" s="33" t="s">
        <v>240</v>
      </c>
      <c r="C10" s="11" t="str">
        <f>様式第１!AM19&amp;""</f>
        <v/>
      </c>
      <c r="D10" s="34" t="str">
        <f t="shared" si="0"/>
        <v/>
      </c>
    </row>
    <row r="11" spans="2:4" x14ac:dyDescent="0.45">
      <c r="B11" s="33" t="s">
        <v>185</v>
      </c>
      <c r="C11" s="11" t="str">
        <f>様式第１!AM21&amp;""</f>
        <v/>
      </c>
      <c r="D11" s="34" t="str">
        <f t="shared" si="0"/>
        <v/>
      </c>
    </row>
    <row r="12" spans="2:4" x14ac:dyDescent="0.45">
      <c r="B12" s="33" t="s">
        <v>286</v>
      </c>
      <c r="C12" s="11" t="str">
        <f>様式第１!AM25&amp;""</f>
        <v/>
      </c>
      <c r="D12" s="34" t="str">
        <f t="shared" si="0"/>
        <v/>
      </c>
    </row>
    <row r="13" spans="2:4" x14ac:dyDescent="0.45">
      <c r="B13" s="33" t="s">
        <v>287</v>
      </c>
      <c r="C13" s="11" t="str">
        <f>様式第１!AM27&amp;""</f>
        <v/>
      </c>
      <c r="D13" s="34" t="str">
        <f t="shared" si="0"/>
        <v/>
      </c>
    </row>
    <row r="14" spans="2:4" x14ac:dyDescent="0.45">
      <c r="B14" s="33" t="s">
        <v>288</v>
      </c>
      <c r="C14" s="11" t="str">
        <f>様式第１!AN27&amp;""</f>
        <v/>
      </c>
      <c r="D14" s="34" t="str">
        <f t="shared" si="0"/>
        <v/>
      </c>
    </row>
    <row r="15" spans="2:4" x14ac:dyDescent="0.45">
      <c r="B15" s="33" t="s">
        <v>289</v>
      </c>
      <c r="C15" s="11" t="str">
        <f>様式第１!AM29&amp;""</f>
        <v/>
      </c>
      <c r="D15" s="34" t="str">
        <f t="shared" si="0"/>
        <v/>
      </c>
    </row>
    <row r="16" spans="2:4" x14ac:dyDescent="0.45">
      <c r="B16" s="33" t="s">
        <v>290</v>
      </c>
      <c r="C16" s="11" t="str">
        <f>様式第１!AN29&amp;""</f>
        <v/>
      </c>
      <c r="D16" s="34" t="str">
        <f t="shared" si="0"/>
        <v/>
      </c>
    </row>
    <row r="17" spans="1:8" x14ac:dyDescent="0.45">
      <c r="B17" s="33" t="s">
        <v>244</v>
      </c>
      <c r="C17" s="11">
        <f>様式第１別紙１!U51</f>
        <v>0</v>
      </c>
      <c r="D17" s="11" t="s">
        <v>211</v>
      </c>
    </row>
    <row r="18" spans="1:8" x14ac:dyDescent="0.45">
      <c r="B18" s="33" t="s">
        <v>241</v>
      </c>
      <c r="C18" s="11" t="str">
        <f>IF($C$17="代表者","",様式第１別紙１!U53)&amp;""</f>
        <v/>
      </c>
      <c r="D18" s="34" t="str">
        <f t="shared" si="0"/>
        <v/>
      </c>
    </row>
    <row r="19" spans="1:8" x14ac:dyDescent="0.45">
      <c r="B19" s="33" t="s">
        <v>291</v>
      </c>
      <c r="C19" s="11" t="str">
        <f>IF($C$17="代表者",C12,様式第１別紙１!U54)&amp;""</f>
        <v/>
      </c>
      <c r="D19" s="34" t="str">
        <f t="shared" si="0"/>
        <v/>
      </c>
    </row>
    <row r="20" spans="1:8" x14ac:dyDescent="0.45">
      <c r="B20" s="33" t="s">
        <v>292</v>
      </c>
      <c r="C20" s="11" t="str">
        <f>IF($C$17="代表者",C13,様式第１別紙１!U56)&amp;""</f>
        <v/>
      </c>
      <c r="D20" s="34" t="str">
        <f t="shared" si="0"/>
        <v/>
      </c>
    </row>
    <row r="21" spans="1:8" x14ac:dyDescent="0.45">
      <c r="B21" s="33" t="s">
        <v>293</v>
      </c>
      <c r="C21" s="11" t="str">
        <f>IF($C$17="代表者",C14,様式第１別紙１!V56)&amp;""</f>
        <v/>
      </c>
      <c r="D21" s="34" t="str">
        <f t="shared" si="0"/>
        <v/>
      </c>
    </row>
    <row r="22" spans="1:8" x14ac:dyDescent="0.45">
      <c r="B22" s="33" t="s">
        <v>242</v>
      </c>
      <c r="C22" s="11" t="str">
        <f>SUBSTITUTE(SUBSTITUTE(SUBSTITUTE(様式第１別紙１!U58,"(",""),")",""),"-","")&amp;""</f>
        <v/>
      </c>
      <c r="D22" s="34" t="str">
        <f t="shared" si="0"/>
        <v/>
      </c>
    </row>
    <row r="23" spans="1:8" x14ac:dyDescent="0.45">
      <c r="B23" s="33" t="s">
        <v>243</v>
      </c>
      <c r="C23" s="11" t="str">
        <f>ASC(様式第１別紙１!L57)</f>
        <v/>
      </c>
      <c r="D23" s="34" t="str">
        <f t="shared" si="0"/>
        <v/>
      </c>
    </row>
    <row r="25" spans="1:8" s="31" customFormat="1" x14ac:dyDescent="0.45">
      <c r="B25" s="48" t="s">
        <v>272</v>
      </c>
      <c r="C25" s="32" t="s">
        <v>343</v>
      </c>
      <c r="D25" s="32" t="s">
        <v>53</v>
      </c>
      <c r="E25" s="32" t="s">
        <v>54</v>
      </c>
      <c r="F25" s="32" t="s">
        <v>237</v>
      </c>
      <c r="G25" s="32" t="s">
        <v>238</v>
      </c>
      <c r="H25" s="32" t="s">
        <v>239</v>
      </c>
    </row>
    <row r="26" spans="1:8" x14ac:dyDescent="0.45">
      <c r="A26" s="31"/>
      <c r="B26" s="33" t="s">
        <v>275</v>
      </c>
      <c r="C26" s="34" t="str">
        <f>TRIM(CLEAN(様式第１別紙１!S9))&amp;""</f>
        <v/>
      </c>
      <c r="D26" s="34" t="str">
        <f>TRIM(CLEAN(様式第１別紙１!U9))&amp;""</f>
        <v/>
      </c>
      <c r="E26" s="34" t="str">
        <f>TRIM(CLEAN(様式第１別紙１!Z9))&amp;""</f>
        <v/>
      </c>
      <c r="F26" s="34" t="str">
        <f>TRIM(CLEAN(様式第１別紙１!AA9))&amp;""</f>
        <v/>
      </c>
      <c r="G26" s="34" t="str">
        <f>TRIM(CLEAN(様式第１別紙１!AB9))&amp;""</f>
        <v/>
      </c>
      <c r="H26" s="34" t="str">
        <f>TRIM(CLEAN(様式第１別紙１!AC9))&amp;""</f>
        <v/>
      </c>
    </row>
    <row r="27" spans="1:8" x14ac:dyDescent="0.45">
      <c r="A27" s="31"/>
      <c r="B27" s="33" t="s">
        <v>116</v>
      </c>
      <c r="C27" s="34" t="str">
        <f>TRIM(CLEAN(様式第１別紙１!S10))&amp;""</f>
        <v/>
      </c>
      <c r="D27" s="34" t="str">
        <f>TRIM(CLEAN(様式第１別紙１!U10))&amp;""</f>
        <v/>
      </c>
      <c r="E27" s="34" t="str">
        <f>TRIM(CLEAN(様式第１別紙１!Z10))&amp;""</f>
        <v/>
      </c>
      <c r="F27" s="34" t="str">
        <f>TRIM(CLEAN(様式第１別紙１!AA10))&amp;""</f>
        <v/>
      </c>
      <c r="G27" s="34" t="str">
        <f>TRIM(CLEAN(様式第１別紙１!AB10))&amp;""</f>
        <v/>
      </c>
      <c r="H27" s="34" t="str">
        <f>TRIM(CLEAN(様式第１別紙１!AC10))&amp;""</f>
        <v/>
      </c>
    </row>
    <row r="28" spans="1:8" x14ac:dyDescent="0.45">
      <c r="A28" s="31"/>
      <c r="B28" s="33" t="s">
        <v>276</v>
      </c>
      <c r="C28" s="34" t="str">
        <f>TRIM(CLEAN(様式第１別紙１!S11))&amp;""</f>
        <v/>
      </c>
      <c r="D28" s="34" t="str">
        <f>TRIM(CLEAN(様式第１別紙１!U11))&amp;""</f>
        <v/>
      </c>
      <c r="E28" s="34" t="str">
        <f>TRIM(CLEAN(様式第１別紙１!Z11))&amp;""</f>
        <v/>
      </c>
      <c r="F28" s="34" t="str">
        <f>TRIM(CLEAN(様式第１別紙１!AA11))&amp;""</f>
        <v/>
      </c>
      <c r="G28" s="34" t="str">
        <f>TRIM(CLEAN(様式第１別紙１!AB11))&amp;""</f>
        <v/>
      </c>
      <c r="H28" s="34" t="str">
        <f>TRIM(CLEAN(様式第１別紙１!AC11))&amp;""</f>
        <v/>
      </c>
    </row>
    <row r="29" spans="1:8" x14ac:dyDescent="0.45">
      <c r="A29" s="31"/>
      <c r="B29" s="33" t="s">
        <v>277</v>
      </c>
      <c r="C29" s="34" t="str">
        <f>TRIM(CLEAN(様式第１別紙１!S12))&amp;""</f>
        <v/>
      </c>
      <c r="D29" s="34" t="str">
        <f>TRIM(CLEAN(様式第１別紙１!U12))&amp;""</f>
        <v/>
      </c>
      <c r="E29" s="34" t="str">
        <f>TRIM(CLEAN(様式第１別紙１!Z12))&amp;""</f>
        <v/>
      </c>
      <c r="F29" s="34" t="str">
        <f>TRIM(CLEAN(様式第１別紙１!AA12))&amp;""</f>
        <v/>
      </c>
      <c r="G29" s="34" t="str">
        <f>TRIM(CLEAN(様式第１別紙１!AB12))&amp;""</f>
        <v/>
      </c>
      <c r="H29" s="34" t="str">
        <f>TRIM(CLEAN(様式第１別紙１!AC12))&amp;""</f>
        <v/>
      </c>
    </row>
    <row r="30" spans="1:8" x14ac:dyDescent="0.45">
      <c r="A30" s="31"/>
      <c r="B30" s="33" t="s">
        <v>278</v>
      </c>
      <c r="C30" s="34" t="str">
        <f>TRIM(CLEAN(様式第１別紙１!S13))&amp;""</f>
        <v/>
      </c>
      <c r="D30" s="34" t="str">
        <f>TRIM(CLEAN(様式第１別紙１!U13))&amp;""</f>
        <v/>
      </c>
      <c r="E30" s="34" t="str">
        <f>TRIM(CLEAN(様式第１別紙１!Z13))&amp;""</f>
        <v/>
      </c>
      <c r="F30" s="34" t="str">
        <f>TRIM(CLEAN(様式第１別紙１!AA13))&amp;""</f>
        <v/>
      </c>
      <c r="G30" s="34" t="str">
        <f>TRIM(CLEAN(様式第１別紙１!AB13))&amp;""</f>
        <v/>
      </c>
      <c r="H30" s="34" t="str">
        <f>TRIM(CLEAN(様式第１別紙１!AC13))&amp;""</f>
        <v/>
      </c>
    </row>
    <row r="31" spans="1:8" x14ac:dyDescent="0.45">
      <c r="A31" s="31"/>
      <c r="B31" s="33" t="s">
        <v>279</v>
      </c>
      <c r="C31" s="34" t="str">
        <f>TRIM(CLEAN(様式第１別紙１!S14))&amp;""</f>
        <v/>
      </c>
      <c r="D31" s="34" t="str">
        <f>TRIM(CLEAN(様式第１別紙１!U14))&amp;""</f>
        <v/>
      </c>
      <c r="E31" s="34" t="str">
        <f>TRIM(CLEAN(様式第１別紙１!Z14))&amp;""</f>
        <v/>
      </c>
      <c r="F31" s="34" t="str">
        <f>TRIM(CLEAN(様式第１別紙１!AA14))&amp;""</f>
        <v/>
      </c>
      <c r="G31" s="34" t="str">
        <f>TRIM(CLEAN(様式第１別紙１!AB14))&amp;""</f>
        <v/>
      </c>
      <c r="H31" s="34" t="str">
        <f>TRIM(CLEAN(様式第１別紙１!AC14))&amp;""</f>
        <v/>
      </c>
    </row>
    <row r="32" spans="1:8" x14ac:dyDescent="0.45">
      <c r="A32" s="31"/>
      <c r="B32" s="33" t="s">
        <v>280</v>
      </c>
      <c r="C32" s="34" t="str">
        <f>TRIM(CLEAN(様式第１別紙１!S15))&amp;""</f>
        <v/>
      </c>
      <c r="D32" s="34" t="str">
        <f>TRIM(CLEAN(様式第１別紙１!U15))&amp;""</f>
        <v/>
      </c>
      <c r="E32" s="34" t="str">
        <f>TRIM(CLEAN(様式第１別紙１!Z15))&amp;""</f>
        <v/>
      </c>
      <c r="F32" s="34" t="str">
        <f>TRIM(CLEAN(様式第１別紙１!AA15))&amp;""</f>
        <v/>
      </c>
      <c r="G32" s="34" t="str">
        <f>TRIM(CLEAN(様式第１別紙１!AB15))&amp;""</f>
        <v/>
      </c>
      <c r="H32" s="34" t="str">
        <f>TRIM(CLEAN(様式第１別紙１!AC15))&amp;""</f>
        <v/>
      </c>
    </row>
    <row r="33" spans="1:18" x14ac:dyDescent="0.45">
      <c r="A33" s="31"/>
      <c r="B33" s="33" t="s">
        <v>281</v>
      </c>
      <c r="C33" s="34" t="str">
        <f>TRIM(CLEAN(様式第１別紙１!S16))&amp;""</f>
        <v/>
      </c>
      <c r="D33" s="34" t="str">
        <f>TRIM(CLEAN(様式第１別紙１!U16))&amp;""</f>
        <v/>
      </c>
      <c r="E33" s="34" t="str">
        <f>TRIM(CLEAN(様式第１別紙１!Z16))&amp;""</f>
        <v/>
      </c>
      <c r="F33" s="34" t="str">
        <f>TRIM(CLEAN(様式第１別紙１!AA16))&amp;""</f>
        <v/>
      </c>
      <c r="G33" s="34" t="str">
        <f>TRIM(CLEAN(様式第１別紙１!AB16))&amp;""</f>
        <v/>
      </c>
      <c r="H33" s="34" t="str">
        <f>TRIM(CLEAN(様式第１別紙１!AC16))&amp;""</f>
        <v/>
      </c>
    </row>
    <row r="34" spans="1:18" x14ac:dyDescent="0.45">
      <c r="A34" s="31"/>
      <c r="B34" s="33" t="s">
        <v>282</v>
      </c>
      <c r="C34" s="34" t="str">
        <f>TRIM(CLEAN(様式第１別紙１!S17))&amp;""</f>
        <v/>
      </c>
      <c r="D34" s="34" t="str">
        <f>TRIM(CLEAN(様式第１別紙１!U17))&amp;""</f>
        <v/>
      </c>
      <c r="E34" s="34" t="str">
        <f>TRIM(CLEAN(様式第１別紙１!Z17))&amp;""</f>
        <v/>
      </c>
      <c r="F34" s="34" t="str">
        <f>TRIM(CLEAN(様式第１別紙１!AA17))&amp;""</f>
        <v/>
      </c>
      <c r="G34" s="34" t="str">
        <f>TRIM(CLEAN(様式第１別紙１!AB17))&amp;""</f>
        <v/>
      </c>
      <c r="H34" s="34" t="str">
        <f>TRIM(CLEAN(様式第１別紙１!AC17))&amp;""</f>
        <v/>
      </c>
    </row>
    <row r="35" spans="1:18" x14ac:dyDescent="0.45">
      <c r="A35" s="31"/>
      <c r="B35" s="33" t="s">
        <v>283</v>
      </c>
      <c r="C35" s="34" t="str">
        <f>TRIM(CLEAN(様式第１別紙１!S18))&amp;""</f>
        <v/>
      </c>
      <c r="D35" s="34" t="str">
        <f>TRIM(CLEAN(様式第１別紙１!U18))&amp;""</f>
        <v/>
      </c>
      <c r="E35" s="34" t="str">
        <f>TRIM(CLEAN(様式第１別紙１!Z18))&amp;""</f>
        <v/>
      </c>
      <c r="F35" s="34" t="str">
        <f>TRIM(CLEAN(様式第１別紙１!AA18))&amp;""</f>
        <v/>
      </c>
      <c r="G35" s="34" t="str">
        <f>TRIM(CLEAN(様式第１別紙１!AB18))&amp;""</f>
        <v/>
      </c>
      <c r="H35" s="34" t="str">
        <f>TRIM(CLEAN(様式第１別紙１!AC18))&amp;""</f>
        <v/>
      </c>
      <c r="Q35" t="s">
        <v>653</v>
      </c>
    </row>
    <row r="36" spans="1:18" x14ac:dyDescent="0.45">
      <c r="Q36" t="s">
        <v>353</v>
      </c>
    </row>
    <row r="37" spans="1:18" x14ac:dyDescent="0.45">
      <c r="B37" s="53" t="s">
        <v>307</v>
      </c>
      <c r="C37" s="50" t="s">
        <v>308</v>
      </c>
      <c r="D37" s="51"/>
      <c r="E37" s="50" t="s">
        <v>65</v>
      </c>
      <c r="F37" s="52"/>
      <c r="G37" s="52"/>
      <c r="H37" s="52"/>
      <c r="I37" s="51"/>
      <c r="J37" s="50" t="s">
        <v>294</v>
      </c>
      <c r="K37" s="52"/>
      <c r="L37" s="52"/>
      <c r="M37" s="52"/>
      <c r="N37" s="52"/>
      <c r="O37" s="52"/>
      <c r="P37" s="153" t="s">
        <v>305</v>
      </c>
      <c r="Q37" s="154"/>
      <c r="R37" s="155"/>
    </row>
    <row r="38" spans="1:18" s="31" customFormat="1" ht="56.25" x14ac:dyDescent="0.45">
      <c r="B38" s="32" t="s">
        <v>306</v>
      </c>
      <c r="C38" s="32" t="s">
        <v>64</v>
      </c>
      <c r="D38" s="32" t="s">
        <v>284</v>
      </c>
      <c r="E38" s="32" t="s">
        <v>674</v>
      </c>
      <c r="F38" s="32" t="s">
        <v>309</v>
      </c>
      <c r="G38" s="32" t="s">
        <v>310</v>
      </c>
      <c r="H38" s="32" t="s">
        <v>311</v>
      </c>
      <c r="I38" s="32" t="s">
        <v>351</v>
      </c>
      <c r="J38" s="32" t="s">
        <v>66</v>
      </c>
      <c r="K38" s="32" t="s">
        <v>67</v>
      </c>
      <c r="L38" s="32" t="s">
        <v>68</v>
      </c>
      <c r="M38" s="32" t="s">
        <v>69</v>
      </c>
      <c r="N38" s="32" t="s">
        <v>112</v>
      </c>
      <c r="O38" s="32" t="s">
        <v>113</v>
      </c>
      <c r="P38" s="152" t="s">
        <v>72</v>
      </c>
      <c r="Q38" s="152" t="s">
        <v>647</v>
      </c>
      <c r="R38" s="152" t="s">
        <v>196</v>
      </c>
    </row>
    <row r="39" spans="1:18" x14ac:dyDescent="0.45">
      <c r="B39" s="33" t="s">
        <v>295</v>
      </c>
      <c r="C39" s="34">
        <v>1</v>
      </c>
      <c r="D39" s="34">
        <v>1</v>
      </c>
      <c r="E39" s="11">
        <f>様式第１別紙１!AM22</f>
        <v>0</v>
      </c>
      <c r="F39" s="34" t="str">
        <f>様式第１別紙１!F22&amp;""</f>
        <v/>
      </c>
      <c r="G39" s="34" t="str">
        <f>様式第１別紙１!I22&amp;""</f>
        <v/>
      </c>
      <c r="H39" s="34" t="str">
        <f>様式第１別紙１!M22&amp;""</f>
        <v/>
      </c>
      <c r="I39" s="34" t="str">
        <f>様式第１別紙１!P22&amp;""</f>
        <v/>
      </c>
      <c r="J39" s="34" t="str">
        <f>様式第１別紙１!D22&amp;""</f>
        <v/>
      </c>
      <c r="K39" s="34" t="str">
        <f>様式第１別紙１!G22&amp;""</f>
        <v/>
      </c>
      <c r="L39" s="34" t="str">
        <f>様式第１別紙１!J22&amp;""</f>
        <v/>
      </c>
      <c r="M39" s="34" t="str">
        <f>様式第１別紙１!O22&amp;""</f>
        <v/>
      </c>
      <c r="N39" s="34" t="str">
        <f>IF($E39=2,"-",IF($E39=1,VLOOKUP($F39&amp;$G39&amp;$H39&amp;$I39,補助対象機器一覧!$A$11:$K$322,10,FALSE),""))</f>
        <v/>
      </c>
      <c r="O39" s="34" t="str">
        <f>IF(N39="分離型","",IF($E39=2,"-",IF($E39=1,VLOOKUP($F39&amp;$G39&amp;$H39&amp;$I39,補助対象機器一覧!$A$11:$K$322,11,FALSE),"")))</f>
        <v/>
      </c>
      <c r="P39" s="55">
        <f>IFERROR(Q39+R39,0)</f>
        <v>0</v>
      </c>
      <c r="Q39" s="55" t="str">
        <f>IF(様式第１別紙１!U36&lt;&gt;"",様式第１別紙１!U36,"金額が入力されていません")</f>
        <v>金額が入力されていません</v>
      </c>
      <c r="R39" s="157">
        <f>様式第１別紙１!AL22</f>
        <v>0</v>
      </c>
    </row>
    <row r="40" spans="1:18" x14ac:dyDescent="0.45">
      <c r="B40" s="33" t="s">
        <v>296</v>
      </c>
      <c r="C40" s="34" t="str">
        <f>IF(様式第１別紙１!S23&lt;&gt;"",様式第１別紙１!S23,"")</f>
        <v/>
      </c>
      <c r="D40" s="34" t="str">
        <f>IF(様式第１別紙１!AG23&lt;&gt;0,様式第１別紙１!AG23,"")</f>
        <v/>
      </c>
      <c r="E40" s="11">
        <f>様式第１別紙１!AM23</f>
        <v>0</v>
      </c>
      <c r="F40" s="34" t="str">
        <f>様式第１別紙１!F23&amp;""</f>
        <v/>
      </c>
      <c r="G40" s="34" t="str">
        <f>様式第１別紙１!I23&amp;""</f>
        <v/>
      </c>
      <c r="H40" s="34" t="str">
        <f>様式第１別紙１!M23&amp;""</f>
        <v/>
      </c>
      <c r="I40" s="34" t="str">
        <f>様式第１別紙１!P23&amp;""</f>
        <v/>
      </c>
      <c r="J40" s="34" t="str">
        <f>様式第１別紙１!D23&amp;""</f>
        <v/>
      </c>
      <c r="K40" s="34" t="str">
        <f>様式第１別紙１!G23&amp;""</f>
        <v/>
      </c>
      <c r="L40" s="34" t="str">
        <f>様式第１別紙１!J23&amp;""</f>
        <v/>
      </c>
      <c r="M40" s="34" t="str">
        <f>様式第１別紙１!O23&amp;""</f>
        <v/>
      </c>
      <c r="N40" s="34" t="str">
        <f>IF($E40=2,"-",IF($E40=1,VLOOKUP($F40&amp;$G40&amp;$H40&amp;$I40,補助対象機器一覧!$A$11:$K$322,10,FALSE),""))</f>
        <v/>
      </c>
      <c r="O40" s="34" t="str">
        <f>IF(N40="分離型","",IF($E40=2,"-",IF($E40=1,VLOOKUP($F40&amp;$G40&amp;$H40&amp;$I40,補助対象機器一覧!$A$11:$K$322,11,FALSE),"")))</f>
        <v/>
      </c>
      <c r="P40" s="55">
        <f t="shared" ref="P40:P48" si="1">Q40+R40</f>
        <v>0</v>
      </c>
      <c r="Q40" s="55">
        <f>IF(C40&lt;&gt;"",様式第１別紙１!U37,0)</f>
        <v>0</v>
      </c>
      <c r="R40" s="157">
        <f>様式第１別紙１!AL23</f>
        <v>0</v>
      </c>
    </row>
    <row r="41" spans="1:18" x14ac:dyDescent="0.45">
      <c r="B41" s="33" t="s">
        <v>297</v>
      </c>
      <c r="C41" s="34" t="str">
        <f>IF(様式第１別紙１!S24&lt;&gt;"",様式第１別紙１!S24,"")</f>
        <v/>
      </c>
      <c r="D41" s="34" t="str">
        <f>IF(様式第１別紙１!AG24&lt;&gt;0,様式第１別紙１!AG24,"")</f>
        <v/>
      </c>
      <c r="E41" s="11">
        <f>様式第１別紙１!AM24</f>
        <v>0</v>
      </c>
      <c r="F41" s="34" t="str">
        <f>様式第１別紙１!F24&amp;""</f>
        <v/>
      </c>
      <c r="G41" s="34" t="str">
        <f>様式第１別紙１!I24&amp;""</f>
        <v/>
      </c>
      <c r="H41" s="34" t="str">
        <f>様式第１別紙１!M24&amp;""</f>
        <v/>
      </c>
      <c r="I41" s="34" t="str">
        <f>様式第１別紙１!P24&amp;""</f>
        <v/>
      </c>
      <c r="J41" s="34" t="str">
        <f>様式第１別紙１!D24&amp;""</f>
        <v/>
      </c>
      <c r="K41" s="34" t="str">
        <f>様式第１別紙１!G24&amp;""</f>
        <v/>
      </c>
      <c r="L41" s="34" t="str">
        <f>様式第１別紙１!J24&amp;""</f>
        <v/>
      </c>
      <c r="M41" s="34" t="str">
        <f>様式第１別紙１!O24&amp;""</f>
        <v/>
      </c>
      <c r="N41" s="34" t="str">
        <f>IF($E41=2,"-",IF($E41=1,VLOOKUP($F41&amp;$G41&amp;$H41&amp;$I41,補助対象機器一覧!$A$11:$K$322,10,FALSE),""))</f>
        <v/>
      </c>
      <c r="O41" s="34" t="str">
        <f>IF(N41="分離型","",IF($E41=2,"-",IF($E41=1,VLOOKUP($F41&amp;$G41&amp;$H41&amp;$I41,補助対象機器一覧!$A$11:$K$322,11,FALSE),"")))</f>
        <v/>
      </c>
      <c r="P41" s="55">
        <f t="shared" si="1"/>
        <v>0</v>
      </c>
      <c r="Q41" s="55">
        <f>IF(C41&lt;&gt;"",様式第１別紙１!U38,0)</f>
        <v>0</v>
      </c>
      <c r="R41" s="157">
        <f>様式第１別紙１!AL24</f>
        <v>0</v>
      </c>
    </row>
    <row r="42" spans="1:18" x14ac:dyDescent="0.45">
      <c r="B42" s="33" t="s">
        <v>298</v>
      </c>
      <c r="C42" s="34" t="str">
        <f>IF(様式第１別紙１!S25&lt;&gt;"",様式第１別紙１!S25,"")</f>
        <v/>
      </c>
      <c r="D42" s="34" t="str">
        <f>IF(様式第１別紙１!AG25&lt;&gt;0,様式第１別紙１!AG25,"")</f>
        <v/>
      </c>
      <c r="E42" s="11">
        <f>様式第１別紙１!AM25</f>
        <v>0</v>
      </c>
      <c r="F42" s="34" t="str">
        <f>様式第１別紙１!F25&amp;""</f>
        <v/>
      </c>
      <c r="G42" s="34" t="str">
        <f>様式第１別紙１!I25&amp;""</f>
        <v/>
      </c>
      <c r="H42" s="34" t="str">
        <f>様式第１別紙１!M25&amp;""</f>
        <v/>
      </c>
      <c r="I42" s="34" t="str">
        <f>様式第１別紙１!P25&amp;""</f>
        <v/>
      </c>
      <c r="J42" s="34" t="str">
        <f>様式第１別紙１!D25&amp;""</f>
        <v/>
      </c>
      <c r="K42" s="34" t="str">
        <f>様式第１別紙１!G25&amp;""</f>
        <v/>
      </c>
      <c r="L42" s="34" t="str">
        <f>様式第１別紙１!J25&amp;""</f>
        <v/>
      </c>
      <c r="M42" s="34" t="str">
        <f>様式第１別紙１!O25&amp;""</f>
        <v/>
      </c>
      <c r="N42" s="34" t="str">
        <f>IF($E42=2,"-",IF($E42=1,VLOOKUP($F42&amp;$G42&amp;$H42&amp;$I42,補助対象機器一覧!$A$11:$K$322,10,FALSE),""))</f>
        <v/>
      </c>
      <c r="O42" s="34" t="str">
        <f>IF(N42="分離型","",IF($E42=2,"-",IF($E42=1,VLOOKUP($F42&amp;$G42&amp;$H42&amp;$I42,補助対象機器一覧!$A$11:$K$322,11,FALSE),"")))</f>
        <v/>
      </c>
      <c r="P42" s="55">
        <f t="shared" si="1"/>
        <v>0</v>
      </c>
      <c r="Q42" s="55">
        <f>IF(C42&lt;&gt;"",様式第１別紙１!U39,0)</f>
        <v>0</v>
      </c>
      <c r="R42" s="157">
        <f>様式第１別紙１!AL25</f>
        <v>0</v>
      </c>
    </row>
    <row r="43" spans="1:18" x14ac:dyDescent="0.45">
      <c r="B43" s="33" t="s">
        <v>299</v>
      </c>
      <c r="C43" s="34" t="str">
        <f>IF(様式第１別紙１!S26&lt;&gt;"",様式第１別紙１!S26,"")</f>
        <v/>
      </c>
      <c r="D43" s="34" t="str">
        <f>IF(様式第１別紙１!AG26&lt;&gt;0,様式第１別紙１!AG26,"")</f>
        <v/>
      </c>
      <c r="E43" s="11">
        <f>様式第１別紙１!AM26</f>
        <v>0</v>
      </c>
      <c r="F43" s="34" t="str">
        <f>様式第１別紙１!F26&amp;""</f>
        <v/>
      </c>
      <c r="G43" s="34" t="str">
        <f>様式第１別紙１!I26&amp;""</f>
        <v/>
      </c>
      <c r="H43" s="34" t="str">
        <f>様式第１別紙１!M26&amp;""</f>
        <v/>
      </c>
      <c r="I43" s="34" t="str">
        <f>様式第１別紙１!P26&amp;""</f>
        <v/>
      </c>
      <c r="J43" s="34" t="str">
        <f>様式第１別紙１!D26&amp;""</f>
        <v/>
      </c>
      <c r="K43" s="34" t="str">
        <f>様式第１別紙１!G26&amp;""</f>
        <v/>
      </c>
      <c r="L43" s="34" t="str">
        <f>様式第１別紙１!J26&amp;""</f>
        <v/>
      </c>
      <c r="M43" s="34" t="str">
        <f>様式第１別紙１!O26&amp;""</f>
        <v/>
      </c>
      <c r="N43" s="34" t="str">
        <f>IF($E43=2,"-",IF($E43=1,VLOOKUP($F43&amp;$G43&amp;$H43&amp;$I43,補助対象機器一覧!$A$11:$K$322,10,FALSE),""))</f>
        <v/>
      </c>
      <c r="O43" s="34" t="str">
        <f>IF(N43="分離型","",IF($E43=2,"-",IF($E43=1,VLOOKUP($F43&amp;$G43&amp;$H43&amp;$I43,補助対象機器一覧!$A$11:$K$322,11,FALSE),"")))</f>
        <v/>
      </c>
      <c r="P43" s="55">
        <f t="shared" si="1"/>
        <v>0</v>
      </c>
      <c r="Q43" s="55">
        <f>IF(C43&lt;&gt;"",様式第１別紙１!U40,0)</f>
        <v>0</v>
      </c>
      <c r="R43" s="157">
        <f>様式第１別紙１!AL26</f>
        <v>0</v>
      </c>
    </row>
    <row r="44" spans="1:18" x14ac:dyDescent="0.45">
      <c r="B44" s="33" t="s">
        <v>300</v>
      </c>
      <c r="C44" s="34" t="str">
        <f>IF(様式第１別紙１!S27&lt;&gt;"",様式第１別紙１!S27,"")</f>
        <v/>
      </c>
      <c r="D44" s="34" t="str">
        <f>IF(様式第１別紙１!AG27&lt;&gt;0,様式第１別紙１!AG27,"")</f>
        <v/>
      </c>
      <c r="E44" s="11">
        <f>様式第１別紙１!AM27</f>
        <v>0</v>
      </c>
      <c r="F44" s="34" t="str">
        <f>様式第１別紙１!F27&amp;""</f>
        <v/>
      </c>
      <c r="G44" s="34" t="str">
        <f>様式第１別紙１!I27&amp;""</f>
        <v/>
      </c>
      <c r="H44" s="34" t="str">
        <f>様式第１別紙１!M27&amp;""</f>
        <v/>
      </c>
      <c r="I44" s="34" t="str">
        <f>様式第１別紙１!P27&amp;""</f>
        <v/>
      </c>
      <c r="J44" s="34" t="str">
        <f>様式第１別紙１!D27&amp;""</f>
        <v/>
      </c>
      <c r="K44" s="34" t="str">
        <f>様式第１別紙１!G27&amp;""</f>
        <v/>
      </c>
      <c r="L44" s="34" t="str">
        <f>様式第１別紙１!J27&amp;""</f>
        <v/>
      </c>
      <c r="M44" s="34" t="str">
        <f>様式第１別紙１!O27&amp;""</f>
        <v/>
      </c>
      <c r="N44" s="34" t="str">
        <f>IF($E44=2,"-",IF($E44=1,VLOOKUP($F44&amp;$G44&amp;$H44&amp;$I44,補助対象機器一覧!$A$11:$K$322,10,FALSE),""))</f>
        <v/>
      </c>
      <c r="O44" s="34" t="str">
        <f>IF(N44="分離型","",IF($E44=2,"-",IF($E44=1,VLOOKUP($F44&amp;$G44&amp;$H44&amp;$I44,補助対象機器一覧!$A$11:$K$322,11,FALSE),"")))</f>
        <v/>
      </c>
      <c r="P44" s="55">
        <f t="shared" si="1"/>
        <v>0</v>
      </c>
      <c r="Q44" s="55">
        <f>IF(C44&lt;&gt;"",様式第１別紙１!U41,0)</f>
        <v>0</v>
      </c>
      <c r="R44" s="157">
        <f>様式第１別紙１!AL27</f>
        <v>0</v>
      </c>
    </row>
    <row r="45" spans="1:18" x14ac:dyDescent="0.45">
      <c r="B45" s="33" t="s">
        <v>301</v>
      </c>
      <c r="C45" s="34" t="str">
        <f>IF(様式第１別紙１!S28&lt;&gt;"",様式第１別紙１!S28,"")</f>
        <v/>
      </c>
      <c r="D45" s="34" t="str">
        <f>IF(様式第１別紙１!AG28&lt;&gt;0,様式第１別紙１!AG28,"")</f>
        <v/>
      </c>
      <c r="E45" s="11">
        <f>様式第１別紙１!AM28</f>
        <v>0</v>
      </c>
      <c r="F45" s="34" t="str">
        <f>様式第１別紙１!F28&amp;""</f>
        <v/>
      </c>
      <c r="G45" s="34" t="str">
        <f>様式第１別紙１!I28&amp;""</f>
        <v/>
      </c>
      <c r="H45" s="34" t="str">
        <f>様式第１別紙１!M28&amp;""</f>
        <v/>
      </c>
      <c r="I45" s="34" t="str">
        <f>様式第１別紙１!P28&amp;""</f>
        <v/>
      </c>
      <c r="J45" s="34" t="str">
        <f>様式第１別紙１!D28&amp;""</f>
        <v/>
      </c>
      <c r="K45" s="34" t="str">
        <f>様式第１別紙１!G28&amp;""</f>
        <v/>
      </c>
      <c r="L45" s="34" t="str">
        <f>様式第１別紙１!J28&amp;""</f>
        <v/>
      </c>
      <c r="M45" s="34" t="str">
        <f>様式第１別紙１!O28&amp;""</f>
        <v/>
      </c>
      <c r="N45" s="34" t="str">
        <f>IF($E45=2,"-",IF($E45=1,VLOOKUP($F45&amp;$G45&amp;$H45&amp;$I45,補助対象機器一覧!$A$11:$K$322,10,FALSE),""))</f>
        <v/>
      </c>
      <c r="O45" s="34" t="str">
        <f>IF(N45="分離型","",IF($E45=2,"-",IF($E45=1,VLOOKUP($F45&amp;$G45&amp;$H45&amp;$I45,補助対象機器一覧!$A$11:$K$322,11,FALSE),"")))</f>
        <v/>
      </c>
      <c r="P45" s="55">
        <f t="shared" si="1"/>
        <v>0</v>
      </c>
      <c r="Q45" s="55">
        <f>IF(C45&lt;&gt;"",様式第１別紙１!U42,0)</f>
        <v>0</v>
      </c>
      <c r="R45" s="157">
        <f>様式第１別紙１!AL28</f>
        <v>0</v>
      </c>
    </row>
    <row r="46" spans="1:18" x14ac:dyDescent="0.45">
      <c r="B46" s="33" t="s">
        <v>302</v>
      </c>
      <c r="C46" s="34" t="str">
        <f>IF(様式第１別紙１!S29&lt;&gt;"",様式第１別紙１!S29,"")</f>
        <v/>
      </c>
      <c r="D46" s="34" t="str">
        <f>IF(様式第１別紙１!AG29&lt;&gt;0,様式第１別紙１!AG29,"")</f>
        <v/>
      </c>
      <c r="E46" s="11">
        <f>様式第１別紙１!AM29</f>
        <v>0</v>
      </c>
      <c r="F46" s="34" t="str">
        <f>様式第１別紙１!F29&amp;""</f>
        <v/>
      </c>
      <c r="G46" s="34" t="str">
        <f>様式第１別紙１!I29&amp;""</f>
        <v/>
      </c>
      <c r="H46" s="34" t="str">
        <f>様式第１別紙１!M29&amp;""</f>
        <v/>
      </c>
      <c r="I46" s="34" t="str">
        <f>様式第１別紙１!P29&amp;""</f>
        <v/>
      </c>
      <c r="J46" s="34" t="str">
        <f>様式第１別紙１!D29&amp;""</f>
        <v/>
      </c>
      <c r="K46" s="34" t="str">
        <f>様式第１別紙１!G29&amp;""</f>
        <v/>
      </c>
      <c r="L46" s="34" t="str">
        <f>様式第１別紙１!J29&amp;""</f>
        <v/>
      </c>
      <c r="M46" s="34" t="str">
        <f>様式第１別紙１!O29&amp;""</f>
        <v/>
      </c>
      <c r="N46" s="34" t="str">
        <f>IF($E46=2,"-",IF($E46=1,VLOOKUP($F46&amp;$G46&amp;$H46&amp;$I46,補助対象機器一覧!$A$11:$K$322,10,FALSE),""))</f>
        <v/>
      </c>
      <c r="O46" s="34" t="str">
        <f>IF(N46="分離型","",IF($E46=2,"-",IF($E46=1,VLOOKUP($F46&amp;$G46&amp;$H46&amp;$I46,補助対象機器一覧!$A$11:$K$322,11,FALSE),"")))</f>
        <v/>
      </c>
      <c r="P46" s="55">
        <f t="shared" si="1"/>
        <v>0</v>
      </c>
      <c r="Q46" s="55">
        <f>IF(C46&lt;&gt;"",様式第１別紙１!U43,0)</f>
        <v>0</v>
      </c>
      <c r="R46" s="157">
        <f>様式第１別紙１!AL29</f>
        <v>0</v>
      </c>
    </row>
    <row r="47" spans="1:18" x14ac:dyDescent="0.45">
      <c r="B47" s="33" t="s">
        <v>303</v>
      </c>
      <c r="C47" s="34" t="str">
        <f>IF(様式第１別紙１!S30&lt;&gt;"",様式第１別紙１!S30,"")</f>
        <v/>
      </c>
      <c r="D47" s="34" t="str">
        <f>IF(様式第１別紙１!AG30&lt;&gt;0,様式第１別紙１!AG30,"")</f>
        <v/>
      </c>
      <c r="E47" s="11">
        <f>様式第１別紙１!AM30</f>
        <v>0</v>
      </c>
      <c r="F47" s="34" t="str">
        <f>様式第１別紙１!F30&amp;""</f>
        <v/>
      </c>
      <c r="G47" s="34" t="str">
        <f>様式第１別紙１!I30&amp;""</f>
        <v/>
      </c>
      <c r="H47" s="34" t="str">
        <f>様式第１別紙１!M30&amp;""</f>
        <v/>
      </c>
      <c r="I47" s="34" t="str">
        <f>様式第１別紙１!P30&amp;""</f>
        <v/>
      </c>
      <c r="J47" s="34" t="str">
        <f>様式第１別紙１!D30&amp;""</f>
        <v/>
      </c>
      <c r="K47" s="34" t="str">
        <f>様式第１別紙１!G30&amp;""</f>
        <v/>
      </c>
      <c r="L47" s="34" t="str">
        <f>様式第１別紙１!J30&amp;""</f>
        <v/>
      </c>
      <c r="M47" s="34" t="str">
        <f>様式第１別紙１!O30&amp;""</f>
        <v/>
      </c>
      <c r="N47" s="34" t="str">
        <f>IF($E47=2,"-",IF($E47=1,VLOOKUP($F47&amp;$G47&amp;$H47&amp;$I47,補助対象機器一覧!$A$11:$K$322,10,FALSE),""))</f>
        <v/>
      </c>
      <c r="O47" s="34" t="str">
        <f>IF(N47="分離型","",IF($E47=2,"-",IF($E47=1,VLOOKUP($F47&amp;$G47&amp;$H47&amp;$I47,補助対象機器一覧!$A$11:$K$322,11,FALSE),"")))</f>
        <v/>
      </c>
      <c r="P47" s="55">
        <f t="shared" si="1"/>
        <v>0</v>
      </c>
      <c r="Q47" s="55">
        <f>IF(C47&lt;&gt;"",様式第１別紙１!U44,0)</f>
        <v>0</v>
      </c>
      <c r="R47" s="157">
        <f>様式第１別紙１!AL30</f>
        <v>0</v>
      </c>
    </row>
    <row r="48" spans="1:18" x14ac:dyDescent="0.45">
      <c r="B48" s="33" t="s">
        <v>304</v>
      </c>
      <c r="C48" s="34" t="str">
        <f>IF(様式第１別紙１!S31&lt;&gt;"",様式第１別紙１!S31,"")</f>
        <v/>
      </c>
      <c r="D48" s="34" t="str">
        <f>IF(様式第１別紙１!AG31&lt;&gt;0,様式第１別紙１!AG31,"")</f>
        <v/>
      </c>
      <c r="E48" s="11">
        <f>様式第１別紙１!AM31</f>
        <v>0</v>
      </c>
      <c r="F48" s="34" t="str">
        <f>様式第１別紙１!F31&amp;""</f>
        <v/>
      </c>
      <c r="G48" s="34" t="str">
        <f>様式第１別紙１!I31&amp;""</f>
        <v/>
      </c>
      <c r="H48" s="34" t="str">
        <f>様式第１別紙１!M31&amp;""</f>
        <v/>
      </c>
      <c r="I48" s="34" t="str">
        <f>様式第１別紙１!P31&amp;""</f>
        <v/>
      </c>
      <c r="J48" s="34" t="str">
        <f>様式第１別紙１!D31&amp;""</f>
        <v/>
      </c>
      <c r="K48" s="34" t="str">
        <f>様式第１別紙１!G31&amp;""</f>
        <v/>
      </c>
      <c r="L48" s="34" t="str">
        <f>様式第１別紙１!J31&amp;""</f>
        <v/>
      </c>
      <c r="M48" s="34" t="str">
        <f>様式第１別紙１!O31&amp;""</f>
        <v/>
      </c>
      <c r="N48" s="34" t="str">
        <f>IF($E48=2,"-",IF($E48=1,VLOOKUP($F48&amp;$G48&amp;$H48&amp;$I48,補助対象機器一覧!$A$11:$K$322,10,FALSE),""))</f>
        <v/>
      </c>
      <c r="O48" s="34" t="str">
        <f>IF(N48="分離型","",IF($E48=2,"-",IF($E48=1,VLOOKUP($F48&amp;$G48&amp;$H48&amp;$I48,補助対象機器一覧!$A$11:$K$322,11,FALSE),"")))</f>
        <v/>
      </c>
      <c r="P48" s="55">
        <f t="shared" si="1"/>
        <v>0</v>
      </c>
      <c r="Q48" s="55">
        <f>IF(C48&lt;&gt;"",様式第１別紙１!U45,0)</f>
        <v>0</v>
      </c>
      <c r="R48" s="157">
        <f>様式第１別紙１!AL31</f>
        <v>0</v>
      </c>
    </row>
  </sheetData>
  <phoneticPr fontId="4"/>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F478FC-23BB-46E8-9145-D80B2C0CAF69}">
  <sheetPr codeName="Sheet2">
    <tabColor theme="8" tint="0.59999389629810485"/>
    <pageSetUpPr fitToPage="1"/>
  </sheetPr>
  <dimension ref="A1:AY59"/>
  <sheetViews>
    <sheetView showGridLines="0" tabSelected="1" zoomScale="85" zoomScaleNormal="85" workbookViewId="0">
      <selection activeCell="AL5" sqref="AL5"/>
    </sheetView>
  </sheetViews>
  <sheetFormatPr defaultColWidth="8.44140625" defaultRowHeight="17.25" x14ac:dyDescent="0.45"/>
  <cols>
    <col min="1" max="1" width="0.6640625" style="1" customWidth="1"/>
    <col min="2" max="2" width="2.5546875" style="1" customWidth="1"/>
    <col min="3" max="3" width="3.44140625" style="1" customWidth="1"/>
    <col min="4" max="4" width="1.77734375" style="1" customWidth="1"/>
    <col min="5" max="35" width="2.5546875" style="1" customWidth="1"/>
    <col min="36" max="36" width="0.6640625" style="1" customWidth="1"/>
    <col min="37" max="37" width="0.6640625" style="61" customWidth="1"/>
    <col min="38" max="38" width="15.6640625" style="61" customWidth="1"/>
    <col min="39" max="40" width="16.77734375" style="62" customWidth="1"/>
    <col min="41" max="44" width="4.77734375" style="62" customWidth="1"/>
    <col min="45" max="45" width="16.77734375" style="62" customWidth="1"/>
    <col min="46" max="46" width="16.77734375" style="61" customWidth="1"/>
    <col min="47" max="51" width="8.44140625" style="64" hidden="1" customWidth="1"/>
    <col min="52" max="16384" width="8.44140625" style="1"/>
  </cols>
  <sheetData>
    <row r="1" spans="2:51" ht="15.95" customHeight="1" x14ac:dyDescent="0.5">
      <c r="B1" s="1" t="s">
        <v>218</v>
      </c>
      <c r="AK1" s="60"/>
      <c r="AL1" s="89" t="s">
        <v>354</v>
      </c>
      <c r="AT1" s="137"/>
      <c r="AU1" s="63" t="s">
        <v>54</v>
      </c>
      <c r="AV1" s="63" t="s">
        <v>185</v>
      </c>
      <c r="AW1" s="63" t="s">
        <v>260</v>
      </c>
      <c r="AX1" s="63" t="s">
        <v>261</v>
      </c>
      <c r="AY1" s="63" t="s">
        <v>119</v>
      </c>
    </row>
    <row r="2" spans="2:51" ht="15.95" customHeight="1" x14ac:dyDescent="0.5">
      <c r="AC2" s="2" t="s">
        <v>1</v>
      </c>
      <c r="AD2" s="178" t="str">
        <f>IF(AND(AM5="",AM8&lt;&gt;""),"-",AM5)&amp;""</f>
        <v/>
      </c>
      <c r="AE2" s="178"/>
      <c r="AF2" s="178"/>
      <c r="AG2" s="178"/>
      <c r="AH2" s="178"/>
      <c r="AI2" s="2" t="s">
        <v>2</v>
      </c>
      <c r="AK2" s="60"/>
      <c r="AL2" s="89" t="s">
        <v>355</v>
      </c>
      <c r="AT2" s="134"/>
      <c r="AU2" s="64" t="s">
        <v>131</v>
      </c>
      <c r="AV2" s="64" t="s">
        <v>188</v>
      </c>
      <c r="AW2" s="64" t="s">
        <v>181</v>
      </c>
      <c r="AX2" s="64" t="s">
        <v>182</v>
      </c>
      <c r="AY2" s="64" t="s">
        <v>120</v>
      </c>
    </row>
    <row r="3" spans="2:51" ht="15.95" customHeight="1" x14ac:dyDescent="0.5">
      <c r="Z3" s="3" t="s">
        <v>3</v>
      </c>
      <c r="AA3" s="173" t="str">
        <f>IF(0&lt;AM8,5,"")</f>
        <v/>
      </c>
      <c r="AB3" s="173"/>
      <c r="AC3" s="2" t="s">
        <v>4</v>
      </c>
      <c r="AD3" s="173" t="str">
        <f>IF(AM8="","",MONTH(AM8))</f>
        <v/>
      </c>
      <c r="AE3" s="173"/>
      <c r="AF3" s="1" t="s">
        <v>5</v>
      </c>
      <c r="AG3" s="173" t="str">
        <f>IF(AM8="","",DAY(AM8))</f>
        <v/>
      </c>
      <c r="AH3" s="173"/>
      <c r="AI3" s="2" t="s">
        <v>6</v>
      </c>
      <c r="AK3" s="60"/>
      <c r="AT3" s="134"/>
      <c r="AU3" s="64" t="s">
        <v>136</v>
      </c>
      <c r="AV3" s="64" t="s">
        <v>115</v>
      </c>
      <c r="AW3" s="64" t="s">
        <v>183</v>
      </c>
      <c r="AX3" s="64" t="s">
        <v>133</v>
      </c>
      <c r="AY3" s="64" t="s">
        <v>130</v>
      </c>
    </row>
    <row r="4" spans="2:51" ht="15.95" customHeight="1" thickBot="1" x14ac:dyDescent="0.55000000000000004">
      <c r="B4" s="1" t="s">
        <v>8</v>
      </c>
      <c r="AK4" s="60"/>
      <c r="AL4" s="61" t="s">
        <v>0</v>
      </c>
      <c r="AO4" s="142" t="s">
        <v>187</v>
      </c>
      <c r="AP4" s="134"/>
      <c r="AQ4" s="134"/>
      <c r="AR4" s="134"/>
      <c r="AT4" s="134"/>
      <c r="AU4" s="64" t="s">
        <v>137</v>
      </c>
      <c r="AW4" s="64" t="s">
        <v>184</v>
      </c>
    </row>
    <row r="5" spans="2:51" ht="15.95" customHeight="1" thickBot="1" x14ac:dyDescent="0.5">
      <c r="B5" s="1" t="s">
        <v>200</v>
      </c>
      <c r="AK5" s="60"/>
      <c r="AL5" s="129"/>
      <c r="AM5" s="114"/>
      <c r="AO5" s="187"/>
      <c r="AP5" s="188"/>
      <c r="AQ5" s="65" t="s">
        <v>322</v>
      </c>
      <c r="AU5" s="64" t="s">
        <v>138</v>
      </c>
    </row>
    <row r="6" spans="2:51" ht="15.95" customHeight="1" thickBot="1" x14ac:dyDescent="0.5">
      <c r="B6" s="4" t="s">
        <v>9</v>
      </c>
      <c r="AK6" s="60"/>
      <c r="AO6" s="189"/>
      <c r="AP6" s="190"/>
      <c r="AQ6" s="65" t="s">
        <v>134</v>
      </c>
      <c r="AU6" s="64" t="s">
        <v>139</v>
      </c>
    </row>
    <row r="7" spans="2:51" ht="15.95" customHeight="1" thickBot="1" x14ac:dyDescent="0.5">
      <c r="B7" s="1" t="s">
        <v>10</v>
      </c>
      <c r="AK7" s="60"/>
      <c r="AL7" s="61" t="s">
        <v>7</v>
      </c>
      <c r="AU7" s="64" t="s">
        <v>140</v>
      </c>
    </row>
    <row r="8" spans="2:51" ht="15.95" customHeight="1" thickBot="1" x14ac:dyDescent="0.5">
      <c r="Q8" s="3" t="s">
        <v>256</v>
      </c>
      <c r="R8" s="1" t="s">
        <v>11</v>
      </c>
      <c r="V8" s="176" t="str">
        <f>AM12&amp;AM13</f>
        <v/>
      </c>
      <c r="W8" s="176"/>
      <c r="X8" s="176"/>
      <c r="Y8" s="176"/>
      <c r="Z8" s="176"/>
      <c r="AA8" s="176"/>
      <c r="AB8" s="176"/>
      <c r="AC8" s="176"/>
      <c r="AD8" s="176"/>
      <c r="AE8" s="176"/>
      <c r="AF8" s="176"/>
      <c r="AG8" s="176"/>
      <c r="AH8" s="176"/>
      <c r="AI8" s="176"/>
      <c r="AK8" s="60"/>
      <c r="AL8" s="66"/>
      <c r="AM8" s="115"/>
      <c r="AU8" s="64" t="s">
        <v>141</v>
      </c>
    </row>
    <row r="9" spans="2:51" ht="15.95" customHeight="1" x14ac:dyDescent="0.45">
      <c r="V9" s="176" t="str">
        <f>AM14&amp;AM15</f>
        <v/>
      </c>
      <c r="W9" s="176"/>
      <c r="X9" s="176"/>
      <c r="Y9" s="176"/>
      <c r="Z9" s="176"/>
      <c r="AA9" s="176"/>
      <c r="AB9" s="176"/>
      <c r="AC9" s="176"/>
      <c r="AD9" s="176"/>
      <c r="AE9" s="176"/>
      <c r="AF9" s="176"/>
      <c r="AG9" s="176"/>
      <c r="AH9" s="176"/>
      <c r="AI9" s="176"/>
      <c r="AK9" s="60"/>
      <c r="AU9" s="64" t="s">
        <v>142</v>
      </c>
    </row>
    <row r="10" spans="2:51" ht="15.95" customHeight="1" x14ac:dyDescent="0.45">
      <c r="R10" s="1" t="s">
        <v>15</v>
      </c>
      <c r="V10" s="13"/>
      <c r="W10" s="13"/>
      <c r="X10" s="13"/>
      <c r="Y10" s="13"/>
      <c r="Z10" s="13"/>
      <c r="AA10" s="13"/>
      <c r="AB10" s="13"/>
      <c r="AC10" s="13"/>
      <c r="AD10" s="13"/>
      <c r="AE10" s="13"/>
      <c r="AF10" s="13"/>
      <c r="AG10" s="13"/>
      <c r="AH10" s="13"/>
      <c r="AI10" s="13"/>
      <c r="AK10" s="60"/>
      <c r="AL10" s="61" t="s">
        <v>202</v>
      </c>
      <c r="AU10" s="64" t="s">
        <v>143</v>
      </c>
    </row>
    <row r="11" spans="2:51" ht="15.95" customHeight="1" thickBot="1" x14ac:dyDescent="0.5">
      <c r="V11" s="177" t="str">
        <f>AM19&amp;""</f>
        <v/>
      </c>
      <c r="W11" s="177"/>
      <c r="X11" s="177"/>
      <c r="Y11" s="177"/>
      <c r="Z11" s="177"/>
      <c r="AA11" s="177"/>
      <c r="AB11" s="177"/>
      <c r="AC11" s="177"/>
      <c r="AD11" s="177"/>
      <c r="AE11" s="177"/>
      <c r="AF11" s="177"/>
      <c r="AG11" s="177"/>
      <c r="AH11" s="177"/>
      <c r="AI11" s="177"/>
      <c r="AK11" s="60"/>
      <c r="AU11" s="64" t="s">
        <v>144</v>
      </c>
    </row>
    <row r="12" spans="2:51" ht="15.95" customHeight="1" thickBot="1" x14ac:dyDescent="0.5">
      <c r="V12" s="177"/>
      <c r="W12" s="177"/>
      <c r="X12" s="177"/>
      <c r="Y12" s="177"/>
      <c r="Z12" s="177"/>
      <c r="AA12" s="177"/>
      <c r="AB12" s="177"/>
      <c r="AC12" s="177"/>
      <c r="AD12" s="177"/>
      <c r="AE12" s="177"/>
      <c r="AF12" s="177"/>
      <c r="AG12" s="177"/>
      <c r="AH12" s="177"/>
      <c r="AI12" s="177"/>
      <c r="AK12" s="60"/>
      <c r="AL12" s="66" t="s">
        <v>12</v>
      </c>
      <c r="AM12" s="105"/>
      <c r="AN12" s="62" t="s">
        <v>117</v>
      </c>
      <c r="AU12" s="64" t="s">
        <v>145</v>
      </c>
    </row>
    <row r="13" spans="2:51" ht="15.95" customHeight="1" thickBot="1" x14ac:dyDescent="0.5">
      <c r="R13" s="1" t="s">
        <v>18</v>
      </c>
      <c r="V13" s="176" t="str">
        <f>AM25&amp;"　"&amp;AM27&amp;"　"&amp;AN27</f>
        <v>　　</v>
      </c>
      <c r="W13" s="176"/>
      <c r="X13" s="176"/>
      <c r="Y13" s="176"/>
      <c r="Z13" s="176"/>
      <c r="AA13" s="176"/>
      <c r="AB13" s="176"/>
      <c r="AC13" s="176"/>
      <c r="AD13" s="176"/>
      <c r="AE13" s="176"/>
      <c r="AF13" s="176"/>
      <c r="AG13" s="176"/>
      <c r="AH13" s="176"/>
      <c r="AI13" s="176"/>
      <c r="AK13" s="60"/>
      <c r="AL13" s="66" t="s">
        <v>14</v>
      </c>
      <c r="AM13" s="191"/>
      <c r="AN13" s="192"/>
      <c r="AU13" s="64" t="s">
        <v>146</v>
      </c>
    </row>
    <row r="14" spans="2:51" ht="15.95" customHeight="1" thickBot="1" x14ac:dyDescent="0.5">
      <c r="AK14" s="60"/>
      <c r="AL14" s="66" t="s">
        <v>16</v>
      </c>
      <c r="AM14" s="174"/>
      <c r="AN14" s="175"/>
      <c r="AU14" s="64" t="s">
        <v>13</v>
      </c>
    </row>
    <row r="15" spans="2:51" ht="15.95" customHeight="1" thickBot="1" x14ac:dyDescent="0.5">
      <c r="C15" s="185" t="s">
        <v>19</v>
      </c>
      <c r="D15" s="185"/>
      <c r="E15" s="173" t="str">
        <f>IF(OR(AA3&lt;&gt;"",V8&lt;&gt;""),5,"")</f>
        <v/>
      </c>
      <c r="F15" s="173"/>
      <c r="G15" s="1" t="s">
        <v>20</v>
      </c>
      <c r="AK15" s="60"/>
      <c r="AL15" s="66" t="s">
        <v>17</v>
      </c>
      <c r="AM15" s="193"/>
      <c r="AN15" s="194"/>
      <c r="AU15" s="64" t="s">
        <v>147</v>
      </c>
    </row>
    <row r="16" spans="2:51" ht="15.95" customHeight="1" x14ac:dyDescent="0.45">
      <c r="C16" s="1" t="s">
        <v>22</v>
      </c>
      <c r="AK16" s="60"/>
      <c r="AU16" s="64" t="s">
        <v>148</v>
      </c>
    </row>
    <row r="17" spans="2:47" ht="15.95" customHeight="1" x14ac:dyDescent="0.45">
      <c r="C17" s="1" t="s">
        <v>24</v>
      </c>
      <c r="AK17" s="60"/>
      <c r="AL17" s="61" t="s">
        <v>203</v>
      </c>
      <c r="AU17" s="64" t="s">
        <v>149</v>
      </c>
    </row>
    <row r="18" spans="2:47" ht="15.95" customHeight="1" thickBot="1" x14ac:dyDescent="0.5">
      <c r="AK18" s="60"/>
      <c r="AU18" s="64" t="s">
        <v>150</v>
      </c>
    </row>
    <row r="19" spans="2:47" ht="15.95" customHeight="1" thickBot="1" x14ac:dyDescent="0.5">
      <c r="B19" s="183" t="s">
        <v>26</v>
      </c>
      <c r="C19" s="183"/>
      <c r="D19" s="183"/>
      <c r="E19" s="183"/>
      <c r="F19" s="183"/>
      <c r="G19" s="183"/>
      <c r="H19" s="183"/>
      <c r="I19" s="183"/>
      <c r="J19" s="183"/>
      <c r="K19" s="183"/>
      <c r="L19" s="183"/>
      <c r="M19" s="183"/>
      <c r="N19" s="183"/>
      <c r="O19" s="183"/>
      <c r="P19" s="183"/>
      <c r="Q19" s="183"/>
      <c r="R19" s="183"/>
      <c r="S19" s="183"/>
      <c r="T19" s="183"/>
      <c r="U19" s="183"/>
      <c r="V19" s="183"/>
      <c r="W19" s="183"/>
      <c r="X19" s="183"/>
      <c r="Y19" s="183"/>
      <c r="Z19" s="183"/>
      <c r="AA19" s="183"/>
      <c r="AB19" s="183"/>
      <c r="AC19" s="183"/>
      <c r="AD19" s="183"/>
      <c r="AE19" s="183"/>
      <c r="AF19" s="183"/>
      <c r="AG19" s="183"/>
      <c r="AH19" s="183"/>
      <c r="AI19" s="183"/>
      <c r="AK19" s="60"/>
      <c r="AL19" s="66" t="s">
        <v>190</v>
      </c>
      <c r="AM19" s="174"/>
      <c r="AN19" s="180"/>
      <c r="AO19" s="180"/>
      <c r="AP19" s="180"/>
      <c r="AQ19" s="180"/>
      <c r="AR19" s="175"/>
      <c r="AU19" s="64" t="s">
        <v>151</v>
      </c>
    </row>
    <row r="20" spans="2:47" ht="15.95" customHeight="1" thickBot="1" x14ac:dyDescent="0.5">
      <c r="B20" s="183"/>
      <c r="C20" s="183"/>
      <c r="D20" s="183"/>
      <c r="E20" s="183"/>
      <c r="F20" s="183"/>
      <c r="G20" s="183"/>
      <c r="H20" s="183"/>
      <c r="I20" s="183"/>
      <c r="J20" s="183"/>
      <c r="K20" s="183"/>
      <c r="L20" s="183"/>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K20" s="60"/>
      <c r="AL20" s="62"/>
      <c r="AU20" s="64" t="s">
        <v>152</v>
      </c>
    </row>
    <row r="21" spans="2:47" ht="15.95" customHeight="1" thickBot="1" x14ac:dyDescent="0.5">
      <c r="B21" s="183"/>
      <c r="C21" s="183"/>
      <c r="D21" s="183"/>
      <c r="E21" s="183"/>
      <c r="F21" s="183"/>
      <c r="G21" s="184"/>
      <c r="H21" s="184"/>
      <c r="I21" s="183"/>
      <c r="J21" s="183"/>
      <c r="K21" s="183"/>
      <c r="L21" s="183"/>
      <c r="M21" s="183"/>
      <c r="N21" s="183"/>
      <c r="O21" s="183"/>
      <c r="P21" s="183"/>
      <c r="Q21" s="183"/>
      <c r="R21" s="183"/>
      <c r="S21" s="183"/>
      <c r="T21" s="183"/>
      <c r="U21" s="183"/>
      <c r="V21" s="183"/>
      <c r="W21" s="183"/>
      <c r="X21" s="183"/>
      <c r="Y21" s="183"/>
      <c r="Z21" s="183"/>
      <c r="AA21" s="183"/>
      <c r="AB21" s="183"/>
      <c r="AC21" s="183"/>
      <c r="AD21" s="183"/>
      <c r="AE21" s="183"/>
      <c r="AF21" s="183"/>
      <c r="AG21" s="183"/>
      <c r="AH21" s="183"/>
      <c r="AI21" s="183"/>
      <c r="AK21" s="60"/>
      <c r="AL21" s="66" t="s">
        <v>185</v>
      </c>
      <c r="AM21" s="116"/>
      <c r="AN21" s="62" t="s">
        <v>117</v>
      </c>
      <c r="AU21" s="64" t="s">
        <v>153</v>
      </c>
    </row>
    <row r="22" spans="2:47" ht="15.95" customHeight="1" x14ac:dyDescent="0.45">
      <c r="B22" s="183"/>
      <c r="C22" s="183"/>
      <c r="D22" s="183"/>
      <c r="E22" s="183"/>
      <c r="F22" s="183"/>
      <c r="G22" s="184"/>
      <c r="H22" s="183"/>
      <c r="I22" s="183"/>
      <c r="J22" s="183"/>
      <c r="K22" s="183"/>
      <c r="L22" s="183"/>
      <c r="M22" s="183"/>
      <c r="N22" s="183"/>
      <c r="O22" s="183"/>
      <c r="P22" s="183"/>
      <c r="Q22" s="183"/>
      <c r="R22" s="183"/>
      <c r="S22" s="183"/>
      <c r="T22" s="183"/>
      <c r="U22" s="183"/>
      <c r="V22" s="183"/>
      <c r="W22" s="183"/>
      <c r="X22" s="183"/>
      <c r="Y22" s="183"/>
      <c r="Z22" s="183"/>
      <c r="AA22" s="183"/>
      <c r="AB22" s="183"/>
      <c r="AC22" s="183"/>
      <c r="AD22" s="183"/>
      <c r="AE22" s="183"/>
      <c r="AF22" s="183"/>
      <c r="AG22" s="183"/>
      <c r="AH22" s="183"/>
      <c r="AI22" s="183"/>
      <c r="AK22" s="60"/>
      <c r="AU22" s="64" t="s">
        <v>154</v>
      </c>
    </row>
    <row r="23" spans="2:47" ht="15.95" customHeight="1" x14ac:dyDescent="0.45">
      <c r="B23" s="181" t="s">
        <v>27</v>
      </c>
      <c r="C23" s="181"/>
      <c r="D23" s="181"/>
      <c r="E23" s="181"/>
      <c r="F23" s="181"/>
      <c r="G23" s="182"/>
      <c r="H23" s="181"/>
      <c r="I23" s="181"/>
      <c r="J23" s="181"/>
      <c r="K23" s="181"/>
      <c r="L23" s="181"/>
      <c r="M23" s="181"/>
      <c r="N23" s="181"/>
      <c r="O23" s="181"/>
      <c r="P23" s="181"/>
      <c r="Q23" s="181"/>
      <c r="R23" s="181"/>
      <c r="S23" s="181"/>
      <c r="T23" s="181"/>
      <c r="U23" s="181"/>
      <c r="V23" s="181"/>
      <c r="W23" s="181"/>
      <c r="X23" s="181"/>
      <c r="Y23" s="181"/>
      <c r="Z23" s="181"/>
      <c r="AA23" s="181"/>
      <c r="AB23" s="181"/>
      <c r="AC23" s="181"/>
      <c r="AD23" s="181"/>
      <c r="AE23" s="181"/>
      <c r="AF23" s="181"/>
      <c r="AG23" s="181"/>
      <c r="AH23" s="181"/>
      <c r="AI23" s="181"/>
      <c r="AK23" s="60"/>
      <c r="AL23" s="61" t="s">
        <v>189</v>
      </c>
      <c r="AU23" s="64" t="s">
        <v>155</v>
      </c>
    </row>
    <row r="24" spans="2:47" ht="15.95" customHeight="1" thickBot="1" x14ac:dyDescent="0.5">
      <c r="B24" s="1" t="s">
        <v>28</v>
      </c>
      <c r="G24" s="25"/>
      <c r="AK24" s="60"/>
      <c r="AU24" s="64" t="s">
        <v>156</v>
      </c>
    </row>
    <row r="25" spans="2:47" ht="15.95" customHeight="1" thickBot="1" x14ac:dyDescent="0.5">
      <c r="B25" s="173" t="str">
        <f>IF(AND(AM21&lt;&gt;"",AM19&lt;&gt;"",AM27&lt;&gt;"",AN27&lt;&gt;""),IF(AM21="法人",AM19,IF(AM21="個人事業主",AM27&amp;"　"&amp;AN27))&amp;"　のスキャンツール導入事業","")</f>
        <v/>
      </c>
      <c r="C25" s="173"/>
      <c r="D25" s="173"/>
      <c r="E25" s="173"/>
      <c r="F25" s="173"/>
      <c r="G25" s="178"/>
      <c r="H25" s="173"/>
      <c r="I25" s="173"/>
      <c r="J25" s="173"/>
      <c r="K25" s="173"/>
      <c r="L25" s="173"/>
      <c r="M25" s="173"/>
      <c r="N25" s="173"/>
      <c r="O25" s="173"/>
      <c r="P25" s="173"/>
      <c r="Q25" s="173"/>
      <c r="R25" s="173"/>
      <c r="S25" s="173"/>
      <c r="T25" s="173"/>
      <c r="U25" s="173"/>
      <c r="V25" s="173"/>
      <c r="W25" s="173"/>
      <c r="X25" s="173"/>
      <c r="Y25" s="173"/>
      <c r="Z25" s="173"/>
      <c r="AA25" s="173"/>
      <c r="AB25" s="173"/>
      <c r="AC25" s="173"/>
      <c r="AD25" s="173"/>
      <c r="AE25" s="173"/>
      <c r="AF25" s="173"/>
      <c r="AG25" s="173"/>
      <c r="AH25" s="173"/>
      <c r="AI25" s="173"/>
      <c r="AK25" s="60"/>
      <c r="AL25" s="66" t="s">
        <v>127</v>
      </c>
      <c r="AM25" s="174"/>
      <c r="AN25" s="175"/>
      <c r="AU25" s="64" t="s">
        <v>157</v>
      </c>
    </row>
    <row r="26" spans="2:47" ht="15.95" customHeight="1" thickBot="1" x14ac:dyDescent="0.5">
      <c r="B26" s="1" t="s">
        <v>29</v>
      </c>
      <c r="G26" s="25"/>
      <c r="AK26" s="60"/>
      <c r="AM26" s="62" t="s">
        <v>125</v>
      </c>
      <c r="AN26" s="62" t="s">
        <v>126</v>
      </c>
      <c r="AU26" s="64" t="s">
        <v>158</v>
      </c>
    </row>
    <row r="27" spans="2:47" ht="15.95" customHeight="1" thickBot="1" x14ac:dyDescent="0.5">
      <c r="B27" s="1" t="s">
        <v>30</v>
      </c>
      <c r="G27" s="25"/>
      <c r="P27" s="14"/>
      <c r="Q27" s="14"/>
      <c r="R27" s="179" t="str">
        <f>IF(様式第１別紙１!D46&lt;&gt;"",様式第１別紙１!D46,"")</f>
        <v/>
      </c>
      <c r="S27" s="179"/>
      <c r="T27" s="179"/>
      <c r="U27" s="179"/>
      <c r="V27" s="179"/>
      <c r="W27" s="179"/>
      <c r="X27" s="179"/>
      <c r="Y27" s="179"/>
      <c r="Z27" s="5"/>
      <c r="AB27" s="1" t="s">
        <v>31</v>
      </c>
      <c r="AK27" s="60"/>
      <c r="AL27" s="66" t="s">
        <v>253</v>
      </c>
      <c r="AM27" s="140"/>
      <c r="AN27" s="141"/>
      <c r="AU27" s="64" t="s">
        <v>159</v>
      </c>
    </row>
    <row r="28" spans="2:47" ht="15.95" customHeight="1" thickBot="1" x14ac:dyDescent="0.5">
      <c r="B28" s="1" t="s">
        <v>32</v>
      </c>
      <c r="G28" s="25"/>
      <c r="P28" s="14"/>
      <c r="Q28" s="14"/>
      <c r="R28" s="179" t="str">
        <f>IF(様式第１別紙１!G46&lt;&gt;"",様式第１別紙１!G46,"")</f>
        <v/>
      </c>
      <c r="S28" s="179"/>
      <c r="T28" s="179"/>
      <c r="U28" s="179"/>
      <c r="V28" s="179"/>
      <c r="W28" s="179"/>
      <c r="X28" s="179"/>
      <c r="Y28" s="179"/>
      <c r="Z28" s="5"/>
      <c r="AB28" s="1" t="s">
        <v>31</v>
      </c>
      <c r="AK28" s="60"/>
      <c r="AM28" s="61"/>
      <c r="AN28" s="61"/>
      <c r="AU28" s="64" t="s">
        <v>160</v>
      </c>
    </row>
    <row r="29" spans="2:47" ht="15.95" customHeight="1" thickBot="1" x14ac:dyDescent="0.5">
      <c r="G29" s="25"/>
      <c r="AK29" s="60"/>
      <c r="AL29" s="67" t="s">
        <v>254</v>
      </c>
      <c r="AM29" s="140"/>
      <c r="AN29" s="141"/>
      <c r="AU29" s="64" t="s">
        <v>161</v>
      </c>
    </row>
    <row r="30" spans="2:47" ht="15.95" customHeight="1" thickBot="1" x14ac:dyDescent="0.5">
      <c r="B30" s="1" t="s">
        <v>33</v>
      </c>
      <c r="G30" s="25"/>
      <c r="AK30" s="60"/>
      <c r="AU30" s="64" t="s">
        <v>162</v>
      </c>
    </row>
    <row r="31" spans="2:47" ht="15.95" customHeight="1" thickBot="1" x14ac:dyDescent="0.5">
      <c r="C31" s="1" t="s">
        <v>34</v>
      </c>
      <c r="G31" s="25"/>
      <c r="AK31" s="60"/>
      <c r="AL31" s="66" t="s">
        <v>124</v>
      </c>
      <c r="AM31" s="115"/>
      <c r="AQ31" s="68"/>
      <c r="AU31" s="64" t="s">
        <v>163</v>
      </c>
    </row>
    <row r="32" spans="2:47" ht="15.95" customHeight="1" thickBot="1" x14ac:dyDescent="0.5">
      <c r="AK32" s="60"/>
      <c r="AL32" s="66" t="s">
        <v>119</v>
      </c>
      <c r="AM32" s="116"/>
      <c r="AN32" s="62" t="s">
        <v>117</v>
      </c>
      <c r="AU32" s="64" t="s">
        <v>164</v>
      </c>
    </row>
    <row r="33" spans="2:47" ht="15.95" customHeight="1" x14ac:dyDescent="0.45">
      <c r="B33" s="1" t="s">
        <v>35</v>
      </c>
      <c r="AK33" s="60"/>
      <c r="AU33" s="64" t="s">
        <v>165</v>
      </c>
    </row>
    <row r="34" spans="2:47" ht="15.95" customHeight="1" x14ac:dyDescent="0.45">
      <c r="B34" s="1" t="s">
        <v>36</v>
      </c>
      <c r="M34" s="195" t="s">
        <v>37</v>
      </c>
      <c r="N34" s="195"/>
      <c r="O34" s="195"/>
      <c r="P34" s="195"/>
      <c r="Q34" s="195"/>
      <c r="R34" s="195"/>
      <c r="S34" s="195"/>
      <c r="T34" s="195"/>
      <c r="U34" s="195"/>
      <c r="V34" s="195"/>
      <c r="W34" s="195"/>
      <c r="AK34" s="60"/>
      <c r="AU34" s="64" t="s">
        <v>166</v>
      </c>
    </row>
    <row r="35" spans="2:47" ht="15.95" customHeight="1" x14ac:dyDescent="0.45">
      <c r="B35" s="1" t="s">
        <v>39</v>
      </c>
      <c r="M35" s="195" t="s">
        <v>3</v>
      </c>
      <c r="N35" s="195"/>
      <c r="O35" s="173" t="str">
        <f>IF(AM40="","",IF(YEAR(AM40)=2023,5,IF(YEAR(AM40)=2024,6,5)))</f>
        <v/>
      </c>
      <c r="P35" s="173"/>
      <c r="Q35" s="2" t="s">
        <v>4</v>
      </c>
      <c r="R35" s="173" t="str">
        <f>IF(AM40="","",MONTH(AM40))</f>
        <v/>
      </c>
      <c r="S35" s="173"/>
      <c r="T35" s="1" t="s">
        <v>5</v>
      </c>
      <c r="U35" s="196" t="str">
        <f>IF(AM40="","",DAY(AM40))</f>
        <v/>
      </c>
      <c r="V35" s="196"/>
      <c r="W35" s="2" t="s">
        <v>6</v>
      </c>
      <c r="AK35" s="60"/>
      <c r="AL35" s="156" t="s">
        <v>358</v>
      </c>
      <c r="AU35" s="64" t="s">
        <v>167</v>
      </c>
    </row>
    <row r="36" spans="2:47" ht="15.95" customHeight="1" x14ac:dyDescent="0.45">
      <c r="B36" s="6"/>
      <c r="C36" s="6"/>
      <c r="AK36" s="60"/>
      <c r="AL36" s="186" t="s">
        <v>359</v>
      </c>
      <c r="AM36" s="186"/>
      <c r="AN36" s="186"/>
      <c r="AO36" s="186"/>
      <c r="AP36" s="186"/>
      <c r="AQ36" s="186"/>
      <c r="AR36" s="186"/>
      <c r="AU36" s="64" t="s">
        <v>168</v>
      </c>
    </row>
    <row r="37" spans="2:47" ht="15.95" customHeight="1" x14ac:dyDescent="0.45">
      <c r="B37" s="7" t="s">
        <v>40</v>
      </c>
      <c r="C37" s="7"/>
      <c r="AK37" s="60"/>
      <c r="AU37" s="64" t="s">
        <v>169</v>
      </c>
    </row>
    <row r="38" spans="2:47" ht="15.95" customHeight="1" x14ac:dyDescent="0.45">
      <c r="B38" s="198" t="s">
        <v>41</v>
      </c>
      <c r="C38" s="198"/>
      <c r="D38" s="197" t="s">
        <v>42</v>
      </c>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K38" s="60"/>
      <c r="AU38" s="64" t="s">
        <v>170</v>
      </c>
    </row>
    <row r="39" spans="2:47" ht="15.95" customHeight="1" thickBot="1" x14ac:dyDescent="0.5">
      <c r="B39" s="44"/>
      <c r="C39" s="44"/>
      <c r="D39" s="197"/>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K39" s="60"/>
      <c r="AL39" s="61" t="s">
        <v>38</v>
      </c>
      <c r="AU39" s="64" t="s">
        <v>171</v>
      </c>
    </row>
    <row r="40" spans="2:47" ht="15.95" customHeight="1" thickBot="1" x14ac:dyDescent="0.5">
      <c r="B40" s="44"/>
      <c r="C40" s="44"/>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K40" s="60"/>
      <c r="AM40" s="115"/>
      <c r="AN40" s="69" t="s">
        <v>645</v>
      </c>
      <c r="AU40" s="64" t="s">
        <v>172</v>
      </c>
    </row>
    <row r="41" spans="2:47" ht="15.95" customHeight="1" x14ac:dyDescent="0.45">
      <c r="B41" s="198" t="s">
        <v>43</v>
      </c>
      <c r="C41" s="198"/>
      <c r="D41" s="197" t="s">
        <v>44</v>
      </c>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K41" s="60"/>
      <c r="AN41" s="69" t="s">
        <v>646</v>
      </c>
      <c r="AU41" s="64" t="s">
        <v>173</v>
      </c>
    </row>
    <row r="42" spans="2:47" ht="15.95" customHeight="1" x14ac:dyDescent="0.45">
      <c r="B42" s="44"/>
      <c r="C42" s="44"/>
      <c r="D42" s="197"/>
      <c r="E42" s="197"/>
      <c r="F42" s="197"/>
      <c r="G42" s="197"/>
      <c r="H42" s="197"/>
      <c r="I42" s="197"/>
      <c r="J42" s="197"/>
      <c r="K42" s="197"/>
      <c r="L42" s="197"/>
      <c r="M42" s="197"/>
      <c r="N42" s="197"/>
      <c r="O42" s="197"/>
      <c r="P42" s="197"/>
      <c r="Q42" s="197"/>
      <c r="R42" s="197"/>
      <c r="S42" s="197"/>
      <c r="T42" s="197"/>
      <c r="U42" s="197"/>
      <c r="V42" s="197"/>
      <c r="W42" s="197"/>
      <c r="X42" s="197"/>
      <c r="Y42" s="197"/>
      <c r="Z42" s="197"/>
      <c r="AA42" s="197"/>
      <c r="AB42" s="197"/>
      <c r="AC42" s="197"/>
      <c r="AD42" s="197"/>
      <c r="AE42" s="197"/>
      <c r="AF42" s="197"/>
      <c r="AG42" s="197"/>
      <c r="AH42" s="197"/>
      <c r="AI42" s="197"/>
      <c r="AK42" s="60"/>
      <c r="AU42" s="64" t="s">
        <v>174</v>
      </c>
    </row>
    <row r="43" spans="2:47" ht="15.95" customHeight="1" x14ac:dyDescent="0.45">
      <c r="B43" s="44"/>
      <c r="C43" s="44"/>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K43" s="60"/>
      <c r="AL43" s="172" t="s">
        <v>197</v>
      </c>
      <c r="AM43" s="172"/>
      <c r="AN43" s="172"/>
      <c r="AO43" s="172"/>
      <c r="AP43" s="172"/>
      <c r="AQ43" s="172"/>
      <c r="AR43" s="172"/>
      <c r="AU43" s="64" t="s">
        <v>175</v>
      </c>
    </row>
    <row r="44" spans="2:47" ht="15.95" customHeight="1" x14ac:dyDescent="0.45">
      <c r="B44" s="198" t="s">
        <v>45</v>
      </c>
      <c r="C44" s="198"/>
      <c r="D44" s="7" t="s">
        <v>46</v>
      </c>
      <c r="E44" s="9"/>
      <c r="F44" s="9"/>
      <c r="AK44" s="60"/>
      <c r="AL44" s="62"/>
      <c r="AU44" s="64" t="s">
        <v>176</v>
      </c>
    </row>
    <row r="45" spans="2:47" ht="15.95" customHeight="1" x14ac:dyDescent="0.45">
      <c r="B45" s="198" t="s">
        <v>47</v>
      </c>
      <c r="C45" s="198"/>
      <c r="D45" s="7" t="s">
        <v>48</v>
      </c>
      <c r="E45" s="9"/>
      <c r="F45" s="9"/>
      <c r="AK45" s="60"/>
      <c r="AL45" s="172" t="s">
        <v>198</v>
      </c>
      <c r="AM45" s="172"/>
      <c r="AN45" s="172"/>
      <c r="AO45" s="172"/>
      <c r="AP45" s="172"/>
      <c r="AQ45" s="172"/>
      <c r="AR45" s="172"/>
      <c r="AU45" s="64" t="s">
        <v>177</v>
      </c>
    </row>
    <row r="46" spans="2:47" ht="15.95" customHeight="1" x14ac:dyDescent="0.45">
      <c r="B46" s="8"/>
      <c r="C46" s="8"/>
      <c r="D46" s="7"/>
      <c r="E46" s="9"/>
      <c r="F46" s="9"/>
      <c r="AK46" s="60"/>
      <c r="AL46" s="70" t="s">
        <v>233</v>
      </c>
      <c r="AU46" s="64" t="s">
        <v>178</v>
      </c>
    </row>
    <row r="47" spans="2:47" ht="15.95" customHeight="1" x14ac:dyDescent="0.45">
      <c r="B47" s="8" t="s">
        <v>49</v>
      </c>
      <c r="C47" s="8"/>
      <c r="AK47" s="60"/>
      <c r="AU47" s="64" t="s">
        <v>179</v>
      </c>
    </row>
    <row r="48" spans="2:47" ht="15.95" customHeight="1" x14ac:dyDescent="0.45">
      <c r="AK48" s="60"/>
      <c r="AU48" s="64" t="s">
        <v>180</v>
      </c>
    </row>
    <row r="49" spans="1:8" ht="15.95" customHeight="1" x14ac:dyDescent="0.45"/>
    <row r="55" spans="1:8" x14ac:dyDescent="0.45">
      <c r="A55" s="181"/>
      <c r="B55" s="181"/>
      <c r="C55" s="181"/>
      <c r="D55" s="181"/>
      <c r="E55" s="181"/>
      <c r="F55" s="181"/>
      <c r="G55" s="181"/>
      <c r="H55" s="181"/>
    </row>
    <row r="56" spans="1:8" ht="18.75" customHeight="1" x14ac:dyDescent="0.45">
      <c r="A56" s="199"/>
      <c r="B56" s="199"/>
      <c r="C56" s="199"/>
    </row>
    <row r="57" spans="1:8" ht="18.75" customHeight="1" x14ac:dyDescent="0.45">
      <c r="A57" s="185"/>
      <c r="B57" s="185"/>
      <c r="C57" s="185"/>
    </row>
    <row r="58" spans="1:8" x14ac:dyDescent="0.45">
      <c r="A58" s="185"/>
      <c r="B58" s="185"/>
      <c r="C58" s="185"/>
    </row>
    <row r="59" spans="1:8" ht="4.5" customHeight="1" x14ac:dyDescent="0.45"/>
  </sheetData>
  <sheetProtection algorithmName="SHA-512" hashValue="6o/PYH8zTw8hYmiWVu99z+c39z9bbURpTSTOxgYWACThBL/AKPDA43ZIUFSjiA5F6u+dz1Id27AZpKnwiL+0JA==" saltValue="7b3msggK4s8bbKTL6CCb9A==" spinCount="100000" sheet="1" objects="1" scenarios="1" selectLockedCells="1"/>
  <mergeCells count="39">
    <mergeCell ref="AD2:AH2"/>
    <mergeCell ref="AA3:AB3"/>
    <mergeCell ref="AD3:AE3"/>
    <mergeCell ref="AG3:AH3"/>
    <mergeCell ref="V8:AI8"/>
    <mergeCell ref="A57:C58"/>
    <mergeCell ref="M34:W34"/>
    <mergeCell ref="M35:N35"/>
    <mergeCell ref="O35:P35"/>
    <mergeCell ref="R35:S35"/>
    <mergeCell ref="U35:V35"/>
    <mergeCell ref="D38:AI40"/>
    <mergeCell ref="D41:AI43"/>
    <mergeCell ref="A55:H55"/>
    <mergeCell ref="B41:C41"/>
    <mergeCell ref="A56:C56"/>
    <mergeCell ref="B38:C38"/>
    <mergeCell ref="B44:C44"/>
    <mergeCell ref="B45:C45"/>
    <mergeCell ref="AO5:AP5"/>
    <mergeCell ref="AO6:AP6"/>
    <mergeCell ref="AM13:AN13"/>
    <mergeCell ref="AM15:AN15"/>
    <mergeCell ref="AM14:AN14"/>
    <mergeCell ref="AL43:AR43"/>
    <mergeCell ref="AL45:AR45"/>
    <mergeCell ref="E15:F15"/>
    <mergeCell ref="AM25:AN25"/>
    <mergeCell ref="V9:AI9"/>
    <mergeCell ref="V11:AI12"/>
    <mergeCell ref="B25:AI25"/>
    <mergeCell ref="R27:Y27"/>
    <mergeCell ref="AM19:AR19"/>
    <mergeCell ref="R28:Y28"/>
    <mergeCell ref="V13:AI13"/>
    <mergeCell ref="B23:AI23"/>
    <mergeCell ref="B19:AI22"/>
    <mergeCell ref="C15:D15"/>
    <mergeCell ref="AL36:AR36"/>
  </mergeCells>
  <phoneticPr fontId="4"/>
  <conditionalFormatting sqref="AM5 AM15">
    <cfRule type="containsBlanks" dxfId="15" priority="7" stopIfTrue="1">
      <formula>LEN(TRIM(AM5))=0</formula>
    </cfRule>
  </conditionalFormatting>
  <conditionalFormatting sqref="AM8 AM12:AM14 AM19 AM21 AM25 AM27:AN27 AM29:AN29 AM31:AM32 AM40">
    <cfRule type="containsBlanks" dxfId="14" priority="9" stopIfTrue="1">
      <formula>LEN(TRIM(AM8))=0</formula>
    </cfRule>
  </conditionalFormatting>
  <conditionalFormatting sqref="AM25">
    <cfRule type="expression" dxfId="13" priority="24" stopIfTrue="1">
      <formula>AND($AM$21="個人事業主",$AM$25="")</formula>
    </cfRule>
  </conditionalFormatting>
  <dataValidations count="18">
    <dataValidation type="list" allowBlank="1" showInputMessage="1" showErrorMessage="1" promptTitle="事業形態（法人・個人事業主）" prompt="プルダウンから選択してください。_x000a_※組合、学校などの個人事業主以外の組織は、「法人」を選択してください。" sqref="AM21" xr:uid="{FF90431B-6E48-4DE3-B396-038FB5ABB37E}">
      <formula1>$AV$2:$AV$3</formula1>
    </dataValidation>
    <dataValidation imeMode="disabled" allowBlank="1" showInputMessage="1" showErrorMessage="1" sqref="AC3 Q35" xr:uid="{9EA400B5-5C0B-480C-8852-F16455B1FABA}"/>
    <dataValidation allowBlank="1" showDropDown="1" showInputMessage="1" promptTitle="文書番号" prompt="社内にて書類を番号管理されている場合は入力してください。_x000a_なければ空欄でかまいません。_x000a_※空欄の場合は、文書作成日入力後に自動で「-」が入ります。" sqref="AM5" xr:uid="{70749DD6-E111-4746-AF19-1710E2B3B82D}"/>
    <dataValidation type="date" imeMode="disabled" allowBlank="1" showInputMessage="1" showErrorMessage="1" error="【****/*/*】という形式で_x000a_【2023/9/13】～【2023/10/2】までの日付を入力してください。" promptTitle="文書作成日（西暦で入力）" prompt="【2023/9/13】～【2023/10/2】_x000a_までの日付を入力してください。_x000a_" sqref="AM8" xr:uid="{F39C3E75-AF2E-4A46-AB72-98B30ECC58C4}">
      <formula1>45182</formula1>
      <formula2>45201</formula2>
    </dataValidation>
    <dataValidation allowBlank="1" showInputMessage="1" showErrorMessage="1" promptTitle="申請者住所_建物名称" prompt="ビル名やマンション名、部屋番号等を入力してください。_x000a_なければ空欄でかまいません。" sqref="AM15" xr:uid="{D2BA1240-BB69-4559-B260-BA4588964C2C}"/>
    <dataValidation imeMode="fullKatakana" allowBlank="1" showInputMessage="1" showErrorMessage="1" promptTitle="代表者名　カナ（セイ）" prompt="例）セイビ　タロウ　の場合は、「セイビ」を入力" sqref="AM29" xr:uid="{BE09F8D6-1735-4BB4-9279-3A0951B23C22}"/>
    <dataValidation type="list" allowBlank="1" showInputMessage="1" showErrorMessage="1" promptTitle="代表者　性別" prompt="プルダウンから選択してください。" sqref="AM32" xr:uid="{70646125-E2D6-4700-9CB7-53AE0DC8D5E0}">
      <formula1>$AY$2:$AY$3</formula1>
    </dataValidation>
    <dataValidation type="date" imeMode="disabled" operator="greaterThanOrEqual" allowBlank="1" showInputMessage="1" showErrorMessage="1" error="【****/*/*】という形式で入力してください。" promptTitle="代表者　生年月日（西暦で入力）　　　　　" prompt="例）昭和32年7月29日の場合は、【1957/7/29】と入力" sqref="AM31" xr:uid="{F15772CE-4451-4A58-B322-7BE7D4C86915}">
      <formula1>1</formula1>
    </dataValidation>
    <dataValidation type="date" imeMode="disabled" allowBlank="1" showInputMessage="1" showErrorMessage="1" error="【****/*/*】という形式で_x000a_【2023/12/18】までの日付を入力してください。_x000a_※【2023/9/13】～【2023/12/18】の入力に制限しています。" promptTitle="補助事業の完了予定年月日（西暦で入力）" prompt="※事業完了期限【2023/12/18】までの日付を入力してください。_x000a_※分からない場合は、【2023/12/18】と入力してください。" sqref="AM40" xr:uid="{896C097B-EE13-44FC-86A1-E151D112A62D}">
      <formula1>45182</formula1>
      <formula2>45278</formula2>
    </dataValidation>
    <dataValidation imeMode="hiragana" allowBlank="1" showDropDown="1" showInputMessage="1" promptTitle="申請者住所_市区町村" prompt="市区町村以降は、次の町名地番へ入力してください。" sqref="AM13" xr:uid="{D32B767F-7D2E-4B4F-879D-7F13038DC725}"/>
    <dataValidation allowBlank="1" showDropDown="1" showInputMessage="1" promptTitle="申請者住所_町名地番" prompt="市区町村より後の住所を入力してください。" sqref="AM14" xr:uid="{598AF528-365E-4C81-A443-58B077A7F7E3}"/>
    <dataValidation type="list" allowBlank="1" showInputMessage="1" showErrorMessage="1" promptTitle="申請者住所_都道府県" prompt="プルダウンから選択してください。" sqref="AM12" xr:uid="{ACDCAE98-21DE-467E-A9FE-9A61849F1D2C}">
      <formula1>$AU$2:$AU$48</formula1>
    </dataValidation>
    <dataValidation imeMode="hiragana" allowBlank="1" showInputMessage="1" showErrorMessage="1" promptTitle="代表者名　漢字（姓）" prompt="例）整備　太郎　の場合は、「整備」を入力" sqref="AM27" xr:uid="{094F75D5-D858-448E-A531-CC1A3CD98180}"/>
    <dataValidation imeMode="fullKatakana" allowBlank="1" showInputMessage="1" showErrorMessage="1" promptTitle="代表者名　カナ（メイ）" prompt="例）セイビ　タロウ　の場合は、「タロウ」を入力" sqref="AN29" xr:uid="{DB1B8148-C2F0-48C7-92D8-4B13C7297335}"/>
    <dataValidation imeMode="hiragana" allowBlank="1" showInputMessage="1" showErrorMessage="1" promptTitle="代表者名　漢字（名）" prompt="例）整備　太郎　の場合は、「太郎」を入力" sqref="AN27 AN27" xr:uid="{7F6776CF-D357-4DC7-8CAE-F3189506DCF3}"/>
    <dataValidation allowBlank="1" showInputMessage="1" showErrorMessage="1" promptTitle="法人名（個人事業主の場合は商号・屋号名）" prompt="正式名称を入力してください。_x000a_法人格は略さずに入力してください。_x000a_例）(株)㈱　→　株式会社" sqref="AM19" xr:uid="{AF4AEDDD-CCB5-43AB-845E-8D54E166B40C}"/>
    <dataValidation type="list" imeMode="hiragana" allowBlank="1" showInputMessage="1" promptTitle="代表者の役職" prompt="プルダウンから選択するか、手入力してください。_x000a_例）法人…代表取締役_x000a_例）個人事業主…代表_x000a_※個人事業主の場合は、空欄でもかまいません。" sqref="AM25" xr:uid="{456FFAEE-FE80-4B1E-A096-984CAB2535FD}">
      <formula1>IF($AM$21="法人",$AW$2:$AW$4,IF($AM$21="個人事業主",$AX$2:$AX$3,""))</formula1>
    </dataValidation>
    <dataValidation imeMode="fullKatakana" allowBlank="1" showInputMessage="1" showErrorMessage="1" promptTitle="代表者名　カナ（ナ）" prompt="例）セイビ　タロウ　の場合は、「タロウ」を入力" sqref="AN29" xr:uid="{2E4DE8B1-362D-457F-AC81-3FFF38E781FF}"/>
  </dataValidations>
  <hyperlinks>
    <hyperlink ref="AL45" location="様式第１別紙2!S11" display="様式第1別紙2を入力する（クリックすると入力シートへ移動します）" xr:uid="{D20A64AF-AB78-477C-B801-477E8B1ED341}"/>
    <hyperlink ref="AL43" location="様式第１別紙1!S9" display="様式第1別紙1を入力する（クリックすると入力シートへ移動します）" xr:uid="{E45E9842-5949-4DF0-807F-2BE5E464F4DD}"/>
    <hyperlink ref="AL43:AR43" location="様式第１別紙1!S9" display="様式第1別紙1を入力する（クリックすると入力シートへ移動します）" xr:uid="{6C8E7943-4380-4C34-9E50-856C02C370D1}"/>
    <hyperlink ref="AL45:AR45" location="様式第１別紙2!S11" display="様式第1別紙2を入力する（クリックすると入力シートへ移動します）" xr:uid="{1CB4B612-5752-4D3A-9BF4-1112668C5FF6}"/>
    <hyperlink ref="AL36:AR36" location="様式第１別紙１!U36" display="金額を入力する（クリックすると入力シート_様式第1別紙1へ移動します）" xr:uid="{F887709C-C380-4B28-9552-C917FC98B3AF}"/>
  </hyperlinks>
  <pageMargins left="0.70866141732283472" right="0.70866141732283472" top="0.74803149606299213" bottom="0.74803149606299213" header="0.31496062992125984" footer="0.31496062992125984"/>
  <pageSetup paperSize="9" scale="8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4A9BB-6134-4712-B17F-AB6185317B33}">
  <sheetPr codeName="Sheet3">
    <tabColor theme="8" tint="0.59999389629810485"/>
    <pageSetUpPr fitToPage="1"/>
  </sheetPr>
  <dimension ref="B1:AR118"/>
  <sheetViews>
    <sheetView showGridLines="0" zoomScale="85" zoomScaleNormal="85" workbookViewId="0">
      <selection activeCell="S9" sqref="S9:T9"/>
    </sheetView>
  </sheetViews>
  <sheetFormatPr defaultColWidth="8.44140625" defaultRowHeight="17.25" outlineLevelRow="2" x14ac:dyDescent="0.45"/>
  <cols>
    <col min="1" max="1" width="0.6640625" style="1" customWidth="1"/>
    <col min="2" max="2" width="5.77734375" style="1" customWidth="1"/>
    <col min="3" max="3" width="2.88671875" style="1" customWidth="1"/>
    <col min="4" max="4" width="16.77734375" style="1" customWidth="1"/>
    <col min="5" max="5" width="4.5546875" style="1" customWidth="1"/>
    <col min="6" max="6" width="3.109375" style="1" customWidth="1"/>
    <col min="7" max="7" width="17.109375" style="1" customWidth="1"/>
    <col min="8" max="8" width="2.6640625" style="1" customWidth="1"/>
    <col min="9" max="9" width="3.109375" style="1" customWidth="1"/>
    <col min="10" max="10" width="0.5546875" style="1" customWidth="1"/>
    <col min="11" max="11" width="4" style="1" customWidth="1"/>
    <col min="12" max="12" width="11.109375" style="1" customWidth="1"/>
    <col min="13" max="13" width="0.6640625" style="1" customWidth="1"/>
    <col min="14" max="14" width="2.44140625" style="1" customWidth="1"/>
    <col min="15" max="15" width="11.109375" style="1" customWidth="1"/>
    <col min="16" max="16" width="2.88671875" style="1" customWidth="1"/>
    <col min="17" max="17" width="0.6640625" style="1" customWidth="1"/>
    <col min="18" max="18" width="0.6640625" style="61" customWidth="1"/>
    <col min="19" max="20" width="8.77734375" style="61" customWidth="1"/>
    <col min="21" max="21" width="16.77734375" style="62" customWidth="1"/>
    <col min="22" max="25" width="4.77734375" style="62" customWidth="1"/>
    <col min="26" max="27" width="16.77734375" style="62" customWidth="1"/>
    <col min="28" max="30" width="16.77734375" style="61" customWidth="1"/>
    <col min="31" max="31" width="8.44140625" style="61"/>
    <col min="32" max="32" width="61.6640625" style="61" customWidth="1"/>
    <col min="33" max="33" width="8.5546875" style="64" hidden="1" customWidth="1"/>
    <col min="34" max="39" width="14.77734375" style="64" hidden="1" customWidth="1"/>
    <col min="40" max="40" width="8.44140625" style="64" hidden="1" customWidth="1"/>
    <col min="41" max="41" width="8.5546875" style="64" hidden="1" customWidth="1"/>
    <col min="42" max="44" width="8.44140625" style="64" hidden="1" customWidth="1"/>
    <col min="45" max="16384" width="8.44140625" style="1"/>
  </cols>
  <sheetData>
    <row r="1" spans="2:44" ht="15.95" customHeight="1" x14ac:dyDescent="0.55000000000000004">
      <c r="B1" s="1" t="s">
        <v>219</v>
      </c>
      <c r="R1" s="60"/>
      <c r="T1" s="134"/>
      <c r="U1" s="134"/>
      <c r="V1" s="134"/>
      <c r="W1" s="134"/>
      <c r="X1" s="133"/>
      <c r="AC1" s="71"/>
      <c r="AG1" s="64" t="s">
        <v>232</v>
      </c>
      <c r="AO1" s="64" t="s">
        <v>207</v>
      </c>
      <c r="AP1" s="63" t="s">
        <v>54</v>
      </c>
      <c r="AQ1" s="63" t="s">
        <v>65</v>
      </c>
      <c r="AR1" s="64" t="s">
        <v>224</v>
      </c>
    </row>
    <row r="2" spans="2:44" ht="17.45" customHeight="1" thickBot="1" x14ac:dyDescent="0.6">
      <c r="R2" s="60"/>
      <c r="S2" s="61" t="s">
        <v>350</v>
      </c>
      <c r="AA2" s="143" t="s">
        <v>187</v>
      </c>
      <c r="AB2" s="133"/>
      <c r="AC2" s="71"/>
      <c r="AO2" s="64">
        <v>1</v>
      </c>
      <c r="AP2" s="64" t="s">
        <v>131</v>
      </c>
      <c r="AQ2" s="64" t="s">
        <v>258</v>
      </c>
      <c r="AR2" s="64" t="s">
        <v>133</v>
      </c>
    </row>
    <row r="3" spans="2:44" ht="17.45" customHeight="1" thickBot="1" x14ac:dyDescent="0.5">
      <c r="B3" s="1" t="s">
        <v>50</v>
      </c>
      <c r="R3" s="60"/>
      <c r="S3" s="89" t="s">
        <v>356</v>
      </c>
      <c r="AA3" s="146"/>
      <c r="AB3" s="65" t="s">
        <v>322</v>
      </c>
      <c r="AO3" s="64">
        <v>2</v>
      </c>
      <c r="AP3" s="64" t="s">
        <v>136</v>
      </c>
      <c r="AQ3" s="64" t="s">
        <v>259</v>
      </c>
      <c r="AR3" s="64" t="s">
        <v>228</v>
      </c>
    </row>
    <row r="4" spans="2:44" ht="17.45" customHeight="1" thickBot="1" x14ac:dyDescent="0.5">
      <c r="B4" s="206" t="s">
        <v>51</v>
      </c>
      <c r="C4" s="206"/>
      <c r="D4" s="207" t="s">
        <v>52</v>
      </c>
      <c r="E4" s="208" t="s">
        <v>191</v>
      </c>
      <c r="F4" s="209"/>
      <c r="G4" s="209"/>
      <c r="H4" s="209"/>
      <c r="I4" s="210"/>
      <c r="J4" s="208" t="s">
        <v>221</v>
      </c>
      <c r="K4" s="209"/>
      <c r="L4" s="209"/>
      <c r="M4" s="209"/>
      <c r="N4" s="209"/>
      <c r="O4" s="209"/>
      <c r="P4" s="210"/>
      <c r="R4" s="60"/>
      <c r="S4" s="89" t="s">
        <v>357</v>
      </c>
      <c r="AA4" s="147"/>
      <c r="AB4" s="65" t="s">
        <v>134</v>
      </c>
      <c r="AO4" s="64">
        <v>3</v>
      </c>
      <c r="AP4" s="64" t="s">
        <v>137</v>
      </c>
      <c r="AQ4" s="64" t="s">
        <v>338</v>
      </c>
    </row>
    <row r="5" spans="2:44" ht="17.45" customHeight="1" thickBot="1" x14ac:dyDescent="0.5">
      <c r="B5" s="206"/>
      <c r="C5" s="206"/>
      <c r="D5" s="207"/>
      <c r="E5" s="211"/>
      <c r="F5" s="181"/>
      <c r="G5" s="181"/>
      <c r="H5" s="181"/>
      <c r="I5" s="212"/>
      <c r="J5" s="211"/>
      <c r="K5" s="181"/>
      <c r="L5" s="181"/>
      <c r="M5" s="181"/>
      <c r="N5" s="181"/>
      <c r="O5" s="181"/>
      <c r="P5" s="212"/>
      <c r="R5" s="60"/>
      <c r="S5" s="138" t="s">
        <v>344</v>
      </c>
      <c r="V5" s="135"/>
      <c r="AA5" s="148"/>
      <c r="AB5" s="65" t="s">
        <v>255</v>
      </c>
      <c r="AO5" s="64">
        <v>4</v>
      </c>
      <c r="AP5" s="64" t="s">
        <v>138</v>
      </c>
      <c r="AQ5" s="64" t="s">
        <v>339</v>
      </c>
    </row>
    <row r="6" spans="2:44" ht="17.45" customHeight="1" x14ac:dyDescent="0.45">
      <c r="B6" s="206"/>
      <c r="C6" s="206"/>
      <c r="D6" s="207"/>
      <c r="E6" s="211"/>
      <c r="F6" s="181"/>
      <c r="G6" s="181"/>
      <c r="H6" s="181"/>
      <c r="I6" s="212"/>
      <c r="J6" s="211"/>
      <c r="K6" s="181"/>
      <c r="L6" s="181"/>
      <c r="M6" s="181"/>
      <c r="N6" s="181"/>
      <c r="O6" s="181"/>
      <c r="P6" s="212"/>
      <c r="R6" s="60"/>
      <c r="AO6" s="64">
        <v>5</v>
      </c>
      <c r="AP6" s="64" t="s">
        <v>139</v>
      </c>
      <c r="AQ6" s="64" t="s">
        <v>340</v>
      </c>
    </row>
    <row r="7" spans="2:44" ht="17.45" customHeight="1" x14ac:dyDescent="0.45">
      <c r="B7" s="206"/>
      <c r="C7" s="206"/>
      <c r="D7" s="207"/>
      <c r="E7" s="211"/>
      <c r="F7" s="181"/>
      <c r="G7" s="181"/>
      <c r="H7" s="181"/>
      <c r="I7" s="212"/>
      <c r="J7" s="211"/>
      <c r="K7" s="181"/>
      <c r="L7" s="181"/>
      <c r="M7" s="181"/>
      <c r="N7" s="181"/>
      <c r="O7" s="181"/>
      <c r="P7" s="212"/>
      <c r="R7" s="60"/>
      <c r="Z7" s="62" t="s">
        <v>220</v>
      </c>
      <c r="AO7" s="64">
        <v>6</v>
      </c>
      <c r="AP7" s="64" t="s">
        <v>140</v>
      </c>
      <c r="AQ7" s="64" t="s">
        <v>341</v>
      </c>
    </row>
    <row r="8" spans="2:44" ht="17.45" customHeight="1" thickBot="1" x14ac:dyDescent="0.5">
      <c r="B8" s="206"/>
      <c r="C8" s="206"/>
      <c r="D8" s="207"/>
      <c r="E8" s="213"/>
      <c r="F8" s="214"/>
      <c r="G8" s="214"/>
      <c r="H8" s="214"/>
      <c r="I8" s="215"/>
      <c r="J8" s="213"/>
      <c r="K8" s="214"/>
      <c r="L8" s="214"/>
      <c r="M8" s="214"/>
      <c r="N8" s="214"/>
      <c r="O8" s="214"/>
      <c r="P8" s="215"/>
      <c r="R8" s="60"/>
      <c r="S8" s="72" t="s">
        <v>345</v>
      </c>
      <c r="T8" s="72"/>
      <c r="U8" s="73" t="s">
        <v>53</v>
      </c>
      <c r="V8" s="73"/>
      <c r="W8" s="73"/>
      <c r="X8" s="73"/>
      <c r="Y8" s="73"/>
      <c r="Z8" s="62" t="s">
        <v>54</v>
      </c>
      <c r="AA8" s="61" t="s">
        <v>55</v>
      </c>
      <c r="AB8" s="61" t="s">
        <v>56</v>
      </c>
      <c r="AC8" s="61" t="s">
        <v>57</v>
      </c>
      <c r="AO8" s="64">
        <v>7</v>
      </c>
      <c r="AP8" s="64" t="s">
        <v>141</v>
      </c>
      <c r="AQ8" s="64" t="s">
        <v>342</v>
      </c>
    </row>
    <row r="9" spans="2:44" ht="20.100000000000001" customHeight="1" thickBot="1" x14ac:dyDescent="0.5">
      <c r="B9" s="201" t="s">
        <v>58</v>
      </c>
      <c r="C9" s="202"/>
      <c r="D9" s="123" t="str">
        <f>S9&amp;""</f>
        <v/>
      </c>
      <c r="E9" s="205" t="str">
        <f>U9&amp;""</f>
        <v/>
      </c>
      <c r="F9" s="205"/>
      <c r="G9" s="205"/>
      <c r="H9" s="205"/>
      <c r="I9" s="205"/>
      <c r="J9" s="200" t="str">
        <f t="shared" ref="J9:J18" si="0">Z9&amp;AA9&amp;AB9&amp;AC9&amp;""</f>
        <v/>
      </c>
      <c r="K9" s="200"/>
      <c r="L9" s="200"/>
      <c r="M9" s="200"/>
      <c r="N9" s="200"/>
      <c r="O9" s="200"/>
      <c r="P9" s="200"/>
      <c r="R9" s="60"/>
      <c r="S9" s="203"/>
      <c r="T9" s="204"/>
      <c r="U9" s="203"/>
      <c r="V9" s="242"/>
      <c r="W9" s="242"/>
      <c r="X9" s="242"/>
      <c r="Y9" s="204"/>
      <c r="Z9" s="136"/>
      <c r="AA9" s="106"/>
      <c r="AB9" s="106"/>
      <c r="AC9" s="106"/>
      <c r="AO9" s="64">
        <v>8</v>
      </c>
      <c r="AP9" s="64" t="s">
        <v>142</v>
      </c>
      <c r="AQ9" s="64" t="s">
        <v>362</v>
      </c>
    </row>
    <row r="10" spans="2:44" ht="20.100000000000001" customHeight="1" thickBot="1" x14ac:dyDescent="0.5">
      <c r="B10" s="201" t="s">
        <v>59</v>
      </c>
      <c r="C10" s="202"/>
      <c r="D10" s="123" t="str">
        <f t="shared" ref="D10:D18" si="1">S10&amp;""</f>
        <v/>
      </c>
      <c r="E10" s="205" t="str">
        <f t="shared" ref="E10:E18" si="2">U10&amp;""</f>
        <v/>
      </c>
      <c r="F10" s="205"/>
      <c r="G10" s="205"/>
      <c r="H10" s="205"/>
      <c r="I10" s="205"/>
      <c r="J10" s="200" t="str">
        <f t="shared" si="0"/>
        <v/>
      </c>
      <c r="K10" s="200"/>
      <c r="L10" s="200"/>
      <c r="M10" s="200"/>
      <c r="N10" s="200"/>
      <c r="O10" s="200"/>
      <c r="P10" s="200"/>
      <c r="R10" s="60"/>
      <c r="S10" s="203"/>
      <c r="T10" s="204"/>
      <c r="U10" s="203"/>
      <c r="V10" s="242"/>
      <c r="W10" s="242"/>
      <c r="X10" s="242"/>
      <c r="Y10" s="204"/>
      <c r="Z10" s="136"/>
      <c r="AA10" s="106"/>
      <c r="AB10" s="106"/>
      <c r="AC10" s="106"/>
      <c r="AO10" s="64">
        <v>9</v>
      </c>
      <c r="AP10" s="64" t="s">
        <v>143</v>
      </c>
      <c r="AQ10" s="64" t="s">
        <v>364</v>
      </c>
    </row>
    <row r="11" spans="2:44" ht="20.100000000000001" customHeight="1" outlineLevel="1" thickBot="1" x14ac:dyDescent="0.5">
      <c r="B11" s="201" t="s">
        <v>102</v>
      </c>
      <c r="C11" s="202"/>
      <c r="D11" s="123" t="str">
        <f t="shared" si="1"/>
        <v/>
      </c>
      <c r="E11" s="205" t="str">
        <f t="shared" si="2"/>
        <v/>
      </c>
      <c r="F11" s="205"/>
      <c r="G11" s="205"/>
      <c r="H11" s="205"/>
      <c r="I11" s="205"/>
      <c r="J11" s="200" t="str">
        <f t="shared" si="0"/>
        <v/>
      </c>
      <c r="K11" s="200"/>
      <c r="L11" s="200"/>
      <c r="M11" s="200"/>
      <c r="N11" s="200"/>
      <c r="O11" s="200"/>
      <c r="P11" s="200"/>
      <c r="R11" s="60"/>
      <c r="S11" s="203"/>
      <c r="T11" s="204"/>
      <c r="U11" s="203"/>
      <c r="V11" s="242"/>
      <c r="W11" s="242"/>
      <c r="X11" s="242"/>
      <c r="Y11" s="204"/>
      <c r="Z11" s="136"/>
      <c r="AA11" s="106"/>
      <c r="AB11" s="106"/>
      <c r="AC11" s="106"/>
      <c r="AO11" s="64">
        <v>10</v>
      </c>
      <c r="AP11" s="64" t="s">
        <v>144</v>
      </c>
      <c r="AQ11" s="64" t="s">
        <v>366</v>
      </c>
    </row>
    <row r="12" spans="2:44" ht="20.100000000000001" customHeight="1" outlineLevel="1" thickBot="1" x14ac:dyDescent="0.5">
      <c r="B12" s="201" t="s">
        <v>103</v>
      </c>
      <c r="C12" s="202"/>
      <c r="D12" s="123" t="str">
        <f t="shared" si="1"/>
        <v/>
      </c>
      <c r="E12" s="205" t="str">
        <f t="shared" si="2"/>
        <v/>
      </c>
      <c r="F12" s="205"/>
      <c r="G12" s="205"/>
      <c r="H12" s="205"/>
      <c r="I12" s="205"/>
      <c r="J12" s="200" t="str">
        <f t="shared" si="0"/>
        <v/>
      </c>
      <c r="K12" s="200"/>
      <c r="L12" s="200"/>
      <c r="M12" s="200"/>
      <c r="N12" s="200"/>
      <c r="O12" s="200"/>
      <c r="P12" s="200"/>
      <c r="R12" s="60"/>
      <c r="S12" s="203"/>
      <c r="T12" s="204"/>
      <c r="U12" s="203"/>
      <c r="V12" s="242"/>
      <c r="W12" s="242"/>
      <c r="X12" s="242"/>
      <c r="Y12" s="204"/>
      <c r="Z12" s="136"/>
      <c r="AA12" s="106"/>
      <c r="AB12" s="106"/>
      <c r="AC12" s="106"/>
      <c r="AP12" s="64" t="s">
        <v>145</v>
      </c>
      <c r="AQ12" s="64" t="s">
        <v>368</v>
      </c>
    </row>
    <row r="13" spans="2:44" ht="20.100000000000001" customHeight="1" outlineLevel="1" thickBot="1" x14ac:dyDescent="0.5">
      <c r="B13" s="201" t="s">
        <v>104</v>
      </c>
      <c r="C13" s="202"/>
      <c r="D13" s="123" t="str">
        <f t="shared" si="1"/>
        <v/>
      </c>
      <c r="E13" s="205" t="str">
        <f t="shared" si="2"/>
        <v/>
      </c>
      <c r="F13" s="205"/>
      <c r="G13" s="205"/>
      <c r="H13" s="205"/>
      <c r="I13" s="205"/>
      <c r="J13" s="200" t="str">
        <f t="shared" si="0"/>
        <v/>
      </c>
      <c r="K13" s="200"/>
      <c r="L13" s="200"/>
      <c r="M13" s="200"/>
      <c r="N13" s="200"/>
      <c r="O13" s="200"/>
      <c r="P13" s="200"/>
      <c r="R13" s="60"/>
      <c r="S13" s="203"/>
      <c r="T13" s="204"/>
      <c r="U13" s="203"/>
      <c r="V13" s="242"/>
      <c r="W13" s="242"/>
      <c r="X13" s="242"/>
      <c r="Y13" s="204"/>
      <c r="Z13" s="136"/>
      <c r="AA13" s="106"/>
      <c r="AB13" s="106"/>
      <c r="AC13" s="106"/>
      <c r="AP13" s="64" t="s">
        <v>146</v>
      </c>
      <c r="AQ13" s="64" t="s">
        <v>370</v>
      </c>
    </row>
    <row r="14" spans="2:44" ht="20.100000000000001" customHeight="1" outlineLevel="2" thickBot="1" x14ac:dyDescent="0.5">
      <c r="B14" s="201" t="s">
        <v>105</v>
      </c>
      <c r="C14" s="202"/>
      <c r="D14" s="123" t="str">
        <f t="shared" si="1"/>
        <v/>
      </c>
      <c r="E14" s="205" t="str">
        <f t="shared" si="2"/>
        <v/>
      </c>
      <c r="F14" s="205"/>
      <c r="G14" s="205"/>
      <c r="H14" s="205"/>
      <c r="I14" s="205"/>
      <c r="J14" s="200" t="str">
        <f t="shared" si="0"/>
        <v/>
      </c>
      <c r="K14" s="200"/>
      <c r="L14" s="200"/>
      <c r="M14" s="200"/>
      <c r="N14" s="200"/>
      <c r="O14" s="200"/>
      <c r="P14" s="200"/>
      <c r="R14" s="60"/>
      <c r="S14" s="203"/>
      <c r="T14" s="204"/>
      <c r="U14" s="203"/>
      <c r="V14" s="242"/>
      <c r="W14" s="242"/>
      <c r="X14" s="242"/>
      <c r="Y14" s="204"/>
      <c r="Z14" s="136"/>
      <c r="AA14" s="106"/>
      <c r="AB14" s="106"/>
      <c r="AC14" s="106"/>
      <c r="AP14" s="64" t="s">
        <v>13</v>
      </c>
      <c r="AQ14" s="64" t="s">
        <v>371</v>
      </c>
    </row>
    <row r="15" spans="2:44" ht="20.100000000000001" customHeight="1" outlineLevel="2" thickBot="1" x14ac:dyDescent="0.5">
      <c r="B15" s="201" t="s">
        <v>106</v>
      </c>
      <c r="C15" s="202"/>
      <c r="D15" s="123" t="str">
        <f t="shared" si="1"/>
        <v/>
      </c>
      <c r="E15" s="205" t="str">
        <f t="shared" si="2"/>
        <v/>
      </c>
      <c r="F15" s="205"/>
      <c r="G15" s="205"/>
      <c r="H15" s="205"/>
      <c r="I15" s="205"/>
      <c r="J15" s="200" t="str">
        <f t="shared" si="0"/>
        <v/>
      </c>
      <c r="K15" s="200"/>
      <c r="L15" s="200"/>
      <c r="M15" s="200"/>
      <c r="N15" s="200"/>
      <c r="O15" s="200"/>
      <c r="P15" s="200"/>
      <c r="R15" s="60"/>
      <c r="S15" s="203"/>
      <c r="T15" s="204"/>
      <c r="U15" s="203"/>
      <c r="V15" s="242"/>
      <c r="W15" s="242"/>
      <c r="X15" s="242"/>
      <c r="Y15" s="204"/>
      <c r="Z15" s="136"/>
      <c r="AA15" s="106"/>
      <c r="AB15" s="106"/>
      <c r="AC15" s="106"/>
      <c r="AP15" s="64" t="s">
        <v>147</v>
      </c>
      <c r="AQ15" s="64" t="s">
        <v>373</v>
      </c>
    </row>
    <row r="16" spans="2:44" ht="20.100000000000001" customHeight="1" outlineLevel="2" thickBot="1" x14ac:dyDescent="0.5">
      <c r="B16" s="201" t="s">
        <v>107</v>
      </c>
      <c r="C16" s="202"/>
      <c r="D16" s="123" t="str">
        <f t="shared" si="1"/>
        <v/>
      </c>
      <c r="E16" s="205" t="str">
        <f t="shared" si="2"/>
        <v/>
      </c>
      <c r="F16" s="205"/>
      <c r="G16" s="205"/>
      <c r="H16" s="205"/>
      <c r="I16" s="205"/>
      <c r="J16" s="200" t="str">
        <f t="shared" si="0"/>
        <v/>
      </c>
      <c r="K16" s="200"/>
      <c r="L16" s="200"/>
      <c r="M16" s="200"/>
      <c r="N16" s="200"/>
      <c r="O16" s="200"/>
      <c r="P16" s="200"/>
      <c r="R16" s="60"/>
      <c r="S16" s="203"/>
      <c r="T16" s="204"/>
      <c r="U16" s="203"/>
      <c r="V16" s="242"/>
      <c r="W16" s="242"/>
      <c r="X16" s="242"/>
      <c r="Y16" s="204"/>
      <c r="Z16" s="136"/>
      <c r="AA16" s="106"/>
      <c r="AB16" s="106"/>
      <c r="AC16" s="106"/>
      <c r="AP16" s="64" t="s">
        <v>148</v>
      </c>
      <c r="AQ16" s="64" t="s">
        <v>675</v>
      </c>
    </row>
    <row r="17" spans="2:43" ht="20.100000000000001" customHeight="1" outlineLevel="2" thickBot="1" x14ac:dyDescent="0.5">
      <c r="B17" s="201" t="s">
        <v>108</v>
      </c>
      <c r="C17" s="202"/>
      <c r="D17" s="123" t="str">
        <f t="shared" si="1"/>
        <v/>
      </c>
      <c r="E17" s="205" t="str">
        <f t="shared" si="2"/>
        <v/>
      </c>
      <c r="F17" s="205"/>
      <c r="G17" s="205"/>
      <c r="H17" s="205"/>
      <c r="I17" s="205"/>
      <c r="J17" s="200" t="str">
        <f t="shared" si="0"/>
        <v/>
      </c>
      <c r="K17" s="200"/>
      <c r="L17" s="200"/>
      <c r="M17" s="200"/>
      <c r="N17" s="200"/>
      <c r="O17" s="200"/>
      <c r="P17" s="200"/>
      <c r="R17" s="60"/>
      <c r="S17" s="203"/>
      <c r="T17" s="204"/>
      <c r="U17" s="203"/>
      <c r="V17" s="242"/>
      <c r="W17" s="242"/>
      <c r="X17" s="242"/>
      <c r="Y17" s="204"/>
      <c r="Z17" s="136"/>
      <c r="AA17" s="106"/>
      <c r="AB17" s="106"/>
      <c r="AC17" s="106"/>
      <c r="AP17" s="64" t="s">
        <v>149</v>
      </c>
      <c r="AQ17" s="64" t="s">
        <v>404</v>
      </c>
    </row>
    <row r="18" spans="2:43" ht="20.100000000000001" customHeight="1" outlineLevel="2" thickBot="1" x14ac:dyDescent="0.5">
      <c r="B18" s="201" t="s">
        <v>109</v>
      </c>
      <c r="C18" s="202"/>
      <c r="D18" s="123" t="str">
        <f t="shared" si="1"/>
        <v/>
      </c>
      <c r="E18" s="205" t="str">
        <f t="shared" si="2"/>
        <v/>
      </c>
      <c r="F18" s="205"/>
      <c r="G18" s="205"/>
      <c r="H18" s="205"/>
      <c r="I18" s="205"/>
      <c r="J18" s="200" t="str">
        <f t="shared" si="0"/>
        <v/>
      </c>
      <c r="K18" s="200"/>
      <c r="L18" s="200"/>
      <c r="M18" s="200"/>
      <c r="N18" s="200"/>
      <c r="O18" s="200"/>
      <c r="P18" s="200"/>
      <c r="R18" s="60"/>
      <c r="S18" s="203"/>
      <c r="T18" s="204"/>
      <c r="U18" s="203"/>
      <c r="V18" s="242"/>
      <c r="W18" s="242"/>
      <c r="X18" s="242"/>
      <c r="Y18" s="204"/>
      <c r="Z18" s="136"/>
      <c r="AA18" s="106"/>
      <c r="AB18" s="106"/>
      <c r="AC18" s="106"/>
      <c r="AP18" s="64" t="s">
        <v>150</v>
      </c>
      <c r="AQ18" s="64" t="s">
        <v>406</v>
      </c>
    </row>
    <row r="19" spans="2:43" ht="17.45" customHeight="1" x14ac:dyDescent="0.45">
      <c r="R19" s="60"/>
      <c r="S19" s="218" t="s">
        <v>111</v>
      </c>
      <c r="T19" s="218"/>
      <c r="U19" s="218"/>
      <c r="V19" s="218"/>
      <c r="W19" s="218"/>
      <c r="X19" s="218"/>
      <c r="Y19" s="218"/>
      <c r="Z19" s="218"/>
      <c r="AA19" s="218"/>
      <c r="AP19" s="64" t="s">
        <v>151</v>
      </c>
      <c r="AQ19" s="64" t="s">
        <v>407</v>
      </c>
    </row>
    <row r="20" spans="2:43" ht="17.45" customHeight="1" x14ac:dyDescent="0.45">
      <c r="B20" s="10" t="s">
        <v>60</v>
      </c>
      <c r="R20" s="60"/>
      <c r="S20" s="219"/>
      <c r="T20" s="219"/>
      <c r="U20" s="219"/>
      <c r="V20" s="219"/>
      <c r="W20" s="219"/>
      <c r="X20" s="219"/>
      <c r="Y20" s="219"/>
      <c r="Z20" s="219"/>
      <c r="AA20" s="219"/>
      <c r="AB20" s="241" t="s">
        <v>265</v>
      </c>
      <c r="AC20" s="241"/>
      <c r="AG20" s="74" t="s">
        <v>212</v>
      </c>
      <c r="AH20" s="74" t="s">
        <v>262</v>
      </c>
      <c r="AI20" s="74" t="s">
        <v>210</v>
      </c>
      <c r="AJ20" s="74" t="s">
        <v>263</v>
      </c>
      <c r="AP20" s="64" t="s">
        <v>152</v>
      </c>
      <c r="AQ20" s="64" t="s">
        <v>408</v>
      </c>
    </row>
    <row r="21" spans="2:43" ht="20.100000000000001" customHeight="1" thickBot="1" x14ac:dyDescent="0.5">
      <c r="B21" s="201" t="s">
        <v>61</v>
      </c>
      <c r="C21" s="202"/>
      <c r="D21" s="206" t="s">
        <v>62</v>
      </c>
      <c r="E21" s="206"/>
      <c r="F21" s="206"/>
      <c r="G21" s="206" t="s">
        <v>63</v>
      </c>
      <c r="H21" s="206"/>
      <c r="I21" s="206"/>
      <c r="J21" s="206" t="s">
        <v>223</v>
      </c>
      <c r="K21" s="206"/>
      <c r="L21" s="206"/>
      <c r="M21" s="206"/>
      <c r="N21" s="206"/>
      <c r="O21" s="216" t="s">
        <v>192</v>
      </c>
      <c r="P21" s="216"/>
      <c r="R21" s="60"/>
      <c r="S21" s="61" t="s">
        <v>64</v>
      </c>
      <c r="U21" s="75" t="s">
        <v>65</v>
      </c>
      <c r="V21" s="217" t="s">
        <v>135</v>
      </c>
      <c r="W21" s="217"/>
      <c r="X21" s="217"/>
      <c r="Y21" s="217"/>
      <c r="Z21" s="76" t="s">
        <v>66</v>
      </c>
      <c r="AA21" s="77" t="s">
        <v>67</v>
      </c>
      <c r="AB21" s="77" t="s">
        <v>68</v>
      </c>
      <c r="AC21" s="78" t="s">
        <v>69</v>
      </c>
      <c r="AG21" s="74" t="s">
        <v>213</v>
      </c>
      <c r="AH21" s="74" t="s">
        <v>214</v>
      </c>
      <c r="AI21" s="74" t="s">
        <v>215</v>
      </c>
      <c r="AJ21" s="74" t="s">
        <v>249</v>
      </c>
      <c r="AK21" s="74" t="s">
        <v>352</v>
      </c>
      <c r="AL21" s="74" t="s">
        <v>257</v>
      </c>
      <c r="AM21" s="74" t="s">
        <v>652</v>
      </c>
      <c r="AP21" s="64" t="s">
        <v>153</v>
      </c>
      <c r="AQ21" s="64" t="s">
        <v>409</v>
      </c>
    </row>
    <row r="22" spans="2:43" ht="20.100000000000001" customHeight="1" thickBot="1" x14ac:dyDescent="0.5">
      <c r="B22" s="201" t="s">
        <v>58</v>
      </c>
      <c r="C22" s="202"/>
      <c r="D22" s="220" t="str">
        <f>IF($AM22&lt;&gt;0,VLOOKUP($U22,補助対象機器一覧!$A$11:$K$322,6,FALSE),Z22)&amp;""</f>
        <v/>
      </c>
      <c r="E22" s="221"/>
      <c r="F22" s="123" t="str">
        <f>IF($AM22&lt;&gt;0,VLOOKUP($U22,補助対象機器一覧!$A$11:$K$322,2,FALSE),V22)&amp;""</f>
        <v/>
      </c>
      <c r="G22" s="205" t="str">
        <f>IF($AM22&lt;&gt;0,VLOOKUP($U22,補助対象機器一覧!$A$11:$K$322,7,FALSE),AA22)&amp;""</f>
        <v/>
      </c>
      <c r="H22" s="205"/>
      <c r="I22" s="123" t="str">
        <f>IF($AM22&lt;&gt;0,VLOOKUP($U22,補助対象機器一覧!$A$11:$K$322,3,FALSE),W22)&amp;""</f>
        <v/>
      </c>
      <c r="J22" s="205" t="str">
        <f>IF($AM22&lt;&gt;0,VLOOKUP($U22,補助対象機器一覧!$A$11:$K$322,8,FALSE),AB22)&amp;""</f>
        <v/>
      </c>
      <c r="K22" s="205"/>
      <c r="L22" s="205"/>
      <c r="M22" s="205" t="str">
        <f>IF($AM22&lt;&gt;0,VLOOKUP($U22,補助対象機器一覧!$A$11:$K$322,4,FALSE),X22)&amp;""</f>
        <v/>
      </c>
      <c r="N22" s="205"/>
      <c r="O22" s="124" t="str">
        <f>IF($AM22&lt;&gt;0,VLOOKUP($U22,補助対象機器一覧!$A$11:$K$322,9,FALSE),AC22)&amp;""</f>
        <v/>
      </c>
      <c r="P22" s="124" t="str">
        <f>IF($AM22&lt;&gt;0,VLOOKUP($U22,補助対象機器一覧!$A$11:$K$322,5,FALSE),Y22)&amp;""</f>
        <v/>
      </c>
      <c r="R22" s="60"/>
      <c r="S22" s="79">
        <v>1</v>
      </c>
      <c r="T22" s="79" t="s">
        <v>70</v>
      </c>
      <c r="U22" s="117"/>
      <c r="V22" s="118"/>
      <c r="W22" s="119"/>
      <c r="X22" s="119"/>
      <c r="Y22" s="119"/>
      <c r="Z22" s="120"/>
      <c r="AA22" s="121"/>
      <c r="AB22" s="121"/>
      <c r="AC22" s="121"/>
      <c r="AG22" s="74">
        <v>1</v>
      </c>
      <c r="AH22" s="74" t="s">
        <v>211</v>
      </c>
      <c r="AI22" s="74" t="s">
        <v>211</v>
      </c>
      <c r="AJ22" s="74" t="s">
        <v>211</v>
      </c>
      <c r="AK22" s="80">
        <f t="shared" ref="AK22:AK31" si="3">U36</f>
        <v>0</v>
      </c>
      <c r="AL22" s="80">
        <f t="shared" ref="AL22:AL31" si="4">Z36</f>
        <v>0</v>
      </c>
      <c r="AM22" s="74">
        <f>IF($U22="その他",2,COUNTIF(補助対象機器一覧!A:A,$U22))</f>
        <v>0</v>
      </c>
      <c r="AP22" s="64" t="s">
        <v>154</v>
      </c>
      <c r="AQ22" s="64" t="s">
        <v>410</v>
      </c>
    </row>
    <row r="23" spans="2:43" ht="20.100000000000001" customHeight="1" thickBot="1" x14ac:dyDescent="0.5">
      <c r="B23" s="201" t="str">
        <f>IF(S23&lt;&gt;"","事業場"&amp;S23,"事業場2")</f>
        <v>事業場2</v>
      </c>
      <c r="C23" s="202"/>
      <c r="D23" s="220" t="str">
        <f>IF($AM23&lt;&gt;0,VLOOKUP($U23,補助対象機器一覧!$A$11:$K$322,6,FALSE),Z23)&amp;""</f>
        <v/>
      </c>
      <c r="E23" s="221"/>
      <c r="F23" s="123" t="str">
        <f>IF($AM23&lt;&gt;0,VLOOKUP($U23,補助対象機器一覧!$A$11:$K$322,2,FALSE),V23)&amp;""</f>
        <v/>
      </c>
      <c r="G23" s="205" t="str">
        <f>IF($AM23&lt;&gt;0,VLOOKUP($U23,補助対象機器一覧!$A$11:$K$322,7,FALSE),AA23)&amp;""</f>
        <v/>
      </c>
      <c r="H23" s="205"/>
      <c r="I23" s="123" t="str">
        <f>IF($AM23&lt;&gt;0,VLOOKUP($U23,補助対象機器一覧!$A$11:$K$322,3,FALSE),W23)&amp;""</f>
        <v/>
      </c>
      <c r="J23" s="205" t="str">
        <f>IF($AM23&lt;&gt;0,VLOOKUP($U23,補助対象機器一覧!$A$11:$K$322,8,FALSE),AB23)&amp;""</f>
        <v/>
      </c>
      <c r="K23" s="205"/>
      <c r="L23" s="205"/>
      <c r="M23" s="205" t="str">
        <f>IF($AM23&lt;&gt;0,VLOOKUP($U23,補助対象機器一覧!$A$11:$K$322,4,FALSE),X23)&amp;""</f>
        <v/>
      </c>
      <c r="N23" s="205"/>
      <c r="O23" s="124" t="str">
        <f>IF($AM23&lt;&gt;0,VLOOKUP($U23,補助対象機器一覧!$A$11:$K$322,9,FALSE),AC23)&amp;""</f>
        <v/>
      </c>
      <c r="P23" s="124" t="str">
        <f>IF($AM23&lt;&gt;0,VLOOKUP($U23,補助対象機器一覧!$A$11:$K$322,5,FALSE),Y23)&amp;""</f>
        <v/>
      </c>
      <c r="R23" s="60"/>
      <c r="S23" s="98"/>
      <c r="T23" s="79" t="str">
        <f t="shared" ref="T23:T31" si="5">IF(S23&lt;&gt;"",AG23&amp;"台目","")</f>
        <v/>
      </c>
      <c r="U23" s="99"/>
      <c r="V23" s="100"/>
      <c r="W23" s="100"/>
      <c r="X23" s="100"/>
      <c r="Y23" s="100"/>
      <c r="Z23" s="101"/>
      <c r="AA23" s="102"/>
      <c r="AB23" s="102"/>
      <c r="AC23" s="102"/>
      <c r="AG23" s="74">
        <f>COUNTIF($S$22:S23,$S23)</f>
        <v>0</v>
      </c>
      <c r="AH23" s="74" t="s">
        <v>211</v>
      </c>
      <c r="AI23" s="74" t="s">
        <v>211</v>
      </c>
      <c r="AJ23" s="74">
        <f>IF(AND(S23="",SUM(AG24:$AG$31)&gt;0),1,0)</f>
        <v>0</v>
      </c>
      <c r="AK23" s="80">
        <f t="shared" si="3"/>
        <v>0</v>
      </c>
      <c r="AL23" s="80">
        <f t="shared" si="4"/>
        <v>0</v>
      </c>
      <c r="AM23" s="74">
        <f>IF($U23="その他",2,COUNTIF(補助対象機器一覧!A:A,$U23))</f>
        <v>0</v>
      </c>
      <c r="AP23" s="64" t="s">
        <v>155</v>
      </c>
      <c r="AQ23" s="64" t="s">
        <v>411</v>
      </c>
    </row>
    <row r="24" spans="2:43" ht="20.100000000000001" customHeight="1" outlineLevel="1" thickBot="1" x14ac:dyDescent="0.5">
      <c r="B24" s="201" t="str">
        <f>IF(S24&lt;&gt;"","事業場"&amp;S24,"")</f>
        <v/>
      </c>
      <c r="C24" s="202"/>
      <c r="D24" s="220" t="str">
        <f>IF($AM24&lt;&gt;0,VLOOKUP($U24,補助対象機器一覧!$A$11:$K$322,6,FALSE),Z24)&amp;""</f>
        <v/>
      </c>
      <c r="E24" s="221"/>
      <c r="F24" s="123" t="str">
        <f>IF($AM24&lt;&gt;0,VLOOKUP($U24,補助対象機器一覧!$A$11:$K$322,2,FALSE),V24)&amp;""</f>
        <v/>
      </c>
      <c r="G24" s="205" t="str">
        <f>IF($AM24&lt;&gt;0,VLOOKUP($U24,補助対象機器一覧!$A$11:$K$322,7,FALSE),AA24)&amp;""</f>
        <v/>
      </c>
      <c r="H24" s="205"/>
      <c r="I24" s="123" t="str">
        <f>IF($AM24&lt;&gt;0,VLOOKUP($U24,補助対象機器一覧!$A$11:$K$322,3,FALSE),W24)&amp;""</f>
        <v/>
      </c>
      <c r="J24" s="205" t="str">
        <f>IF($AM24&lt;&gt;0,VLOOKUP($U24,補助対象機器一覧!$A$11:$K$322,8,FALSE),AB24)&amp;""</f>
        <v/>
      </c>
      <c r="K24" s="205"/>
      <c r="L24" s="205"/>
      <c r="M24" s="205" t="str">
        <f>IF($AM24&lt;&gt;0,VLOOKUP($U24,補助対象機器一覧!$A$11:$K$322,4,FALSE),X24)&amp;""</f>
        <v/>
      </c>
      <c r="N24" s="205"/>
      <c r="O24" s="124" t="str">
        <f>IF($AM24&lt;&gt;0,VLOOKUP($U24,補助対象機器一覧!$A$11:$K$322,9,FALSE),AC24)&amp;""</f>
        <v/>
      </c>
      <c r="P24" s="124" t="str">
        <f>IF($AM24&lt;&gt;0,VLOOKUP($U24,補助対象機器一覧!$A$11:$K$322,5,FALSE),Y24)&amp;""</f>
        <v/>
      </c>
      <c r="R24" s="60"/>
      <c r="S24" s="98"/>
      <c r="T24" s="79" t="str">
        <f t="shared" si="5"/>
        <v/>
      </c>
      <c r="U24" s="99"/>
      <c r="V24" s="100"/>
      <c r="W24" s="100"/>
      <c r="X24" s="100"/>
      <c r="Y24" s="100"/>
      <c r="Z24" s="101"/>
      <c r="AA24" s="102"/>
      <c r="AB24" s="102"/>
      <c r="AC24" s="102"/>
      <c r="AG24" s="74">
        <f>COUNTIF($S$22:S24,$S24)</f>
        <v>0</v>
      </c>
      <c r="AH24" s="74">
        <f>COUNTIF($S$22:S23,"&gt;"&amp;S24)</f>
        <v>0</v>
      </c>
      <c r="AI24" s="74">
        <f>IF(AND(S24&lt;&gt;1,S24&lt;&gt;""),COUNTIF($S$22:S23,S24-1),99)</f>
        <v>99</v>
      </c>
      <c r="AJ24" s="74">
        <f>IF(AND(S24="",SUM(AG25:$AG$31)&gt;0),1,0)</f>
        <v>0</v>
      </c>
      <c r="AK24" s="80">
        <f t="shared" si="3"/>
        <v>0</v>
      </c>
      <c r="AL24" s="80">
        <f t="shared" si="4"/>
        <v>0</v>
      </c>
      <c r="AM24" s="74">
        <f>IF($U24="その他",2,COUNTIF(補助対象機器一覧!A:A,$U24))</f>
        <v>0</v>
      </c>
      <c r="AP24" s="64" t="s">
        <v>156</v>
      </c>
      <c r="AQ24" s="64" t="s">
        <v>412</v>
      </c>
    </row>
    <row r="25" spans="2:43" ht="20.100000000000001" customHeight="1" outlineLevel="1" thickBot="1" x14ac:dyDescent="0.5">
      <c r="B25" s="201" t="str">
        <f t="shared" ref="B25:B31" si="6">IF(S25&lt;&gt;"","事業場"&amp;S25,"")</f>
        <v/>
      </c>
      <c r="C25" s="202"/>
      <c r="D25" s="220" t="str">
        <f>IF($AM25&lt;&gt;0,VLOOKUP($U25,補助対象機器一覧!$A$11:$K$322,6,FALSE),Z25)&amp;""</f>
        <v/>
      </c>
      <c r="E25" s="221"/>
      <c r="F25" s="123" t="str">
        <f>IF($AM25&lt;&gt;0,VLOOKUP($U25,補助対象機器一覧!$A$11:$K$322,2,FALSE),V25)&amp;""</f>
        <v/>
      </c>
      <c r="G25" s="205" t="str">
        <f>IF($AM25&lt;&gt;0,VLOOKUP($U25,補助対象機器一覧!$A$11:$K$322,7,FALSE),AA25)&amp;""</f>
        <v/>
      </c>
      <c r="H25" s="205"/>
      <c r="I25" s="123" t="str">
        <f>IF($AM25&lt;&gt;0,VLOOKUP($U25,補助対象機器一覧!$A$11:$K$322,3,FALSE),W25)&amp;""</f>
        <v/>
      </c>
      <c r="J25" s="205" t="str">
        <f>IF($AM25&lt;&gt;0,VLOOKUP($U25,補助対象機器一覧!$A$11:$K$322,8,FALSE),AB25)&amp;""</f>
        <v/>
      </c>
      <c r="K25" s="205"/>
      <c r="L25" s="205"/>
      <c r="M25" s="205" t="str">
        <f>IF($AM25&lt;&gt;0,VLOOKUP($U25,補助対象機器一覧!$A$11:$K$322,4,FALSE),X25)&amp;""</f>
        <v/>
      </c>
      <c r="N25" s="205"/>
      <c r="O25" s="124" t="str">
        <f>IF($AM25&lt;&gt;0,VLOOKUP($U25,補助対象機器一覧!$A$11:$K$322,9,FALSE),AC25)&amp;""</f>
        <v/>
      </c>
      <c r="P25" s="124" t="str">
        <f>IF($AM25&lt;&gt;0,VLOOKUP($U25,補助対象機器一覧!$A$11:$K$322,5,FALSE),Y25)&amp;""</f>
        <v/>
      </c>
      <c r="R25" s="60"/>
      <c r="S25" s="98"/>
      <c r="T25" s="79" t="str">
        <f t="shared" si="5"/>
        <v/>
      </c>
      <c r="U25" s="99"/>
      <c r="V25" s="100"/>
      <c r="W25" s="100"/>
      <c r="X25" s="100"/>
      <c r="Y25" s="100"/>
      <c r="Z25" s="101"/>
      <c r="AA25" s="102"/>
      <c r="AB25" s="102"/>
      <c r="AC25" s="102"/>
      <c r="AG25" s="74">
        <f>COUNTIF($S$22:S25,$S25)</f>
        <v>0</v>
      </c>
      <c r="AH25" s="74">
        <f>COUNTIF($S$22:S24,"&gt;"&amp;S25)</f>
        <v>0</v>
      </c>
      <c r="AI25" s="74">
        <f>IF(S25&lt;&gt;"",COUNTIF($S$22:S24,S25-1),99)</f>
        <v>99</v>
      </c>
      <c r="AJ25" s="74">
        <f>IF(AND(S25="",SUM(AG26:$AG$31)&gt;0),1,0)</f>
        <v>0</v>
      </c>
      <c r="AK25" s="80">
        <f t="shared" si="3"/>
        <v>0</v>
      </c>
      <c r="AL25" s="80">
        <f t="shared" si="4"/>
        <v>0</v>
      </c>
      <c r="AM25" s="74">
        <f>IF($U25="その他",2,COUNTIF(補助対象機器一覧!A:A,$U25))</f>
        <v>0</v>
      </c>
      <c r="AP25" s="64" t="s">
        <v>157</v>
      </c>
      <c r="AQ25" s="64" t="s">
        <v>666</v>
      </c>
    </row>
    <row r="26" spans="2:43" ht="20.100000000000001" customHeight="1" outlineLevel="1" thickBot="1" x14ac:dyDescent="0.5">
      <c r="B26" s="201" t="str">
        <f>IF(S26&lt;&gt;"","事業場"&amp;S26,"")</f>
        <v/>
      </c>
      <c r="C26" s="202"/>
      <c r="D26" s="220" t="str">
        <f>IF($AM26&lt;&gt;0,VLOOKUP($U26,補助対象機器一覧!$A$11:$K$322,6,FALSE),Z26)&amp;""</f>
        <v/>
      </c>
      <c r="E26" s="221"/>
      <c r="F26" s="123" t="str">
        <f>IF($AM26&lt;&gt;0,VLOOKUP($U26,補助対象機器一覧!$A$11:$K$322,2,FALSE),V26)&amp;""</f>
        <v/>
      </c>
      <c r="G26" s="205" t="str">
        <f>IF($AM26&lt;&gt;0,VLOOKUP($U26,補助対象機器一覧!$A$11:$K$322,7,FALSE),AA26)&amp;""</f>
        <v/>
      </c>
      <c r="H26" s="205"/>
      <c r="I26" s="123" t="str">
        <f>IF($AM26&lt;&gt;0,VLOOKUP($U26,補助対象機器一覧!$A$11:$K$322,3,FALSE),W26)&amp;""</f>
        <v/>
      </c>
      <c r="J26" s="205" t="str">
        <f>IF($AM26&lt;&gt;0,VLOOKUP($U26,補助対象機器一覧!$A$11:$K$322,8,FALSE),AB26)&amp;""</f>
        <v/>
      </c>
      <c r="K26" s="205"/>
      <c r="L26" s="205"/>
      <c r="M26" s="205" t="str">
        <f>IF($AM26&lt;&gt;0,VLOOKUP($U26,補助対象機器一覧!$A$11:$K$322,4,FALSE),X26)&amp;""</f>
        <v/>
      </c>
      <c r="N26" s="205"/>
      <c r="O26" s="124" t="str">
        <f>IF($AM26&lt;&gt;0,VLOOKUP($U26,補助対象機器一覧!$A$11:$K$322,9,FALSE),AC26)&amp;""</f>
        <v/>
      </c>
      <c r="P26" s="124" t="str">
        <f>IF($AM26&lt;&gt;0,VLOOKUP($U26,補助対象機器一覧!$A$11:$K$322,5,FALSE),Y26)&amp;""</f>
        <v/>
      </c>
      <c r="R26" s="60"/>
      <c r="S26" s="98"/>
      <c r="T26" s="79" t="str">
        <f t="shared" si="5"/>
        <v/>
      </c>
      <c r="U26" s="99"/>
      <c r="V26" s="100"/>
      <c r="W26" s="100"/>
      <c r="X26" s="100"/>
      <c r="Y26" s="100"/>
      <c r="Z26" s="101"/>
      <c r="AA26" s="102"/>
      <c r="AB26" s="102"/>
      <c r="AC26" s="102"/>
      <c r="AG26" s="74">
        <f>COUNTIF($S$22:S26,$S26)</f>
        <v>0</v>
      </c>
      <c r="AH26" s="74">
        <f>COUNTIF($S$22:S25,"&gt;"&amp;S26)</f>
        <v>0</v>
      </c>
      <c r="AI26" s="74">
        <f>IF(S26&lt;&gt;"",COUNTIF($S$22:S25,S26-1),99)</f>
        <v>99</v>
      </c>
      <c r="AJ26" s="74">
        <f>IF(AND(S26="",SUM(AG27:$AG$31)&gt;0),1,0)</f>
        <v>0</v>
      </c>
      <c r="AK26" s="80">
        <f t="shared" si="3"/>
        <v>0</v>
      </c>
      <c r="AL26" s="80">
        <f t="shared" si="4"/>
        <v>0</v>
      </c>
      <c r="AM26" s="74">
        <f>IF($U26="その他",2,COUNTIF(補助対象機器一覧!A:A,$U26))</f>
        <v>0</v>
      </c>
      <c r="AP26" s="64" t="s">
        <v>158</v>
      </c>
      <c r="AQ26" s="64" t="s">
        <v>667</v>
      </c>
    </row>
    <row r="27" spans="2:43" ht="20.100000000000001" customHeight="1" outlineLevel="2" thickBot="1" x14ac:dyDescent="0.5">
      <c r="B27" s="201" t="str">
        <f>IF(S27&lt;&gt;"","事業場"&amp;S27,"")</f>
        <v/>
      </c>
      <c r="C27" s="202"/>
      <c r="D27" s="220" t="str">
        <f>IF($AM27&lt;&gt;0,VLOOKUP($U27,補助対象機器一覧!$A$11:$K$322,6,FALSE),Z27)&amp;""</f>
        <v/>
      </c>
      <c r="E27" s="221"/>
      <c r="F27" s="123" t="str">
        <f>IF($AM27&lt;&gt;0,VLOOKUP($U27,補助対象機器一覧!$A$11:$K$322,2,FALSE),V27)&amp;""</f>
        <v/>
      </c>
      <c r="G27" s="205" t="str">
        <f>IF($AM27&lt;&gt;0,VLOOKUP($U27,補助対象機器一覧!$A$11:$K$322,7,FALSE),AA27)&amp;""</f>
        <v/>
      </c>
      <c r="H27" s="205"/>
      <c r="I27" s="123" t="str">
        <f>IF($AM27&lt;&gt;0,VLOOKUP($U27,補助対象機器一覧!$A$11:$K$322,3,FALSE),W27)&amp;""</f>
        <v/>
      </c>
      <c r="J27" s="205" t="str">
        <f>IF($AM27&lt;&gt;0,VLOOKUP($U27,補助対象機器一覧!$A$11:$K$322,8,FALSE),AB27)&amp;""</f>
        <v/>
      </c>
      <c r="K27" s="205"/>
      <c r="L27" s="205"/>
      <c r="M27" s="205" t="str">
        <f>IF($AM27&lt;&gt;0,VLOOKUP($U27,補助対象機器一覧!$A$11:$K$322,4,FALSE),X27)&amp;""</f>
        <v/>
      </c>
      <c r="N27" s="205"/>
      <c r="O27" s="124" t="str">
        <f>IF($AM27&lt;&gt;0,VLOOKUP($U27,補助対象機器一覧!$A$11:$K$322,9,FALSE),AC27)&amp;""</f>
        <v/>
      </c>
      <c r="P27" s="124" t="str">
        <f>IF($AM27&lt;&gt;0,VLOOKUP($U27,補助対象機器一覧!$A$11:$K$322,5,FALSE),Y27)&amp;""</f>
        <v/>
      </c>
      <c r="R27" s="60"/>
      <c r="S27" s="98"/>
      <c r="T27" s="79" t="str">
        <f t="shared" si="5"/>
        <v/>
      </c>
      <c r="U27" s="99"/>
      <c r="V27" s="100"/>
      <c r="W27" s="100"/>
      <c r="X27" s="100"/>
      <c r="Y27" s="100"/>
      <c r="Z27" s="101"/>
      <c r="AA27" s="102"/>
      <c r="AB27" s="102"/>
      <c r="AC27" s="102"/>
      <c r="AG27" s="74">
        <f>COUNTIF($S$22:S27,$S27)</f>
        <v>0</v>
      </c>
      <c r="AH27" s="74">
        <f>COUNTIF($S$22:S26,"&gt;"&amp;S27)</f>
        <v>0</v>
      </c>
      <c r="AI27" s="74">
        <f>IF(S27&lt;&gt;"",COUNTIF($S$22:S26,S27-1),99)</f>
        <v>99</v>
      </c>
      <c r="AJ27" s="74">
        <f>IF(AND(S27="",SUM(AG28:$AG$31)&gt;0),1,0)</f>
        <v>0</v>
      </c>
      <c r="AK27" s="80">
        <f t="shared" si="3"/>
        <v>0</v>
      </c>
      <c r="AL27" s="80">
        <f t="shared" si="4"/>
        <v>0</v>
      </c>
      <c r="AM27" s="74">
        <f>IF($U27="その他",2,COUNTIF(補助対象機器一覧!A:A,$U27))</f>
        <v>0</v>
      </c>
      <c r="AP27" s="64" t="s">
        <v>159</v>
      </c>
      <c r="AQ27" s="64" t="s">
        <v>430</v>
      </c>
    </row>
    <row r="28" spans="2:43" ht="20.100000000000001" customHeight="1" outlineLevel="2" thickBot="1" x14ac:dyDescent="0.5">
      <c r="B28" s="201" t="str">
        <f t="shared" si="6"/>
        <v/>
      </c>
      <c r="C28" s="202"/>
      <c r="D28" s="220" t="str">
        <f>IF($AM28&lt;&gt;0,VLOOKUP($U28,補助対象機器一覧!$A$11:$K$322,6,FALSE),Z28)&amp;""</f>
        <v/>
      </c>
      <c r="E28" s="221"/>
      <c r="F28" s="123" t="str">
        <f>IF($AM28&lt;&gt;0,VLOOKUP($U28,補助対象機器一覧!$A$11:$K$322,2,FALSE),V28)&amp;""</f>
        <v/>
      </c>
      <c r="G28" s="205" t="str">
        <f>IF($AM28&lt;&gt;0,VLOOKUP($U28,補助対象機器一覧!$A$11:$K$322,7,FALSE),AA28)&amp;""</f>
        <v/>
      </c>
      <c r="H28" s="205"/>
      <c r="I28" s="123" t="str">
        <f>IF($AM28&lt;&gt;0,VLOOKUP($U28,補助対象機器一覧!$A$11:$K$322,3,FALSE),W28)&amp;""</f>
        <v/>
      </c>
      <c r="J28" s="205" t="str">
        <f>IF($AM28&lt;&gt;0,VLOOKUP($U28,補助対象機器一覧!$A$11:$K$322,8,FALSE),AB28)&amp;""</f>
        <v/>
      </c>
      <c r="K28" s="205"/>
      <c r="L28" s="205"/>
      <c r="M28" s="205" t="str">
        <f>IF($AM28&lt;&gt;0,VLOOKUP($U28,補助対象機器一覧!$A$11:$K$322,4,FALSE),X28)&amp;""</f>
        <v/>
      </c>
      <c r="N28" s="205"/>
      <c r="O28" s="124" t="str">
        <f>IF($AM28&lt;&gt;0,VLOOKUP($U28,補助対象機器一覧!$A$11:$K$322,9,FALSE),AC28)&amp;""</f>
        <v/>
      </c>
      <c r="P28" s="124" t="str">
        <f>IF($AM28&lt;&gt;0,VLOOKUP($U28,補助対象機器一覧!$A$11:$K$322,5,FALSE),Y28)&amp;""</f>
        <v/>
      </c>
      <c r="R28" s="60"/>
      <c r="S28" s="98"/>
      <c r="T28" s="79" t="str">
        <f t="shared" si="5"/>
        <v/>
      </c>
      <c r="U28" s="99"/>
      <c r="V28" s="100"/>
      <c r="W28" s="100"/>
      <c r="X28" s="100"/>
      <c r="Y28" s="100"/>
      <c r="Z28" s="101"/>
      <c r="AA28" s="102"/>
      <c r="AB28" s="102"/>
      <c r="AC28" s="102"/>
      <c r="AG28" s="74">
        <f>COUNTIF($S$22:S28,$S28)</f>
        <v>0</v>
      </c>
      <c r="AH28" s="74">
        <f>COUNTIF($S$22:S27,"&gt;"&amp;S28)</f>
        <v>0</v>
      </c>
      <c r="AI28" s="74">
        <f>IF(S28&lt;&gt;"",COUNTIF($S$22:S27,S28-1),99)</f>
        <v>99</v>
      </c>
      <c r="AJ28" s="74">
        <f>IF(AND(S28="",SUM(AG29:$AG$31)&gt;0),1,0)</f>
        <v>0</v>
      </c>
      <c r="AK28" s="80">
        <f t="shared" si="3"/>
        <v>0</v>
      </c>
      <c r="AL28" s="80">
        <f t="shared" si="4"/>
        <v>0</v>
      </c>
      <c r="AM28" s="74">
        <f>IF($U28="その他",2,COUNTIF(補助対象機器一覧!A:A,$U28))</f>
        <v>0</v>
      </c>
      <c r="AP28" s="64" t="s">
        <v>160</v>
      </c>
      <c r="AQ28" s="64" t="s">
        <v>434</v>
      </c>
    </row>
    <row r="29" spans="2:43" ht="20.100000000000001" customHeight="1" outlineLevel="2" thickBot="1" x14ac:dyDescent="0.5">
      <c r="B29" s="201" t="str">
        <f t="shared" si="6"/>
        <v/>
      </c>
      <c r="C29" s="202"/>
      <c r="D29" s="220" t="str">
        <f>IF($AM29&lt;&gt;0,VLOOKUP($U29,補助対象機器一覧!$A$11:$K$322,6,FALSE),Z29)&amp;""</f>
        <v/>
      </c>
      <c r="E29" s="221"/>
      <c r="F29" s="123" t="str">
        <f>IF($AM29&lt;&gt;0,VLOOKUP($U29,補助対象機器一覧!$A$11:$K$322,2,FALSE),V29)&amp;""</f>
        <v/>
      </c>
      <c r="G29" s="205" t="str">
        <f>IF($AM29&lt;&gt;0,VLOOKUP($U29,補助対象機器一覧!$A$11:$K$322,7,FALSE),AA29)&amp;""</f>
        <v/>
      </c>
      <c r="H29" s="205"/>
      <c r="I29" s="123" t="str">
        <f>IF($AM29&lt;&gt;0,VLOOKUP($U29,補助対象機器一覧!$A$11:$K$322,3,FALSE),W29)&amp;""</f>
        <v/>
      </c>
      <c r="J29" s="205" t="str">
        <f>IF($AM29&lt;&gt;0,VLOOKUP($U29,補助対象機器一覧!$A$11:$K$322,8,FALSE),AB29)&amp;""</f>
        <v/>
      </c>
      <c r="K29" s="205"/>
      <c r="L29" s="205"/>
      <c r="M29" s="205" t="str">
        <f>IF($AM29&lt;&gt;0,VLOOKUP($U29,補助対象機器一覧!$A$11:$K$322,4,FALSE),X29)&amp;""</f>
        <v/>
      </c>
      <c r="N29" s="205"/>
      <c r="O29" s="124" t="str">
        <f>IF($AM29&lt;&gt;0,VLOOKUP($U29,補助対象機器一覧!$A$11:$K$322,9,FALSE),AC29)&amp;""</f>
        <v/>
      </c>
      <c r="P29" s="124" t="str">
        <f>IF($AM29&lt;&gt;0,VLOOKUP($U29,補助対象機器一覧!$A$11:$K$322,5,FALSE),Y29)&amp;""</f>
        <v/>
      </c>
      <c r="R29" s="60"/>
      <c r="S29" s="98"/>
      <c r="T29" s="79" t="str">
        <f t="shared" si="5"/>
        <v/>
      </c>
      <c r="U29" s="99"/>
      <c r="V29" s="100"/>
      <c r="W29" s="100"/>
      <c r="X29" s="100"/>
      <c r="Y29" s="100"/>
      <c r="Z29" s="101"/>
      <c r="AA29" s="102"/>
      <c r="AB29" s="102"/>
      <c r="AC29" s="102"/>
      <c r="AG29" s="74">
        <f>COUNTIF($S$22:S29,$S29)</f>
        <v>0</v>
      </c>
      <c r="AH29" s="74">
        <f>COUNTIF($S$22:S28,"&gt;"&amp;S29)</f>
        <v>0</v>
      </c>
      <c r="AI29" s="74">
        <f>IF(S29&lt;&gt;"",COUNTIF($S$22:S28,S29-1),99)</f>
        <v>99</v>
      </c>
      <c r="AJ29" s="74">
        <f>IF(AND(S29="",SUM(AG30:$AG$31)&gt;0),1,0)</f>
        <v>0</v>
      </c>
      <c r="AK29" s="80">
        <f t="shared" si="3"/>
        <v>0</v>
      </c>
      <c r="AL29" s="80">
        <f t="shared" si="4"/>
        <v>0</v>
      </c>
      <c r="AM29" s="74">
        <f>IF($U29="その他",2,COUNTIF(補助対象機器一覧!A:A,$U29))</f>
        <v>0</v>
      </c>
      <c r="AP29" s="64" t="s">
        <v>161</v>
      </c>
      <c r="AQ29" s="64" t="s">
        <v>436</v>
      </c>
    </row>
    <row r="30" spans="2:43" ht="20.100000000000001" customHeight="1" outlineLevel="2" thickBot="1" x14ac:dyDescent="0.5">
      <c r="B30" s="201" t="str">
        <f t="shared" si="6"/>
        <v/>
      </c>
      <c r="C30" s="202"/>
      <c r="D30" s="220" t="str">
        <f>IF($AM30&lt;&gt;0,VLOOKUP($U30,補助対象機器一覧!$A$11:$K$322,6,FALSE),Z30)&amp;""</f>
        <v/>
      </c>
      <c r="E30" s="221"/>
      <c r="F30" s="123" t="str">
        <f>IF($AM30&lt;&gt;0,VLOOKUP($U30,補助対象機器一覧!$A$11:$K$322,2,FALSE),V30)&amp;""</f>
        <v/>
      </c>
      <c r="G30" s="205" t="str">
        <f>IF($AM30&lt;&gt;0,VLOOKUP($U30,補助対象機器一覧!$A$11:$K$322,7,FALSE),AA30)&amp;""</f>
        <v/>
      </c>
      <c r="H30" s="205"/>
      <c r="I30" s="123" t="str">
        <f>IF($AM30&lt;&gt;0,VLOOKUP($U30,補助対象機器一覧!$A$11:$K$322,3,FALSE),W30)&amp;""</f>
        <v/>
      </c>
      <c r="J30" s="205" t="str">
        <f>IF($AM30&lt;&gt;0,VLOOKUP($U30,補助対象機器一覧!$A$11:$K$322,8,FALSE),AB30)&amp;""</f>
        <v/>
      </c>
      <c r="K30" s="205"/>
      <c r="L30" s="205"/>
      <c r="M30" s="205" t="str">
        <f>IF($AM30&lt;&gt;0,VLOOKUP($U30,補助対象機器一覧!$A$11:$K$322,4,FALSE),X30)&amp;""</f>
        <v/>
      </c>
      <c r="N30" s="205"/>
      <c r="O30" s="124" t="str">
        <f>IF($AM30&lt;&gt;0,VLOOKUP($U30,補助対象機器一覧!$A$11:$K$322,9,FALSE),AC30)&amp;""</f>
        <v/>
      </c>
      <c r="P30" s="124" t="str">
        <f>IF($AM30&lt;&gt;0,VLOOKUP($U30,補助対象機器一覧!$A$11:$K$322,5,FALSE),Y30)&amp;""</f>
        <v/>
      </c>
      <c r="R30" s="60"/>
      <c r="S30" s="98"/>
      <c r="T30" s="79" t="str">
        <f t="shared" si="5"/>
        <v/>
      </c>
      <c r="U30" s="99"/>
      <c r="V30" s="100"/>
      <c r="W30" s="100"/>
      <c r="X30" s="100"/>
      <c r="Y30" s="100"/>
      <c r="Z30" s="101"/>
      <c r="AA30" s="102"/>
      <c r="AB30" s="102"/>
      <c r="AC30" s="102"/>
      <c r="AF30" s="81" t="s">
        <v>266</v>
      </c>
      <c r="AG30" s="74">
        <f>COUNTIF($S$22:S30,$S30)</f>
        <v>0</v>
      </c>
      <c r="AH30" s="74">
        <f>COUNTIF($S$22:S29,"&gt;"&amp;S30)</f>
        <v>0</v>
      </c>
      <c r="AI30" s="74">
        <f>IF(S30&lt;&gt;"",COUNTIF($S$22:S29,S30-1),99)</f>
        <v>99</v>
      </c>
      <c r="AJ30" s="74">
        <f>IF(AND(S30="",SUM(AG31:$AG$31)&gt;0),1,0)</f>
        <v>0</v>
      </c>
      <c r="AK30" s="80">
        <f t="shared" si="3"/>
        <v>0</v>
      </c>
      <c r="AL30" s="80">
        <f t="shared" si="4"/>
        <v>0</v>
      </c>
      <c r="AM30" s="74">
        <f>IF($U30="その他",2,COUNTIF(補助対象機器一覧!A:A,$U30))</f>
        <v>0</v>
      </c>
      <c r="AP30" s="64" t="s">
        <v>162</v>
      </c>
      <c r="AQ30" s="64" t="s">
        <v>438</v>
      </c>
    </row>
    <row r="31" spans="2:43" ht="20.100000000000001" customHeight="1" outlineLevel="2" thickBot="1" x14ac:dyDescent="0.5">
      <c r="B31" s="201" t="str">
        <f t="shared" si="6"/>
        <v/>
      </c>
      <c r="C31" s="202"/>
      <c r="D31" s="220" t="str">
        <f>IF($AM31&lt;&gt;0,VLOOKUP($U31,補助対象機器一覧!$A$11:$K$322,6,FALSE),Z31)&amp;""</f>
        <v/>
      </c>
      <c r="E31" s="221"/>
      <c r="F31" s="123" t="str">
        <f>IF($AM31&lt;&gt;0,VLOOKUP($U31,補助対象機器一覧!$A$11:$K$322,2,FALSE),V31)&amp;""</f>
        <v/>
      </c>
      <c r="G31" s="205" t="str">
        <f>IF($AM31&lt;&gt;0,VLOOKUP($U31,補助対象機器一覧!$A$11:$K$322,7,FALSE),AA31)&amp;""</f>
        <v/>
      </c>
      <c r="H31" s="205"/>
      <c r="I31" s="123" t="str">
        <f>IF($AM31&lt;&gt;0,VLOOKUP($U31,補助対象機器一覧!$A$11:$K$322,3,FALSE),W31)&amp;""</f>
        <v/>
      </c>
      <c r="J31" s="205" t="str">
        <f>IF($AM31&lt;&gt;0,VLOOKUP($U31,補助対象機器一覧!$A$11:$K$322,8,FALSE),AB31)&amp;""</f>
        <v/>
      </c>
      <c r="K31" s="205"/>
      <c r="L31" s="205"/>
      <c r="M31" s="205" t="str">
        <f>IF($AM31&lt;&gt;0,VLOOKUP($U31,補助対象機器一覧!$A$11:$K$322,4,FALSE),X31)&amp;""</f>
        <v/>
      </c>
      <c r="N31" s="205"/>
      <c r="O31" s="124" t="str">
        <f>IF($AM31&lt;&gt;0,VLOOKUP($U31,補助対象機器一覧!$A$11:$K$322,9,FALSE),AC31)&amp;""</f>
        <v/>
      </c>
      <c r="P31" s="124" t="str">
        <f>IF($AM31&lt;&gt;0,VLOOKUP($U31,補助対象機器一覧!$A$11:$K$322,5,FALSE),Y31)&amp;""</f>
        <v/>
      </c>
      <c r="R31" s="60"/>
      <c r="S31" s="98"/>
      <c r="T31" s="79" t="str">
        <f t="shared" si="5"/>
        <v/>
      </c>
      <c r="U31" s="99"/>
      <c r="V31" s="100"/>
      <c r="W31" s="100"/>
      <c r="X31" s="100"/>
      <c r="Y31" s="100"/>
      <c r="Z31" s="101"/>
      <c r="AA31" s="102"/>
      <c r="AB31" s="102"/>
      <c r="AC31" s="102"/>
      <c r="AF31" s="81" t="s">
        <v>267</v>
      </c>
      <c r="AG31" s="74">
        <f>COUNTIF($S$22:S31,$S31)</f>
        <v>0</v>
      </c>
      <c r="AH31" s="74">
        <f>COUNTIF($S$22:S30,"&gt;"&amp;S31)</f>
        <v>0</v>
      </c>
      <c r="AI31" s="74">
        <f>IF(S31&lt;&gt;"",COUNTIF($S$22:S30,S31-1),99)</f>
        <v>99</v>
      </c>
      <c r="AJ31" s="74">
        <f>IF(AND(S31="",SUM(AG$31:$AG32)&gt;0),1,0)</f>
        <v>0</v>
      </c>
      <c r="AK31" s="80">
        <f t="shared" si="3"/>
        <v>0</v>
      </c>
      <c r="AL31" s="80">
        <f t="shared" si="4"/>
        <v>0</v>
      </c>
      <c r="AM31" s="74">
        <f>IF($U31="その他",2,COUNTIF(補助対象機器一覧!A:A,$U31))</f>
        <v>0</v>
      </c>
      <c r="AP31" s="64" t="s">
        <v>163</v>
      </c>
      <c r="AQ31" s="64" t="s">
        <v>440</v>
      </c>
    </row>
    <row r="32" spans="2:43" ht="17.45" customHeight="1" x14ac:dyDescent="0.45">
      <c r="R32" s="60"/>
      <c r="AF32" s="81" t="s">
        <v>268</v>
      </c>
      <c r="AP32" s="64" t="s">
        <v>164</v>
      </c>
      <c r="AQ32" s="64" t="s">
        <v>681</v>
      </c>
    </row>
    <row r="33" spans="2:43" ht="17.45" customHeight="1" x14ac:dyDescent="0.45">
      <c r="B33" s="10" t="s">
        <v>71</v>
      </c>
      <c r="R33" s="60"/>
      <c r="S33" s="61" t="s">
        <v>349</v>
      </c>
      <c r="AP33" s="64" t="s">
        <v>165</v>
      </c>
      <c r="AQ33" s="64" t="s">
        <v>455</v>
      </c>
    </row>
    <row r="34" spans="2:43" ht="17.45" customHeight="1" x14ac:dyDescent="0.45">
      <c r="P34" s="3" t="s">
        <v>73</v>
      </c>
      <c r="R34" s="60"/>
      <c r="U34" s="150" t="s">
        <v>348</v>
      </c>
      <c r="V34" s="151"/>
      <c r="W34" s="151"/>
      <c r="X34" s="151"/>
      <c r="Y34" s="151"/>
      <c r="Z34" s="151"/>
      <c r="AA34" s="151"/>
      <c r="AG34" s="64" t="s">
        <v>216</v>
      </c>
      <c r="AP34" s="64" t="s">
        <v>166</v>
      </c>
      <c r="AQ34" s="64" t="s">
        <v>457</v>
      </c>
    </row>
    <row r="35" spans="2:43" ht="33.950000000000003" customHeight="1" thickBot="1" x14ac:dyDescent="0.5">
      <c r="B35" s="201" t="s">
        <v>75</v>
      </c>
      <c r="C35" s="202"/>
      <c r="D35" s="207" t="s">
        <v>76</v>
      </c>
      <c r="E35" s="207"/>
      <c r="F35" s="206"/>
      <c r="G35" s="206" t="s">
        <v>77</v>
      </c>
      <c r="H35" s="206"/>
      <c r="I35" s="206"/>
      <c r="J35" s="201" t="s">
        <v>78</v>
      </c>
      <c r="K35" s="223"/>
      <c r="L35" s="223"/>
      <c r="M35" s="202"/>
      <c r="N35" s="206" t="s">
        <v>79</v>
      </c>
      <c r="O35" s="206"/>
      <c r="P35" s="206"/>
      <c r="R35" s="60"/>
      <c r="S35" s="79"/>
      <c r="U35" s="261" t="s">
        <v>644</v>
      </c>
      <c r="V35" s="261"/>
      <c r="W35" s="261"/>
      <c r="X35" s="261"/>
      <c r="Y35" s="261"/>
      <c r="Z35" s="248" t="s">
        <v>360</v>
      </c>
      <c r="AA35" s="248"/>
      <c r="AG35" s="74" t="s">
        <v>206</v>
      </c>
      <c r="AH35" s="82" t="s">
        <v>204</v>
      </c>
      <c r="AI35" s="74" t="s">
        <v>74</v>
      </c>
      <c r="AJ35" s="83" t="s">
        <v>205</v>
      </c>
      <c r="AK35" s="84" t="s">
        <v>209</v>
      </c>
      <c r="AL35" s="82" t="s">
        <v>208</v>
      </c>
      <c r="AP35" s="64" t="s">
        <v>167</v>
      </c>
      <c r="AQ35" s="64" t="s">
        <v>458</v>
      </c>
    </row>
    <row r="36" spans="2:43" ht="20.100000000000001" customHeight="1" thickBot="1" x14ac:dyDescent="0.5">
      <c r="B36" s="201" t="s">
        <v>58</v>
      </c>
      <c r="C36" s="202"/>
      <c r="D36" s="222" t="str">
        <f>IF(AH36=0,"",AH36)</f>
        <v/>
      </c>
      <c r="E36" s="222"/>
      <c r="F36" s="222"/>
      <c r="G36" s="222" t="str">
        <f>IF(AI36=0,"",AI36)</f>
        <v/>
      </c>
      <c r="H36" s="222"/>
      <c r="I36" s="222"/>
      <c r="J36" s="206" t="s">
        <v>80</v>
      </c>
      <c r="K36" s="206"/>
      <c r="L36" s="206"/>
      <c r="M36" s="206"/>
      <c r="N36" s="222" t="str">
        <f t="shared" ref="N36:N45" si="7">IF(AL36=0,"",AL36)</f>
        <v/>
      </c>
      <c r="O36" s="222"/>
      <c r="P36" s="222"/>
      <c r="R36" s="60"/>
      <c r="S36" s="85" t="s">
        <v>264</v>
      </c>
      <c r="T36" s="85" t="str">
        <f t="shared" ref="T36:T43" si="8">T22&amp;""</f>
        <v>1台目</v>
      </c>
      <c r="U36" s="103"/>
      <c r="V36" s="249" t="s">
        <v>81</v>
      </c>
      <c r="W36" s="250"/>
      <c r="X36" s="250"/>
      <c r="Y36" s="251"/>
      <c r="Z36" s="104"/>
      <c r="AA36" s="87" t="s">
        <v>81</v>
      </c>
      <c r="AG36" s="74">
        <v>1</v>
      </c>
      <c r="AH36" s="88">
        <f>AI36+AJ36</f>
        <v>0</v>
      </c>
      <c r="AI36" s="88">
        <f t="shared" ref="AI36:AI45" si="9">SUMIF($S$22:$S$31,$AG36,$AK$22:$AK$31)</f>
        <v>0</v>
      </c>
      <c r="AJ36" s="88">
        <f t="shared" ref="AJ36:AJ45" si="10">SUMIF($S$22:$S$31,$AG36,$Z$36:$Z$45)</f>
        <v>0</v>
      </c>
      <c r="AK36" s="88">
        <f>ROUNDDOWN(AI36/3,-3)</f>
        <v>0</v>
      </c>
      <c r="AL36" s="88">
        <f>IF(150000&lt;AK36,150000,AK36)</f>
        <v>0</v>
      </c>
      <c r="AP36" s="64" t="s">
        <v>168</v>
      </c>
      <c r="AQ36" s="64" t="s">
        <v>459</v>
      </c>
    </row>
    <row r="37" spans="2:43" ht="20.100000000000001" customHeight="1" thickBot="1" x14ac:dyDescent="0.5">
      <c r="B37" s="201" t="s">
        <v>59</v>
      </c>
      <c r="C37" s="202"/>
      <c r="D37" s="222" t="str">
        <f t="shared" ref="D37:D45" si="11">IF(AH37=0,"",AH37)</f>
        <v/>
      </c>
      <c r="E37" s="222"/>
      <c r="F37" s="222"/>
      <c r="G37" s="222" t="str">
        <f t="shared" ref="G37:G45" si="12">IF(AI37=0,"",AI37)</f>
        <v/>
      </c>
      <c r="H37" s="222"/>
      <c r="I37" s="222"/>
      <c r="J37" s="206" t="s">
        <v>80</v>
      </c>
      <c r="K37" s="206"/>
      <c r="L37" s="206"/>
      <c r="M37" s="206"/>
      <c r="N37" s="222" t="str">
        <f t="shared" si="7"/>
        <v/>
      </c>
      <c r="O37" s="222"/>
      <c r="P37" s="222"/>
      <c r="R37" s="60"/>
      <c r="S37" s="85" t="str">
        <f>IF(S23&lt;&gt;"",B23,"")</f>
        <v/>
      </c>
      <c r="T37" s="85" t="str">
        <f t="shared" si="8"/>
        <v/>
      </c>
      <c r="U37" s="103"/>
      <c r="V37" s="249" t="s">
        <v>81</v>
      </c>
      <c r="W37" s="250"/>
      <c r="X37" s="250"/>
      <c r="Y37" s="251"/>
      <c r="Z37" s="104"/>
      <c r="AA37" s="87" t="s">
        <v>81</v>
      </c>
      <c r="AG37" s="74">
        <v>2</v>
      </c>
      <c r="AH37" s="88">
        <f t="shared" ref="AH37:AH45" si="13">AI37+AJ37</f>
        <v>0</v>
      </c>
      <c r="AI37" s="88">
        <f t="shared" si="9"/>
        <v>0</v>
      </c>
      <c r="AJ37" s="88">
        <f t="shared" si="10"/>
        <v>0</v>
      </c>
      <c r="AK37" s="88">
        <f t="shared" ref="AK37:AK45" si="14">ROUNDDOWN(AI37/3,-3)</f>
        <v>0</v>
      </c>
      <c r="AL37" s="88">
        <f t="shared" ref="AL37:AL45" si="15">IF(150000&lt;AK37,150000,AK37)</f>
        <v>0</v>
      </c>
      <c r="AP37" s="64" t="s">
        <v>169</v>
      </c>
      <c r="AQ37" s="64" t="s">
        <v>460</v>
      </c>
    </row>
    <row r="38" spans="2:43" ht="20.100000000000001" customHeight="1" outlineLevel="1" thickBot="1" x14ac:dyDescent="0.5">
      <c r="B38" s="201" t="s">
        <v>102</v>
      </c>
      <c r="C38" s="202"/>
      <c r="D38" s="222" t="str">
        <f t="shared" si="11"/>
        <v/>
      </c>
      <c r="E38" s="222"/>
      <c r="F38" s="222"/>
      <c r="G38" s="222" t="str">
        <f t="shared" si="12"/>
        <v/>
      </c>
      <c r="H38" s="222"/>
      <c r="I38" s="222"/>
      <c r="J38" s="206" t="s">
        <v>80</v>
      </c>
      <c r="K38" s="206"/>
      <c r="L38" s="206"/>
      <c r="M38" s="206"/>
      <c r="N38" s="222" t="str">
        <f t="shared" si="7"/>
        <v/>
      </c>
      <c r="O38" s="222"/>
      <c r="P38" s="222"/>
      <c r="R38" s="60"/>
      <c r="S38" s="85" t="str">
        <f t="shared" ref="S38:S45" si="16">B24&amp;""</f>
        <v/>
      </c>
      <c r="T38" s="85" t="str">
        <f t="shared" si="8"/>
        <v/>
      </c>
      <c r="U38" s="103"/>
      <c r="V38" s="249" t="s">
        <v>81</v>
      </c>
      <c r="W38" s="250"/>
      <c r="X38" s="250"/>
      <c r="Y38" s="251"/>
      <c r="Z38" s="104"/>
      <c r="AA38" s="87" t="s">
        <v>81</v>
      </c>
      <c r="AG38" s="74">
        <v>3</v>
      </c>
      <c r="AH38" s="88">
        <f t="shared" si="13"/>
        <v>0</v>
      </c>
      <c r="AI38" s="88">
        <f t="shared" si="9"/>
        <v>0</v>
      </c>
      <c r="AJ38" s="88">
        <f t="shared" si="10"/>
        <v>0</v>
      </c>
      <c r="AK38" s="88">
        <f t="shared" si="14"/>
        <v>0</v>
      </c>
      <c r="AL38" s="88">
        <f t="shared" si="15"/>
        <v>0</v>
      </c>
      <c r="AP38" s="64" t="s">
        <v>170</v>
      </c>
      <c r="AQ38" s="64" t="s">
        <v>461</v>
      </c>
    </row>
    <row r="39" spans="2:43" ht="20.100000000000001" customHeight="1" outlineLevel="1" thickBot="1" x14ac:dyDescent="0.5">
      <c r="B39" s="201" t="s">
        <v>103</v>
      </c>
      <c r="C39" s="202"/>
      <c r="D39" s="222" t="str">
        <f t="shared" si="11"/>
        <v/>
      </c>
      <c r="E39" s="222"/>
      <c r="F39" s="222"/>
      <c r="G39" s="222" t="str">
        <f t="shared" si="12"/>
        <v/>
      </c>
      <c r="H39" s="222"/>
      <c r="I39" s="222"/>
      <c r="J39" s="206" t="s">
        <v>80</v>
      </c>
      <c r="K39" s="206"/>
      <c r="L39" s="206"/>
      <c r="M39" s="206"/>
      <c r="N39" s="222" t="str">
        <f t="shared" si="7"/>
        <v/>
      </c>
      <c r="O39" s="222"/>
      <c r="P39" s="222"/>
      <c r="R39" s="60"/>
      <c r="S39" s="85" t="str">
        <f t="shared" si="16"/>
        <v/>
      </c>
      <c r="T39" s="85" t="str">
        <f t="shared" si="8"/>
        <v/>
      </c>
      <c r="U39" s="103"/>
      <c r="V39" s="249" t="s">
        <v>81</v>
      </c>
      <c r="W39" s="250"/>
      <c r="X39" s="250"/>
      <c r="Y39" s="251"/>
      <c r="Z39" s="104"/>
      <c r="AA39" s="87" t="s">
        <v>81</v>
      </c>
      <c r="AG39" s="74">
        <v>4</v>
      </c>
      <c r="AH39" s="88">
        <f t="shared" si="13"/>
        <v>0</v>
      </c>
      <c r="AI39" s="88">
        <f t="shared" si="9"/>
        <v>0</v>
      </c>
      <c r="AJ39" s="88">
        <f t="shared" si="10"/>
        <v>0</v>
      </c>
      <c r="AK39" s="88">
        <f t="shared" si="14"/>
        <v>0</v>
      </c>
      <c r="AL39" s="88">
        <f t="shared" si="15"/>
        <v>0</v>
      </c>
      <c r="AP39" s="64" t="s">
        <v>171</v>
      </c>
      <c r="AQ39" s="64" t="s">
        <v>462</v>
      </c>
    </row>
    <row r="40" spans="2:43" ht="20.100000000000001" customHeight="1" outlineLevel="1" thickBot="1" x14ac:dyDescent="0.5">
      <c r="B40" s="201" t="s">
        <v>104</v>
      </c>
      <c r="C40" s="202"/>
      <c r="D40" s="222" t="str">
        <f t="shared" si="11"/>
        <v/>
      </c>
      <c r="E40" s="222"/>
      <c r="F40" s="222"/>
      <c r="G40" s="222" t="str">
        <f t="shared" si="12"/>
        <v/>
      </c>
      <c r="H40" s="222"/>
      <c r="I40" s="222"/>
      <c r="J40" s="206" t="s">
        <v>80</v>
      </c>
      <c r="K40" s="206"/>
      <c r="L40" s="206"/>
      <c r="M40" s="206"/>
      <c r="N40" s="222" t="str">
        <f t="shared" si="7"/>
        <v/>
      </c>
      <c r="O40" s="222"/>
      <c r="P40" s="222"/>
      <c r="R40" s="60"/>
      <c r="S40" s="85" t="str">
        <f t="shared" si="16"/>
        <v/>
      </c>
      <c r="T40" s="85" t="str">
        <f t="shared" si="8"/>
        <v/>
      </c>
      <c r="U40" s="103"/>
      <c r="V40" s="249" t="s">
        <v>81</v>
      </c>
      <c r="W40" s="250"/>
      <c r="X40" s="250"/>
      <c r="Y40" s="251"/>
      <c r="Z40" s="104"/>
      <c r="AA40" s="87" t="s">
        <v>81</v>
      </c>
      <c r="AG40" s="74">
        <v>5</v>
      </c>
      <c r="AH40" s="88">
        <f t="shared" si="13"/>
        <v>0</v>
      </c>
      <c r="AI40" s="88">
        <f t="shared" si="9"/>
        <v>0</v>
      </c>
      <c r="AJ40" s="88">
        <f t="shared" si="10"/>
        <v>0</v>
      </c>
      <c r="AK40" s="88">
        <f t="shared" si="14"/>
        <v>0</v>
      </c>
      <c r="AL40" s="88">
        <f t="shared" si="15"/>
        <v>0</v>
      </c>
      <c r="AP40" s="64" t="s">
        <v>172</v>
      </c>
      <c r="AQ40" s="64" t="s">
        <v>463</v>
      </c>
    </row>
    <row r="41" spans="2:43" ht="20.100000000000001" customHeight="1" outlineLevel="2" thickBot="1" x14ac:dyDescent="0.5">
      <c r="B41" s="201" t="s">
        <v>105</v>
      </c>
      <c r="C41" s="202"/>
      <c r="D41" s="222" t="str">
        <f t="shared" si="11"/>
        <v/>
      </c>
      <c r="E41" s="222"/>
      <c r="F41" s="222"/>
      <c r="G41" s="222" t="str">
        <f t="shared" si="12"/>
        <v/>
      </c>
      <c r="H41" s="222"/>
      <c r="I41" s="222"/>
      <c r="J41" s="206" t="s">
        <v>80</v>
      </c>
      <c r="K41" s="206"/>
      <c r="L41" s="206"/>
      <c r="M41" s="206"/>
      <c r="N41" s="222" t="str">
        <f t="shared" si="7"/>
        <v/>
      </c>
      <c r="O41" s="222"/>
      <c r="P41" s="222"/>
      <c r="R41" s="60"/>
      <c r="S41" s="85" t="str">
        <f t="shared" si="16"/>
        <v/>
      </c>
      <c r="T41" s="85" t="str">
        <f t="shared" si="8"/>
        <v/>
      </c>
      <c r="U41" s="103"/>
      <c r="V41" s="249" t="s">
        <v>81</v>
      </c>
      <c r="W41" s="250"/>
      <c r="X41" s="250"/>
      <c r="Y41" s="251"/>
      <c r="Z41" s="104"/>
      <c r="AA41" s="87" t="s">
        <v>81</v>
      </c>
      <c r="AG41" s="74">
        <v>6</v>
      </c>
      <c r="AH41" s="88">
        <f t="shared" si="13"/>
        <v>0</v>
      </c>
      <c r="AI41" s="88">
        <f t="shared" si="9"/>
        <v>0</v>
      </c>
      <c r="AJ41" s="88">
        <f t="shared" si="10"/>
        <v>0</v>
      </c>
      <c r="AK41" s="88">
        <f t="shared" si="14"/>
        <v>0</v>
      </c>
      <c r="AL41" s="88">
        <f t="shared" si="15"/>
        <v>0</v>
      </c>
      <c r="AP41" s="64" t="s">
        <v>173</v>
      </c>
      <c r="AQ41" s="64" t="s">
        <v>464</v>
      </c>
    </row>
    <row r="42" spans="2:43" ht="20.100000000000001" customHeight="1" outlineLevel="2" thickBot="1" x14ac:dyDescent="0.5">
      <c r="B42" s="201" t="s">
        <v>106</v>
      </c>
      <c r="C42" s="202"/>
      <c r="D42" s="222" t="str">
        <f t="shared" si="11"/>
        <v/>
      </c>
      <c r="E42" s="222"/>
      <c r="F42" s="222"/>
      <c r="G42" s="222" t="str">
        <f t="shared" si="12"/>
        <v/>
      </c>
      <c r="H42" s="222"/>
      <c r="I42" s="222"/>
      <c r="J42" s="206" t="s">
        <v>80</v>
      </c>
      <c r="K42" s="206"/>
      <c r="L42" s="206"/>
      <c r="M42" s="206"/>
      <c r="N42" s="222" t="str">
        <f t="shared" si="7"/>
        <v/>
      </c>
      <c r="O42" s="222"/>
      <c r="P42" s="222"/>
      <c r="R42" s="60"/>
      <c r="S42" s="85" t="str">
        <f t="shared" si="16"/>
        <v/>
      </c>
      <c r="T42" s="85" t="str">
        <f t="shared" si="8"/>
        <v/>
      </c>
      <c r="U42" s="103"/>
      <c r="V42" s="249" t="s">
        <v>81</v>
      </c>
      <c r="W42" s="250"/>
      <c r="X42" s="250"/>
      <c r="Y42" s="251"/>
      <c r="Z42" s="104"/>
      <c r="AA42" s="87" t="s">
        <v>81</v>
      </c>
      <c r="AG42" s="74">
        <v>7</v>
      </c>
      <c r="AH42" s="88">
        <f t="shared" si="13"/>
        <v>0</v>
      </c>
      <c r="AI42" s="88">
        <f t="shared" si="9"/>
        <v>0</v>
      </c>
      <c r="AJ42" s="88">
        <f t="shared" si="10"/>
        <v>0</v>
      </c>
      <c r="AK42" s="88">
        <f t="shared" si="14"/>
        <v>0</v>
      </c>
      <c r="AL42" s="88">
        <f t="shared" si="15"/>
        <v>0</v>
      </c>
      <c r="AP42" s="64" t="s">
        <v>174</v>
      </c>
      <c r="AQ42" s="64" t="s">
        <v>465</v>
      </c>
    </row>
    <row r="43" spans="2:43" ht="20.100000000000001" customHeight="1" outlineLevel="2" thickBot="1" x14ac:dyDescent="0.5">
      <c r="B43" s="201" t="s">
        <v>107</v>
      </c>
      <c r="C43" s="202"/>
      <c r="D43" s="222" t="str">
        <f t="shared" si="11"/>
        <v/>
      </c>
      <c r="E43" s="222"/>
      <c r="F43" s="222"/>
      <c r="G43" s="222" t="str">
        <f t="shared" si="12"/>
        <v/>
      </c>
      <c r="H43" s="222"/>
      <c r="I43" s="222"/>
      <c r="J43" s="206" t="s">
        <v>80</v>
      </c>
      <c r="K43" s="206"/>
      <c r="L43" s="206"/>
      <c r="M43" s="206"/>
      <c r="N43" s="222" t="str">
        <f t="shared" si="7"/>
        <v/>
      </c>
      <c r="O43" s="222"/>
      <c r="P43" s="222"/>
      <c r="R43" s="60"/>
      <c r="S43" s="85" t="str">
        <f t="shared" si="16"/>
        <v/>
      </c>
      <c r="T43" s="85" t="str">
        <f t="shared" si="8"/>
        <v/>
      </c>
      <c r="U43" s="103"/>
      <c r="V43" s="249" t="s">
        <v>81</v>
      </c>
      <c r="W43" s="250"/>
      <c r="X43" s="250"/>
      <c r="Y43" s="251"/>
      <c r="Z43" s="104"/>
      <c r="AA43" s="87" t="s">
        <v>81</v>
      </c>
      <c r="AG43" s="74">
        <v>8</v>
      </c>
      <c r="AH43" s="88">
        <f t="shared" si="13"/>
        <v>0</v>
      </c>
      <c r="AI43" s="88">
        <f t="shared" si="9"/>
        <v>0</v>
      </c>
      <c r="AJ43" s="88">
        <f t="shared" si="10"/>
        <v>0</v>
      </c>
      <c r="AK43" s="88">
        <f t="shared" si="14"/>
        <v>0</v>
      </c>
      <c r="AL43" s="88">
        <f t="shared" si="15"/>
        <v>0</v>
      </c>
      <c r="AP43" s="64" t="s">
        <v>175</v>
      </c>
      <c r="AQ43" s="64" t="s">
        <v>466</v>
      </c>
    </row>
    <row r="44" spans="2:43" ht="20.100000000000001" customHeight="1" outlineLevel="2" thickBot="1" x14ac:dyDescent="0.5">
      <c r="B44" s="201" t="s">
        <v>108</v>
      </c>
      <c r="C44" s="202"/>
      <c r="D44" s="222" t="str">
        <f t="shared" si="11"/>
        <v/>
      </c>
      <c r="E44" s="222"/>
      <c r="F44" s="222"/>
      <c r="G44" s="222" t="str">
        <f t="shared" si="12"/>
        <v/>
      </c>
      <c r="H44" s="222"/>
      <c r="I44" s="222"/>
      <c r="J44" s="206" t="s">
        <v>80</v>
      </c>
      <c r="K44" s="206"/>
      <c r="L44" s="206"/>
      <c r="M44" s="206"/>
      <c r="N44" s="222" t="str">
        <f t="shared" si="7"/>
        <v/>
      </c>
      <c r="O44" s="222"/>
      <c r="P44" s="222"/>
      <c r="R44" s="60"/>
      <c r="S44" s="85" t="str">
        <f t="shared" si="16"/>
        <v/>
      </c>
      <c r="T44" s="85" t="str">
        <f t="shared" ref="T44" si="17">T30&amp;""</f>
        <v/>
      </c>
      <c r="U44" s="103"/>
      <c r="V44" s="249" t="s">
        <v>81</v>
      </c>
      <c r="W44" s="250"/>
      <c r="X44" s="250"/>
      <c r="Y44" s="251"/>
      <c r="Z44" s="104"/>
      <c r="AA44" s="87" t="s">
        <v>81</v>
      </c>
      <c r="AG44" s="74">
        <v>9</v>
      </c>
      <c r="AH44" s="88">
        <f t="shared" si="13"/>
        <v>0</v>
      </c>
      <c r="AI44" s="88">
        <f t="shared" si="9"/>
        <v>0</v>
      </c>
      <c r="AJ44" s="88">
        <f t="shared" si="10"/>
        <v>0</v>
      </c>
      <c r="AK44" s="88">
        <f t="shared" si="14"/>
        <v>0</v>
      </c>
      <c r="AL44" s="88">
        <f t="shared" si="15"/>
        <v>0</v>
      </c>
      <c r="AP44" s="64" t="s">
        <v>176</v>
      </c>
      <c r="AQ44" s="64" t="s">
        <v>467</v>
      </c>
    </row>
    <row r="45" spans="2:43" ht="20.100000000000001" customHeight="1" outlineLevel="2" thickBot="1" x14ac:dyDescent="0.5">
      <c r="B45" s="201" t="s">
        <v>109</v>
      </c>
      <c r="C45" s="202"/>
      <c r="D45" s="222" t="str">
        <f t="shared" si="11"/>
        <v/>
      </c>
      <c r="E45" s="222"/>
      <c r="F45" s="222"/>
      <c r="G45" s="222" t="str">
        <f t="shared" si="12"/>
        <v/>
      </c>
      <c r="H45" s="222"/>
      <c r="I45" s="222"/>
      <c r="J45" s="206" t="s">
        <v>80</v>
      </c>
      <c r="K45" s="206"/>
      <c r="L45" s="206"/>
      <c r="M45" s="206"/>
      <c r="N45" s="222" t="str">
        <f t="shared" si="7"/>
        <v/>
      </c>
      <c r="O45" s="222"/>
      <c r="P45" s="222"/>
      <c r="R45" s="60"/>
      <c r="S45" s="85" t="str">
        <f t="shared" si="16"/>
        <v/>
      </c>
      <c r="T45" s="85" t="str">
        <f t="shared" ref="T45" si="18">T31&amp;""</f>
        <v/>
      </c>
      <c r="U45" s="103"/>
      <c r="V45" s="249" t="s">
        <v>81</v>
      </c>
      <c r="W45" s="250"/>
      <c r="X45" s="250"/>
      <c r="Y45" s="251"/>
      <c r="Z45" s="104"/>
      <c r="AA45" s="87" t="s">
        <v>81</v>
      </c>
      <c r="AG45" s="74">
        <v>10</v>
      </c>
      <c r="AH45" s="88">
        <f t="shared" si="13"/>
        <v>0</v>
      </c>
      <c r="AI45" s="88">
        <f t="shared" si="9"/>
        <v>0</v>
      </c>
      <c r="AJ45" s="88">
        <f t="shared" si="10"/>
        <v>0</v>
      </c>
      <c r="AK45" s="88">
        <f t="shared" si="14"/>
        <v>0</v>
      </c>
      <c r="AL45" s="88">
        <f t="shared" si="15"/>
        <v>0</v>
      </c>
      <c r="AP45" s="64" t="s">
        <v>177</v>
      </c>
      <c r="AQ45" s="64" t="s">
        <v>468</v>
      </c>
    </row>
    <row r="46" spans="2:43" ht="20.100000000000001" customHeight="1" x14ac:dyDescent="0.45">
      <c r="B46" s="201" t="s">
        <v>82</v>
      </c>
      <c r="C46" s="202"/>
      <c r="D46" s="222" t="str">
        <f>IF(D36&lt;&gt;"",SUM(D36:F45),"")</f>
        <v/>
      </c>
      <c r="E46" s="222"/>
      <c r="F46" s="222"/>
      <c r="G46" s="222" t="str">
        <f>IF(G36&lt;&gt;"",SUM(G36:H45),"")</f>
        <v/>
      </c>
      <c r="H46" s="222"/>
      <c r="I46" s="222"/>
      <c r="J46" s="206"/>
      <c r="K46" s="206"/>
      <c r="L46" s="206"/>
      <c r="M46" s="206"/>
      <c r="N46" s="222" t="str">
        <f>IF(N36&lt;&gt;"",SUM(N36:P45),"")</f>
        <v/>
      </c>
      <c r="O46" s="222"/>
      <c r="P46" s="222"/>
      <c r="R46" s="60"/>
      <c r="U46" s="89" t="s">
        <v>186</v>
      </c>
      <c r="AP46" s="64" t="s">
        <v>178</v>
      </c>
      <c r="AQ46" s="64" t="s">
        <v>469</v>
      </c>
    </row>
    <row r="47" spans="2:43" ht="17.45" customHeight="1" x14ac:dyDescent="0.45">
      <c r="B47" s="9" t="s">
        <v>83</v>
      </c>
      <c r="C47" s="9"/>
      <c r="D47" s="9"/>
      <c r="E47" s="9"/>
      <c r="F47" s="9"/>
      <c r="G47" s="9"/>
      <c r="H47" s="9"/>
      <c r="I47" s="9"/>
      <c r="J47" s="9"/>
      <c r="K47" s="9"/>
      <c r="L47" s="9"/>
      <c r="M47" s="9"/>
      <c r="N47" s="9"/>
      <c r="O47" s="9"/>
      <c r="P47" s="9"/>
      <c r="R47" s="60"/>
      <c r="AP47" s="64" t="s">
        <v>179</v>
      </c>
      <c r="AQ47" s="64" t="s">
        <v>470</v>
      </c>
    </row>
    <row r="48" spans="2:43" ht="17.45" customHeight="1" x14ac:dyDescent="0.45">
      <c r="B48" s="45" t="s">
        <v>84</v>
      </c>
      <c r="C48" s="9" t="s">
        <v>85</v>
      </c>
      <c r="D48" s="9"/>
      <c r="E48" s="9"/>
      <c r="F48" s="9"/>
      <c r="G48" s="9"/>
      <c r="H48" s="9"/>
      <c r="I48" s="9"/>
      <c r="J48" s="9"/>
      <c r="K48" s="9"/>
      <c r="L48" s="9"/>
      <c r="M48" s="9"/>
      <c r="N48" s="9"/>
      <c r="O48" s="9"/>
      <c r="P48" s="9"/>
      <c r="R48" s="60"/>
      <c r="S48" s="61" t="s">
        <v>346</v>
      </c>
      <c r="AP48" s="64" t="s">
        <v>180</v>
      </c>
      <c r="AQ48" s="64" t="s">
        <v>684</v>
      </c>
    </row>
    <row r="49" spans="2:43" ht="17.45" customHeight="1" x14ac:dyDescent="0.45">
      <c r="B49" s="45" t="s">
        <v>43</v>
      </c>
      <c r="C49" s="9" t="s">
        <v>86</v>
      </c>
      <c r="D49" s="9"/>
      <c r="E49" s="9"/>
      <c r="F49" s="9"/>
      <c r="G49" s="9"/>
      <c r="H49" s="9"/>
      <c r="I49" s="9"/>
      <c r="J49" s="9"/>
      <c r="K49" s="9"/>
      <c r="L49" s="9"/>
      <c r="M49" s="9"/>
      <c r="N49" s="9"/>
      <c r="O49" s="9"/>
      <c r="P49" s="9"/>
      <c r="R49" s="60"/>
      <c r="S49" s="70" t="s">
        <v>347</v>
      </c>
      <c r="AQ49" s="64" t="s">
        <v>500</v>
      </c>
    </row>
    <row r="50" spans="2:43" ht="17.45" customHeight="1" thickBot="1" x14ac:dyDescent="0.5">
      <c r="B50" s="46"/>
      <c r="C50" s="9" t="s">
        <v>194</v>
      </c>
      <c r="D50" s="9"/>
      <c r="E50" s="9"/>
      <c r="F50" s="9"/>
      <c r="G50" s="9"/>
      <c r="H50" s="9"/>
      <c r="I50" s="9"/>
      <c r="J50" s="9"/>
      <c r="K50" s="9"/>
      <c r="L50" s="9"/>
      <c r="M50" s="9"/>
      <c r="N50" s="9"/>
      <c r="O50" s="9"/>
      <c r="P50" s="9"/>
      <c r="R50" s="60"/>
      <c r="S50" s="70"/>
      <c r="AQ50" s="64" t="s">
        <v>502</v>
      </c>
    </row>
    <row r="51" spans="2:43" ht="17.45" customHeight="1" thickBot="1" x14ac:dyDescent="0.5">
      <c r="B51" s="45" t="s">
        <v>45</v>
      </c>
      <c r="C51" s="9" t="s">
        <v>87</v>
      </c>
      <c r="D51" s="9"/>
      <c r="E51" s="9"/>
      <c r="F51" s="9"/>
      <c r="G51" s="9"/>
      <c r="H51" s="9"/>
      <c r="I51" s="9"/>
      <c r="J51" s="9"/>
      <c r="K51" s="9"/>
      <c r="L51" s="9"/>
      <c r="M51" s="9"/>
      <c r="N51" s="9"/>
      <c r="O51" s="9"/>
      <c r="P51" s="9"/>
      <c r="R51" s="60"/>
      <c r="T51" s="66" t="s">
        <v>227</v>
      </c>
      <c r="U51" s="105"/>
      <c r="V51" s="62" t="s">
        <v>225</v>
      </c>
      <c r="W51" s="86"/>
      <c r="X51" s="86"/>
      <c r="Y51" s="86"/>
      <c r="Z51" s="86"/>
      <c r="AQ51" s="64" t="s">
        <v>503</v>
      </c>
    </row>
    <row r="52" spans="2:43" ht="17.45" customHeight="1" thickBot="1" x14ac:dyDescent="0.5">
      <c r="B52" s="9"/>
      <c r="C52" s="9" t="s">
        <v>195</v>
      </c>
      <c r="D52" s="9"/>
      <c r="E52" s="9"/>
      <c r="F52" s="9"/>
      <c r="G52" s="9"/>
      <c r="H52" s="9"/>
      <c r="I52" s="9"/>
      <c r="J52" s="9"/>
      <c r="K52" s="9"/>
      <c r="L52" s="9"/>
      <c r="M52" s="9"/>
      <c r="N52" s="9"/>
      <c r="O52" s="9"/>
      <c r="P52" s="9"/>
      <c r="R52" s="60"/>
      <c r="S52" s="62"/>
      <c r="T52" s="62"/>
      <c r="AQ52" s="64" t="s">
        <v>504</v>
      </c>
    </row>
    <row r="53" spans="2:43" ht="17.45" customHeight="1" thickBot="1" x14ac:dyDescent="0.5">
      <c r="R53" s="60"/>
      <c r="T53" s="66" t="s">
        <v>110</v>
      </c>
      <c r="U53" s="258"/>
      <c r="V53" s="259"/>
      <c r="W53" s="259"/>
      <c r="X53" s="259"/>
      <c r="Y53" s="260"/>
      <c r="Z53" s="86"/>
      <c r="AA53" s="86"/>
      <c r="AB53" s="90"/>
      <c r="AQ53" s="64" t="s">
        <v>505</v>
      </c>
    </row>
    <row r="54" spans="2:43" ht="17.45" customHeight="1" thickBot="1" x14ac:dyDescent="0.5">
      <c r="B54" s="1" t="s">
        <v>88</v>
      </c>
      <c r="R54" s="60"/>
      <c r="T54" s="66" t="s">
        <v>226</v>
      </c>
      <c r="U54" s="252"/>
      <c r="V54" s="253"/>
      <c r="W54" s="253"/>
      <c r="X54" s="253"/>
      <c r="Y54" s="254"/>
      <c r="Z54" s="86"/>
      <c r="AA54" s="86"/>
      <c r="AB54" s="90"/>
      <c r="AH54" s="91" t="s">
        <v>250</v>
      </c>
      <c r="AI54" s="91" t="s">
        <v>251</v>
      </c>
      <c r="AJ54" s="84" t="s">
        <v>327</v>
      </c>
      <c r="AK54" s="91" t="s">
        <v>252</v>
      </c>
      <c r="AL54" s="74" t="s">
        <v>248</v>
      </c>
      <c r="AQ54" s="64" t="s">
        <v>506</v>
      </c>
    </row>
    <row r="55" spans="2:43" ht="17.45" customHeight="1" thickBot="1" x14ac:dyDescent="0.5">
      <c r="B55" s="206" t="s">
        <v>89</v>
      </c>
      <c r="C55" s="206"/>
      <c r="D55" s="206"/>
      <c r="E55" s="206" t="s">
        <v>90</v>
      </c>
      <c r="F55" s="206"/>
      <c r="G55" s="206"/>
      <c r="H55" s="223" t="s">
        <v>665</v>
      </c>
      <c r="I55" s="223"/>
      <c r="J55" s="223"/>
      <c r="K55" s="223"/>
      <c r="L55" s="223"/>
      <c r="M55" s="223"/>
      <c r="N55" s="223"/>
      <c r="O55" s="223"/>
      <c r="P55" s="202"/>
      <c r="R55" s="60"/>
      <c r="U55" s="62" t="s">
        <v>23</v>
      </c>
      <c r="V55" s="62" t="s">
        <v>25</v>
      </c>
      <c r="W55" s="86"/>
      <c r="X55" s="86"/>
      <c r="Y55" s="86"/>
      <c r="AA55" s="86"/>
      <c r="AB55" s="90"/>
      <c r="AG55" s="92"/>
      <c r="AH55" s="74" t="s">
        <v>249</v>
      </c>
      <c r="AI55" s="74" t="s">
        <v>249</v>
      </c>
      <c r="AJ55" s="84" t="s">
        <v>328</v>
      </c>
      <c r="AK55" s="74" t="s">
        <v>215</v>
      </c>
      <c r="AL55" s="74" t="s">
        <v>211</v>
      </c>
      <c r="AQ55" s="64" t="s">
        <v>507</v>
      </c>
    </row>
    <row r="56" spans="2:43" ht="17.45" customHeight="1" thickBot="1" x14ac:dyDescent="0.5">
      <c r="B56" s="230" t="str">
        <f>IF(U51="代表者",様式第１!AM25,U53&amp;" "&amp;U54)&amp;""</f>
        <v xml:space="preserve"> </v>
      </c>
      <c r="C56" s="231"/>
      <c r="D56" s="232"/>
      <c r="E56" s="230" t="str">
        <f>IF(U51="代表者",様式第１!AM27&amp;" "&amp;様式第１!AN27,U56&amp;" "&amp;V56)&amp;""</f>
        <v xml:space="preserve"> </v>
      </c>
      <c r="F56" s="231"/>
      <c r="G56" s="232"/>
      <c r="H56" s="236" t="s">
        <v>222</v>
      </c>
      <c r="I56" s="237"/>
      <c r="J56" s="237"/>
      <c r="K56" s="237"/>
      <c r="L56" s="224" t="str">
        <f>U58&amp;""</f>
        <v/>
      </c>
      <c r="M56" s="224"/>
      <c r="N56" s="224"/>
      <c r="O56" s="224"/>
      <c r="P56" s="225"/>
      <c r="R56" s="60"/>
      <c r="T56" s="66" t="s">
        <v>229</v>
      </c>
      <c r="U56" s="139"/>
      <c r="V56" s="255"/>
      <c r="W56" s="256"/>
      <c r="X56" s="256"/>
      <c r="Y56" s="257"/>
      <c r="AA56" s="86"/>
      <c r="AB56" s="90"/>
      <c r="AG56" s="74" t="s">
        <v>246</v>
      </c>
      <c r="AH56" s="74">
        <f>COUNTIF(U59:U59,".*")</f>
        <v>0</v>
      </c>
      <c r="AI56" s="95">
        <f>COUNTIF(U59:U59,"*.")</f>
        <v>0</v>
      </c>
      <c r="AJ56" s="74">
        <f>COUNTIF(U59:U59,"*@*")</f>
        <v>0</v>
      </c>
      <c r="AK56" s="74" t="s">
        <v>211</v>
      </c>
      <c r="AL56" s="74" t="b">
        <f>AND(AH56=0,AI56=0,AJ56=0)</f>
        <v>1</v>
      </c>
      <c r="AQ56" s="64" t="s">
        <v>518</v>
      </c>
    </row>
    <row r="57" spans="2:43" ht="17.45" customHeight="1" thickBot="1" x14ac:dyDescent="0.5">
      <c r="B57" s="230"/>
      <c r="C57" s="231"/>
      <c r="D57" s="232"/>
      <c r="E57" s="230"/>
      <c r="F57" s="231"/>
      <c r="G57" s="232"/>
      <c r="H57" s="238" t="s">
        <v>91</v>
      </c>
      <c r="I57" s="184"/>
      <c r="J57" s="184"/>
      <c r="K57" s="184"/>
      <c r="L57" s="226" t="str">
        <f>IF(OR(U59="",Z59=""),"",U59&amp;Y59&amp;Z59)</f>
        <v/>
      </c>
      <c r="M57" s="226"/>
      <c r="N57" s="226"/>
      <c r="O57" s="226"/>
      <c r="P57" s="227"/>
      <c r="R57" s="60"/>
      <c r="T57" s="66"/>
      <c r="U57" s="61"/>
      <c r="V57" s="61"/>
      <c r="W57" s="61"/>
      <c r="X57" s="61"/>
      <c r="Y57" s="61"/>
      <c r="Z57" s="61"/>
      <c r="AA57" s="61"/>
      <c r="AG57" s="74" t="s">
        <v>247</v>
      </c>
      <c r="AH57" s="95">
        <f>COUNTIF(Z59,".*")</f>
        <v>0</v>
      </c>
      <c r="AI57" s="95">
        <f>COUNTIF(Z59,"*.")</f>
        <v>0</v>
      </c>
      <c r="AJ57" s="74">
        <f>COUNTIF(Z59,"*@*")</f>
        <v>0</v>
      </c>
      <c r="AK57" s="74">
        <f>IF(Z59&lt;&gt;"",COUNTIF(Z59:Z59,"*.*"),99)</f>
        <v>99</v>
      </c>
      <c r="AL57" s="74" t="b">
        <f>AND(AH57=0,AI57=0,AJ57=0)</f>
        <v>1</v>
      </c>
      <c r="AQ57" s="64" t="s">
        <v>520</v>
      </c>
    </row>
    <row r="58" spans="2:43" ht="17.45" customHeight="1" thickBot="1" x14ac:dyDescent="0.5">
      <c r="B58" s="233"/>
      <c r="C58" s="234"/>
      <c r="D58" s="235"/>
      <c r="E58" s="233"/>
      <c r="F58" s="234"/>
      <c r="G58" s="235"/>
      <c r="H58" s="239"/>
      <c r="I58" s="240"/>
      <c r="J58" s="240"/>
      <c r="K58" s="240"/>
      <c r="L58" s="228"/>
      <c r="M58" s="228"/>
      <c r="N58" s="228"/>
      <c r="O58" s="228"/>
      <c r="P58" s="229"/>
      <c r="R58" s="60"/>
      <c r="T58" s="66" t="s">
        <v>230</v>
      </c>
      <c r="U58" s="106"/>
      <c r="V58" s="93" t="str">
        <f>"入力桁数　"&amp;LEN(SUBSTITUTE(SUBSTITUTE(SUBSTITUTE(U58,"-",""),"(",""),")",""))</f>
        <v>入力桁数　0</v>
      </c>
      <c r="W58" s="61"/>
      <c r="X58" s="94"/>
      <c r="Y58" s="94"/>
      <c r="Z58" s="61"/>
      <c r="AA58" s="86"/>
      <c r="AB58" s="90"/>
      <c r="AQ58" s="64" t="s">
        <v>521</v>
      </c>
    </row>
    <row r="59" spans="2:43" ht="17.45" customHeight="1" thickBot="1" x14ac:dyDescent="0.5">
      <c r="R59" s="60"/>
      <c r="T59" s="66" t="s">
        <v>231</v>
      </c>
      <c r="U59" s="243"/>
      <c r="V59" s="244"/>
      <c r="W59" s="244"/>
      <c r="X59" s="245"/>
      <c r="Y59" s="96" t="s">
        <v>118</v>
      </c>
      <c r="Z59" s="246"/>
      <c r="AA59" s="247"/>
      <c r="AB59" s="90"/>
      <c r="AQ59" s="64" t="s">
        <v>522</v>
      </c>
    </row>
    <row r="60" spans="2:43" x14ac:dyDescent="0.45">
      <c r="R60" s="60"/>
      <c r="U60" s="89" t="str">
        <f>IF($AH56=1,$AH$54,IF($AI56=1,$AI$54,IF(AJ56=1,$AJ$54,"")))</f>
        <v/>
      </c>
      <c r="V60" s="97"/>
      <c r="W60" s="97"/>
      <c r="X60" s="97"/>
      <c r="Y60" s="97"/>
      <c r="Z60" s="89" t="str">
        <f>IF($AH57=1,$AH$54,IF($AI57=1,$AI$54,IF($AK57=0,$AK$54,IF(AJ57=1,$AJ$55,""))))</f>
        <v/>
      </c>
      <c r="AQ60" s="64" t="s">
        <v>523</v>
      </c>
    </row>
    <row r="61" spans="2:43" x14ac:dyDescent="0.45">
      <c r="R61" s="60"/>
      <c r="U61" s="171"/>
      <c r="Z61" s="171"/>
      <c r="AQ61" s="64" t="s">
        <v>524</v>
      </c>
    </row>
    <row r="62" spans="2:43" x14ac:dyDescent="0.45">
      <c r="R62" s="60"/>
      <c r="AQ62" s="64" t="s">
        <v>525</v>
      </c>
    </row>
    <row r="63" spans="2:43" x14ac:dyDescent="0.45">
      <c r="R63" s="60"/>
      <c r="AQ63" s="64" t="s">
        <v>526</v>
      </c>
    </row>
    <row r="64" spans="2:43" x14ac:dyDescent="0.45">
      <c r="R64" s="60"/>
      <c r="AQ64" s="64" t="s">
        <v>527</v>
      </c>
    </row>
    <row r="65" spans="18:43" x14ac:dyDescent="0.45">
      <c r="R65" s="60"/>
      <c r="AQ65" s="64" t="s">
        <v>528</v>
      </c>
    </row>
    <row r="66" spans="18:43" x14ac:dyDescent="0.45">
      <c r="R66" s="60"/>
      <c r="AQ66" s="64" t="s">
        <v>529</v>
      </c>
    </row>
    <row r="67" spans="18:43" x14ac:dyDescent="0.45">
      <c r="R67" s="60"/>
      <c r="AQ67" s="64" t="s">
        <v>530</v>
      </c>
    </row>
    <row r="68" spans="18:43" x14ac:dyDescent="0.45">
      <c r="R68" s="60"/>
      <c r="AQ68" s="64" t="s">
        <v>531</v>
      </c>
    </row>
    <row r="69" spans="18:43" x14ac:dyDescent="0.45">
      <c r="R69" s="60"/>
      <c r="AQ69" s="64" t="s">
        <v>532</v>
      </c>
    </row>
    <row r="70" spans="18:43" x14ac:dyDescent="0.45">
      <c r="R70" s="60"/>
      <c r="AQ70" s="64" t="s">
        <v>685</v>
      </c>
    </row>
    <row r="71" spans="18:43" x14ac:dyDescent="0.45">
      <c r="R71" s="60"/>
      <c r="AQ71" s="64" t="s">
        <v>554</v>
      </c>
    </row>
    <row r="72" spans="18:43" x14ac:dyDescent="0.45">
      <c r="R72" s="60"/>
      <c r="AQ72" s="64" t="s">
        <v>556</v>
      </c>
    </row>
    <row r="73" spans="18:43" x14ac:dyDescent="0.45">
      <c r="R73" s="60"/>
      <c r="AQ73" s="64" t="s">
        <v>557</v>
      </c>
    </row>
    <row r="74" spans="18:43" x14ac:dyDescent="0.45">
      <c r="R74" s="60"/>
      <c r="AQ74" s="64" t="s">
        <v>559</v>
      </c>
    </row>
    <row r="75" spans="18:43" x14ac:dyDescent="0.45">
      <c r="R75" s="60"/>
      <c r="AQ75" s="64" t="s">
        <v>562</v>
      </c>
    </row>
    <row r="76" spans="18:43" x14ac:dyDescent="0.45">
      <c r="R76" s="60"/>
      <c r="AQ76" s="64" t="s">
        <v>566</v>
      </c>
    </row>
    <row r="77" spans="18:43" x14ac:dyDescent="0.45">
      <c r="R77" s="60"/>
      <c r="AQ77" s="64" t="s">
        <v>568</v>
      </c>
    </row>
    <row r="78" spans="18:43" x14ac:dyDescent="0.45">
      <c r="R78" s="60"/>
      <c r="AQ78" s="64" t="s">
        <v>570</v>
      </c>
    </row>
    <row r="79" spans="18:43" x14ac:dyDescent="0.45">
      <c r="R79" s="60"/>
      <c r="AQ79" s="64" t="s">
        <v>572</v>
      </c>
    </row>
    <row r="80" spans="18:43" x14ac:dyDescent="0.45">
      <c r="R80" s="60"/>
      <c r="AQ80" s="64" t="s">
        <v>573</v>
      </c>
    </row>
    <row r="81" spans="43:43" x14ac:dyDescent="0.45">
      <c r="AQ81" s="64" t="s">
        <v>574</v>
      </c>
    </row>
    <row r="82" spans="43:43" x14ac:dyDescent="0.45">
      <c r="AQ82" s="64" t="s">
        <v>588</v>
      </c>
    </row>
    <row r="83" spans="43:43" x14ac:dyDescent="0.45">
      <c r="AQ83" s="64" t="s">
        <v>590</v>
      </c>
    </row>
    <row r="84" spans="43:43" x14ac:dyDescent="0.45">
      <c r="AQ84" s="64" t="s">
        <v>591</v>
      </c>
    </row>
    <row r="85" spans="43:43" x14ac:dyDescent="0.45">
      <c r="AQ85" s="64" t="s">
        <v>592</v>
      </c>
    </row>
    <row r="86" spans="43:43" x14ac:dyDescent="0.45">
      <c r="AQ86" s="64" t="s">
        <v>654</v>
      </c>
    </row>
    <row r="87" spans="43:43" x14ac:dyDescent="0.45">
      <c r="AQ87" s="64" t="s">
        <v>689</v>
      </c>
    </row>
    <row r="88" spans="43:43" x14ac:dyDescent="0.45">
      <c r="AQ88" s="64" t="s">
        <v>692</v>
      </c>
    </row>
    <row r="89" spans="43:43" x14ac:dyDescent="0.45">
      <c r="AQ89" s="64" t="s">
        <v>600</v>
      </c>
    </row>
    <row r="90" spans="43:43" x14ac:dyDescent="0.45">
      <c r="AQ90" s="64" t="s">
        <v>604</v>
      </c>
    </row>
    <row r="91" spans="43:43" x14ac:dyDescent="0.45">
      <c r="AQ91" s="64" t="s">
        <v>606</v>
      </c>
    </row>
    <row r="92" spans="43:43" x14ac:dyDescent="0.45">
      <c r="AQ92" s="64" t="s">
        <v>607</v>
      </c>
    </row>
    <row r="93" spans="43:43" x14ac:dyDescent="0.45">
      <c r="AQ93" s="64" t="s">
        <v>608</v>
      </c>
    </row>
    <row r="94" spans="43:43" x14ac:dyDescent="0.45">
      <c r="AQ94" s="64" t="s">
        <v>610</v>
      </c>
    </row>
    <row r="95" spans="43:43" x14ac:dyDescent="0.45">
      <c r="AQ95" s="64" t="s">
        <v>611</v>
      </c>
    </row>
    <row r="96" spans="43:43" x14ac:dyDescent="0.45">
      <c r="AQ96" s="64" t="s">
        <v>613</v>
      </c>
    </row>
    <row r="97" spans="43:43" x14ac:dyDescent="0.45">
      <c r="AQ97" s="64" t="s">
        <v>614</v>
      </c>
    </row>
    <row r="98" spans="43:43" x14ac:dyDescent="0.45">
      <c r="AQ98" s="64" t="s">
        <v>615</v>
      </c>
    </row>
    <row r="99" spans="43:43" x14ac:dyDescent="0.45">
      <c r="AQ99" s="64" t="s">
        <v>616</v>
      </c>
    </row>
    <row r="100" spans="43:43" x14ac:dyDescent="0.45">
      <c r="AQ100" s="64" t="s">
        <v>617</v>
      </c>
    </row>
    <row r="101" spans="43:43" x14ac:dyDescent="0.45">
      <c r="AQ101" s="64" t="s">
        <v>618</v>
      </c>
    </row>
    <row r="102" spans="43:43" x14ac:dyDescent="0.45">
      <c r="AQ102" s="64" t="s">
        <v>629</v>
      </c>
    </row>
    <row r="103" spans="43:43" x14ac:dyDescent="0.45">
      <c r="AQ103" s="64" t="s">
        <v>634</v>
      </c>
    </row>
    <row r="104" spans="43:43" x14ac:dyDescent="0.45">
      <c r="AQ104" s="64" t="s">
        <v>638</v>
      </c>
    </row>
    <row r="105" spans="43:43" x14ac:dyDescent="0.45">
      <c r="AQ105" s="64" t="s">
        <v>639</v>
      </c>
    </row>
    <row r="106" spans="43:43" x14ac:dyDescent="0.45">
      <c r="AQ106" s="64" t="s">
        <v>661</v>
      </c>
    </row>
    <row r="107" spans="43:43" x14ac:dyDescent="0.45">
      <c r="AQ107" s="64" t="s">
        <v>662</v>
      </c>
    </row>
    <row r="108" spans="43:43" x14ac:dyDescent="0.45">
      <c r="AQ108" s="64" t="s">
        <v>663</v>
      </c>
    </row>
    <row r="109" spans="43:43" x14ac:dyDescent="0.45">
      <c r="AQ109" s="64" t="s">
        <v>664</v>
      </c>
    </row>
    <row r="110" spans="43:43" x14ac:dyDescent="0.45">
      <c r="AQ110" s="64" t="s">
        <v>671</v>
      </c>
    </row>
    <row r="111" spans="43:43" x14ac:dyDescent="0.45">
      <c r="AQ111" s="64" t="s">
        <v>672</v>
      </c>
    </row>
    <row r="112" spans="43:43" x14ac:dyDescent="0.45">
      <c r="AQ112" s="64" t="s">
        <v>673</v>
      </c>
    </row>
    <row r="113" spans="43:43" x14ac:dyDescent="0.45">
      <c r="AQ113" s="64" t="s">
        <v>704</v>
      </c>
    </row>
    <row r="114" spans="43:43" x14ac:dyDescent="0.45">
      <c r="AQ114" s="64" t="s">
        <v>707</v>
      </c>
    </row>
    <row r="115" spans="43:43" x14ac:dyDescent="0.45">
      <c r="AQ115" s="64" t="s">
        <v>709</v>
      </c>
    </row>
    <row r="116" spans="43:43" x14ac:dyDescent="0.45">
      <c r="AQ116" s="64" t="s">
        <v>711</v>
      </c>
    </row>
    <row r="117" spans="43:43" x14ac:dyDescent="0.45">
      <c r="AQ117" s="64" t="s">
        <v>713</v>
      </c>
    </row>
    <row r="118" spans="43:43" x14ac:dyDescent="0.45">
      <c r="AQ118" s="64" t="s">
        <v>649</v>
      </c>
    </row>
  </sheetData>
  <sheetProtection algorithmName="SHA-512" hashValue="76T1dQ5pXGy84KDnsuMdJiVbzNsPZtVKvLJsrgxDd8JFcNC+7bdxZNf6gMbUkJPN1D6g/Ous1d1pFAqLzVQGqA==" saltValue="ND3KHCkyPKsGgyxBgBKd9Q==" spinCount="100000" sheet="1" objects="1" formatRows="0" selectLockedCells="1"/>
  <mergeCells count="198">
    <mergeCell ref="U59:X59"/>
    <mergeCell ref="Z59:AA59"/>
    <mergeCell ref="Z35:AA35"/>
    <mergeCell ref="U9:Y9"/>
    <mergeCell ref="U10:Y10"/>
    <mergeCell ref="V38:Y38"/>
    <mergeCell ref="V39:Y39"/>
    <mergeCell ref="V40:Y40"/>
    <mergeCell ref="V41:Y41"/>
    <mergeCell ref="V42:Y42"/>
    <mergeCell ref="V43:Y43"/>
    <mergeCell ref="V44:Y44"/>
    <mergeCell ref="U54:Y54"/>
    <mergeCell ref="V56:Y56"/>
    <mergeCell ref="V45:Y45"/>
    <mergeCell ref="U53:Y53"/>
    <mergeCell ref="V36:Y36"/>
    <mergeCell ref="V37:Y37"/>
    <mergeCell ref="U35:Y35"/>
    <mergeCell ref="AB20:AC20"/>
    <mergeCell ref="U11:Y11"/>
    <mergeCell ref="U12:Y12"/>
    <mergeCell ref="U13:Y13"/>
    <mergeCell ref="U14:Y14"/>
    <mergeCell ref="U15:Y15"/>
    <mergeCell ref="U16:Y16"/>
    <mergeCell ref="U17:Y17"/>
    <mergeCell ref="U18:Y18"/>
    <mergeCell ref="L56:P56"/>
    <mergeCell ref="L57:P58"/>
    <mergeCell ref="B46:C46"/>
    <mergeCell ref="D46:F46"/>
    <mergeCell ref="N46:P46"/>
    <mergeCell ref="J46:M46"/>
    <mergeCell ref="G46:I46"/>
    <mergeCell ref="B55:D55"/>
    <mergeCell ref="B56:D58"/>
    <mergeCell ref="E55:G55"/>
    <mergeCell ref="E56:G58"/>
    <mergeCell ref="H55:P55"/>
    <mergeCell ref="H56:K56"/>
    <mergeCell ref="H57:K58"/>
    <mergeCell ref="B44:C44"/>
    <mergeCell ref="D44:F44"/>
    <mergeCell ref="N44:P44"/>
    <mergeCell ref="B45:C45"/>
    <mergeCell ref="D45:F45"/>
    <mergeCell ref="N45:P45"/>
    <mergeCell ref="G44:I44"/>
    <mergeCell ref="G45:I45"/>
    <mergeCell ref="J44:M44"/>
    <mergeCell ref="J45:M45"/>
    <mergeCell ref="B42:C42"/>
    <mergeCell ref="D42:F42"/>
    <mergeCell ref="N42:P42"/>
    <mergeCell ref="B43:C43"/>
    <mergeCell ref="D43:F43"/>
    <mergeCell ref="N43:P43"/>
    <mergeCell ref="G42:I42"/>
    <mergeCell ref="G43:I43"/>
    <mergeCell ref="J42:M42"/>
    <mergeCell ref="J43:M43"/>
    <mergeCell ref="B40:C40"/>
    <mergeCell ref="D40:F40"/>
    <mergeCell ref="N40:P40"/>
    <mergeCell ref="B41:C41"/>
    <mergeCell ref="D41:F41"/>
    <mergeCell ref="N41:P41"/>
    <mergeCell ref="G40:I40"/>
    <mergeCell ref="G41:I41"/>
    <mergeCell ref="J40:M40"/>
    <mergeCell ref="J41:M41"/>
    <mergeCell ref="B38:C38"/>
    <mergeCell ref="D38:F38"/>
    <mergeCell ref="N38:P38"/>
    <mergeCell ref="B39:C39"/>
    <mergeCell ref="D39:F39"/>
    <mergeCell ref="N39:P39"/>
    <mergeCell ref="G38:I38"/>
    <mergeCell ref="G39:I39"/>
    <mergeCell ref="J38:M38"/>
    <mergeCell ref="J39:M39"/>
    <mergeCell ref="B37:C37"/>
    <mergeCell ref="D37:F37"/>
    <mergeCell ref="N37:P37"/>
    <mergeCell ref="B36:C36"/>
    <mergeCell ref="D36:F36"/>
    <mergeCell ref="N36:P36"/>
    <mergeCell ref="B35:C35"/>
    <mergeCell ref="D35:F35"/>
    <mergeCell ref="N35:P35"/>
    <mergeCell ref="G35:I35"/>
    <mergeCell ref="G36:I36"/>
    <mergeCell ref="G37:I37"/>
    <mergeCell ref="J35:M35"/>
    <mergeCell ref="J36:M36"/>
    <mergeCell ref="J37:M37"/>
    <mergeCell ref="B31:C31"/>
    <mergeCell ref="D31:E31"/>
    <mergeCell ref="G31:H31"/>
    <mergeCell ref="M31:N31"/>
    <mergeCell ref="B30:C30"/>
    <mergeCell ref="D30:E30"/>
    <mergeCell ref="G30:H30"/>
    <mergeCell ref="M30:N30"/>
    <mergeCell ref="J30:L30"/>
    <mergeCell ref="J31:L31"/>
    <mergeCell ref="B29:C29"/>
    <mergeCell ref="D29:E29"/>
    <mergeCell ref="G29:H29"/>
    <mergeCell ref="M29:N29"/>
    <mergeCell ref="B28:C28"/>
    <mergeCell ref="D28:E28"/>
    <mergeCell ref="G28:H28"/>
    <mergeCell ref="M28:N28"/>
    <mergeCell ref="J28:L28"/>
    <mergeCell ref="J29:L29"/>
    <mergeCell ref="B27:C27"/>
    <mergeCell ref="D27:E27"/>
    <mergeCell ref="G27:H27"/>
    <mergeCell ref="M27:N27"/>
    <mergeCell ref="B26:C26"/>
    <mergeCell ref="D26:E26"/>
    <mergeCell ref="G26:H26"/>
    <mergeCell ref="M26:N26"/>
    <mergeCell ref="J26:L26"/>
    <mergeCell ref="J27:L27"/>
    <mergeCell ref="B25:C25"/>
    <mergeCell ref="D25:E25"/>
    <mergeCell ref="G25:H25"/>
    <mergeCell ref="M25:N25"/>
    <mergeCell ref="B24:C24"/>
    <mergeCell ref="D24:E24"/>
    <mergeCell ref="G24:H24"/>
    <mergeCell ref="M24:N24"/>
    <mergeCell ref="J24:L24"/>
    <mergeCell ref="J25:L25"/>
    <mergeCell ref="B23:C23"/>
    <mergeCell ref="D23:E23"/>
    <mergeCell ref="G23:H23"/>
    <mergeCell ref="M23:N23"/>
    <mergeCell ref="B22:C22"/>
    <mergeCell ref="D22:E22"/>
    <mergeCell ref="G22:H22"/>
    <mergeCell ref="M22:N22"/>
    <mergeCell ref="J22:L22"/>
    <mergeCell ref="J23:L23"/>
    <mergeCell ref="B21:C21"/>
    <mergeCell ref="D21:F21"/>
    <mergeCell ref="O21:P21"/>
    <mergeCell ref="V21:Y21"/>
    <mergeCell ref="B18:C18"/>
    <mergeCell ref="S18:T18"/>
    <mergeCell ref="B17:C17"/>
    <mergeCell ref="S17:T17"/>
    <mergeCell ref="G21:I21"/>
    <mergeCell ref="J17:P17"/>
    <mergeCell ref="J18:P18"/>
    <mergeCell ref="J21:N21"/>
    <mergeCell ref="S19:AA20"/>
    <mergeCell ref="E18:I18"/>
    <mergeCell ref="E17:I17"/>
    <mergeCell ref="B4:C8"/>
    <mergeCell ref="D4:D8"/>
    <mergeCell ref="E4:I8"/>
    <mergeCell ref="J4:P8"/>
    <mergeCell ref="B10:C10"/>
    <mergeCell ref="S10:T10"/>
    <mergeCell ref="B9:C9"/>
    <mergeCell ref="S9:T9"/>
    <mergeCell ref="E9:I9"/>
    <mergeCell ref="E10:I10"/>
    <mergeCell ref="J9:P9"/>
    <mergeCell ref="J10:P10"/>
    <mergeCell ref="J11:P11"/>
    <mergeCell ref="J12:P12"/>
    <mergeCell ref="J13:P13"/>
    <mergeCell ref="J14:P14"/>
    <mergeCell ref="B13:C13"/>
    <mergeCell ref="S13:T13"/>
    <mergeCell ref="B16:C16"/>
    <mergeCell ref="S16:T16"/>
    <mergeCell ref="B15:C15"/>
    <mergeCell ref="S15:T15"/>
    <mergeCell ref="J15:P15"/>
    <mergeCell ref="J16:P16"/>
    <mergeCell ref="B12:C12"/>
    <mergeCell ref="S12:T12"/>
    <mergeCell ref="B11:C11"/>
    <mergeCell ref="S11:T11"/>
    <mergeCell ref="B14:C14"/>
    <mergeCell ref="S14:T14"/>
    <mergeCell ref="E11:I11"/>
    <mergeCell ref="E12:I12"/>
    <mergeCell ref="E13:I13"/>
    <mergeCell ref="E14:I14"/>
    <mergeCell ref="E15:I15"/>
    <mergeCell ref="E16:I16"/>
  </mergeCells>
  <phoneticPr fontId="4"/>
  <conditionalFormatting sqref="S24:S31">
    <cfRule type="expression" dxfId="12" priority="3" stopIfTrue="1">
      <formula>$S23=""</formula>
    </cfRule>
    <cfRule type="expression" dxfId="11" priority="10" stopIfTrue="1">
      <formula>OR($AG24&gt;3,$AH24&gt;0,$AI24=0)</formula>
    </cfRule>
  </conditionalFormatting>
  <conditionalFormatting sqref="S23:T31">
    <cfRule type="expression" dxfId="10" priority="4" stopIfTrue="1">
      <formula>$AJ23=1</formula>
    </cfRule>
  </conditionalFormatting>
  <conditionalFormatting sqref="S25:T31">
    <cfRule type="expression" dxfId="9" priority="11" stopIfTrue="1">
      <formula>3&lt;$AG25</formula>
    </cfRule>
  </conditionalFormatting>
  <conditionalFormatting sqref="S10:AC18">
    <cfRule type="expression" dxfId="8" priority="2" stopIfTrue="1">
      <formula>AND($S9="",$U9="")</formula>
    </cfRule>
  </conditionalFormatting>
  <conditionalFormatting sqref="U23:U31">
    <cfRule type="expression" dxfId="7" priority="5" stopIfTrue="1">
      <formula>$S23=""</formula>
    </cfRule>
  </conditionalFormatting>
  <conditionalFormatting sqref="U37:U45 Z37:Z45">
    <cfRule type="expression" dxfId="6" priority="6" stopIfTrue="1">
      <formula>$S23=""</formula>
    </cfRule>
  </conditionalFormatting>
  <conditionalFormatting sqref="U53:U54 U56:V56">
    <cfRule type="expression" dxfId="5" priority="14" stopIfTrue="1">
      <formula>$U$51="代表者"</formula>
    </cfRule>
  </conditionalFormatting>
  <conditionalFormatting sqref="U56:V56 U22:AC31 U36:U45 S9:V9 Z9:AB9 U58:U59 Z59">
    <cfRule type="containsBlanks" dxfId="4" priority="23" stopIfTrue="1">
      <formula>LEN(TRIM(S9))=0</formula>
    </cfRule>
  </conditionalFormatting>
  <conditionalFormatting sqref="U10:AB18">
    <cfRule type="expression" dxfId="3" priority="1">
      <formula>AND($S10&lt;&gt;"",U10="")</formula>
    </cfRule>
  </conditionalFormatting>
  <conditionalFormatting sqref="U23:AC31 U37:U45 U53:U54 S23:S31 Z36:Z45 AC9:AC18 S10:V18 Z10:AB18 U51">
    <cfRule type="containsBlanks" dxfId="2" priority="24" stopIfTrue="1">
      <formula>LEN(TRIM(S9))=0</formula>
    </cfRule>
  </conditionalFormatting>
  <conditionalFormatting sqref="V22:AC31">
    <cfRule type="expression" dxfId="1" priority="13" stopIfTrue="1">
      <formula>$U22&lt;&gt;"コードなし"</formula>
    </cfRule>
  </conditionalFormatting>
  <dataValidations count="25">
    <dataValidation type="list" imeMode="disabled" allowBlank="1" showInputMessage="1" showErrorMessage="1" promptTitle="事業場番号" prompt="事業場番号を選択してください。_x000a_選択すると、右の機器コード欄が選択可能になります。_x000a_例）事業場2の場合は、「2」を入力" sqref="S23" xr:uid="{338AA79F-E02B-4371-83CC-828EF70449DB}">
      <formula1>$AO$2:$AO$3</formula1>
    </dataValidation>
    <dataValidation type="list" imeMode="disabled" allowBlank="1" showInputMessage="1" showErrorMessage="1" sqref="S24" xr:uid="{D92B8BBB-F2F1-4A6C-B605-C935B4D74784}">
      <formula1>$AO$2:$AO$4</formula1>
    </dataValidation>
    <dataValidation type="list" imeMode="disabled" allowBlank="1" showInputMessage="1" showErrorMessage="1" sqref="S25" xr:uid="{60FBA77E-65AA-4D05-A61B-7B5CC6A957CB}">
      <formula1>$AO$3:$AO$5</formula1>
    </dataValidation>
    <dataValidation type="list" imeMode="disabled" allowBlank="1" showInputMessage="1" showErrorMessage="1" sqref="S26" xr:uid="{EA8F2786-E07C-421E-AF52-6511E8EBD130}">
      <formula1>$AO$3:$AO$6</formula1>
    </dataValidation>
    <dataValidation type="list" imeMode="disabled" allowBlank="1" showInputMessage="1" showErrorMessage="1" sqref="S27" xr:uid="{1D594F59-BC48-4FB5-827A-38ED40A7334F}">
      <formula1>$AO$3:$AO$7</formula1>
    </dataValidation>
    <dataValidation type="list" imeMode="disabled" allowBlank="1" showInputMessage="1" showErrorMessage="1" sqref="S28" xr:uid="{63EB28D1-865B-4E6E-809F-E3FFEB4F85FF}">
      <formula1>$AO$4:$AO$8</formula1>
    </dataValidation>
    <dataValidation type="list" imeMode="disabled" allowBlank="1" showInputMessage="1" showErrorMessage="1" sqref="S29" xr:uid="{AE53DC76-FAE2-43DF-BB96-34EE4B3E15F4}">
      <formula1>$AO$4:$AO$9</formula1>
    </dataValidation>
    <dataValidation type="list" imeMode="disabled" allowBlank="1" showInputMessage="1" showErrorMessage="1" sqref="S30" xr:uid="{46264E3A-8C03-4F36-9C0A-E5F5B8BE29A7}">
      <formula1>$AO$4:$AO$10</formula1>
    </dataValidation>
    <dataValidation type="list" imeMode="disabled" allowBlank="1" showInputMessage="1" showErrorMessage="1" sqref="S31" xr:uid="{CFC23FBB-502B-46AD-A6BF-C047EF873B96}">
      <formula1>$AO$5:$AO$11</formula1>
    </dataValidation>
    <dataValidation type="list" allowBlank="1" showInputMessage="1" showErrorMessage="1" promptTitle="窓口の担当者（代表者・代表者以外）" prompt="プルダウンから選択してください。_x000a_【代表者】を選択すると、左の様式に「役職」「代表者名」が自動で入ります。" sqref="U51" xr:uid="{8201403C-5E48-43BB-941D-6D0596315660}">
      <formula1>$AR$2:$AR$3</formula1>
    </dataValidation>
    <dataValidation allowBlank="1" showInputMessage="1" showErrorMessage="1" promptTitle="担当部署" prompt="なければ空欄でかまいません。" sqref="U53:V53" xr:uid="{9BCC3A68-730E-46F1-ABB8-C10770948EB8}"/>
    <dataValidation allowBlank="1" showInputMessage="1" showErrorMessage="1" promptTitle="担当者の役職" prompt="なければ空欄でかまいません。" sqref="U54:V54" xr:uid="{375BC1F9-7F15-4E99-A209-81E93B7580C3}"/>
    <dataValidation allowBlank="1" showInputMessage="1" showErrorMessage="1" promptTitle="担当者名_姓" prompt="例）整備　一郎　の場合は、「整備」を入力" sqref="U56" xr:uid="{33CDFF30-DE94-4CA4-A2D1-415BFA35D99B}"/>
    <dataValidation imeMode="disabled" allowBlank="1" showInputMessage="1" showErrorMessage="1" promptTitle="電話番号" prompt="市外局番から入力してください。" sqref="U58" xr:uid="{E8A1CB92-3AEE-494E-A2E3-4642402FC97D}"/>
    <dataValidation imeMode="disabled" allowBlank="1" showInputMessage="1" showErrorMessage="1" promptTitle="E-mailアドレス（@より左側の部分）" prompt="分けて入力してください。_x000a_例） scan_hojokin@05.pacific-hojo.jpの場合は_x000a_「scan_hojokin」を入力" sqref="U59" xr:uid="{DCB1B857-C510-40B9-9A0F-091319C7750A}"/>
    <dataValidation type="whole" imeMode="disabled" operator="greaterThanOrEqual" allowBlank="1" showInputMessage="1" showErrorMessage="1" error="3,000円以上の数字を入力してください" promptTitle="補助対象経費（税抜）" prompt="税抜金額を入力してください。" sqref="U36:U45" xr:uid="{0902039A-1388-4FC8-8B43-18D66689100A}">
      <formula1>3000</formula1>
    </dataValidation>
    <dataValidation type="whole" imeMode="disabled" operator="greaterThanOrEqual" allowBlank="1" showInputMessage="1" showErrorMessage="1" error="数字を入力してください" promptTitle="補助対象外経費（税抜）" prompt="補助金の対象とならない経費（送料など）があれば入力してください。_x000a_なければ空欄でかまいません。" sqref="Z36:Z45" xr:uid="{2CA08388-A6CF-4C1D-BB14-8FEE64DB2CA7}">
      <formula1>0</formula1>
    </dataValidation>
    <dataValidation imeMode="disabled" allowBlank="1" showInputMessage="1" showErrorMessage="1" promptTitle="E-mailアドレス（＠より右側の部分）" prompt="分けて入力してください。_x000a_例） scan_hojokin@05.pacific-hojo.jpの場合は_x000a_「05.pacific-hojo.jp」を入力" sqref="Z59" xr:uid="{DBBDC57D-8F8E-4CFB-9EC1-E873E323F90B}"/>
    <dataValidation type="list" allowBlank="1" showInputMessage="1" showErrorMessage="1" promptTitle="都道府県" prompt="プルダウンから選択してください。" sqref="Z9:Z18" xr:uid="{B87C9CAF-E847-48DB-B520-0016EB512BC8}">
      <formula1>$AP$2:$AP$48</formula1>
    </dataValidation>
    <dataValidation imeMode="disabled" allowBlank="1" showInputMessage="1" showErrorMessage="1" promptTitle="機器コード（手入力）" prompt="補助対象機器一覧の左側にある機器コードを入力してください。" sqref="V22:Y31" xr:uid="{C43E94B1-57E0-4CC6-A124-82CC717F685B}"/>
    <dataValidation imeMode="hiragana" allowBlank="1" showInputMessage="1" showErrorMessage="1" promptTitle="認証書の番号" prompt="認証番号を入力してください。" sqref="S9:T18" xr:uid="{1E0F4948-18C1-43AF-AD08-3B00FA935D86}"/>
    <dataValidation imeMode="hiragana" allowBlank="1" showInputMessage="1" showErrorMessage="1" promptTitle="事業場名" prompt="略さずに正式名称を入力してください。" sqref="U9:Y18" xr:uid="{C88C3AB0-7471-4634-A27C-09115D6AD5F2}"/>
    <dataValidation imeMode="hiragana" allowBlank="1" showInputMessage="1" showErrorMessage="1" sqref="AA9:AB18" xr:uid="{9FE55445-3DD5-4E2B-898C-E3CFC0BF1197}"/>
    <dataValidation allowBlank="1" showInputMessage="1" showErrorMessage="1" promptTitle="担当者名_名" prompt="例）整備　一郎の場合は、「一郎」を入力" sqref="V56:Y56" xr:uid="{093869C9-A6FB-4EF4-B201-FC97D69DB615}"/>
    <dataValidation type="list" imeMode="disabled" allowBlank="1" showInputMessage="1" showErrorMessage="1" promptTitle="機器コード（プルダウン）" prompt="プルダウンから選択してください。_x000a_プルダウンになかった場合は、「コードなし」を選択してください。" sqref="U22:U31" xr:uid="{51C8578F-D512-4251-A4A1-CBE31C5120E8}">
      <formula1>$AQ$2:$AQ$118</formula1>
    </dataValidation>
  </dataValidations>
  <hyperlinks>
    <hyperlink ref="AB20" location="'補助対象機器一覧（～●月●日）'!A6" display="【補助対象機器一覧】シート" xr:uid="{CF1FB01F-B5D9-4CEA-B749-F52886B01FFC}"/>
    <hyperlink ref="AB20:AC20" location="補助対象機器一覧!A10" display="【補助対象機器一覧】シート" xr:uid="{EE7E308E-0B04-48AB-A8EB-0DCD2F045389}"/>
  </hyperlinks>
  <pageMargins left="0.70866141732283472" right="0.51181102362204722" top="0.74803149606299213" bottom="0.74803149606299213" header="0.31496062992125984" footer="0.31496062992125984"/>
  <pageSetup paperSize="9" scale="8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99921-CFD3-4C7E-B644-09BE90DC0289}">
  <sheetPr codeName="Sheet4">
    <tabColor theme="8" tint="0.59999389629810485"/>
    <pageSetUpPr fitToPage="1"/>
  </sheetPr>
  <dimension ref="A1:AA28"/>
  <sheetViews>
    <sheetView showGridLines="0" topLeftCell="D1" zoomScale="85" zoomScaleNormal="85" workbookViewId="0">
      <selection activeCell="S11" sqref="S11"/>
    </sheetView>
  </sheetViews>
  <sheetFormatPr defaultColWidth="8.44140625" defaultRowHeight="17.25" x14ac:dyDescent="0.45"/>
  <cols>
    <col min="1" max="3" width="8.44140625" style="1" hidden="1" customWidth="1"/>
    <col min="4" max="4" width="0.6640625" style="1" customWidth="1"/>
    <col min="5" max="5" width="5.88671875" style="1" customWidth="1"/>
    <col min="6" max="6" width="8.77734375" style="1" customWidth="1"/>
    <col min="7" max="7" width="19.5546875" style="1" customWidth="1"/>
    <col min="8" max="8" width="20.5546875" style="1" customWidth="1"/>
    <col min="9" max="10" width="5.77734375" style="1" customWidth="1"/>
    <col min="11" max="16" width="3.33203125" style="1" customWidth="1"/>
    <col min="17" max="18" width="0.6640625" style="1" customWidth="1"/>
    <col min="19" max="19" width="15.88671875" style="18" customWidth="1"/>
    <col min="20" max="23" width="15.88671875" style="19" customWidth="1"/>
    <col min="24" max="25" width="10.77734375" style="18" customWidth="1"/>
    <col min="26" max="26" width="16.77734375" style="1" customWidth="1"/>
    <col min="27" max="27" width="8.44140625" style="16" hidden="1" customWidth="1"/>
    <col min="28" max="16384" width="8.44140625" style="1"/>
  </cols>
  <sheetData>
    <row r="1" spans="5:27" ht="15.95" customHeight="1" x14ac:dyDescent="0.45">
      <c r="E1" s="1" t="s">
        <v>92</v>
      </c>
      <c r="X1" s="38"/>
      <c r="Y1" s="38"/>
      <c r="Z1" s="37"/>
      <c r="AA1" s="17" t="s">
        <v>119</v>
      </c>
    </row>
    <row r="2" spans="5:27" ht="17.25" customHeight="1" thickBot="1" x14ac:dyDescent="0.5">
      <c r="J2" s="3" t="s">
        <v>193</v>
      </c>
      <c r="K2" s="128" t="str">
        <f>様式第１!AA3</f>
        <v/>
      </c>
      <c r="L2" s="3" t="s">
        <v>4</v>
      </c>
      <c r="M2" s="128" t="str">
        <f>様式第１!AD3</f>
        <v/>
      </c>
      <c r="N2" s="3" t="s">
        <v>5</v>
      </c>
      <c r="O2" s="128" t="str">
        <f>様式第１!AG3</f>
        <v/>
      </c>
      <c r="P2" s="3" t="s">
        <v>6</v>
      </c>
      <c r="S2" s="18" t="s">
        <v>201</v>
      </c>
      <c r="V2" s="145" t="s">
        <v>187</v>
      </c>
      <c r="W2" s="144"/>
      <c r="X2" s="144"/>
      <c r="Y2" s="144"/>
      <c r="Z2" s="26"/>
      <c r="AA2" s="16" t="s">
        <v>120</v>
      </c>
    </row>
    <row r="3" spans="5:27" ht="18" customHeight="1" thickBot="1" x14ac:dyDescent="0.5">
      <c r="E3" s="1" t="s">
        <v>93</v>
      </c>
      <c r="S3" s="18" t="s">
        <v>337</v>
      </c>
      <c r="V3" s="36"/>
      <c r="W3" s="20" t="s">
        <v>134</v>
      </c>
      <c r="X3" s="144"/>
      <c r="Y3" s="144"/>
      <c r="Z3" s="18"/>
      <c r="AA3" s="16" t="s">
        <v>130</v>
      </c>
    </row>
    <row r="4" spans="5:27" ht="18" thickBot="1" x14ac:dyDescent="0.5">
      <c r="V4" s="149"/>
      <c r="W4" s="20" t="s">
        <v>255</v>
      </c>
      <c r="Z4" s="18"/>
    </row>
    <row r="5" spans="5:27" x14ac:dyDescent="0.45">
      <c r="E5" s="206" t="s">
        <v>94</v>
      </c>
      <c r="F5" s="206"/>
      <c r="G5" s="206"/>
      <c r="H5" s="206"/>
      <c r="I5" s="206"/>
      <c r="J5" s="206"/>
      <c r="K5" s="206"/>
      <c r="L5" s="206"/>
      <c r="M5" s="206"/>
      <c r="N5" s="206"/>
      <c r="O5" s="206"/>
      <c r="P5" s="206"/>
      <c r="S5" s="22" t="s">
        <v>234</v>
      </c>
    </row>
    <row r="6" spans="5:27" ht="30" customHeight="1" x14ac:dyDescent="0.45">
      <c r="E6" s="269" t="str">
        <f>様式第１!V11</f>
        <v/>
      </c>
      <c r="F6" s="269"/>
      <c r="G6" s="269"/>
      <c r="H6" s="269"/>
      <c r="I6" s="269"/>
      <c r="J6" s="269"/>
      <c r="K6" s="269"/>
      <c r="L6" s="269"/>
      <c r="M6" s="269"/>
      <c r="N6" s="269"/>
      <c r="O6" s="269"/>
      <c r="P6" s="269"/>
      <c r="S6" s="22"/>
    </row>
    <row r="7" spans="5:27" ht="18" customHeight="1" thickBot="1" x14ac:dyDescent="0.5"/>
    <row r="8" spans="5:27" ht="30" customHeight="1" thickBot="1" x14ac:dyDescent="0.5">
      <c r="E8" s="208" t="s">
        <v>21</v>
      </c>
      <c r="F8" s="210"/>
      <c r="G8" s="206" t="s">
        <v>217</v>
      </c>
      <c r="H8" s="206" t="s">
        <v>95</v>
      </c>
      <c r="I8" s="206" t="s">
        <v>96</v>
      </c>
      <c r="J8" s="206"/>
      <c r="K8" s="206"/>
      <c r="L8" s="206"/>
      <c r="M8" s="206"/>
      <c r="N8" s="206"/>
      <c r="O8" s="206" t="s">
        <v>97</v>
      </c>
      <c r="P8" s="206"/>
      <c r="S8" s="270" t="s">
        <v>121</v>
      </c>
      <c r="T8" s="267" t="s">
        <v>122</v>
      </c>
      <c r="U8" s="268"/>
      <c r="V8" s="274" t="s">
        <v>123</v>
      </c>
      <c r="W8" s="275"/>
      <c r="X8" s="270" t="s">
        <v>124</v>
      </c>
      <c r="Y8" s="272" t="s">
        <v>119</v>
      </c>
    </row>
    <row r="9" spans="5:27" ht="30" customHeight="1" thickBot="1" x14ac:dyDescent="0.5">
      <c r="E9" s="213"/>
      <c r="F9" s="215"/>
      <c r="G9" s="206"/>
      <c r="H9" s="206"/>
      <c r="I9" s="24" t="s">
        <v>98</v>
      </c>
      <c r="J9" s="23" t="s">
        <v>99</v>
      </c>
      <c r="K9" s="201" t="s">
        <v>100</v>
      </c>
      <c r="L9" s="202"/>
      <c r="M9" s="201" t="s">
        <v>101</v>
      </c>
      <c r="N9" s="202"/>
      <c r="O9" s="206"/>
      <c r="P9" s="206"/>
      <c r="S9" s="271"/>
      <c r="T9" s="21" t="s">
        <v>125</v>
      </c>
      <c r="U9" s="28" t="s">
        <v>126</v>
      </c>
      <c r="V9" s="28" t="s">
        <v>128</v>
      </c>
      <c r="W9" s="28" t="s">
        <v>129</v>
      </c>
      <c r="X9" s="271"/>
      <c r="Y9" s="273"/>
    </row>
    <row r="10" spans="5:27" ht="30" customHeight="1" thickBot="1" x14ac:dyDescent="0.5">
      <c r="E10" s="265" t="str">
        <f>S10&amp;""</f>
        <v/>
      </c>
      <c r="F10" s="266"/>
      <c r="G10" s="125" t="str">
        <f>T10&amp;"　"&amp;U10&amp;""</f>
        <v>　</v>
      </c>
      <c r="H10" s="125" t="str">
        <f>V10&amp;"　"&amp;W10&amp;""</f>
        <v>　</v>
      </c>
      <c r="I10" s="126" t="str">
        <f>IF($X10=0,"",$X10)</f>
        <v/>
      </c>
      <c r="J10" s="127" t="str">
        <f>IF($X10=0,"",$X10)</f>
        <v/>
      </c>
      <c r="K10" s="265" t="str">
        <f>IF($X10="","",MONTH($X10))</f>
        <v/>
      </c>
      <c r="L10" s="266"/>
      <c r="M10" s="265" t="str">
        <f>IF($X10="","",DAY($X10))</f>
        <v/>
      </c>
      <c r="N10" s="266"/>
      <c r="O10" s="269" t="str">
        <f>IF(Y10="男","M",IF(Y10="女","F",""))</f>
        <v/>
      </c>
      <c r="P10" s="269"/>
      <c r="S10" s="39" t="str">
        <f>様式第１!AM25&amp;""</f>
        <v/>
      </c>
      <c r="T10" s="40" t="str">
        <f>様式第１!AM27&amp;""</f>
        <v/>
      </c>
      <c r="U10" s="40" t="str">
        <f>様式第１!AN27&amp;""</f>
        <v/>
      </c>
      <c r="V10" s="41" t="str">
        <f>様式第１!AM29&amp;""</f>
        <v/>
      </c>
      <c r="W10" s="40" t="str">
        <f>様式第１!AN29&amp;""</f>
        <v/>
      </c>
      <c r="X10" s="42" t="str">
        <f>IF(様式第１!AM31=0,"",様式第１!AM31)</f>
        <v/>
      </c>
      <c r="Y10" s="43" t="str">
        <f>様式第１!AM32&amp;""</f>
        <v/>
      </c>
    </row>
    <row r="11" spans="5:27" ht="30" customHeight="1" thickBot="1" x14ac:dyDescent="0.5">
      <c r="E11" s="265" t="str">
        <f t="shared" ref="E11:E14" si="0">S11&amp;""</f>
        <v/>
      </c>
      <c r="F11" s="266"/>
      <c r="G11" s="125" t="str">
        <f t="shared" ref="G11:G24" si="1">T11&amp;"　"&amp;U11&amp;""</f>
        <v>　</v>
      </c>
      <c r="H11" s="125" t="str">
        <f t="shared" ref="H11:H24" si="2">V11&amp;"　"&amp;W11&amp;""</f>
        <v>　</v>
      </c>
      <c r="I11" s="126" t="str">
        <f t="shared" ref="I11:I24" si="3">IF($X11=0,"",$X11)</f>
        <v/>
      </c>
      <c r="J11" s="127" t="str">
        <f t="shared" ref="J11:J24" si="4">IF($X11=0,"",$X11)</f>
        <v/>
      </c>
      <c r="K11" s="265" t="str">
        <f t="shared" ref="K11:K24" si="5">IF($X11=0,"",MONTH($X11))</f>
        <v/>
      </c>
      <c r="L11" s="266"/>
      <c r="M11" s="265" t="str">
        <f t="shared" ref="M11:M24" si="6">IF($X11=0,"",DAY($X11))</f>
        <v/>
      </c>
      <c r="N11" s="266"/>
      <c r="O11" s="269" t="str">
        <f t="shared" ref="O11:O24" si="7">IF(Y11="男","M",IF(Y11="女","F",""))</f>
        <v/>
      </c>
      <c r="P11" s="269"/>
      <c r="S11" s="107"/>
      <c r="T11" s="108"/>
      <c r="U11" s="108"/>
      <c r="V11" s="109"/>
      <c r="W11" s="108"/>
      <c r="X11" s="110"/>
      <c r="Y11" s="111"/>
    </row>
    <row r="12" spans="5:27" ht="30" customHeight="1" thickBot="1" x14ac:dyDescent="0.5">
      <c r="E12" s="265" t="str">
        <f t="shared" si="0"/>
        <v/>
      </c>
      <c r="F12" s="266"/>
      <c r="G12" s="125" t="str">
        <f t="shared" si="1"/>
        <v>　</v>
      </c>
      <c r="H12" s="125" t="str">
        <f t="shared" si="2"/>
        <v>　</v>
      </c>
      <c r="I12" s="126" t="str">
        <f t="shared" si="3"/>
        <v/>
      </c>
      <c r="J12" s="127" t="str">
        <f t="shared" si="4"/>
        <v/>
      </c>
      <c r="K12" s="265" t="str">
        <f t="shared" si="5"/>
        <v/>
      </c>
      <c r="L12" s="266"/>
      <c r="M12" s="265" t="str">
        <f t="shared" si="6"/>
        <v/>
      </c>
      <c r="N12" s="266"/>
      <c r="O12" s="269" t="str">
        <f t="shared" si="7"/>
        <v/>
      </c>
      <c r="P12" s="269"/>
      <c r="S12" s="107"/>
      <c r="T12" s="108"/>
      <c r="U12" s="108"/>
      <c r="V12" s="109"/>
      <c r="W12" s="108"/>
      <c r="X12" s="110"/>
      <c r="Y12" s="111"/>
    </row>
    <row r="13" spans="5:27" ht="30" customHeight="1" thickBot="1" x14ac:dyDescent="0.5">
      <c r="E13" s="265" t="str">
        <f t="shared" si="0"/>
        <v/>
      </c>
      <c r="F13" s="266"/>
      <c r="G13" s="125" t="str">
        <f t="shared" si="1"/>
        <v>　</v>
      </c>
      <c r="H13" s="125" t="str">
        <f t="shared" si="2"/>
        <v>　</v>
      </c>
      <c r="I13" s="126" t="str">
        <f t="shared" si="3"/>
        <v/>
      </c>
      <c r="J13" s="127" t="str">
        <f t="shared" si="4"/>
        <v/>
      </c>
      <c r="K13" s="265" t="str">
        <f t="shared" si="5"/>
        <v/>
      </c>
      <c r="L13" s="266"/>
      <c r="M13" s="265" t="str">
        <f t="shared" si="6"/>
        <v/>
      </c>
      <c r="N13" s="266"/>
      <c r="O13" s="269" t="str">
        <f t="shared" si="7"/>
        <v/>
      </c>
      <c r="P13" s="269"/>
      <c r="S13" s="107"/>
      <c r="T13" s="108"/>
      <c r="U13" s="108"/>
      <c r="V13" s="109"/>
      <c r="W13" s="108"/>
      <c r="X13" s="110"/>
      <c r="Y13" s="111"/>
    </row>
    <row r="14" spans="5:27" ht="30" customHeight="1" thickBot="1" x14ac:dyDescent="0.5">
      <c r="E14" s="265" t="str">
        <f t="shared" si="0"/>
        <v/>
      </c>
      <c r="F14" s="266"/>
      <c r="G14" s="125" t="str">
        <f t="shared" si="1"/>
        <v>　</v>
      </c>
      <c r="H14" s="125" t="str">
        <f t="shared" si="2"/>
        <v>　</v>
      </c>
      <c r="I14" s="126" t="str">
        <f t="shared" si="3"/>
        <v/>
      </c>
      <c r="J14" s="127" t="str">
        <f t="shared" si="4"/>
        <v/>
      </c>
      <c r="K14" s="265" t="str">
        <f t="shared" si="5"/>
        <v/>
      </c>
      <c r="L14" s="266"/>
      <c r="M14" s="265" t="str">
        <f t="shared" si="6"/>
        <v/>
      </c>
      <c r="N14" s="266"/>
      <c r="O14" s="269" t="str">
        <f t="shared" si="7"/>
        <v/>
      </c>
      <c r="P14" s="269"/>
      <c r="S14" s="107"/>
      <c r="T14" s="108"/>
      <c r="U14" s="108"/>
      <c r="V14" s="109"/>
      <c r="W14" s="108"/>
      <c r="X14" s="110"/>
      <c r="Y14" s="111"/>
    </row>
    <row r="15" spans="5:27" ht="30" customHeight="1" thickBot="1" x14ac:dyDescent="0.5">
      <c r="E15" s="265" t="str">
        <f t="shared" ref="E15:E24" si="8">S15&amp;""</f>
        <v/>
      </c>
      <c r="F15" s="266"/>
      <c r="G15" s="125" t="str">
        <f t="shared" si="1"/>
        <v>　</v>
      </c>
      <c r="H15" s="125" t="str">
        <f t="shared" si="2"/>
        <v>　</v>
      </c>
      <c r="I15" s="126" t="str">
        <f t="shared" si="3"/>
        <v/>
      </c>
      <c r="J15" s="127" t="str">
        <f t="shared" si="4"/>
        <v/>
      </c>
      <c r="K15" s="265" t="str">
        <f t="shared" si="5"/>
        <v/>
      </c>
      <c r="L15" s="266"/>
      <c r="M15" s="265" t="str">
        <f t="shared" si="6"/>
        <v/>
      </c>
      <c r="N15" s="266"/>
      <c r="O15" s="269" t="str">
        <f t="shared" si="7"/>
        <v/>
      </c>
      <c r="P15" s="269"/>
      <c r="S15" s="107"/>
      <c r="T15" s="108"/>
      <c r="U15" s="108"/>
      <c r="V15" s="109"/>
      <c r="W15" s="108"/>
      <c r="X15" s="110"/>
      <c r="Y15" s="111"/>
    </row>
    <row r="16" spans="5:27" ht="30" customHeight="1" thickBot="1" x14ac:dyDescent="0.5">
      <c r="E16" s="265" t="str">
        <f t="shared" si="8"/>
        <v/>
      </c>
      <c r="F16" s="266"/>
      <c r="G16" s="125" t="str">
        <f t="shared" si="1"/>
        <v>　</v>
      </c>
      <c r="H16" s="125" t="str">
        <f t="shared" si="2"/>
        <v>　</v>
      </c>
      <c r="I16" s="126" t="str">
        <f t="shared" si="3"/>
        <v/>
      </c>
      <c r="J16" s="127" t="str">
        <f t="shared" si="4"/>
        <v/>
      </c>
      <c r="K16" s="265" t="str">
        <f t="shared" si="5"/>
        <v/>
      </c>
      <c r="L16" s="266"/>
      <c r="M16" s="265" t="str">
        <f t="shared" si="6"/>
        <v/>
      </c>
      <c r="N16" s="266"/>
      <c r="O16" s="269" t="str">
        <f t="shared" si="7"/>
        <v/>
      </c>
      <c r="P16" s="269"/>
      <c r="S16" s="107"/>
      <c r="T16" s="108"/>
      <c r="U16" s="108"/>
      <c r="V16" s="109"/>
      <c r="W16" s="108"/>
      <c r="X16" s="110"/>
      <c r="Y16" s="111"/>
    </row>
    <row r="17" spans="4:25" ht="30" customHeight="1" thickBot="1" x14ac:dyDescent="0.5">
      <c r="E17" s="265" t="str">
        <f t="shared" si="8"/>
        <v/>
      </c>
      <c r="F17" s="266"/>
      <c r="G17" s="125" t="str">
        <f t="shared" si="1"/>
        <v>　</v>
      </c>
      <c r="H17" s="125" t="str">
        <f t="shared" si="2"/>
        <v>　</v>
      </c>
      <c r="I17" s="126" t="str">
        <f t="shared" si="3"/>
        <v/>
      </c>
      <c r="J17" s="127" t="str">
        <f t="shared" si="4"/>
        <v/>
      </c>
      <c r="K17" s="265" t="str">
        <f t="shared" si="5"/>
        <v/>
      </c>
      <c r="L17" s="266"/>
      <c r="M17" s="265" t="str">
        <f t="shared" si="6"/>
        <v/>
      </c>
      <c r="N17" s="266"/>
      <c r="O17" s="269" t="str">
        <f t="shared" si="7"/>
        <v/>
      </c>
      <c r="P17" s="269"/>
      <c r="S17" s="107"/>
      <c r="T17" s="108"/>
      <c r="U17" s="108"/>
      <c r="V17" s="109"/>
      <c r="W17" s="108"/>
      <c r="X17" s="110"/>
      <c r="Y17" s="111"/>
    </row>
    <row r="18" spans="4:25" ht="30" customHeight="1" thickBot="1" x14ac:dyDescent="0.5">
      <c r="E18" s="265" t="str">
        <f t="shared" si="8"/>
        <v/>
      </c>
      <c r="F18" s="266"/>
      <c r="G18" s="125" t="str">
        <f t="shared" si="1"/>
        <v>　</v>
      </c>
      <c r="H18" s="125" t="str">
        <f t="shared" si="2"/>
        <v>　</v>
      </c>
      <c r="I18" s="126" t="str">
        <f t="shared" si="3"/>
        <v/>
      </c>
      <c r="J18" s="127" t="str">
        <f t="shared" si="4"/>
        <v/>
      </c>
      <c r="K18" s="265" t="str">
        <f t="shared" si="5"/>
        <v/>
      </c>
      <c r="L18" s="266"/>
      <c r="M18" s="265" t="str">
        <f t="shared" si="6"/>
        <v/>
      </c>
      <c r="N18" s="266"/>
      <c r="O18" s="269" t="str">
        <f t="shared" si="7"/>
        <v/>
      </c>
      <c r="P18" s="269"/>
      <c r="S18" s="107"/>
      <c r="T18" s="108"/>
      <c r="U18" s="108"/>
      <c r="V18" s="109"/>
      <c r="W18" s="108"/>
      <c r="X18" s="110"/>
      <c r="Y18" s="111"/>
    </row>
    <row r="19" spans="4:25" ht="30" customHeight="1" thickBot="1" x14ac:dyDescent="0.5">
      <c r="E19" s="265" t="str">
        <f t="shared" si="8"/>
        <v/>
      </c>
      <c r="F19" s="266"/>
      <c r="G19" s="125" t="str">
        <f t="shared" si="1"/>
        <v>　</v>
      </c>
      <c r="H19" s="125" t="str">
        <f t="shared" si="2"/>
        <v>　</v>
      </c>
      <c r="I19" s="126" t="str">
        <f t="shared" si="3"/>
        <v/>
      </c>
      <c r="J19" s="127" t="str">
        <f t="shared" si="4"/>
        <v/>
      </c>
      <c r="K19" s="265" t="str">
        <f t="shared" si="5"/>
        <v/>
      </c>
      <c r="L19" s="266"/>
      <c r="M19" s="265" t="str">
        <f t="shared" si="6"/>
        <v/>
      </c>
      <c r="N19" s="266"/>
      <c r="O19" s="269" t="str">
        <f t="shared" si="7"/>
        <v/>
      </c>
      <c r="P19" s="269"/>
      <c r="S19" s="107"/>
      <c r="T19" s="108"/>
      <c r="U19" s="108"/>
      <c r="V19" s="109"/>
      <c r="W19" s="108"/>
      <c r="X19" s="110"/>
      <c r="Y19" s="111"/>
    </row>
    <row r="20" spans="4:25" ht="30" customHeight="1" thickBot="1" x14ac:dyDescent="0.5">
      <c r="E20" s="265" t="str">
        <f t="shared" si="8"/>
        <v/>
      </c>
      <c r="F20" s="266"/>
      <c r="G20" s="125" t="str">
        <f t="shared" si="1"/>
        <v>　</v>
      </c>
      <c r="H20" s="125" t="str">
        <f t="shared" si="2"/>
        <v>　</v>
      </c>
      <c r="I20" s="126" t="str">
        <f t="shared" si="3"/>
        <v/>
      </c>
      <c r="J20" s="127" t="str">
        <f t="shared" si="4"/>
        <v/>
      </c>
      <c r="K20" s="265" t="str">
        <f t="shared" si="5"/>
        <v/>
      </c>
      <c r="L20" s="266"/>
      <c r="M20" s="265" t="str">
        <f t="shared" si="6"/>
        <v/>
      </c>
      <c r="N20" s="266"/>
      <c r="O20" s="269" t="str">
        <f t="shared" si="7"/>
        <v/>
      </c>
      <c r="P20" s="269"/>
      <c r="S20" s="107"/>
      <c r="T20" s="108"/>
      <c r="U20" s="108"/>
      <c r="V20" s="109"/>
      <c r="W20" s="108"/>
      <c r="X20" s="110"/>
      <c r="Y20" s="111"/>
    </row>
    <row r="21" spans="4:25" ht="30" customHeight="1" thickBot="1" x14ac:dyDescent="0.5">
      <c r="E21" s="265" t="str">
        <f t="shared" si="8"/>
        <v/>
      </c>
      <c r="F21" s="266"/>
      <c r="G21" s="125" t="str">
        <f t="shared" si="1"/>
        <v>　</v>
      </c>
      <c r="H21" s="125" t="str">
        <f t="shared" si="2"/>
        <v>　</v>
      </c>
      <c r="I21" s="126" t="str">
        <f t="shared" si="3"/>
        <v/>
      </c>
      <c r="J21" s="127" t="str">
        <f t="shared" si="4"/>
        <v/>
      </c>
      <c r="K21" s="265" t="str">
        <f t="shared" si="5"/>
        <v/>
      </c>
      <c r="L21" s="266"/>
      <c r="M21" s="265" t="str">
        <f t="shared" si="6"/>
        <v/>
      </c>
      <c r="N21" s="266"/>
      <c r="O21" s="269" t="str">
        <f t="shared" si="7"/>
        <v/>
      </c>
      <c r="P21" s="269"/>
      <c r="S21" s="107"/>
      <c r="T21" s="108"/>
      <c r="U21" s="108"/>
      <c r="V21" s="109"/>
      <c r="W21" s="108"/>
      <c r="X21" s="110"/>
      <c r="Y21" s="111"/>
    </row>
    <row r="22" spans="4:25" ht="30" customHeight="1" thickBot="1" x14ac:dyDescent="0.5">
      <c r="D22" s="1" t="s">
        <v>132</v>
      </c>
      <c r="E22" s="265" t="str">
        <f t="shared" si="8"/>
        <v/>
      </c>
      <c r="F22" s="266"/>
      <c r="G22" s="125" t="str">
        <f t="shared" si="1"/>
        <v>　</v>
      </c>
      <c r="H22" s="125" t="str">
        <f t="shared" si="2"/>
        <v>　</v>
      </c>
      <c r="I22" s="126" t="str">
        <f t="shared" si="3"/>
        <v/>
      </c>
      <c r="J22" s="127" t="str">
        <f t="shared" si="4"/>
        <v/>
      </c>
      <c r="K22" s="265" t="str">
        <f t="shared" si="5"/>
        <v/>
      </c>
      <c r="L22" s="266"/>
      <c r="M22" s="265" t="str">
        <f t="shared" si="6"/>
        <v/>
      </c>
      <c r="N22" s="266"/>
      <c r="O22" s="269" t="str">
        <f t="shared" si="7"/>
        <v/>
      </c>
      <c r="P22" s="269"/>
      <c r="S22" s="107"/>
      <c r="T22" s="108"/>
      <c r="U22" s="108"/>
      <c r="V22" s="109"/>
      <c r="W22" s="108"/>
      <c r="X22" s="110"/>
      <c r="Y22" s="111"/>
    </row>
    <row r="23" spans="4:25" ht="30" customHeight="1" thickBot="1" x14ac:dyDescent="0.5">
      <c r="E23" s="265" t="str">
        <f t="shared" si="8"/>
        <v/>
      </c>
      <c r="F23" s="266"/>
      <c r="G23" s="125" t="str">
        <f t="shared" si="1"/>
        <v>　</v>
      </c>
      <c r="H23" s="125" t="str">
        <f t="shared" si="2"/>
        <v>　</v>
      </c>
      <c r="I23" s="126" t="str">
        <f t="shared" si="3"/>
        <v/>
      </c>
      <c r="J23" s="127" t="str">
        <f t="shared" si="4"/>
        <v/>
      </c>
      <c r="K23" s="265" t="str">
        <f t="shared" si="5"/>
        <v/>
      </c>
      <c r="L23" s="266"/>
      <c r="M23" s="265" t="str">
        <f t="shared" si="6"/>
        <v/>
      </c>
      <c r="N23" s="266"/>
      <c r="O23" s="269" t="str">
        <f t="shared" si="7"/>
        <v/>
      </c>
      <c r="P23" s="269"/>
      <c r="S23" s="107"/>
      <c r="T23" s="108"/>
      <c r="U23" s="108"/>
      <c r="V23" s="109"/>
      <c r="W23" s="108"/>
      <c r="X23" s="110"/>
      <c r="Y23" s="111"/>
    </row>
    <row r="24" spans="4:25" ht="30" customHeight="1" thickBot="1" x14ac:dyDescent="0.5">
      <c r="E24" s="265" t="str">
        <f t="shared" si="8"/>
        <v/>
      </c>
      <c r="F24" s="266"/>
      <c r="G24" s="125" t="str">
        <f t="shared" si="1"/>
        <v>　</v>
      </c>
      <c r="H24" s="125" t="str">
        <f t="shared" si="2"/>
        <v>　</v>
      </c>
      <c r="I24" s="126" t="str">
        <f t="shared" si="3"/>
        <v/>
      </c>
      <c r="J24" s="127" t="str">
        <f t="shared" si="4"/>
        <v/>
      </c>
      <c r="K24" s="265" t="str">
        <f t="shared" si="5"/>
        <v/>
      </c>
      <c r="L24" s="266"/>
      <c r="M24" s="265" t="str">
        <f t="shared" si="6"/>
        <v/>
      </c>
      <c r="N24" s="266"/>
      <c r="O24" s="269" t="str">
        <f t="shared" si="7"/>
        <v/>
      </c>
      <c r="P24" s="269"/>
      <c r="S24" s="107"/>
      <c r="T24" s="108"/>
      <c r="U24" s="108"/>
      <c r="V24" s="109"/>
      <c r="W24" s="108"/>
      <c r="X24" s="110"/>
      <c r="Y24" s="111"/>
    </row>
    <row r="25" spans="4:25" x14ac:dyDescent="0.45">
      <c r="J25" s="25"/>
    </row>
    <row r="26" spans="4:25" x14ac:dyDescent="0.45">
      <c r="E26" s="27" t="s">
        <v>83</v>
      </c>
      <c r="F26" s="262" t="s">
        <v>199</v>
      </c>
      <c r="G26" s="263"/>
      <c r="H26" s="263"/>
      <c r="I26" s="263"/>
      <c r="J26" s="264"/>
      <c r="K26" s="263"/>
      <c r="L26" s="263"/>
      <c r="M26" s="263"/>
      <c r="N26" s="263"/>
      <c r="O26" s="263"/>
      <c r="P26" s="263"/>
    </row>
    <row r="27" spans="4:25" x14ac:dyDescent="0.45">
      <c r="F27" s="263"/>
      <c r="G27" s="263"/>
      <c r="H27" s="263"/>
      <c r="I27" s="263"/>
      <c r="J27" s="264"/>
      <c r="K27" s="263"/>
      <c r="L27" s="263"/>
      <c r="M27" s="263"/>
      <c r="N27" s="263"/>
      <c r="O27" s="263"/>
      <c r="P27" s="263"/>
    </row>
    <row r="28" spans="4:25" x14ac:dyDescent="0.45">
      <c r="F28" s="263"/>
      <c r="G28" s="263"/>
      <c r="H28" s="263"/>
      <c r="I28" s="263"/>
      <c r="J28" s="264"/>
      <c r="K28" s="263"/>
      <c r="L28" s="263"/>
      <c r="M28" s="263"/>
      <c r="N28" s="263"/>
      <c r="O28" s="263"/>
      <c r="P28" s="263"/>
    </row>
  </sheetData>
  <sheetProtection algorithmName="SHA-512" hashValue="kZOb1llttNB91mHap+2T8vtuxBa7b2pBjpfbLzxTaxLmMVvl/I+T+Klot7BM6LMIi9DBe+e99fYE+bmzt44urg==" saltValue="Ab6dFtrFwq+EUUmtQzOnCA==" spinCount="100000" sheet="1" objects="1" scenarios="1" selectLockedCells="1"/>
  <mergeCells count="75">
    <mergeCell ref="M24:N24"/>
    <mergeCell ref="O24:P24"/>
    <mergeCell ref="M9:N9"/>
    <mergeCell ref="K9:L9"/>
    <mergeCell ref="K11:L11"/>
    <mergeCell ref="K12:L12"/>
    <mergeCell ref="K13:L13"/>
    <mergeCell ref="M23:N23"/>
    <mergeCell ref="O23:P23"/>
    <mergeCell ref="M22:N22"/>
    <mergeCell ref="O22:P22"/>
    <mergeCell ref="M21:N21"/>
    <mergeCell ref="O21:P21"/>
    <mergeCell ref="M20:N20"/>
    <mergeCell ref="O20:P20"/>
    <mergeCell ref="M18:N18"/>
    <mergeCell ref="O18:P18"/>
    <mergeCell ref="M17:N17"/>
    <mergeCell ref="O17:P17"/>
    <mergeCell ref="E21:F21"/>
    <mergeCell ref="E19:F19"/>
    <mergeCell ref="E20:F20"/>
    <mergeCell ref="E10:F10"/>
    <mergeCell ref="K17:L17"/>
    <mergeCell ref="E16:F16"/>
    <mergeCell ref="E17:F17"/>
    <mergeCell ref="E18:F18"/>
    <mergeCell ref="O13:P13"/>
    <mergeCell ref="M12:N12"/>
    <mergeCell ref="O12:P12"/>
    <mergeCell ref="M11:N11"/>
    <mergeCell ref="O11:P11"/>
    <mergeCell ref="X8:X9"/>
    <mergeCell ref="Y8:Y9"/>
    <mergeCell ref="E5:P5"/>
    <mergeCell ref="E6:P6"/>
    <mergeCell ref="G8:G9"/>
    <mergeCell ref="H8:H9"/>
    <mergeCell ref="I8:N8"/>
    <mergeCell ref="O8:P9"/>
    <mergeCell ref="E8:F9"/>
    <mergeCell ref="S8:S9"/>
    <mergeCell ref="V8:W8"/>
    <mergeCell ref="K24:L24"/>
    <mergeCell ref="K18:L18"/>
    <mergeCell ref="K19:L19"/>
    <mergeCell ref="T8:U8"/>
    <mergeCell ref="M10:N10"/>
    <mergeCell ref="O10:P10"/>
    <mergeCell ref="K10:L10"/>
    <mergeCell ref="M16:N16"/>
    <mergeCell ref="O16:P16"/>
    <mergeCell ref="M15:N15"/>
    <mergeCell ref="O15:P15"/>
    <mergeCell ref="M14:N14"/>
    <mergeCell ref="O14:P14"/>
    <mergeCell ref="M19:N19"/>
    <mergeCell ref="O19:P19"/>
    <mergeCell ref="M13:N13"/>
    <mergeCell ref="F26:P28"/>
    <mergeCell ref="E14:F14"/>
    <mergeCell ref="E13:F13"/>
    <mergeCell ref="K20:L20"/>
    <mergeCell ref="E11:F11"/>
    <mergeCell ref="E12:F12"/>
    <mergeCell ref="E15:F15"/>
    <mergeCell ref="E24:F24"/>
    <mergeCell ref="K23:L23"/>
    <mergeCell ref="E23:F23"/>
    <mergeCell ref="K21:L21"/>
    <mergeCell ref="K22:L22"/>
    <mergeCell ref="E22:F22"/>
    <mergeCell ref="K14:L14"/>
    <mergeCell ref="K15:L15"/>
    <mergeCell ref="K16:L16"/>
  </mergeCells>
  <phoneticPr fontId="4"/>
  <conditionalFormatting sqref="S11:Y24">
    <cfRule type="containsBlanks" dxfId="0" priority="2" stopIfTrue="1">
      <formula>LEN(TRIM(S11))=0</formula>
    </cfRule>
  </conditionalFormatting>
  <dataValidations count="10">
    <dataValidation type="list" allowBlank="1" showInputMessage="1" showErrorMessage="1" promptTitle="役員の性別" prompt="プルダウンから選択してください。" sqref="Y11:Y24" xr:uid="{5CFBD885-8122-4339-A891-E821E9262F57}">
      <formula1>$AA$2:$AA$3</formula1>
    </dataValidation>
    <dataValidation imeMode="disabled" allowBlank="1" showInputMessage="1" showErrorMessage="1" sqref="L2" xr:uid="{D8A1C6BC-4E6C-4E9C-9426-302DF2806820}"/>
    <dataValidation imeMode="fullKatakana" allowBlank="1" showInputMessage="1" showErrorMessage="1" promptTitle="役員の氏名カナ（手入力）(メイ）" prompt="カナ（自動）が間違っている場合は、正しいカナを入力してください。_x000a_例）セイビ　イチロウ　の場合は、「イチロウ」を入力" sqref="W12:W24" xr:uid="{B83FF0BC-BC46-4052-ACA8-0D4EBD8ED589}"/>
    <dataValidation type="date" imeMode="disabled" operator="greaterThanOrEqual" allowBlank="1" showInputMessage="1" showErrorMessage="1" error="【****/*/*】という形式で入力してください。" promptTitle="役員の生年月日（西暦で入力）" prompt="例）昭和32年7月29日の場合は、【1957/7/29】と入力" sqref="X11:X24" xr:uid="{EA8D644B-DA0C-4377-B6E0-4A9319E18CB3}">
      <formula1>1</formula1>
    </dataValidation>
    <dataValidation imeMode="fullKatakana" allowBlank="1" showInputMessage="1" showErrorMessage="1" promptTitle="役員の氏名カナ（セイ）" prompt="例）セイビ　イチロウ　の場合は、「セイビ」を入力" sqref="V12:V24" xr:uid="{B9911747-C08F-4986-8EB4-FC9269F48113}"/>
    <dataValidation imeMode="fullKatakana" allowBlank="1" showInputMessage="1" showErrorMessage="1" promptTitle="役員の氏名 カナ(メイ）" prompt="例）セイビ　イチロウ　の場合は、「イチロウ」を入力" sqref="W11" xr:uid="{E1F6D022-FC86-4CFE-A320-BDFF3C2989D0}"/>
    <dataValidation imeMode="hiragana" allowBlank="1" showInputMessage="1" showErrorMessage="1" promptTitle="役員の氏名 漢字（名）" prompt="例）整備　一郎　の場合は、「一郎」を入力" sqref="U11:U24" xr:uid="{45B8DBAC-DE16-4A5E-A24E-C916BC258CFB}"/>
    <dataValidation imeMode="hiragana" allowBlank="1" showInputMessage="1" showErrorMessage="1" promptTitle="役員の氏名 漢字（姓）" prompt="例）整備　一郎　の場合は、「整備」を入力" sqref="T11:T24" xr:uid="{7E92B298-74A9-4DA5-822D-6A543A4FDA7E}"/>
    <dataValidation imeMode="fullKatakana" allowBlank="1" showInputMessage="1" showErrorMessage="1" promptTitle="役員の氏名 カナ（セイ）" prompt="例）セイビ　イチロウ　の場合は、「セイビ」を入力" sqref="V11" xr:uid="{E91E1385-6067-4038-8F88-C788F8913A5E}"/>
    <dataValidation imeMode="hiragana" allowBlank="1" showInputMessage="1" showErrorMessage="1" promptTitle="役員の役職" prompt="役職がない方の入力は不要です" sqref="S10:S24" xr:uid="{402C1B6B-4A49-401B-87C4-FA1D24F726EC}"/>
  </dataValidations>
  <pageMargins left="0.70866141732283472" right="0.70866141732283472" top="0.74803149606299213" bottom="0.74803149606299213" header="0.31496062992125984" footer="0.31496062992125984"/>
  <pageSetup paperSize="9" scale="8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17C4EC-020D-4D47-B553-0A93FF3E1981}">
  <sheetPr codeName="Sheet5">
    <pageSetUpPr fitToPage="1"/>
  </sheetPr>
  <dimension ref="A1:M127"/>
  <sheetViews>
    <sheetView showGridLines="0" zoomScale="85" zoomScaleNormal="85" zoomScaleSheetLayoutView="100" workbookViewId="0">
      <pane xSplit="5" ySplit="10" topLeftCell="F11" activePane="bottomRight" state="frozen"/>
      <selection pane="topRight" activeCell="F1" sqref="F1"/>
      <selection pane="bottomLeft" activeCell="A11" sqref="A11"/>
      <selection pane="bottomRight" activeCell="A10" sqref="A10"/>
    </sheetView>
  </sheetViews>
  <sheetFormatPr defaultRowHeight="18.75" x14ac:dyDescent="0.45"/>
  <cols>
    <col min="1" max="1" width="12.6640625" customWidth="1"/>
    <col min="2" max="5" width="8.88671875" style="49" hidden="1" customWidth="1"/>
    <col min="6" max="6" width="38" style="59" customWidth="1"/>
    <col min="7" max="7" width="30.6640625" style="59" customWidth="1"/>
    <col min="8" max="8" width="25.6640625" style="59" customWidth="1"/>
    <col min="9" max="9" width="12.6640625" customWidth="1"/>
    <col min="10" max="10" width="12.109375" customWidth="1"/>
    <col min="11" max="11" width="15.5546875" customWidth="1"/>
    <col min="12" max="12" width="1.33203125" customWidth="1"/>
    <col min="13" max="13" width="9" customWidth="1"/>
  </cols>
  <sheetData>
    <row r="1" spans="1:13" s="12" customFormat="1" ht="33" x14ac:dyDescent="0.45">
      <c r="A1" s="276" t="s">
        <v>114</v>
      </c>
      <c r="B1" s="276"/>
      <c r="C1" s="276"/>
      <c r="D1" s="276"/>
      <c r="E1" s="276"/>
      <c r="F1" s="276"/>
      <c r="G1" s="276"/>
      <c r="H1" s="277" t="s">
        <v>716</v>
      </c>
      <c r="I1" s="277"/>
      <c r="J1" s="277"/>
      <c r="K1" s="277"/>
      <c r="L1" s="47"/>
    </row>
    <row r="2" spans="1:13" s="12" customFormat="1" ht="18" customHeight="1" x14ac:dyDescent="0.45">
      <c r="A2" s="29"/>
      <c r="B2" s="54" t="s">
        <v>321</v>
      </c>
      <c r="C2" s="54"/>
      <c r="D2" s="54"/>
      <c r="E2" s="54"/>
      <c r="F2" s="56"/>
      <c r="G2" s="56"/>
      <c r="H2" s="57"/>
    </row>
    <row r="3" spans="1:13" s="12" customFormat="1" ht="18" customHeight="1" x14ac:dyDescent="0.45">
      <c r="A3" s="281" t="s">
        <v>323</v>
      </c>
      <c r="B3" s="281"/>
      <c r="C3" s="281"/>
      <c r="D3" s="281"/>
      <c r="E3" s="281"/>
      <c r="F3" s="281"/>
      <c r="G3" s="58"/>
      <c r="H3" s="58"/>
      <c r="I3" s="30"/>
      <c r="J3" s="30"/>
    </row>
    <row r="4" spans="1:13" s="12" customFormat="1" ht="18" customHeight="1" x14ac:dyDescent="0.45">
      <c r="A4" s="282" t="s">
        <v>324</v>
      </c>
      <c r="B4" s="282"/>
      <c r="C4" s="282"/>
      <c r="D4" s="282"/>
      <c r="E4" s="282"/>
      <c r="F4" s="282"/>
      <c r="G4" s="58"/>
      <c r="H4" s="58"/>
      <c r="I4" s="30"/>
      <c r="J4" s="30"/>
    </row>
    <row r="5" spans="1:13" s="12" customFormat="1" ht="18" customHeight="1" x14ac:dyDescent="0.45">
      <c r="A5" s="280" t="s">
        <v>326</v>
      </c>
      <c r="B5" s="280"/>
      <c r="C5" s="280"/>
      <c r="D5" s="280"/>
      <c r="E5" s="280"/>
      <c r="F5" s="280"/>
      <c r="G5" s="58"/>
      <c r="H5" s="58"/>
      <c r="I5" s="30"/>
      <c r="J5" s="30"/>
    </row>
    <row r="6" spans="1:13" s="12" customFormat="1" ht="18" customHeight="1" x14ac:dyDescent="0.45">
      <c r="A6" s="279" t="s">
        <v>325</v>
      </c>
      <c r="B6" s="279"/>
      <c r="C6" s="279"/>
      <c r="D6" s="279"/>
      <c r="E6" s="279"/>
      <c r="F6" s="279"/>
      <c r="G6" s="58"/>
      <c r="H6" s="58"/>
      <c r="I6" s="30"/>
      <c r="J6" s="30"/>
    </row>
    <row r="7" spans="1:13" s="12" customFormat="1" ht="18" customHeight="1" x14ac:dyDescent="0.45">
      <c r="A7" s="113"/>
      <c r="B7" s="112"/>
      <c r="C7" s="112"/>
      <c r="D7" s="112"/>
      <c r="E7" s="112"/>
      <c r="F7" s="58"/>
      <c r="G7" s="58"/>
      <c r="H7" s="58"/>
      <c r="I7" s="30"/>
      <c r="J7" s="30"/>
    </row>
    <row r="8" spans="1:13" s="12" customFormat="1" ht="18" customHeight="1" x14ac:dyDescent="0.45">
      <c r="A8" s="15"/>
      <c r="B8" s="54"/>
      <c r="C8" s="54"/>
      <c r="D8" s="54"/>
      <c r="E8" s="54"/>
      <c r="F8" s="56"/>
      <c r="G8" s="56"/>
      <c r="H8" s="56"/>
      <c r="I8" s="278" t="s">
        <v>269</v>
      </c>
      <c r="J8" s="278"/>
      <c r="K8" s="278"/>
    </row>
    <row r="9" spans="1:13" s="54" customFormat="1" ht="18" hidden="1" customHeight="1" x14ac:dyDescent="0.45">
      <c r="A9" s="49">
        <v>1</v>
      </c>
      <c r="B9" s="49">
        <v>2</v>
      </c>
      <c r="C9" s="49">
        <v>3</v>
      </c>
      <c r="D9" s="49">
        <v>4</v>
      </c>
      <c r="E9" s="49">
        <v>5</v>
      </c>
      <c r="F9" s="49">
        <v>6</v>
      </c>
      <c r="G9" s="49">
        <v>7</v>
      </c>
      <c r="H9" s="49">
        <v>8</v>
      </c>
      <c r="I9" s="49">
        <v>9</v>
      </c>
      <c r="J9" s="49">
        <v>10</v>
      </c>
      <c r="K9" s="49">
        <v>11</v>
      </c>
      <c r="M9" s="49" t="s">
        <v>315</v>
      </c>
    </row>
    <row r="10" spans="1:13" ht="39.950000000000003" customHeight="1" x14ac:dyDescent="0.45">
      <c r="A10" s="161" t="s">
        <v>65</v>
      </c>
      <c r="B10" s="162" t="s">
        <v>309</v>
      </c>
      <c r="C10" s="162" t="s">
        <v>310</v>
      </c>
      <c r="D10" s="162" t="s">
        <v>311</v>
      </c>
      <c r="E10" s="162" t="s">
        <v>312</v>
      </c>
      <c r="F10" s="158" t="s">
        <v>66</v>
      </c>
      <c r="G10" s="158" t="s">
        <v>67</v>
      </c>
      <c r="H10" s="158" t="s">
        <v>68</v>
      </c>
      <c r="I10" s="158" t="s">
        <v>648</v>
      </c>
      <c r="J10" s="163" t="s">
        <v>112</v>
      </c>
      <c r="K10" s="163" t="s">
        <v>113</v>
      </c>
      <c r="L10" s="164"/>
      <c r="M10" s="165"/>
    </row>
    <row r="11" spans="1:13" x14ac:dyDescent="0.45">
      <c r="A11" s="166" t="s">
        <v>259</v>
      </c>
      <c r="B11" s="167" t="s">
        <v>313</v>
      </c>
      <c r="C11" s="167">
        <v>1</v>
      </c>
      <c r="D11" s="167" t="s">
        <v>314</v>
      </c>
      <c r="E11" s="167" t="s">
        <v>270</v>
      </c>
      <c r="F11" s="159" t="s">
        <v>361</v>
      </c>
      <c r="G11" s="159" t="s">
        <v>375</v>
      </c>
      <c r="H11" s="160" t="s">
        <v>376</v>
      </c>
      <c r="I11" s="159" t="s">
        <v>270</v>
      </c>
      <c r="J11" s="159" t="s">
        <v>401</v>
      </c>
      <c r="K11" s="159" t="s">
        <v>402</v>
      </c>
      <c r="L11" s="165"/>
      <c r="M11" s="165"/>
    </row>
    <row r="12" spans="1:13" x14ac:dyDescent="0.45">
      <c r="A12" s="166" t="s">
        <v>338</v>
      </c>
      <c r="B12" s="167" t="s">
        <v>313</v>
      </c>
      <c r="C12" s="167">
        <v>2</v>
      </c>
      <c r="D12" s="167" t="s">
        <v>316</v>
      </c>
      <c r="E12" s="167" t="s">
        <v>270</v>
      </c>
      <c r="F12" s="159" t="s">
        <v>361</v>
      </c>
      <c r="G12" s="159" t="s">
        <v>377</v>
      </c>
      <c r="H12" s="160" t="s">
        <v>378</v>
      </c>
      <c r="I12" s="159" t="s">
        <v>270</v>
      </c>
      <c r="J12" s="159" t="s">
        <v>401</v>
      </c>
      <c r="K12" s="159" t="s">
        <v>402</v>
      </c>
      <c r="L12" s="165"/>
      <c r="M12" s="165"/>
    </row>
    <row r="13" spans="1:13" x14ac:dyDescent="0.45">
      <c r="A13" s="166" t="s">
        <v>339</v>
      </c>
      <c r="B13" s="167" t="s">
        <v>313</v>
      </c>
      <c r="C13" s="167">
        <v>3</v>
      </c>
      <c r="D13" s="167" t="s">
        <v>317</v>
      </c>
      <c r="E13" s="167" t="s">
        <v>270</v>
      </c>
      <c r="F13" s="159" t="s">
        <v>361</v>
      </c>
      <c r="G13" s="159" t="s">
        <v>379</v>
      </c>
      <c r="H13" s="160" t="s">
        <v>380</v>
      </c>
      <c r="I13" s="159" t="s">
        <v>270</v>
      </c>
      <c r="J13" s="159" t="s">
        <v>403</v>
      </c>
      <c r="K13" s="159" t="s">
        <v>402</v>
      </c>
      <c r="L13" s="165"/>
      <c r="M13" s="165"/>
    </row>
    <row r="14" spans="1:13" x14ac:dyDescent="0.45">
      <c r="A14" s="166" t="s">
        <v>340</v>
      </c>
      <c r="B14" s="167" t="s">
        <v>313</v>
      </c>
      <c r="C14" s="167">
        <v>4</v>
      </c>
      <c r="D14" s="167" t="s">
        <v>318</v>
      </c>
      <c r="E14" s="167" t="s">
        <v>270</v>
      </c>
      <c r="F14" s="159" t="s">
        <v>361</v>
      </c>
      <c r="G14" s="159" t="s">
        <v>381</v>
      </c>
      <c r="H14" s="160" t="s">
        <v>382</v>
      </c>
      <c r="I14" s="159" t="s">
        <v>270</v>
      </c>
      <c r="J14" s="159" t="s">
        <v>403</v>
      </c>
      <c r="K14" s="159" t="s">
        <v>402</v>
      </c>
      <c r="L14" s="165"/>
      <c r="M14" s="165"/>
    </row>
    <row r="15" spans="1:13" x14ac:dyDescent="0.45">
      <c r="A15" s="166" t="s">
        <v>341</v>
      </c>
      <c r="B15" s="167" t="s">
        <v>313</v>
      </c>
      <c r="C15" s="167">
        <v>5</v>
      </c>
      <c r="D15" s="167" t="s">
        <v>319</v>
      </c>
      <c r="E15" s="167" t="s">
        <v>270</v>
      </c>
      <c r="F15" s="159" t="s">
        <v>361</v>
      </c>
      <c r="G15" s="159" t="s">
        <v>383</v>
      </c>
      <c r="H15" s="160" t="s">
        <v>384</v>
      </c>
      <c r="I15" s="159" t="s">
        <v>270</v>
      </c>
      <c r="J15" s="159" t="s">
        <v>403</v>
      </c>
      <c r="K15" s="159" t="s">
        <v>402</v>
      </c>
      <c r="L15" s="165"/>
      <c r="M15" s="165"/>
    </row>
    <row r="16" spans="1:13" x14ac:dyDescent="0.45">
      <c r="A16" s="166" t="s">
        <v>342</v>
      </c>
      <c r="B16" s="167" t="s">
        <v>313</v>
      </c>
      <c r="C16" s="167">
        <v>6</v>
      </c>
      <c r="D16" s="167" t="s">
        <v>320</v>
      </c>
      <c r="E16" s="167" t="s">
        <v>270</v>
      </c>
      <c r="F16" s="159" t="s">
        <v>361</v>
      </c>
      <c r="G16" s="159" t="s">
        <v>385</v>
      </c>
      <c r="H16" s="160" t="s">
        <v>386</v>
      </c>
      <c r="I16" s="159" t="s">
        <v>270</v>
      </c>
      <c r="J16" s="159" t="s">
        <v>401</v>
      </c>
      <c r="K16" s="159" t="s">
        <v>402</v>
      </c>
      <c r="L16" s="165"/>
      <c r="M16" s="165"/>
    </row>
    <row r="17" spans="1:13" x14ac:dyDescent="0.45">
      <c r="A17" s="166" t="s">
        <v>362</v>
      </c>
      <c r="B17" s="167" t="s">
        <v>313</v>
      </c>
      <c r="C17" s="167">
        <v>7</v>
      </c>
      <c r="D17" s="167" t="s">
        <v>363</v>
      </c>
      <c r="E17" s="167" t="s">
        <v>270</v>
      </c>
      <c r="F17" s="159" t="s">
        <v>361</v>
      </c>
      <c r="G17" s="159" t="s">
        <v>387</v>
      </c>
      <c r="H17" s="159" t="s">
        <v>388</v>
      </c>
      <c r="I17" s="159" t="s">
        <v>270</v>
      </c>
      <c r="J17" s="159" t="s">
        <v>401</v>
      </c>
      <c r="K17" s="159" t="s">
        <v>402</v>
      </c>
      <c r="L17" s="165"/>
      <c r="M17" s="165"/>
    </row>
    <row r="18" spans="1:13" x14ac:dyDescent="0.45">
      <c r="A18" s="166" t="s">
        <v>364</v>
      </c>
      <c r="B18" s="167" t="s">
        <v>313</v>
      </c>
      <c r="C18" s="167">
        <v>8</v>
      </c>
      <c r="D18" s="167" t="s">
        <v>365</v>
      </c>
      <c r="E18" s="167" t="s">
        <v>270</v>
      </c>
      <c r="F18" s="159" t="s">
        <v>361</v>
      </c>
      <c r="G18" s="159" t="s">
        <v>389</v>
      </c>
      <c r="H18" s="159" t="s">
        <v>390</v>
      </c>
      <c r="I18" s="159" t="s">
        <v>270</v>
      </c>
      <c r="J18" s="159" t="s">
        <v>401</v>
      </c>
      <c r="K18" s="159" t="s">
        <v>402</v>
      </c>
      <c r="L18" s="165"/>
      <c r="M18" s="165"/>
    </row>
    <row r="19" spans="1:13" x14ac:dyDescent="0.45">
      <c r="A19" s="166" t="s">
        <v>366</v>
      </c>
      <c r="B19" s="167" t="s">
        <v>313</v>
      </c>
      <c r="C19" s="167">
        <v>9</v>
      </c>
      <c r="D19" s="167" t="s">
        <v>367</v>
      </c>
      <c r="E19" s="167" t="s">
        <v>270</v>
      </c>
      <c r="F19" s="159" t="s">
        <v>361</v>
      </c>
      <c r="G19" s="159" t="s">
        <v>391</v>
      </c>
      <c r="H19" s="159" t="s">
        <v>392</v>
      </c>
      <c r="I19" s="159" t="s">
        <v>270</v>
      </c>
      <c r="J19" s="159" t="s">
        <v>401</v>
      </c>
      <c r="K19" s="159" t="s">
        <v>402</v>
      </c>
      <c r="L19" s="165"/>
      <c r="M19" s="165"/>
    </row>
    <row r="20" spans="1:13" x14ac:dyDescent="0.45">
      <c r="A20" s="166" t="s">
        <v>368</v>
      </c>
      <c r="B20" s="167" t="s">
        <v>313</v>
      </c>
      <c r="C20" s="167">
        <v>10</v>
      </c>
      <c r="D20" s="167" t="s">
        <v>369</v>
      </c>
      <c r="E20" s="167" t="s">
        <v>270</v>
      </c>
      <c r="F20" s="159" t="s">
        <v>361</v>
      </c>
      <c r="G20" s="159" t="s">
        <v>393</v>
      </c>
      <c r="H20" s="159" t="s">
        <v>394</v>
      </c>
      <c r="I20" s="159" t="s">
        <v>270</v>
      </c>
      <c r="J20" s="159" t="s">
        <v>401</v>
      </c>
      <c r="K20" s="159" t="s">
        <v>402</v>
      </c>
      <c r="L20" s="165"/>
      <c r="M20" s="165"/>
    </row>
    <row r="21" spans="1:13" x14ac:dyDescent="0.45">
      <c r="A21" s="166" t="s">
        <v>370</v>
      </c>
      <c r="B21" s="167" t="s">
        <v>313</v>
      </c>
      <c r="C21" s="167">
        <v>11</v>
      </c>
      <c r="D21" s="167" t="s">
        <v>313</v>
      </c>
      <c r="E21" s="167" t="s">
        <v>270</v>
      </c>
      <c r="F21" s="159" t="s">
        <v>361</v>
      </c>
      <c r="G21" s="159" t="s">
        <v>395</v>
      </c>
      <c r="H21" s="159" t="s">
        <v>396</v>
      </c>
      <c r="I21" s="159" t="s">
        <v>270</v>
      </c>
      <c r="J21" s="159" t="s">
        <v>401</v>
      </c>
      <c r="K21" s="159" t="s">
        <v>402</v>
      </c>
      <c r="L21" s="165"/>
      <c r="M21" s="165"/>
    </row>
    <row r="22" spans="1:13" x14ac:dyDescent="0.45">
      <c r="A22" s="166" t="s">
        <v>371</v>
      </c>
      <c r="B22" s="167" t="s">
        <v>313</v>
      </c>
      <c r="C22" s="167">
        <v>12</v>
      </c>
      <c r="D22" s="167" t="s">
        <v>372</v>
      </c>
      <c r="E22" s="167" t="s">
        <v>270</v>
      </c>
      <c r="F22" s="159" t="s">
        <v>361</v>
      </c>
      <c r="G22" s="159" t="s">
        <v>397</v>
      </c>
      <c r="H22" s="159" t="s">
        <v>398</v>
      </c>
      <c r="I22" s="159" t="s">
        <v>270</v>
      </c>
      <c r="J22" s="159" t="s">
        <v>401</v>
      </c>
      <c r="K22" s="159" t="s">
        <v>402</v>
      </c>
      <c r="L22" s="165"/>
      <c r="M22" s="165"/>
    </row>
    <row r="23" spans="1:13" x14ac:dyDescent="0.45">
      <c r="A23" s="166" t="s">
        <v>373</v>
      </c>
      <c r="B23" s="167" t="s">
        <v>313</v>
      </c>
      <c r="C23" s="167">
        <v>13</v>
      </c>
      <c r="D23" s="167" t="s">
        <v>374</v>
      </c>
      <c r="E23" s="167" t="s">
        <v>270</v>
      </c>
      <c r="F23" s="159" t="s">
        <v>361</v>
      </c>
      <c r="G23" s="159" t="s">
        <v>399</v>
      </c>
      <c r="H23" s="159" t="s">
        <v>400</v>
      </c>
      <c r="I23" s="159" t="s">
        <v>270</v>
      </c>
      <c r="J23" s="159" t="s">
        <v>401</v>
      </c>
      <c r="K23" s="159" t="s">
        <v>402</v>
      </c>
      <c r="L23" s="165"/>
      <c r="M23" s="165"/>
    </row>
    <row r="24" spans="1:13" x14ac:dyDescent="0.45">
      <c r="A24" s="166" t="s">
        <v>675</v>
      </c>
      <c r="B24" s="167" t="s">
        <v>313</v>
      </c>
      <c r="C24" s="167">
        <v>14</v>
      </c>
      <c r="D24" s="167" t="s">
        <v>431</v>
      </c>
      <c r="E24" s="167" t="s">
        <v>270</v>
      </c>
      <c r="F24" s="159" t="s">
        <v>361</v>
      </c>
      <c r="G24" s="159" t="s">
        <v>676</v>
      </c>
      <c r="H24" s="159" t="s">
        <v>677</v>
      </c>
      <c r="I24" s="159"/>
      <c r="J24" s="159" t="s">
        <v>678</v>
      </c>
      <c r="K24" s="159"/>
      <c r="L24" s="165"/>
      <c r="M24" s="165"/>
    </row>
    <row r="25" spans="1:13" x14ac:dyDescent="0.45">
      <c r="A25" s="166" t="s">
        <v>404</v>
      </c>
      <c r="B25" s="167" t="s">
        <v>317</v>
      </c>
      <c r="C25" s="167" t="s">
        <v>314</v>
      </c>
      <c r="D25" s="167">
        <v>1</v>
      </c>
      <c r="E25" s="167" t="s">
        <v>270</v>
      </c>
      <c r="F25" s="159" t="s">
        <v>405</v>
      </c>
      <c r="G25" s="159" t="s">
        <v>413</v>
      </c>
      <c r="H25" s="159" t="s">
        <v>414</v>
      </c>
      <c r="I25" s="159" t="s">
        <v>270</v>
      </c>
      <c r="J25" s="159" t="s">
        <v>403</v>
      </c>
      <c r="K25" s="159" t="s">
        <v>429</v>
      </c>
      <c r="L25" s="165"/>
      <c r="M25" s="165"/>
    </row>
    <row r="26" spans="1:13" x14ac:dyDescent="0.45">
      <c r="A26" s="166" t="s">
        <v>406</v>
      </c>
      <c r="B26" s="167" t="s">
        <v>317</v>
      </c>
      <c r="C26" s="167" t="s">
        <v>314</v>
      </c>
      <c r="D26" s="167">
        <v>2</v>
      </c>
      <c r="E26" s="167" t="s">
        <v>270</v>
      </c>
      <c r="F26" s="159" t="s">
        <v>405</v>
      </c>
      <c r="G26" s="159" t="s">
        <v>415</v>
      </c>
      <c r="H26" s="159" t="s">
        <v>416</v>
      </c>
      <c r="I26" s="159" t="s">
        <v>270</v>
      </c>
      <c r="J26" s="159" t="s">
        <v>403</v>
      </c>
      <c r="K26" s="159" t="s">
        <v>429</v>
      </c>
      <c r="L26" s="165"/>
      <c r="M26" s="165"/>
    </row>
    <row r="27" spans="1:13" x14ac:dyDescent="0.45">
      <c r="A27" s="166" t="s">
        <v>407</v>
      </c>
      <c r="B27" s="167" t="s">
        <v>317</v>
      </c>
      <c r="C27" s="167" t="s">
        <v>316</v>
      </c>
      <c r="D27" s="167">
        <v>1</v>
      </c>
      <c r="E27" s="167" t="s">
        <v>270</v>
      </c>
      <c r="F27" s="159" t="s">
        <v>405</v>
      </c>
      <c r="G27" s="159" t="s">
        <v>417</v>
      </c>
      <c r="H27" s="159" t="s">
        <v>418</v>
      </c>
      <c r="I27" s="159" t="s">
        <v>270</v>
      </c>
      <c r="J27" s="159" t="s">
        <v>401</v>
      </c>
      <c r="K27" s="159" t="s">
        <v>402</v>
      </c>
      <c r="L27" s="165"/>
      <c r="M27" s="165"/>
    </row>
    <row r="28" spans="1:13" x14ac:dyDescent="0.45">
      <c r="A28" s="166" t="s">
        <v>408</v>
      </c>
      <c r="B28" s="167" t="s">
        <v>317</v>
      </c>
      <c r="C28" s="167" t="s">
        <v>316</v>
      </c>
      <c r="D28" s="167">
        <v>2</v>
      </c>
      <c r="E28" s="167" t="s">
        <v>270</v>
      </c>
      <c r="F28" s="159" t="s">
        <v>405</v>
      </c>
      <c r="G28" s="159" t="s">
        <v>419</v>
      </c>
      <c r="H28" s="159" t="s">
        <v>420</v>
      </c>
      <c r="I28" s="159" t="s">
        <v>270</v>
      </c>
      <c r="J28" s="159" t="s">
        <v>401</v>
      </c>
      <c r="K28" s="159" t="s">
        <v>402</v>
      </c>
      <c r="L28" s="165"/>
      <c r="M28" s="165"/>
    </row>
    <row r="29" spans="1:13" x14ac:dyDescent="0.45">
      <c r="A29" s="166" t="s">
        <v>409</v>
      </c>
      <c r="B29" s="167" t="s">
        <v>317</v>
      </c>
      <c r="C29" s="167" t="s">
        <v>316</v>
      </c>
      <c r="D29" s="167">
        <v>3</v>
      </c>
      <c r="E29" s="167" t="s">
        <v>270</v>
      </c>
      <c r="F29" s="159" t="s">
        <v>405</v>
      </c>
      <c r="G29" s="159" t="s">
        <v>421</v>
      </c>
      <c r="H29" s="159" t="s">
        <v>422</v>
      </c>
      <c r="I29" s="159" t="s">
        <v>270</v>
      </c>
      <c r="J29" s="159" t="s">
        <v>401</v>
      </c>
      <c r="K29" s="159" t="s">
        <v>402</v>
      </c>
      <c r="L29" s="165"/>
      <c r="M29" s="165"/>
    </row>
    <row r="30" spans="1:13" x14ac:dyDescent="0.45">
      <c r="A30" s="166" t="s">
        <v>410</v>
      </c>
      <c r="B30" s="167" t="s">
        <v>317</v>
      </c>
      <c r="C30" s="167" t="s">
        <v>316</v>
      </c>
      <c r="D30" s="167">
        <v>4</v>
      </c>
      <c r="E30" s="167" t="s">
        <v>270</v>
      </c>
      <c r="F30" s="159" t="s">
        <v>405</v>
      </c>
      <c r="G30" s="159" t="s">
        <v>423</v>
      </c>
      <c r="H30" s="159" t="s">
        <v>424</v>
      </c>
      <c r="I30" s="159" t="s">
        <v>270</v>
      </c>
      <c r="J30" s="159" t="s">
        <v>401</v>
      </c>
      <c r="K30" s="159" t="s">
        <v>402</v>
      </c>
      <c r="L30" s="165"/>
      <c r="M30" s="165"/>
    </row>
    <row r="31" spans="1:13" x14ac:dyDescent="0.45">
      <c r="A31" s="166" t="s">
        <v>411</v>
      </c>
      <c r="B31" s="167" t="s">
        <v>317</v>
      </c>
      <c r="C31" s="167" t="s">
        <v>316</v>
      </c>
      <c r="D31" s="167">
        <v>5</v>
      </c>
      <c r="E31" s="167" t="s">
        <v>270</v>
      </c>
      <c r="F31" s="159" t="s">
        <v>405</v>
      </c>
      <c r="G31" s="159" t="s">
        <v>425</v>
      </c>
      <c r="H31" s="159" t="s">
        <v>426</v>
      </c>
      <c r="I31" s="159" t="s">
        <v>270</v>
      </c>
      <c r="J31" s="159" t="s">
        <v>401</v>
      </c>
      <c r="K31" s="159" t="s">
        <v>402</v>
      </c>
      <c r="L31" s="165"/>
      <c r="M31" s="165"/>
    </row>
    <row r="32" spans="1:13" x14ac:dyDescent="0.45">
      <c r="A32" s="166" t="s">
        <v>412</v>
      </c>
      <c r="B32" s="167" t="s">
        <v>317</v>
      </c>
      <c r="C32" s="167" t="s">
        <v>316</v>
      </c>
      <c r="D32" s="167">
        <v>6</v>
      </c>
      <c r="E32" s="167" t="s">
        <v>270</v>
      </c>
      <c r="F32" s="159" t="s">
        <v>405</v>
      </c>
      <c r="G32" s="159" t="s">
        <v>427</v>
      </c>
      <c r="H32" s="159" t="s">
        <v>428</v>
      </c>
      <c r="I32" s="159" t="s">
        <v>270</v>
      </c>
      <c r="J32" s="159" t="s">
        <v>401</v>
      </c>
      <c r="K32" s="159" t="s">
        <v>402</v>
      </c>
      <c r="L32" s="165"/>
      <c r="M32" s="165"/>
    </row>
    <row r="33" spans="1:13" x14ac:dyDescent="0.45">
      <c r="A33" s="166" t="s">
        <v>666</v>
      </c>
      <c r="B33" s="167" t="s">
        <v>317</v>
      </c>
      <c r="C33" s="167" t="s">
        <v>316</v>
      </c>
      <c r="D33" s="167">
        <v>7</v>
      </c>
      <c r="E33" s="167" t="s">
        <v>270</v>
      </c>
      <c r="F33" s="159" t="s">
        <v>405</v>
      </c>
      <c r="G33" s="159" t="s">
        <v>679</v>
      </c>
      <c r="H33" s="159" t="s">
        <v>668</v>
      </c>
      <c r="I33" s="159" t="s">
        <v>270</v>
      </c>
      <c r="J33" s="159" t="s">
        <v>401</v>
      </c>
      <c r="K33" s="159" t="s">
        <v>402</v>
      </c>
      <c r="L33" s="165"/>
      <c r="M33" s="165"/>
    </row>
    <row r="34" spans="1:13" x14ac:dyDescent="0.45">
      <c r="A34" s="166" t="s">
        <v>667</v>
      </c>
      <c r="B34" s="167" t="s">
        <v>317</v>
      </c>
      <c r="C34" s="167" t="s">
        <v>316</v>
      </c>
      <c r="D34" s="167">
        <v>8</v>
      </c>
      <c r="E34" s="167" t="s">
        <v>270</v>
      </c>
      <c r="F34" s="159" t="s">
        <v>405</v>
      </c>
      <c r="G34" s="159" t="s">
        <v>680</v>
      </c>
      <c r="H34" s="159" t="s">
        <v>669</v>
      </c>
      <c r="I34" s="159" t="s">
        <v>270</v>
      </c>
      <c r="J34" s="159" t="s">
        <v>401</v>
      </c>
      <c r="K34" s="159" t="s">
        <v>402</v>
      </c>
      <c r="L34" s="165"/>
      <c r="M34" s="165"/>
    </row>
    <row r="35" spans="1:13" x14ac:dyDescent="0.45">
      <c r="A35" s="166" t="s">
        <v>430</v>
      </c>
      <c r="B35" s="167" t="s">
        <v>431</v>
      </c>
      <c r="C35" s="167" t="s">
        <v>314</v>
      </c>
      <c r="D35" s="167">
        <v>1</v>
      </c>
      <c r="E35" s="167" t="s">
        <v>432</v>
      </c>
      <c r="F35" s="159" t="s">
        <v>433</v>
      </c>
      <c r="G35" s="159" t="s">
        <v>442</v>
      </c>
      <c r="H35" s="159" t="s">
        <v>443</v>
      </c>
      <c r="I35" s="159" t="s">
        <v>452</v>
      </c>
      <c r="J35" s="159" t="s">
        <v>401</v>
      </c>
      <c r="K35" s="159" t="s">
        <v>402</v>
      </c>
      <c r="L35" s="165"/>
      <c r="M35" s="165"/>
    </row>
    <row r="36" spans="1:13" x14ac:dyDescent="0.45">
      <c r="A36" s="166" t="s">
        <v>434</v>
      </c>
      <c r="B36" s="167" t="s">
        <v>431</v>
      </c>
      <c r="C36" s="167" t="s">
        <v>316</v>
      </c>
      <c r="D36" s="167">
        <v>2</v>
      </c>
      <c r="E36" s="167" t="s">
        <v>435</v>
      </c>
      <c r="F36" s="159" t="s">
        <v>433</v>
      </c>
      <c r="G36" s="159" t="s">
        <v>444</v>
      </c>
      <c r="H36" s="159" t="s">
        <v>445</v>
      </c>
      <c r="I36" s="159" t="s">
        <v>452</v>
      </c>
      <c r="J36" s="159" t="s">
        <v>401</v>
      </c>
      <c r="K36" s="159" t="s">
        <v>402</v>
      </c>
      <c r="L36" s="165"/>
      <c r="M36" s="165"/>
    </row>
    <row r="37" spans="1:13" x14ac:dyDescent="0.45">
      <c r="A37" s="166" t="s">
        <v>436</v>
      </c>
      <c r="B37" s="167" t="s">
        <v>431</v>
      </c>
      <c r="C37" s="167" t="s">
        <v>317</v>
      </c>
      <c r="D37" s="167">
        <v>3</v>
      </c>
      <c r="E37" s="167" t="s">
        <v>437</v>
      </c>
      <c r="F37" s="159" t="s">
        <v>433</v>
      </c>
      <c r="G37" s="159" t="s">
        <v>446</v>
      </c>
      <c r="H37" s="159" t="s">
        <v>447</v>
      </c>
      <c r="I37" s="159" t="s">
        <v>452</v>
      </c>
      <c r="J37" s="159" t="s">
        <v>401</v>
      </c>
      <c r="K37" s="159" t="s">
        <v>402</v>
      </c>
      <c r="L37" s="165"/>
      <c r="M37" s="165"/>
    </row>
    <row r="38" spans="1:13" x14ac:dyDescent="0.45">
      <c r="A38" s="166" t="s">
        <v>438</v>
      </c>
      <c r="B38" s="167" t="s">
        <v>431</v>
      </c>
      <c r="C38" s="167" t="s">
        <v>365</v>
      </c>
      <c r="D38" s="167">
        <v>8</v>
      </c>
      <c r="E38" s="167" t="s">
        <v>439</v>
      </c>
      <c r="F38" s="159" t="s">
        <v>433</v>
      </c>
      <c r="G38" s="159" t="s">
        <v>448</v>
      </c>
      <c r="H38" s="159" t="s">
        <v>449</v>
      </c>
      <c r="I38" s="159" t="s">
        <v>453</v>
      </c>
      <c r="J38" s="159" t="s">
        <v>401</v>
      </c>
      <c r="K38" s="159" t="s">
        <v>402</v>
      </c>
      <c r="L38" s="165"/>
      <c r="M38" s="165"/>
    </row>
    <row r="39" spans="1:13" x14ac:dyDescent="0.45">
      <c r="A39" s="166" t="s">
        <v>440</v>
      </c>
      <c r="B39" s="167" t="s">
        <v>431</v>
      </c>
      <c r="C39" s="167" t="s">
        <v>319</v>
      </c>
      <c r="D39" s="167">
        <v>5</v>
      </c>
      <c r="E39" s="167" t="s">
        <v>441</v>
      </c>
      <c r="F39" s="159" t="s">
        <v>433</v>
      </c>
      <c r="G39" s="159" t="s">
        <v>450</v>
      </c>
      <c r="H39" s="159" t="s">
        <v>451</v>
      </c>
      <c r="I39" s="159" t="s">
        <v>454</v>
      </c>
      <c r="J39" s="159" t="s">
        <v>401</v>
      </c>
      <c r="K39" s="159" t="s">
        <v>402</v>
      </c>
      <c r="L39" s="165"/>
      <c r="M39" s="165"/>
    </row>
    <row r="40" spans="1:13" x14ac:dyDescent="0.45">
      <c r="A40" s="166" t="s">
        <v>681</v>
      </c>
      <c r="B40" s="167" t="s">
        <v>431</v>
      </c>
      <c r="C40" s="167" t="s">
        <v>682</v>
      </c>
      <c r="D40" s="167">
        <v>10</v>
      </c>
      <c r="E40" s="167" t="s">
        <v>270</v>
      </c>
      <c r="F40" s="159" t="s">
        <v>433</v>
      </c>
      <c r="G40" s="159" t="s">
        <v>683</v>
      </c>
      <c r="H40" s="159" t="s">
        <v>683</v>
      </c>
      <c r="I40" s="159"/>
      <c r="J40" s="159" t="s">
        <v>678</v>
      </c>
      <c r="K40" s="159"/>
      <c r="L40" s="165"/>
      <c r="M40" s="165"/>
    </row>
    <row r="41" spans="1:13" x14ac:dyDescent="0.45">
      <c r="A41" s="166" t="s">
        <v>455</v>
      </c>
      <c r="B41" s="167" t="s">
        <v>363</v>
      </c>
      <c r="C41" s="167" t="s">
        <v>374</v>
      </c>
      <c r="D41" s="167">
        <v>1</v>
      </c>
      <c r="E41" s="167" t="s">
        <v>270</v>
      </c>
      <c r="F41" s="159" t="s">
        <v>456</v>
      </c>
      <c r="G41" s="159" t="s">
        <v>450</v>
      </c>
      <c r="H41" s="159" t="s">
        <v>471</v>
      </c>
      <c r="I41" s="159" t="s">
        <v>270</v>
      </c>
      <c r="J41" s="159" t="s">
        <v>401</v>
      </c>
      <c r="K41" s="159" t="s">
        <v>402</v>
      </c>
      <c r="L41" s="165"/>
      <c r="M41" s="165"/>
    </row>
    <row r="42" spans="1:13" x14ac:dyDescent="0.45">
      <c r="A42" s="166" t="s">
        <v>457</v>
      </c>
      <c r="B42" s="167" t="s">
        <v>363</v>
      </c>
      <c r="C42" s="167" t="s">
        <v>374</v>
      </c>
      <c r="D42" s="167">
        <v>2</v>
      </c>
      <c r="E42" s="167" t="s">
        <v>270</v>
      </c>
      <c r="F42" s="159" t="s">
        <v>456</v>
      </c>
      <c r="G42" s="159" t="s">
        <v>472</v>
      </c>
      <c r="H42" s="159" t="s">
        <v>473</v>
      </c>
      <c r="I42" s="159" t="s">
        <v>270</v>
      </c>
      <c r="J42" s="159" t="s">
        <v>401</v>
      </c>
      <c r="K42" s="159" t="s">
        <v>402</v>
      </c>
      <c r="L42" s="165"/>
      <c r="M42" s="165"/>
    </row>
    <row r="43" spans="1:13" x14ac:dyDescent="0.45">
      <c r="A43" s="166" t="s">
        <v>458</v>
      </c>
      <c r="B43" s="167" t="s">
        <v>363</v>
      </c>
      <c r="C43" s="167" t="s">
        <v>374</v>
      </c>
      <c r="D43" s="167">
        <v>3</v>
      </c>
      <c r="E43" s="167" t="s">
        <v>270</v>
      </c>
      <c r="F43" s="159" t="s">
        <v>456</v>
      </c>
      <c r="G43" s="159" t="s">
        <v>474</v>
      </c>
      <c r="H43" s="159" t="s">
        <v>475</v>
      </c>
      <c r="I43" s="159" t="s">
        <v>270</v>
      </c>
      <c r="J43" s="159" t="s">
        <v>401</v>
      </c>
      <c r="K43" s="159" t="s">
        <v>402</v>
      </c>
      <c r="L43" s="165"/>
      <c r="M43" s="165"/>
    </row>
    <row r="44" spans="1:13" x14ac:dyDescent="0.45">
      <c r="A44" s="166" t="s">
        <v>459</v>
      </c>
      <c r="B44" s="167" t="s">
        <v>363</v>
      </c>
      <c r="C44" s="167" t="s">
        <v>374</v>
      </c>
      <c r="D44" s="167">
        <v>4</v>
      </c>
      <c r="E44" s="167" t="s">
        <v>270</v>
      </c>
      <c r="F44" s="159" t="s">
        <v>456</v>
      </c>
      <c r="G44" s="159" t="s">
        <v>476</v>
      </c>
      <c r="H44" s="159" t="s">
        <v>477</v>
      </c>
      <c r="I44" s="159" t="s">
        <v>270</v>
      </c>
      <c r="J44" s="159" t="s">
        <v>401</v>
      </c>
      <c r="K44" s="159" t="s">
        <v>402</v>
      </c>
      <c r="L44" s="165"/>
      <c r="M44" s="165"/>
    </row>
    <row r="45" spans="1:13" x14ac:dyDescent="0.45">
      <c r="A45" s="166" t="s">
        <v>460</v>
      </c>
      <c r="B45" s="167" t="s">
        <v>363</v>
      </c>
      <c r="C45" s="167" t="s">
        <v>374</v>
      </c>
      <c r="D45" s="167">
        <v>6</v>
      </c>
      <c r="E45" s="167" t="s">
        <v>270</v>
      </c>
      <c r="F45" s="159" t="s">
        <v>456</v>
      </c>
      <c r="G45" s="159" t="s">
        <v>478</v>
      </c>
      <c r="H45" s="159" t="s">
        <v>479</v>
      </c>
      <c r="I45" s="159" t="s">
        <v>270</v>
      </c>
      <c r="J45" s="159" t="s">
        <v>401</v>
      </c>
      <c r="K45" s="159" t="s">
        <v>402</v>
      </c>
      <c r="L45" s="165"/>
      <c r="M45" s="165"/>
    </row>
    <row r="46" spans="1:13" x14ac:dyDescent="0.45">
      <c r="A46" s="166" t="s">
        <v>461</v>
      </c>
      <c r="B46" s="167" t="s">
        <v>363</v>
      </c>
      <c r="C46" s="167" t="s">
        <v>374</v>
      </c>
      <c r="D46" s="167">
        <v>7</v>
      </c>
      <c r="E46" s="167" t="s">
        <v>270</v>
      </c>
      <c r="F46" s="159" t="s">
        <v>456</v>
      </c>
      <c r="G46" s="159" t="s">
        <v>480</v>
      </c>
      <c r="H46" s="159" t="s">
        <v>481</v>
      </c>
      <c r="I46" s="159" t="s">
        <v>270</v>
      </c>
      <c r="J46" s="159" t="s">
        <v>401</v>
      </c>
      <c r="K46" s="159" t="s">
        <v>402</v>
      </c>
      <c r="L46" s="165"/>
      <c r="M46" s="165"/>
    </row>
    <row r="47" spans="1:13" x14ac:dyDescent="0.45">
      <c r="A47" s="166" t="s">
        <v>462</v>
      </c>
      <c r="B47" s="167" t="s">
        <v>363</v>
      </c>
      <c r="C47" s="167" t="s">
        <v>374</v>
      </c>
      <c r="D47" s="167">
        <v>8</v>
      </c>
      <c r="E47" s="167" t="s">
        <v>270</v>
      </c>
      <c r="F47" s="159" t="s">
        <v>456</v>
      </c>
      <c r="G47" s="159" t="s">
        <v>482</v>
      </c>
      <c r="H47" s="159" t="s">
        <v>483</v>
      </c>
      <c r="I47" s="159" t="s">
        <v>270</v>
      </c>
      <c r="J47" s="159" t="s">
        <v>401</v>
      </c>
      <c r="K47" s="159" t="s">
        <v>402</v>
      </c>
      <c r="L47" s="165"/>
      <c r="M47" s="165"/>
    </row>
    <row r="48" spans="1:13" x14ac:dyDescent="0.45">
      <c r="A48" s="166" t="s">
        <v>463</v>
      </c>
      <c r="B48" s="167" t="s">
        <v>363</v>
      </c>
      <c r="C48" s="167" t="s">
        <v>374</v>
      </c>
      <c r="D48" s="167">
        <v>9</v>
      </c>
      <c r="E48" s="167" t="s">
        <v>270</v>
      </c>
      <c r="F48" s="159" t="s">
        <v>456</v>
      </c>
      <c r="G48" s="159" t="s">
        <v>484</v>
      </c>
      <c r="H48" s="159" t="s">
        <v>485</v>
      </c>
      <c r="I48" s="159" t="s">
        <v>270</v>
      </c>
      <c r="J48" s="159" t="s">
        <v>401</v>
      </c>
      <c r="K48" s="159" t="s">
        <v>402</v>
      </c>
      <c r="L48" s="165"/>
      <c r="M48" s="165"/>
    </row>
    <row r="49" spans="1:13" x14ac:dyDescent="0.45">
      <c r="A49" s="166" t="s">
        <v>464</v>
      </c>
      <c r="B49" s="167" t="s">
        <v>363</v>
      </c>
      <c r="C49" s="167" t="s">
        <v>374</v>
      </c>
      <c r="D49" s="167">
        <v>10</v>
      </c>
      <c r="E49" s="167" t="s">
        <v>270</v>
      </c>
      <c r="F49" s="159" t="s">
        <v>456</v>
      </c>
      <c r="G49" s="159" t="s">
        <v>486</v>
      </c>
      <c r="H49" s="159" t="s">
        <v>487</v>
      </c>
      <c r="I49" s="159" t="s">
        <v>270</v>
      </c>
      <c r="J49" s="159" t="s">
        <v>401</v>
      </c>
      <c r="K49" s="159" t="s">
        <v>402</v>
      </c>
      <c r="L49" s="165"/>
      <c r="M49" s="165"/>
    </row>
    <row r="50" spans="1:13" x14ac:dyDescent="0.45">
      <c r="A50" s="166" t="s">
        <v>465</v>
      </c>
      <c r="B50" s="167" t="s">
        <v>363</v>
      </c>
      <c r="C50" s="167" t="s">
        <v>374</v>
      </c>
      <c r="D50" s="167">
        <v>11</v>
      </c>
      <c r="E50" s="167" t="s">
        <v>270</v>
      </c>
      <c r="F50" s="159" t="s">
        <v>456</v>
      </c>
      <c r="G50" s="159" t="s">
        <v>488</v>
      </c>
      <c r="H50" s="159" t="s">
        <v>489</v>
      </c>
      <c r="I50" s="159" t="s">
        <v>270</v>
      </c>
      <c r="J50" s="159" t="s">
        <v>401</v>
      </c>
      <c r="K50" s="159" t="s">
        <v>402</v>
      </c>
      <c r="L50" s="165"/>
      <c r="M50" s="165"/>
    </row>
    <row r="51" spans="1:13" x14ac:dyDescent="0.45">
      <c r="A51" s="166" t="s">
        <v>466</v>
      </c>
      <c r="B51" s="167" t="s">
        <v>363</v>
      </c>
      <c r="C51" s="167" t="s">
        <v>374</v>
      </c>
      <c r="D51" s="167">
        <v>12</v>
      </c>
      <c r="E51" s="167" t="s">
        <v>270</v>
      </c>
      <c r="F51" s="159" t="s">
        <v>456</v>
      </c>
      <c r="G51" s="159" t="s">
        <v>490</v>
      </c>
      <c r="H51" s="159" t="s">
        <v>491</v>
      </c>
      <c r="I51" s="159" t="s">
        <v>270</v>
      </c>
      <c r="J51" s="159" t="s">
        <v>401</v>
      </c>
      <c r="K51" s="159" t="s">
        <v>402</v>
      </c>
      <c r="L51" s="165"/>
      <c r="M51" s="165"/>
    </row>
    <row r="52" spans="1:13" x14ac:dyDescent="0.45">
      <c r="A52" s="166" t="s">
        <v>467</v>
      </c>
      <c r="B52" s="167" t="s">
        <v>363</v>
      </c>
      <c r="C52" s="167" t="s">
        <v>374</v>
      </c>
      <c r="D52" s="167">
        <v>13</v>
      </c>
      <c r="E52" s="167" t="s">
        <v>270</v>
      </c>
      <c r="F52" s="159" t="s">
        <v>456</v>
      </c>
      <c r="G52" s="159" t="s">
        <v>492</v>
      </c>
      <c r="H52" s="159" t="s">
        <v>493</v>
      </c>
      <c r="I52" s="159" t="s">
        <v>270</v>
      </c>
      <c r="J52" s="159" t="s">
        <v>401</v>
      </c>
      <c r="K52" s="159" t="s">
        <v>402</v>
      </c>
      <c r="L52" s="165"/>
      <c r="M52" s="165"/>
    </row>
    <row r="53" spans="1:13" x14ac:dyDescent="0.45">
      <c r="A53" s="166" t="s">
        <v>468</v>
      </c>
      <c r="B53" s="167" t="s">
        <v>363</v>
      </c>
      <c r="C53" s="167" t="s">
        <v>374</v>
      </c>
      <c r="D53" s="167">
        <v>14</v>
      </c>
      <c r="E53" s="167" t="s">
        <v>270</v>
      </c>
      <c r="F53" s="159" t="s">
        <v>456</v>
      </c>
      <c r="G53" s="159" t="s">
        <v>494</v>
      </c>
      <c r="H53" s="159" t="s">
        <v>495</v>
      </c>
      <c r="I53" s="159" t="s">
        <v>270</v>
      </c>
      <c r="J53" s="159" t="s">
        <v>401</v>
      </c>
      <c r="K53" s="159" t="s">
        <v>402</v>
      </c>
      <c r="L53" s="165"/>
      <c r="M53" s="165"/>
    </row>
    <row r="54" spans="1:13" x14ac:dyDescent="0.45">
      <c r="A54" s="166" t="s">
        <v>469</v>
      </c>
      <c r="B54" s="167" t="s">
        <v>363</v>
      </c>
      <c r="C54" s="167" t="s">
        <v>374</v>
      </c>
      <c r="D54" s="167">
        <v>15</v>
      </c>
      <c r="E54" s="167" t="s">
        <v>270</v>
      </c>
      <c r="F54" s="159" t="s">
        <v>456</v>
      </c>
      <c r="G54" s="159" t="s">
        <v>496</v>
      </c>
      <c r="H54" s="159" t="s">
        <v>497</v>
      </c>
      <c r="I54" s="159" t="s">
        <v>270</v>
      </c>
      <c r="J54" s="159" t="s">
        <v>401</v>
      </c>
      <c r="K54" s="159" t="s">
        <v>402</v>
      </c>
      <c r="L54" s="165"/>
      <c r="M54" s="165"/>
    </row>
    <row r="55" spans="1:13" x14ac:dyDescent="0.45">
      <c r="A55" s="166" t="s">
        <v>470</v>
      </c>
      <c r="B55" s="167" t="s">
        <v>363</v>
      </c>
      <c r="C55" s="167" t="s">
        <v>374</v>
      </c>
      <c r="D55" s="167">
        <v>16</v>
      </c>
      <c r="E55" s="167" t="s">
        <v>270</v>
      </c>
      <c r="F55" s="159" t="s">
        <v>456</v>
      </c>
      <c r="G55" s="159" t="s">
        <v>498</v>
      </c>
      <c r="H55" s="159" t="s">
        <v>499</v>
      </c>
      <c r="I55" s="159" t="s">
        <v>270</v>
      </c>
      <c r="J55" s="159" t="s">
        <v>401</v>
      </c>
      <c r="K55" s="159" t="s">
        <v>402</v>
      </c>
      <c r="L55" s="165"/>
      <c r="M55" s="165"/>
    </row>
    <row r="56" spans="1:13" x14ac:dyDescent="0.45">
      <c r="A56" s="166" t="s">
        <v>684</v>
      </c>
      <c r="B56" s="167" t="s">
        <v>363</v>
      </c>
      <c r="C56" s="167" t="s">
        <v>374</v>
      </c>
      <c r="D56" s="167">
        <v>17</v>
      </c>
      <c r="E56" s="167" t="s">
        <v>270</v>
      </c>
      <c r="F56" s="159" t="s">
        <v>456</v>
      </c>
      <c r="G56" s="159" t="s">
        <v>683</v>
      </c>
      <c r="H56" s="159" t="s">
        <v>683</v>
      </c>
      <c r="I56" s="159"/>
      <c r="J56" s="159" t="s">
        <v>678</v>
      </c>
      <c r="K56" s="159"/>
      <c r="L56" s="165"/>
      <c r="M56" s="165"/>
    </row>
    <row r="57" spans="1:13" x14ac:dyDescent="0.45">
      <c r="A57" s="166" t="s">
        <v>500</v>
      </c>
      <c r="B57" s="167" t="s">
        <v>316</v>
      </c>
      <c r="C57" s="167" t="s">
        <v>314</v>
      </c>
      <c r="D57" s="167">
        <v>1</v>
      </c>
      <c r="E57" s="167" t="s">
        <v>270</v>
      </c>
      <c r="F57" s="159" t="s">
        <v>501</v>
      </c>
      <c r="G57" s="159" t="s">
        <v>508</v>
      </c>
      <c r="H57" s="159" t="s">
        <v>509</v>
      </c>
      <c r="I57" s="159" t="s">
        <v>270</v>
      </c>
      <c r="J57" s="159" t="s">
        <v>401</v>
      </c>
      <c r="K57" s="159" t="s">
        <v>402</v>
      </c>
      <c r="L57" s="165"/>
      <c r="M57" s="165"/>
    </row>
    <row r="58" spans="1:13" x14ac:dyDescent="0.45">
      <c r="A58" s="166" t="s">
        <v>502</v>
      </c>
      <c r="B58" s="167" t="s">
        <v>316</v>
      </c>
      <c r="C58" s="167" t="s">
        <v>316</v>
      </c>
      <c r="D58" s="167">
        <v>2</v>
      </c>
      <c r="E58" s="167" t="s">
        <v>270</v>
      </c>
      <c r="F58" s="159" t="s">
        <v>501</v>
      </c>
      <c r="G58" s="159" t="s">
        <v>510</v>
      </c>
      <c r="H58" s="159" t="s">
        <v>510</v>
      </c>
      <c r="I58" s="159" t="s">
        <v>270</v>
      </c>
      <c r="J58" s="159" t="s">
        <v>403</v>
      </c>
      <c r="K58" s="159" t="s">
        <v>402</v>
      </c>
      <c r="L58" s="165"/>
      <c r="M58" s="165"/>
    </row>
    <row r="59" spans="1:13" x14ac:dyDescent="0.45">
      <c r="A59" s="166" t="s">
        <v>503</v>
      </c>
      <c r="B59" s="167" t="s">
        <v>316</v>
      </c>
      <c r="C59" s="167" t="s">
        <v>317</v>
      </c>
      <c r="D59" s="167">
        <v>3</v>
      </c>
      <c r="E59" s="167" t="s">
        <v>270</v>
      </c>
      <c r="F59" s="159" t="s">
        <v>501</v>
      </c>
      <c r="G59" s="159" t="s">
        <v>511</v>
      </c>
      <c r="H59" s="159" t="s">
        <v>511</v>
      </c>
      <c r="I59" s="159" t="s">
        <v>270</v>
      </c>
      <c r="J59" s="159" t="s">
        <v>403</v>
      </c>
      <c r="K59" s="159" t="s">
        <v>402</v>
      </c>
      <c r="L59" s="165"/>
      <c r="M59" s="165"/>
    </row>
    <row r="60" spans="1:13" x14ac:dyDescent="0.45">
      <c r="A60" s="166" t="s">
        <v>504</v>
      </c>
      <c r="B60" s="167" t="s">
        <v>316</v>
      </c>
      <c r="C60" s="167" t="s">
        <v>318</v>
      </c>
      <c r="D60" s="167">
        <v>4</v>
      </c>
      <c r="E60" s="167" t="s">
        <v>270</v>
      </c>
      <c r="F60" s="159" t="s">
        <v>501</v>
      </c>
      <c r="G60" s="159" t="s">
        <v>512</v>
      </c>
      <c r="H60" s="159" t="s">
        <v>512</v>
      </c>
      <c r="I60" s="159" t="s">
        <v>270</v>
      </c>
      <c r="J60" s="159" t="s">
        <v>403</v>
      </c>
      <c r="K60" s="159" t="s">
        <v>402</v>
      </c>
      <c r="L60" s="165"/>
      <c r="M60" s="165"/>
    </row>
    <row r="61" spans="1:13" x14ac:dyDescent="0.45">
      <c r="A61" s="166" t="s">
        <v>505</v>
      </c>
      <c r="B61" s="167" t="s">
        <v>316</v>
      </c>
      <c r="C61" s="167" t="s">
        <v>319</v>
      </c>
      <c r="D61" s="167">
        <v>5</v>
      </c>
      <c r="E61" s="167" t="s">
        <v>270</v>
      </c>
      <c r="F61" s="159" t="s">
        <v>501</v>
      </c>
      <c r="G61" s="159" t="s">
        <v>513</v>
      </c>
      <c r="H61" s="159" t="s">
        <v>514</v>
      </c>
      <c r="I61" s="159" t="s">
        <v>270</v>
      </c>
      <c r="J61" s="159" t="s">
        <v>403</v>
      </c>
      <c r="K61" s="159" t="s">
        <v>402</v>
      </c>
      <c r="L61" s="165"/>
      <c r="M61" s="165"/>
    </row>
    <row r="62" spans="1:13" x14ac:dyDescent="0.45">
      <c r="A62" s="166" t="s">
        <v>506</v>
      </c>
      <c r="B62" s="167" t="s">
        <v>316</v>
      </c>
      <c r="C62" s="167" t="s">
        <v>320</v>
      </c>
      <c r="D62" s="167">
        <v>6</v>
      </c>
      <c r="E62" s="167" t="s">
        <v>270</v>
      </c>
      <c r="F62" s="159" t="s">
        <v>501</v>
      </c>
      <c r="G62" s="159" t="s">
        <v>515</v>
      </c>
      <c r="H62" s="159" t="s">
        <v>514</v>
      </c>
      <c r="I62" s="159" t="s">
        <v>270</v>
      </c>
      <c r="J62" s="159" t="s">
        <v>403</v>
      </c>
      <c r="K62" s="159" t="s">
        <v>402</v>
      </c>
      <c r="L62" s="165"/>
      <c r="M62" s="165"/>
    </row>
    <row r="63" spans="1:13" x14ac:dyDescent="0.45">
      <c r="A63" s="166" t="s">
        <v>507</v>
      </c>
      <c r="B63" s="167" t="s">
        <v>316</v>
      </c>
      <c r="C63" s="167" t="s">
        <v>363</v>
      </c>
      <c r="D63" s="167">
        <v>7</v>
      </c>
      <c r="E63" s="167" t="s">
        <v>270</v>
      </c>
      <c r="F63" s="159" t="s">
        <v>501</v>
      </c>
      <c r="G63" s="159" t="s">
        <v>516</v>
      </c>
      <c r="H63" s="159" t="s">
        <v>517</v>
      </c>
      <c r="I63" s="159" t="s">
        <v>270</v>
      </c>
      <c r="J63" s="159" t="s">
        <v>403</v>
      </c>
      <c r="K63" s="159" t="s">
        <v>402</v>
      </c>
      <c r="L63" s="165"/>
      <c r="M63" s="165"/>
    </row>
    <row r="64" spans="1:13" x14ac:dyDescent="0.45">
      <c r="A64" s="166" t="s">
        <v>518</v>
      </c>
      <c r="B64" s="167" t="s">
        <v>365</v>
      </c>
      <c r="C64" s="167" t="s">
        <v>314</v>
      </c>
      <c r="D64" s="167">
        <v>1</v>
      </c>
      <c r="E64" s="167" t="s">
        <v>270</v>
      </c>
      <c r="F64" s="159" t="s">
        <v>519</v>
      </c>
      <c r="G64" s="159" t="s">
        <v>385</v>
      </c>
      <c r="H64" s="159" t="s">
        <v>533</v>
      </c>
      <c r="I64" s="159" t="s">
        <v>270</v>
      </c>
      <c r="J64" s="159" t="s">
        <v>401</v>
      </c>
      <c r="K64" s="159" t="s">
        <v>402</v>
      </c>
      <c r="L64" s="165"/>
      <c r="M64" s="165"/>
    </row>
    <row r="65" spans="1:13" x14ac:dyDescent="0.45">
      <c r="A65" s="166" t="s">
        <v>520</v>
      </c>
      <c r="B65" s="167" t="s">
        <v>365</v>
      </c>
      <c r="C65" s="167" t="s">
        <v>316</v>
      </c>
      <c r="D65" s="167">
        <v>2</v>
      </c>
      <c r="E65" s="167" t="s">
        <v>270</v>
      </c>
      <c r="F65" s="159" t="s">
        <v>519</v>
      </c>
      <c r="G65" s="159" t="s">
        <v>387</v>
      </c>
      <c r="H65" s="159" t="s">
        <v>534</v>
      </c>
      <c r="I65" s="159" t="s">
        <v>270</v>
      </c>
      <c r="J65" s="159" t="s">
        <v>401</v>
      </c>
      <c r="K65" s="159" t="s">
        <v>402</v>
      </c>
      <c r="L65" s="165"/>
      <c r="M65" s="165"/>
    </row>
    <row r="66" spans="1:13" x14ac:dyDescent="0.45">
      <c r="A66" s="166" t="s">
        <v>521</v>
      </c>
      <c r="B66" s="167" t="s">
        <v>365</v>
      </c>
      <c r="C66" s="167" t="s">
        <v>317</v>
      </c>
      <c r="D66" s="167">
        <v>3</v>
      </c>
      <c r="E66" s="167" t="s">
        <v>270</v>
      </c>
      <c r="F66" s="159" t="s">
        <v>519</v>
      </c>
      <c r="G66" s="159" t="s">
        <v>389</v>
      </c>
      <c r="H66" s="159" t="s">
        <v>535</v>
      </c>
      <c r="I66" s="159" t="s">
        <v>270</v>
      </c>
      <c r="J66" s="159" t="s">
        <v>401</v>
      </c>
      <c r="K66" s="159" t="s">
        <v>402</v>
      </c>
      <c r="L66" s="165"/>
      <c r="M66" s="165"/>
    </row>
    <row r="67" spans="1:13" x14ac:dyDescent="0.45">
      <c r="A67" s="166" t="s">
        <v>522</v>
      </c>
      <c r="B67" s="167" t="s">
        <v>365</v>
      </c>
      <c r="C67" s="167" t="s">
        <v>318</v>
      </c>
      <c r="D67" s="167">
        <v>4</v>
      </c>
      <c r="E67" s="167" t="s">
        <v>270</v>
      </c>
      <c r="F67" s="159" t="s">
        <v>519</v>
      </c>
      <c r="G67" s="159" t="s">
        <v>391</v>
      </c>
      <c r="H67" s="159" t="s">
        <v>536</v>
      </c>
      <c r="I67" s="159" t="s">
        <v>270</v>
      </c>
      <c r="J67" s="159" t="s">
        <v>401</v>
      </c>
      <c r="K67" s="159" t="s">
        <v>402</v>
      </c>
      <c r="L67" s="165"/>
      <c r="M67" s="165"/>
    </row>
    <row r="68" spans="1:13" x14ac:dyDescent="0.45">
      <c r="A68" s="166" t="s">
        <v>523</v>
      </c>
      <c r="B68" s="167" t="s">
        <v>365</v>
      </c>
      <c r="C68" s="167" t="s">
        <v>319</v>
      </c>
      <c r="D68" s="167">
        <v>5</v>
      </c>
      <c r="E68" s="167" t="s">
        <v>270</v>
      </c>
      <c r="F68" s="159" t="s">
        <v>519</v>
      </c>
      <c r="G68" s="159" t="s">
        <v>537</v>
      </c>
      <c r="H68" s="159" t="s">
        <v>538</v>
      </c>
      <c r="I68" s="159" t="s">
        <v>270</v>
      </c>
      <c r="J68" s="159" t="s">
        <v>401</v>
      </c>
      <c r="K68" s="159" t="s">
        <v>402</v>
      </c>
      <c r="L68" s="165"/>
      <c r="M68" s="165"/>
    </row>
    <row r="69" spans="1:13" x14ac:dyDescent="0.45">
      <c r="A69" s="166" t="s">
        <v>524</v>
      </c>
      <c r="B69" s="167" t="s">
        <v>365</v>
      </c>
      <c r="C69" s="167" t="s">
        <v>320</v>
      </c>
      <c r="D69" s="167">
        <v>6</v>
      </c>
      <c r="E69" s="167" t="s">
        <v>270</v>
      </c>
      <c r="F69" s="159" t="s">
        <v>519</v>
      </c>
      <c r="G69" s="159" t="s">
        <v>395</v>
      </c>
      <c r="H69" s="159" t="s">
        <v>539</v>
      </c>
      <c r="I69" s="159" t="s">
        <v>270</v>
      </c>
      <c r="J69" s="159" t="s">
        <v>401</v>
      </c>
      <c r="K69" s="159" t="s">
        <v>402</v>
      </c>
      <c r="L69" s="165"/>
      <c r="M69" s="165"/>
    </row>
    <row r="70" spans="1:13" x14ac:dyDescent="0.45">
      <c r="A70" s="166" t="s">
        <v>525</v>
      </c>
      <c r="B70" s="167" t="s">
        <v>365</v>
      </c>
      <c r="C70" s="167" t="s">
        <v>363</v>
      </c>
      <c r="D70" s="167">
        <v>7</v>
      </c>
      <c r="E70" s="167" t="s">
        <v>270</v>
      </c>
      <c r="F70" s="159" t="s">
        <v>519</v>
      </c>
      <c r="G70" s="159" t="s">
        <v>397</v>
      </c>
      <c r="H70" s="159" t="s">
        <v>540</v>
      </c>
      <c r="I70" s="159" t="s">
        <v>270</v>
      </c>
      <c r="J70" s="159" t="s">
        <v>401</v>
      </c>
      <c r="K70" s="159" t="s">
        <v>402</v>
      </c>
      <c r="L70" s="165"/>
      <c r="M70" s="165"/>
    </row>
    <row r="71" spans="1:13" x14ac:dyDescent="0.45">
      <c r="A71" s="166" t="s">
        <v>526</v>
      </c>
      <c r="B71" s="167" t="s">
        <v>365</v>
      </c>
      <c r="C71" s="167" t="s">
        <v>365</v>
      </c>
      <c r="D71" s="167">
        <v>8</v>
      </c>
      <c r="E71" s="167" t="s">
        <v>270</v>
      </c>
      <c r="F71" s="159" t="s">
        <v>519</v>
      </c>
      <c r="G71" s="159" t="s">
        <v>399</v>
      </c>
      <c r="H71" s="159" t="s">
        <v>541</v>
      </c>
      <c r="I71" s="159" t="s">
        <v>270</v>
      </c>
      <c r="J71" s="159" t="s">
        <v>401</v>
      </c>
      <c r="K71" s="159" t="s">
        <v>402</v>
      </c>
      <c r="L71" s="165"/>
      <c r="M71" s="165"/>
    </row>
    <row r="72" spans="1:13" x14ac:dyDescent="0.45">
      <c r="A72" s="166" t="s">
        <v>527</v>
      </c>
      <c r="B72" s="167" t="s">
        <v>365</v>
      </c>
      <c r="C72" s="167" t="s">
        <v>367</v>
      </c>
      <c r="D72" s="167">
        <v>9</v>
      </c>
      <c r="E72" s="167" t="s">
        <v>270</v>
      </c>
      <c r="F72" s="159" t="s">
        <v>519</v>
      </c>
      <c r="G72" s="159" t="s">
        <v>542</v>
      </c>
      <c r="H72" s="159" t="s">
        <v>543</v>
      </c>
      <c r="I72" s="159" t="s">
        <v>270</v>
      </c>
      <c r="J72" s="159" t="s">
        <v>401</v>
      </c>
      <c r="K72" s="159" t="s">
        <v>402</v>
      </c>
      <c r="L72" s="165"/>
      <c r="M72" s="165"/>
    </row>
    <row r="73" spans="1:13" x14ac:dyDescent="0.45">
      <c r="A73" s="166" t="s">
        <v>528</v>
      </c>
      <c r="B73" s="167" t="s">
        <v>365</v>
      </c>
      <c r="C73" s="167" t="s">
        <v>369</v>
      </c>
      <c r="D73" s="167">
        <v>10</v>
      </c>
      <c r="E73" s="167" t="s">
        <v>270</v>
      </c>
      <c r="F73" s="159" t="s">
        <v>519</v>
      </c>
      <c r="G73" s="159" t="s">
        <v>544</v>
      </c>
      <c r="H73" s="159" t="s">
        <v>545</v>
      </c>
      <c r="I73" s="159" t="s">
        <v>270</v>
      </c>
      <c r="J73" s="159" t="s">
        <v>401</v>
      </c>
      <c r="K73" s="159" t="s">
        <v>402</v>
      </c>
      <c r="L73" s="165"/>
      <c r="M73" s="165"/>
    </row>
    <row r="74" spans="1:13" x14ac:dyDescent="0.45">
      <c r="A74" s="166" t="s">
        <v>529</v>
      </c>
      <c r="B74" s="167" t="s">
        <v>365</v>
      </c>
      <c r="C74" s="167" t="s">
        <v>313</v>
      </c>
      <c r="D74" s="167">
        <v>11</v>
      </c>
      <c r="E74" s="167" t="s">
        <v>270</v>
      </c>
      <c r="F74" s="159" t="s">
        <v>519</v>
      </c>
      <c r="G74" s="159" t="s">
        <v>546</v>
      </c>
      <c r="H74" s="159" t="s">
        <v>547</v>
      </c>
      <c r="I74" s="159" t="s">
        <v>270</v>
      </c>
      <c r="J74" s="159" t="s">
        <v>401</v>
      </c>
      <c r="K74" s="159" t="s">
        <v>402</v>
      </c>
      <c r="L74" s="165"/>
      <c r="M74" s="165"/>
    </row>
    <row r="75" spans="1:13" x14ac:dyDescent="0.45">
      <c r="A75" s="166" t="s">
        <v>530</v>
      </c>
      <c r="B75" s="167" t="s">
        <v>365</v>
      </c>
      <c r="C75" s="167" t="s">
        <v>372</v>
      </c>
      <c r="D75" s="167">
        <v>12</v>
      </c>
      <c r="E75" s="167" t="s">
        <v>270</v>
      </c>
      <c r="F75" s="159" t="s">
        <v>519</v>
      </c>
      <c r="G75" s="159" t="s">
        <v>548</v>
      </c>
      <c r="H75" s="159" t="s">
        <v>549</v>
      </c>
      <c r="I75" s="159" t="s">
        <v>270</v>
      </c>
      <c r="J75" s="159" t="s">
        <v>401</v>
      </c>
      <c r="K75" s="159" t="s">
        <v>402</v>
      </c>
      <c r="L75" s="165"/>
      <c r="M75" s="165"/>
    </row>
    <row r="76" spans="1:13" x14ac:dyDescent="0.45">
      <c r="A76" s="166" t="s">
        <v>531</v>
      </c>
      <c r="B76" s="167" t="s">
        <v>365</v>
      </c>
      <c r="C76" s="167" t="s">
        <v>374</v>
      </c>
      <c r="D76" s="167">
        <v>13</v>
      </c>
      <c r="E76" s="167" t="s">
        <v>270</v>
      </c>
      <c r="F76" s="159" t="s">
        <v>519</v>
      </c>
      <c r="G76" s="159" t="s">
        <v>550</v>
      </c>
      <c r="H76" s="159" t="s">
        <v>551</v>
      </c>
      <c r="I76" s="159" t="s">
        <v>270</v>
      </c>
      <c r="J76" s="159" t="s">
        <v>401</v>
      </c>
      <c r="K76" s="159" t="s">
        <v>402</v>
      </c>
      <c r="L76" s="165"/>
      <c r="M76" s="165"/>
    </row>
    <row r="77" spans="1:13" x14ac:dyDescent="0.45">
      <c r="A77" s="166" t="s">
        <v>532</v>
      </c>
      <c r="B77" s="167" t="s">
        <v>365</v>
      </c>
      <c r="C77" s="167" t="s">
        <v>431</v>
      </c>
      <c r="D77" s="167">
        <v>14</v>
      </c>
      <c r="E77" s="167" t="s">
        <v>270</v>
      </c>
      <c r="F77" s="159" t="s">
        <v>519</v>
      </c>
      <c r="G77" s="159" t="s">
        <v>552</v>
      </c>
      <c r="H77" s="159" t="s">
        <v>553</v>
      </c>
      <c r="I77" s="159" t="s">
        <v>270</v>
      </c>
      <c r="J77" s="159" t="s">
        <v>401</v>
      </c>
      <c r="K77" s="159" t="s">
        <v>402</v>
      </c>
      <c r="L77" s="165"/>
      <c r="M77" s="165"/>
    </row>
    <row r="78" spans="1:13" x14ac:dyDescent="0.45">
      <c r="A78" s="166" t="s">
        <v>685</v>
      </c>
      <c r="B78" s="167" t="s">
        <v>365</v>
      </c>
      <c r="C78" s="167" t="s">
        <v>670</v>
      </c>
      <c r="D78" s="167">
        <v>15</v>
      </c>
      <c r="E78" s="167" t="s">
        <v>270</v>
      </c>
      <c r="F78" s="159" t="s">
        <v>519</v>
      </c>
      <c r="G78" s="159" t="s">
        <v>686</v>
      </c>
      <c r="H78" s="159" t="s">
        <v>687</v>
      </c>
      <c r="I78" s="159"/>
      <c r="J78" s="159" t="s">
        <v>678</v>
      </c>
      <c r="K78" s="159"/>
      <c r="L78" s="165"/>
      <c r="M78" s="165"/>
    </row>
    <row r="79" spans="1:13" x14ac:dyDescent="0.45">
      <c r="A79" s="166" t="s">
        <v>554</v>
      </c>
      <c r="B79" s="167" t="s">
        <v>320</v>
      </c>
      <c r="C79" s="167" t="s">
        <v>314</v>
      </c>
      <c r="D79" s="167">
        <v>1</v>
      </c>
      <c r="E79" s="167" t="s">
        <v>270</v>
      </c>
      <c r="F79" s="159" t="s">
        <v>555</v>
      </c>
      <c r="G79" s="159" t="s">
        <v>381</v>
      </c>
      <c r="H79" s="159" t="s">
        <v>381</v>
      </c>
      <c r="I79" s="159" t="s">
        <v>270</v>
      </c>
      <c r="J79" s="159" t="s">
        <v>403</v>
      </c>
      <c r="K79" s="159" t="s">
        <v>402</v>
      </c>
      <c r="L79" s="165"/>
      <c r="M79" s="165"/>
    </row>
    <row r="80" spans="1:13" x14ac:dyDescent="0.45">
      <c r="A80" s="166" t="s">
        <v>556</v>
      </c>
      <c r="B80" s="167" t="s">
        <v>320</v>
      </c>
      <c r="C80" s="167" t="s">
        <v>316</v>
      </c>
      <c r="D80" s="167">
        <v>2</v>
      </c>
      <c r="E80" s="167" t="s">
        <v>270</v>
      </c>
      <c r="F80" s="159" t="s">
        <v>555</v>
      </c>
      <c r="G80" s="159" t="s">
        <v>383</v>
      </c>
      <c r="H80" s="159" t="s">
        <v>383</v>
      </c>
      <c r="I80" s="159" t="s">
        <v>270</v>
      </c>
      <c r="J80" s="159" t="s">
        <v>403</v>
      </c>
      <c r="K80" s="159" t="s">
        <v>402</v>
      </c>
      <c r="L80" s="165"/>
      <c r="M80" s="165"/>
    </row>
    <row r="81" spans="1:13" x14ac:dyDescent="0.45">
      <c r="A81" s="166" t="s">
        <v>557</v>
      </c>
      <c r="B81" s="167" t="s">
        <v>320</v>
      </c>
      <c r="C81" s="167" t="s">
        <v>317</v>
      </c>
      <c r="D81" s="167">
        <v>3</v>
      </c>
      <c r="E81" s="167" t="s">
        <v>270</v>
      </c>
      <c r="F81" s="159" t="s">
        <v>555</v>
      </c>
      <c r="G81" s="159" t="s">
        <v>558</v>
      </c>
      <c r="H81" s="159" t="s">
        <v>558</v>
      </c>
      <c r="I81" s="159" t="s">
        <v>270</v>
      </c>
      <c r="J81" s="159" t="s">
        <v>401</v>
      </c>
      <c r="K81" s="159" t="s">
        <v>402</v>
      </c>
      <c r="L81" s="165"/>
      <c r="M81" s="165"/>
    </row>
    <row r="82" spans="1:13" x14ac:dyDescent="0.45">
      <c r="A82" s="166" t="s">
        <v>559</v>
      </c>
      <c r="B82" s="167" t="s">
        <v>560</v>
      </c>
      <c r="C82" s="167" t="s">
        <v>363</v>
      </c>
      <c r="D82" s="167">
        <v>1</v>
      </c>
      <c r="E82" s="167" t="s">
        <v>270</v>
      </c>
      <c r="F82" s="159" t="s">
        <v>561</v>
      </c>
      <c r="G82" s="159" t="s">
        <v>564</v>
      </c>
      <c r="H82" s="159">
        <v>301050004</v>
      </c>
      <c r="I82" s="159" t="s">
        <v>270</v>
      </c>
      <c r="J82" s="159" t="s">
        <v>401</v>
      </c>
      <c r="K82" s="159" t="s">
        <v>402</v>
      </c>
      <c r="L82" s="165"/>
      <c r="M82" s="165"/>
    </row>
    <row r="83" spans="1:13" x14ac:dyDescent="0.45">
      <c r="A83" s="166" t="s">
        <v>562</v>
      </c>
      <c r="B83" s="167" t="s">
        <v>560</v>
      </c>
      <c r="C83" s="167" t="s">
        <v>563</v>
      </c>
      <c r="D83" s="167">
        <v>2</v>
      </c>
      <c r="E83" s="167" t="s">
        <v>270</v>
      </c>
      <c r="F83" s="159" t="s">
        <v>561</v>
      </c>
      <c r="G83" s="159" t="s">
        <v>565</v>
      </c>
      <c r="H83" s="159">
        <v>301030019</v>
      </c>
      <c r="I83" s="159" t="s">
        <v>270</v>
      </c>
      <c r="J83" s="159" t="s">
        <v>401</v>
      </c>
      <c r="K83" s="159" t="s">
        <v>402</v>
      </c>
      <c r="L83" s="165"/>
      <c r="M83" s="165"/>
    </row>
    <row r="84" spans="1:13" x14ac:dyDescent="0.45">
      <c r="A84" s="166" t="s">
        <v>566</v>
      </c>
      <c r="B84" s="167" t="s">
        <v>374</v>
      </c>
      <c r="C84" s="167" t="s">
        <v>374</v>
      </c>
      <c r="D84" s="167">
        <v>1</v>
      </c>
      <c r="E84" s="167" t="s">
        <v>437</v>
      </c>
      <c r="F84" s="159" t="s">
        <v>567</v>
      </c>
      <c r="G84" s="159" t="s">
        <v>575</v>
      </c>
      <c r="H84" s="159" t="s">
        <v>576</v>
      </c>
      <c r="I84" s="159" t="s">
        <v>270</v>
      </c>
      <c r="J84" s="159" t="s">
        <v>403</v>
      </c>
      <c r="K84" s="159" t="s">
        <v>587</v>
      </c>
      <c r="L84" s="165"/>
      <c r="M84" s="165"/>
    </row>
    <row r="85" spans="1:13" x14ac:dyDescent="0.45">
      <c r="A85" s="166" t="s">
        <v>568</v>
      </c>
      <c r="B85" s="167" t="s">
        <v>374</v>
      </c>
      <c r="C85" s="167" t="s">
        <v>374</v>
      </c>
      <c r="D85" s="167">
        <v>2</v>
      </c>
      <c r="E85" s="167" t="s">
        <v>569</v>
      </c>
      <c r="F85" s="159" t="s">
        <v>567</v>
      </c>
      <c r="G85" s="159" t="s">
        <v>577</v>
      </c>
      <c r="H85" s="159" t="s">
        <v>578</v>
      </c>
      <c r="I85" s="159" t="s">
        <v>270</v>
      </c>
      <c r="J85" s="159" t="s">
        <v>403</v>
      </c>
      <c r="K85" s="159" t="s">
        <v>587</v>
      </c>
      <c r="L85" s="165"/>
      <c r="M85" s="165"/>
    </row>
    <row r="86" spans="1:13" x14ac:dyDescent="0.45">
      <c r="A86" s="166" t="s">
        <v>570</v>
      </c>
      <c r="B86" s="167" t="s">
        <v>374</v>
      </c>
      <c r="C86" s="167" t="s">
        <v>374</v>
      </c>
      <c r="D86" s="167">
        <v>3</v>
      </c>
      <c r="E86" s="167" t="s">
        <v>571</v>
      </c>
      <c r="F86" s="159" t="s">
        <v>567</v>
      </c>
      <c r="G86" s="159" t="s">
        <v>579</v>
      </c>
      <c r="H86" s="159" t="s">
        <v>580</v>
      </c>
      <c r="I86" s="159" t="s">
        <v>270</v>
      </c>
      <c r="J86" s="159" t="s">
        <v>403</v>
      </c>
      <c r="K86" s="159" t="s">
        <v>587</v>
      </c>
      <c r="L86" s="165"/>
      <c r="M86" s="165"/>
    </row>
    <row r="87" spans="1:13" x14ac:dyDescent="0.45">
      <c r="A87" s="166" t="s">
        <v>572</v>
      </c>
      <c r="B87" s="167" t="s">
        <v>374</v>
      </c>
      <c r="C87" s="167" t="s">
        <v>560</v>
      </c>
      <c r="D87" s="167">
        <v>1</v>
      </c>
      <c r="E87" s="167" t="s">
        <v>437</v>
      </c>
      <c r="F87" s="159" t="s">
        <v>567</v>
      </c>
      <c r="G87" s="159" t="s">
        <v>581</v>
      </c>
      <c r="H87" s="159" t="s">
        <v>582</v>
      </c>
      <c r="I87" s="159" t="s">
        <v>270</v>
      </c>
      <c r="J87" s="159" t="s">
        <v>403</v>
      </c>
      <c r="K87" s="159" t="s">
        <v>587</v>
      </c>
      <c r="L87" s="165"/>
      <c r="M87" s="165"/>
    </row>
    <row r="88" spans="1:13" x14ac:dyDescent="0.45">
      <c r="A88" s="166" t="s">
        <v>573</v>
      </c>
      <c r="B88" s="167" t="s">
        <v>374</v>
      </c>
      <c r="C88" s="167" t="s">
        <v>560</v>
      </c>
      <c r="D88" s="167">
        <v>2</v>
      </c>
      <c r="E88" s="167" t="s">
        <v>569</v>
      </c>
      <c r="F88" s="159" t="s">
        <v>567</v>
      </c>
      <c r="G88" s="159" t="s">
        <v>583</v>
      </c>
      <c r="H88" s="159" t="s">
        <v>584</v>
      </c>
      <c r="I88" s="159" t="s">
        <v>270</v>
      </c>
      <c r="J88" s="159" t="s">
        <v>403</v>
      </c>
      <c r="K88" s="159" t="s">
        <v>587</v>
      </c>
      <c r="L88" s="165"/>
      <c r="M88" s="165"/>
    </row>
    <row r="89" spans="1:13" x14ac:dyDescent="0.45">
      <c r="A89" s="166" t="s">
        <v>574</v>
      </c>
      <c r="B89" s="167" t="s">
        <v>374</v>
      </c>
      <c r="C89" s="167" t="s">
        <v>560</v>
      </c>
      <c r="D89" s="167">
        <v>3</v>
      </c>
      <c r="E89" s="167" t="s">
        <v>571</v>
      </c>
      <c r="F89" s="159" t="s">
        <v>567</v>
      </c>
      <c r="G89" s="159" t="s">
        <v>585</v>
      </c>
      <c r="H89" s="159" t="s">
        <v>586</v>
      </c>
      <c r="I89" s="159" t="s">
        <v>270</v>
      </c>
      <c r="J89" s="159" t="s">
        <v>403</v>
      </c>
      <c r="K89" s="159" t="s">
        <v>587</v>
      </c>
      <c r="L89" s="165"/>
      <c r="M89" s="165"/>
    </row>
    <row r="90" spans="1:13" x14ac:dyDescent="0.45">
      <c r="A90" s="166" t="s">
        <v>588</v>
      </c>
      <c r="B90" s="167" t="s">
        <v>318</v>
      </c>
      <c r="C90" s="167" t="s">
        <v>314</v>
      </c>
      <c r="D90" s="167">
        <v>1</v>
      </c>
      <c r="E90" s="167" t="s">
        <v>270</v>
      </c>
      <c r="F90" s="159" t="s">
        <v>589</v>
      </c>
      <c r="G90" s="159" t="s">
        <v>593</v>
      </c>
      <c r="H90" s="159" t="s">
        <v>643</v>
      </c>
      <c r="I90" s="159" t="s">
        <v>270</v>
      </c>
      <c r="J90" s="159" t="s">
        <v>401</v>
      </c>
      <c r="K90" s="159" t="s">
        <v>402</v>
      </c>
      <c r="L90" s="165"/>
      <c r="M90" s="165"/>
    </row>
    <row r="91" spans="1:13" x14ac:dyDescent="0.45">
      <c r="A91" s="166" t="s">
        <v>590</v>
      </c>
      <c r="B91" s="167" t="s">
        <v>318</v>
      </c>
      <c r="C91" s="167" t="s">
        <v>314</v>
      </c>
      <c r="D91" s="167">
        <v>3</v>
      </c>
      <c r="E91" s="167" t="s">
        <v>270</v>
      </c>
      <c r="F91" s="159" t="s">
        <v>589</v>
      </c>
      <c r="G91" s="159" t="s">
        <v>594</v>
      </c>
      <c r="H91" s="159" t="s">
        <v>595</v>
      </c>
      <c r="I91" s="159" t="s">
        <v>270</v>
      </c>
      <c r="J91" s="159" t="s">
        <v>599</v>
      </c>
      <c r="K91" s="159" t="s">
        <v>402</v>
      </c>
      <c r="L91" s="165"/>
      <c r="M91" s="165"/>
    </row>
    <row r="92" spans="1:13" x14ac:dyDescent="0.45">
      <c r="A92" s="166" t="s">
        <v>591</v>
      </c>
      <c r="B92" s="167" t="s">
        <v>318</v>
      </c>
      <c r="C92" s="167" t="s">
        <v>316</v>
      </c>
      <c r="D92" s="167">
        <v>1</v>
      </c>
      <c r="E92" s="167" t="s">
        <v>270</v>
      </c>
      <c r="F92" s="159" t="s">
        <v>589</v>
      </c>
      <c r="G92" s="159" t="s">
        <v>596</v>
      </c>
      <c r="H92" s="159" t="s">
        <v>597</v>
      </c>
      <c r="I92" s="159" t="s">
        <v>270</v>
      </c>
      <c r="J92" s="159" t="s">
        <v>403</v>
      </c>
      <c r="K92" s="159" t="s">
        <v>402</v>
      </c>
      <c r="L92" s="165"/>
      <c r="M92" s="165"/>
    </row>
    <row r="93" spans="1:13" x14ac:dyDescent="0.45">
      <c r="A93" s="166" t="s">
        <v>592</v>
      </c>
      <c r="B93" s="167" t="s">
        <v>318</v>
      </c>
      <c r="C93" s="167" t="s">
        <v>314</v>
      </c>
      <c r="D93" s="167">
        <v>5</v>
      </c>
      <c r="E93" s="167" t="s">
        <v>270</v>
      </c>
      <c r="F93" s="159" t="s">
        <v>589</v>
      </c>
      <c r="G93" s="159" t="s">
        <v>593</v>
      </c>
      <c r="H93" s="159" t="s">
        <v>598</v>
      </c>
      <c r="I93" s="159" t="s">
        <v>270</v>
      </c>
      <c r="J93" s="159" t="s">
        <v>401</v>
      </c>
      <c r="K93" s="159" t="s">
        <v>402</v>
      </c>
      <c r="L93" s="165"/>
      <c r="M93" s="165"/>
    </row>
    <row r="94" spans="1:13" x14ac:dyDescent="0.45">
      <c r="A94" s="166" t="s">
        <v>654</v>
      </c>
      <c r="B94" s="167" t="s">
        <v>318</v>
      </c>
      <c r="C94" s="167" t="s">
        <v>316</v>
      </c>
      <c r="D94" s="167">
        <v>2</v>
      </c>
      <c r="E94" s="167" t="s">
        <v>270</v>
      </c>
      <c r="F94" s="159" t="s">
        <v>589</v>
      </c>
      <c r="G94" s="159" t="s">
        <v>688</v>
      </c>
      <c r="H94" s="159" t="s">
        <v>655</v>
      </c>
      <c r="I94" s="159" t="s">
        <v>270</v>
      </c>
      <c r="J94" s="159" t="s">
        <v>401</v>
      </c>
      <c r="K94" s="159" t="s">
        <v>402</v>
      </c>
      <c r="L94" s="165"/>
      <c r="M94" s="165"/>
    </row>
    <row r="95" spans="1:13" x14ac:dyDescent="0.45">
      <c r="A95" s="166" t="s">
        <v>689</v>
      </c>
      <c r="B95" s="167" t="s">
        <v>318</v>
      </c>
      <c r="C95" s="167" t="s">
        <v>314</v>
      </c>
      <c r="D95" s="167">
        <v>2</v>
      </c>
      <c r="E95" s="167" t="s">
        <v>270</v>
      </c>
      <c r="F95" s="159" t="s">
        <v>589</v>
      </c>
      <c r="G95" s="159" t="s">
        <v>690</v>
      </c>
      <c r="H95" s="159" t="s">
        <v>691</v>
      </c>
      <c r="I95" s="159"/>
      <c r="J95" s="159" t="s">
        <v>678</v>
      </c>
      <c r="K95" s="159"/>
      <c r="L95" s="165"/>
      <c r="M95" s="165"/>
    </row>
    <row r="96" spans="1:13" x14ac:dyDescent="0.45">
      <c r="A96" s="166" t="s">
        <v>692</v>
      </c>
      <c r="B96" s="167" t="s">
        <v>318</v>
      </c>
      <c r="C96" s="167" t="s">
        <v>314</v>
      </c>
      <c r="D96" s="167">
        <v>4</v>
      </c>
      <c r="E96" s="167" t="s">
        <v>270</v>
      </c>
      <c r="F96" s="159" t="s">
        <v>589</v>
      </c>
      <c r="G96" s="159" t="s">
        <v>693</v>
      </c>
      <c r="H96" s="159" t="s">
        <v>694</v>
      </c>
      <c r="I96" s="159"/>
      <c r="J96" s="159" t="s">
        <v>678</v>
      </c>
      <c r="K96" s="159"/>
      <c r="L96" s="165"/>
      <c r="M96" s="165"/>
    </row>
    <row r="97" spans="1:13" x14ac:dyDescent="0.45">
      <c r="A97" s="166" t="s">
        <v>600</v>
      </c>
      <c r="B97" s="167" t="s">
        <v>319</v>
      </c>
      <c r="C97" s="167" t="s">
        <v>314</v>
      </c>
      <c r="D97" s="167">
        <v>1</v>
      </c>
      <c r="E97" s="167" t="s">
        <v>270</v>
      </c>
      <c r="F97" s="159" t="s">
        <v>695</v>
      </c>
      <c r="G97" s="159" t="s">
        <v>601</v>
      </c>
      <c r="H97" s="159" t="s">
        <v>602</v>
      </c>
      <c r="I97" s="159" t="s">
        <v>603</v>
      </c>
      <c r="J97" s="159" t="s">
        <v>403</v>
      </c>
      <c r="K97" s="159" t="s">
        <v>402</v>
      </c>
      <c r="L97" s="165"/>
      <c r="M97" s="165"/>
    </row>
    <row r="98" spans="1:13" x14ac:dyDescent="0.45">
      <c r="A98" s="166" t="s">
        <v>604</v>
      </c>
      <c r="B98" s="167" t="s">
        <v>314</v>
      </c>
      <c r="C98" s="167" t="s">
        <v>314</v>
      </c>
      <c r="D98" s="167">
        <v>1</v>
      </c>
      <c r="E98" s="167" t="s">
        <v>432</v>
      </c>
      <c r="F98" s="159" t="s">
        <v>605</v>
      </c>
      <c r="G98" s="159" t="s">
        <v>619</v>
      </c>
      <c r="H98" s="159" t="s">
        <v>620</v>
      </c>
      <c r="I98" s="159" t="s">
        <v>623</v>
      </c>
      <c r="J98" s="159" t="s">
        <v>599</v>
      </c>
      <c r="K98" s="159" t="s">
        <v>402</v>
      </c>
      <c r="L98" s="165"/>
      <c r="M98" s="165"/>
    </row>
    <row r="99" spans="1:13" x14ac:dyDescent="0.45">
      <c r="A99" s="166" t="s">
        <v>606</v>
      </c>
      <c r="B99" s="167" t="s">
        <v>314</v>
      </c>
      <c r="C99" s="167" t="s">
        <v>314</v>
      </c>
      <c r="D99" s="167">
        <v>2</v>
      </c>
      <c r="E99" s="167" t="s">
        <v>435</v>
      </c>
      <c r="F99" s="159" t="s">
        <v>605</v>
      </c>
      <c r="G99" s="159" t="s">
        <v>619</v>
      </c>
      <c r="H99" s="159" t="s">
        <v>620</v>
      </c>
      <c r="I99" s="159" t="s">
        <v>624</v>
      </c>
      <c r="J99" s="159" t="s">
        <v>599</v>
      </c>
      <c r="K99" s="159" t="s">
        <v>402</v>
      </c>
      <c r="L99" s="165"/>
      <c r="M99" s="165"/>
    </row>
    <row r="100" spans="1:13" x14ac:dyDescent="0.45">
      <c r="A100" s="166" t="s">
        <v>607</v>
      </c>
      <c r="B100" s="167" t="s">
        <v>314</v>
      </c>
      <c r="C100" s="167" t="s">
        <v>314</v>
      </c>
      <c r="D100" s="167">
        <v>3</v>
      </c>
      <c r="E100" s="167" t="s">
        <v>437</v>
      </c>
      <c r="F100" s="159" t="s">
        <v>605</v>
      </c>
      <c r="G100" s="159" t="s">
        <v>619</v>
      </c>
      <c r="H100" s="159" t="s">
        <v>620</v>
      </c>
      <c r="I100" s="159" t="s">
        <v>625</v>
      </c>
      <c r="J100" s="159" t="s">
        <v>599</v>
      </c>
      <c r="K100" s="159" t="s">
        <v>402</v>
      </c>
      <c r="L100" s="165"/>
      <c r="M100" s="165"/>
    </row>
    <row r="101" spans="1:13" x14ac:dyDescent="0.45">
      <c r="A101" s="166" t="s">
        <v>608</v>
      </c>
      <c r="B101" s="167" t="s">
        <v>314</v>
      </c>
      <c r="C101" s="167" t="s">
        <v>314</v>
      </c>
      <c r="D101" s="167">
        <v>4</v>
      </c>
      <c r="E101" s="167" t="s">
        <v>609</v>
      </c>
      <c r="F101" s="159" t="s">
        <v>605</v>
      </c>
      <c r="G101" s="159" t="s">
        <v>619</v>
      </c>
      <c r="H101" s="159" t="s">
        <v>620</v>
      </c>
      <c r="I101" s="159" t="s">
        <v>626</v>
      </c>
      <c r="J101" s="159" t="s">
        <v>599</v>
      </c>
      <c r="K101" s="159" t="s">
        <v>402</v>
      </c>
      <c r="L101" s="165"/>
      <c r="M101" s="165"/>
    </row>
    <row r="102" spans="1:13" x14ac:dyDescent="0.45">
      <c r="A102" s="166" t="s">
        <v>610</v>
      </c>
      <c r="B102" s="167" t="s">
        <v>314</v>
      </c>
      <c r="C102" s="167" t="s">
        <v>314</v>
      </c>
      <c r="D102" s="167">
        <v>5</v>
      </c>
      <c r="E102" s="167" t="s">
        <v>441</v>
      </c>
      <c r="F102" s="159" t="s">
        <v>605</v>
      </c>
      <c r="G102" s="159" t="s">
        <v>619</v>
      </c>
      <c r="H102" s="159" t="s">
        <v>620</v>
      </c>
      <c r="I102" s="159" t="s">
        <v>627</v>
      </c>
      <c r="J102" s="159" t="s">
        <v>599</v>
      </c>
      <c r="K102" s="159" t="s">
        <v>402</v>
      </c>
      <c r="L102" s="165"/>
      <c r="M102" s="165"/>
    </row>
    <row r="103" spans="1:13" x14ac:dyDescent="0.45">
      <c r="A103" s="166" t="s">
        <v>611</v>
      </c>
      <c r="B103" s="167" t="s">
        <v>314</v>
      </c>
      <c r="C103" s="167" t="s">
        <v>314</v>
      </c>
      <c r="D103" s="167">
        <v>6</v>
      </c>
      <c r="E103" s="167" t="s">
        <v>612</v>
      </c>
      <c r="F103" s="159" t="s">
        <v>605</v>
      </c>
      <c r="G103" s="159" t="s">
        <v>619</v>
      </c>
      <c r="H103" s="159" t="s">
        <v>620</v>
      </c>
      <c r="I103" s="159" t="s">
        <v>628</v>
      </c>
      <c r="J103" s="159" t="s">
        <v>599</v>
      </c>
      <c r="K103" s="159" t="s">
        <v>402</v>
      </c>
      <c r="L103" s="165"/>
      <c r="M103" s="165"/>
    </row>
    <row r="104" spans="1:13" x14ac:dyDescent="0.45">
      <c r="A104" s="166" t="s">
        <v>613</v>
      </c>
      <c r="B104" s="167" t="s">
        <v>314</v>
      </c>
      <c r="C104" s="167" t="s">
        <v>316</v>
      </c>
      <c r="D104" s="167">
        <v>7</v>
      </c>
      <c r="E104" s="167" t="s">
        <v>432</v>
      </c>
      <c r="F104" s="159" t="s">
        <v>605</v>
      </c>
      <c r="G104" s="159" t="s">
        <v>621</v>
      </c>
      <c r="H104" s="159" t="s">
        <v>622</v>
      </c>
      <c r="I104" s="159" t="s">
        <v>623</v>
      </c>
      <c r="J104" s="159" t="s">
        <v>599</v>
      </c>
      <c r="K104" s="159" t="s">
        <v>402</v>
      </c>
      <c r="L104" s="165"/>
      <c r="M104" s="165"/>
    </row>
    <row r="105" spans="1:13" x14ac:dyDescent="0.45">
      <c r="A105" s="166" t="s">
        <v>614</v>
      </c>
      <c r="B105" s="167" t="s">
        <v>314</v>
      </c>
      <c r="C105" s="167" t="s">
        <v>316</v>
      </c>
      <c r="D105" s="167">
        <v>8</v>
      </c>
      <c r="E105" s="167" t="s">
        <v>435</v>
      </c>
      <c r="F105" s="159" t="s">
        <v>605</v>
      </c>
      <c r="G105" s="159" t="s">
        <v>621</v>
      </c>
      <c r="H105" s="159" t="s">
        <v>622</v>
      </c>
      <c r="I105" s="159" t="s">
        <v>624</v>
      </c>
      <c r="J105" s="159" t="s">
        <v>599</v>
      </c>
      <c r="K105" s="159" t="s">
        <v>402</v>
      </c>
      <c r="L105" s="165"/>
      <c r="M105" s="165"/>
    </row>
    <row r="106" spans="1:13" x14ac:dyDescent="0.45">
      <c r="A106" s="166" t="s">
        <v>615</v>
      </c>
      <c r="B106" s="167" t="s">
        <v>314</v>
      </c>
      <c r="C106" s="167" t="s">
        <v>316</v>
      </c>
      <c r="D106" s="167">
        <v>9</v>
      </c>
      <c r="E106" s="167" t="s">
        <v>437</v>
      </c>
      <c r="F106" s="159" t="s">
        <v>605</v>
      </c>
      <c r="G106" s="159" t="s">
        <v>621</v>
      </c>
      <c r="H106" s="159" t="s">
        <v>622</v>
      </c>
      <c r="I106" s="159" t="s">
        <v>625</v>
      </c>
      <c r="J106" s="159" t="s">
        <v>599</v>
      </c>
      <c r="K106" s="159" t="s">
        <v>402</v>
      </c>
      <c r="L106" s="165"/>
      <c r="M106" s="165"/>
    </row>
    <row r="107" spans="1:13" x14ac:dyDescent="0.45">
      <c r="A107" s="166" t="s">
        <v>616</v>
      </c>
      <c r="B107" s="167" t="s">
        <v>314</v>
      </c>
      <c r="C107" s="167" t="s">
        <v>316</v>
      </c>
      <c r="D107" s="167">
        <v>10</v>
      </c>
      <c r="E107" s="167" t="s">
        <v>609</v>
      </c>
      <c r="F107" s="159" t="s">
        <v>605</v>
      </c>
      <c r="G107" s="159" t="s">
        <v>621</v>
      </c>
      <c r="H107" s="159" t="s">
        <v>622</v>
      </c>
      <c r="I107" s="159" t="s">
        <v>626</v>
      </c>
      <c r="J107" s="159" t="s">
        <v>599</v>
      </c>
      <c r="K107" s="159" t="s">
        <v>402</v>
      </c>
      <c r="L107" s="165"/>
      <c r="M107" s="165"/>
    </row>
    <row r="108" spans="1:13" x14ac:dyDescent="0.45">
      <c r="A108" s="166" t="s">
        <v>617</v>
      </c>
      <c r="B108" s="167" t="s">
        <v>314</v>
      </c>
      <c r="C108" s="167" t="s">
        <v>316</v>
      </c>
      <c r="D108" s="167">
        <v>11</v>
      </c>
      <c r="E108" s="167" t="s">
        <v>441</v>
      </c>
      <c r="F108" s="159" t="s">
        <v>605</v>
      </c>
      <c r="G108" s="159" t="s">
        <v>621</v>
      </c>
      <c r="H108" s="159" t="s">
        <v>622</v>
      </c>
      <c r="I108" s="159" t="s">
        <v>696</v>
      </c>
      <c r="J108" s="159" t="s">
        <v>599</v>
      </c>
      <c r="K108" s="159" t="s">
        <v>402</v>
      </c>
      <c r="L108" s="165"/>
      <c r="M108" s="165"/>
    </row>
    <row r="109" spans="1:13" x14ac:dyDescent="0.45">
      <c r="A109" s="166" t="s">
        <v>618</v>
      </c>
      <c r="B109" s="167" t="s">
        <v>314</v>
      </c>
      <c r="C109" s="167" t="s">
        <v>316</v>
      </c>
      <c r="D109" s="167">
        <v>12</v>
      </c>
      <c r="E109" s="167" t="s">
        <v>612</v>
      </c>
      <c r="F109" s="159" t="s">
        <v>605</v>
      </c>
      <c r="G109" s="159" t="s">
        <v>621</v>
      </c>
      <c r="H109" s="159" t="s">
        <v>622</v>
      </c>
      <c r="I109" s="159" t="s">
        <v>628</v>
      </c>
      <c r="J109" s="159" t="s">
        <v>599</v>
      </c>
      <c r="K109" s="159" t="s">
        <v>402</v>
      </c>
      <c r="L109" s="165"/>
      <c r="M109" s="165"/>
    </row>
    <row r="110" spans="1:13" x14ac:dyDescent="0.45">
      <c r="A110" s="166" t="s">
        <v>629</v>
      </c>
      <c r="B110" s="167" t="s">
        <v>372</v>
      </c>
      <c r="C110" s="167" t="s">
        <v>630</v>
      </c>
      <c r="D110" s="167">
        <v>1</v>
      </c>
      <c r="E110" s="167" t="s">
        <v>270</v>
      </c>
      <c r="F110" s="159" t="s">
        <v>631</v>
      </c>
      <c r="G110" s="159" t="s">
        <v>632</v>
      </c>
      <c r="H110" s="159" t="s">
        <v>633</v>
      </c>
      <c r="I110" s="159" t="s">
        <v>270</v>
      </c>
      <c r="J110" s="159" t="s">
        <v>401</v>
      </c>
      <c r="K110" s="159" t="s">
        <v>402</v>
      </c>
      <c r="L110" s="165"/>
      <c r="M110" s="165"/>
    </row>
    <row r="111" spans="1:13" x14ac:dyDescent="0.45">
      <c r="A111" s="166" t="s">
        <v>634</v>
      </c>
      <c r="B111" s="167" t="s">
        <v>635</v>
      </c>
      <c r="C111" s="167" t="s">
        <v>636</v>
      </c>
      <c r="D111" s="167">
        <v>1</v>
      </c>
      <c r="E111" s="167" t="s">
        <v>270</v>
      </c>
      <c r="F111" s="159" t="s">
        <v>637</v>
      </c>
      <c r="G111" s="159" t="s">
        <v>640</v>
      </c>
      <c r="H111" s="159" t="s">
        <v>640</v>
      </c>
      <c r="I111" s="159" t="s">
        <v>270</v>
      </c>
      <c r="J111" s="159" t="s">
        <v>403</v>
      </c>
      <c r="K111" s="159" t="s">
        <v>402</v>
      </c>
      <c r="L111" s="165"/>
      <c r="M111" s="165"/>
    </row>
    <row r="112" spans="1:13" x14ac:dyDescent="0.45">
      <c r="A112" s="166" t="s">
        <v>638</v>
      </c>
      <c r="B112" s="167" t="s">
        <v>635</v>
      </c>
      <c r="C112" s="167" t="s">
        <v>636</v>
      </c>
      <c r="D112" s="167">
        <v>2</v>
      </c>
      <c r="E112" s="167" t="s">
        <v>270</v>
      </c>
      <c r="F112" s="159" t="s">
        <v>637</v>
      </c>
      <c r="G112" s="159" t="s">
        <v>640</v>
      </c>
      <c r="H112" s="159" t="s">
        <v>641</v>
      </c>
      <c r="I112" s="159" t="s">
        <v>270</v>
      </c>
      <c r="J112" s="159" t="s">
        <v>403</v>
      </c>
      <c r="K112" s="159" t="s">
        <v>402</v>
      </c>
      <c r="L112" s="165"/>
      <c r="M112" s="165"/>
    </row>
    <row r="113" spans="1:13" x14ac:dyDescent="0.45">
      <c r="A113" s="166" t="s">
        <v>639</v>
      </c>
      <c r="B113" s="167" t="s">
        <v>635</v>
      </c>
      <c r="C113" s="167" t="s">
        <v>636</v>
      </c>
      <c r="D113" s="167">
        <v>3</v>
      </c>
      <c r="E113" s="167" t="s">
        <v>270</v>
      </c>
      <c r="F113" s="159" t="s">
        <v>637</v>
      </c>
      <c r="G113" s="159" t="s">
        <v>640</v>
      </c>
      <c r="H113" s="159" t="s">
        <v>642</v>
      </c>
      <c r="I113" s="159" t="s">
        <v>270</v>
      </c>
      <c r="J113" s="159" t="s">
        <v>403</v>
      </c>
      <c r="K113" s="159" t="s">
        <v>402</v>
      </c>
      <c r="L113" s="165"/>
      <c r="M113" s="165"/>
    </row>
    <row r="114" spans="1:13" x14ac:dyDescent="0.45">
      <c r="A114" s="166" t="s">
        <v>661</v>
      </c>
      <c r="B114" s="167" t="s">
        <v>659</v>
      </c>
      <c r="C114" s="167" t="s">
        <v>314</v>
      </c>
      <c r="D114" s="167">
        <v>1</v>
      </c>
      <c r="E114" s="167" t="s">
        <v>270</v>
      </c>
      <c r="F114" s="159" t="s">
        <v>656</v>
      </c>
      <c r="G114" s="159" t="s">
        <v>660</v>
      </c>
      <c r="H114" s="159" t="s">
        <v>660</v>
      </c>
      <c r="I114" s="159" t="s">
        <v>270</v>
      </c>
      <c r="J114" s="159" t="s">
        <v>401</v>
      </c>
      <c r="K114" s="159" t="s">
        <v>402</v>
      </c>
      <c r="L114" s="165"/>
      <c r="M114" s="165"/>
    </row>
    <row r="115" spans="1:13" x14ac:dyDescent="0.45">
      <c r="A115" s="166" t="s">
        <v>662</v>
      </c>
      <c r="B115" s="167" t="s">
        <v>658</v>
      </c>
      <c r="C115" s="167" t="s">
        <v>314</v>
      </c>
      <c r="D115" s="167">
        <v>1</v>
      </c>
      <c r="E115" s="167" t="s">
        <v>270</v>
      </c>
      <c r="F115" s="159" t="s">
        <v>657</v>
      </c>
      <c r="G115" s="159" t="s">
        <v>697</v>
      </c>
      <c r="H115" s="159">
        <v>321192701</v>
      </c>
      <c r="I115" s="159" t="s">
        <v>270</v>
      </c>
      <c r="J115" s="159" t="s">
        <v>401</v>
      </c>
      <c r="K115" s="159" t="s">
        <v>402</v>
      </c>
      <c r="L115" s="165"/>
      <c r="M115" s="165"/>
    </row>
    <row r="116" spans="1:13" x14ac:dyDescent="0.45">
      <c r="A116" s="166" t="s">
        <v>663</v>
      </c>
      <c r="B116" s="167" t="s">
        <v>658</v>
      </c>
      <c r="C116" s="167" t="s">
        <v>316</v>
      </c>
      <c r="D116" s="167">
        <v>2</v>
      </c>
      <c r="E116" s="167" t="s">
        <v>270</v>
      </c>
      <c r="F116" s="159" t="s">
        <v>657</v>
      </c>
      <c r="G116" s="159" t="s">
        <v>698</v>
      </c>
      <c r="H116" s="159">
        <v>321181501</v>
      </c>
      <c r="I116" s="159" t="s">
        <v>270</v>
      </c>
      <c r="J116" s="159" t="s">
        <v>401</v>
      </c>
      <c r="K116" s="159" t="s">
        <v>402</v>
      </c>
      <c r="L116" s="165"/>
      <c r="M116" s="165"/>
    </row>
    <row r="117" spans="1:13" x14ac:dyDescent="0.45">
      <c r="A117" s="166" t="s">
        <v>664</v>
      </c>
      <c r="B117" s="167" t="s">
        <v>658</v>
      </c>
      <c r="C117" s="167" t="s">
        <v>317</v>
      </c>
      <c r="D117" s="167">
        <v>3</v>
      </c>
      <c r="E117" s="167" t="s">
        <v>270</v>
      </c>
      <c r="F117" s="159" t="s">
        <v>657</v>
      </c>
      <c r="G117" s="159" t="s">
        <v>699</v>
      </c>
      <c r="H117" s="159">
        <v>341192701</v>
      </c>
      <c r="I117" s="159" t="s">
        <v>270</v>
      </c>
      <c r="J117" s="159" t="s">
        <v>401</v>
      </c>
      <c r="K117" s="159" t="s">
        <v>402</v>
      </c>
      <c r="L117" s="165"/>
      <c r="M117" s="165"/>
    </row>
    <row r="118" spans="1:13" x14ac:dyDescent="0.45">
      <c r="A118" s="166" t="s">
        <v>671</v>
      </c>
      <c r="B118" s="167" t="s">
        <v>670</v>
      </c>
      <c r="C118" s="167" t="s">
        <v>314</v>
      </c>
      <c r="D118" s="167">
        <v>1</v>
      </c>
      <c r="E118" s="167" t="s">
        <v>270</v>
      </c>
      <c r="F118" s="159" t="s">
        <v>700</v>
      </c>
      <c r="G118" s="159" t="s">
        <v>701</v>
      </c>
      <c r="H118" s="159" t="s">
        <v>270</v>
      </c>
      <c r="I118" s="159" t="s">
        <v>270</v>
      </c>
      <c r="J118" s="159" t="s">
        <v>401</v>
      </c>
      <c r="K118" s="159" t="s">
        <v>402</v>
      </c>
      <c r="L118" s="165"/>
      <c r="M118" s="165"/>
    </row>
    <row r="119" spans="1:13" x14ac:dyDescent="0.45">
      <c r="A119" s="166" t="s">
        <v>672</v>
      </c>
      <c r="B119" s="167" t="s">
        <v>670</v>
      </c>
      <c r="C119" s="167" t="s">
        <v>316</v>
      </c>
      <c r="D119" s="167">
        <v>2</v>
      </c>
      <c r="E119" s="167" t="s">
        <v>270</v>
      </c>
      <c r="F119" s="159" t="s">
        <v>700</v>
      </c>
      <c r="G119" s="159" t="s">
        <v>702</v>
      </c>
      <c r="H119" s="159" t="s">
        <v>270</v>
      </c>
      <c r="I119" s="159" t="s">
        <v>270</v>
      </c>
      <c r="J119" s="159" t="s">
        <v>401</v>
      </c>
      <c r="K119" s="159" t="s">
        <v>402</v>
      </c>
      <c r="L119" s="165"/>
      <c r="M119" s="165"/>
    </row>
    <row r="120" spans="1:13" x14ac:dyDescent="0.45">
      <c r="A120" s="166" t="s">
        <v>673</v>
      </c>
      <c r="B120" s="167" t="s">
        <v>670</v>
      </c>
      <c r="C120" s="167" t="s">
        <v>317</v>
      </c>
      <c r="D120" s="167">
        <v>3</v>
      </c>
      <c r="E120" s="167" t="s">
        <v>270</v>
      </c>
      <c r="F120" s="159" t="s">
        <v>700</v>
      </c>
      <c r="G120" s="159" t="s">
        <v>703</v>
      </c>
      <c r="H120" s="159" t="s">
        <v>270</v>
      </c>
      <c r="I120" s="159" t="s">
        <v>270</v>
      </c>
      <c r="J120" s="159" t="s">
        <v>401</v>
      </c>
      <c r="K120" s="159" t="s">
        <v>402</v>
      </c>
      <c r="L120" s="165"/>
      <c r="M120" s="165"/>
    </row>
    <row r="121" spans="1:13" x14ac:dyDescent="0.45">
      <c r="A121" s="166" t="s">
        <v>704</v>
      </c>
      <c r="B121" s="167" t="s">
        <v>636</v>
      </c>
      <c r="C121" s="167" t="s">
        <v>314</v>
      </c>
      <c r="D121" s="167">
        <v>1</v>
      </c>
      <c r="E121" s="167" t="s">
        <v>270</v>
      </c>
      <c r="F121" s="159" t="s">
        <v>705</v>
      </c>
      <c r="G121" s="159" t="s">
        <v>706</v>
      </c>
      <c r="H121" s="159">
        <v>341183501</v>
      </c>
      <c r="I121" s="159" t="s">
        <v>270</v>
      </c>
      <c r="J121" s="159" t="s">
        <v>401</v>
      </c>
      <c r="K121" s="159" t="s">
        <v>402</v>
      </c>
      <c r="L121" s="165"/>
      <c r="M121" s="165"/>
    </row>
    <row r="122" spans="1:13" x14ac:dyDescent="0.45">
      <c r="A122" s="166" t="s">
        <v>707</v>
      </c>
      <c r="B122" s="167" t="s">
        <v>636</v>
      </c>
      <c r="C122" s="167" t="s">
        <v>316</v>
      </c>
      <c r="D122" s="167">
        <v>2</v>
      </c>
      <c r="E122" s="167" t="s">
        <v>270</v>
      </c>
      <c r="F122" s="159" t="s">
        <v>705</v>
      </c>
      <c r="G122" s="159" t="s">
        <v>708</v>
      </c>
      <c r="H122" s="159">
        <v>341182701</v>
      </c>
      <c r="I122" s="159" t="s">
        <v>270</v>
      </c>
      <c r="J122" s="159" t="s">
        <v>401</v>
      </c>
      <c r="K122" s="159" t="s">
        <v>402</v>
      </c>
      <c r="L122" s="165"/>
      <c r="M122" s="165"/>
    </row>
    <row r="123" spans="1:13" x14ac:dyDescent="0.45">
      <c r="A123" s="166" t="s">
        <v>709</v>
      </c>
      <c r="B123" s="167" t="s">
        <v>636</v>
      </c>
      <c r="C123" s="167" t="s">
        <v>317</v>
      </c>
      <c r="D123" s="167">
        <v>3</v>
      </c>
      <c r="E123" s="167" t="s">
        <v>270</v>
      </c>
      <c r="F123" s="159" t="s">
        <v>705</v>
      </c>
      <c r="G123" s="159" t="s">
        <v>710</v>
      </c>
      <c r="H123" s="159">
        <v>321192212</v>
      </c>
      <c r="I123" s="159" t="s">
        <v>270</v>
      </c>
      <c r="J123" s="159" t="s">
        <v>401</v>
      </c>
      <c r="K123" s="159" t="s">
        <v>402</v>
      </c>
      <c r="L123" s="165"/>
      <c r="M123" s="165"/>
    </row>
    <row r="124" spans="1:13" x14ac:dyDescent="0.45">
      <c r="A124" s="166" t="s">
        <v>711</v>
      </c>
      <c r="B124" s="167" t="s">
        <v>636</v>
      </c>
      <c r="C124" s="167" t="s">
        <v>318</v>
      </c>
      <c r="D124" s="167">
        <v>4</v>
      </c>
      <c r="E124" s="167" t="s">
        <v>270</v>
      </c>
      <c r="F124" s="159" t="s">
        <v>705</v>
      </c>
      <c r="G124" s="159" t="s">
        <v>712</v>
      </c>
      <c r="H124" s="159">
        <v>341191604</v>
      </c>
      <c r="I124" s="159" t="s">
        <v>270</v>
      </c>
      <c r="J124" s="159" t="s">
        <v>401</v>
      </c>
      <c r="K124" s="159" t="s">
        <v>402</v>
      </c>
      <c r="L124" s="165"/>
      <c r="M124" s="165"/>
    </row>
    <row r="125" spans="1:13" x14ac:dyDescent="0.45">
      <c r="A125" s="166" t="s">
        <v>713</v>
      </c>
      <c r="B125" s="167" t="s">
        <v>367</v>
      </c>
      <c r="C125" s="167" t="s">
        <v>314</v>
      </c>
      <c r="D125" s="167">
        <v>1</v>
      </c>
      <c r="E125" s="167" t="s">
        <v>270</v>
      </c>
      <c r="F125" s="159" t="s">
        <v>714</v>
      </c>
      <c r="G125" s="159" t="s">
        <v>715</v>
      </c>
      <c r="H125" s="159" t="s">
        <v>715</v>
      </c>
      <c r="I125" s="159"/>
      <c r="J125" s="159" t="s">
        <v>678</v>
      </c>
      <c r="K125" s="159"/>
      <c r="L125" s="165"/>
      <c r="M125" s="165"/>
    </row>
    <row r="126" spans="1:13" hidden="1" x14ac:dyDescent="0.45">
      <c r="A126" s="166"/>
      <c r="B126" s="167"/>
      <c r="C126" s="167"/>
      <c r="D126" s="167"/>
      <c r="E126" s="167"/>
      <c r="F126" s="159"/>
      <c r="G126" s="159"/>
      <c r="H126" s="159"/>
      <c r="I126" s="159"/>
      <c r="J126" s="159"/>
      <c r="K126" s="159"/>
      <c r="L126" s="165"/>
      <c r="M126" s="165"/>
    </row>
    <row r="127" spans="1:13" hidden="1" x14ac:dyDescent="0.45">
      <c r="A127" s="168" t="s">
        <v>649</v>
      </c>
      <c r="B127" s="168" t="s">
        <v>650</v>
      </c>
      <c r="C127" s="168" t="s">
        <v>651</v>
      </c>
      <c r="D127" s="170">
        <v>1</v>
      </c>
      <c r="E127" s="168" t="s">
        <v>211</v>
      </c>
      <c r="F127" s="169" t="s">
        <v>649</v>
      </c>
      <c r="G127" s="169" t="s">
        <v>211</v>
      </c>
      <c r="H127" s="169" t="s">
        <v>211</v>
      </c>
      <c r="I127" s="169" t="s">
        <v>211</v>
      </c>
      <c r="J127" s="169" t="s">
        <v>211</v>
      </c>
      <c r="K127" s="169" t="s">
        <v>211</v>
      </c>
    </row>
  </sheetData>
  <sheetProtection algorithmName="SHA-512" hashValue="ScAE6l/yBUu9mI7FTbQSm4UBQB2hjYc0dGb390KJTNdLr5C0siOO4lZ48Wtz8IdnrGDkzjDBDLf+NgvOF7NioQ==" saltValue="aLxN+GPwSZXBIHQ0TLFPiQ==" spinCount="100000" sheet="1" objects="1" autoFilter="0"/>
  <autoFilter ref="A10:K125" xr:uid="{CB17C4EC-020D-4D47-B553-0A93FF3E1981}"/>
  <mergeCells count="7">
    <mergeCell ref="A1:G1"/>
    <mergeCell ref="H1:K1"/>
    <mergeCell ref="I8:K8"/>
    <mergeCell ref="A6:F6"/>
    <mergeCell ref="A5:F5"/>
    <mergeCell ref="A3:F3"/>
    <mergeCell ref="A4:F4"/>
  </mergeCells>
  <phoneticPr fontId="4"/>
  <hyperlinks>
    <hyperlink ref="I8" location="様式第１別紙1!U22" display="【様式第1別紙1】入力シートへ戻る" xr:uid="{E6E2853A-F35A-4EAF-9CFF-4F3734DB0CB7}"/>
  </hyperlinks>
  <pageMargins left="0.70866141732283472" right="0.70866141732283472" top="0.74803149606299213" bottom="0.74803149606299213" header="0.31496062992125984" footer="0.31496062992125984"/>
  <pageSetup paperSize="9" scale="48"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AA0A9B-A182-49FC-916A-FD3777A7F0A0}">
  <sheetPr codeName="Sheet6"/>
  <dimension ref="A1:B4"/>
  <sheetViews>
    <sheetView workbookViewId="0"/>
  </sheetViews>
  <sheetFormatPr defaultColWidth="8.88671875" defaultRowHeight="18.75" x14ac:dyDescent="0.45"/>
  <cols>
    <col min="1" max="1" width="45.33203125" style="131" bestFit="1" customWidth="1"/>
    <col min="2" max="2" width="16.33203125" style="131" bestFit="1" customWidth="1"/>
    <col min="3" max="16384" width="8.88671875" style="131"/>
  </cols>
  <sheetData>
    <row r="1" spans="1:2" x14ac:dyDescent="0.45">
      <c r="A1" s="130" t="s">
        <v>329</v>
      </c>
      <c r="B1" s="130" t="s">
        <v>335</v>
      </c>
    </row>
    <row r="2" spans="1:2" x14ac:dyDescent="0.45">
      <c r="A2" s="130" t="s">
        <v>330</v>
      </c>
      <c r="B2" s="130" t="s">
        <v>331</v>
      </c>
    </row>
    <row r="3" spans="1:2" x14ac:dyDescent="0.45">
      <c r="A3" s="130" t="s">
        <v>332</v>
      </c>
      <c r="B3" s="130" t="s">
        <v>333</v>
      </c>
    </row>
    <row r="4" spans="1:2" x14ac:dyDescent="0.45">
      <c r="A4" s="130" t="s">
        <v>334</v>
      </c>
      <c r="B4" s="132" t="s">
        <v>336</v>
      </c>
    </row>
  </sheetData>
  <phoneticPr fontId="4"/>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79258534-994b-4f87-ad42-91850c21c118">
      <Terms xmlns="http://schemas.microsoft.com/office/infopath/2007/PartnerControls"/>
    </lcf76f155ced4ddcb4097134ff3c332f>
    <TaxCatchAll xmlns="d4c0d625-059f-4b2d-a75f-ab02f1e9af1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1D46B6C2FA3C1142B6B0D5F4A24110C4" ma:contentTypeVersion="14" ma:contentTypeDescription="新しいドキュメントを作成します。" ma:contentTypeScope="" ma:versionID="43cd6d1a5db44ce2ac7dca6f81aec1b5">
  <xsd:schema xmlns:xsd="http://www.w3.org/2001/XMLSchema" xmlns:xs="http://www.w3.org/2001/XMLSchema" xmlns:p="http://schemas.microsoft.com/office/2006/metadata/properties" xmlns:ns2="79258534-994b-4f87-ad42-91850c21c118" xmlns:ns3="d4c0d625-059f-4b2d-a75f-ab02f1e9af17" targetNamespace="http://schemas.microsoft.com/office/2006/metadata/properties" ma:root="true" ma:fieldsID="ea7456690aa155b4f98a73941faabe54" ns2:_="" ns3:_="">
    <xsd:import namespace="79258534-994b-4f87-ad42-91850c21c118"/>
    <xsd:import namespace="d4c0d625-059f-4b2d-a75f-ab02f1e9af1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ObjectDetectorVersions"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258534-994b-4f87-ad42-91850c21c1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cc1db885-b226-4293-8f7a-4fbc278cad31"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4c0d625-059f-4b2d-a75f-ab02f1e9af1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6166d92-e87d-44a5-9e4b-8ddf86810e79}" ma:internalName="TaxCatchAll" ma:showField="CatchAllData" ma:web="d4c0d625-059f-4b2d-a75f-ab02f1e9af17">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CDB74D9-6ADA-4979-A351-9530FB8125BC}">
  <ds:schemaRefs>
    <ds:schemaRef ds:uri="http://schemas.microsoft.com/office/2006/documentManagement/types"/>
    <ds:schemaRef ds:uri="d4c0d625-059f-4b2d-a75f-ab02f1e9af17"/>
    <ds:schemaRef ds:uri="http://schemas.microsoft.com/office/2006/metadata/properties"/>
    <ds:schemaRef ds:uri="http://purl.org/dc/elements/1.1/"/>
    <ds:schemaRef ds:uri="http://purl.org/dc/terms/"/>
    <ds:schemaRef ds:uri="http://schemas.microsoft.com/office/infopath/2007/PartnerControls"/>
    <ds:schemaRef ds:uri="http://schemas.openxmlformats.org/package/2006/metadata/core-properties"/>
    <ds:schemaRef ds:uri="79258534-994b-4f87-ad42-91850c21c118"/>
    <ds:schemaRef ds:uri="http://www.w3.org/XML/1998/namespace"/>
    <ds:schemaRef ds:uri="http://purl.org/dc/dcmitype/"/>
  </ds:schemaRefs>
</ds:datastoreItem>
</file>

<file path=customXml/itemProps2.xml><?xml version="1.0" encoding="utf-8"?>
<ds:datastoreItem xmlns:ds="http://schemas.openxmlformats.org/officeDocument/2006/customXml" ds:itemID="{D4DDABF6-BFB6-435E-AFEC-C3F5F6500394}">
  <ds:schemaRefs>
    <ds:schemaRef ds:uri="http://schemas.microsoft.com/sharepoint/v3/contenttype/forms"/>
  </ds:schemaRefs>
</ds:datastoreItem>
</file>

<file path=customXml/itemProps3.xml><?xml version="1.0" encoding="utf-8"?>
<ds:datastoreItem xmlns:ds="http://schemas.openxmlformats.org/officeDocument/2006/customXml" ds:itemID="{7E3B9EC7-DAD4-466F-A32B-5EA611DE75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258534-994b-4f87-ad42-91850c21c118"/>
    <ds:schemaRef ds:uri="d4c0d625-059f-4b2d-a75f-ab02f1e9af1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中間シート</vt:lpstr>
      <vt:lpstr>様式第１</vt:lpstr>
      <vt:lpstr>様式第１別紙１</vt:lpstr>
      <vt:lpstr>様式第１別紙２</vt:lpstr>
      <vt:lpstr>補助対象機器一覧</vt:lpstr>
      <vt:lpstr>インポート</vt:lpstr>
      <vt:lpstr>様式第１!Print_Area</vt:lpstr>
      <vt:lpstr>様式第１別紙１!Print_Area</vt:lpstr>
      <vt:lpstr>様式第１別紙２!Print_Area</vt:lpstr>
      <vt:lpstr>補助対象機器一覧!Print_Titles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win10user</cp:lastModifiedBy>
  <cp:revision/>
  <cp:lastPrinted>2023-09-06T02:33:43Z</cp:lastPrinted>
  <dcterms:created xsi:type="dcterms:W3CDTF">2023-04-03T06:37:44Z</dcterms:created>
  <dcterms:modified xsi:type="dcterms:W3CDTF">2023-09-15T07:17:16Z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0x010100C47E056F8C341B4DB365C5BC1814167C</vt:lpwstr>
  </property>
</Properties>
</file>